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hk2SP6FkNvEbYmGryzbOTzJ2G/Tq7mypz0R2Y92FD4fI7es8CjJxmF/BhAMNSkKalcRD35CTFVu05KumKGhteA==" workbookSaltValue="nOyvWYrN9YKrhEk0rjwHxQ==" workbookSpinCount="100000" lockStructure="1"/>
  <bookViews>
    <workbookView xWindow="0" yWindow="0" windowWidth="19200" windowHeight="8145" tabRatio="913" activeTab="7"/>
  </bookViews>
  <sheets>
    <sheet name="Instructions-App Completion " sheetId="1" r:id="rId1"/>
    <sheet name="Instructions-Electronic Submit" sheetId="2" r:id="rId2"/>
    <sheet name="Checklist Items " sheetId="11" r:id="rId3"/>
    <sheet name="Application" sheetId="3" r:id="rId4"/>
    <sheet name="Sources and Uses Budget" sheetId="4" r:id="rId5"/>
    <sheet name="Sources and Basis Breakdown" sheetId="16" r:id="rId6"/>
    <sheet name="Basis &amp; Credits " sheetId="17" r:id="rId7"/>
    <sheet name="Points System" sheetId="6" r:id="rId8"/>
    <sheet name="Service Amenities Budget" sheetId="18" r:id="rId9"/>
    <sheet name="Final Tie Breaker Self-Score" sheetId="8" r:id="rId10"/>
    <sheet name="15 Year Pro Forma" sheetId="9" r:id="rId11"/>
    <sheet name="Subsidy Contract Calculation" sheetId="10" r:id="rId12"/>
    <sheet name="Applicant Notes" sheetId="12" r:id="rId13"/>
    <sheet name="Post-award Instructions" sheetId="15" r:id="rId14"/>
    <sheet name="Post-award Project Cost Changes" sheetId="14" r:id="rId15"/>
  </sheets>
  <externalReferences>
    <externalReference r:id="rId16"/>
    <externalReference r:id="rId17"/>
    <externalReference r:id="rId18"/>
    <externalReference r:id="rId19"/>
  </externalReferences>
  <definedNames>
    <definedName name="_xlnm._FilterDatabase" localSheetId="3" hidden="1">Application!$X$206:$Y$206</definedName>
    <definedName name="bedrooms" localSheetId="6">[1]Application!$BC$673:$BI$673</definedName>
    <definedName name="bedrooms" localSheetId="5">[1]Application!$BC$673:$BI$673</definedName>
    <definedName name="bedrooms">Application!$BC$684:$BI$684</definedName>
    <definedName name="Counties" localSheetId="2">#REF!</definedName>
    <definedName name="Counties">#REF!</definedName>
    <definedName name="FMRS" localSheetId="2">#REF!</definedName>
    <definedName name="FMRS">#REF!</definedName>
    <definedName name="importme" localSheetId="2">#REF!</definedName>
    <definedName name="importme">#REF!</definedName>
    <definedName name="my_lookup_counties" localSheetId="2">#REF!</definedName>
    <definedName name="my_lookup_counties">#REF!</definedName>
    <definedName name="PRINT" localSheetId="2">'[2]Basis Matrix'!$A$1:$H$145</definedName>
    <definedName name="PRINT">'[2]Basis Matrix'!$A$1:$H$145</definedName>
    <definedName name="_xlnm.Print_Area" localSheetId="10">'15 Year Pro Forma'!$A$1:$AH$70</definedName>
    <definedName name="_xlnm.Print_Area" localSheetId="3">Application!$A$1:$AL$1070</definedName>
    <definedName name="_xlnm.Print_Area" localSheetId="6">'Basis &amp; Credits '!$A$1:$AN$79</definedName>
    <definedName name="_xlnm.Print_Area" localSheetId="2">'Checklist Items '!$A$1:$G$1212</definedName>
    <definedName name="_xlnm.Print_Area" localSheetId="9">'Final Tie Breaker Self-Score'!$A$1:$S$111</definedName>
    <definedName name="_xlnm.Print_Area" localSheetId="0">'Instructions-App Completion '!$A$1:$AL$431</definedName>
    <definedName name="_xlnm.Print_Area" localSheetId="1">'Instructions-Electronic Submit'!$A$1:$AC$85</definedName>
    <definedName name="_xlnm.Print_Area" localSheetId="7">'Points System'!$A$1:$AM$689</definedName>
    <definedName name="_xlnm.Print_Area" localSheetId="13">'Post-award Instructions'!$A$1:$A$9</definedName>
    <definedName name="_xlnm.Print_Area" localSheetId="14">'Post-award Project Cost Changes'!$A$1:$G$107</definedName>
    <definedName name="_xlnm.Print_Area" localSheetId="5">'Sources and Basis Breakdown'!$A$1:$J$138</definedName>
    <definedName name="_xlnm.Print_Area" localSheetId="4">'Sources and Uses Budget'!$A$1:$T$140</definedName>
    <definedName name="_xlnm.Print_Titles" localSheetId="5">'Sources and Basis Breakdown'!$1:$2</definedName>
    <definedName name="_xlnm.Print_Titles" localSheetId="4">'Sources and Uses Budget'!$1:$2</definedName>
    <definedName name="PRINT1" localSheetId="2">[2]Feasibility!$X$4:$AL$75</definedName>
    <definedName name="PRINT1">[2]Feasibility!$X$4:$AL$75</definedName>
    <definedName name="PRINT2" localSheetId="2">[2]Feasibility!$X$78:$AM$145</definedName>
    <definedName name="PRINT2">[2]Feasibility!$X$78:$AM$145</definedName>
    <definedName name="PRINT3" localSheetId="2">[2]Feasibility!$A$152:$L$224</definedName>
    <definedName name="PRINT3">[2]Feasibility!$A$152:$L$224</definedName>
    <definedName name="PRINT4" localSheetId="2">[2]Feasibility!$A$225:$L$310</definedName>
    <definedName name="PRINT4">[2]Feasibility!$A$225:$L$310</definedName>
    <definedName name="set_aside" localSheetId="6">[1]Application!$AP$198:$AP$207</definedName>
    <definedName name="set_aside" localSheetId="5">[1]Application!$AP$198:$AP$207</definedName>
    <definedName name="set_aside">[3]Application!$AP$211:$AP$220</definedName>
    <definedName name="TC_Rent" localSheetId="6">[1]Application!$BC$674:$BI$731</definedName>
    <definedName name="TC_Rent" localSheetId="2">'[2]100%RENTS'!$A$5:$H$62</definedName>
    <definedName name="TC_Rent" localSheetId="5">[1]Application!$BC$674:$BI$731</definedName>
    <definedName name="TC_Rent">Application!$BC$685:$BI$742</definedName>
    <definedName name="Z_48A1B9AA_9520_4513_968D_1FB22989E0AF_.wvu.Cols" localSheetId="6" hidden="1">'Basis &amp; Credits '!$AO:$IV</definedName>
    <definedName name="Z_48A1B9AA_9520_4513_968D_1FB22989E0AF_.wvu.Cols" localSheetId="5" hidden="1">'Sources and Basis Breakdown'!$K:$IV</definedName>
    <definedName name="Z_48A1B9AA_9520_4513_968D_1FB22989E0AF_.wvu.PrintArea" localSheetId="6" hidden="1">'Basis &amp; Credits '!$A$1:$AN$79</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6" hidden="1">'Basis &amp; Credits '!$100:$65537,'Basis &amp; Credits '!$81:$99</definedName>
    <definedName name="Z_564791B4_DB72_424F_AF43_EEA97BEE3A35_.wvu.Cols" localSheetId="3" hidden="1">Application!$AM:$DM</definedName>
    <definedName name="Z_564791B4_DB72_424F_AF43_EEA97BEE3A35_.wvu.Cols" localSheetId="2" hidden="1">'Checklist Items '!$H:$IV</definedName>
    <definedName name="Z_564791B4_DB72_424F_AF43_EEA97BEE3A35_.wvu.Cols" localSheetId="0" hidden="1">'Instructions-App Completion '!$AM:$IV</definedName>
    <definedName name="Z_564791B4_DB72_424F_AF43_EEA97BEE3A35_.wvu.Cols" localSheetId="1" hidden="1">'Instructions-Electronic Submit'!$K:$IV</definedName>
    <definedName name="Z_564791B4_DB72_424F_AF43_EEA97BEE3A35_.wvu.Cols" localSheetId="7" hidden="1">'Points System'!$AM:$CU</definedName>
    <definedName name="Z_564791B4_DB72_424F_AF43_EEA97BEE3A35_.wvu.Cols" localSheetId="4" hidden="1">'Sources and Uses Budget'!$V:$IV</definedName>
    <definedName name="Z_564791B4_DB72_424F_AF43_EEA97BEE3A35_.wvu.FilterData" localSheetId="3" hidden="1">Application!$850:$962</definedName>
    <definedName name="Z_564791B4_DB72_424F_AF43_EEA97BEE3A35_.wvu.PrintArea" localSheetId="10" hidden="1">'15 Year Pro Forma'!$A$1:$AH$70</definedName>
    <definedName name="Z_564791B4_DB72_424F_AF43_EEA97BEE3A35_.wvu.PrintArea" localSheetId="3" hidden="1">Application!$A$1:$AL$1070</definedName>
    <definedName name="Z_564791B4_DB72_424F_AF43_EEA97BEE3A35_.wvu.PrintArea" localSheetId="2" hidden="1">'Checklist Items '!$A$1:$G$1212</definedName>
    <definedName name="Z_564791B4_DB72_424F_AF43_EEA97BEE3A35_.wvu.PrintArea" localSheetId="9" hidden="1">'Final Tie Breaker Self-Score'!$A$1:$S$111</definedName>
    <definedName name="Z_564791B4_DB72_424F_AF43_EEA97BEE3A35_.wvu.PrintArea" localSheetId="0" hidden="1">'Instructions-App Completion '!$A$1:$AL$431</definedName>
    <definedName name="Z_564791B4_DB72_424F_AF43_EEA97BEE3A35_.wvu.PrintArea" localSheetId="7" hidden="1">'Points System'!$A$1:$AL$690</definedName>
    <definedName name="Z_564791B4_DB72_424F_AF43_EEA97BEE3A35_.wvu.PrintArea" localSheetId="14" hidden="1">'Post-award Project Cost Changes'!$A$1:$G$107</definedName>
    <definedName name="Z_564791B4_DB72_424F_AF43_EEA97BEE3A35_.wvu.PrintArea" localSheetId="4" hidden="1">'Sources and Uses Budget'!$A$1:$T$141</definedName>
    <definedName name="Z_564791B4_DB72_424F_AF43_EEA97BEE3A35_.wvu.PrintTitles" localSheetId="4" hidden="1">'Sources and Uses Budget'!$1:$2</definedName>
    <definedName name="Z_564791B4_DB72_424F_AF43_EEA97BEE3A35_.wvu.Rows" localSheetId="2" hidden="1">'Checklist Items '!$1713:$65542,'Checklist Items '!$1213:$1663,'Checklist Items '!$1701:$1712</definedName>
    <definedName name="Z_564791B4_DB72_424F_AF43_EEA97BEE3A35_.wvu.Rows" localSheetId="9" hidden="1">'Final Tie Breaker Self-Score'!$62:$67,'Final Tie Breaker Self-Score'!$72:$72</definedName>
    <definedName name="Z_564791B4_DB72_424F_AF43_EEA97BEE3A35_.wvu.Rows" localSheetId="0" hidden="1">'Instructions-App Completion '!$674:$65557,'Instructions-App Completion '!$422:$621</definedName>
    <definedName name="Z_564791B4_DB72_424F_AF43_EEA97BEE3A35_.wvu.Rows" localSheetId="7" hidden="1">'Points System'!$759:$65487,'Points System'!$3:$3,'Points System'!$700:$758</definedName>
    <definedName name="Z_564791B4_DB72_424F_AF43_EEA97BEE3A35_.wvu.Rows" localSheetId="14" hidden="1">'Post-award Project Cost Changes'!$109:$19913</definedName>
  </definedNames>
  <calcPr calcId="162913"/>
  <customWorkbookViews>
    <customWorkbookView name="Chen, Zhuo - Personal View" guid="{564791B4-DB72-424F-AF43-EEA97BEE3A35}" mergeInterval="0" personalView="1" maximized="1" xWindow="-9" yWindow="-9" windowWidth="1698" windowHeight="1020" tabRatio="905" activeSheetId="11"/>
  </customWorkbookViews>
</workbook>
</file>

<file path=xl/calcChain.xml><?xml version="1.0" encoding="utf-8"?>
<calcChain xmlns="http://schemas.openxmlformats.org/spreadsheetml/2006/main">
  <c r="W857" i="3" l="1"/>
  <c r="U47" i="9" l="1"/>
  <c r="W47" i="9" s="1"/>
  <c r="Y47" i="9" s="1"/>
  <c r="AA47" i="9" s="1"/>
  <c r="AC47" i="9" s="1"/>
  <c r="AE47" i="9" s="1"/>
  <c r="AG47" i="9" s="1"/>
  <c r="S47" i="9"/>
  <c r="S46" i="9"/>
  <c r="K47" i="9"/>
  <c r="M47" i="9" s="1"/>
  <c r="O47" i="9" s="1"/>
  <c r="Q47" i="9" s="1"/>
  <c r="K46" i="9"/>
  <c r="G47" i="9"/>
  <c r="I47" i="9" s="1"/>
  <c r="E48" i="9"/>
  <c r="E49" i="9" s="1"/>
  <c r="G46" i="9" s="1"/>
  <c r="E47" i="9"/>
  <c r="S48" i="9" l="1"/>
  <c r="S49" i="9" s="1"/>
  <c r="U46" i="9" s="1"/>
  <c r="K48" i="9"/>
  <c r="K49" i="9" s="1"/>
  <c r="M46" i="9" s="1"/>
  <c r="G48" i="9"/>
  <c r="G49" i="9" s="1"/>
  <c r="I46" i="9" s="1"/>
  <c r="U48" i="9" l="1"/>
  <c r="U49" i="9"/>
  <c r="W46" i="9" s="1"/>
  <c r="M48" i="9"/>
  <c r="M49" i="9" s="1"/>
  <c r="O46" i="9" s="1"/>
  <c r="I48" i="9"/>
  <c r="I49" i="9" s="1"/>
  <c r="Z676" i="3"/>
  <c r="Z675" i="3"/>
  <c r="Z674" i="3"/>
  <c r="Z673" i="3"/>
  <c r="Z666" i="3"/>
  <c r="Z665" i="3"/>
  <c r="G668" i="3"/>
  <c r="G667" i="3"/>
  <c r="G666" i="3"/>
  <c r="G665" i="3"/>
  <c r="G660" i="3"/>
  <c r="G659" i="3"/>
  <c r="G658" i="3"/>
  <c r="G657" i="3"/>
  <c r="Z660" i="3"/>
  <c r="Z659" i="3"/>
  <c r="Z658" i="3"/>
  <c r="Z657" i="3"/>
  <c r="Z652" i="3"/>
  <c r="Z651" i="3"/>
  <c r="Z650" i="3"/>
  <c r="Z649" i="3"/>
  <c r="Z594" i="3"/>
  <c r="Z593" i="3"/>
  <c r="Z592" i="3"/>
  <c r="W48" i="9" l="1"/>
  <c r="W49" i="9"/>
  <c r="Y46" i="9" s="1"/>
  <c r="O48" i="9"/>
  <c r="O49" i="9"/>
  <c r="Q46" i="9" s="1"/>
  <c r="E92" i="8"/>
  <c r="E91" i="8"/>
  <c r="E90" i="8"/>
  <c r="D92" i="8"/>
  <c r="D91" i="8"/>
  <c r="D90" i="8"/>
  <c r="Y48" i="9" l="1"/>
  <c r="Y49" i="9" s="1"/>
  <c r="AA46" i="9" s="1"/>
  <c r="Q48" i="9"/>
  <c r="Q49" i="9" s="1"/>
  <c r="C92" i="8"/>
  <c r="C91" i="8"/>
  <c r="C90" i="8"/>
  <c r="B46" i="8"/>
  <c r="AB68" i="17"/>
  <c r="S66" i="4"/>
  <c r="AA48" i="9" l="1"/>
  <c r="AA49" i="9" s="1"/>
  <c r="AC46" i="9" s="1"/>
  <c r="C57" i="4"/>
  <c r="C61" i="4"/>
  <c r="D81" i="4"/>
  <c r="C50" i="4"/>
  <c r="S50" i="4" s="1"/>
  <c r="D91" i="4"/>
  <c r="C91" i="4"/>
  <c r="S91" i="4" s="1"/>
  <c r="D90" i="4"/>
  <c r="C90" i="4"/>
  <c r="S90" i="4" s="1"/>
  <c r="D89" i="4"/>
  <c r="C89" i="4"/>
  <c r="S89" i="4" s="1"/>
  <c r="C87" i="4"/>
  <c r="C86" i="4"/>
  <c r="S86" i="4" s="1"/>
  <c r="C85" i="4"/>
  <c r="D83" i="4"/>
  <c r="C83" i="4"/>
  <c r="S83" i="4" s="1"/>
  <c r="D82" i="4"/>
  <c r="C82" i="4"/>
  <c r="S82" i="4" s="1"/>
  <c r="C81" i="4"/>
  <c r="S81" i="4" s="1"/>
  <c r="C77" i="4"/>
  <c r="S77" i="4" s="1"/>
  <c r="D77" i="4"/>
  <c r="C72" i="4"/>
  <c r="AC880" i="3" s="1"/>
  <c r="D66" i="4"/>
  <c r="C66" i="4"/>
  <c r="C65" i="4"/>
  <c r="C60" i="4"/>
  <c r="C55" i="4"/>
  <c r="D48" i="4"/>
  <c r="C48" i="4"/>
  <c r="D50" i="4"/>
  <c r="D49" i="4"/>
  <c r="C49" i="4"/>
  <c r="S49" i="4" s="1"/>
  <c r="D41" i="4"/>
  <c r="C41" i="4"/>
  <c r="S41" i="4" s="1"/>
  <c r="D39" i="4"/>
  <c r="D38" i="4"/>
  <c r="C39" i="4"/>
  <c r="S39" i="4" s="1"/>
  <c r="C38" i="4"/>
  <c r="S38" i="4" s="1"/>
  <c r="D34" i="4"/>
  <c r="C34" i="4"/>
  <c r="S34" i="4" s="1"/>
  <c r="C31" i="4"/>
  <c r="D31" i="4"/>
  <c r="D32" i="4" s="1"/>
  <c r="D30" i="4"/>
  <c r="C30" i="4"/>
  <c r="S30" i="4" s="1"/>
  <c r="D28" i="4"/>
  <c r="C28" i="4"/>
  <c r="S28" i="4" s="1"/>
  <c r="D5" i="4"/>
  <c r="C5" i="4"/>
  <c r="I5" i="4" s="1"/>
  <c r="D6" i="4"/>
  <c r="C6" i="4"/>
  <c r="I6" i="4" s="1"/>
  <c r="M936" i="3"/>
  <c r="M935" i="3" s="1"/>
  <c r="AC886" i="3"/>
  <c r="AC885" i="3"/>
  <c r="AC883" i="3"/>
  <c r="W855" i="3"/>
  <c r="AC48" i="9" l="1"/>
  <c r="AC49" i="9" s="1"/>
  <c r="AE46" i="9" s="1"/>
  <c r="G83" i="4"/>
  <c r="C32" i="4"/>
  <c r="S32" i="4" s="1"/>
  <c r="S31" i="4"/>
  <c r="G81" i="4"/>
  <c r="G41" i="4"/>
  <c r="G82" i="4"/>
  <c r="H28" i="4"/>
  <c r="G38" i="4"/>
  <c r="Z809" i="3"/>
  <c r="E8" i="10"/>
  <c r="E7" i="10"/>
  <c r="E4" i="10"/>
  <c r="E5" i="10" s="1"/>
  <c r="Z802" i="3"/>
  <c r="U731" i="3"/>
  <c r="U732" i="3" s="1"/>
  <c r="U733" i="3" s="1"/>
  <c r="K733" i="3"/>
  <c r="K732" i="3"/>
  <c r="K731" i="3"/>
  <c r="G733" i="3"/>
  <c r="G732" i="3"/>
  <c r="G731" i="3"/>
  <c r="U728" i="3"/>
  <c r="U729" i="3" s="1"/>
  <c r="U730" i="3" s="1"/>
  <c r="K730" i="3"/>
  <c r="K729" i="3"/>
  <c r="K728" i="3"/>
  <c r="G730" i="3"/>
  <c r="G729" i="3"/>
  <c r="G728" i="3"/>
  <c r="U727" i="3"/>
  <c r="K727" i="3"/>
  <c r="G727" i="3"/>
  <c r="K726" i="3"/>
  <c r="U724" i="3"/>
  <c r="U725" i="3" s="1"/>
  <c r="U726" i="3" s="1"/>
  <c r="K725" i="3"/>
  <c r="K724" i="3"/>
  <c r="G726" i="3"/>
  <c r="E590" i="6" s="1"/>
  <c r="G725" i="3"/>
  <c r="G724" i="3"/>
  <c r="E585" i="6" s="1"/>
  <c r="AE48" i="9" l="1"/>
  <c r="AE49" i="9" s="1"/>
  <c r="AG46" i="9" s="1"/>
  <c r="AG638" i="3"/>
  <c r="L98" i="4" s="1"/>
  <c r="AG637" i="3"/>
  <c r="AB637" i="3"/>
  <c r="E36" i="9" s="1"/>
  <c r="C634" i="3"/>
  <c r="B43" i="8" s="1"/>
  <c r="C635" i="3"/>
  <c r="B44" i="8" s="1"/>
  <c r="C636" i="3"/>
  <c r="B45" i="8" s="1"/>
  <c r="C633" i="3"/>
  <c r="B42" i="8" s="1"/>
  <c r="AG632" i="3"/>
  <c r="F29" i="4" s="1"/>
  <c r="AB632" i="3"/>
  <c r="S632" i="3"/>
  <c r="AE564" i="3"/>
  <c r="AG636" i="3" s="1"/>
  <c r="AE563" i="3"/>
  <c r="AG635" i="3" s="1"/>
  <c r="AE562" i="3"/>
  <c r="AG634" i="3" s="1"/>
  <c r="AE561" i="3"/>
  <c r="AG633" i="3" s="1"/>
  <c r="X560" i="3"/>
  <c r="AE227" i="3"/>
  <c r="AG48" i="9" l="1"/>
  <c r="AG49" i="9" s="1"/>
  <c r="E43" i="8"/>
  <c r="H29" i="4"/>
  <c r="AA924" i="3"/>
  <c r="E44" i="8"/>
  <c r="AA925" i="3"/>
  <c r="E45" i="8"/>
  <c r="J29" i="4"/>
  <c r="AA927" i="3"/>
  <c r="E42" i="8"/>
  <c r="AA926" i="3"/>
  <c r="E46" i="8"/>
  <c r="AA920" i="3"/>
  <c r="K29" i="4"/>
  <c r="T25" i="17"/>
  <c r="AD61" i="17" s="1"/>
  <c r="X363" i="6"/>
  <c r="AH507" i="6"/>
  <c r="AH505" i="6"/>
  <c r="AH500" i="6"/>
  <c r="AH496" i="6"/>
  <c r="AH494" i="6"/>
  <c r="T40" i="4"/>
  <c r="AD64" i="17"/>
  <c r="G94" i="8"/>
  <c r="G95" i="8"/>
  <c r="E13" i="16"/>
  <c r="F25" i="16"/>
  <c r="F36" i="16"/>
  <c r="F40" i="16"/>
  <c r="E41" i="16"/>
  <c r="E52" i="16"/>
  <c r="E65" i="16"/>
  <c r="E66" i="16"/>
  <c r="F78" i="16"/>
  <c r="E84" i="16"/>
  <c r="E92" i="16"/>
  <c r="E93" i="16"/>
  <c r="E94" i="16"/>
  <c r="E99" i="16"/>
  <c r="E100" i="16"/>
  <c r="E101" i="16"/>
  <c r="E102" i="16"/>
  <c r="E103" i="16"/>
  <c r="S25" i="4"/>
  <c r="S40" i="4"/>
  <c r="E40" i="16" s="1"/>
  <c r="S67" i="4"/>
  <c r="E67" i="16" s="1"/>
  <c r="S95" i="4"/>
  <c r="T20" i="17"/>
  <c r="T22" i="17" s="1"/>
  <c r="AG441" i="3"/>
  <c r="AG444" i="3"/>
  <c r="G34" i="18"/>
  <c r="BZ644" i="3"/>
  <c r="BZ645" i="3"/>
  <c r="BZ646" i="3"/>
  <c r="BZ647" i="3"/>
  <c r="BZ648" i="3"/>
  <c r="BZ649" i="3"/>
  <c r="BZ650" i="3"/>
  <c r="BZ651" i="3"/>
  <c r="BZ652" i="3"/>
  <c r="BZ653" i="3"/>
  <c r="BU644" i="3"/>
  <c r="BU645" i="3"/>
  <c r="BU646" i="3"/>
  <c r="BU647" i="3"/>
  <c r="BU648" i="3"/>
  <c r="BU649" i="3"/>
  <c r="BU650" i="3"/>
  <c r="BU651" i="3"/>
  <c r="BU652" i="3"/>
  <c r="BU653" i="3"/>
  <c r="BP644" i="3"/>
  <c r="BP645" i="3"/>
  <c r="BP646" i="3"/>
  <c r="BP647" i="3"/>
  <c r="BP648" i="3"/>
  <c r="BP649" i="3"/>
  <c r="BP650" i="3"/>
  <c r="BP651" i="3"/>
  <c r="BP652" i="3"/>
  <c r="BP653" i="3"/>
  <c r="BK644" i="3"/>
  <c r="BK645" i="3"/>
  <c r="BK646" i="3"/>
  <c r="BK647" i="3"/>
  <c r="BK648" i="3"/>
  <c r="BK649" i="3"/>
  <c r="BK650" i="3"/>
  <c r="BK651" i="3"/>
  <c r="BK652" i="3"/>
  <c r="BK653" i="3"/>
  <c r="BF644" i="3"/>
  <c r="BF645" i="3"/>
  <c r="BF646" i="3"/>
  <c r="BF647" i="3"/>
  <c r="BF648" i="3"/>
  <c r="BF649" i="3"/>
  <c r="BF650" i="3"/>
  <c r="BF651" i="3"/>
  <c r="BF652" i="3"/>
  <c r="BF653" i="3"/>
  <c r="BA644" i="3"/>
  <c r="BA645" i="3"/>
  <c r="BA646" i="3"/>
  <c r="BA647" i="3"/>
  <c r="BA648" i="3"/>
  <c r="BA649" i="3"/>
  <c r="BA650" i="3"/>
  <c r="BA651" i="3"/>
  <c r="BA652" i="3"/>
  <c r="BA653" i="3"/>
  <c r="BA610" i="3"/>
  <c r="BA611" i="3"/>
  <c r="BA612" i="3"/>
  <c r="BA613" i="3"/>
  <c r="BA614" i="3"/>
  <c r="BA615" i="3"/>
  <c r="BA616" i="3"/>
  <c r="BA617" i="3"/>
  <c r="BA618" i="3"/>
  <c r="BA619" i="3"/>
  <c r="BA620" i="3"/>
  <c r="BA621" i="3"/>
  <c r="BA622" i="3"/>
  <c r="BA623" i="3"/>
  <c r="BA624" i="3"/>
  <c r="BA625" i="3"/>
  <c r="BA626" i="3"/>
  <c r="BA627" i="3"/>
  <c r="BA628" i="3"/>
  <c r="BA629" i="3"/>
  <c r="BA630" i="3"/>
  <c r="BA631" i="3"/>
  <c r="BA632" i="3"/>
  <c r="BA633" i="3"/>
  <c r="BA634" i="3"/>
  <c r="BF610" i="3"/>
  <c r="BF611" i="3"/>
  <c r="BF612" i="3"/>
  <c r="BF613" i="3"/>
  <c r="BF614" i="3"/>
  <c r="BF615" i="3"/>
  <c r="BF616" i="3"/>
  <c r="BF617" i="3"/>
  <c r="BF618" i="3"/>
  <c r="BF619" i="3"/>
  <c r="BF620" i="3"/>
  <c r="BF621" i="3"/>
  <c r="BF622" i="3"/>
  <c r="BF623" i="3"/>
  <c r="BF624" i="3"/>
  <c r="BF625" i="3"/>
  <c r="BF626" i="3"/>
  <c r="BF627" i="3"/>
  <c r="BF628" i="3"/>
  <c r="BF629" i="3"/>
  <c r="BF630" i="3"/>
  <c r="BF631" i="3"/>
  <c r="BF632" i="3"/>
  <c r="BF633" i="3"/>
  <c r="BF634" i="3"/>
  <c r="BK610" i="3"/>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P610" i="3"/>
  <c r="BP611" i="3"/>
  <c r="BP612" i="3"/>
  <c r="BP613" i="3"/>
  <c r="BP614" i="3"/>
  <c r="BP615" i="3"/>
  <c r="BP616" i="3"/>
  <c r="BP617" i="3"/>
  <c r="BP618" i="3"/>
  <c r="BP619" i="3"/>
  <c r="BP620" i="3"/>
  <c r="BP621" i="3"/>
  <c r="BP622" i="3"/>
  <c r="BP623" i="3"/>
  <c r="BP624" i="3"/>
  <c r="BP625" i="3"/>
  <c r="BP626" i="3"/>
  <c r="BP627" i="3"/>
  <c r="BP628" i="3"/>
  <c r="BP629" i="3"/>
  <c r="BP630" i="3"/>
  <c r="BP631" i="3"/>
  <c r="BP632" i="3"/>
  <c r="BP633" i="3"/>
  <c r="BP634" i="3"/>
  <c r="BU610" i="3"/>
  <c r="BU611" i="3"/>
  <c r="BU612" i="3"/>
  <c r="BU613" i="3"/>
  <c r="BU614" i="3"/>
  <c r="BU615" i="3"/>
  <c r="BU616" i="3"/>
  <c r="BU617" i="3"/>
  <c r="BU618" i="3"/>
  <c r="BU619" i="3"/>
  <c r="BU620" i="3"/>
  <c r="BU621" i="3"/>
  <c r="BU622" i="3"/>
  <c r="BU623" i="3"/>
  <c r="BU624" i="3"/>
  <c r="BU625" i="3"/>
  <c r="BU626" i="3"/>
  <c r="BU627" i="3"/>
  <c r="BU628" i="3"/>
  <c r="BU629" i="3"/>
  <c r="BU630" i="3"/>
  <c r="BU631" i="3"/>
  <c r="BU632" i="3"/>
  <c r="BU633" i="3"/>
  <c r="BU634" i="3"/>
  <c r="BZ610" i="3"/>
  <c r="BZ611" i="3"/>
  <c r="BZ612" i="3"/>
  <c r="BZ613" i="3"/>
  <c r="BZ614" i="3"/>
  <c r="BZ615" i="3"/>
  <c r="BZ616" i="3"/>
  <c r="BZ617" i="3"/>
  <c r="BZ618" i="3"/>
  <c r="BZ619" i="3"/>
  <c r="BZ620" i="3"/>
  <c r="BZ621" i="3"/>
  <c r="BZ622" i="3"/>
  <c r="BZ623" i="3"/>
  <c r="BZ624" i="3"/>
  <c r="BZ625" i="3"/>
  <c r="BZ626" i="3"/>
  <c r="BZ627" i="3"/>
  <c r="BZ628" i="3"/>
  <c r="BZ629" i="3"/>
  <c r="BZ630" i="3"/>
  <c r="BZ631" i="3"/>
  <c r="BZ632" i="3"/>
  <c r="BZ633" i="3"/>
  <c r="BZ634" i="3"/>
  <c r="E10" i="18"/>
  <c r="E9" i="18"/>
  <c r="E8" i="18"/>
  <c r="J7" i="18"/>
  <c r="E7" i="18"/>
  <c r="B5" i="10"/>
  <c r="F5" i="10" s="1"/>
  <c r="F6" i="10"/>
  <c r="B7" i="10"/>
  <c r="B8" i="10"/>
  <c r="F8" i="10" s="1"/>
  <c r="F10" i="10"/>
  <c r="B14" i="10"/>
  <c r="B15" i="10"/>
  <c r="F15" i="10" s="1"/>
  <c r="B16" i="10"/>
  <c r="F16" i="10" s="1"/>
  <c r="B17" i="10"/>
  <c r="F17" i="10" s="1"/>
  <c r="B18" i="10"/>
  <c r="F18" i="10" s="1"/>
  <c r="B19" i="10"/>
  <c r="B20" i="10"/>
  <c r="F20" i="10" s="1"/>
  <c r="B21" i="10"/>
  <c r="B22" i="10"/>
  <c r="F22" i="10" s="1"/>
  <c r="B23" i="10"/>
  <c r="B24" i="10"/>
  <c r="F24" i="10" s="1"/>
  <c r="B25" i="10"/>
  <c r="B26" i="10"/>
  <c r="B27" i="10"/>
  <c r="F27" i="10" s="1"/>
  <c r="B4" i="10"/>
  <c r="F4" i="10" s="1"/>
  <c r="D56" i="14"/>
  <c r="C56" i="14"/>
  <c r="B6" i="14"/>
  <c r="C6" i="14"/>
  <c r="D6" i="14"/>
  <c r="B7" i="14"/>
  <c r="C7" i="14"/>
  <c r="D7" i="14"/>
  <c r="B8" i="14"/>
  <c r="C8" i="14"/>
  <c r="D8" i="14"/>
  <c r="B10" i="14"/>
  <c r="C10" i="14"/>
  <c r="D10" i="14"/>
  <c r="D12" i="14" s="1"/>
  <c r="B11" i="14"/>
  <c r="C11" i="14"/>
  <c r="D11" i="14"/>
  <c r="B18" i="14"/>
  <c r="C18" i="14"/>
  <c r="D18" i="14"/>
  <c r="B19" i="14"/>
  <c r="B26" i="14" s="1"/>
  <c r="C19" i="14"/>
  <c r="D19" i="14"/>
  <c r="B20" i="14"/>
  <c r="C20" i="14"/>
  <c r="D20" i="14"/>
  <c r="B21" i="14"/>
  <c r="C21" i="14"/>
  <c r="D21" i="14"/>
  <c r="B22" i="14"/>
  <c r="C22" i="14"/>
  <c r="D22" i="14"/>
  <c r="B23" i="14"/>
  <c r="C23" i="14"/>
  <c r="D23" i="14"/>
  <c r="B24" i="14"/>
  <c r="C24" i="14"/>
  <c r="D24" i="14"/>
  <c r="B25" i="14"/>
  <c r="E25" i="14" s="1"/>
  <c r="C25" i="14"/>
  <c r="D25" i="14"/>
  <c r="B39" i="14"/>
  <c r="C39" i="14"/>
  <c r="D39" i="14"/>
  <c r="B40" i="14"/>
  <c r="C40" i="14"/>
  <c r="D40" i="14"/>
  <c r="B42" i="14"/>
  <c r="C42" i="14"/>
  <c r="D42" i="14"/>
  <c r="B46" i="14"/>
  <c r="C46" i="14"/>
  <c r="D46" i="14"/>
  <c r="B47" i="14"/>
  <c r="C47" i="14"/>
  <c r="D47" i="14"/>
  <c r="B49" i="14"/>
  <c r="C49" i="14"/>
  <c r="D49" i="14"/>
  <c r="B50" i="14"/>
  <c r="C50" i="14"/>
  <c r="D50" i="14"/>
  <c r="B51" i="14"/>
  <c r="C51" i="14"/>
  <c r="E51" i="14" s="1"/>
  <c r="D51" i="14"/>
  <c r="B52" i="14"/>
  <c r="C52" i="14"/>
  <c r="E52" i="14" s="1"/>
  <c r="D52" i="14"/>
  <c r="B53" i="14"/>
  <c r="C53" i="14"/>
  <c r="D53" i="14"/>
  <c r="B56" i="14"/>
  <c r="B57" i="14"/>
  <c r="C57" i="14"/>
  <c r="D57" i="14"/>
  <c r="B58" i="14"/>
  <c r="C58" i="14"/>
  <c r="D58" i="14"/>
  <c r="B59" i="14"/>
  <c r="C59" i="14"/>
  <c r="D59" i="14"/>
  <c r="B60" i="14"/>
  <c r="C60" i="14"/>
  <c r="D60" i="14"/>
  <c r="B61" i="14"/>
  <c r="E61" i="14" s="1"/>
  <c r="C61" i="14"/>
  <c r="D61" i="14"/>
  <c r="B62" i="14"/>
  <c r="C62" i="14"/>
  <c r="D62" i="14"/>
  <c r="B66" i="14"/>
  <c r="C66" i="14"/>
  <c r="D66" i="14"/>
  <c r="B67" i="14"/>
  <c r="C67" i="14"/>
  <c r="D67" i="14"/>
  <c r="B70" i="14"/>
  <c r="C70" i="14"/>
  <c r="D70" i="14"/>
  <c r="B71" i="14"/>
  <c r="C71" i="14"/>
  <c r="D71" i="14"/>
  <c r="B72" i="14"/>
  <c r="C72" i="14"/>
  <c r="D72" i="14"/>
  <c r="B73" i="14"/>
  <c r="C73" i="14"/>
  <c r="D73" i="14"/>
  <c r="B78" i="14"/>
  <c r="C78" i="14"/>
  <c r="D78" i="14"/>
  <c r="AP380" i="6"/>
  <c r="AP383" i="6"/>
  <c r="AP382" i="6"/>
  <c r="AP384" i="6"/>
  <c r="AH487" i="6"/>
  <c r="AH512" i="6"/>
  <c r="AH517" i="6"/>
  <c r="AH521" i="6"/>
  <c r="AH524" i="6"/>
  <c r="AH528" i="6"/>
  <c r="AH532" i="6"/>
  <c r="AP381" i="6"/>
  <c r="AJ24" i="6"/>
  <c r="AJ33" i="6"/>
  <c r="T671" i="6" s="1"/>
  <c r="H10" i="16"/>
  <c r="I11" i="16"/>
  <c r="I53" i="16"/>
  <c r="I40" i="16"/>
  <c r="I36" i="16"/>
  <c r="I25" i="16"/>
  <c r="I95" i="16"/>
  <c r="I78" i="16"/>
  <c r="I67" i="16"/>
  <c r="I104" i="16"/>
  <c r="T104" i="4"/>
  <c r="H104" i="16"/>
  <c r="T11" i="4"/>
  <c r="T25" i="4"/>
  <c r="T36" i="4"/>
  <c r="T53" i="4"/>
  <c r="T67" i="4"/>
  <c r="T78" i="4"/>
  <c r="H78" i="16" s="1"/>
  <c r="T95" i="4"/>
  <c r="H95" i="16" s="1"/>
  <c r="AD20" i="17"/>
  <c r="AD22" i="17"/>
  <c r="J25" i="16"/>
  <c r="J36" i="16"/>
  <c r="J40" i="16"/>
  <c r="J53" i="16"/>
  <c r="J67" i="16"/>
  <c r="J78" i="16"/>
  <c r="J95" i="16"/>
  <c r="J104" i="16"/>
  <c r="AI20" i="17"/>
  <c r="AI22" i="17" s="1"/>
  <c r="G25" i="16"/>
  <c r="G40" i="16"/>
  <c r="G36" i="16"/>
  <c r="G78" i="16"/>
  <c r="Y20" i="17"/>
  <c r="Y22" i="17"/>
  <c r="B91" i="16"/>
  <c r="B92" i="16"/>
  <c r="B93" i="16"/>
  <c r="B94" i="16"/>
  <c r="B72" i="16"/>
  <c r="B39" i="16"/>
  <c r="D40" i="16"/>
  <c r="B15" i="16"/>
  <c r="B10" i="16"/>
  <c r="B88" i="4"/>
  <c r="E88" i="4" s="1"/>
  <c r="B83" i="4"/>
  <c r="E83" i="4" s="1"/>
  <c r="R83" i="4" s="1"/>
  <c r="R103" i="4"/>
  <c r="R102" i="4"/>
  <c r="R101" i="4"/>
  <c r="R100" i="4"/>
  <c r="R99" i="4"/>
  <c r="R88" i="4"/>
  <c r="Q40" i="4"/>
  <c r="P40" i="4"/>
  <c r="O40" i="4"/>
  <c r="N40" i="4"/>
  <c r="M40" i="4"/>
  <c r="L40" i="4"/>
  <c r="K40" i="4"/>
  <c r="J40" i="4"/>
  <c r="I40" i="4"/>
  <c r="H40" i="4"/>
  <c r="G40" i="4"/>
  <c r="F40" i="4"/>
  <c r="D40" i="4"/>
  <c r="C40" i="4"/>
  <c r="R24" i="4"/>
  <c r="R23" i="4"/>
  <c r="R22" i="4"/>
  <c r="R21" i="4"/>
  <c r="R20" i="4"/>
  <c r="R19" i="4"/>
  <c r="R18" i="4"/>
  <c r="R17" i="4"/>
  <c r="R15" i="4"/>
  <c r="R14" i="4"/>
  <c r="R9" i="4"/>
  <c r="R10" i="4"/>
  <c r="Q8" i="4"/>
  <c r="Q11" i="4"/>
  <c r="O8" i="4"/>
  <c r="O11" i="4"/>
  <c r="N8" i="4"/>
  <c r="N11" i="4"/>
  <c r="M8" i="4"/>
  <c r="M11" i="4"/>
  <c r="L8" i="4"/>
  <c r="L11" i="4"/>
  <c r="K8" i="4"/>
  <c r="K12" i="4" s="1"/>
  <c r="K11" i="4"/>
  <c r="J8" i="4"/>
  <c r="J11" i="4"/>
  <c r="I11" i="4"/>
  <c r="H8" i="4"/>
  <c r="H11" i="4"/>
  <c r="G8" i="4"/>
  <c r="G11" i="4"/>
  <c r="F8" i="4"/>
  <c r="F11" i="4"/>
  <c r="E11" i="4"/>
  <c r="D11" i="4"/>
  <c r="C11" i="4"/>
  <c r="D15" i="14"/>
  <c r="D16" i="14"/>
  <c r="D27" i="14"/>
  <c r="D29" i="14"/>
  <c r="D31" i="14"/>
  <c r="D32" i="14"/>
  <c r="D33" i="14"/>
  <c r="D35" i="14"/>
  <c r="D82" i="14"/>
  <c r="D83" i="14"/>
  <c r="D84" i="14"/>
  <c r="D85" i="14"/>
  <c r="D86" i="14"/>
  <c r="D87" i="14"/>
  <c r="D88" i="14"/>
  <c r="D89" i="14"/>
  <c r="D90" i="14"/>
  <c r="D91" i="14"/>
  <c r="D92" i="14"/>
  <c r="D93" i="14"/>
  <c r="D94" i="14"/>
  <c r="D95" i="14"/>
  <c r="C15" i="14"/>
  <c r="C16" i="14"/>
  <c r="C27" i="14"/>
  <c r="C29" i="14"/>
  <c r="C31" i="14"/>
  <c r="C32" i="14"/>
  <c r="C33" i="14"/>
  <c r="C35" i="14"/>
  <c r="C82" i="14"/>
  <c r="C83" i="14"/>
  <c r="C84" i="14"/>
  <c r="E84" i="14" s="1"/>
  <c r="C85" i="14"/>
  <c r="C86" i="14"/>
  <c r="C87" i="14"/>
  <c r="C88" i="14"/>
  <c r="C89" i="14"/>
  <c r="C90" i="14"/>
  <c r="C91" i="14"/>
  <c r="C92" i="14"/>
  <c r="C93" i="14"/>
  <c r="C94" i="14"/>
  <c r="C95" i="14"/>
  <c r="B15" i="14"/>
  <c r="B16" i="14"/>
  <c r="B27" i="14"/>
  <c r="B29" i="14"/>
  <c r="B31" i="14"/>
  <c r="B32" i="14"/>
  <c r="B33" i="14"/>
  <c r="B35" i="14"/>
  <c r="B82" i="14"/>
  <c r="B83" i="14"/>
  <c r="B84" i="14"/>
  <c r="B85" i="14"/>
  <c r="B86" i="14"/>
  <c r="B87" i="14"/>
  <c r="B88" i="14"/>
  <c r="B89" i="14"/>
  <c r="B90" i="14"/>
  <c r="B91" i="14"/>
  <c r="B92" i="14"/>
  <c r="B93" i="14"/>
  <c r="E93" i="14" s="1"/>
  <c r="B94" i="14"/>
  <c r="B95" i="14"/>
  <c r="U75" i="8"/>
  <c r="U73" i="8"/>
  <c r="U71" i="8"/>
  <c r="U69" i="8"/>
  <c r="C66" i="8"/>
  <c r="B15" i="4"/>
  <c r="E50" i="8" s="1"/>
  <c r="G90" i="8"/>
  <c r="G91" i="8"/>
  <c r="G92" i="8"/>
  <c r="G93" i="8"/>
  <c r="G96" i="8"/>
  <c r="G97" i="8"/>
  <c r="Q91" i="8"/>
  <c r="Q93" i="8" s="1"/>
  <c r="D25" i="4"/>
  <c r="D53" i="4"/>
  <c r="D62" i="4"/>
  <c r="D67" i="4"/>
  <c r="D74" i="4"/>
  <c r="C25" i="4"/>
  <c r="C62" i="4"/>
  <c r="C67" i="4"/>
  <c r="AP364" i="6"/>
  <c r="AP365" i="6"/>
  <c r="AP366" i="6"/>
  <c r="AP367" i="6"/>
  <c r="AP368" i="6"/>
  <c r="AP369" i="6"/>
  <c r="AP370" i="6"/>
  <c r="AP371" i="6"/>
  <c r="AP372" i="6"/>
  <c r="AP373" i="6"/>
  <c r="AP374" i="6"/>
  <c r="AP375" i="6"/>
  <c r="AP376" i="6"/>
  <c r="AP377" i="6"/>
  <c r="AP379" i="6"/>
  <c r="AP385" i="6"/>
  <c r="AP386" i="6"/>
  <c r="AP387" i="6"/>
  <c r="AP388" i="6"/>
  <c r="AP389" i="6"/>
  <c r="AP390" i="6"/>
  <c r="AN619" i="6"/>
  <c r="AN617" i="6"/>
  <c r="AN618" i="6"/>
  <c r="BF543" i="6"/>
  <c r="Q585" i="6" s="1"/>
  <c r="W585" i="6" s="1"/>
  <c r="AC585" i="6" s="1"/>
  <c r="E594" i="6"/>
  <c r="AZ540" i="6"/>
  <c r="BZ638" i="3"/>
  <c r="BZ639" i="3"/>
  <c r="BZ640" i="3"/>
  <c r="BZ641" i="3"/>
  <c r="BK640" i="3"/>
  <c r="BK639" i="3"/>
  <c r="BK638" i="3"/>
  <c r="BK641" i="3"/>
  <c r="BF640" i="3"/>
  <c r="BF639" i="3"/>
  <c r="BF638" i="3"/>
  <c r="BF641" i="3"/>
  <c r="BA640" i="3"/>
  <c r="BA639" i="3"/>
  <c r="BA638" i="3"/>
  <c r="BA641" i="3"/>
  <c r="AD983" i="3"/>
  <c r="BO794" i="3"/>
  <c r="L963" i="3" s="1"/>
  <c r="BP638" i="3"/>
  <c r="BP639" i="3"/>
  <c r="BP640" i="3"/>
  <c r="BP641" i="3"/>
  <c r="BU638" i="3"/>
  <c r="BU639" i="3"/>
  <c r="BU640" i="3"/>
  <c r="BU641" i="3"/>
  <c r="AD973" i="3"/>
  <c r="AO899" i="3" s="1"/>
  <c r="AD981" i="3"/>
  <c r="AO901" i="3" s="1"/>
  <c r="AN951" i="3"/>
  <c r="AN952" i="3"/>
  <c r="AN953" i="3"/>
  <c r="AN946" i="3"/>
  <c r="AD986" i="3"/>
  <c r="AD1003" i="3"/>
  <c r="AR610" i="3"/>
  <c r="AT610" i="3" s="1"/>
  <c r="AR611" i="3"/>
  <c r="AT611" i="3" s="1"/>
  <c r="AR612" i="3"/>
  <c r="AT612" i="3" s="1"/>
  <c r="AR613" i="3"/>
  <c r="AT613" i="3" s="1"/>
  <c r="AR614" i="3"/>
  <c r="AT614" i="3" s="1"/>
  <c r="AR615" i="3"/>
  <c r="AT615" i="3" s="1"/>
  <c r="AR616" i="3"/>
  <c r="AT616" i="3" s="1"/>
  <c r="AR617" i="3"/>
  <c r="AT617" i="3" s="1"/>
  <c r="AR618" i="3"/>
  <c r="AT618" i="3" s="1"/>
  <c r="AR619" i="3"/>
  <c r="AT619" i="3" s="1"/>
  <c r="AR620" i="3"/>
  <c r="AT620" i="3" s="1"/>
  <c r="AR621" i="3"/>
  <c r="AT621" i="3" s="1"/>
  <c r="AR622" i="3"/>
  <c r="AT622" i="3" s="1"/>
  <c r="AR623" i="3"/>
  <c r="AT623" i="3" s="1"/>
  <c r="AR624" i="3"/>
  <c r="AT624" i="3" s="1"/>
  <c r="AR625" i="3"/>
  <c r="AT625" i="3" s="1"/>
  <c r="AR626" i="3"/>
  <c r="AT626" i="3" s="1"/>
  <c r="AR627" i="3"/>
  <c r="AT627" i="3" s="1"/>
  <c r="AR628" i="3"/>
  <c r="AT628" i="3" s="1"/>
  <c r="AR629" i="3"/>
  <c r="AT629" i="3" s="1"/>
  <c r="AR630" i="3"/>
  <c r="AT630" i="3" s="1"/>
  <c r="AR631" i="3"/>
  <c r="AT631" i="3" s="1"/>
  <c r="AR632" i="3"/>
  <c r="AT632" i="3" s="1"/>
  <c r="AR633" i="3"/>
  <c r="AT633" i="3" s="1"/>
  <c r="AR634" i="3"/>
  <c r="AT634" i="3" s="1"/>
  <c r="G749" i="3"/>
  <c r="O794" i="3"/>
  <c r="AV610" i="3"/>
  <c r="AX610" i="3" s="1"/>
  <c r="AV611" i="3"/>
  <c r="AX611" i="3" s="1"/>
  <c r="AV612" i="3"/>
  <c r="AX612" i="3" s="1"/>
  <c r="AV613" i="3"/>
  <c r="AX613" i="3" s="1"/>
  <c r="AV614" i="3"/>
  <c r="AX614" i="3" s="1"/>
  <c r="AV615" i="3"/>
  <c r="AX615" i="3" s="1"/>
  <c r="AV616" i="3"/>
  <c r="AX616" i="3" s="1"/>
  <c r="AV617" i="3"/>
  <c r="AX617" i="3" s="1"/>
  <c r="AV618" i="3"/>
  <c r="AX618" i="3" s="1"/>
  <c r="AV619" i="3"/>
  <c r="AX619" i="3" s="1"/>
  <c r="AV620" i="3"/>
  <c r="AX620" i="3" s="1"/>
  <c r="AV621" i="3"/>
  <c r="AX621" i="3" s="1"/>
  <c r="AV622" i="3"/>
  <c r="AX622" i="3" s="1"/>
  <c r="AV623" i="3"/>
  <c r="AX623" i="3" s="1"/>
  <c r="AV624" i="3"/>
  <c r="AX624" i="3" s="1"/>
  <c r="AV625" i="3"/>
  <c r="AX625" i="3" s="1"/>
  <c r="AV626" i="3"/>
  <c r="AX626" i="3" s="1"/>
  <c r="AV627" i="3"/>
  <c r="AX627" i="3" s="1"/>
  <c r="AV628" i="3"/>
  <c r="AX628" i="3" s="1"/>
  <c r="AV629" i="3"/>
  <c r="AX629" i="3" s="1"/>
  <c r="AV630" i="3"/>
  <c r="AX630" i="3" s="1"/>
  <c r="AV631" i="3"/>
  <c r="AX631" i="3" s="1"/>
  <c r="AV632" i="3"/>
  <c r="AX632" i="3" s="1"/>
  <c r="AV633" i="3"/>
  <c r="AX633" i="3" s="1"/>
  <c r="AV634" i="3"/>
  <c r="AX634" i="3" s="1"/>
  <c r="AD65" i="17"/>
  <c r="D8" i="16"/>
  <c r="D11" i="16"/>
  <c r="D25" i="16"/>
  <c r="D53" i="16"/>
  <c r="D62" i="16"/>
  <c r="D36" i="16"/>
  <c r="D67" i="16"/>
  <c r="D74" i="16"/>
  <c r="D78" i="16"/>
  <c r="C8" i="16"/>
  <c r="C11" i="16"/>
  <c r="C25" i="16"/>
  <c r="C53" i="16"/>
  <c r="C62" i="16"/>
  <c r="C36" i="16"/>
  <c r="C67" i="16"/>
  <c r="C74" i="16"/>
  <c r="C78" i="16"/>
  <c r="H77" i="16"/>
  <c r="R26" i="4"/>
  <c r="E25" i="4"/>
  <c r="F25" i="4"/>
  <c r="F53" i="4"/>
  <c r="F62" i="4"/>
  <c r="F36" i="4"/>
  <c r="F67" i="4"/>
  <c r="F74" i="4"/>
  <c r="F78" i="4"/>
  <c r="F95" i="4"/>
  <c r="G25" i="4"/>
  <c r="G62" i="4"/>
  <c r="G67" i="4"/>
  <c r="G74" i="4"/>
  <c r="G78" i="4"/>
  <c r="G95" i="4"/>
  <c r="H25" i="4"/>
  <c r="H53" i="4"/>
  <c r="H62" i="4"/>
  <c r="H36" i="4"/>
  <c r="H67" i="4"/>
  <c r="H74" i="4"/>
  <c r="H78" i="4"/>
  <c r="H95" i="4"/>
  <c r="I25" i="4"/>
  <c r="I53" i="4"/>
  <c r="I62" i="4"/>
  <c r="I67" i="4"/>
  <c r="I74" i="4"/>
  <c r="I78" i="4"/>
  <c r="I95" i="4"/>
  <c r="J25" i="4"/>
  <c r="J53" i="4"/>
  <c r="J62" i="4"/>
  <c r="J36" i="4"/>
  <c r="J67" i="4"/>
  <c r="J74" i="4"/>
  <c r="J78" i="4"/>
  <c r="J95" i="4"/>
  <c r="K25" i="4"/>
  <c r="K53" i="4"/>
  <c r="K62" i="4"/>
  <c r="K36" i="4"/>
  <c r="K67" i="4"/>
  <c r="K74" i="4"/>
  <c r="K78" i="4"/>
  <c r="K95" i="4"/>
  <c r="L25" i="4"/>
  <c r="L53" i="4"/>
  <c r="L62" i="4"/>
  <c r="L63" i="4" s="1"/>
  <c r="L96" i="4" s="1"/>
  <c r="L36" i="4"/>
  <c r="L67" i="4"/>
  <c r="L74" i="4"/>
  <c r="L78" i="4"/>
  <c r="L95" i="4"/>
  <c r="M25" i="4"/>
  <c r="M53" i="4"/>
  <c r="M62" i="4"/>
  <c r="M67" i="4"/>
  <c r="M74" i="4"/>
  <c r="M78" i="4"/>
  <c r="M95" i="4"/>
  <c r="N25" i="4"/>
  <c r="N53" i="4"/>
  <c r="N62" i="4"/>
  <c r="N36" i="4"/>
  <c r="N67" i="4"/>
  <c r="N74" i="4"/>
  <c r="N78" i="4"/>
  <c r="N95" i="4"/>
  <c r="O25" i="4"/>
  <c r="O53" i="4"/>
  <c r="O62" i="4"/>
  <c r="O36" i="4"/>
  <c r="O67" i="4"/>
  <c r="O74" i="4"/>
  <c r="O78" i="4"/>
  <c r="O95" i="4"/>
  <c r="P25" i="4"/>
  <c r="P53" i="4"/>
  <c r="P62" i="4"/>
  <c r="P36" i="4"/>
  <c r="P67" i="4"/>
  <c r="P74" i="4"/>
  <c r="P78" i="4"/>
  <c r="P95" i="4"/>
  <c r="Q25" i="4"/>
  <c r="Q53" i="4"/>
  <c r="Q62" i="4"/>
  <c r="Q36" i="4"/>
  <c r="Q67" i="4"/>
  <c r="Q74" i="4"/>
  <c r="Q78" i="4"/>
  <c r="Q95"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IW78" i="4"/>
  <c r="IX78" i="4"/>
  <c r="IY78" i="4"/>
  <c r="IZ78" i="4"/>
  <c r="JA78" i="4"/>
  <c r="JB78" i="4"/>
  <c r="JC78" i="4"/>
  <c r="JD78" i="4"/>
  <c r="JE78" i="4"/>
  <c r="JF78" i="4"/>
  <c r="JG78" i="4"/>
  <c r="JH78" i="4"/>
  <c r="JI78" i="4"/>
  <c r="JJ78" i="4"/>
  <c r="JK78" i="4"/>
  <c r="JL78" i="4"/>
  <c r="JM78" i="4"/>
  <c r="JN78" i="4"/>
  <c r="JO78" i="4"/>
  <c r="JP78" i="4"/>
  <c r="JQ78" i="4"/>
  <c r="JR78" i="4"/>
  <c r="JS78" i="4"/>
  <c r="JT78" i="4"/>
  <c r="JU78" i="4"/>
  <c r="JV78" i="4"/>
  <c r="JW78" i="4"/>
  <c r="JX78" i="4"/>
  <c r="JY78" i="4"/>
  <c r="JZ78" i="4"/>
  <c r="KA78" i="4"/>
  <c r="KB78" i="4"/>
  <c r="KC78" i="4"/>
  <c r="KD78" i="4"/>
  <c r="KE78" i="4"/>
  <c r="KF78" i="4"/>
  <c r="KG78" i="4"/>
  <c r="KH78" i="4"/>
  <c r="KI78" i="4"/>
  <c r="KJ78" i="4"/>
  <c r="KK78" i="4"/>
  <c r="KL78" i="4"/>
  <c r="KM78" i="4"/>
  <c r="KN78" i="4"/>
  <c r="KO78" i="4"/>
  <c r="KP78" i="4"/>
  <c r="KQ78" i="4"/>
  <c r="KR78" i="4"/>
  <c r="KS78" i="4"/>
  <c r="KT78" i="4"/>
  <c r="KU78" i="4"/>
  <c r="KV78" i="4"/>
  <c r="KW78" i="4"/>
  <c r="KX78" i="4"/>
  <c r="KY78" i="4"/>
  <c r="KZ78" i="4"/>
  <c r="LA78" i="4"/>
  <c r="LB78" i="4"/>
  <c r="LC78" i="4"/>
  <c r="LD78" i="4"/>
  <c r="LE78" i="4"/>
  <c r="LF78" i="4"/>
  <c r="LG78" i="4"/>
  <c r="LH78" i="4"/>
  <c r="LI78" i="4"/>
  <c r="LJ78" i="4"/>
  <c r="LK78" i="4"/>
  <c r="LL78" i="4"/>
  <c r="LM78" i="4"/>
  <c r="LN78" i="4"/>
  <c r="LO78" i="4"/>
  <c r="LP78" i="4"/>
  <c r="LQ78" i="4"/>
  <c r="LR78" i="4"/>
  <c r="LS78" i="4"/>
  <c r="LT78" i="4"/>
  <c r="LU78" i="4"/>
  <c r="LV78" i="4"/>
  <c r="LW78" i="4"/>
  <c r="LX78" i="4"/>
  <c r="LY78" i="4"/>
  <c r="LZ78" i="4"/>
  <c r="MA78" i="4"/>
  <c r="MB78" i="4"/>
  <c r="MC78" i="4"/>
  <c r="MD78" i="4"/>
  <c r="ME78" i="4"/>
  <c r="MF78" i="4"/>
  <c r="MG78" i="4"/>
  <c r="MH78" i="4"/>
  <c r="MI78" i="4"/>
  <c r="MJ78" i="4"/>
  <c r="MK78" i="4"/>
  <c r="ML78" i="4"/>
  <c r="MM78" i="4"/>
  <c r="MN78" i="4"/>
  <c r="MO78" i="4"/>
  <c r="MP78" i="4"/>
  <c r="MQ78" i="4"/>
  <c r="MR78" i="4"/>
  <c r="MS78" i="4"/>
  <c r="MT78" i="4"/>
  <c r="MU78" i="4"/>
  <c r="MV78" i="4"/>
  <c r="MW78" i="4"/>
  <c r="MX78" i="4"/>
  <c r="MY78" i="4"/>
  <c r="MZ78" i="4"/>
  <c r="NA78" i="4"/>
  <c r="NB78" i="4"/>
  <c r="NC78" i="4"/>
  <c r="ND78" i="4"/>
  <c r="NE78" i="4"/>
  <c r="NF78" i="4"/>
  <c r="NG78" i="4"/>
  <c r="NH78" i="4"/>
  <c r="NI78" i="4"/>
  <c r="NJ78" i="4"/>
  <c r="NK78" i="4"/>
  <c r="NL78" i="4"/>
  <c r="NM78" i="4"/>
  <c r="NN78" i="4"/>
  <c r="NO78" i="4"/>
  <c r="NP78" i="4"/>
  <c r="NQ78" i="4"/>
  <c r="NR78" i="4"/>
  <c r="NS78" i="4"/>
  <c r="NT78" i="4"/>
  <c r="NU78" i="4"/>
  <c r="NV78" i="4"/>
  <c r="NW78" i="4"/>
  <c r="NX78" i="4"/>
  <c r="NY78" i="4"/>
  <c r="NZ78" i="4"/>
  <c r="OA78" i="4"/>
  <c r="OB78" i="4"/>
  <c r="OC78" i="4"/>
  <c r="OD78" i="4"/>
  <c r="OE78" i="4"/>
  <c r="OF78" i="4"/>
  <c r="OG78" i="4"/>
  <c r="OH78" i="4"/>
  <c r="OI78" i="4"/>
  <c r="OJ78" i="4"/>
  <c r="OK78" i="4"/>
  <c r="OL78" i="4"/>
  <c r="OM78" i="4"/>
  <c r="ON78" i="4"/>
  <c r="OO78" i="4"/>
  <c r="OP78" i="4"/>
  <c r="OQ78" i="4"/>
  <c r="OR78" i="4"/>
  <c r="OS78" i="4"/>
  <c r="OT78" i="4"/>
  <c r="OU78" i="4"/>
  <c r="OV78" i="4"/>
  <c r="OW78" i="4"/>
  <c r="OX78" i="4"/>
  <c r="OY78" i="4"/>
  <c r="OZ78" i="4"/>
  <c r="PA78" i="4"/>
  <c r="PB78" i="4"/>
  <c r="PC78" i="4"/>
  <c r="PD78" i="4"/>
  <c r="PE78" i="4"/>
  <c r="PF78" i="4"/>
  <c r="PG78" i="4"/>
  <c r="PH78" i="4"/>
  <c r="PI78" i="4"/>
  <c r="PJ78" i="4"/>
  <c r="PK78" i="4"/>
  <c r="PL78" i="4"/>
  <c r="PM78" i="4"/>
  <c r="PN78" i="4"/>
  <c r="PO78" i="4"/>
  <c r="PP78" i="4"/>
  <c r="PQ78" i="4"/>
  <c r="PR78" i="4"/>
  <c r="PS78" i="4"/>
  <c r="PT78" i="4"/>
  <c r="PU78" i="4"/>
  <c r="PV78" i="4"/>
  <c r="PW78" i="4"/>
  <c r="PX78" i="4"/>
  <c r="PY78" i="4"/>
  <c r="PZ78" i="4"/>
  <c r="QA78" i="4"/>
  <c r="QB78" i="4"/>
  <c r="QC78" i="4"/>
  <c r="QD78" i="4"/>
  <c r="QE78" i="4"/>
  <c r="QF78" i="4"/>
  <c r="QG78" i="4"/>
  <c r="QH78" i="4"/>
  <c r="QI78" i="4"/>
  <c r="QJ78" i="4"/>
  <c r="QK78" i="4"/>
  <c r="QL78" i="4"/>
  <c r="QM78" i="4"/>
  <c r="QN78" i="4"/>
  <c r="QO78" i="4"/>
  <c r="QP78" i="4"/>
  <c r="QQ78" i="4"/>
  <c r="QR78" i="4"/>
  <c r="QS78" i="4"/>
  <c r="QT78" i="4"/>
  <c r="QU78" i="4"/>
  <c r="QV78" i="4"/>
  <c r="QW78" i="4"/>
  <c r="QX78" i="4"/>
  <c r="QY78" i="4"/>
  <c r="QZ78" i="4"/>
  <c r="RA78" i="4"/>
  <c r="RB78" i="4"/>
  <c r="RC78" i="4"/>
  <c r="RD78" i="4"/>
  <c r="RE78" i="4"/>
  <c r="RF78" i="4"/>
  <c r="RG78" i="4"/>
  <c r="RH78" i="4"/>
  <c r="RI78" i="4"/>
  <c r="RJ78" i="4"/>
  <c r="RK78" i="4"/>
  <c r="RL78" i="4"/>
  <c r="RM78" i="4"/>
  <c r="RN78" i="4"/>
  <c r="RO78" i="4"/>
  <c r="RP78" i="4"/>
  <c r="RQ78" i="4"/>
  <c r="RR78" i="4"/>
  <c r="RS78" i="4"/>
  <c r="RT78" i="4"/>
  <c r="RU78" i="4"/>
  <c r="RV78" i="4"/>
  <c r="RW78" i="4"/>
  <c r="RX78" i="4"/>
  <c r="RY78" i="4"/>
  <c r="RZ78" i="4"/>
  <c r="SA78" i="4"/>
  <c r="SB78" i="4"/>
  <c r="SC78" i="4"/>
  <c r="SD78" i="4"/>
  <c r="SE78" i="4"/>
  <c r="SF78" i="4"/>
  <c r="SG78" i="4"/>
  <c r="SH78" i="4"/>
  <c r="SI78" i="4"/>
  <c r="SJ78" i="4"/>
  <c r="SK78" i="4"/>
  <c r="SL78" i="4"/>
  <c r="SM78" i="4"/>
  <c r="SN78" i="4"/>
  <c r="SO78" i="4"/>
  <c r="SP78" i="4"/>
  <c r="SQ78" i="4"/>
  <c r="SR78" i="4"/>
  <c r="SS78" i="4"/>
  <c r="ST78" i="4"/>
  <c r="SU78" i="4"/>
  <c r="SV78" i="4"/>
  <c r="SW78" i="4"/>
  <c r="SX78" i="4"/>
  <c r="SY78" i="4"/>
  <c r="SZ78" i="4"/>
  <c r="TA78" i="4"/>
  <c r="TB78" i="4"/>
  <c r="TC78" i="4"/>
  <c r="TD78" i="4"/>
  <c r="TE78" i="4"/>
  <c r="TF78" i="4"/>
  <c r="TG78" i="4"/>
  <c r="TH78" i="4"/>
  <c r="TI78" i="4"/>
  <c r="TJ78" i="4"/>
  <c r="TK78" i="4"/>
  <c r="TL78" i="4"/>
  <c r="TM78" i="4"/>
  <c r="TN78" i="4"/>
  <c r="TO78" i="4"/>
  <c r="TP78" i="4"/>
  <c r="TQ78" i="4"/>
  <c r="TR78" i="4"/>
  <c r="TS78" i="4"/>
  <c r="TT78" i="4"/>
  <c r="TU78" i="4"/>
  <c r="TV78" i="4"/>
  <c r="TW78" i="4"/>
  <c r="TX78" i="4"/>
  <c r="TY78" i="4"/>
  <c r="TZ78" i="4"/>
  <c r="UA78" i="4"/>
  <c r="UB78" i="4"/>
  <c r="UC78" i="4"/>
  <c r="UD78" i="4"/>
  <c r="UE78" i="4"/>
  <c r="UF78" i="4"/>
  <c r="UG78" i="4"/>
  <c r="UH78" i="4"/>
  <c r="UI78" i="4"/>
  <c r="UJ78" i="4"/>
  <c r="UK78" i="4"/>
  <c r="UL78" i="4"/>
  <c r="UM78" i="4"/>
  <c r="UN78" i="4"/>
  <c r="UO78" i="4"/>
  <c r="UP78" i="4"/>
  <c r="UQ78" i="4"/>
  <c r="UR78" i="4"/>
  <c r="US78" i="4"/>
  <c r="UT78" i="4"/>
  <c r="UU78" i="4"/>
  <c r="UV78" i="4"/>
  <c r="UW78" i="4"/>
  <c r="UX78" i="4"/>
  <c r="UY78" i="4"/>
  <c r="UZ78" i="4"/>
  <c r="VA78" i="4"/>
  <c r="VB78" i="4"/>
  <c r="VC78" i="4"/>
  <c r="VD78" i="4"/>
  <c r="VE78" i="4"/>
  <c r="VF78" i="4"/>
  <c r="VG78" i="4"/>
  <c r="VH78" i="4"/>
  <c r="VI78" i="4"/>
  <c r="VJ78" i="4"/>
  <c r="VK78" i="4"/>
  <c r="VL78" i="4"/>
  <c r="VM78" i="4"/>
  <c r="VN78" i="4"/>
  <c r="VO78" i="4"/>
  <c r="VP78" i="4"/>
  <c r="VQ78" i="4"/>
  <c r="VR78" i="4"/>
  <c r="VS78" i="4"/>
  <c r="VT78" i="4"/>
  <c r="VU78" i="4"/>
  <c r="VV78" i="4"/>
  <c r="VW78" i="4"/>
  <c r="VX78" i="4"/>
  <c r="VY78" i="4"/>
  <c r="VZ78" i="4"/>
  <c r="WA78" i="4"/>
  <c r="WB78" i="4"/>
  <c r="WC78" i="4"/>
  <c r="WD78" i="4"/>
  <c r="WE78" i="4"/>
  <c r="WF78" i="4"/>
  <c r="WG78" i="4"/>
  <c r="WH78" i="4"/>
  <c r="WI78" i="4"/>
  <c r="WJ78" i="4"/>
  <c r="WK78" i="4"/>
  <c r="WL78" i="4"/>
  <c r="WM78" i="4"/>
  <c r="WN78" i="4"/>
  <c r="WO78" i="4"/>
  <c r="WP78" i="4"/>
  <c r="WQ78" i="4"/>
  <c r="WR78" i="4"/>
  <c r="WS78" i="4"/>
  <c r="WT78" i="4"/>
  <c r="WU78" i="4"/>
  <c r="WV78" i="4"/>
  <c r="WW78" i="4"/>
  <c r="WX78" i="4"/>
  <c r="WY78" i="4"/>
  <c r="WZ78" i="4"/>
  <c r="XA78" i="4"/>
  <c r="XB78" i="4"/>
  <c r="XC78" i="4"/>
  <c r="XD78" i="4"/>
  <c r="XE78" i="4"/>
  <c r="XF78" i="4"/>
  <c r="XG78" i="4"/>
  <c r="XH78" i="4"/>
  <c r="XI78" i="4"/>
  <c r="XJ78" i="4"/>
  <c r="XK78" i="4"/>
  <c r="XL78" i="4"/>
  <c r="XM78" i="4"/>
  <c r="XN78" i="4"/>
  <c r="XO78" i="4"/>
  <c r="XP78" i="4"/>
  <c r="XQ78" i="4"/>
  <c r="XR78" i="4"/>
  <c r="XS78" i="4"/>
  <c r="XT78" i="4"/>
  <c r="XU78" i="4"/>
  <c r="XV78" i="4"/>
  <c r="XW78" i="4"/>
  <c r="XX78" i="4"/>
  <c r="XY78" i="4"/>
  <c r="XZ78" i="4"/>
  <c r="YA78" i="4"/>
  <c r="YB78" i="4"/>
  <c r="YC78" i="4"/>
  <c r="YD78" i="4"/>
  <c r="YE78" i="4"/>
  <c r="YF78" i="4"/>
  <c r="YG78" i="4"/>
  <c r="YH78" i="4"/>
  <c r="YI78" i="4"/>
  <c r="YJ78" i="4"/>
  <c r="YK78" i="4"/>
  <c r="YL78" i="4"/>
  <c r="YM78" i="4"/>
  <c r="YN78" i="4"/>
  <c r="YO78" i="4"/>
  <c r="YP78" i="4"/>
  <c r="YQ78" i="4"/>
  <c r="YR78" i="4"/>
  <c r="YS78" i="4"/>
  <c r="YT78" i="4"/>
  <c r="YU78" i="4"/>
  <c r="YV78" i="4"/>
  <c r="YW78" i="4"/>
  <c r="YX78" i="4"/>
  <c r="YY78" i="4"/>
  <c r="YZ78" i="4"/>
  <c r="ZA78" i="4"/>
  <c r="ZB78" i="4"/>
  <c r="ZC78" i="4"/>
  <c r="ZD78" i="4"/>
  <c r="ZE78" i="4"/>
  <c r="ZF78" i="4"/>
  <c r="ZG78" i="4"/>
  <c r="ZH78" i="4"/>
  <c r="ZI78" i="4"/>
  <c r="ZJ78" i="4"/>
  <c r="ZK78" i="4"/>
  <c r="ZL78" i="4"/>
  <c r="ZM78" i="4"/>
  <c r="ZN78" i="4"/>
  <c r="ZO78" i="4"/>
  <c r="ZP78" i="4"/>
  <c r="ZQ78" i="4"/>
  <c r="ZR78" i="4"/>
  <c r="ZS78" i="4"/>
  <c r="ZT78" i="4"/>
  <c r="ZU78" i="4"/>
  <c r="ZV78" i="4"/>
  <c r="ZW78" i="4"/>
  <c r="ZX78" i="4"/>
  <c r="ZY78" i="4"/>
  <c r="ZZ78" i="4"/>
  <c r="AAA78" i="4"/>
  <c r="AAB78" i="4"/>
  <c r="AAC78" i="4"/>
  <c r="AAD78" i="4"/>
  <c r="AAE78" i="4"/>
  <c r="AAF78" i="4"/>
  <c r="AAG78" i="4"/>
  <c r="AAH78" i="4"/>
  <c r="AAI78" i="4"/>
  <c r="AAJ78" i="4"/>
  <c r="AAK78" i="4"/>
  <c r="AAL78" i="4"/>
  <c r="AAM78" i="4"/>
  <c r="AAN78" i="4"/>
  <c r="AAO78" i="4"/>
  <c r="AAP78" i="4"/>
  <c r="AAQ78" i="4"/>
  <c r="AAR78" i="4"/>
  <c r="AAS78" i="4"/>
  <c r="AAT78" i="4"/>
  <c r="AAU78" i="4"/>
  <c r="AAV78" i="4"/>
  <c r="AAW78" i="4"/>
  <c r="AAX78" i="4"/>
  <c r="AAY78" i="4"/>
  <c r="AAZ78" i="4"/>
  <c r="ABA78" i="4"/>
  <c r="ABB78" i="4"/>
  <c r="ABC78" i="4"/>
  <c r="ABD78" i="4"/>
  <c r="ABE78" i="4"/>
  <c r="ABF78" i="4"/>
  <c r="ABG78" i="4"/>
  <c r="ABH78" i="4"/>
  <c r="ABI78" i="4"/>
  <c r="ABJ78" i="4"/>
  <c r="ABK78" i="4"/>
  <c r="ABL78" i="4"/>
  <c r="ABM78" i="4"/>
  <c r="ABN78" i="4"/>
  <c r="ABO78" i="4"/>
  <c r="ABP78" i="4"/>
  <c r="ABQ78" i="4"/>
  <c r="ABR78" i="4"/>
  <c r="ABS78" i="4"/>
  <c r="ABT78" i="4"/>
  <c r="ABU78" i="4"/>
  <c r="ABV78" i="4"/>
  <c r="ABW78" i="4"/>
  <c r="ABX78" i="4"/>
  <c r="ABY78" i="4"/>
  <c r="ABZ78" i="4"/>
  <c r="ACA78" i="4"/>
  <c r="ACB78" i="4"/>
  <c r="ACC78" i="4"/>
  <c r="ACD78" i="4"/>
  <c r="ACE78" i="4"/>
  <c r="ACF78" i="4"/>
  <c r="ACG78" i="4"/>
  <c r="ACH78" i="4"/>
  <c r="ACI78" i="4"/>
  <c r="ACJ78" i="4"/>
  <c r="ACK78" i="4"/>
  <c r="ACL78" i="4"/>
  <c r="ACM78" i="4"/>
  <c r="ACN78" i="4"/>
  <c r="ACO78" i="4"/>
  <c r="ACP78" i="4"/>
  <c r="ACQ78" i="4"/>
  <c r="ACR78" i="4"/>
  <c r="ACS78" i="4"/>
  <c r="ACT78" i="4"/>
  <c r="ACU78" i="4"/>
  <c r="ACV78" i="4"/>
  <c r="ACW78" i="4"/>
  <c r="ACX78" i="4"/>
  <c r="ACY78" i="4"/>
  <c r="ACZ78" i="4"/>
  <c r="ADA78" i="4"/>
  <c r="ADB78" i="4"/>
  <c r="ADC78" i="4"/>
  <c r="ADD78" i="4"/>
  <c r="ADE78" i="4"/>
  <c r="ADF78" i="4"/>
  <c r="ADG78" i="4"/>
  <c r="ADH78" i="4"/>
  <c r="ADI78" i="4"/>
  <c r="ADJ78" i="4"/>
  <c r="ADK78" i="4"/>
  <c r="ADL78" i="4"/>
  <c r="ADM78" i="4"/>
  <c r="ADN78" i="4"/>
  <c r="ADO78" i="4"/>
  <c r="ADP78" i="4"/>
  <c r="ADQ78" i="4"/>
  <c r="ADR78" i="4"/>
  <c r="ADS78" i="4"/>
  <c r="ADT78" i="4"/>
  <c r="ADU78" i="4"/>
  <c r="ADV78" i="4"/>
  <c r="ADW78" i="4"/>
  <c r="ADX78" i="4"/>
  <c r="ADY78" i="4"/>
  <c r="ADZ78" i="4"/>
  <c r="AEA78" i="4"/>
  <c r="AEB78" i="4"/>
  <c r="AEC78" i="4"/>
  <c r="AED78" i="4"/>
  <c r="AEE78" i="4"/>
  <c r="AEF78" i="4"/>
  <c r="AEG78" i="4"/>
  <c r="AEH78" i="4"/>
  <c r="AEI78" i="4"/>
  <c r="AEJ78" i="4"/>
  <c r="AEK78" i="4"/>
  <c r="AEL78" i="4"/>
  <c r="AEM78" i="4"/>
  <c r="AEN78" i="4"/>
  <c r="AEO78" i="4"/>
  <c r="AEP78" i="4"/>
  <c r="AEQ78" i="4"/>
  <c r="AER78" i="4"/>
  <c r="AES78" i="4"/>
  <c r="AET78" i="4"/>
  <c r="AEU78" i="4"/>
  <c r="AEV78" i="4"/>
  <c r="AEW78" i="4"/>
  <c r="AEX78" i="4"/>
  <c r="AEY78" i="4"/>
  <c r="AEZ78" i="4"/>
  <c r="AFA78" i="4"/>
  <c r="AFB78" i="4"/>
  <c r="AFC78" i="4"/>
  <c r="AFD78" i="4"/>
  <c r="AFE78" i="4"/>
  <c r="AFF78" i="4"/>
  <c r="AFG78" i="4"/>
  <c r="AFH78" i="4"/>
  <c r="AFI78" i="4"/>
  <c r="AFJ78" i="4"/>
  <c r="AFK78" i="4"/>
  <c r="AFL78" i="4"/>
  <c r="AFM78" i="4"/>
  <c r="AFN78" i="4"/>
  <c r="AFO78" i="4"/>
  <c r="AFP78" i="4"/>
  <c r="AFQ78" i="4"/>
  <c r="AFR78" i="4"/>
  <c r="AFS78" i="4"/>
  <c r="AFT78" i="4"/>
  <c r="AFU78" i="4"/>
  <c r="AFV78" i="4"/>
  <c r="AFW78" i="4"/>
  <c r="AFX78" i="4"/>
  <c r="AFY78" i="4"/>
  <c r="AFZ78" i="4"/>
  <c r="AGA78" i="4"/>
  <c r="AGB78" i="4"/>
  <c r="AGC78" i="4"/>
  <c r="AGD78" i="4"/>
  <c r="AGE78" i="4"/>
  <c r="AGF78" i="4"/>
  <c r="AGG78" i="4"/>
  <c r="AGH78" i="4"/>
  <c r="AGI78" i="4"/>
  <c r="AGJ78" i="4"/>
  <c r="AGK78" i="4"/>
  <c r="AGL78" i="4"/>
  <c r="AGM78" i="4"/>
  <c r="AGN78" i="4"/>
  <c r="AGO78" i="4"/>
  <c r="AGP78" i="4"/>
  <c r="AGQ78" i="4"/>
  <c r="AGR78" i="4"/>
  <c r="AGS78" i="4"/>
  <c r="AGT78" i="4"/>
  <c r="AGU78" i="4"/>
  <c r="AGV78" i="4"/>
  <c r="AGW78" i="4"/>
  <c r="AGX78" i="4"/>
  <c r="AGY78" i="4"/>
  <c r="AGZ78" i="4"/>
  <c r="AHA78" i="4"/>
  <c r="AHB78" i="4"/>
  <c r="AHC78" i="4"/>
  <c r="AHD78" i="4"/>
  <c r="AHE78" i="4"/>
  <c r="AHF78" i="4"/>
  <c r="AHG78" i="4"/>
  <c r="AHH78" i="4"/>
  <c r="AHI78" i="4"/>
  <c r="AHJ78" i="4"/>
  <c r="AHK78" i="4"/>
  <c r="AHL78" i="4"/>
  <c r="AHM78" i="4"/>
  <c r="AHN78" i="4"/>
  <c r="AHO78" i="4"/>
  <c r="AHP78" i="4"/>
  <c r="AHQ78" i="4"/>
  <c r="AHR78" i="4"/>
  <c r="AHS78" i="4"/>
  <c r="AHT78" i="4"/>
  <c r="AHU78" i="4"/>
  <c r="AHV78" i="4"/>
  <c r="AHW78" i="4"/>
  <c r="AHX78" i="4"/>
  <c r="AHY78" i="4"/>
  <c r="AHZ78" i="4"/>
  <c r="AIA78" i="4"/>
  <c r="AIB78" i="4"/>
  <c r="AIC78" i="4"/>
  <c r="AID78" i="4"/>
  <c r="AIE78" i="4"/>
  <c r="AIF78" i="4"/>
  <c r="AIG78" i="4"/>
  <c r="AIH78" i="4"/>
  <c r="AII78" i="4"/>
  <c r="AIJ78" i="4"/>
  <c r="AIK78" i="4"/>
  <c r="AIL78" i="4"/>
  <c r="AIM78" i="4"/>
  <c r="AIN78" i="4"/>
  <c r="AIO78" i="4"/>
  <c r="AIP78" i="4"/>
  <c r="AIQ78" i="4"/>
  <c r="AIR78" i="4"/>
  <c r="AIS78" i="4"/>
  <c r="AIT78" i="4"/>
  <c r="AIU78" i="4"/>
  <c r="AIV78" i="4"/>
  <c r="AIW78" i="4"/>
  <c r="AIX78" i="4"/>
  <c r="AIY78" i="4"/>
  <c r="AIZ78" i="4"/>
  <c r="AJA78" i="4"/>
  <c r="AJB78" i="4"/>
  <c r="AJC78" i="4"/>
  <c r="AJD78" i="4"/>
  <c r="AJE78" i="4"/>
  <c r="AJF78" i="4"/>
  <c r="AJG78" i="4"/>
  <c r="AJH78" i="4"/>
  <c r="AJI78" i="4"/>
  <c r="AJJ78" i="4"/>
  <c r="AJK78" i="4"/>
  <c r="AJL78" i="4"/>
  <c r="AJM78" i="4"/>
  <c r="AJN78" i="4"/>
  <c r="AJO78" i="4"/>
  <c r="AJP78" i="4"/>
  <c r="AJQ78" i="4"/>
  <c r="AJR78" i="4"/>
  <c r="AJS78" i="4"/>
  <c r="AJT78" i="4"/>
  <c r="AJU78" i="4"/>
  <c r="AJV78" i="4"/>
  <c r="AJW78" i="4"/>
  <c r="AJX78" i="4"/>
  <c r="AJY78" i="4"/>
  <c r="AJZ78" i="4"/>
  <c r="AKA78" i="4"/>
  <c r="AKB78" i="4"/>
  <c r="AKC78" i="4"/>
  <c r="AKD78" i="4"/>
  <c r="AKE78" i="4"/>
  <c r="AKF78" i="4"/>
  <c r="AKG78" i="4"/>
  <c r="AKH78" i="4"/>
  <c r="AKI78" i="4"/>
  <c r="AKJ78" i="4"/>
  <c r="AKK78" i="4"/>
  <c r="AKL78" i="4"/>
  <c r="AKM78" i="4"/>
  <c r="AKN78" i="4"/>
  <c r="AKO78" i="4"/>
  <c r="AKP78" i="4"/>
  <c r="AKQ78" i="4"/>
  <c r="AKR78" i="4"/>
  <c r="AKS78" i="4"/>
  <c r="AKT78" i="4"/>
  <c r="AKU78" i="4"/>
  <c r="AKV78" i="4"/>
  <c r="AKW78" i="4"/>
  <c r="AKX78" i="4"/>
  <c r="AKY78" i="4"/>
  <c r="AKZ78" i="4"/>
  <c r="ALA78" i="4"/>
  <c r="ALB78" i="4"/>
  <c r="ALC78" i="4"/>
  <c r="ALD78" i="4"/>
  <c r="ALE78" i="4"/>
  <c r="ALF78" i="4"/>
  <c r="ALG78" i="4"/>
  <c r="ALH78" i="4"/>
  <c r="ALI78" i="4"/>
  <c r="ALJ78" i="4"/>
  <c r="ALK78" i="4"/>
  <c r="ALL78" i="4"/>
  <c r="ALM78" i="4"/>
  <c r="ALN78" i="4"/>
  <c r="ALO78" i="4"/>
  <c r="ALP78" i="4"/>
  <c r="ALQ78" i="4"/>
  <c r="ALR78" i="4"/>
  <c r="ALS78" i="4"/>
  <c r="ALT78" i="4"/>
  <c r="ALU78" i="4"/>
  <c r="ALV78" i="4"/>
  <c r="ALW78" i="4"/>
  <c r="ALX78" i="4"/>
  <c r="ALY78" i="4"/>
  <c r="ALZ78" i="4"/>
  <c r="AMA78" i="4"/>
  <c r="AMB78" i="4"/>
  <c r="AMC78" i="4"/>
  <c r="AMD78" i="4"/>
  <c r="AME78" i="4"/>
  <c r="AMF78" i="4"/>
  <c r="AMG78" i="4"/>
  <c r="AMH78" i="4"/>
  <c r="AMI78" i="4"/>
  <c r="AMJ78" i="4"/>
  <c r="AMK78" i="4"/>
  <c r="AML78" i="4"/>
  <c r="AMM78" i="4"/>
  <c r="AMN78" i="4"/>
  <c r="AMO78" i="4"/>
  <c r="AMP78" i="4"/>
  <c r="AMQ78" i="4"/>
  <c r="AMR78" i="4"/>
  <c r="AMS78" i="4"/>
  <c r="AMT78" i="4"/>
  <c r="AMU78" i="4"/>
  <c r="AMV78" i="4"/>
  <c r="AMW78" i="4"/>
  <c r="AMX78" i="4"/>
  <c r="AMY78" i="4"/>
  <c r="AMZ78" i="4"/>
  <c r="ANA78" i="4"/>
  <c r="ANB78" i="4"/>
  <c r="ANC78" i="4"/>
  <c r="AND78" i="4"/>
  <c r="ANE78" i="4"/>
  <c r="ANF78" i="4"/>
  <c r="ANG78" i="4"/>
  <c r="ANH78" i="4"/>
  <c r="ANI78" i="4"/>
  <c r="ANJ78" i="4"/>
  <c r="ANK78" i="4"/>
  <c r="ANL78" i="4"/>
  <c r="ANM78" i="4"/>
  <c r="ANN78" i="4"/>
  <c r="ANO78" i="4"/>
  <c r="ANP78" i="4"/>
  <c r="ANQ78" i="4"/>
  <c r="ANR78" i="4"/>
  <c r="ANS78" i="4"/>
  <c r="ANT78" i="4"/>
  <c r="ANU78" i="4"/>
  <c r="ANV78" i="4"/>
  <c r="ANW78" i="4"/>
  <c r="ANX78" i="4"/>
  <c r="ANY78" i="4"/>
  <c r="ANZ78" i="4"/>
  <c r="AOA78" i="4"/>
  <c r="AOB78" i="4"/>
  <c r="AOC78" i="4"/>
  <c r="AOD78" i="4"/>
  <c r="AOE78" i="4"/>
  <c r="AOF78" i="4"/>
  <c r="AOG78" i="4"/>
  <c r="AOH78" i="4"/>
  <c r="AOI78" i="4"/>
  <c r="AOJ78" i="4"/>
  <c r="AOK78" i="4"/>
  <c r="AOL78" i="4"/>
  <c r="AOM78" i="4"/>
  <c r="AON78" i="4"/>
  <c r="AOO78" i="4"/>
  <c r="AOP78" i="4"/>
  <c r="AOQ78" i="4"/>
  <c r="AOR78" i="4"/>
  <c r="AOS78" i="4"/>
  <c r="AOT78" i="4"/>
  <c r="AOU78" i="4"/>
  <c r="AOV78" i="4"/>
  <c r="AOW78" i="4"/>
  <c r="AOX78" i="4"/>
  <c r="AOY78" i="4"/>
  <c r="AOZ78" i="4"/>
  <c r="APA78" i="4"/>
  <c r="APB78" i="4"/>
  <c r="APC78" i="4"/>
  <c r="APD78" i="4"/>
  <c r="APE78" i="4"/>
  <c r="APF78" i="4"/>
  <c r="APG78" i="4"/>
  <c r="APH78" i="4"/>
  <c r="API78" i="4"/>
  <c r="APJ78" i="4"/>
  <c r="APK78" i="4"/>
  <c r="APL78" i="4"/>
  <c r="APM78" i="4"/>
  <c r="APN78" i="4"/>
  <c r="APO78" i="4"/>
  <c r="APP78" i="4"/>
  <c r="APQ78" i="4"/>
  <c r="APR78" i="4"/>
  <c r="APS78" i="4"/>
  <c r="APT78" i="4"/>
  <c r="APU78" i="4"/>
  <c r="APV78" i="4"/>
  <c r="APW78" i="4"/>
  <c r="APX78" i="4"/>
  <c r="APY78" i="4"/>
  <c r="APZ78" i="4"/>
  <c r="AQA78" i="4"/>
  <c r="AQB78" i="4"/>
  <c r="AQC78" i="4"/>
  <c r="AQD78" i="4"/>
  <c r="AQE78" i="4"/>
  <c r="AQF78" i="4"/>
  <c r="AQG78" i="4"/>
  <c r="AQH78" i="4"/>
  <c r="AQI78" i="4"/>
  <c r="AQJ78" i="4"/>
  <c r="AQK78" i="4"/>
  <c r="AQL78" i="4"/>
  <c r="AQM78" i="4"/>
  <c r="AQN78" i="4"/>
  <c r="AQO78" i="4"/>
  <c r="AQP78" i="4"/>
  <c r="AQQ78" i="4"/>
  <c r="AQR78" i="4"/>
  <c r="AQS78" i="4"/>
  <c r="AQT78" i="4"/>
  <c r="AQU78" i="4"/>
  <c r="AQV78" i="4"/>
  <c r="AQW78" i="4"/>
  <c r="AQX78" i="4"/>
  <c r="AQY78" i="4"/>
  <c r="AQZ78" i="4"/>
  <c r="ARA78" i="4"/>
  <c r="ARB78" i="4"/>
  <c r="ARC78" i="4"/>
  <c r="ARD78" i="4"/>
  <c r="ARE78" i="4"/>
  <c r="ARF78" i="4"/>
  <c r="ARG78" i="4"/>
  <c r="ARH78" i="4"/>
  <c r="ARI78" i="4"/>
  <c r="ARJ78" i="4"/>
  <c r="ARK78" i="4"/>
  <c r="ARL78" i="4"/>
  <c r="ARM78" i="4"/>
  <c r="ARN78" i="4"/>
  <c r="ARO78" i="4"/>
  <c r="ARP78" i="4"/>
  <c r="ARQ78" i="4"/>
  <c r="ARR78" i="4"/>
  <c r="ARS78" i="4"/>
  <c r="ART78" i="4"/>
  <c r="ARU78" i="4"/>
  <c r="ARV78" i="4"/>
  <c r="ARW78" i="4"/>
  <c r="ARX78" i="4"/>
  <c r="ARY78" i="4"/>
  <c r="ARZ78" i="4"/>
  <c r="ASA78" i="4"/>
  <c r="ASB78" i="4"/>
  <c r="ASC78" i="4"/>
  <c r="ASD78" i="4"/>
  <c r="ASE78" i="4"/>
  <c r="ASF78" i="4"/>
  <c r="ASG78" i="4"/>
  <c r="ASH78" i="4"/>
  <c r="ASI78" i="4"/>
  <c r="ASJ78" i="4"/>
  <c r="ASK78" i="4"/>
  <c r="ASL78" i="4"/>
  <c r="ASM78" i="4"/>
  <c r="ASN78" i="4"/>
  <c r="ASO78" i="4"/>
  <c r="ASP78" i="4"/>
  <c r="ASQ78" i="4"/>
  <c r="ASR78" i="4"/>
  <c r="ASS78" i="4"/>
  <c r="AST78" i="4"/>
  <c r="ASU78" i="4"/>
  <c r="ASV78" i="4"/>
  <c r="ASW78" i="4"/>
  <c r="ASX78" i="4"/>
  <c r="ASY78" i="4"/>
  <c r="ASZ78" i="4"/>
  <c r="ATA78" i="4"/>
  <c r="ATB78" i="4"/>
  <c r="ATC78" i="4"/>
  <c r="ATD78" i="4"/>
  <c r="ATE78" i="4"/>
  <c r="ATF78" i="4"/>
  <c r="ATG78" i="4"/>
  <c r="ATH78" i="4"/>
  <c r="ATI78" i="4"/>
  <c r="ATJ78" i="4"/>
  <c r="ATK78" i="4"/>
  <c r="ATL78" i="4"/>
  <c r="ATM78" i="4"/>
  <c r="ATN78" i="4"/>
  <c r="ATO78" i="4"/>
  <c r="ATP78" i="4"/>
  <c r="ATQ78" i="4"/>
  <c r="ATR78" i="4"/>
  <c r="ATS78" i="4"/>
  <c r="ATT78" i="4"/>
  <c r="ATU78" i="4"/>
  <c r="ATV78" i="4"/>
  <c r="ATW78" i="4"/>
  <c r="ATX78" i="4"/>
  <c r="ATY78" i="4"/>
  <c r="ATZ78" i="4"/>
  <c r="AUA78" i="4"/>
  <c r="AUB78" i="4"/>
  <c r="AUC78" i="4"/>
  <c r="AUD78" i="4"/>
  <c r="AUE78" i="4"/>
  <c r="AUF78" i="4"/>
  <c r="AUG78" i="4"/>
  <c r="AUH78" i="4"/>
  <c r="AUI78" i="4"/>
  <c r="AUJ78" i="4"/>
  <c r="AUK78" i="4"/>
  <c r="AUL78" i="4"/>
  <c r="AUM78" i="4"/>
  <c r="AUN78" i="4"/>
  <c r="AUO78" i="4"/>
  <c r="AUP78" i="4"/>
  <c r="AUQ78" i="4"/>
  <c r="AUR78" i="4"/>
  <c r="AUS78" i="4"/>
  <c r="AUT78" i="4"/>
  <c r="AUU78" i="4"/>
  <c r="AUV78" i="4"/>
  <c r="AUW78" i="4"/>
  <c r="AUX78" i="4"/>
  <c r="AUY78" i="4"/>
  <c r="AUZ78" i="4"/>
  <c r="AVA78" i="4"/>
  <c r="AVB78" i="4"/>
  <c r="AVC78" i="4"/>
  <c r="AVD78" i="4"/>
  <c r="AVE78" i="4"/>
  <c r="AVF78" i="4"/>
  <c r="AVG78" i="4"/>
  <c r="AVH78" i="4"/>
  <c r="AVI78" i="4"/>
  <c r="AVJ78" i="4"/>
  <c r="AVK78" i="4"/>
  <c r="AVL78" i="4"/>
  <c r="AVM78" i="4"/>
  <c r="AVN78" i="4"/>
  <c r="AVO78" i="4"/>
  <c r="AVP78" i="4"/>
  <c r="AVQ78" i="4"/>
  <c r="AVR78" i="4"/>
  <c r="AVS78" i="4"/>
  <c r="AVT78" i="4"/>
  <c r="AVU78" i="4"/>
  <c r="AVV78" i="4"/>
  <c r="AVW78" i="4"/>
  <c r="AVX78" i="4"/>
  <c r="AVY78" i="4"/>
  <c r="AVZ78" i="4"/>
  <c r="AWA78" i="4"/>
  <c r="AWB78" i="4"/>
  <c r="AWC78" i="4"/>
  <c r="AWD78" i="4"/>
  <c r="AWE78" i="4"/>
  <c r="AWF78" i="4"/>
  <c r="AWG78" i="4"/>
  <c r="AWH78" i="4"/>
  <c r="AWI78" i="4"/>
  <c r="AWJ78" i="4"/>
  <c r="AWK78" i="4"/>
  <c r="AWL78" i="4"/>
  <c r="AWM78" i="4"/>
  <c r="AWN78" i="4"/>
  <c r="AWO78" i="4"/>
  <c r="AWP78" i="4"/>
  <c r="AWQ78" i="4"/>
  <c r="AWR78" i="4"/>
  <c r="AWS78" i="4"/>
  <c r="AWT78" i="4"/>
  <c r="AWU78" i="4"/>
  <c r="AWV78" i="4"/>
  <c r="AWW78" i="4"/>
  <c r="AWX78" i="4"/>
  <c r="AWY78" i="4"/>
  <c r="AWZ78" i="4"/>
  <c r="AXA78" i="4"/>
  <c r="AXB78" i="4"/>
  <c r="AXC78" i="4"/>
  <c r="AXD78" i="4"/>
  <c r="AXE78" i="4"/>
  <c r="AXF78" i="4"/>
  <c r="AXG78" i="4"/>
  <c r="AXH78" i="4"/>
  <c r="AXI78" i="4"/>
  <c r="AXJ78" i="4"/>
  <c r="AXK78" i="4"/>
  <c r="AXL78" i="4"/>
  <c r="AXM78" i="4"/>
  <c r="AXN78" i="4"/>
  <c r="AXO78" i="4"/>
  <c r="AXP78" i="4"/>
  <c r="AXQ78" i="4"/>
  <c r="AXR78" i="4"/>
  <c r="AXS78" i="4"/>
  <c r="AXT78" i="4"/>
  <c r="AXU78" i="4"/>
  <c r="AXV78" i="4"/>
  <c r="AXW78" i="4"/>
  <c r="AXX78" i="4"/>
  <c r="AXY78" i="4"/>
  <c r="AXZ78" i="4"/>
  <c r="AYA78" i="4"/>
  <c r="AYB78" i="4"/>
  <c r="AYC78" i="4"/>
  <c r="AYD78" i="4"/>
  <c r="AYE78" i="4"/>
  <c r="AYF78" i="4"/>
  <c r="AYG78" i="4"/>
  <c r="AYH78" i="4"/>
  <c r="AYI78" i="4"/>
  <c r="AYJ78" i="4"/>
  <c r="AYK78" i="4"/>
  <c r="AYL78" i="4"/>
  <c r="AYM78" i="4"/>
  <c r="AYN78" i="4"/>
  <c r="AYO78" i="4"/>
  <c r="AYP78" i="4"/>
  <c r="AYQ78" i="4"/>
  <c r="AYR78" i="4"/>
  <c r="AYS78" i="4"/>
  <c r="AYT78" i="4"/>
  <c r="AYU78" i="4"/>
  <c r="AYV78" i="4"/>
  <c r="AYW78" i="4"/>
  <c r="AYX78" i="4"/>
  <c r="AYY78" i="4"/>
  <c r="AYZ78" i="4"/>
  <c r="AZA78" i="4"/>
  <c r="AZB78" i="4"/>
  <c r="AZC78" i="4"/>
  <c r="AZD78" i="4"/>
  <c r="AZE78" i="4"/>
  <c r="AZF78" i="4"/>
  <c r="AZG78" i="4"/>
  <c r="AZH78" i="4"/>
  <c r="AZI78" i="4"/>
  <c r="AZJ78" i="4"/>
  <c r="AZK78" i="4"/>
  <c r="AZL78" i="4"/>
  <c r="AZM78" i="4"/>
  <c r="AZN78" i="4"/>
  <c r="AZO78" i="4"/>
  <c r="AZP78" i="4"/>
  <c r="AZQ78" i="4"/>
  <c r="AZR78" i="4"/>
  <c r="AZS78" i="4"/>
  <c r="AZT78" i="4"/>
  <c r="AZU78" i="4"/>
  <c r="AZV78" i="4"/>
  <c r="AZW78" i="4"/>
  <c r="AZX78" i="4"/>
  <c r="AZY78" i="4"/>
  <c r="AZZ78" i="4"/>
  <c r="BAA78" i="4"/>
  <c r="BAB78" i="4"/>
  <c r="BAC78" i="4"/>
  <c r="BAD78" i="4"/>
  <c r="BAE78" i="4"/>
  <c r="BAF78" i="4"/>
  <c r="BAG78" i="4"/>
  <c r="BAH78" i="4"/>
  <c r="BAI78" i="4"/>
  <c r="BAJ78" i="4"/>
  <c r="BAK78" i="4"/>
  <c r="BAL78" i="4"/>
  <c r="BAM78" i="4"/>
  <c r="BAN78" i="4"/>
  <c r="BAO78" i="4"/>
  <c r="BAP78" i="4"/>
  <c r="BAQ78" i="4"/>
  <c r="BAR78" i="4"/>
  <c r="BAS78" i="4"/>
  <c r="BAT78" i="4"/>
  <c r="BAU78" i="4"/>
  <c r="BAV78" i="4"/>
  <c r="BAW78" i="4"/>
  <c r="BAX78" i="4"/>
  <c r="BAY78" i="4"/>
  <c r="BAZ78" i="4"/>
  <c r="BBA78" i="4"/>
  <c r="BBB78" i="4"/>
  <c r="BBC78" i="4"/>
  <c r="BBD78" i="4"/>
  <c r="BBE78" i="4"/>
  <c r="BBF78" i="4"/>
  <c r="BBG78" i="4"/>
  <c r="BBH78" i="4"/>
  <c r="BBI78" i="4"/>
  <c r="BBJ78" i="4"/>
  <c r="BBK78" i="4"/>
  <c r="BBL78" i="4"/>
  <c r="BBM78" i="4"/>
  <c r="BBN78" i="4"/>
  <c r="BBO78" i="4"/>
  <c r="BBP78" i="4"/>
  <c r="BBQ78" i="4"/>
  <c r="BBR78" i="4"/>
  <c r="BBS78" i="4"/>
  <c r="BBT78" i="4"/>
  <c r="BBU78" i="4"/>
  <c r="BBV78" i="4"/>
  <c r="BBW78" i="4"/>
  <c r="BBX78" i="4"/>
  <c r="BBY78" i="4"/>
  <c r="BBZ78" i="4"/>
  <c r="BCA78" i="4"/>
  <c r="BCB78" i="4"/>
  <c r="BCC78" i="4"/>
  <c r="BCD78" i="4"/>
  <c r="BCE78" i="4"/>
  <c r="BCF78" i="4"/>
  <c r="BCG78" i="4"/>
  <c r="BCH78" i="4"/>
  <c r="BCI78" i="4"/>
  <c r="BCJ78" i="4"/>
  <c r="BCK78" i="4"/>
  <c r="BCL78" i="4"/>
  <c r="BCM78" i="4"/>
  <c r="BCN78" i="4"/>
  <c r="BCO78" i="4"/>
  <c r="BCP78" i="4"/>
  <c r="BCQ78" i="4"/>
  <c r="BCR78" i="4"/>
  <c r="BCS78" i="4"/>
  <c r="BCT78" i="4"/>
  <c r="BCU78" i="4"/>
  <c r="BCV78" i="4"/>
  <c r="BCW78" i="4"/>
  <c r="BCX78" i="4"/>
  <c r="BCY78" i="4"/>
  <c r="BCZ78" i="4"/>
  <c r="BDA78" i="4"/>
  <c r="BDB78" i="4"/>
  <c r="BDC78" i="4"/>
  <c r="BDD78" i="4"/>
  <c r="BDE78" i="4"/>
  <c r="BDF78" i="4"/>
  <c r="BDG78" i="4"/>
  <c r="BDH78" i="4"/>
  <c r="BDI78" i="4"/>
  <c r="BDJ78" i="4"/>
  <c r="BDK78" i="4"/>
  <c r="BDL78" i="4"/>
  <c r="BDM78" i="4"/>
  <c r="BDN78" i="4"/>
  <c r="BDO78" i="4"/>
  <c r="BDP78" i="4"/>
  <c r="BDQ78" i="4"/>
  <c r="BDR78" i="4"/>
  <c r="BDS78" i="4"/>
  <c r="BDT78" i="4"/>
  <c r="BDU78" i="4"/>
  <c r="BDV78" i="4"/>
  <c r="BDW78" i="4"/>
  <c r="BDX78" i="4"/>
  <c r="BDY78" i="4"/>
  <c r="BDZ78" i="4"/>
  <c r="BEA78" i="4"/>
  <c r="BEB78" i="4"/>
  <c r="BEC78" i="4"/>
  <c r="BED78" i="4"/>
  <c r="BEE78" i="4"/>
  <c r="BEF78" i="4"/>
  <c r="BEG78" i="4"/>
  <c r="BEH78" i="4"/>
  <c r="BEI78" i="4"/>
  <c r="BEJ78" i="4"/>
  <c r="BEK78" i="4"/>
  <c r="BEL78" i="4"/>
  <c r="BEM78" i="4"/>
  <c r="BEN78" i="4"/>
  <c r="BEO78" i="4"/>
  <c r="BEP78" i="4"/>
  <c r="BEQ78" i="4"/>
  <c r="BER78" i="4"/>
  <c r="BES78" i="4"/>
  <c r="BET78" i="4"/>
  <c r="BEU78" i="4"/>
  <c r="BEV78" i="4"/>
  <c r="BEW78" i="4"/>
  <c r="BEX78" i="4"/>
  <c r="BEY78" i="4"/>
  <c r="BEZ78" i="4"/>
  <c r="BFA78" i="4"/>
  <c r="BFB78" i="4"/>
  <c r="BFC78" i="4"/>
  <c r="BFD78" i="4"/>
  <c r="BFE78" i="4"/>
  <c r="BFF78" i="4"/>
  <c r="BFG78" i="4"/>
  <c r="BFH78" i="4"/>
  <c r="BFI78" i="4"/>
  <c r="BFJ78" i="4"/>
  <c r="BFK78" i="4"/>
  <c r="BFL78" i="4"/>
  <c r="BFM78" i="4"/>
  <c r="BFN78" i="4"/>
  <c r="BFO78" i="4"/>
  <c r="BFP78" i="4"/>
  <c r="BFQ78" i="4"/>
  <c r="BFR78" i="4"/>
  <c r="BFS78" i="4"/>
  <c r="BFT78" i="4"/>
  <c r="BFU78" i="4"/>
  <c r="BFV78" i="4"/>
  <c r="BFW78" i="4"/>
  <c r="BFX78" i="4"/>
  <c r="BFY78" i="4"/>
  <c r="BFZ78" i="4"/>
  <c r="BGA78" i="4"/>
  <c r="BGB78" i="4"/>
  <c r="BGC78" i="4"/>
  <c r="BGD78" i="4"/>
  <c r="BGE78" i="4"/>
  <c r="BGF78" i="4"/>
  <c r="BGG78" i="4"/>
  <c r="BGH78" i="4"/>
  <c r="BGI78" i="4"/>
  <c r="BGJ78" i="4"/>
  <c r="BGK78" i="4"/>
  <c r="BGL78" i="4"/>
  <c r="BGM78" i="4"/>
  <c r="BGN78" i="4"/>
  <c r="BGO78" i="4"/>
  <c r="BGP78" i="4"/>
  <c r="BGQ78" i="4"/>
  <c r="BGR78" i="4"/>
  <c r="BGS78" i="4"/>
  <c r="BGT78" i="4"/>
  <c r="BGU78" i="4"/>
  <c r="BGV78" i="4"/>
  <c r="BGW78" i="4"/>
  <c r="BGX78" i="4"/>
  <c r="BGY78" i="4"/>
  <c r="BGZ78" i="4"/>
  <c r="BHA78" i="4"/>
  <c r="BHB78" i="4"/>
  <c r="BHC78" i="4"/>
  <c r="BHD78" i="4"/>
  <c r="BHE78" i="4"/>
  <c r="BHF78" i="4"/>
  <c r="BHG78" i="4"/>
  <c r="BHH78" i="4"/>
  <c r="BHI78" i="4"/>
  <c r="BHJ78" i="4"/>
  <c r="BHK78" i="4"/>
  <c r="BHL78" i="4"/>
  <c r="BHM78" i="4"/>
  <c r="BHN78" i="4"/>
  <c r="BHO78" i="4"/>
  <c r="BHP78" i="4"/>
  <c r="BHQ78" i="4"/>
  <c r="BHR78" i="4"/>
  <c r="BHS78" i="4"/>
  <c r="BHT78" i="4"/>
  <c r="BHU78" i="4"/>
  <c r="BHV78" i="4"/>
  <c r="BHW78" i="4"/>
  <c r="BHX78" i="4"/>
  <c r="BHY78" i="4"/>
  <c r="BHZ78" i="4"/>
  <c r="BIA78" i="4"/>
  <c r="BIB78" i="4"/>
  <c r="BIC78" i="4"/>
  <c r="BID78" i="4"/>
  <c r="BIE78" i="4"/>
  <c r="BIF78" i="4"/>
  <c r="BIG78" i="4"/>
  <c r="BIH78" i="4"/>
  <c r="BII78" i="4"/>
  <c r="BIJ78" i="4"/>
  <c r="BIK78" i="4"/>
  <c r="BIL78" i="4"/>
  <c r="BIM78" i="4"/>
  <c r="BIN78" i="4"/>
  <c r="BIO78" i="4"/>
  <c r="BIP78" i="4"/>
  <c r="BIQ78" i="4"/>
  <c r="BIR78" i="4"/>
  <c r="BIS78" i="4"/>
  <c r="BIT78" i="4"/>
  <c r="BIU78" i="4"/>
  <c r="BIV78" i="4"/>
  <c r="BIW78" i="4"/>
  <c r="BIX78" i="4"/>
  <c r="BIY78" i="4"/>
  <c r="BIZ78" i="4"/>
  <c r="BJA78" i="4"/>
  <c r="BJB78" i="4"/>
  <c r="BJC78" i="4"/>
  <c r="BJD78" i="4"/>
  <c r="BJE78" i="4"/>
  <c r="BJF78" i="4"/>
  <c r="BJG78" i="4"/>
  <c r="BJH78" i="4"/>
  <c r="BJI78" i="4"/>
  <c r="BJJ78" i="4"/>
  <c r="BJK78" i="4"/>
  <c r="BJL78" i="4"/>
  <c r="BJM78" i="4"/>
  <c r="BJN78" i="4"/>
  <c r="BJO78" i="4"/>
  <c r="BJP78" i="4"/>
  <c r="BJQ78" i="4"/>
  <c r="BJR78" i="4"/>
  <c r="BJS78" i="4"/>
  <c r="BJT78" i="4"/>
  <c r="BJU78" i="4"/>
  <c r="BJV78" i="4"/>
  <c r="BJW78" i="4"/>
  <c r="BJX78" i="4"/>
  <c r="BJY78" i="4"/>
  <c r="BJZ78" i="4"/>
  <c r="BKA78" i="4"/>
  <c r="BKB78" i="4"/>
  <c r="BKC78" i="4"/>
  <c r="BKD78" i="4"/>
  <c r="BKE78" i="4"/>
  <c r="BKF78" i="4"/>
  <c r="BKG78" i="4"/>
  <c r="BKH78" i="4"/>
  <c r="BKI78" i="4"/>
  <c r="BKJ78" i="4"/>
  <c r="BKK78" i="4"/>
  <c r="BKL78" i="4"/>
  <c r="BKM78" i="4"/>
  <c r="BKN78" i="4"/>
  <c r="BKO78" i="4"/>
  <c r="BKP78" i="4"/>
  <c r="BKQ78" i="4"/>
  <c r="BKR78" i="4"/>
  <c r="BKS78" i="4"/>
  <c r="BKT78" i="4"/>
  <c r="BKU78" i="4"/>
  <c r="BKV78" i="4"/>
  <c r="BKW78" i="4"/>
  <c r="BKX78" i="4"/>
  <c r="BKY78" i="4"/>
  <c r="BKZ78" i="4"/>
  <c r="BLA78" i="4"/>
  <c r="BLB78" i="4"/>
  <c r="BLC78" i="4"/>
  <c r="BLD78" i="4"/>
  <c r="BLE78" i="4"/>
  <c r="BLF78" i="4"/>
  <c r="BLG78" i="4"/>
  <c r="BLH78" i="4"/>
  <c r="BLI78" i="4"/>
  <c r="BLJ78" i="4"/>
  <c r="BLK78" i="4"/>
  <c r="BLL78" i="4"/>
  <c r="BLM78" i="4"/>
  <c r="BLN78" i="4"/>
  <c r="BLO78" i="4"/>
  <c r="BLP78" i="4"/>
  <c r="BLQ78" i="4"/>
  <c r="BLR78" i="4"/>
  <c r="BLS78" i="4"/>
  <c r="BLT78" i="4"/>
  <c r="BLU78" i="4"/>
  <c r="BLV78" i="4"/>
  <c r="BLW78" i="4"/>
  <c r="BLX78" i="4"/>
  <c r="BLY78" i="4"/>
  <c r="BLZ78" i="4"/>
  <c r="BMA78" i="4"/>
  <c r="BMB78" i="4"/>
  <c r="BMC78" i="4"/>
  <c r="BMD78" i="4"/>
  <c r="BME78" i="4"/>
  <c r="BMF78" i="4"/>
  <c r="BMG78" i="4"/>
  <c r="BMH78" i="4"/>
  <c r="BMI78" i="4"/>
  <c r="BMJ78" i="4"/>
  <c r="BMK78" i="4"/>
  <c r="BML78" i="4"/>
  <c r="BMM78" i="4"/>
  <c r="BMN78" i="4"/>
  <c r="BMO78" i="4"/>
  <c r="BMP78" i="4"/>
  <c r="BMQ78" i="4"/>
  <c r="BMR78" i="4"/>
  <c r="BMS78" i="4"/>
  <c r="BMT78" i="4"/>
  <c r="BMU78" i="4"/>
  <c r="BMV78" i="4"/>
  <c r="BMW78" i="4"/>
  <c r="BMX78" i="4"/>
  <c r="BMY78" i="4"/>
  <c r="BMZ78" i="4"/>
  <c r="BNA78" i="4"/>
  <c r="BNB78" i="4"/>
  <c r="BNC78" i="4"/>
  <c r="BND78" i="4"/>
  <c r="BNE78" i="4"/>
  <c r="BNF78" i="4"/>
  <c r="BNG78" i="4"/>
  <c r="BNH78" i="4"/>
  <c r="BNI78" i="4"/>
  <c r="BNJ78" i="4"/>
  <c r="BNK78" i="4"/>
  <c r="BNL78" i="4"/>
  <c r="BNM78" i="4"/>
  <c r="BNN78" i="4"/>
  <c r="BNO78" i="4"/>
  <c r="BNP78" i="4"/>
  <c r="BNQ78" i="4"/>
  <c r="BNR78" i="4"/>
  <c r="BNS78" i="4"/>
  <c r="BNT78" i="4"/>
  <c r="BNU78" i="4"/>
  <c r="BNV78" i="4"/>
  <c r="BNW78" i="4"/>
  <c r="BNX78" i="4"/>
  <c r="BNY78" i="4"/>
  <c r="BNZ78" i="4"/>
  <c r="BOA78" i="4"/>
  <c r="BOB78" i="4"/>
  <c r="BOC78" i="4"/>
  <c r="BOD78" i="4"/>
  <c r="BOE78" i="4"/>
  <c r="BOF78" i="4"/>
  <c r="BOG78" i="4"/>
  <c r="BOH78" i="4"/>
  <c r="BOI78" i="4"/>
  <c r="BOJ78" i="4"/>
  <c r="BOK78" i="4"/>
  <c r="BOL78" i="4"/>
  <c r="BOM78" i="4"/>
  <c r="BON78" i="4"/>
  <c r="BOO78" i="4"/>
  <c r="BOP78" i="4"/>
  <c r="BOQ78" i="4"/>
  <c r="BOR78" i="4"/>
  <c r="BOS78" i="4"/>
  <c r="BOT78" i="4"/>
  <c r="BOU78" i="4"/>
  <c r="BOV78" i="4"/>
  <c r="BOW78" i="4"/>
  <c r="BOX78" i="4"/>
  <c r="BOY78" i="4"/>
  <c r="BOZ78" i="4"/>
  <c r="BPA78" i="4"/>
  <c r="BPB78" i="4"/>
  <c r="BPC78" i="4"/>
  <c r="BPD78" i="4"/>
  <c r="BPE78" i="4"/>
  <c r="BPF78" i="4"/>
  <c r="BPG78" i="4"/>
  <c r="BPH78" i="4"/>
  <c r="BPI78" i="4"/>
  <c r="BPJ78" i="4"/>
  <c r="BPK78" i="4"/>
  <c r="BPL78" i="4"/>
  <c r="BPM78" i="4"/>
  <c r="BPN78" i="4"/>
  <c r="BPO78" i="4"/>
  <c r="BPP78" i="4"/>
  <c r="BPQ78" i="4"/>
  <c r="BPR78" i="4"/>
  <c r="BPS78" i="4"/>
  <c r="BPT78" i="4"/>
  <c r="BPU78" i="4"/>
  <c r="BPV78" i="4"/>
  <c r="BPW78" i="4"/>
  <c r="BPX78" i="4"/>
  <c r="BPY78" i="4"/>
  <c r="BPZ78" i="4"/>
  <c r="BQA78" i="4"/>
  <c r="BQB78" i="4"/>
  <c r="BQC78" i="4"/>
  <c r="BQD78" i="4"/>
  <c r="BQE78" i="4"/>
  <c r="BQF78" i="4"/>
  <c r="BQG78" i="4"/>
  <c r="BQH78" i="4"/>
  <c r="BQI78" i="4"/>
  <c r="BQJ78" i="4"/>
  <c r="BQK78" i="4"/>
  <c r="BQL78" i="4"/>
  <c r="BQM78" i="4"/>
  <c r="BQN78" i="4"/>
  <c r="BQO78" i="4"/>
  <c r="BQP78" i="4"/>
  <c r="BQQ78" i="4"/>
  <c r="BQR78" i="4"/>
  <c r="BQS78" i="4"/>
  <c r="BQT78" i="4"/>
  <c r="BQU78" i="4"/>
  <c r="BQV78" i="4"/>
  <c r="BQW78" i="4"/>
  <c r="BQX78" i="4"/>
  <c r="BQY78" i="4"/>
  <c r="BQZ78" i="4"/>
  <c r="BRA78" i="4"/>
  <c r="BRB78" i="4"/>
  <c r="BRC78" i="4"/>
  <c r="BRD78" i="4"/>
  <c r="BRE78" i="4"/>
  <c r="BRF78" i="4"/>
  <c r="BRG78" i="4"/>
  <c r="BRH78" i="4"/>
  <c r="BRI78" i="4"/>
  <c r="BRJ78" i="4"/>
  <c r="BRK78" i="4"/>
  <c r="BRL78" i="4"/>
  <c r="BRM78" i="4"/>
  <c r="BRN78" i="4"/>
  <c r="BRO78" i="4"/>
  <c r="BRP78" i="4"/>
  <c r="BRQ78" i="4"/>
  <c r="BRR78" i="4"/>
  <c r="BRS78" i="4"/>
  <c r="BRT78" i="4"/>
  <c r="BRU78" i="4"/>
  <c r="BRV78" i="4"/>
  <c r="BRW78" i="4"/>
  <c r="BRX78" i="4"/>
  <c r="BRY78" i="4"/>
  <c r="BRZ78" i="4"/>
  <c r="BSA78" i="4"/>
  <c r="BSB78" i="4"/>
  <c r="BSC78" i="4"/>
  <c r="BSD78" i="4"/>
  <c r="BSE78" i="4"/>
  <c r="BSF78" i="4"/>
  <c r="BSG78" i="4"/>
  <c r="BSH78" i="4"/>
  <c r="BSI78" i="4"/>
  <c r="BSJ78" i="4"/>
  <c r="BSK78" i="4"/>
  <c r="BSL78" i="4"/>
  <c r="BSM78" i="4"/>
  <c r="BSN78" i="4"/>
  <c r="BSO78" i="4"/>
  <c r="BSP78" i="4"/>
  <c r="BSQ78" i="4"/>
  <c r="BSR78" i="4"/>
  <c r="BSS78" i="4"/>
  <c r="BST78" i="4"/>
  <c r="BSU78" i="4"/>
  <c r="BSV78" i="4"/>
  <c r="BSW78" i="4"/>
  <c r="BSX78" i="4"/>
  <c r="BSY78" i="4"/>
  <c r="BSZ78" i="4"/>
  <c r="BTA78" i="4"/>
  <c r="BTB78" i="4"/>
  <c r="BTC78" i="4"/>
  <c r="BTD78" i="4"/>
  <c r="BTE78" i="4"/>
  <c r="BTF78" i="4"/>
  <c r="BTG78" i="4"/>
  <c r="BTH78" i="4"/>
  <c r="BTI78" i="4"/>
  <c r="BTJ78" i="4"/>
  <c r="BTK78" i="4"/>
  <c r="BTL78" i="4"/>
  <c r="BTM78" i="4"/>
  <c r="BTN78" i="4"/>
  <c r="BTO78" i="4"/>
  <c r="BTP78" i="4"/>
  <c r="BTQ78" i="4"/>
  <c r="BTR78" i="4"/>
  <c r="BTS78" i="4"/>
  <c r="BTT78" i="4"/>
  <c r="BTU78" i="4"/>
  <c r="BTV78" i="4"/>
  <c r="BTW78" i="4"/>
  <c r="BTX78" i="4"/>
  <c r="BTY78" i="4"/>
  <c r="BTZ78" i="4"/>
  <c r="BUA78" i="4"/>
  <c r="BUB78" i="4"/>
  <c r="BUC78" i="4"/>
  <c r="BUD78" i="4"/>
  <c r="BUE78" i="4"/>
  <c r="BUF78" i="4"/>
  <c r="BUG78" i="4"/>
  <c r="BUH78" i="4"/>
  <c r="BUI78" i="4"/>
  <c r="BUJ78" i="4"/>
  <c r="BUK78" i="4"/>
  <c r="BUL78" i="4"/>
  <c r="BUM78" i="4"/>
  <c r="BUN78" i="4"/>
  <c r="BUO78" i="4"/>
  <c r="BUP78" i="4"/>
  <c r="BUQ78" i="4"/>
  <c r="BUR78" i="4"/>
  <c r="BUS78" i="4"/>
  <c r="BUT78" i="4"/>
  <c r="BUU78" i="4"/>
  <c r="BUV78" i="4"/>
  <c r="BUW78" i="4"/>
  <c r="BUX78" i="4"/>
  <c r="BUY78" i="4"/>
  <c r="BUZ78" i="4"/>
  <c r="BVA78" i="4"/>
  <c r="BVB78" i="4"/>
  <c r="BVC78" i="4"/>
  <c r="BVD78" i="4"/>
  <c r="BVE78" i="4"/>
  <c r="BVF78" i="4"/>
  <c r="BVG78" i="4"/>
  <c r="BVH78" i="4"/>
  <c r="BVI78" i="4"/>
  <c r="BVJ78" i="4"/>
  <c r="BVK78" i="4"/>
  <c r="BVL78" i="4"/>
  <c r="BVM78" i="4"/>
  <c r="BVN78" i="4"/>
  <c r="BVO78" i="4"/>
  <c r="BVP78" i="4"/>
  <c r="BVQ78" i="4"/>
  <c r="BVR78" i="4"/>
  <c r="BVS78" i="4"/>
  <c r="BVT78" i="4"/>
  <c r="BVU78" i="4"/>
  <c r="BVV78" i="4"/>
  <c r="BVW78" i="4"/>
  <c r="BVX78" i="4"/>
  <c r="BVY78" i="4"/>
  <c r="BVZ78" i="4"/>
  <c r="BWA78" i="4"/>
  <c r="BWB78" i="4"/>
  <c r="BWC78" i="4"/>
  <c r="BWD78" i="4"/>
  <c r="BWE78" i="4"/>
  <c r="BWF78" i="4"/>
  <c r="BWG78" i="4"/>
  <c r="BWH78" i="4"/>
  <c r="BWI78" i="4"/>
  <c r="BWJ78" i="4"/>
  <c r="BWK78" i="4"/>
  <c r="BWL78" i="4"/>
  <c r="BWM78" i="4"/>
  <c r="BWN78" i="4"/>
  <c r="BWO78" i="4"/>
  <c r="BWP78" i="4"/>
  <c r="BWQ78" i="4"/>
  <c r="BWR78" i="4"/>
  <c r="BWS78" i="4"/>
  <c r="BWT78" i="4"/>
  <c r="BWU78" i="4"/>
  <c r="BWV78" i="4"/>
  <c r="BWW78" i="4"/>
  <c r="BWX78" i="4"/>
  <c r="BWY78" i="4"/>
  <c r="BWZ78" i="4"/>
  <c r="BXA78" i="4"/>
  <c r="BXB78" i="4"/>
  <c r="BXC78" i="4"/>
  <c r="BXD78" i="4"/>
  <c r="BXE78" i="4"/>
  <c r="BXF78" i="4"/>
  <c r="BXG78" i="4"/>
  <c r="BXH78" i="4"/>
  <c r="BXI78" i="4"/>
  <c r="BXJ78" i="4"/>
  <c r="BXK78" i="4"/>
  <c r="BXL78" i="4"/>
  <c r="BXM78" i="4"/>
  <c r="BXN78" i="4"/>
  <c r="BXO78" i="4"/>
  <c r="BXP78" i="4"/>
  <c r="BXQ78" i="4"/>
  <c r="BXR78" i="4"/>
  <c r="BXS78" i="4"/>
  <c r="BXT78" i="4"/>
  <c r="BXU78" i="4"/>
  <c r="BXV78" i="4"/>
  <c r="BXW78" i="4"/>
  <c r="BXX78" i="4"/>
  <c r="BXY78" i="4"/>
  <c r="BXZ78" i="4"/>
  <c r="BYA78" i="4"/>
  <c r="BYB78" i="4"/>
  <c r="BYC78" i="4"/>
  <c r="BYD78" i="4"/>
  <c r="BYE78" i="4"/>
  <c r="BYF78" i="4"/>
  <c r="BYG78" i="4"/>
  <c r="BYH78" i="4"/>
  <c r="BYI78" i="4"/>
  <c r="BYJ78" i="4"/>
  <c r="BYK78" i="4"/>
  <c r="BYL78" i="4"/>
  <c r="BYM78" i="4"/>
  <c r="BYN78" i="4"/>
  <c r="BYO78" i="4"/>
  <c r="BYP78" i="4"/>
  <c r="BYQ78" i="4"/>
  <c r="BYR78" i="4"/>
  <c r="BYS78" i="4"/>
  <c r="BYT78" i="4"/>
  <c r="BYU78" i="4"/>
  <c r="BYV78" i="4"/>
  <c r="BYW78" i="4"/>
  <c r="BYX78" i="4"/>
  <c r="BYY78" i="4"/>
  <c r="BYZ78" i="4"/>
  <c r="BZA78" i="4"/>
  <c r="BZB78" i="4"/>
  <c r="BZC78" i="4"/>
  <c r="BZD78" i="4"/>
  <c r="BZE78" i="4"/>
  <c r="BZF78" i="4"/>
  <c r="BZG78" i="4"/>
  <c r="BZH78" i="4"/>
  <c r="BZI78" i="4"/>
  <c r="BZJ78" i="4"/>
  <c r="BZK78" i="4"/>
  <c r="BZL78" i="4"/>
  <c r="BZM78" i="4"/>
  <c r="BZN78" i="4"/>
  <c r="BZO78" i="4"/>
  <c r="BZP78" i="4"/>
  <c r="BZQ78" i="4"/>
  <c r="BZR78" i="4"/>
  <c r="BZS78" i="4"/>
  <c r="BZT78" i="4"/>
  <c r="BZU78" i="4"/>
  <c r="BZV78" i="4"/>
  <c r="BZW78" i="4"/>
  <c r="BZX78" i="4"/>
  <c r="BZY78" i="4"/>
  <c r="BZZ78" i="4"/>
  <c r="CAA78" i="4"/>
  <c r="CAB78" i="4"/>
  <c r="CAC78" i="4"/>
  <c r="CAD78" i="4"/>
  <c r="CAE78" i="4"/>
  <c r="CAF78" i="4"/>
  <c r="CAG78" i="4"/>
  <c r="CAH78" i="4"/>
  <c r="CAI78" i="4"/>
  <c r="CAJ78" i="4"/>
  <c r="CAK78" i="4"/>
  <c r="CAL78" i="4"/>
  <c r="CAM78" i="4"/>
  <c r="CAN78" i="4"/>
  <c r="CAO78" i="4"/>
  <c r="CAP78" i="4"/>
  <c r="CAQ78" i="4"/>
  <c r="CAR78" i="4"/>
  <c r="CAS78" i="4"/>
  <c r="CAT78" i="4"/>
  <c r="CAU78" i="4"/>
  <c r="CAV78" i="4"/>
  <c r="CAW78" i="4"/>
  <c r="CAX78" i="4"/>
  <c r="CAY78" i="4"/>
  <c r="CAZ78" i="4"/>
  <c r="CBA78" i="4"/>
  <c r="CBB78" i="4"/>
  <c r="CBC78" i="4"/>
  <c r="CBD78" i="4"/>
  <c r="CBE78" i="4"/>
  <c r="CBF78" i="4"/>
  <c r="CBG78" i="4"/>
  <c r="CBH78" i="4"/>
  <c r="CBI78" i="4"/>
  <c r="CBJ78" i="4"/>
  <c r="CBK78" i="4"/>
  <c r="CBL78" i="4"/>
  <c r="CBM78" i="4"/>
  <c r="CBN78" i="4"/>
  <c r="CBO78" i="4"/>
  <c r="CBP78" i="4"/>
  <c r="CBQ78" i="4"/>
  <c r="CBR78" i="4"/>
  <c r="CBS78" i="4"/>
  <c r="CBT78" i="4"/>
  <c r="CBU78" i="4"/>
  <c r="CBV78" i="4"/>
  <c r="CBW78" i="4"/>
  <c r="CBX78" i="4"/>
  <c r="CBY78" i="4"/>
  <c r="CBZ78" i="4"/>
  <c r="CCA78" i="4"/>
  <c r="CCB78" i="4"/>
  <c r="CCC78" i="4"/>
  <c r="CCD78" i="4"/>
  <c r="CCE78" i="4"/>
  <c r="CCF78" i="4"/>
  <c r="CCG78" i="4"/>
  <c r="CCH78" i="4"/>
  <c r="CCI78" i="4"/>
  <c r="CCJ78" i="4"/>
  <c r="CCK78" i="4"/>
  <c r="CCL78" i="4"/>
  <c r="CCM78" i="4"/>
  <c r="CCN78" i="4"/>
  <c r="CCO78" i="4"/>
  <c r="CCP78" i="4"/>
  <c r="CCQ78" i="4"/>
  <c r="CCR78" i="4"/>
  <c r="CCS78" i="4"/>
  <c r="CCT78" i="4"/>
  <c r="CCU78" i="4"/>
  <c r="CCV78" i="4"/>
  <c r="CCW78" i="4"/>
  <c r="CCX78" i="4"/>
  <c r="CCY78" i="4"/>
  <c r="CCZ78" i="4"/>
  <c r="CDA78" i="4"/>
  <c r="CDB78" i="4"/>
  <c r="CDC78" i="4"/>
  <c r="CDD78" i="4"/>
  <c r="CDE78" i="4"/>
  <c r="CDF78" i="4"/>
  <c r="CDG78" i="4"/>
  <c r="CDH78" i="4"/>
  <c r="CDI78" i="4"/>
  <c r="CDJ78" i="4"/>
  <c r="CDK78" i="4"/>
  <c r="CDL78" i="4"/>
  <c r="CDM78" i="4"/>
  <c r="CDN78" i="4"/>
  <c r="CDO78" i="4"/>
  <c r="CDP78" i="4"/>
  <c r="CDQ78" i="4"/>
  <c r="CDR78" i="4"/>
  <c r="CDS78" i="4"/>
  <c r="CDT78" i="4"/>
  <c r="CDU78" i="4"/>
  <c r="CDV78" i="4"/>
  <c r="CDW78" i="4"/>
  <c r="CDX78" i="4"/>
  <c r="CDY78" i="4"/>
  <c r="CDZ78" i="4"/>
  <c r="CEA78" i="4"/>
  <c r="CEB78" i="4"/>
  <c r="CEC78" i="4"/>
  <c r="CED78" i="4"/>
  <c r="CEE78" i="4"/>
  <c r="CEF78" i="4"/>
  <c r="CEG78" i="4"/>
  <c r="CEH78" i="4"/>
  <c r="CEI78" i="4"/>
  <c r="CEJ78" i="4"/>
  <c r="CEK78" i="4"/>
  <c r="CEL78" i="4"/>
  <c r="CEM78" i="4"/>
  <c r="CEN78" i="4"/>
  <c r="CEO78" i="4"/>
  <c r="CEP78" i="4"/>
  <c r="CEQ78" i="4"/>
  <c r="CER78" i="4"/>
  <c r="CES78" i="4"/>
  <c r="CET78" i="4"/>
  <c r="CEU78" i="4"/>
  <c r="CEV78" i="4"/>
  <c r="CEW78" i="4"/>
  <c r="CEX78" i="4"/>
  <c r="CEY78" i="4"/>
  <c r="CEZ78" i="4"/>
  <c r="CFA78" i="4"/>
  <c r="CFB78" i="4"/>
  <c r="CFC78" i="4"/>
  <c r="CFD78" i="4"/>
  <c r="CFE78" i="4"/>
  <c r="CFF78" i="4"/>
  <c r="CFG78" i="4"/>
  <c r="CFH78" i="4"/>
  <c r="CFI78" i="4"/>
  <c r="CFJ78" i="4"/>
  <c r="CFK78" i="4"/>
  <c r="CFL78" i="4"/>
  <c r="CFM78" i="4"/>
  <c r="CFN78" i="4"/>
  <c r="CFO78" i="4"/>
  <c r="CFP78" i="4"/>
  <c r="CFQ78" i="4"/>
  <c r="CFR78" i="4"/>
  <c r="CFS78" i="4"/>
  <c r="CFT78" i="4"/>
  <c r="CFU78" i="4"/>
  <c r="CFV78" i="4"/>
  <c r="CFW78" i="4"/>
  <c r="CFX78" i="4"/>
  <c r="CFY78" i="4"/>
  <c r="CFZ78" i="4"/>
  <c r="CGA78" i="4"/>
  <c r="CGB78" i="4"/>
  <c r="CGC78" i="4"/>
  <c r="CGD78" i="4"/>
  <c r="CGE78" i="4"/>
  <c r="CGF78" i="4"/>
  <c r="CGG78" i="4"/>
  <c r="CGH78" i="4"/>
  <c r="CGI78" i="4"/>
  <c r="CGJ78" i="4"/>
  <c r="CGK78" i="4"/>
  <c r="CGL78" i="4"/>
  <c r="CGM78" i="4"/>
  <c r="CGN78" i="4"/>
  <c r="CGO78" i="4"/>
  <c r="CGP78" i="4"/>
  <c r="CGQ78" i="4"/>
  <c r="CGR78" i="4"/>
  <c r="CGS78" i="4"/>
  <c r="CGT78" i="4"/>
  <c r="CGU78" i="4"/>
  <c r="CGV78" i="4"/>
  <c r="CGW78" i="4"/>
  <c r="CGX78" i="4"/>
  <c r="CGY78" i="4"/>
  <c r="CGZ78" i="4"/>
  <c r="CHA78" i="4"/>
  <c r="CHB78" i="4"/>
  <c r="CHC78" i="4"/>
  <c r="CHD78" i="4"/>
  <c r="CHE78" i="4"/>
  <c r="CHF78" i="4"/>
  <c r="CHG78" i="4"/>
  <c r="CHH78" i="4"/>
  <c r="CHI78" i="4"/>
  <c r="CHJ78" i="4"/>
  <c r="CHK78" i="4"/>
  <c r="CHL78" i="4"/>
  <c r="CHM78" i="4"/>
  <c r="CHN78" i="4"/>
  <c r="CHO78" i="4"/>
  <c r="CHP78" i="4"/>
  <c r="CHQ78" i="4"/>
  <c r="CHR78" i="4"/>
  <c r="CHS78" i="4"/>
  <c r="CHT78" i="4"/>
  <c r="CHU78" i="4"/>
  <c r="CHV78" i="4"/>
  <c r="CHW78" i="4"/>
  <c r="CHX78" i="4"/>
  <c r="CHY78" i="4"/>
  <c r="CHZ78" i="4"/>
  <c r="CIA78" i="4"/>
  <c r="CIB78" i="4"/>
  <c r="CIC78" i="4"/>
  <c r="CID78" i="4"/>
  <c r="CIE78" i="4"/>
  <c r="CIF78" i="4"/>
  <c r="CIG78" i="4"/>
  <c r="CIH78" i="4"/>
  <c r="CII78" i="4"/>
  <c r="CIJ78" i="4"/>
  <c r="CIK78" i="4"/>
  <c r="CIL78" i="4"/>
  <c r="CIM78" i="4"/>
  <c r="CIN78" i="4"/>
  <c r="CIO78" i="4"/>
  <c r="CIP78" i="4"/>
  <c r="CIQ78" i="4"/>
  <c r="CIR78" i="4"/>
  <c r="CIS78" i="4"/>
  <c r="CIT78" i="4"/>
  <c r="CIU78" i="4"/>
  <c r="CIV78" i="4"/>
  <c r="CIW78" i="4"/>
  <c r="CIX78" i="4"/>
  <c r="CIY78" i="4"/>
  <c r="CIZ78" i="4"/>
  <c r="CJA78" i="4"/>
  <c r="CJB78" i="4"/>
  <c r="CJC78" i="4"/>
  <c r="CJD78" i="4"/>
  <c r="CJE78" i="4"/>
  <c r="CJF78" i="4"/>
  <c r="CJG78" i="4"/>
  <c r="CJH78" i="4"/>
  <c r="CJI78" i="4"/>
  <c r="CJJ78" i="4"/>
  <c r="CJK78" i="4"/>
  <c r="CJL78" i="4"/>
  <c r="CJM78" i="4"/>
  <c r="CJN78" i="4"/>
  <c r="CJO78" i="4"/>
  <c r="CJP78" i="4"/>
  <c r="CJQ78" i="4"/>
  <c r="CJR78" i="4"/>
  <c r="CJS78" i="4"/>
  <c r="CJT78" i="4"/>
  <c r="CJU78" i="4"/>
  <c r="CJV78" i="4"/>
  <c r="CJW78" i="4"/>
  <c r="CJX78" i="4"/>
  <c r="CJY78" i="4"/>
  <c r="CJZ78" i="4"/>
  <c r="CKA78" i="4"/>
  <c r="CKB78" i="4"/>
  <c r="CKC78" i="4"/>
  <c r="CKD78" i="4"/>
  <c r="CKE78" i="4"/>
  <c r="CKF78" i="4"/>
  <c r="CKG78" i="4"/>
  <c r="CKH78" i="4"/>
  <c r="CKI78" i="4"/>
  <c r="CKJ78" i="4"/>
  <c r="CKK78" i="4"/>
  <c r="CKL78" i="4"/>
  <c r="CKM78" i="4"/>
  <c r="CKN78" i="4"/>
  <c r="CKO78" i="4"/>
  <c r="CKP78" i="4"/>
  <c r="CKQ78" i="4"/>
  <c r="CKR78" i="4"/>
  <c r="CKS78" i="4"/>
  <c r="CKT78" i="4"/>
  <c r="CKU78" i="4"/>
  <c r="CKV78" i="4"/>
  <c r="CKW78" i="4"/>
  <c r="CKX78" i="4"/>
  <c r="CKY78" i="4"/>
  <c r="CKZ78" i="4"/>
  <c r="CLA78" i="4"/>
  <c r="CLB78" i="4"/>
  <c r="CLC78" i="4"/>
  <c r="CLD78" i="4"/>
  <c r="CLE78" i="4"/>
  <c r="CLF78" i="4"/>
  <c r="CLG78" i="4"/>
  <c r="CLH78" i="4"/>
  <c r="CLI78" i="4"/>
  <c r="CLJ78" i="4"/>
  <c r="CLK78" i="4"/>
  <c r="CLL78" i="4"/>
  <c r="CLM78" i="4"/>
  <c r="CLN78" i="4"/>
  <c r="CLO78" i="4"/>
  <c r="CLP78" i="4"/>
  <c r="CLQ78" i="4"/>
  <c r="CLR78" i="4"/>
  <c r="CLS78" i="4"/>
  <c r="CLT78" i="4"/>
  <c r="CLU78" i="4"/>
  <c r="CLV78" i="4"/>
  <c r="CLW78" i="4"/>
  <c r="CLX78" i="4"/>
  <c r="CLY78" i="4"/>
  <c r="CLZ78" i="4"/>
  <c r="CMA78" i="4"/>
  <c r="CMB78" i="4"/>
  <c r="CMC78" i="4"/>
  <c r="CMD78" i="4"/>
  <c r="CME78" i="4"/>
  <c r="CMF78" i="4"/>
  <c r="CMG78" i="4"/>
  <c r="CMH78" i="4"/>
  <c r="CMI78" i="4"/>
  <c r="CMJ78" i="4"/>
  <c r="CMK78" i="4"/>
  <c r="CML78" i="4"/>
  <c r="CMM78" i="4"/>
  <c r="CMN78" i="4"/>
  <c r="CMO78" i="4"/>
  <c r="CMP78" i="4"/>
  <c r="CMQ78" i="4"/>
  <c r="CMR78" i="4"/>
  <c r="CMS78" i="4"/>
  <c r="CMT78" i="4"/>
  <c r="CMU78" i="4"/>
  <c r="CMV78" i="4"/>
  <c r="CMW78" i="4"/>
  <c r="CMX78" i="4"/>
  <c r="CMY78" i="4"/>
  <c r="CMZ78" i="4"/>
  <c r="CNA78" i="4"/>
  <c r="CNB78" i="4"/>
  <c r="CNC78" i="4"/>
  <c r="CND78" i="4"/>
  <c r="CNE78" i="4"/>
  <c r="CNF78" i="4"/>
  <c r="CNG78" i="4"/>
  <c r="CNH78" i="4"/>
  <c r="CNI78" i="4"/>
  <c r="CNJ78" i="4"/>
  <c r="CNK78" i="4"/>
  <c r="CNL78" i="4"/>
  <c r="CNM78" i="4"/>
  <c r="CNN78" i="4"/>
  <c r="CNO78" i="4"/>
  <c r="CNP78" i="4"/>
  <c r="CNQ78" i="4"/>
  <c r="CNR78" i="4"/>
  <c r="CNS78" i="4"/>
  <c r="CNT78" i="4"/>
  <c r="CNU78" i="4"/>
  <c r="CNV78" i="4"/>
  <c r="CNW78" i="4"/>
  <c r="CNX78" i="4"/>
  <c r="CNY78" i="4"/>
  <c r="CNZ78" i="4"/>
  <c r="COA78" i="4"/>
  <c r="COB78" i="4"/>
  <c r="COC78" i="4"/>
  <c r="COD78" i="4"/>
  <c r="COE78" i="4"/>
  <c r="COF78" i="4"/>
  <c r="COG78" i="4"/>
  <c r="COH78" i="4"/>
  <c r="COI78" i="4"/>
  <c r="COJ78" i="4"/>
  <c r="COK78" i="4"/>
  <c r="COL78" i="4"/>
  <c r="COM78" i="4"/>
  <c r="CON78" i="4"/>
  <c r="COO78" i="4"/>
  <c r="COP78" i="4"/>
  <c r="COQ78" i="4"/>
  <c r="COR78" i="4"/>
  <c r="COS78" i="4"/>
  <c r="COT78" i="4"/>
  <c r="COU78" i="4"/>
  <c r="COV78" i="4"/>
  <c r="COW78" i="4"/>
  <c r="COX78" i="4"/>
  <c r="COY78" i="4"/>
  <c r="COZ78" i="4"/>
  <c r="CPA78" i="4"/>
  <c r="CPB78" i="4"/>
  <c r="CPC78" i="4"/>
  <c r="CPD78" i="4"/>
  <c r="CPE78" i="4"/>
  <c r="CPF78" i="4"/>
  <c r="CPG78" i="4"/>
  <c r="CPH78" i="4"/>
  <c r="CPI78" i="4"/>
  <c r="CPJ78" i="4"/>
  <c r="CPK78" i="4"/>
  <c r="CPL78" i="4"/>
  <c r="CPM78" i="4"/>
  <c r="CPN78" i="4"/>
  <c r="CPO78" i="4"/>
  <c r="CPP78" i="4"/>
  <c r="CPQ78" i="4"/>
  <c r="CPR78" i="4"/>
  <c r="CPS78" i="4"/>
  <c r="CPT78" i="4"/>
  <c r="CPU78" i="4"/>
  <c r="CPV78" i="4"/>
  <c r="CPW78" i="4"/>
  <c r="CPX78" i="4"/>
  <c r="CPY78" i="4"/>
  <c r="CPZ78" i="4"/>
  <c r="CQA78" i="4"/>
  <c r="CQB78" i="4"/>
  <c r="CQC78" i="4"/>
  <c r="CQD78" i="4"/>
  <c r="CQE78" i="4"/>
  <c r="CQF78" i="4"/>
  <c r="CQG78" i="4"/>
  <c r="CQH78" i="4"/>
  <c r="CQI78" i="4"/>
  <c r="CQJ78" i="4"/>
  <c r="CQK78" i="4"/>
  <c r="CQL78" i="4"/>
  <c r="CQM78" i="4"/>
  <c r="CQN78" i="4"/>
  <c r="CQO78" i="4"/>
  <c r="CQP78" i="4"/>
  <c r="CQQ78" i="4"/>
  <c r="CQR78" i="4"/>
  <c r="CQS78" i="4"/>
  <c r="CQT78" i="4"/>
  <c r="CQU78" i="4"/>
  <c r="CQV78" i="4"/>
  <c r="CQW78" i="4"/>
  <c r="CQX78" i="4"/>
  <c r="CQY78" i="4"/>
  <c r="CQZ78" i="4"/>
  <c r="CRA78" i="4"/>
  <c r="CRB78" i="4"/>
  <c r="CRC78" i="4"/>
  <c r="CRD78" i="4"/>
  <c r="CRE78" i="4"/>
  <c r="CRF78" i="4"/>
  <c r="CRG78" i="4"/>
  <c r="CRH78" i="4"/>
  <c r="CRI78" i="4"/>
  <c r="CRJ78" i="4"/>
  <c r="CRK78" i="4"/>
  <c r="CRL78" i="4"/>
  <c r="CRM78" i="4"/>
  <c r="CRN78" i="4"/>
  <c r="CRO78" i="4"/>
  <c r="CRP78" i="4"/>
  <c r="CRQ78" i="4"/>
  <c r="CRR78" i="4"/>
  <c r="CRS78" i="4"/>
  <c r="CRT78" i="4"/>
  <c r="CRU78" i="4"/>
  <c r="CRV78" i="4"/>
  <c r="CRW78" i="4"/>
  <c r="CRX78" i="4"/>
  <c r="CRY78" i="4"/>
  <c r="CRZ78" i="4"/>
  <c r="CSA78" i="4"/>
  <c r="CSB78" i="4"/>
  <c r="CSC78" i="4"/>
  <c r="CSD78" i="4"/>
  <c r="CSE78" i="4"/>
  <c r="CSF78" i="4"/>
  <c r="CSG78" i="4"/>
  <c r="CSH78" i="4"/>
  <c r="CSI78" i="4"/>
  <c r="CSJ78" i="4"/>
  <c r="CSK78" i="4"/>
  <c r="CSL78" i="4"/>
  <c r="CSM78" i="4"/>
  <c r="CSN78" i="4"/>
  <c r="CSO78" i="4"/>
  <c r="CSP78" i="4"/>
  <c r="CSQ78" i="4"/>
  <c r="CSR78" i="4"/>
  <c r="CSS78" i="4"/>
  <c r="CST78" i="4"/>
  <c r="CSU78" i="4"/>
  <c r="CSV78" i="4"/>
  <c r="CSW78" i="4"/>
  <c r="CSX78" i="4"/>
  <c r="CSY78" i="4"/>
  <c r="CSZ78" i="4"/>
  <c r="CTA78" i="4"/>
  <c r="CTB78" i="4"/>
  <c r="CTC78" i="4"/>
  <c r="CTD78" i="4"/>
  <c r="CTE78" i="4"/>
  <c r="CTF78" i="4"/>
  <c r="CTG78" i="4"/>
  <c r="CTH78" i="4"/>
  <c r="CTI78" i="4"/>
  <c r="CTJ78" i="4"/>
  <c r="CTK78" i="4"/>
  <c r="CTL78" i="4"/>
  <c r="CTM78" i="4"/>
  <c r="CTN78" i="4"/>
  <c r="CTO78" i="4"/>
  <c r="CTP78" i="4"/>
  <c r="CTQ78" i="4"/>
  <c r="CTR78" i="4"/>
  <c r="CTS78" i="4"/>
  <c r="CTT78" i="4"/>
  <c r="CTU78" i="4"/>
  <c r="CTV78" i="4"/>
  <c r="CTW78" i="4"/>
  <c r="CTX78" i="4"/>
  <c r="CTY78" i="4"/>
  <c r="CTZ78" i="4"/>
  <c r="CUA78" i="4"/>
  <c r="CUB78" i="4"/>
  <c r="CUC78" i="4"/>
  <c r="CUD78" i="4"/>
  <c r="CUE78" i="4"/>
  <c r="CUF78" i="4"/>
  <c r="CUG78" i="4"/>
  <c r="CUH78" i="4"/>
  <c r="CUI78" i="4"/>
  <c r="CUJ78" i="4"/>
  <c r="CUK78" i="4"/>
  <c r="CUL78" i="4"/>
  <c r="CUM78" i="4"/>
  <c r="CUN78" i="4"/>
  <c r="CUO78" i="4"/>
  <c r="CUP78" i="4"/>
  <c r="CUQ78" i="4"/>
  <c r="CUR78" i="4"/>
  <c r="CUS78" i="4"/>
  <c r="CUT78" i="4"/>
  <c r="CUU78" i="4"/>
  <c r="CUV78" i="4"/>
  <c r="CUW78" i="4"/>
  <c r="CUX78" i="4"/>
  <c r="CUY78" i="4"/>
  <c r="CUZ78" i="4"/>
  <c r="CVA78" i="4"/>
  <c r="CVB78" i="4"/>
  <c r="CVC78" i="4"/>
  <c r="CVD78" i="4"/>
  <c r="CVE78" i="4"/>
  <c r="CVF78" i="4"/>
  <c r="CVG78" i="4"/>
  <c r="CVH78" i="4"/>
  <c r="CVI78" i="4"/>
  <c r="CVJ78" i="4"/>
  <c r="CVK78" i="4"/>
  <c r="CVL78" i="4"/>
  <c r="CVM78" i="4"/>
  <c r="CVN78" i="4"/>
  <c r="CVO78" i="4"/>
  <c r="CVP78" i="4"/>
  <c r="CVQ78" i="4"/>
  <c r="CVR78" i="4"/>
  <c r="CVS78" i="4"/>
  <c r="CVT78" i="4"/>
  <c r="CVU78" i="4"/>
  <c r="CVV78" i="4"/>
  <c r="CVW78" i="4"/>
  <c r="CVX78" i="4"/>
  <c r="CVY78" i="4"/>
  <c r="CVZ78" i="4"/>
  <c r="CWA78" i="4"/>
  <c r="CWB78" i="4"/>
  <c r="CWC78" i="4"/>
  <c r="CWD78" i="4"/>
  <c r="CWE78" i="4"/>
  <c r="CWF78" i="4"/>
  <c r="CWG78" i="4"/>
  <c r="CWH78" i="4"/>
  <c r="CWI78" i="4"/>
  <c r="CWJ78" i="4"/>
  <c r="CWK78" i="4"/>
  <c r="CWL78" i="4"/>
  <c r="CWM78" i="4"/>
  <c r="CWN78" i="4"/>
  <c r="CWO78" i="4"/>
  <c r="CWP78" i="4"/>
  <c r="CWQ78" i="4"/>
  <c r="CWR78" i="4"/>
  <c r="CWS78" i="4"/>
  <c r="CWT78" i="4"/>
  <c r="CWU78" i="4"/>
  <c r="CWV78" i="4"/>
  <c r="CWW78" i="4"/>
  <c r="CWX78" i="4"/>
  <c r="CWY78" i="4"/>
  <c r="CWZ78" i="4"/>
  <c r="CXA78" i="4"/>
  <c r="CXB78" i="4"/>
  <c r="CXC78" i="4"/>
  <c r="CXD78" i="4"/>
  <c r="CXE78" i="4"/>
  <c r="CXF78" i="4"/>
  <c r="CXG78" i="4"/>
  <c r="CXH78" i="4"/>
  <c r="CXI78" i="4"/>
  <c r="CXJ78" i="4"/>
  <c r="CXK78" i="4"/>
  <c r="CXL78" i="4"/>
  <c r="CXM78" i="4"/>
  <c r="CXN78" i="4"/>
  <c r="CXO78" i="4"/>
  <c r="CXP78" i="4"/>
  <c r="CXQ78" i="4"/>
  <c r="CXR78" i="4"/>
  <c r="CXS78" i="4"/>
  <c r="CXT78" i="4"/>
  <c r="CXU78" i="4"/>
  <c r="CXV78" i="4"/>
  <c r="CXW78" i="4"/>
  <c r="CXX78" i="4"/>
  <c r="CXY78" i="4"/>
  <c r="CXZ78" i="4"/>
  <c r="CYA78" i="4"/>
  <c r="CYB78" i="4"/>
  <c r="CYC78" i="4"/>
  <c r="CYD78" i="4"/>
  <c r="CYE78" i="4"/>
  <c r="CYF78" i="4"/>
  <c r="CYG78" i="4"/>
  <c r="CYH78" i="4"/>
  <c r="CYI78" i="4"/>
  <c r="CYJ78" i="4"/>
  <c r="CYK78" i="4"/>
  <c r="CYL78" i="4"/>
  <c r="CYM78" i="4"/>
  <c r="CYN78" i="4"/>
  <c r="CYO78" i="4"/>
  <c r="CYP78" i="4"/>
  <c r="CYQ78" i="4"/>
  <c r="CYR78" i="4"/>
  <c r="CYS78" i="4"/>
  <c r="CYT78" i="4"/>
  <c r="CYU78" i="4"/>
  <c r="CYV78" i="4"/>
  <c r="CYW78" i="4"/>
  <c r="CYX78" i="4"/>
  <c r="CYY78" i="4"/>
  <c r="CYZ78" i="4"/>
  <c r="CZA78" i="4"/>
  <c r="CZB78" i="4"/>
  <c r="CZC78" i="4"/>
  <c r="CZD78" i="4"/>
  <c r="CZE78" i="4"/>
  <c r="CZF78" i="4"/>
  <c r="CZG78" i="4"/>
  <c r="CZH78" i="4"/>
  <c r="CZI78" i="4"/>
  <c r="CZJ78" i="4"/>
  <c r="CZK78" i="4"/>
  <c r="CZL78" i="4"/>
  <c r="CZM78" i="4"/>
  <c r="CZN78" i="4"/>
  <c r="CZO78" i="4"/>
  <c r="CZP78" i="4"/>
  <c r="CZQ78" i="4"/>
  <c r="CZR78" i="4"/>
  <c r="CZS78" i="4"/>
  <c r="CZT78" i="4"/>
  <c r="CZU78" i="4"/>
  <c r="CZV78" i="4"/>
  <c r="CZW78" i="4"/>
  <c r="CZX78" i="4"/>
  <c r="CZY78" i="4"/>
  <c r="CZZ78" i="4"/>
  <c r="DAA78" i="4"/>
  <c r="DAB78" i="4"/>
  <c r="DAC78" i="4"/>
  <c r="DAD78" i="4"/>
  <c r="DAE78" i="4"/>
  <c r="DAF78" i="4"/>
  <c r="DAG78" i="4"/>
  <c r="DAH78" i="4"/>
  <c r="DAI78" i="4"/>
  <c r="DAJ78" i="4"/>
  <c r="DAK78" i="4"/>
  <c r="DAL78" i="4"/>
  <c r="DAM78" i="4"/>
  <c r="DAN78" i="4"/>
  <c r="DAO78" i="4"/>
  <c r="DAP78" i="4"/>
  <c r="DAQ78" i="4"/>
  <c r="DAR78" i="4"/>
  <c r="DAS78" i="4"/>
  <c r="DAT78" i="4"/>
  <c r="DAU78" i="4"/>
  <c r="DAV78" i="4"/>
  <c r="DAW78" i="4"/>
  <c r="DAX78" i="4"/>
  <c r="DAY78" i="4"/>
  <c r="DAZ78" i="4"/>
  <c r="DBA78" i="4"/>
  <c r="DBB78" i="4"/>
  <c r="DBC78" i="4"/>
  <c r="DBD78" i="4"/>
  <c r="DBE78" i="4"/>
  <c r="DBF78" i="4"/>
  <c r="DBG78" i="4"/>
  <c r="DBH78" i="4"/>
  <c r="DBI78" i="4"/>
  <c r="DBJ78" i="4"/>
  <c r="DBK78" i="4"/>
  <c r="DBL78" i="4"/>
  <c r="DBM78" i="4"/>
  <c r="DBN78" i="4"/>
  <c r="DBO78" i="4"/>
  <c r="DBP78" i="4"/>
  <c r="DBQ78" i="4"/>
  <c r="DBR78" i="4"/>
  <c r="DBS78" i="4"/>
  <c r="DBT78" i="4"/>
  <c r="DBU78" i="4"/>
  <c r="DBV78" i="4"/>
  <c r="DBW78" i="4"/>
  <c r="DBX78" i="4"/>
  <c r="DBY78" i="4"/>
  <c r="DBZ78" i="4"/>
  <c r="DCA78" i="4"/>
  <c r="DCB78" i="4"/>
  <c r="DCC78" i="4"/>
  <c r="DCD78" i="4"/>
  <c r="DCE78" i="4"/>
  <c r="DCF78" i="4"/>
  <c r="DCG78" i="4"/>
  <c r="DCH78" i="4"/>
  <c r="DCI78" i="4"/>
  <c r="DCJ78" i="4"/>
  <c r="DCK78" i="4"/>
  <c r="DCL78" i="4"/>
  <c r="DCM78" i="4"/>
  <c r="DCN78" i="4"/>
  <c r="DCO78" i="4"/>
  <c r="DCP78" i="4"/>
  <c r="DCQ78" i="4"/>
  <c r="DCR78" i="4"/>
  <c r="DCS78" i="4"/>
  <c r="DCT78" i="4"/>
  <c r="DCU78" i="4"/>
  <c r="DCV78" i="4"/>
  <c r="DCW78" i="4"/>
  <c r="DCX78" i="4"/>
  <c r="DCY78" i="4"/>
  <c r="DCZ78" i="4"/>
  <c r="DDA78" i="4"/>
  <c r="DDB78" i="4"/>
  <c r="DDC78" i="4"/>
  <c r="DDD78" i="4"/>
  <c r="DDE78" i="4"/>
  <c r="DDF78" i="4"/>
  <c r="DDG78" i="4"/>
  <c r="DDH78" i="4"/>
  <c r="DDI78" i="4"/>
  <c r="DDJ78" i="4"/>
  <c r="DDK78" i="4"/>
  <c r="DDL78" i="4"/>
  <c r="DDM78" i="4"/>
  <c r="DDN78" i="4"/>
  <c r="DDO78" i="4"/>
  <c r="DDP78" i="4"/>
  <c r="DDQ78" i="4"/>
  <c r="DDR78" i="4"/>
  <c r="DDS78" i="4"/>
  <c r="DDT78" i="4"/>
  <c r="DDU78" i="4"/>
  <c r="DDV78" i="4"/>
  <c r="DDW78" i="4"/>
  <c r="DDX78" i="4"/>
  <c r="DDY78" i="4"/>
  <c r="DDZ78" i="4"/>
  <c r="DEA78" i="4"/>
  <c r="DEB78" i="4"/>
  <c r="DEC78" i="4"/>
  <c r="DED78" i="4"/>
  <c r="DEE78" i="4"/>
  <c r="DEF78" i="4"/>
  <c r="DEG78" i="4"/>
  <c r="DEH78" i="4"/>
  <c r="DEI78" i="4"/>
  <c r="DEJ78" i="4"/>
  <c r="DEK78" i="4"/>
  <c r="DEL78" i="4"/>
  <c r="DEM78" i="4"/>
  <c r="DEN78" i="4"/>
  <c r="DEO78" i="4"/>
  <c r="DEP78" i="4"/>
  <c r="DEQ78" i="4"/>
  <c r="DER78" i="4"/>
  <c r="DES78" i="4"/>
  <c r="DET78" i="4"/>
  <c r="DEU78" i="4"/>
  <c r="DEV78" i="4"/>
  <c r="DEW78" i="4"/>
  <c r="DEX78" i="4"/>
  <c r="DEY78" i="4"/>
  <c r="DEZ78" i="4"/>
  <c r="DFA78" i="4"/>
  <c r="DFB78" i="4"/>
  <c r="DFC78" i="4"/>
  <c r="DFD78" i="4"/>
  <c r="DFE78" i="4"/>
  <c r="DFF78" i="4"/>
  <c r="DFG78" i="4"/>
  <c r="DFH78" i="4"/>
  <c r="DFI78" i="4"/>
  <c r="DFJ78" i="4"/>
  <c r="DFK78" i="4"/>
  <c r="DFL78" i="4"/>
  <c r="DFM78" i="4"/>
  <c r="DFN78" i="4"/>
  <c r="DFO78" i="4"/>
  <c r="DFP78" i="4"/>
  <c r="DFQ78" i="4"/>
  <c r="DFR78" i="4"/>
  <c r="DFS78" i="4"/>
  <c r="DFT78" i="4"/>
  <c r="DFU78" i="4"/>
  <c r="DFV78" i="4"/>
  <c r="DFW78" i="4"/>
  <c r="DFX78" i="4"/>
  <c r="DFY78" i="4"/>
  <c r="DFZ78" i="4"/>
  <c r="DGA78" i="4"/>
  <c r="DGB78" i="4"/>
  <c r="DGC78" i="4"/>
  <c r="DGD78" i="4"/>
  <c r="DGE78" i="4"/>
  <c r="DGF78" i="4"/>
  <c r="DGG78" i="4"/>
  <c r="DGH78" i="4"/>
  <c r="DGI78" i="4"/>
  <c r="DGJ78" i="4"/>
  <c r="DGK78" i="4"/>
  <c r="DGL78" i="4"/>
  <c r="DGM78" i="4"/>
  <c r="DGN78" i="4"/>
  <c r="DGO78" i="4"/>
  <c r="DGP78" i="4"/>
  <c r="DGQ78" i="4"/>
  <c r="DGR78" i="4"/>
  <c r="DGS78" i="4"/>
  <c r="DGT78" i="4"/>
  <c r="DGU78" i="4"/>
  <c r="DGV78" i="4"/>
  <c r="DGW78" i="4"/>
  <c r="DGX78" i="4"/>
  <c r="DGY78" i="4"/>
  <c r="DGZ78" i="4"/>
  <c r="DHA78" i="4"/>
  <c r="DHB78" i="4"/>
  <c r="DHC78" i="4"/>
  <c r="DHD78" i="4"/>
  <c r="DHE78" i="4"/>
  <c r="DHF78" i="4"/>
  <c r="DHG78" i="4"/>
  <c r="DHH78" i="4"/>
  <c r="DHI78" i="4"/>
  <c r="DHJ78" i="4"/>
  <c r="DHK78" i="4"/>
  <c r="DHL78" i="4"/>
  <c r="DHM78" i="4"/>
  <c r="DHN78" i="4"/>
  <c r="DHO78" i="4"/>
  <c r="DHP78" i="4"/>
  <c r="DHQ78" i="4"/>
  <c r="DHR78" i="4"/>
  <c r="DHS78" i="4"/>
  <c r="DHT78" i="4"/>
  <c r="DHU78" i="4"/>
  <c r="DHV78" i="4"/>
  <c r="DHW78" i="4"/>
  <c r="DHX78" i="4"/>
  <c r="DHY78" i="4"/>
  <c r="DHZ78" i="4"/>
  <c r="DIA78" i="4"/>
  <c r="DIB78" i="4"/>
  <c r="DIC78" i="4"/>
  <c r="DID78" i="4"/>
  <c r="DIE78" i="4"/>
  <c r="DIF78" i="4"/>
  <c r="DIG78" i="4"/>
  <c r="DIH78" i="4"/>
  <c r="DII78" i="4"/>
  <c r="DIJ78" i="4"/>
  <c r="DIK78" i="4"/>
  <c r="DIL78" i="4"/>
  <c r="DIM78" i="4"/>
  <c r="DIN78" i="4"/>
  <c r="DIO78" i="4"/>
  <c r="DIP78" i="4"/>
  <c r="DIQ78" i="4"/>
  <c r="DIR78" i="4"/>
  <c r="DIS78" i="4"/>
  <c r="DIT78" i="4"/>
  <c r="DIU78" i="4"/>
  <c r="DIV78" i="4"/>
  <c r="DIW78" i="4"/>
  <c r="DIX78" i="4"/>
  <c r="DIY78" i="4"/>
  <c r="DIZ78" i="4"/>
  <c r="DJA78" i="4"/>
  <c r="DJB78" i="4"/>
  <c r="DJC78" i="4"/>
  <c r="DJD78" i="4"/>
  <c r="DJE78" i="4"/>
  <c r="DJF78" i="4"/>
  <c r="DJG78" i="4"/>
  <c r="DJH78" i="4"/>
  <c r="DJI78" i="4"/>
  <c r="DJJ78" i="4"/>
  <c r="DJK78" i="4"/>
  <c r="DJL78" i="4"/>
  <c r="DJM78" i="4"/>
  <c r="DJN78" i="4"/>
  <c r="DJO78" i="4"/>
  <c r="DJP78" i="4"/>
  <c r="DJQ78" i="4"/>
  <c r="DJR78" i="4"/>
  <c r="DJS78" i="4"/>
  <c r="DJT78" i="4"/>
  <c r="DJU78" i="4"/>
  <c r="DJV78" i="4"/>
  <c r="DJW78" i="4"/>
  <c r="DJX78" i="4"/>
  <c r="DJY78" i="4"/>
  <c r="DJZ78" i="4"/>
  <c r="DKA78" i="4"/>
  <c r="DKB78" i="4"/>
  <c r="DKC78" i="4"/>
  <c r="DKD78" i="4"/>
  <c r="DKE78" i="4"/>
  <c r="DKF78" i="4"/>
  <c r="DKG78" i="4"/>
  <c r="DKH78" i="4"/>
  <c r="DKI78" i="4"/>
  <c r="DKJ78" i="4"/>
  <c r="DKK78" i="4"/>
  <c r="DKL78" i="4"/>
  <c r="DKM78" i="4"/>
  <c r="DKN78" i="4"/>
  <c r="DKO78" i="4"/>
  <c r="DKP78" i="4"/>
  <c r="DKQ78" i="4"/>
  <c r="DKR78" i="4"/>
  <c r="DKS78" i="4"/>
  <c r="DKT78" i="4"/>
  <c r="DKU78" i="4"/>
  <c r="DKV78" i="4"/>
  <c r="DKW78" i="4"/>
  <c r="DKX78" i="4"/>
  <c r="DKY78" i="4"/>
  <c r="DKZ78" i="4"/>
  <c r="DLA78" i="4"/>
  <c r="DLB78" i="4"/>
  <c r="DLC78" i="4"/>
  <c r="DLD78" i="4"/>
  <c r="DLE78" i="4"/>
  <c r="DLF78" i="4"/>
  <c r="DLG78" i="4"/>
  <c r="DLH78" i="4"/>
  <c r="DLI78" i="4"/>
  <c r="DLJ78" i="4"/>
  <c r="DLK78" i="4"/>
  <c r="DLL78" i="4"/>
  <c r="DLM78" i="4"/>
  <c r="DLN78" i="4"/>
  <c r="DLO78" i="4"/>
  <c r="DLP78" i="4"/>
  <c r="DLQ78" i="4"/>
  <c r="DLR78" i="4"/>
  <c r="DLS78" i="4"/>
  <c r="DLT78" i="4"/>
  <c r="DLU78" i="4"/>
  <c r="DLV78" i="4"/>
  <c r="DLW78" i="4"/>
  <c r="DLX78" i="4"/>
  <c r="DLY78" i="4"/>
  <c r="DLZ78" i="4"/>
  <c r="DMA78" i="4"/>
  <c r="DMB78" i="4"/>
  <c r="DMC78" i="4"/>
  <c r="DMD78" i="4"/>
  <c r="DME78" i="4"/>
  <c r="DMF78" i="4"/>
  <c r="DMG78" i="4"/>
  <c r="DMH78" i="4"/>
  <c r="DMI78" i="4"/>
  <c r="DMJ78" i="4"/>
  <c r="DMK78" i="4"/>
  <c r="DML78" i="4"/>
  <c r="DMM78" i="4"/>
  <c r="DMN78" i="4"/>
  <c r="DMO78" i="4"/>
  <c r="DMP78" i="4"/>
  <c r="DMQ78" i="4"/>
  <c r="DMR78" i="4"/>
  <c r="DMS78" i="4"/>
  <c r="DMT78" i="4"/>
  <c r="DMU78" i="4"/>
  <c r="DMV78" i="4"/>
  <c r="DMW78" i="4"/>
  <c r="DMX78" i="4"/>
  <c r="DMY78" i="4"/>
  <c r="DMZ78" i="4"/>
  <c r="DNA78" i="4"/>
  <c r="DNB78" i="4"/>
  <c r="DNC78" i="4"/>
  <c r="DND78" i="4"/>
  <c r="DNE78" i="4"/>
  <c r="DNF78" i="4"/>
  <c r="DNG78" i="4"/>
  <c r="DNH78" i="4"/>
  <c r="DNI78" i="4"/>
  <c r="DNJ78" i="4"/>
  <c r="DNK78" i="4"/>
  <c r="DNL78" i="4"/>
  <c r="DNM78" i="4"/>
  <c r="DNN78" i="4"/>
  <c r="DNO78" i="4"/>
  <c r="DNP78" i="4"/>
  <c r="DNQ78" i="4"/>
  <c r="DNR78" i="4"/>
  <c r="DNS78" i="4"/>
  <c r="DNT78" i="4"/>
  <c r="DNU78" i="4"/>
  <c r="DNV78" i="4"/>
  <c r="DNW78" i="4"/>
  <c r="DNX78" i="4"/>
  <c r="DNY78" i="4"/>
  <c r="DNZ78" i="4"/>
  <c r="DOA78" i="4"/>
  <c r="DOB78" i="4"/>
  <c r="DOC78" i="4"/>
  <c r="DOD78" i="4"/>
  <c r="DOE78" i="4"/>
  <c r="DOF78" i="4"/>
  <c r="DOG78" i="4"/>
  <c r="DOH78" i="4"/>
  <c r="DOI78" i="4"/>
  <c r="DOJ78" i="4"/>
  <c r="DOK78" i="4"/>
  <c r="DOL78" i="4"/>
  <c r="DOM78" i="4"/>
  <c r="DON78" i="4"/>
  <c r="DOO78" i="4"/>
  <c r="DOP78" i="4"/>
  <c r="DOQ78" i="4"/>
  <c r="DOR78" i="4"/>
  <c r="DOS78" i="4"/>
  <c r="DOT78" i="4"/>
  <c r="DOU78" i="4"/>
  <c r="DOV78" i="4"/>
  <c r="DOW78" i="4"/>
  <c r="DOX78" i="4"/>
  <c r="DOY78" i="4"/>
  <c r="DOZ78" i="4"/>
  <c r="DPA78" i="4"/>
  <c r="DPB78" i="4"/>
  <c r="DPC78" i="4"/>
  <c r="DPD78" i="4"/>
  <c r="DPE78" i="4"/>
  <c r="DPF78" i="4"/>
  <c r="DPG78" i="4"/>
  <c r="DPH78" i="4"/>
  <c r="DPI78" i="4"/>
  <c r="DPJ78" i="4"/>
  <c r="DPK78" i="4"/>
  <c r="DPL78" i="4"/>
  <c r="DPM78" i="4"/>
  <c r="DPN78" i="4"/>
  <c r="DPO78" i="4"/>
  <c r="DPP78" i="4"/>
  <c r="DPQ78" i="4"/>
  <c r="DPR78" i="4"/>
  <c r="DPS78" i="4"/>
  <c r="DPT78" i="4"/>
  <c r="DPU78" i="4"/>
  <c r="DPV78" i="4"/>
  <c r="DPW78" i="4"/>
  <c r="DPX78" i="4"/>
  <c r="DPY78" i="4"/>
  <c r="DPZ78" i="4"/>
  <c r="DQA78" i="4"/>
  <c r="DQB78" i="4"/>
  <c r="DQC78" i="4"/>
  <c r="DQD78" i="4"/>
  <c r="DQE78" i="4"/>
  <c r="DQF78" i="4"/>
  <c r="DQG78" i="4"/>
  <c r="DQH78" i="4"/>
  <c r="DQI78" i="4"/>
  <c r="DQJ78" i="4"/>
  <c r="DQK78" i="4"/>
  <c r="DQL78" i="4"/>
  <c r="DQM78" i="4"/>
  <c r="DQN78" i="4"/>
  <c r="DQO78" i="4"/>
  <c r="DQP78" i="4"/>
  <c r="DQQ78" i="4"/>
  <c r="DQR78" i="4"/>
  <c r="DQS78" i="4"/>
  <c r="DQT78" i="4"/>
  <c r="DQU78" i="4"/>
  <c r="DQV78" i="4"/>
  <c r="DQW78" i="4"/>
  <c r="DQX78" i="4"/>
  <c r="DQY78" i="4"/>
  <c r="DQZ78" i="4"/>
  <c r="DRA78" i="4"/>
  <c r="DRB78" i="4"/>
  <c r="DRC78" i="4"/>
  <c r="DRD78" i="4"/>
  <c r="DRE78" i="4"/>
  <c r="DRF78" i="4"/>
  <c r="DRG78" i="4"/>
  <c r="DRH78" i="4"/>
  <c r="DRI78" i="4"/>
  <c r="DRJ78" i="4"/>
  <c r="DRK78" i="4"/>
  <c r="DRL78" i="4"/>
  <c r="DRM78" i="4"/>
  <c r="DRN78" i="4"/>
  <c r="DRO78" i="4"/>
  <c r="DRP78" i="4"/>
  <c r="DRQ78" i="4"/>
  <c r="DRR78" i="4"/>
  <c r="DRS78" i="4"/>
  <c r="DRT78" i="4"/>
  <c r="DRU78" i="4"/>
  <c r="DRV78" i="4"/>
  <c r="DRW78" i="4"/>
  <c r="DRX78" i="4"/>
  <c r="DRY78" i="4"/>
  <c r="DRZ78" i="4"/>
  <c r="DSA78" i="4"/>
  <c r="DSB78" i="4"/>
  <c r="DSC78" i="4"/>
  <c r="DSD78" i="4"/>
  <c r="DSE78" i="4"/>
  <c r="DSF78" i="4"/>
  <c r="DSG78" i="4"/>
  <c r="DSH78" i="4"/>
  <c r="DSI78" i="4"/>
  <c r="DSJ78" i="4"/>
  <c r="DSK78" i="4"/>
  <c r="DSL78" i="4"/>
  <c r="DSM78" i="4"/>
  <c r="DSN78" i="4"/>
  <c r="DSO78" i="4"/>
  <c r="DSP78" i="4"/>
  <c r="DSQ78" i="4"/>
  <c r="DSR78" i="4"/>
  <c r="DSS78" i="4"/>
  <c r="DST78" i="4"/>
  <c r="DSU78" i="4"/>
  <c r="DSV78" i="4"/>
  <c r="DSW78" i="4"/>
  <c r="DSX78" i="4"/>
  <c r="DSY78" i="4"/>
  <c r="DSZ78" i="4"/>
  <c r="DTA78" i="4"/>
  <c r="DTB78" i="4"/>
  <c r="DTC78" i="4"/>
  <c r="DTD78" i="4"/>
  <c r="DTE78" i="4"/>
  <c r="DTF78" i="4"/>
  <c r="DTG78" i="4"/>
  <c r="DTH78" i="4"/>
  <c r="DTI78" i="4"/>
  <c r="DTJ78" i="4"/>
  <c r="DTK78" i="4"/>
  <c r="DTL78" i="4"/>
  <c r="DTM78" i="4"/>
  <c r="DTN78" i="4"/>
  <c r="DTO78" i="4"/>
  <c r="DTP78" i="4"/>
  <c r="DTQ78" i="4"/>
  <c r="DTR78" i="4"/>
  <c r="DTS78" i="4"/>
  <c r="DTT78" i="4"/>
  <c r="DTU78" i="4"/>
  <c r="DTV78" i="4"/>
  <c r="DTW78" i="4"/>
  <c r="DTX78" i="4"/>
  <c r="DTY78" i="4"/>
  <c r="DTZ78" i="4"/>
  <c r="DUA78" i="4"/>
  <c r="DUB78" i="4"/>
  <c r="DUC78" i="4"/>
  <c r="DUD78" i="4"/>
  <c r="DUE78" i="4"/>
  <c r="DUF78" i="4"/>
  <c r="DUG78" i="4"/>
  <c r="DUH78" i="4"/>
  <c r="DUI78" i="4"/>
  <c r="DUJ78" i="4"/>
  <c r="DUK78" i="4"/>
  <c r="DUL78" i="4"/>
  <c r="DUM78" i="4"/>
  <c r="DUN78" i="4"/>
  <c r="DUO78" i="4"/>
  <c r="DUP78" i="4"/>
  <c r="DUQ78" i="4"/>
  <c r="DUR78" i="4"/>
  <c r="DUS78" i="4"/>
  <c r="DUT78" i="4"/>
  <c r="DUU78" i="4"/>
  <c r="DUV78" i="4"/>
  <c r="DUW78" i="4"/>
  <c r="DUX78" i="4"/>
  <c r="DUY78" i="4"/>
  <c r="DUZ78" i="4"/>
  <c r="DVA78" i="4"/>
  <c r="DVB78" i="4"/>
  <c r="DVC78" i="4"/>
  <c r="DVD78" i="4"/>
  <c r="DVE78" i="4"/>
  <c r="DVF78" i="4"/>
  <c r="DVG78" i="4"/>
  <c r="DVH78" i="4"/>
  <c r="DVI78" i="4"/>
  <c r="DVJ78" i="4"/>
  <c r="DVK78" i="4"/>
  <c r="DVL78" i="4"/>
  <c r="DVM78" i="4"/>
  <c r="DVN78" i="4"/>
  <c r="DVO78" i="4"/>
  <c r="DVP78" i="4"/>
  <c r="DVQ78" i="4"/>
  <c r="DVR78" i="4"/>
  <c r="DVS78" i="4"/>
  <c r="DVT78" i="4"/>
  <c r="DVU78" i="4"/>
  <c r="DVV78" i="4"/>
  <c r="DVW78" i="4"/>
  <c r="DVX78" i="4"/>
  <c r="DVY78" i="4"/>
  <c r="DVZ78" i="4"/>
  <c r="DWA78" i="4"/>
  <c r="DWB78" i="4"/>
  <c r="DWC78" i="4"/>
  <c r="DWD78" i="4"/>
  <c r="DWE78" i="4"/>
  <c r="DWF78" i="4"/>
  <c r="DWG78" i="4"/>
  <c r="DWH78" i="4"/>
  <c r="DWI78" i="4"/>
  <c r="DWJ78" i="4"/>
  <c r="DWK78" i="4"/>
  <c r="DWL78" i="4"/>
  <c r="DWM78" i="4"/>
  <c r="DWN78" i="4"/>
  <c r="DWO78" i="4"/>
  <c r="DWP78" i="4"/>
  <c r="DWQ78" i="4"/>
  <c r="DWR78" i="4"/>
  <c r="DWS78" i="4"/>
  <c r="DWT78" i="4"/>
  <c r="DWU78" i="4"/>
  <c r="DWV78" i="4"/>
  <c r="DWW78" i="4"/>
  <c r="DWX78" i="4"/>
  <c r="DWY78" i="4"/>
  <c r="DWZ78" i="4"/>
  <c r="DXA78" i="4"/>
  <c r="DXB78" i="4"/>
  <c r="DXC78" i="4"/>
  <c r="DXD78" i="4"/>
  <c r="DXE78" i="4"/>
  <c r="DXF78" i="4"/>
  <c r="DXG78" i="4"/>
  <c r="DXH78" i="4"/>
  <c r="DXI78" i="4"/>
  <c r="DXJ78" i="4"/>
  <c r="DXK78" i="4"/>
  <c r="DXL78" i="4"/>
  <c r="DXM78" i="4"/>
  <c r="DXN78" i="4"/>
  <c r="DXO78" i="4"/>
  <c r="DXP78" i="4"/>
  <c r="DXQ78" i="4"/>
  <c r="DXR78" i="4"/>
  <c r="DXS78" i="4"/>
  <c r="DXT78" i="4"/>
  <c r="DXU78" i="4"/>
  <c r="DXV78" i="4"/>
  <c r="DXW78" i="4"/>
  <c r="DXX78" i="4"/>
  <c r="DXY78" i="4"/>
  <c r="DXZ78" i="4"/>
  <c r="DYA78" i="4"/>
  <c r="DYB78" i="4"/>
  <c r="DYC78" i="4"/>
  <c r="DYD78" i="4"/>
  <c r="DYE78" i="4"/>
  <c r="DYF78" i="4"/>
  <c r="DYG78" i="4"/>
  <c r="DYH78" i="4"/>
  <c r="DYI78" i="4"/>
  <c r="DYJ78" i="4"/>
  <c r="DYK78" i="4"/>
  <c r="DYL78" i="4"/>
  <c r="DYM78" i="4"/>
  <c r="DYN78" i="4"/>
  <c r="DYO78" i="4"/>
  <c r="DYP78" i="4"/>
  <c r="DYQ78" i="4"/>
  <c r="DYR78" i="4"/>
  <c r="DYS78" i="4"/>
  <c r="DYT78" i="4"/>
  <c r="DYU78" i="4"/>
  <c r="DYV78" i="4"/>
  <c r="DYW78" i="4"/>
  <c r="DYX78" i="4"/>
  <c r="DYY78" i="4"/>
  <c r="DYZ78" i="4"/>
  <c r="DZA78" i="4"/>
  <c r="DZB78" i="4"/>
  <c r="DZC78" i="4"/>
  <c r="DZD78" i="4"/>
  <c r="DZE78" i="4"/>
  <c r="DZF78" i="4"/>
  <c r="DZG78" i="4"/>
  <c r="DZH78" i="4"/>
  <c r="DZI78" i="4"/>
  <c r="DZJ78" i="4"/>
  <c r="DZK78" i="4"/>
  <c r="DZL78" i="4"/>
  <c r="DZM78" i="4"/>
  <c r="DZN78" i="4"/>
  <c r="DZO78" i="4"/>
  <c r="DZP78" i="4"/>
  <c r="DZQ78" i="4"/>
  <c r="DZR78" i="4"/>
  <c r="DZS78" i="4"/>
  <c r="DZT78" i="4"/>
  <c r="DZU78" i="4"/>
  <c r="DZV78" i="4"/>
  <c r="DZW78" i="4"/>
  <c r="DZX78" i="4"/>
  <c r="DZY78" i="4"/>
  <c r="DZZ78" i="4"/>
  <c r="EAA78" i="4"/>
  <c r="EAB78" i="4"/>
  <c r="EAC78" i="4"/>
  <c r="EAD78" i="4"/>
  <c r="EAE78" i="4"/>
  <c r="EAF78" i="4"/>
  <c r="EAG78" i="4"/>
  <c r="EAH78" i="4"/>
  <c r="EAI78" i="4"/>
  <c r="EAJ78" i="4"/>
  <c r="EAK78" i="4"/>
  <c r="EAL78" i="4"/>
  <c r="EAM78" i="4"/>
  <c r="EAN78" i="4"/>
  <c r="EAO78" i="4"/>
  <c r="EAP78" i="4"/>
  <c r="EAQ78" i="4"/>
  <c r="EAR78" i="4"/>
  <c r="EAS78" i="4"/>
  <c r="EAT78" i="4"/>
  <c r="EAU78" i="4"/>
  <c r="EAV78" i="4"/>
  <c r="EAW78" i="4"/>
  <c r="EAX78" i="4"/>
  <c r="EAY78" i="4"/>
  <c r="EAZ78" i="4"/>
  <c r="EBA78" i="4"/>
  <c r="EBB78" i="4"/>
  <c r="EBC78" i="4"/>
  <c r="EBD78" i="4"/>
  <c r="EBE78" i="4"/>
  <c r="EBF78" i="4"/>
  <c r="EBG78" i="4"/>
  <c r="EBH78" i="4"/>
  <c r="EBI78" i="4"/>
  <c r="EBJ78" i="4"/>
  <c r="EBK78" i="4"/>
  <c r="EBL78" i="4"/>
  <c r="EBM78" i="4"/>
  <c r="EBN78" i="4"/>
  <c r="EBO78" i="4"/>
  <c r="EBP78" i="4"/>
  <c r="EBQ78" i="4"/>
  <c r="EBR78" i="4"/>
  <c r="EBS78" i="4"/>
  <c r="EBT78" i="4"/>
  <c r="EBU78" i="4"/>
  <c r="EBV78" i="4"/>
  <c r="EBW78" i="4"/>
  <c r="EBX78" i="4"/>
  <c r="EBY78" i="4"/>
  <c r="EBZ78" i="4"/>
  <c r="ECA78" i="4"/>
  <c r="ECB78" i="4"/>
  <c r="ECC78" i="4"/>
  <c r="ECD78" i="4"/>
  <c r="ECE78" i="4"/>
  <c r="ECF78" i="4"/>
  <c r="ECG78" i="4"/>
  <c r="ECH78" i="4"/>
  <c r="ECI78" i="4"/>
  <c r="ECJ78" i="4"/>
  <c r="ECK78" i="4"/>
  <c r="ECL78" i="4"/>
  <c r="ECM78" i="4"/>
  <c r="ECN78" i="4"/>
  <c r="ECO78" i="4"/>
  <c r="ECP78" i="4"/>
  <c r="ECQ78" i="4"/>
  <c r="ECR78" i="4"/>
  <c r="ECS78" i="4"/>
  <c r="ECT78" i="4"/>
  <c r="ECU78" i="4"/>
  <c r="ECV78" i="4"/>
  <c r="ECW78" i="4"/>
  <c r="ECX78" i="4"/>
  <c r="ECY78" i="4"/>
  <c r="ECZ78" i="4"/>
  <c r="EDA78" i="4"/>
  <c r="EDB78" i="4"/>
  <c r="EDC78" i="4"/>
  <c r="EDD78" i="4"/>
  <c r="EDE78" i="4"/>
  <c r="EDF78" i="4"/>
  <c r="EDG78" i="4"/>
  <c r="EDH78" i="4"/>
  <c r="EDI78" i="4"/>
  <c r="EDJ78" i="4"/>
  <c r="EDK78" i="4"/>
  <c r="EDL78" i="4"/>
  <c r="EDM78" i="4"/>
  <c r="EDN78" i="4"/>
  <c r="EDO78" i="4"/>
  <c r="EDP78" i="4"/>
  <c r="EDQ78" i="4"/>
  <c r="EDR78" i="4"/>
  <c r="EDS78" i="4"/>
  <c r="EDT78" i="4"/>
  <c r="EDU78" i="4"/>
  <c r="EDV78" i="4"/>
  <c r="EDW78" i="4"/>
  <c r="EDX78" i="4"/>
  <c r="EDY78" i="4"/>
  <c r="EDZ78" i="4"/>
  <c r="EEA78" i="4"/>
  <c r="EEB78" i="4"/>
  <c r="EEC78" i="4"/>
  <c r="EED78" i="4"/>
  <c r="EEE78" i="4"/>
  <c r="EEF78" i="4"/>
  <c r="EEG78" i="4"/>
  <c r="EEH78" i="4"/>
  <c r="EEI78" i="4"/>
  <c r="EEJ78" i="4"/>
  <c r="EEK78" i="4"/>
  <c r="EEL78" i="4"/>
  <c r="EEM78" i="4"/>
  <c r="EEN78" i="4"/>
  <c r="EEO78" i="4"/>
  <c r="EEP78" i="4"/>
  <c r="EEQ78" i="4"/>
  <c r="EER78" i="4"/>
  <c r="EES78" i="4"/>
  <c r="EET78" i="4"/>
  <c r="EEU78" i="4"/>
  <c r="EEV78" i="4"/>
  <c r="EEW78" i="4"/>
  <c r="EEX78" i="4"/>
  <c r="EEY78" i="4"/>
  <c r="EEZ78" i="4"/>
  <c r="EFA78" i="4"/>
  <c r="EFB78" i="4"/>
  <c r="EFC78" i="4"/>
  <c r="EFD78" i="4"/>
  <c r="EFE78" i="4"/>
  <c r="EFF78" i="4"/>
  <c r="EFG78" i="4"/>
  <c r="EFH78" i="4"/>
  <c r="EFI78" i="4"/>
  <c r="EFJ78" i="4"/>
  <c r="EFK78" i="4"/>
  <c r="EFL78" i="4"/>
  <c r="EFM78" i="4"/>
  <c r="EFN78" i="4"/>
  <c r="EFO78" i="4"/>
  <c r="EFP78" i="4"/>
  <c r="EFQ78" i="4"/>
  <c r="EFR78" i="4"/>
  <c r="EFS78" i="4"/>
  <c r="EFT78" i="4"/>
  <c r="EFU78" i="4"/>
  <c r="EFV78" i="4"/>
  <c r="EFW78" i="4"/>
  <c r="EFX78" i="4"/>
  <c r="EFY78" i="4"/>
  <c r="EFZ78" i="4"/>
  <c r="EGA78" i="4"/>
  <c r="EGB78" i="4"/>
  <c r="EGC78" i="4"/>
  <c r="EGD78" i="4"/>
  <c r="EGE78" i="4"/>
  <c r="EGF78" i="4"/>
  <c r="EGG78" i="4"/>
  <c r="EGH78" i="4"/>
  <c r="EGI78" i="4"/>
  <c r="EGJ78" i="4"/>
  <c r="EGK78" i="4"/>
  <c r="EGL78" i="4"/>
  <c r="EGM78" i="4"/>
  <c r="EGN78" i="4"/>
  <c r="EGO78" i="4"/>
  <c r="EGP78" i="4"/>
  <c r="EGQ78" i="4"/>
  <c r="EGR78" i="4"/>
  <c r="EGS78" i="4"/>
  <c r="EGT78" i="4"/>
  <c r="EGU78" i="4"/>
  <c r="EGV78" i="4"/>
  <c r="EGW78" i="4"/>
  <c r="EGX78" i="4"/>
  <c r="EGY78" i="4"/>
  <c r="EGZ78" i="4"/>
  <c r="EHA78" i="4"/>
  <c r="EHB78" i="4"/>
  <c r="EHC78" i="4"/>
  <c r="EHD78" i="4"/>
  <c r="EHE78" i="4"/>
  <c r="EHF78" i="4"/>
  <c r="EHG78" i="4"/>
  <c r="EHH78" i="4"/>
  <c r="EHI78" i="4"/>
  <c r="EHJ78" i="4"/>
  <c r="EHK78" i="4"/>
  <c r="EHL78" i="4"/>
  <c r="EHM78" i="4"/>
  <c r="EHN78" i="4"/>
  <c r="EHO78" i="4"/>
  <c r="EHP78" i="4"/>
  <c r="EHQ78" i="4"/>
  <c r="EHR78" i="4"/>
  <c r="EHS78" i="4"/>
  <c r="EHT78" i="4"/>
  <c r="EHU78" i="4"/>
  <c r="EHV78" i="4"/>
  <c r="EHW78" i="4"/>
  <c r="EHX78" i="4"/>
  <c r="EHY78" i="4"/>
  <c r="EHZ78" i="4"/>
  <c r="EIA78" i="4"/>
  <c r="EIB78" i="4"/>
  <c r="EIC78" i="4"/>
  <c r="EID78" i="4"/>
  <c r="EIE78" i="4"/>
  <c r="EIF78" i="4"/>
  <c r="EIG78" i="4"/>
  <c r="EIH78" i="4"/>
  <c r="EII78" i="4"/>
  <c r="EIJ78" i="4"/>
  <c r="EIK78" i="4"/>
  <c r="EIL78" i="4"/>
  <c r="EIM78" i="4"/>
  <c r="EIN78" i="4"/>
  <c r="EIO78" i="4"/>
  <c r="EIP78" i="4"/>
  <c r="EIQ78" i="4"/>
  <c r="EIR78" i="4"/>
  <c r="EIS78" i="4"/>
  <c r="EIT78" i="4"/>
  <c r="EIU78" i="4"/>
  <c r="EIV78" i="4"/>
  <c r="EIW78" i="4"/>
  <c r="EIX78" i="4"/>
  <c r="EIY78" i="4"/>
  <c r="EIZ78" i="4"/>
  <c r="EJA78" i="4"/>
  <c r="EJB78" i="4"/>
  <c r="EJC78" i="4"/>
  <c r="EJD78" i="4"/>
  <c r="EJE78" i="4"/>
  <c r="EJF78" i="4"/>
  <c r="EJG78" i="4"/>
  <c r="EJH78" i="4"/>
  <c r="EJI78" i="4"/>
  <c r="EJJ78" i="4"/>
  <c r="EJK78" i="4"/>
  <c r="EJL78" i="4"/>
  <c r="EJM78" i="4"/>
  <c r="EJN78" i="4"/>
  <c r="EJO78" i="4"/>
  <c r="EJP78" i="4"/>
  <c r="EJQ78" i="4"/>
  <c r="EJR78" i="4"/>
  <c r="EJS78" i="4"/>
  <c r="EJT78" i="4"/>
  <c r="EJU78" i="4"/>
  <c r="EJV78" i="4"/>
  <c r="EJW78" i="4"/>
  <c r="EJX78" i="4"/>
  <c r="EJY78" i="4"/>
  <c r="EJZ78" i="4"/>
  <c r="EKA78" i="4"/>
  <c r="EKB78" i="4"/>
  <c r="EKC78" i="4"/>
  <c r="EKD78" i="4"/>
  <c r="EKE78" i="4"/>
  <c r="EKF78" i="4"/>
  <c r="EKG78" i="4"/>
  <c r="EKH78" i="4"/>
  <c r="EKI78" i="4"/>
  <c r="EKJ78" i="4"/>
  <c r="EKK78" i="4"/>
  <c r="EKL78" i="4"/>
  <c r="EKM78" i="4"/>
  <c r="EKN78" i="4"/>
  <c r="EKO78" i="4"/>
  <c r="EKP78" i="4"/>
  <c r="EKQ78" i="4"/>
  <c r="EKR78" i="4"/>
  <c r="EKS78" i="4"/>
  <c r="EKT78" i="4"/>
  <c r="EKU78" i="4"/>
  <c r="EKV78" i="4"/>
  <c r="EKW78" i="4"/>
  <c r="EKX78" i="4"/>
  <c r="EKY78" i="4"/>
  <c r="EKZ78" i="4"/>
  <c r="ELA78" i="4"/>
  <c r="ELB78" i="4"/>
  <c r="ELC78" i="4"/>
  <c r="ELD78" i="4"/>
  <c r="ELE78" i="4"/>
  <c r="ELF78" i="4"/>
  <c r="ELG78" i="4"/>
  <c r="ELH78" i="4"/>
  <c r="ELI78" i="4"/>
  <c r="ELJ78" i="4"/>
  <c r="ELK78" i="4"/>
  <c r="ELL78" i="4"/>
  <c r="ELM78" i="4"/>
  <c r="ELN78" i="4"/>
  <c r="ELO78" i="4"/>
  <c r="ELP78" i="4"/>
  <c r="ELQ78" i="4"/>
  <c r="ELR78" i="4"/>
  <c r="ELS78" i="4"/>
  <c r="ELT78" i="4"/>
  <c r="ELU78" i="4"/>
  <c r="ELV78" i="4"/>
  <c r="ELW78" i="4"/>
  <c r="ELX78" i="4"/>
  <c r="ELY78" i="4"/>
  <c r="ELZ78" i="4"/>
  <c r="EMA78" i="4"/>
  <c r="EMB78" i="4"/>
  <c r="EMC78" i="4"/>
  <c r="EMD78" i="4"/>
  <c r="EME78" i="4"/>
  <c r="EMF78" i="4"/>
  <c r="EMG78" i="4"/>
  <c r="EMH78" i="4"/>
  <c r="EMI78" i="4"/>
  <c r="EMJ78" i="4"/>
  <c r="EMK78" i="4"/>
  <c r="EML78" i="4"/>
  <c r="EMM78" i="4"/>
  <c r="EMN78" i="4"/>
  <c r="EMO78" i="4"/>
  <c r="EMP78" i="4"/>
  <c r="EMQ78" i="4"/>
  <c r="EMR78" i="4"/>
  <c r="EMS78" i="4"/>
  <c r="EMT78" i="4"/>
  <c r="EMU78" i="4"/>
  <c r="EMV78" i="4"/>
  <c r="EMW78" i="4"/>
  <c r="EMX78" i="4"/>
  <c r="EMY78" i="4"/>
  <c r="EMZ78" i="4"/>
  <c r="ENA78" i="4"/>
  <c r="ENB78" i="4"/>
  <c r="ENC78" i="4"/>
  <c r="END78" i="4"/>
  <c r="ENE78" i="4"/>
  <c r="ENF78" i="4"/>
  <c r="ENG78" i="4"/>
  <c r="ENH78" i="4"/>
  <c r="ENI78" i="4"/>
  <c r="ENJ78" i="4"/>
  <c r="ENK78" i="4"/>
  <c r="ENL78" i="4"/>
  <c r="ENM78" i="4"/>
  <c r="ENN78" i="4"/>
  <c r="ENO78" i="4"/>
  <c r="ENP78" i="4"/>
  <c r="ENQ78" i="4"/>
  <c r="ENR78" i="4"/>
  <c r="ENS78" i="4"/>
  <c r="ENT78" i="4"/>
  <c r="ENU78" i="4"/>
  <c r="ENV78" i="4"/>
  <c r="ENW78" i="4"/>
  <c r="ENX78" i="4"/>
  <c r="ENY78" i="4"/>
  <c r="ENZ78" i="4"/>
  <c r="EOA78" i="4"/>
  <c r="EOB78" i="4"/>
  <c r="EOC78" i="4"/>
  <c r="EOD78" i="4"/>
  <c r="EOE78" i="4"/>
  <c r="EOF78" i="4"/>
  <c r="EOG78" i="4"/>
  <c r="EOH78" i="4"/>
  <c r="EOI78" i="4"/>
  <c r="EOJ78" i="4"/>
  <c r="EOK78" i="4"/>
  <c r="EOL78" i="4"/>
  <c r="EOM78" i="4"/>
  <c r="EON78" i="4"/>
  <c r="EOO78" i="4"/>
  <c r="EOP78" i="4"/>
  <c r="EOQ78" i="4"/>
  <c r="EOR78" i="4"/>
  <c r="EOS78" i="4"/>
  <c r="EOT78" i="4"/>
  <c r="EOU78" i="4"/>
  <c r="EOV78" i="4"/>
  <c r="EOW78" i="4"/>
  <c r="EOX78" i="4"/>
  <c r="EOY78" i="4"/>
  <c r="EOZ78" i="4"/>
  <c r="EPA78" i="4"/>
  <c r="EPB78" i="4"/>
  <c r="EPC78" i="4"/>
  <c r="EPD78" i="4"/>
  <c r="EPE78" i="4"/>
  <c r="EPF78" i="4"/>
  <c r="EPG78" i="4"/>
  <c r="EPH78" i="4"/>
  <c r="EPI78" i="4"/>
  <c r="EPJ78" i="4"/>
  <c r="EPK78" i="4"/>
  <c r="EPL78" i="4"/>
  <c r="EPM78" i="4"/>
  <c r="EPN78" i="4"/>
  <c r="EPO78" i="4"/>
  <c r="EPP78" i="4"/>
  <c r="EPQ78" i="4"/>
  <c r="EPR78" i="4"/>
  <c r="EPS78" i="4"/>
  <c r="EPT78" i="4"/>
  <c r="EPU78" i="4"/>
  <c r="EPV78" i="4"/>
  <c r="EPW78" i="4"/>
  <c r="EPX78" i="4"/>
  <c r="EPY78" i="4"/>
  <c r="EPZ78" i="4"/>
  <c r="EQA78" i="4"/>
  <c r="EQB78" i="4"/>
  <c r="EQC78" i="4"/>
  <c r="EQD78" i="4"/>
  <c r="EQE78" i="4"/>
  <c r="EQF78" i="4"/>
  <c r="EQG78" i="4"/>
  <c r="EQH78" i="4"/>
  <c r="EQI78" i="4"/>
  <c r="EQJ78" i="4"/>
  <c r="EQK78" i="4"/>
  <c r="EQL78" i="4"/>
  <c r="EQM78" i="4"/>
  <c r="EQN78" i="4"/>
  <c r="EQO78" i="4"/>
  <c r="EQP78" i="4"/>
  <c r="EQQ78" i="4"/>
  <c r="EQR78" i="4"/>
  <c r="EQS78" i="4"/>
  <c r="EQT78" i="4"/>
  <c r="EQU78" i="4"/>
  <c r="EQV78" i="4"/>
  <c r="EQW78" i="4"/>
  <c r="EQX78" i="4"/>
  <c r="EQY78" i="4"/>
  <c r="EQZ78" i="4"/>
  <c r="ERA78" i="4"/>
  <c r="ERB78" i="4"/>
  <c r="ERC78" i="4"/>
  <c r="ERD78" i="4"/>
  <c r="ERE78" i="4"/>
  <c r="ERF78" i="4"/>
  <c r="ERG78" i="4"/>
  <c r="ERH78" i="4"/>
  <c r="ERI78" i="4"/>
  <c r="ERJ78" i="4"/>
  <c r="ERK78" i="4"/>
  <c r="ERL78" i="4"/>
  <c r="ERM78" i="4"/>
  <c r="ERN78" i="4"/>
  <c r="ERO78" i="4"/>
  <c r="ERP78" i="4"/>
  <c r="ERQ78" i="4"/>
  <c r="ERR78" i="4"/>
  <c r="ERS78" i="4"/>
  <c r="ERT78" i="4"/>
  <c r="ERU78" i="4"/>
  <c r="ERV78" i="4"/>
  <c r="ERW78" i="4"/>
  <c r="ERX78" i="4"/>
  <c r="ERY78" i="4"/>
  <c r="ERZ78" i="4"/>
  <c r="ESA78" i="4"/>
  <c r="ESB78" i="4"/>
  <c r="ESC78" i="4"/>
  <c r="ESD78" i="4"/>
  <c r="ESE78" i="4"/>
  <c r="ESF78" i="4"/>
  <c r="ESG78" i="4"/>
  <c r="ESH78" i="4"/>
  <c r="ESI78" i="4"/>
  <c r="ESJ78" i="4"/>
  <c r="ESK78" i="4"/>
  <c r="ESL78" i="4"/>
  <c r="ESM78" i="4"/>
  <c r="ESN78" i="4"/>
  <c r="ESO78" i="4"/>
  <c r="ESP78" i="4"/>
  <c r="ESQ78" i="4"/>
  <c r="ESR78" i="4"/>
  <c r="ESS78" i="4"/>
  <c r="EST78" i="4"/>
  <c r="ESU78" i="4"/>
  <c r="ESV78" i="4"/>
  <c r="ESW78" i="4"/>
  <c r="ESX78" i="4"/>
  <c r="ESY78" i="4"/>
  <c r="ESZ78" i="4"/>
  <c r="ETA78" i="4"/>
  <c r="ETB78" i="4"/>
  <c r="ETC78" i="4"/>
  <c r="ETD78" i="4"/>
  <c r="ETE78" i="4"/>
  <c r="ETF78" i="4"/>
  <c r="ETG78" i="4"/>
  <c r="ETH78" i="4"/>
  <c r="ETI78" i="4"/>
  <c r="ETJ78" i="4"/>
  <c r="ETK78" i="4"/>
  <c r="ETL78" i="4"/>
  <c r="ETM78" i="4"/>
  <c r="ETN78" i="4"/>
  <c r="ETO78" i="4"/>
  <c r="ETP78" i="4"/>
  <c r="ETQ78" i="4"/>
  <c r="ETR78" i="4"/>
  <c r="ETS78" i="4"/>
  <c r="ETT78" i="4"/>
  <c r="ETU78" i="4"/>
  <c r="ETV78" i="4"/>
  <c r="ETW78" i="4"/>
  <c r="ETX78" i="4"/>
  <c r="ETY78" i="4"/>
  <c r="ETZ78" i="4"/>
  <c r="EUA78" i="4"/>
  <c r="EUB78" i="4"/>
  <c r="EUC78" i="4"/>
  <c r="EUD78" i="4"/>
  <c r="EUE78" i="4"/>
  <c r="EUF78" i="4"/>
  <c r="EUG78" i="4"/>
  <c r="EUH78" i="4"/>
  <c r="EUI78" i="4"/>
  <c r="EUJ78" i="4"/>
  <c r="EUK78" i="4"/>
  <c r="EUL78" i="4"/>
  <c r="EUM78" i="4"/>
  <c r="EUN78" i="4"/>
  <c r="EUO78" i="4"/>
  <c r="EUP78" i="4"/>
  <c r="EUQ78" i="4"/>
  <c r="EUR78" i="4"/>
  <c r="EUS78" i="4"/>
  <c r="EUT78" i="4"/>
  <c r="EUU78" i="4"/>
  <c r="EUV78" i="4"/>
  <c r="EUW78" i="4"/>
  <c r="EUX78" i="4"/>
  <c r="EUY78" i="4"/>
  <c r="EUZ78" i="4"/>
  <c r="EVA78" i="4"/>
  <c r="EVB78" i="4"/>
  <c r="EVC78" i="4"/>
  <c r="EVD78" i="4"/>
  <c r="EVE78" i="4"/>
  <c r="EVF78" i="4"/>
  <c r="EVG78" i="4"/>
  <c r="EVH78" i="4"/>
  <c r="EVI78" i="4"/>
  <c r="EVJ78" i="4"/>
  <c r="EVK78" i="4"/>
  <c r="EVL78" i="4"/>
  <c r="EVM78" i="4"/>
  <c r="EVN78" i="4"/>
  <c r="EVO78" i="4"/>
  <c r="EVP78" i="4"/>
  <c r="EVQ78" i="4"/>
  <c r="EVR78" i="4"/>
  <c r="EVS78" i="4"/>
  <c r="EVT78" i="4"/>
  <c r="EVU78" i="4"/>
  <c r="EVV78" i="4"/>
  <c r="EVW78" i="4"/>
  <c r="EVX78" i="4"/>
  <c r="EVY78" i="4"/>
  <c r="EVZ78" i="4"/>
  <c r="EWA78" i="4"/>
  <c r="EWB78" i="4"/>
  <c r="EWC78" i="4"/>
  <c r="EWD78" i="4"/>
  <c r="EWE78" i="4"/>
  <c r="EWF78" i="4"/>
  <c r="EWG78" i="4"/>
  <c r="EWH78" i="4"/>
  <c r="EWI78" i="4"/>
  <c r="EWJ78" i="4"/>
  <c r="EWK78" i="4"/>
  <c r="EWL78" i="4"/>
  <c r="EWM78" i="4"/>
  <c r="EWN78" i="4"/>
  <c r="EWO78" i="4"/>
  <c r="EWP78" i="4"/>
  <c r="EWQ78" i="4"/>
  <c r="EWR78" i="4"/>
  <c r="EWS78" i="4"/>
  <c r="EWT78" i="4"/>
  <c r="EWU78" i="4"/>
  <c r="EWV78" i="4"/>
  <c r="EWW78" i="4"/>
  <c r="EWX78" i="4"/>
  <c r="EWY78" i="4"/>
  <c r="EWZ78" i="4"/>
  <c r="EXA78" i="4"/>
  <c r="EXB78" i="4"/>
  <c r="EXC78" i="4"/>
  <c r="EXD78" i="4"/>
  <c r="EXE78" i="4"/>
  <c r="EXF78" i="4"/>
  <c r="EXG78" i="4"/>
  <c r="EXH78" i="4"/>
  <c r="EXI78" i="4"/>
  <c r="EXJ78" i="4"/>
  <c r="EXK78" i="4"/>
  <c r="EXL78" i="4"/>
  <c r="EXM78" i="4"/>
  <c r="EXN78" i="4"/>
  <c r="EXO78" i="4"/>
  <c r="EXP78" i="4"/>
  <c r="EXQ78" i="4"/>
  <c r="EXR78" i="4"/>
  <c r="EXS78" i="4"/>
  <c r="EXT78" i="4"/>
  <c r="EXU78" i="4"/>
  <c r="EXV78" i="4"/>
  <c r="EXW78" i="4"/>
  <c r="EXX78" i="4"/>
  <c r="EXY78" i="4"/>
  <c r="EXZ78" i="4"/>
  <c r="EYA78" i="4"/>
  <c r="EYB78" i="4"/>
  <c r="EYC78" i="4"/>
  <c r="EYD78" i="4"/>
  <c r="EYE78" i="4"/>
  <c r="EYF78" i="4"/>
  <c r="EYG78" i="4"/>
  <c r="EYH78" i="4"/>
  <c r="EYI78" i="4"/>
  <c r="EYJ78" i="4"/>
  <c r="EYK78" i="4"/>
  <c r="EYL78" i="4"/>
  <c r="EYM78" i="4"/>
  <c r="EYN78" i="4"/>
  <c r="EYO78" i="4"/>
  <c r="EYP78" i="4"/>
  <c r="EYQ78" i="4"/>
  <c r="EYR78" i="4"/>
  <c r="EYS78" i="4"/>
  <c r="EYT78" i="4"/>
  <c r="EYU78" i="4"/>
  <c r="EYV78" i="4"/>
  <c r="EYW78" i="4"/>
  <c r="EYX78" i="4"/>
  <c r="EYY78" i="4"/>
  <c r="EYZ78" i="4"/>
  <c r="EZA78" i="4"/>
  <c r="EZB78" i="4"/>
  <c r="EZC78" i="4"/>
  <c r="EZD78" i="4"/>
  <c r="EZE78" i="4"/>
  <c r="EZF78" i="4"/>
  <c r="EZG78" i="4"/>
  <c r="EZH78" i="4"/>
  <c r="EZI78" i="4"/>
  <c r="EZJ78" i="4"/>
  <c r="EZK78" i="4"/>
  <c r="EZL78" i="4"/>
  <c r="EZM78" i="4"/>
  <c r="EZN78" i="4"/>
  <c r="EZO78" i="4"/>
  <c r="EZP78" i="4"/>
  <c r="EZQ78" i="4"/>
  <c r="EZR78" i="4"/>
  <c r="EZS78" i="4"/>
  <c r="EZT78" i="4"/>
  <c r="EZU78" i="4"/>
  <c r="EZV78" i="4"/>
  <c r="EZW78" i="4"/>
  <c r="EZX78" i="4"/>
  <c r="EZY78" i="4"/>
  <c r="EZZ78" i="4"/>
  <c r="FAA78" i="4"/>
  <c r="FAB78" i="4"/>
  <c r="FAC78" i="4"/>
  <c r="FAD78" i="4"/>
  <c r="FAE78" i="4"/>
  <c r="FAF78" i="4"/>
  <c r="FAG78" i="4"/>
  <c r="FAH78" i="4"/>
  <c r="FAI78" i="4"/>
  <c r="FAJ78" i="4"/>
  <c r="FAK78" i="4"/>
  <c r="FAL78" i="4"/>
  <c r="FAM78" i="4"/>
  <c r="FAN78" i="4"/>
  <c r="FAO78" i="4"/>
  <c r="FAP78" i="4"/>
  <c r="FAQ78" i="4"/>
  <c r="FAR78" i="4"/>
  <c r="FAS78" i="4"/>
  <c r="FAT78" i="4"/>
  <c r="FAU78" i="4"/>
  <c r="FAV78" i="4"/>
  <c r="FAW78" i="4"/>
  <c r="FAX78" i="4"/>
  <c r="FAY78" i="4"/>
  <c r="FAZ78" i="4"/>
  <c r="FBA78" i="4"/>
  <c r="FBB78" i="4"/>
  <c r="FBC78" i="4"/>
  <c r="FBD78" i="4"/>
  <c r="FBE78" i="4"/>
  <c r="FBF78" i="4"/>
  <c r="FBG78" i="4"/>
  <c r="FBH78" i="4"/>
  <c r="FBI78" i="4"/>
  <c r="FBJ78" i="4"/>
  <c r="FBK78" i="4"/>
  <c r="FBL78" i="4"/>
  <c r="FBM78" i="4"/>
  <c r="FBN78" i="4"/>
  <c r="FBO78" i="4"/>
  <c r="FBP78" i="4"/>
  <c r="FBQ78" i="4"/>
  <c r="FBR78" i="4"/>
  <c r="FBS78" i="4"/>
  <c r="FBT78" i="4"/>
  <c r="FBU78" i="4"/>
  <c r="FBV78" i="4"/>
  <c r="FBW78" i="4"/>
  <c r="FBX78" i="4"/>
  <c r="FBY78" i="4"/>
  <c r="FBZ78" i="4"/>
  <c r="FCA78" i="4"/>
  <c r="FCB78" i="4"/>
  <c r="FCC78" i="4"/>
  <c r="FCD78" i="4"/>
  <c r="FCE78" i="4"/>
  <c r="FCF78" i="4"/>
  <c r="FCG78" i="4"/>
  <c r="FCH78" i="4"/>
  <c r="FCI78" i="4"/>
  <c r="FCJ78" i="4"/>
  <c r="FCK78" i="4"/>
  <c r="FCL78" i="4"/>
  <c r="FCM78" i="4"/>
  <c r="FCN78" i="4"/>
  <c r="FCO78" i="4"/>
  <c r="FCP78" i="4"/>
  <c r="FCQ78" i="4"/>
  <c r="FCR78" i="4"/>
  <c r="FCS78" i="4"/>
  <c r="FCT78" i="4"/>
  <c r="FCU78" i="4"/>
  <c r="FCV78" i="4"/>
  <c r="FCW78" i="4"/>
  <c r="FCX78" i="4"/>
  <c r="FCY78" i="4"/>
  <c r="FCZ78" i="4"/>
  <c r="FDA78" i="4"/>
  <c r="FDB78" i="4"/>
  <c r="FDC78" i="4"/>
  <c r="FDD78" i="4"/>
  <c r="FDE78" i="4"/>
  <c r="FDF78" i="4"/>
  <c r="FDG78" i="4"/>
  <c r="FDH78" i="4"/>
  <c r="FDI78" i="4"/>
  <c r="FDJ78" i="4"/>
  <c r="FDK78" i="4"/>
  <c r="FDL78" i="4"/>
  <c r="FDM78" i="4"/>
  <c r="FDN78" i="4"/>
  <c r="FDO78" i="4"/>
  <c r="FDP78" i="4"/>
  <c r="FDQ78" i="4"/>
  <c r="FDR78" i="4"/>
  <c r="FDS78" i="4"/>
  <c r="FDT78" i="4"/>
  <c r="FDU78" i="4"/>
  <c r="FDV78" i="4"/>
  <c r="FDW78" i="4"/>
  <c r="FDX78" i="4"/>
  <c r="FDY78" i="4"/>
  <c r="FDZ78" i="4"/>
  <c r="FEA78" i="4"/>
  <c r="FEB78" i="4"/>
  <c r="FEC78" i="4"/>
  <c r="FED78" i="4"/>
  <c r="FEE78" i="4"/>
  <c r="FEF78" i="4"/>
  <c r="FEG78" i="4"/>
  <c r="FEH78" i="4"/>
  <c r="FEI78" i="4"/>
  <c r="FEJ78" i="4"/>
  <c r="FEK78" i="4"/>
  <c r="FEL78" i="4"/>
  <c r="FEM78" i="4"/>
  <c r="FEN78" i="4"/>
  <c r="FEO78" i="4"/>
  <c r="FEP78" i="4"/>
  <c r="FEQ78" i="4"/>
  <c r="FER78" i="4"/>
  <c r="FES78" i="4"/>
  <c r="FET78" i="4"/>
  <c r="FEU78" i="4"/>
  <c r="FEV78" i="4"/>
  <c r="FEW78" i="4"/>
  <c r="FEX78" i="4"/>
  <c r="FEY78" i="4"/>
  <c r="FEZ78" i="4"/>
  <c r="FFA78" i="4"/>
  <c r="FFB78" i="4"/>
  <c r="FFC78" i="4"/>
  <c r="FFD78" i="4"/>
  <c r="FFE78" i="4"/>
  <c r="FFF78" i="4"/>
  <c r="FFG78" i="4"/>
  <c r="FFH78" i="4"/>
  <c r="FFI78" i="4"/>
  <c r="FFJ78" i="4"/>
  <c r="FFK78" i="4"/>
  <c r="FFL78" i="4"/>
  <c r="FFM78" i="4"/>
  <c r="FFN78" i="4"/>
  <c r="FFO78" i="4"/>
  <c r="FFP78" i="4"/>
  <c r="FFQ78" i="4"/>
  <c r="FFR78" i="4"/>
  <c r="FFS78" i="4"/>
  <c r="FFT78" i="4"/>
  <c r="FFU78" i="4"/>
  <c r="FFV78" i="4"/>
  <c r="FFW78" i="4"/>
  <c r="FFX78" i="4"/>
  <c r="FFY78" i="4"/>
  <c r="FFZ78" i="4"/>
  <c r="FGA78" i="4"/>
  <c r="FGB78" i="4"/>
  <c r="FGC78" i="4"/>
  <c r="FGD78" i="4"/>
  <c r="FGE78" i="4"/>
  <c r="FGF78" i="4"/>
  <c r="FGG78" i="4"/>
  <c r="FGH78" i="4"/>
  <c r="FGI78" i="4"/>
  <c r="FGJ78" i="4"/>
  <c r="FGK78" i="4"/>
  <c r="FGL78" i="4"/>
  <c r="FGM78" i="4"/>
  <c r="FGN78" i="4"/>
  <c r="FGO78" i="4"/>
  <c r="FGP78" i="4"/>
  <c r="FGQ78" i="4"/>
  <c r="FGR78" i="4"/>
  <c r="FGS78" i="4"/>
  <c r="FGT78" i="4"/>
  <c r="FGU78" i="4"/>
  <c r="FGV78" i="4"/>
  <c r="FGW78" i="4"/>
  <c r="FGX78" i="4"/>
  <c r="FGY78" i="4"/>
  <c r="FGZ78" i="4"/>
  <c r="FHA78" i="4"/>
  <c r="FHB78" i="4"/>
  <c r="FHC78" i="4"/>
  <c r="FHD78" i="4"/>
  <c r="FHE78" i="4"/>
  <c r="FHF78" i="4"/>
  <c r="FHG78" i="4"/>
  <c r="FHH78" i="4"/>
  <c r="FHI78" i="4"/>
  <c r="FHJ78" i="4"/>
  <c r="FHK78" i="4"/>
  <c r="FHL78" i="4"/>
  <c r="FHM78" i="4"/>
  <c r="FHN78" i="4"/>
  <c r="FHO78" i="4"/>
  <c r="FHP78" i="4"/>
  <c r="FHQ78" i="4"/>
  <c r="FHR78" i="4"/>
  <c r="FHS78" i="4"/>
  <c r="FHT78" i="4"/>
  <c r="FHU78" i="4"/>
  <c r="FHV78" i="4"/>
  <c r="FHW78" i="4"/>
  <c r="FHX78" i="4"/>
  <c r="FHY78" i="4"/>
  <c r="FHZ78" i="4"/>
  <c r="FIA78" i="4"/>
  <c r="FIB78" i="4"/>
  <c r="FIC78" i="4"/>
  <c r="FID78" i="4"/>
  <c r="FIE78" i="4"/>
  <c r="FIF78" i="4"/>
  <c r="FIG78" i="4"/>
  <c r="FIH78" i="4"/>
  <c r="FII78" i="4"/>
  <c r="FIJ78" i="4"/>
  <c r="FIK78" i="4"/>
  <c r="FIL78" i="4"/>
  <c r="FIM78" i="4"/>
  <c r="FIN78" i="4"/>
  <c r="FIO78" i="4"/>
  <c r="FIP78" i="4"/>
  <c r="FIQ78" i="4"/>
  <c r="FIR78" i="4"/>
  <c r="FIS78" i="4"/>
  <c r="FIT78" i="4"/>
  <c r="FIU78" i="4"/>
  <c r="FIV78" i="4"/>
  <c r="FIW78" i="4"/>
  <c r="FIX78" i="4"/>
  <c r="FIY78" i="4"/>
  <c r="FIZ78" i="4"/>
  <c r="FJA78" i="4"/>
  <c r="FJB78" i="4"/>
  <c r="FJC78" i="4"/>
  <c r="FJD78" i="4"/>
  <c r="FJE78" i="4"/>
  <c r="FJF78" i="4"/>
  <c r="FJG78" i="4"/>
  <c r="FJH78" i="4"/>
  <c r="FJI78" i="4"/>
  <c r="FJJ78" i="4"/>
  <c r="FJK78" i="4"/>
  <c r="FJL78" i="4"/>
  <c r="FJM78" i="4"/>
  <c r="FJN78" i="4"/>
  <c r="FJO78" i="4"/>
  <c r="FJP78" i="4"/>
  <c r="FJQ78" i="4"/>
  <c r="FJR78" i="4"/>
  <c r="FJS78" i="4"/>
  <c r="FJT78" i="4"/>
  <c r="FJU78" i="4"/>
  <c r="FJV78" i="4"/>
  <c r="FJW78" i="4"/>
  <c r="FJX78" i="4"/>
  <c r="FJY78" i="4"/>
  <c r="FJZ78" i="4"/>
  <c r="FKA78" i="4"/>
  <c r="FKB78" i="4"/>
  <c r="FKC78" i="4"/>
  <c r="FKD78" i="4"/>
  <c r="FKE78" i="4"/>
  <c r="FKF78" i="4"/>
  <c r="FKG78" i="4"/>
  <c r="FKH78" i="4"/>
  <c r="FKI78" i="4"/>
  <c r="FKJ78" i="4"/>
  <c r="FKK78" i="4"/>
  <c r="FKL78" i="4"/>
  <c r="FKM78" i="4"/>
  <c r="FKN78" i="4"/>
  <c r="FKO78" i="4"/>
  <c r="FKP78" i="4"/>
  <c r="FKQ78" i="4"/>
  <c r="FKR78" i="4"/>
  <c r="FKS78" i="4"/>
  <c r="FKT78" i="4"/>
  <c r="FKU78" i="4"/>
  <c r="FKV78" i="4"/>
  <c r="FKW78" i="4"/>
  <c r="FKX78" i="4"/>
  <c r="FKY78" i="4"/>
  <c r="FKZ78" i="4"/>
  <c r="FLA78" i="4"/>
  <c r="FLB78" i="4"/>
  <c r="FLC78" i="4"/>
  <c r="FLD78" i="4"/>
  <c r="FLE78" i="4"/>
  <c r="FLF78" i="4"/>
  <c r="FLG78" i="4"/>
  <c r="FLH78" i="4"/>
  <c r="FLI78" i="4"/>
  <c r="FLJ78" i="4"/>
  <c r="FLK78" i="4"/>
  <c r="FLL78" i="4"/>
  <c r="FLM78" i="4"/>
  <c r="FLN78" i="4"/>
  <c r="FLO78" i="4"/>
  <c r="FLP78" i="4"/>
  <c r="FLQ78" i="4"/>
  <c r="FLR78" i="4"/>
  <c r="FLS78" i="4"/>
  <c r="FLT78" i="4"/>
  <c r="FLU78" i="4"/>
  <c r="FLV78" i="4"/>
  <c r="FLW78" i="4"/>
  <c r="FLX78" i="4"/>
  <c r="FLY78" i="4"/>
  <c r="FLZ78" i="4"/>
  <c r="FMA78" i="4"/>
  <c r="FMB78" i="4"/>
  <c r="FMC78" i="4"/>
  <c r="FMD78" i="4"/>
  <c r="FME78" i="4"/>
  <c r="FMF78" i="4"/>
  <c r="FMG78" i="4"/>
  <c r="FMH78" i="4"/>
  <c r="FMI78" i="4"/>
  <c r="FMJ78" i="4"/>
  <c r="FMK78" i="4"/>
  <c r="FML78" i="4"/>
  <c r="FMM78" i="4"/>
  <c r="FMN78" i="4"/>
  <c r="FMO78" i="4"/>
  <c r="FMP78" i="4"/>
  <c r="FMQ78" i="4"/>
  <c r="FMR78" i="4"/>
  <c r="FMS78" i="4"/>
  <c r="FMT78" i="4"/>
  <c r="FMU78" i="4"/>
  <c r="FMV78" i="4"/>
  <c r="FMW78" i="4"/>
  <c r="FMX78" i="4"/>
  <c r="FMY78" i="4"/>
  <c r="FMZ78" i="4"/>
  <c r="FNA78" i="4"/>
  <c r="FNB78" i="4"/>
  <c r="FNC78" i="4"/>
  <c r="FND78" i="4"/>
  <c r="FNE78" i="4"/>
  <c r="FNF78" i="4"/>
  <c r="FNG78" i="4"/>
  <c r="FNH78" i="4"/>
  <c r="FNI78" i="4"/>
  <c r="FNJ78" i="4"/>
  <c r="FNK78" i="4"/>
  <c r="FNL78" i="4"/>
  <c r="FNM78" i="4"/>
  <c r="FNN78" i="4"/>
  <c r="FNO78" i="4"/>
  <c r="FNP78" i="4"/>
  <c r="FNQ78" i="4"/>
  <c r="FNR78" i="4"/>
  <c r="FNS78" i="4"/>
  <c r="FNT78" i="4"/>
  <c r="FNU78" i="4"/>
  <c r="FNV78" i="4"/>
  <c r="FNW78" i="4"/>
  <c r="FNX78" i="4"/>
  <c r="FNY78" i="4"/>
  <c r="FNZ78" i="4"/>
  <c r="FOA78" i="4"/>
  <c r="FOB78" i="4"/>
  <c r="FOC78" i="4"/>
  <c r="FOD78" i="4"/>
  <c r="FOE78" i="4"/>
  <c r="FOF78" i="4"/>
  <c r="FOG78" i="4"/>
  <c r="FOH78" i="4"/>
  <c r="FOI78" i="4"/>
  <c r="FOJ78" i="4"/>
  <c r="FOK78" i="4"/>
  <c r="FOL78" i="4"/>
  <c r="FOM78" i="4"/>
  <c r="FON78" i="4"/>
  <c r="FOO78" i="4"/>
  <c r="FOP78" i="4"/>
  <c r="FOQ78" i="4"/>
  <c r="FOR78" i="4"/>
  <c r="FOS78" i="4"/>
  <c r="FOT78" i="4"/>
  <c r="FOU78" i="4"/>
  <c r="FOV78" i="4"/>
  <c r="FOW78" i="4"/>
  <c r="FOX78" i="4"/>
  <c r="FOY78" i="4"/>
  <c r="FOZ78" i="4"/>
  <c r="FPA78" i="4"/>
  <c r="FPB78" i="4"/>
  <c r="FPC78" i="4"/>
  <c r="FPD78" i="4"/>
  <c r="FPE78" i="4"/>
  <c r="FPF78" i="4"/>
  <c r="FPG78" i="4"/>
  <c r="FPH78" i="4"/>
  <c r="FPI78" i="4"/>
  <c r="FPJ78" i="4"/>
  <c r="FPK78" i="4"/>
  <c r="FPL78" i="4"/>
  <c r="FPM78" i="4"/>
  <c r="FPN78" i="4"/>
  <c r="FPO78" i="4"/>
  <c r="FPP78" i="4"/>
  <c r="FPQ78" i="4"/>
  <c r="FPR78" i="4"/>
  <c r="FPS78" i="4"/>
  <c r="FPT78" i="4"/>
  <c r="FPU78" i="4"/>
  <c r="FPV78" i="4"/>
  <c r="FPW78" i="4"/>
  <c r="FPX78" i="4"/>
  <c r="FPY78" i="4"/>
  <c r="FPZ78" i="4"/>
  <c r="FQA78" i="4"/>
  <c r="FQB78" i="4"/>
  <c r="FQC78" i="4"/>
  <c r="FQD78" i="4"/>
  <c r="FQE78" i="4"/>
  <c r="FQF78" i="4"/>
  <c r="FQG78" i="4"/>
  <c r="FQH78" i="4"/>
  <c r="FQI78" i="4"/>
  <c r="FQJ78" i="4"/>
  <c r="FQK78" i="4"/>
  <c r="FQL78" i="4"/>
  <c r="FQM78" i="4"/>
  <c r="FQN78" i="4"/>
  <c r="FQO78" i="4"/>
  <c r="FQP78" i="4"/>
  <c r="FQQ78" i="4"/>
  <c r="FQR78" i="4"/>
  <c r="FQS78" i="4"/>
  <c r="FQT78" i="4"/>
  <c r="FQU78" i="4"/>
  <c r="FQV78" i="4"/>
  <c r="FQW78" i="4"/>
  <c r="FQX78" i="4"/>
  <c r="FQY78" i="4"/>
  <c r="FQZ78" i="4"/>
  <c r="FRA78" i="4"/>
  <c r="FRB78" i="4"/>
  <c r="FRC78" i="4"/>
  <c r="FRD78" i="4"/>
  <c r="FRE78" i="4"/>
  <c r="FRF78" i="4"/>
  <c r="FRG78" i="4"/>
  <c r="FRH78" i="4"/>
  <c r="FRI78" i="4"/>
  <c r="FRJ78" i="4"/>
  <c r="FRK78" i="4"/>
  <c r="FRL78" i="4"/>
  <c r="FRM78" i="4"/>
  <c r="FRN78" i="4"/>
  <c r="FRO78" i="4"/>
  <c r="FRP78" i="4"/>
  <c r="FRQ78" i="4"/>
  <c r="FRR78" i="4"/>
  <c r="FRS78" i="4"/>
  <c r="FRT78" i="4"/>
  <c r="FRU78" i="4"/>
  <c r="FRV78" i="4"/>
  <c r="FRW78" i="4"/>
  <c r="FRX78" i="4"/>
  <c r="FRY78" i="4"/>
  <c r="FRZ78" i="4"/>
  <c r="FSA78" i="4"/>
  <c r="FSB78" i="4"/>
  <c r="FSC78" i="4"/>
  <c r="FSD78" i="4"/>
  <c r="FSE78" i="4"/>
  <c r="FSF78" i="4"/>
  <c r="FSG78" i="4"/>
  <c r="FSH78" i="4"/>
  <c r="FSI78" i="4"/>
  <c r="FSJ78" i="4"/>
  <c r="FSK78" i="4"/>
  <c r="FSL78" i="4"/>
  <c r="FSM78" i="4"/>
  <c r="FSN78" i="4"/>
  <c r="FSO78" i="4"/>
  <c r="FSP78" i="4"/>
  <c r="FSQ78" i="4"/>
  <c r="FSR78" i="4"/>
  <c r="FSS78" i="4"/>
  <c r="FST78" i="4"/>
  <c r="FSU78" i="4"/>
  <c r="FSV78" i="4"/>
  <c r="FSW78" i="4"/>
  <c r="FSX78" i="4"/>
  <c r="FSY78" i="4"/>
  <c r="FSZ78" i="4"/>
  <c r="FTA78" i="4"/>
  <c r="FTB78" i="4"/>
  <c r="FTC78" i="4"/>
  <c r="FTD78" i="4"/>
  <c r="FTE78" i="4"/>
  <c r="FTF78" i="4"/>
  <c r="FTG78" i="4"/>
  <c r="FTH78" i="4"/>
  <c r="FTI78" i="4"/>
  <c r="FTJ78" i="4"/>
  <c r="FTK78" i="4"/>
  <c r="FTL78" i="4"/>
  <c r="FTM78" i="4"/>
  <c r="FTN78" i="4"/>
  <c r="FTO78" i="4"/>
  <c r="FTP78" i="4"/>
  <c r="FTQ78" i="4"/>
  <c r="FTR78" i="4"/>
  <c r="FTS78" i="4"/>
  <c r="FTT78" i="4"/>
  <c r="FTU78" i="4"/>
  <c r="FTV78" i="4"/>
  <c r="FTW78" i="4"/>
  <c r="FTX78" i="4"/>
  <c r="FTY78" i="4"/>
  <c r="FTZ78" i="4"/>
  <c r="FUA78" i="4"/>
  <c r="FUB78" i="4"/>
  <c r="FUC78" i="4"/>
  <c r="FUD78" i="4"/>
  <c r="FUE78" i="4"/>
  <c r="FUF78" i="4"/>
  <c r="FUG78" i="4"/>
  <c r="FUH78" i="4"/>
  <c r="FUI78" i="4"/>
  <c r="FUJ78" i="4"/>
  <c r="FUK78" i="4"/>
  <c r="FUL78" i="4"/>
  <c r="FUM78" i="4"/>
  <c r="FUN78" i="4"/>
  <c r="FUO78" i="4"/>
  <c r="FUP78" i="4"/>
  <c r="FUQ78" i="4"/>
  <c r="FUR78" i="4"/>
  <c r="FUS78" i="4"/>
  <c r="FUT78" i="4"/>
  <c r="FUU78" i="4"/>
  <c r="FUV78" i="4"/>
  <c r="FUW78" i="4"/>
  <c r="FUX78" i="4"/>
  <c r="FUY78" i="4"/>
  <c r="FUZ78" i="4"/>
  <c r="FVA78" i="4"/>
  <c r="FVB78" i="4"/>
  <c r="FVC78" i="4"/>
  <c r="FVD78" i="4"/>
  <c r="FVE78" i="4"/>
  <c r="FVF78" i="4"/>
  <c r="FVG78" i="4"/>
  <c r="FVH78" i="4"/>
  <c r="FVI78" i="4"/>
  <c r="FVJ78" i="4"/>
  <c r="FVK78" i="4"/>
  <c r="FVL78" i="4"/>
  <c r="FVM78" i="4"/>
  <c r="FVN78" i="4"/>
  <c r="FVO78" i="4"/>
  <c r="FVP78" i="4"/>
  <c r="FVQ78" i="4"/>
  <c r="FVR78" i="4"/>
  <c r="FVS78" i="4"/>
  <c r="FVT78" i="4"/>
  <c r="FVU78" i="4"/>
  <c r="FVV78" i="4"/>
  <c r="FVW78" i="4"/>
  <c r="FVX78" i="4"/>
  <c r="FVY78" i="4"/>
  <c r="FVZ78" i="4"/>
  <c r="FWA78" i="4"/>
  <c r="FWB78" i="4"/>
  <c r="FWC78" i="4"/>
  <c r="FWD78" i="4"/>
  <c r="FWE78" i="4"/>
  <c r="FWF78" i="4"/>
  <c r="FWG78" i="4"/>
  <c r="FWH78" i="4"/>
  <c r="FWI78" i="4"/>
  <c r="FWJ78" i="4"/>
  <c r="FWK78" i="4"/>
  <c r="FWL78" i="4"/>
  <c r="FWM78" i="4"/>
  <c r="FWN78" i="4"/>
  <c r="FWO78" i="4"/>
  <c r="FWP78" i="4"/>
  <c r="FWQ78" i="4"/>
  <c r="FWR78" i="4"/>
  <c r="FWS78" i="4"/>
  <c r="FWT78" i="4"/>
  <c r="FWU78" i="4"/>
  <c r="FWV78" i="4"/>
  <c r="FWW78" i="4"/>
  <c r="FWX78" i="4"/>
  <c r="FWY78" i="4"/>
  <c r="FWZ78" i="4"/>
  <c r="FXA78" i="4"/>
  <c r="FXB78" i="4"/>
  <c r="FXC78" i="4"/>
  <c r="FXD78" i="4"/>
  <c r="FXE78" i="4"/>
  <c r="FXF78" i="4"/>
  <c r="FXG78" i="4"/>
  <c r="FXH78" i="4"/>
  <c r="FXI78" i="4"/>
  <c r="FXJ78" i="4"/>
  <c r="FXK78" i="4"/>
  <c r="FXL78" i="4"/>
  <c r="FXM78" i="4"/>
  <c r="FXN78" i="4"/>
  <c r="FXO78" i="4"/>
  <c r="FXP78" i="4"/>
  <c r="FXQ78" i="4"/>
  <c r="FXR78" i="4"/>
  <c r="FXS78" i="4"/>
  <c r="FXT78" i="4"/>
  <c r="FXU78" i="4"/>
  <c r="FXV78" i="4"/>
  <c r="FXW78" i="4"/>
  <c r="FXX78" i="4"/>
  <c r="FXY78" i="4"/>
  <c r="FXZ78" i="4"/>
  <c r="FYA78" i="4"/>
  <c r="FYB78" i="4"/>
  <c r="FYC78" i="4"/>
  <c r="FYD78" i="4"/>
  <c r="FYE78" i="4"/>
  <c r="FYF78" i="4"/>
  <c r="FYG78" i="4"/>
  <c r="FYH78" i="4"/>
  <c r="FYI78" i="4"/>
  <c r="FYJ78" i="4"/>
  <c r="FYK78" i="4"/>
  <c r="FYL78" i="4"/>
  <c r="FYM78" i="4"/>
  <c r="FYN78" i="4"/>
  <c r="FYO78" i="4"/>
  <c r="FYP78" i="4"/>
  <c r="FYQ78" i="4"/>
  <c r="FYR78" i="4"/>
  <c r="FYS78" i="4"/>
  <c r="FYT78" i="4"/>
  <c r="FYU78" i="4"/>
  <c r="FYV78" i="4"/>
  <c r="FYW78" i="4"/>
  <c r="FYX78" i="4"/>
  <c r="FYY78" i="4"/>
  <c r="FYZ78" i="4"/>
  <c r="FZA78" i="4"/>
  <c r="FZB78" i="4"/>
  <c r="FZC78" i="4"/>
  <c r="FZD78" i="4"/>
  <c r="FZE78" i="4"/>
  <c r="FZF78" i="4"/>
  <c r="FZG78" i="4"/>
  <c r="FZH78" i="4"/>
  <c r="FZI78" i="4"/>
  <c r="FZJ78" i="4"/>
  <c r="FZK78" i="4"/>
  <c r="FZL78" i="4"/>
  <c r="FZM78" i="4"/>
  <c r="FZN78" i="4"/>
  <c r="FZO78" i="4"/>
  <c r="FZP78" i="4"/>
  <c r="FZQ78" i="4"/>
  <c r="FZR78" i="4"/>
  <c r="FZS78" i="4"/>
  <c r="FZT78" i="4"/>
  <c r="FZU78" i="4"/>
  <c r="FZV78" i="4"/>
  <c r="FZW78" i="4"/>
  <c r="FZX78" i="4"/>
  <c r="FZY78" i="4"/>
  <c r="FZZ78" i="4"/>
  <c r="GAA78" i="4"/>
  <c r="GAB78" i="4"/>
  <c r="GAC78" i="4"/>
  <c r="GAD78" i="4"/>
  <c r="GAE78" i="4"/>
  <c r="GAF78" i="4"/>
  <c r="GAG78" i="4"/>
  <c r="GAH78" i="4"/>
  <c r="GAI78" i="4"/>
  <c r="GAJ78" i="4"/>
  <c r="GAK78" i="4"/>
  <c r="GAL78" i="4"/>
  <c r="GAM78" i="4"/>
  <c r="GAN78" i="4"/>
  <c r="GAO78" i="4"/>
  <c r="GAP78" i="4"/>
  <c r="GAQ78" i="4"/>
  <c r="GAR78" i="4"/>
  <c r="GAS78" i="4"/>
  <c r="GAT78" i="4"/>
  <c r="GAU78" i="4"/>
  <c r="GAV78" i="4"/>
  <c r="GAW78" i="4"/>
  <c r="GAX78" i="4"/>
  <c r="GAY78" i="4"/>
  <c r="GAZ78" i="4"/>
  <c r="GBA78" i="4"/>
  <c r="GBB78" i="4"/>
  <c r="GBC78" i="4"/>
  <c r="GBD78" i="4"/>
  <c r="GBE78" i="4"/>
  <c r="GBF78" i="4"/>
  <c r="GBG78" i="4"/>
  <c r="GBH78" i="4"/>
  <c r="GBI78" i="4"/>
  <c r="GBJ78" i="4"/>
  <c r="GBK78" i="4"/>
  <c r="GBL78" i="4"/>
  <c r="GBM78" i="4"/>
  <c r="GBN78" i="4"/>
  <c r="GBO78" i="4"/>
  <c r="GBP78" i="4"/>
  <c r="GBQ78" i="4"/>
  <c r="GBR78" i="4"/>
  <c r="GBS78" i="4"/>
  <c r="GBT78" i="4"/>
  <c r="GBU78" i="4"/>
  <c r="GBV78" i="4"/>
  <c r="GBW78" i="4"/>
  <c r="GBX78" i="4"/>
  <c r="GBY78" i="4"/>
  <c r="GBZ78" i="4"/>
  <c r="GCA78" i="4"/>
  <c r="GCB78" i="4"/>
  <c r="GCC78" i="4"/>
  <c r="GCD78" i="4"/>
  <c r="GCE78" i="4"/>
  <c r="GCF78" i="4"/>
  <c r="GCG78" i="4"/>
  <c r="GCH78" i="4"/>
  <c r="GCI78" i="4"/>
  <c r="GCJ78" i="4"/>
  <c r="GCK78" i="4"/>
  <c r="GCL78" i="4"/>
  <c r="GCM78" i="4"/>
  <c r="GCN78" i="4"/>
  <c r="GCO78" i="4"/>
  <c r="GCP78" i="4"/>
  <c r="GCQ78" i="4"/>
  <c r="GCR78" i="4"/>
  <c r="GCS78" i="4"/>
  <c r="GCT78" i="4"/>
  <c r="GCU78" i="4"/>
  <c r="GCV78" i="4"/>
  <c r="GCW78" i="4"/>
  <c r="GCX78" i="4"/>
  <c r="GCY78" i="4"/>
  <c r="GCZ78" i="4"/>
  <c r="GDA78" i="4"/>
  <c r="GDB78" i="4"/>
  <c r="GDC78" i="4"/>
  <c r="GDD78" i="4"/>
  <c r="GDE78" i="4"/>
  <c r="GDF78" i="4"/>
  <c r="GDG78" i="4"/>
  <c r="GDH78" i="4"/>
  <c r="GDI78" i="4"/>
  <c r="GDJ78" i="4"/>
  <c r="GDK78" i="4"/>
  <c r="GDL78" i="4"/>
  <c r="GDM78" i="4"/>
  <c r="GDN78" i="4"/>
  <c r="GDO78" i="4"/>
  <c r="GDP78" i="4"/>
  <c r="GDQ78" i="4"/>
  <c r="GDR78" i="4"/>
  <c r="GDS78" i="4"/>
  <c r="GDT78" i="4"/>
  <c r="GDU78" i="4"/>
  <c r="GDV78" i="4"/>
  <c r="GDW78" i="4"/>
  <c r="GDX78" i="4"/>
  <c r="GDY78" i="4"/>
  <c r="GDZ78" i="4"/>
  <c r="GEA78" i="4"/>
  <c r="GEB78" i="4"/>
  <c r="GEC78" i="4"/>
  <c r="GED78" i="4"/>
  <c r="GEE78" i="4"/>
  <c r="GEF78" i="4"/>
  <c r="GEG78" i="4"/>
  <c r="GEH78" i="4"/>
  <c r="GEI78" i="4"/>
  <c r="GEJ78" i="4"/>
  <c r="GEK78" i="4"/>
  <c r="GEL78" i="4"/>
  <c r="GEM78" i="4"/>
  <c r="GEN78" i="4"/>
  <c r="GEO78" i="4"/>
  <c r="GEP78" i="4"/>
  <c r="GEQ78" i="4"/>
  <c r="GER78" i="4"/>
  <c r="GES78" i="4"/>
  <c r="GET78" i="4"/>
  <c r="GEU78" i="4"/>
  <c r="GEV78" i="4"/>
  <c r="GEW78" i="4"/>
  <c r="GEX78" i="4"/>
  <c r="GEY78" i="4"/>
  <c r="GEZ78" i="4"/>
  <c r="GFA78" i="4"/>
  <c r="GFB78" i="4"/>
  <c r="GFC78" i="4"/>
  <c r="GFD78" i="4"/>
  <c r="GFE78" i="4"/>
  <c r="GFF78" i="4"/>
  <c r="GFG78" i="4"/>
  <c r="GFH78" i="4"/>
  <c r="GFI78" i="4"/>
  <c r="GFJ78" i="4"/>
  <c r="GFK78" i="4"/>
  <c r="GFL78" i="4"/>
  <c r="GFM78" i="4"/>
  <c r="GFN78" i="4"/>
  <c r="GFO78" i="4"/>
  <c r="GFP78" i="4"/>
  <c r="GFQ78" i="4"/>
  <c r="GFR78" i="4"/>
  <c r="GFS78" i="4"/>
  <c r="GFT78" i="4"/>
  <c r="GFU78" i="4"/>
  <c r="GFV78" i="4"/>
  <c r="GFW78" i="4"/>
  <c r="GFX78" i="4"/>
  <c r="GFY78" i="4"/>
  <c r="GFZ78" i="4"/>
  <c r="GGA78" i="4"/>
  <c r="GGB78" i="4"/>
  <c r="GGC78" i="4"/>
  <c r="GGD78" i="4"/>
  <c r="GGE78" i="4"/>
  <c r="GGF78" i="4"/>
  <c r="GGG78" i="4"/>
  <c r="GGH78" i="4"/>
  <c r="GGI78" i="4"/>
  <c r="GGJ78" i="4"/>
  <c r="GGK78" i="4"/>
  <c r="GGL78" i="4"/>
  <c r="GGM78" i="4"/>
  <c r="GGN78" i="4"/>
  <c r="GGO78" i="4"/>
  <c r="GGP78" i="4"/>
  <c r="GGQ78" i="4"/>
  <c r="GGR78" i="4"/>
  <c r="GGS78" i="4"/>
  <c r="GGT78" i="4"/>
  <c r="GGU78" i="4"/>
  <c r="GGV78" i="4"/>
  <c r="GGW78" i="4"/>
  <c r="GGX78" i="4"/>
  <c r="GGY78" i="4"/>
  <c r="GGZ78" i="4"/>
  <c r="GHA78" i="4"/>
  <c r="GHB78" i="4"/>
  <c r="GHC78" i="4"/>
  <c r="GHD78" i="4"/>
  <c r="GHE78" i="4"/>
  <c r="GHF78" i="4"/>
  <c r="GHG78" i="4"/>
  <c r="GHH78" i="4"/>
  <c r="GHI78" i="4"/>
  <c r="GHJ78" i="4"/>
  <c r="GHK78" i="4"/>
  <c r="GHL78" i="4"/>
  <c r="GHM78" i="4"/>
  <c r="GHN78" i="4"/>
  <c r="GHO78" i="4"/>
  <c r="GHP78" i="4"/>
  <c r="GHQ78" i="4"/>
  <c r="GHR78" i="4"/>
  <c r="GHS78" i="4"/>
  <c r="GHT78" i="4"/>
  <c r="GHU78" i="4"/>
  <c r="GHV78" i="4"/>
  <c r="GHW78" i="4"/>
  <c r="GHX78" i="4"/>
  <c r="GHY78" i="4"/>
  <c r="GHZ78" i="4"/>
  <c r="GIA78" i="4"/>
  <c r="GIB78" i="4"/>
  <c r="GIC78" i="4"/>
  <c r="GID78" i="4"/>
  <c r="GIE78" i="4"/>
  <c r="GIF78" i="4"/>
  <c r="GIG78" i="4"/>
  <c r="GIH78" i="4"/>
  <c r="GII78" i="4"/>
  <c r="GIJ78" i="4"/>
  <c r="GIK78" i="4"/>
  <c r="GIL78" i="4"/>
  <c r="GIM78" i="4"/>
  <c r="GIN78" i="4"/>
  <c r="GIO78" i="4"/>
  <c r="GIP78" i="4"/>
  <c r="GIQ78" i="4"/>
  <c r="GIR78" i="4"/>
  <c r="GIS78" i="4"/>
  <c r="GIT78" i="4"/>
  <c r="GIU78" i="4"/>
  <c r="GIV78" i="4"/>
  <c r="GIW78" i="4"/>
  <c r="GIX78" i="4"/>
  <c r="GIY78" i="4"/>
  <c r="GIZ78" i="4"/>
  <c r="GJA78" i="4"/>
  <c r="GJB78" i="4"/>
  <c r="GJC78" i="4"/>
  <c r="GJD78" i="4"/>
  <c r="GJE78" i="4"/>
  <c r="GJF78" i="4"/>
  <c r="GJG78" i="4"/>
  <c r="GJH78" i="4"/>
  <c r="GJI78" i="4"/>
  <c r="GJJ78" i="4"/>
  <c r="GJK78" i="4"/>
  <c r="GJL78" i="4"/>
  <c r="GJM78" i="4"/>
  <c r="GJN78" i="4"/>
  <c r="GJO78" i="4"/>
  <c r="GJP78" i="4"/>
  <c r="GJQ78" i="4"/>
  <c r="GJR78" i="4"/>
  <c r="GJS78" i="4"/>
  <c r="GJT78" i="4"/>
  <c r="GJU78" i="4"/>
  <c r="GJV78" i="4"/>
  <c r="GJW78" i="4"/>
  <c r="GJX78" i="4"/>
  <c r="GJY78" i="4"/>
  <c r="GJZ78" i="4"/>
  <c r="GKA78" i="4"/>
  <c r="GKB78" i="4"/>
  <c r="GKC78" i="4"/>
  <c r="GKD78" i="4"/>
  <c r="GKE78" i="4"/>
  <c r="GKF78" i="4"/>
  <c r="GKG78" i="4"/>
  <c r="GKH78" i="4"/>
  <c r="GKI78" i="4"/>
  <c r="GKJ78" i="4"/>
  <c r="GKK78" i="4"/>
  <c r="GKL78" i="4"/>
  <c r="GKM78" i="4"/>
  <c r="GKN78" i="4"/>
  <c r="GKO78" i="4"/>
  <c r="GKP78" i="4"/>
  <c r="GKQ78" i="4"/>
  <c r="GKR78" i="4"/>
  <c r="GKS78" i="4"/>
  <c r="GKT78" i="4"/>
  <c r="GKU78" i="4"/>
  <c r="GKV78" i="4"/>
  <c r="GKW78" i="4"/>
  <c r="GKX78" i="4"/>
  <c r="GKY78" i="4"/>
  <c r="GKZ78" i="4"/>
  <c r="GLA78" i="4"/>
  <c r="GLB78" i="4"/>
  <c r="GLC78" i="4"/>
  <c r="GLD78" i="4"/>
  <c r="GLE78" i="4"/>
  <c r="GLF78" i="4"/>
  <c r="GLG78" i="4"/>
  <c r="GLH78" i="4"/>
  <c r="GLI78" i="4"/>
  <c r="GLJ78" i="4"/>
  <c r="GLK78" i="4"/>
  <c r="GLL78" i="4"/>
  <c r="GLM78" i="4"/>
  <c r="GLN78" i="4"/>
  <c r="GLO78" i="4"/>
  <c r="GLP78" i="4"/>
  <c r="GLQ78" i="4"/>
  <c r="GLR78" i="4"/>
  <c r="GLS78" i="4"/>
  <c r="GLT78" i="4"/>
  <c r="GLU78" i="4"/>
  <c r="GLV78" i="4"/>
  <c r="GLW78" i="4"/>
  <c r="GLX78" i="4"/>
  <c r="GLY78" i="4"/>
  <c r="GLZ78" i="4"/>
  <c r="GMA78" i="4"/>
  <c r="GMB78" i="4"/>
  <c r="GMC78" i="4"/>
  <c r="GMD78" i="4"/>
  <c r="GME78" i="4"/>
  <c r="GMF78" i="4"/>
  <c r="GMG78" i="4"/>
  <c r="GMH78" i="4"/>
  <c r="GMI78" i="4"/>
  <c r="GMJ78" i="4"/>
  <c r="GMK78" i="4"/>
  <c r="GML78" i="4"/>
  <c r="GMM78" i="4"/>
  <c r="GMN78" i="4"/>
  <c r="GMO78" i="4"/>
  <c r="GMP78" i="4"/>
  <c r="GMQ78" i="4"/>
  <c r="GMR78" i="4"/>
  <c r="GMS78" i="4"/>
  <c r="GMT78" i="4"/>
  <c r="GMU78" i="4"/>
  <c r="GMV78" i="4"/>
  <c r="GMW78" i="4"/>
  <c r="GMX78" i="4"/>
  <c r="GMY78" i="4"/>
  <c r="GMZ78" i="4"/>
  <c r="GNA78" i="4"/>
  <c r="GNB78" i="4"/>
  <c r="GNC78" i="4"/>
  <c r="GND78" i="4"/>
  <c r="GNE78" i="4"/>
  <c r="GNF78" i="4"/>
  <c r="GNG78" i="4"/>
  <c r="GNH78" i="4"/>
  <c r="GNI78" i="4"/>
  <c r="GNJ78" i="4"/>
  <c r="GNK78" i="4"/>
  <c r="GNL78" i="4"/>
  <c r="GNM78" i="4"/>
  <c r="GNN78" i="4"/>
  <c r="GNO78" i="4"/>
  <c r="GNP78" i="4"/>
  <c r="GNQ78" i="4"/>
  <c r="GNR78" i="4"/>
  <c r="GNS78" i="4"/>
  <c r="GNT78" i="4"/>
  <c r="GNU78" i="4"/>
  <c r="GNV78" i="4"/>
  <c r="GNW78" i="4"/>
  <c r="GNX78" i="4"/>
  <c r="GNY78" i="4"/>
  <c r="GNZ78" i="4"/>
  <c r="GOA78" i="4"/>
  <c r="GOB78" i="4"/>
  <c r="GOC78" i="4"/>
  <c r="GOD78" i="4"/>
  <c r="GOE78" i="4"/>
  <c r="GOF78" i="4"/>
  <c r="GOG78" i="4"/>
  <c r="GOH78" i="4"/>
  <c r="GOI78" i="4"/>
  <c r="GOJ78" i="4"/>
  <c r="GOK78" i="4"/>
  <c r="GOL78" i="4"/>
  <c r="GOM78" i="4"/>
  <c r="GON78" i="4"/>
  <c r="GOO78" i="4"/>
  <c r="GOP78" i="4"/>
  <c r="GOQ78" i="4"/>
  <c r="GOR78" i="4"/>
  <c r="GOS78" i="4"/>
  <c r="GOT78" i="4"/>
  <c r="GOU78" i="4"/>
  <c r="GOV78" i="4"/>
  <c r="GOW78" i="4"/>
  <c r="GOX78" i="4"/>
  <c r="GOY78" i="4"/>
  <c r="GOZ78" i="4"/>
  <c r="GPA78" i="4"/>
  <c r="GPB78" i="4"/>
  <c r="GPC78" i="4"/>
  <c r="GPD78" i="4"/>
  <c r="GPE78" i="4"/>
  <c r="GPF78" i="4"/>
  <c r="GPG78" i="4"/>
  <c r="GPH78" i="4"/>
  <c r="GPI78" i="4"/>
  <c r="GPJ78" i="4"/>
  <c r="GPK78" i="4"/>
  <c r="GPL78" i="4"/>
  <c r="GPM78" i="4"/>
  <c r="GPN78" i="4"/>
  <c r="GPO78" i="4"/>
  <c r="GPP78" i="4"/>
  <c r="GPQ78" i="4"/>
  <c r="GPR78" i="4"/>
  <c r="GPS78" i="4"/>
  <c r="GPT78" i="4"/>
  <c r="GPU78" i="4"/>
  <c r="GPV78" i="4"/>
  <c r="GPW78" i="4"/>
  <c r="GPX78" i="4"/>
  <c r="GPY78" i="4"/>
  <c r="GPZ78" i="4"/>
  <c r="GQA78" i="4"/>
  <c r="GQB78" i="4"/>
  <c r="GQC78" i="4"/>
  <c r="GQD78" i="4"/>
  <c r="GQE78" i="4"/>
  <c r="GQF78" i="4"/>
  <c r="GQG78" i="4"/>
  <c r="GQH78" i="4"/>
  <c r="GQI78" i="4"/>
  <c r="GQJ78" i="4"/>
  <c r="GQK78" i="4"/>
  <c r="GQL78" i="4"/>
  <c r="GQM78" i="4"/>
  <c r="GQN78" i="4"/>
  <c r="GQO78" i="4"/>
  <c r="GQP78" i="4"/>
  <c r="GQQ78" i="4"/>
  <c r="GQR78" i="4"/>
  <c r="GQS78" i="4"/>
  <c r="GQT78" i="4"/>
  <c r="GQU78" i="4"/>
  <c r="GQV78" i="4"/>
  <c r="GQW78" i="4"/>
  <c r="GQX78" i="4"/>
  <c r="GQY78" i="4"/>
  <c r="GQZ78" i="4"/>
  <c r="GRA78" i="4"/>
  <c r="GRB78" i="4"/>
  <c r="GRC78" i="4"/>
  <c r="GRD78" i="4"/>
  <c r="GRE78" i="4"/>
  <c r="GRF78" i="4"/>
  <c r="GRG78" i="4"/>
  <c r="GRH78" i="4"/>
  <c r="GRI78" i="4"/>
  <c r="GRJ78" i="4"/>
  <c r="GRK78" i="4"/>
  <c r="GRL78" i="4"/>
  <c r="GRM78" i="4"/>
  <c r="GRN78" i="4"/>
  <c r="GRO78" i="4"/>
  <c r="GRP78" i="4"/>
  <c r="GRQ78" i="4"/>
  <c r="GRR78" i="4"/>
  <c r="GRS78" i="4"/>
  <c r="GRT78" i="4"/>
  <c r="GRU78" i="4"/>
  <c r="GRV78" i="4"/>
  <c r="GRW78" i="4"/>
  <c r="GRX78" i="4"/>
  <c r="GRY78" i="4"/>
  <c r="GRZ78" i="4"/>
  <c r="GSA78" i="4"/>
  <c r="GSB78" i="4"/>
  <c r="GSC78" i="4"/>
  <c r="GSD78" i="4"/>
  <c r="GSE78" i="4"/>
  <c r="GSF78" i="4"/>
  <c r="GSG78" i="4"/>
  <c r="GSH78" i="4"/>
  <c r="GSI78" i="4"/>
  <c r="GSJ78" i="4"/>
  <c r="GSK78" i="4"/>
  <c r="GSL78" i="4"/>
  <c r="GSM78" i="4"/>
  <c r="GSN78" i="4"/>
  <c r="GSO78" i="4"/>
  <c r="GSP78" i="4"/>
  <c r="GSQ78" i="4"/>
  <c r="GSR78" i="4"/>
  <c r="GSS78" i="4"/>
  <c r="GST78" i="4"/>
  <c r="GSU78" i="4"/>
  <c r="GSV78" i="4"/>
  <c r="GSW78" i="4"/>
  <c r="GSX78" i="4"/>
  <c r="GSY78" i="4"/>
  <c r="GSZ78" i="4"/>
  <c r="GTA78" i="4"/>
  <c r="GTB78" i="4"/>
  <c r="GTC78" i="4"/>
  <c r="GTD78" i="4"/>
  <c r="GTE78" i="4"/>
  <c r="GTF78" i="4"/>
  <c r="GTG78" i="4"/>
  <c r="GTH78" i="4"/>
  <c r="GTI78" i="4"/>
  <c r="GTJ78" i="4"/>
  <c r="GTK78" i="4"/>
  <c r="GTL78" i="4"/>
  <c r="GTM78" i="4"/>
  <c r="GTN78" i="4"/>
  <c r="GTO78" i="4"/>
  <c r="GTP78" i="4"/>
  <c r="GTQ78" i="4"/>
  <c r="GTR78" i="4"/>
  <c r="GTS78" i="4"/>
  <c r="GTT78" i="4"/>
  <c r="GTU78" i="4"/>
  <c r="GTV78" i="4"/>
  <c r="GTW78" i="4"/>
  <c r="GTX78" i="4"/>
  <c r="GTY78" i="4"/>
  <c r="GTZ78" i="4"/>
  <c r="GUA78" i="4"/>
  <c r="GUB78" i="4"/>
  <c r="GUC78" i="4"/>
  <c r="GUD78" i="4"/>
  <c r="GUE78" i="4"/>
  <c r="GUF78" i="4"/>
  <c r="GUG78" i="4"/>
  <c r="GUH78" i="4"/>
  <c r="GUI78" i="4"/>
  <c r="GUJ78" i="4"/>
  <c r="GUK78" i="4"/>
  <c r="GUL78" i="4"/>
  <c r="GUM78" i="4"/>
  <c r="GUN78" i="4"/>
  <c r="GUO78" i="4"/>
  <c r="GUP78" i="4"/>
  <c r="GUQ78" i="4"/>
  <c r="GUR78" i="4"/>
  <c r="GUS78" i="4"/>
  <c r="GUT78" i="4"/>
  <c r="GUU78" i="4"/>
  <c r="GUV78" i="4"/>
  <c r="GUW78" i="4"/>
  <c r="GUX78" i="4"/>
  <c r="GUY78" i="4"/>
  <c r="GUZ78" i="4"/>
  <c r="GVA78" i="4"/>
  <c r="GVB78" i="4"/>
  <c r="GVC78" i="4"/>
  <c r="GVD78" i="4"/>
  <c r="GVE78" i="4"/>
  <c r="GVF78" i="4"/>
  <c r="GVG78" i="4"/>
  <c r="GVH78" i="4"/>
  <c r="GVI78" i="4"/>
  <c r="GVJ78" i="4"/>
  <c r="GVK78" i="4"/>
  <c r="GVL78" i="4"/>
  <c r="GVM78" i="4"/>
  <c r="GVN78" i="4"/>
  <c r="GVO78" i="4"/>
  <c r="GVP78" i="4"/>
  <c r="GVQ78" i="4"/>
  <c r="GVR78" i="4"/>
  <c r="GVS78" i="4"/>
  <c r="GVT78" i="4"/>
  <c r="GVU78" i="4"/>
  <c r="GVV78" i="4"/>
  <c r="GVW78" i="4"/>
  <c r="GVX78" i="4"/>
  <c r="GVY78" i="4"/>
  <c r="GVZ78" i="4"/>
  <c r="GWA78" i="4"/>
  <c r="GWB78" i="4"/>
  <c r="GWC78" i="4"/>
  <c r="GWD78" i="4"/>
  <c r="GWE78" i="4"/>
  <c r="GWF78" i="4"/>
  <c r="GWG78" i="4"/>
  <c r="GWH78" i="4"/>
  <c r="GWI78" i="4"/>
  <c r="GWJ78" i="4"/>
  <c r="GWK78" i="4"/>
  <c r="GWL78" i="4"/>
  <c r="GWM78" i="4"/>
  <c r="GWN78" i="4"/>
  <c r="GWO78" i="4"/>
  <c r="GWP78" i="4"/>
  <c r="GWQ78" i="4"/>
  <c r="GWR78" i="4"/>
  <c r="GWS78" i="4"/>
  <c r="GWT78" i="4"/>
  <c r="GWU78" i="4"/>
  <c r="GWV78" i="4"/>
  <c r="GWW78" i="4"/>
  <c r="GWX78" i="4"/>
  <c r="GWY78" i="4"/>
  <c r="GWZ78" i="4"/>
  <c r="GXA78" i="4"/>
  <c r="GXB78" i="4"/>
  <c r="GXC78" i="4"/>
  <c r="GXD78" i="4"/>
  <c r="GXE78" i="4"/>
  <c r="GXF78" i="4"/>
  <c r="GXG78" i="4"/>
  <c r="GXH78" i="4"/>
  <c r="GXI78" i="4"/>
  <c r="GXJ78" i="4"/>
  <c r="GXK78" i="4"/>
  <c r="GXL78" i="4"/>
  <c r="GXM78" i="4"/>
  <c r="GXN78" i="4"/>
  <c r="GXO78" i="4"/>
  <c r="GXP78" i="4"/>
  <c r="GXQ78" i="4"/>
  <c r="GXR78" i="4"/>
  <c r="GXS78" i="4"/>
  <c r="GXT78" i="4"/>
  <c r="GXU78" i="4"/>
  <c r="GXV78" i="4"/>
  <c r="GXW78" i="4"/>
  <c r="GXX78" i="4"/>
  <c r="GXY78" i="4"/>
  <c r="GXZ78" i="4"/>
  <c r="GYA78" i="4"/>
  <c r="GYB78" i="4"/>
  <c r="GYC78" i="4"/>
  <c r="GYD78" i="4"/>
  <c r="GYE78" i="4"/>
  <c r="GYF78" i="4"/>
  <c r="GYG78" i="4"/>
  <c r="GYH78" i="4"/>
  <c r="GYI78" i="4"/>
  <c r="GYJ78" i="4"/>
  <c r="GYK78" i="4"/>
  <c r="GYL78" i="4"/>
  <c r="GYM78" i="4"/>
  <c r="GYN78" i="4"/>
  <c r="GYO78" i="4"/>
  <c r="GYP78" i="4"/>
  <c r="GYQ78" i="4"/>
  <c r="GYR78" i="4"/>
  <c r="GYS78" i="4"/>
  <c r="GYT78" i="4"/>
  <c r="GYU78" i="4"/>
  <c r="GYV78" i="4"/>
  <c r="GYW78" i="4"/>
  <c r="GYX78" i="4"/>
  <c r="GYY78" i="4"/>
  <c r="GYZ78" i="4"/>
  <c r="GZA78" i="4"/>
  <c r="GZB78" i="4"/>
  <c r="GZC78" i="4"/>
  <c r="GZD78" i="4"/>
  <c r="GZE78" i="4"/>
  <c r="GZF78" i="4"/>
  <c r="GZG78" i="4"/>
  <c r="GZH78" i="4"/>
  <c r="GZI78" i="4"/>
  <c r="GZJ78" i="4"/>
  <c r="GZK78" i="4"/>
  <c r="GZL78" i="4"/>
  <c r="GZM78" i="4"/>
  <c r="GZN78" i="4"/>
  <c r="GZO78" i="4"/>
  <c r="GZP78" i="4"/>
  <c r="GZQ78" i="4"/>
  <c r="GZR78" i="4"/>
  <c r="GZS78" i="4"/>
  <c r="GZT78" i="4"/>
  <c r="GZU78" i="4"/>
  <c r="GZV78" i="4"/>
  <c r="GZW78" i="4"/>
  <c r="GZX78" i="4"/>
  <c r="GZY78" i="4"/>
  <c r="GZZ78" i="4"/>
  <c r="HAA78" i="4"/>
  <c r="HAB78" i="4"/>
  <c r="HAC78" i="4"/>
  <c r="HAD78" i="4"/>
  <c r="HAE78" i="4"/>
  <c r="HAF78" i="4"/>
  <c r="HAG78" i="4"/>
  <c r="HAH78" i="4"/>
  <c r="HAI78" i="4"/>
  <c r="HAJ78" i="4"/>
  <c r="HAK78" i="4"/>
  <c r="HAL78" i="4"/>
  <c r="HAM78" i="4"/>
  <c r="HAN78" i="4"/>
  <c r="HAO78" i="4"/>
  <c r="HAP78" i="4"/>
  <c r="HAQ78" i="4"/>
  <c r="HAR78" i="4"/>
  <c r="HAS78" i="4"/>
  <c r="HAT78" i="4"/>
  <c r="HAU78" i="4"/>
  <c r="HAV78" i="4"/>
  <c r="HAW78" i="4"/>
  <c r="HAX78" i="4"/>
  <c r="HAY78" i="4"/>
  <c r="HAZ78" i="4"/>
  <c r="HBA78" i="4"/>
  <c r="HBB78" i="4"/>
  <c r="HBC78" i="4"/>
  <c r="HBD78" i="4"/>
  <c r="HBE78" i="4"/>
  <c r="HBF78" i="4"/>
  <c r="HBG78" i="4"/>
  <c r="HBH78" i="4"/>
  <c r="HBI78" i="4"/>
  <c r="HBJ78" i="4"/>
  <c r="HBK78" i="4"/>
  <c r="HBL78" i="4"/>
  <c r="HBM78" i="4"/>
  <c r="HBN78" i="4"/>
  <c r="HBO78" i="4"/>
  <c r="HBP78" i="4"/>
  <c r="HBQ78" i="4"/>
  <c r="HBR78" i="4"/>
  <c r="HBS78" i="4"/>
  <c r="HBT78" i="4"/>
  <c r="HBU78" i="4"/>
  <c r="HBV78" i="4"/>
  <c r="HBW78" i="4"/>
  <c r="HBX78" i="4"/>
  <c r="HBY78" i="4"/>
  <c r="HBZ78" i="4"/>
  <c r="HCA78" i="4"/>
  <c r="HCB78" i="4"/>
  <c r="HCC78" i="4"/>
  <c r="HCD78" i="4"/>
  <c r="HCE78" i="4"/>
  <c r="HCF78" i="4"/>
  <c r="HCG78" i="4"/>
  <c r="HCH78" i="4"/>
  <c r="HCI78" i="4"/>
  <c r="HCJ78" i="4"/>
  <c r="HCK78" i="4"/>
  <c r="HCL78" i="4"/>
  <c r="HCM78" i="4"/>
  <c r="HCN78" i="4"/>
  <c r="HCO78" i="4"/>
  <c r="HCP78" i="4"/>
  <c r="HCQ78" i="4"/>
  <c r="HCR78" i="4"/>
  <c r="HCS78" i="4"/>
  <c r="HCT78" i="4"/>
  <c r="HCU78" i="4"/>
  <c r="HCV78" i="4"/>
  <c r="HCW78" i="4"/>
  <c r="HCX78" i="4"/>
  <c r="HCY78" i="4"/>
  <c r="HCZ78" i="4"/>
  <c r="HDA78" i="4"/>
  <c r="HDB78" i="4"/>
  <c r="HDC78" i="4"/>
  <c r="HDD78" i="4"/>
  <c r="HDE78" i="4"/>
  <c r="HDF78" i="4"/>
  <c r="HDG78" i="4"/>
  <c r="HDH78" i="4"/>
  <c r="HDI78" i="4"/>
  <c r="HDJ78" i="4"/>
  <c r="HDK78" i="4"/>
  <c r="HDL78" i="4"/>
  <c r="HDM78" i="4"/>
  <c r="HDN78" i="4"/>
  <c r="HDO78" i="4"/>
  <c r="HDP78" i="4"/>
  <c r="HDQ78" i="4"/>
  <c r="HDR78" i="4"/>
  <c r="HDS78" i="4"/>
  <c r="HDT78" i="4"/>
  <c r="HDU78" i="4"/>
  <c r="HDV78" i="4"/>
  <c r="HDW78" i="4"/>
  <c r="HDX78" i="4"/>
  <c r="HDY78" i="4"/>
  <c r="HDZ78" i="4"/>
  <c r="HEA78" i="4"/>
  <c r="HEB78" i="4"/>
  <c r="HEC78" i="4"/>
  <c r="HED78" i="4"/>
  <c r="HEE78" i="4"/>
  <c r="HEF78" i="4"/>
  <c r="HEG78" i="4"/>
  <c r="HEH78" i="4"/>
  <c r="HEI78" i="4"/>
  <c r="HEJ78" i="4"/>
  <c r="HEK78" i="4"/>
  <c r="HEL78" i="4"/>
  <c r="HEM78" i="4"/>
  <c r="HEN78" i="4"/>
  <c r="HEO78" i="4"/>
  <c r="HEP78" i="4"/>
  <c r="HEQ78" i="4"/>
  <c r="HER78" i="4"/>
  <c r="HES78" i="4"/>
  <c r="HET78" i="4"/>
  <c r="HEU78" i="4"/>
  <c r="HEV78" i="4"/>
  <c r="HEW78" i="4"/>
  <c r="HEX78" i="4"/>
  <c r="HEY78" i="4"/>
  <c r="HEZ78" i="4"/>
  <c r="HFA78" i="4"/>
  <c r="HFB78" i="4"/>
  <c r="HFC78" i="4"/>
  <c r="HFD78" i="4"/>
  <c r="HFE78" i="4"/>
  <c r="HFF78" i="4"/>
  <c r="HFG78" i="4"/>
  <c r="HFH78" i="4"/>
  <c r="HFI78" i="4"/>
  <c r="HFJ78" i="4"/>
  <c r="HFK78" i="4"/>
  <c r="HFL78" i="4"/>
  <c r="HFM78" i="4"/>
  <c r="HFN78" i="4"/>
  <c r="HFO78" i="4"/>
  <c r="HFP78" i="4"/>
  <c r="HFQ78" i="4"/>
  <c r="HFR78" i="4"/>
  <c r="HFS78" i="4"/>
  <c r="HFT78" i="4"/>
  <c r="HFU78" i="4"/>
  <c r="HFV78" i="4"/>
  <c r="HFW78" i="4"/>
  <c r="HFX78" i="4"/>
  <c r="HFY78" i="4"/>
  <c r="HFZ78" i="4"/>
  <c r="HGA78" i="4"/>
  <c r="HGB78" i="4"/>
  <c r="HGC78" i="4"/>
  <c r="HGD78" i="4"/>
  <c r="HGE78" i="4"/>
  <c r="HGF78" i="4"/>
  <c r="HGG78" i="4"/>
  <c r="HGH78" i="4"/>
  <c r="HGI78" i="4"/>
  <c r="HGJ78" i="4"/>
  <c r="HGK78" i="4"/>
  <c r="HGL78" i="4"/>
  <c r="HGM78" i="4"/>
  <c r="HGN78" i="4"/>
  <c r="HGO78" i="4"/>
  <c r="HGP78" i="4"/>
  <c r="HGQ78" i="4"/>
  <c r="HGR78" i="4"/>
  <c r="HGS78" i="4"/>
  <c r="HGT78" i="4"/>
  <c r="HGU78" i="4"/>
  <c r="HGV78" i="4"/>
  <c r="HGW78" i="4"/>
  <c r="HGX78" i="4"/>
  <c r="HGY78" i="4"/>
  <c r="HGZ78" i="4"/>
  <c r="HHA78" i="4"/>
  <c r="HHB78" i="4"/>
  <c r="HHC78" i="4"/>
  <c r="HHD78" i="4"/>
  <c r="HHE78" i="4"/>
  <c r="HHF78" i="4"/>
  <c r="HHG78" i="4"/>
  <c r="HHH78" i="4"/>
  <c r="HHI78" i="4"/>
  <c r="HHJ78" i="4"/>
  <c r="HHK78" i="4"/>
  <c r="HHL78" i="4"/>
  <c r="HHM78" i="4"/>
  <c r="HHN78" i="4"/>
  <c r="HHO78" i="4"/>
  <c r="HHP78" i="4"/>
  <c r="HHQ78" i="4"/>
  <c r="HHR78" i="4"/>
  <c r="HHS78" i="4"/>
  <c r="HHT78" i="4"/>
  <c r="HHU78" i="4"/>
  <c r="HHV78" i="4"/>
  <c r="HHW78" i="4"/>
  <c r="HHX78" i="4"/>
  <c r="HHY78" i="4"/>
  <c r="HHZ78" i="4"/>
  <c r="HIA78" i="4"/>
  <c r="HIB78" i="4"/>
  <c r="HIC78" i="4"/>
  <c r="HID78" i="4"/>
  <c r="HIE78" i="4"/>
  <c r="HIF78" i="4"/>
  <c r="HIG78" i="4"/>
  <c r="HIH78" i="4"/>
  <c r="HII78" i="4"/>
  <c r="HIJ78" i="4"/>
  <c r="HIK78" i="4"/>
  <c r="HIL78" i="4"/>
  <c r="HIM78" i="4"/>
  <c r="HIN78" i="4"/>
  <c r="HIO78" i="4"/>
  <c r="HIP78" i="4"/>
  <c r="HIQ78" i="4"/>
  <c r="HIR78" i="4"/>
  <c r="HIS78" i="4"/>
  <c r="HIT78" i="4"/>
  <c r="HIU78" i="4"/>
  <c r="HIV78" i="4"/>
  <c r="HIW78" i="4"/>
  <c r="HIX78" i="4"/>
  <c r="HIY78" i="4"/>
  <c r="HIZ78" i="4"/>
  <c r="HJA78" i="4"/>
  <c r="HJB78" i="4"/>
  <c r="HJC78" i="4"/>
  <c r="HJD78" i="4"/>
  <c r="HJE78" i="4"/>
  <c r="HJF78" i="4"/>
  <c r="HJG78" i="4"/>
  <c r="HJH78" i="4"/>
  <c r="HJI78" i="4"/>
  <c r="HJJ78" i="4"/>
  <c r="HJK78" i="4"/>
  <c r="HJL78" i="4"/>
  <c r="HJM78" i="4"/>
  <c r="HJN78" i="4"/>
  <c r="HJO78" i="4"/>
  <c r="HJP78" i="4"/>
  <c r="HJQ78" i="4"/>
  <c r="HJR78" i="4"/>
  <c r="HJS78" i="4"/>
  <c r="HJT78" i="4"/>
  <c r="HJU78" i="4"/>
  <c r="HJV78" i="4"/>
  <c r="HJW78" i="4"/>
  <c r="HJX78" i="4"/>
  <c r="HJY78" i="4"/>
  <c r="HJZ78" i="4"/>
  <c r="HKA78" i="4"/>
  <c r="HKB78" i="4"/>
  <c r="HKC78" i="4"/>
  <c r="HKD78" i="4"/>
  <c r="HKE78" i="4"/>
  <c r="HKF78" i="4"/>
  <c r="HKG78" i="4"/>
  <c r="HKH78" i="4"/>
  <c r="HKI78" i="4"/>
  <c r="HKJ78" i="4"/>
  <c r="HKK78" i="4"/>
  <c r="HKL78" i="4"/>
  <c r="HKM78" i="4"/>
  <c r="HKN78" i="4"/>
  <c r="HKO78" i="4"/>
  <c r="HKP78" i="4"/>
  <c r="HKQ78" i="4"/>
  <c r="HKR78" i="4"/>
  <c r="HKS78" i="4"/>
  <c r="HKT78" i="4"/>
  <c r="HKU78" i="4"/>
  <c r="HKV78" i="4"/>
  <c r="HKW78" i="4"/>
  <c r="HKX78" i="4"/>
  <c r="HKY78" i="4"/>
  <c r="HKZ78" i="4"/>
  <c r="HLA78" i="4"/>
  <c r="HLB78" i="4"/>
  <c r="HLC78" i="4"/>
  <c r="HLD78" i="4"/>
  <c r="HLE78" i="4"/>
  <c r="HLF78" i="4"/>
  <c r="HLG78" i="4"/>
  <c r="HLH78" i="4"/>
  <c r="HLI78" i="4"/>
  <c r="HLJ78" i="4"/>
  <c r="HLK78" i="4"/>
  <c r="HLL78" i="4"/>
  <c r="HLM78" i="4"/>
  <c r="HLN78" i="4"/>
  <c r="HLO78" i="4"/>
  <c r="HLP78" i="4"/>
  <c r="HLQ78" i="4"/>
  <c r="HLR78" i="4"/>
  <c r="HLS78" i="4"/>
  <c r="HLT78" i="4"/>
  <c r="HLU78" i="4"/>
  <c r="HLV78" i="4"/>
  <c r="HLW78" i="4"/>
  <c r="HLX78" i="4"/>
  <c r="HLY78" i="4"/>
  <c r="HLZ78" i="4"/>
  <c r="HMA78" i="4"/>
  <c r="HMB78" i="4"/>
  <c r="HMC78" i="4"/>
  <c r="HMD78" i="4"/>
  <c r="HME78" i="4"/>
  <c r="HMF78" i="4"/>
  <c r="HMG78" i="4"/>
  <c r="HMH78" i="4"/>
  <c r="HMI78" i="4"/>
  <c r="HMJ78" i="4"/>
  <c r="HMK78" i="4"/>
  <c r="HML78" i="4"/>
  <c r="HMM78" i="4"/>
  <c r="HMN78" i="4"/>
  <c r="HMO78" i="4"/>
  <c r="HMP78" i="4"/>
  <c r="HMQ78" i="4"/>
  <c r="HMR78" i="4"/>
  <c r="HMS78" i="4"/>
  <c r="HMT78" i="4"/>
  <c r="HMU78" i="4"/>
  <c r="HMV78" i="4"/>
  <c r="HMW78" i="4"/>
  <c r="HMX78" i="4"/>
  <c r="HMY78" i="4"/>
  <c r="HMZ78" i="4"/>
  <c r="HNA78" i="4"/>
  <c r="HNB78" i="4"/>
  <c r="HNC78" i="4"/>
  <c r="HND78" i="4"/>
  <c r="HNE78" i="4"/>
  <c r="HNF78" i="4"/>
  <c r="HNG78" i="4"/>
  <c r="HNH78" i="4"/>
  <c r="HNI78" i="4"/>
  <c r="HNJ78" i="4"/>
  <c r="HNK78" i="4"/>
  <c r="HNL78" i="4"/>
  <c r="HNM78" i="4"/>
  <c r="HNN78" i="4"/>
  <c r="HNO78" i="4"/>
  <c r="HNP78" i="4"/>
  <c r="HNQ78" i="4"/>
  <c r="HNR78" i="4"/>
  <c r="HNS78" i="4"/>
  <c r="HNT78" i="4"/>
  <c r="HNU78" i="4"/>
  <c r="HNV78" i="4"/>
  <c r="HNW78" i="4"/>
  <c r="HNX78" i="4"/>
  <c r="HNY78" i="4"/>
  <c r="HNZ78" i="4"/>
  <c r="HOA78" i="4"/>
  <c r="HOB78" i="4"/>
  <c r="HOC78" i="4"/>
  <c r="HOD78" i="4"/>
  <c r="HOE78" i="4"/>
  <c r="HOF78" i="4"/>
  <c r="HOG78" i="4"/>
  <c r="HOH78" i="4"/>
  <c r="HOI78" i="4"/>
  <c r="HOJ78" i="4"/>
  <c r="HOK78" i="4"/>
  <c r="HOL78" i="4"/>
  <c r="HOM78" i="4"/>
  <c r="HON78" i="4"/>
  <c r="HOO78" i="4"/>
  <c r="HOP78" i="4"/>
  <c r="HOQ78" i="4"/>
  <c r="HOR78" i="4"/>
  <c r="HOS78" i="4"/>
  <c r="HOT78" i="4"/>
  <c r="HOU78" i="4"/>
  <c r="HOV78" i="4"/>
  <c r="HOW78" i="4"/>
  <c r="HOX78" i="4"/>
  <c r="HOY78" i="4"/>
  <c r="HOZ78" i="4"/>
  <c r="HPA78" i="4"/>
  <c r="HPB78" i="4"/>
  <c r="HPC78" i="4"/>
  <c r="HPD78" i="4"/>
  <c r="HPE78" i="4"/>
  <c r="HPF78" i="4"/>
  <c r="HPG78" i="4"/>
  <c r="HPH78" i="4"/>
  <c r="HPI78" i="4"/>
  <c r="HPJ78" i="4"/>
  <c r="HPK78" i="4"/>
  <c r="HPL78" i="4"/>
  <c r="HPM78" i="4"/>
  <c r="HPN78" i="4"/>
  <c r="HPO78" i="4"/>
  <c r="HPP78" i="4"/>
  <c r="HPQ78" i="4"/>
  <c r="HPR78" i="4"/>
  <c r="HPS78" i="4"/>
  <c r="HPT78" i="4"/>
  <c r="HPU78" i="4"/>
  <c r="HPV78" i="4"/>
  <c r="HPW78" i="4"/>
  <c r="HPX78" i="4"/>
  <c r="HPY78" i="4"/>
  <c r="HPZ78" i="4"/>
  <c r="HQA78" i="4"/>
  <c r="HQB78" i="4"/>
  <c r="HQC78" i="4"/>
  <c r="HQD78" i="4"/>
  <c r="HQE78" i="4"/>
  <c r="HQF78" i="4"/>
  <c r="HQG78" i="4"/>
  <c r="HQH78" i="4"/>
  <c r="HQI78" i="4"/>
  <c r="HQJ78" i="4"/>
  <c r="HQK78" i="4"/>
  <c r="HQL78" i="4"/>
  <c r="HQM78" i="4"/>
  <c r="HQN78" i="4"/>
  <c r="HQO78" i="4"/>
  <c r="HQP78" i="4"/>
  <c r="HQQ78" i="4"/>
  <c r="HQR78" i="4"/>
  <c r="HQS78" i="4"/>
  <c r="HQT78" i="4"/>
  <c r="HQU78" i="4"/>
  <c r="HQV78" i="4"/>
  <c r="HQW78" i="4"/>
  <c r="HQX78" i="4"/>
  <c r="HQY78" i="4"/>
  <c r="HQZ78" i="4"/>
  <c r="HRA78" i="4"/>
  <c r="HRB78" i="4"/>
  <c r="HRC78" i="4"/>
  <c r="HRD78" i="4"/>
  <c r="HRE78" i="4"/>
  <c r="HRF78" i="4"/>
  <c r="HRG78" i="4"/>
  <c r="HRH78" i="4"/>
  <c r="HRI78" i="4"/>
  <c r="HRJ78" i="4"/>
  <c r="HRK78" i="4"/>
  <c r="HRL78" i="4"/>
  <c r="HRM78" i="4"/>
  <c r="HRN78" i="4"/>
  <c r="HRO78" i="4"/>
  <c r="HRP78" i="4"/>
  <c r="HRQ78" i="4"/>
  <c r="HRR78" i="4"/>
  <c r="HRS78" i="4"/>
  <c r="HRT78" i="4"/>
  <c r="HRU78" i="4"/>
  <c r="HRV78" i="4"/>
  <c r="HRW78" i="4"/>
  <c r="HRX78" i="4"/>
  <c r="HRY78" i="4"/>
  <c r="HRZ78" i="4"/>
  <c r="HSA78" i="4"/>
  <c r="HSB78" i="4"/>
  <c r="HSC78" i="4"/>
  <c r="HSD78" i="4"/>
  <c r="HSE78" i="4"/>
  <c r="HSF78" i="4"/>
  <c r="HSG78" i="4"/>
  <c r="HSH78" i="4"/>
  <c r="HSI78" i="4"/>
  <c r="HSJ78" i="4"/>
  <c r="HSK78" i="4"/>
  <c r="HSL78" i="4"/>
  <c r="HSM78" i="4"/>
  <c r="HSN78" i="4"/>
  <c r="HSO78" i="4"/>
  <c r="HSP78" i="4"/>
  <c r="HSQ78" i="4"/>
  <c r="HSR78" i="4"/>
  <c r="HSS78" i="4"/>
  <c r="HST78" i="4"/>
  <c r="HSU78" i="4"/>
  <c r="HSV78" i="4"/>
  <c r="HSW78" i="4"/>
  <c r="HSX78" i="4"/>
  <c r="HSY78" i="4"/>
  <c r="HSZ78" i="4"/>
  <c r="HTA78" i="4"/>
  <c r="HTB78" i="4"/>
  <c r="HTC78" i="4"/>
  <c r="HTD78" i="4"/>
  <c r="HTE78" i="4"/>
  <c r="HTF78" i="4"/>
  <c r="HTG78" i="4"/>
  <c r="HTH78" i="4"/>
  <c r="HTI78" i="4"/>
  <c r="HTJ78" i="4"/>
  <c r="HTK78" i="4"/>
  <c r="HTL78" i="4"/>
  <c r="HTM78" i="4"/>
  <c r="HTN78" i="4"/>
  <c r="HTO78" i="4"/>
  <c r="HTP78" i="4"/>
  <c r="HTQ78" i="4"/>
  <c r="HTR78" i="4"/>
  <c r="HTS78" i="4"/>
  <c r="HTT78" i="4"/>
  <c r="HTU78" i="4"/>
  <c r="HTV78" i="4"/>
  <c r="HTW78" i="4"/>
  <c r="HTX78" i="4"/>
  <c r="HTY78" i="4"/>
  <c r="HTZ78" i="4"/>
  <c r="HUA78" i="4"/>
  <c r="HUB78" i="4"/>
  <c r="HUC78" i="4"/>
  <c r="HUD78" i="4"/>
  <c r="HUE78" i="4"/>
  <c r="HUF78" i="4"/>
  <c r="HUG78" i="4"/>
  <c r="HUH78" i="4"/>
  <c r="HUI78" i="4"/>
  <c r="HUJ78" i="4"/>
  <c r="HUK78" i="4"/>
  <c r="HUL78" i="4"/>
  <c r="HUM78" i="4"/>
  <c r="HUN78" i="4"/>
  <c r="HUO78" i="4"/>
  <c r="HUP78" i="4"/>
  <c r="HUQ78" i="4"/>
  <c r="HUR78" i="4"/>
  <c r="HUS78" i="4"/>
  <c r="HUT78" i="4"/>
  <c r="HUU78" i="4"/>
  <c r="HUV78" i="4"/>
  <c r="HUW78" i="4"/>
  <c r="HUX78" i="4"/>
  <c r="HUY78" i="4"/>
  <c r="HUZ78" i="4"/>
  <c r="HVA78" i="4"/>
  <c r="HVB78" i="4"/>
  <c r="HVC78" i="4"/>
  <c r="HVD78" i="4"/>
  <c r="HVE78" i="4"/>
  <c r="HVF78" i="4"/>
  <c r="HVG78" i="4"/>
  <c r="HVH78" i="4"/>
  <c r="HVI78" i="4"/>
  <c r="HVJ78" i="4"/>
  <c r="HVK78" i="4"/>
  <c r="HVL78" i="4"/>
  <c r="HVM78" i="4"/>
  <c r="HVN78" i="4"/>
  <c r="HVO78" i="4"/>
  <c r="HVP78" i="4"/>
  <c r="HVQ78" i="4"/>
  <c r="HVR78" i="4"/>
  <c r="HVS78" i="4"/>
  <c r="HVT78" i="4"/>
  <c r="HVU78" i="4"/>
  <c r="HVV78" i="4"/>
  <c r="HVW78" i="4"/>
  <c r="HVX78" i="4"/>
  <c r="HVY78" i="4"/>
  <c r="HVZ78" i="4"/>
  <c r="HWA78" i="4"/>
  <c r="HWB78" i="4"/>
  <c r="HWC78" i="4"/>
  <c r="HWD78" i="4"/>
  <c r="HWE78" i="4"/>
  <c r="HWF78" i="4"/>
  <c r="HWG78" i="4"/>
  <c r="HWH78" i="4"/>
  <c r="HWI78" i="4"/>
  <c r="HWJ78" i="4"/>
  <c r="HWK78" i="4"/>
  <c r="HWL78" i="4"/>
  <c r="HWM78" i="4"/>
  <c r="HWN78" i="4"/>
  <c r="HWO78" i="4"/>
  <c r="HWP78" i="4"/>
  <c r="HWQ78" i="4"/>
  <c r="HWR78" i="4"/>
  <c r="HWS78" i="4"/>
  <c r="HWT78" i="4"/>
  <c r="HWU78" i="4"/>
  <c r="HWV78" i="4"/>
  <c r="HWW78" i="4"/>
  <c r="HWX78" i="4"/>
  <c r="HWY78" i="4"/>
  <c r="HWZ78" i="4"/>
  <c r="HXA78" i="4"/>
  <c r="HXB78" i="4"/>
  <c r="HXC78" i="4"/>
  <c r="HXD78" i="4"/>
  <c r="HXE78" i="4"/>
  <c r="HXF78" i="4"/>
  <c r="HXG78" i="4"/>
  <c r="HXH78" i="4"/>
  <c r="HXI78" i="4"/>
  <c r="HXJ78" i="4"/>
  <c r="HXK78" i="4"/>
  <c r="HXL78" i="4"/>
  <c r="HXM78" i="4"/>
  <c r="HXN78" i="4"/>
  <c r="HXO78" i="4"/>
  <c r="HXP78" i="4"/>
  <c r="HXQ78" i="4"/>
  <c r="HXR78" i="4"/>
  <c r="HXS78" i="4"/>
  <c r="HXT78" i="4"/>
  <c r="HXU78" i="4"/>
  <c r="HXV78" i="4"/>
  <c r="HXW78" i="4"/>
  <c r="HXX78" i="4"/>
  <c r="HXY78" i="4"/>
  <c r="HXZ78" i="4"/>
  <c r="HYA78" i="4"/>
  <c r="HYB78" i="4"/>
  <c r="HYC78" i="4"/>
  <c r="HYD78" i="4"/>
  <c r="HYE78" i="4"/>
  <c r="HYF78" i="4"/>
  <c r="HYG78" i="4"/>
  <c r="HYH78" i="4"/>
  <c r="HYI78" i="4"/>
  <c r="HYJ78" i="4"/>
  <c r="HYK78" i="4"/>
  <c r="HYL78" i="4"/>
  <c r="HYM78" i="4"/>
  <c r="HYN78" i="4"/>
  <c r="HYO78" i="4"/>
  <c r="HYP78" i="4"/>
  <c r="HYQ78" i="4"/>
  <c r="HYR78" i="4"/>
  <c r="HYS78" i="4"/>
  <c r="HYT78" i="4"/>
  <c r="HYU78" i="4"/>
  <c r="HYV78" i="4"/>
  <c r="HYW78" i="4"/>
  <c r="HYX78" i="4"/>
  <c r="HYY78" i="4"/>
  <c r="HYZ78" i="4"/>
  <c r="HZA78" i="4"/>
  <c r="HZB78" i="4"/>
  <c r="HZC78" i="4"/>
  <c r="HZD78" i="4"/>
  <c r="HZE78" i="4"/>
  <c r="HZF78" i="4"/>
  <c r="HZG78" i="4"/>
  <c r="HZH78" i="4"/>
  <c r="HZI78" i="4"/>
  <c r="HZJ78" i="4"/>
  <c r="HZK78" i="4"/>
  <c r="HZL78" i="4"/>
  <c r="HZM78" i="4"/>
  <c r="HZN78" i="4"/>
  <c r="HZO78" i="4"/>
  <c r="HZP78" i="4"/>
  <c r="HZQ78" i="4"/>
  <c r="HZR78" i="4"/>
  <c r="HZS78" i="4"/>
  <c r="HZT78" i="4"/>
  <c r="HZU78" i="4"/>
  <c r="HZV78" i="4"/>
  <c r="HZW78" i="4"/>
  <c r="HZX78" i="4"/>
  <c r="HZY78" i="4"/>
  <c r="HZZ78" i="4"/>
  <c r="IAA78" i="4"/>
  <c r="IAB78" i="4"/>
  <c r="IAC78" i="4"/>
  <c r="IAD78" i="4"/>
  <c r="IAE78" i="4"/>
  <c r="IAF78" i="4"/>
  <c r="IAG78" i="4"/>
  <c r="IAH78" i="4"/>
  <c r="IAI78" i="4"/>
  <c r="IAJ78" i="4"/>
  <c r="IAK78" i="4"/>
  <c r="IAL78" i="4"/>
  <c r="IAM78" i="4"/>
  <c r="IAN78" i="4"/>
  <c r="IAO78" i="4"/>
  <c r="IAP78" i="4"/>
  <c r="IAQ78" i="4"/>
  <c r="IAR78" i="4"/>
  <c r="IAS78" i="4"/>
  <c r="IAT78" i="4"/>
  <c r="IAU78" i="4"/>
  <c r="IAV78" i="4"/>
  <c r="IAW78" i="4"/>
  <c r="IAX78" i="4"/>
  <c r="IAY78" i="4"/>
  <c r="IAZ78" i="4"/>
  <c r="IBA78" i="4"/>
  <c r="IBB78" i="4"/>
  <c r="IBC78" i="4"/>
  <c r="IBD78" i="4"/>
  <c r="IBE78" i="4"/>
  <c r="IBF78" i="4"/>
  <c r="IBG78" i="4"/>
  <c r="IBH78" i="4"/>
  <c r="IBI78" i="4"/>
  <c r="IBJ78" i="4"/>
  <c r="IBK78" i="4"/>
  <c r="IBL78" i="4"/>
  <c r="IBM78" i="4"/>
  <c r="IBN78" i="4"/>
  <c r="IBO78" i="4"/>
  <c r="IBP78" i="4"/>
  <c r="IBQ78" i="4"/>
  <c r="IBR78" i="4"/>
  <c r="IBS78" i="4"/>
  <c r="IBT78" i="4"/>
  <c r="IBU78" i="4"/>
  <c r="IBV78" i="4"/>
  <c r="IBW78" i="4"/>
  <c r="IBX78" i="4"/>
  <c r="IBY78" i="4"/>
  <c r="IBZ78" i="4"/>
  <c r="ICA78" i="4"/>
  <c r="ICB78" i="4"/>
  <c r="ICC78" i="4"/>
  <c r="ICD78" i="4"/>
  <c r="ICE78" i="4"/>
  <c r="ICF78" i="4"/>
  <c r="ICG78" i="4"/>
  <c r="ICH78" i="4"/>
  <c r="ICI78" i="4"/>
  <c r="ICJ78" i="4"/>
  <c r="ICK78" i="4"/>
  <c r="ICL78" i="4"/>
  <c r="ICM78" i="4"/>
  <c r="ICN78" i="4"/>
  <c r="ICO78" i="4"/>
  <c r="ICP78" i="4"/>
  <c r="ICQ78" i="4"/>
  <c r="ICR78" i="4"/>
  <c r="ICS78" i="4"/>
  <c r="ICT78" i="4"/>
  <c r="ICU78" i="4"/>
  <c r="ICV78" i="4"/>
  <c r="ICW78" i="4"/>
  <c r="ICX78" i="4"/>
  <c r="ICY78" i="4"/>
  <c r="ICZ78" i="4"/>
  <c r="IDA78" i="4"/>
  <c r="IDB78" i="4"/>
  <c r="IDC78" i="4"/>
  <c r="IDD78" i="4"/>
  <c r="IDE78" i="4"/>
  <c r="IDF78" i="4"/>
  <c r="IDG78" i="4"/>
  <c r="IDH78" i="4"/>
  <c r="IDI78" i="4"/>
  <c r="IDJ78" i="4"/>
  <c r="IDK78" i="4"/>
  <c r="IDL78" i="4"/>
  <c r="IDM78" i="4"/>
  <c r="IDN78" i="4"/>
  <c r="IDO78" i="4"/>
  <c r="IDP78" i="4"/>
  <c r="IDQ78" i="4"/>
  <c r="IDR78" i="4"/>
  <c r="IDS78" i="4"/>
  <c r="IDT78" i="4"/>
  <c r="IDU78" i="4"/>
  <c r="IDV78" i="4"/>
  <c r="IDW78" i="4"/>
  <c r="IDX78" i="4"/>
  <c r="IDY78" i="4"/>
  <c r="IDZ78" i="4"/>
  <c r="IEA78" i="4"/>
  <c r="IEB78" i="4"/>
  <c r="IEC78" i="4"/>
  <c r="IED78" i="4"/>
  <c r="IEE78" i="4"/>
  <c r="IEF78" i="4"/>
  <c r="IEG78" i="4"/>
  <c r="IEH78" i="4"/>
  <c r="IEI78" i="4"/>
  <c r="IEJ78" i="4"/>
  <c r="IEK78" i="4"/>
  <c r="IEL78" i="4"/>
  <c r="IEM78" i="4"/>
  <c r="IEN78" i="4"/>
  <c r="IEO78" i="4"/>
  <c r="IEP78" i="4"/>
  <c r="IEQ78" i="4"/>
  <c r="IER78" i="4"/>
  <c r="IES78" i="4"/>
  <c r="IET78" i="4"/>
  <c r="IEU78" i="4"/>
  <c r="IEV78" i="4"/>
  <c r="IEW78" i="4"/>
  <c r="IEX78" i="4"/>
  <c r="IEY78" i="4"/>
  <c r="IEZ78" i="4"/>
  <c r="IFA78" i="4"/>
  <c r="IFB78" i="4"/>
  <c r="IFC78" i="4"/>
  <c r="IFD78" i="4"/>
  <c r="IFE78" i="4"/>
  <c r="IFF78" i="4"/>
  <c r="IFG78" i="4"/>
  <c r="IFH78" i="4"/>
  <c r="IFI78" i="4"/>
  <c r="IFJ78" i="4"/>
  <c r="IFK78" i="4"/>
  <c r="IFL78" i="4"/>
  <c r="IFM78" i="4"/>
  <c r="IFN78" i="4"/>
  <c r="IFO78" i="4"/>
  <c r="IFP78" i="4"/>
  <c r="IFQ78" i="4"/>
  <c r="IFR78" i="4"/>
  <c r="IFS78" i="4"/>
  <c r="IFT78" i="4"/>
  <c r="IFU78" i="4"/>
  <c r="IFV78" i="4"/>
  <c r="IFW78" i="4"/>
  <c r="IFX78" i="4"/>
  <c r="IFY78" i="4"/>
  <c r="IFZ78" i="4"/>
  <c r="IGA78" i="4"/>
  <c r="IGB78" i="4"/>
  <c r="IGC78" i="4"/>
  <c r="IGD78" i="4"/>
  <c r="IGE78" i="4"/>
  <c r="IGF78" i="4"/>
  <c r="IGG78" i="4"/>
  <c r="IGH78" i="4"/>
  <c r="IGI78" i="4"/>
  <c r="IGJ78" i="4"/>
  <c r="IGK78" i="4"/>
  <c r="IGL78" i="4"/>
  <c r="IGM78" i="4"/>
  <c r="IGN78" i="4"/>
  <c r="IGO78" i="4"/>
  <c r="IGP78" i="4"/>
  <c r="IGQ78" i="4"/>
  <c r="IGR78" i="4"/>
  <c r="IGS78" i="4"/>
  <c r="IGT78" i="4"/>
  <c r="IGU78" i="4"/>
  <c r="IGV78" i="4"/>
  <c r="IGW78" i="4"/>
  <c r="IGX78" i="4"/>
  <c r="IGY78" i="4"/>
  <c r="IGZ78" i="4"/>
  <c r="IHA78" i="4"/>
  <c r="IHB78" i="4"/>
  <c r="IHC78" i="4"/>
  <c r="IHD78" i="4"/>
  <c r="IHE78" i="4"/>
  <c r="IHF78" i="4"/>
  <c r="IHG78" i="4"/>
  <c r="IHH78" i="4"/>
  <c r="IHI78" i="4"/>
  <c r="IHJ78" i="4"/>
  <c r="IHK78" i="4"/>
  <c r="IHL78" i="4"/>
  <c r="IHM78" i="4"/>
  <c r="IHN78" i="4"/>
  <c r="IHO78" i="4"/>
  <c r="IHP78" i="4"/>
  <c r="IHQ78" i="4"/>
  <c r="IHR78" i="4"/>
  <c r="IHS78" i="4"/>
  <c r="IHT78" i="4"/>
  <c r="IHU78" i="4"/>
  <c r="IHV78" i="4"/>
  <c r="IHW78" i="4"/>
  <c r="IHX78" i="4"/>
  <c r="IHY78" i="4"/>
  <c r="IHZ78" i="4"/>
  <c r="IIA78" i="4"/>
  <c r="IIB78" i="4"/>
  <c r="IIC78" i="4"/>
  <c r="IID78" i="4"/>
  <c r="IIE78" i="4"/>
  <c r="IIF78" i="4"/>
  <c r="IIG78" i="4"/>
  <c r="IIH78" i="4"/>
  <c r="III78" i="4"/>
  <c r="IIJ78" i="4"/>
  <c r="IIK78" i="4"/>
  <c r="IIL78" i="4"/>
  <c r="IIM78" i="4"/>
  <c r="IIN78" i="4"/>
  <c r="IIO78" i="4"/>
  <c r="IIP78" i="4"/>
  <c r="IIQ78" i="4"/>
  <c r="IIR78" i="4"/>
  <c r="IIS78" i="4"/>
  <c r="IIT78" i="4"/>
  <c r="IIU78" i="4"/>
  <c r="IIV78" i="4"/>
  <c r="IIW78" i="4"/>
  <c r="IIX78" i="4"/>
  <c r="IIY78" i="4"/>
  <c r="IIZ78" i="4"/>
  <c r="IJA78" i="4"/>
  <c r="IJB78" i="4"/>
  <c r="IJC78" i="4"/>
  <c r="IJD78" i="4"/>
  <c r="IJE78" i="4"/>
  <c r="IJF78" i="4"/>
  <c r="IJG78" i="4"/>
  <c r="IJH78" i="4"/>
  <c r="IJI78" i="4"/>
  <c r="IJJ78" i="4"/>
  <c r="IJK78" i="4"/>
  <c r="IJL78" i="4"/>
  <c r="IJM78" i="4"/>
  <c r="IJN78" i="4"/>
  <c r="IJO78" i="4"/>
  <c r="IJP78" i="4"/>
  <c r="IJQ78" i="4"/>
  <c r="IJR78" i="4"/>
  <c r="IJS78" i="4"/>
  <c r="IJT78" i="4"/>
  <c r="IJU78" i="4"/>
  <c r="IJV78" i="4"/>
  <c r="IJW78" i="4"/>
  <c r="IJX78" i="4"/>
  <c r="IJY78" i="4"/>
  <c r="IJZ78" i="4"/>
  <c r="IKA78" i="4"/>
  <c r="IKB78" i="4"/>
  <c r="IKC78" i="4"/>
  <c r="IKD78" i="4"/>
  <c r="IKE78" i="4"/>
  <c r="IKF78" i="4"/>
  <c r="IKG78" i="4"/>
  <c r="IKH78" i="4"/>
  <c r="IKI78" i="4"/>
  <c r="IKJ78" i="4"/>
  <c r="IKK78" i="4"/>
  <c r="IKL78" i="4"/>
  <c r="IKM78" i="4"/>
  <c r="IKN78" i="4"/>
  <c r="IKO78" i="4"/>
  <c r="IKP78" i="4"/>
  <c r="IKQ78" i="4"/>
  <c r="IKR78" i="4"/>
  <c r="IKS78" i="4"/>
  <c r="IKT78" i="4"/>
  <c r="IKU78" i="4"/>
  <c r="IKV78" i="4"/>
  <c r="IKW78" i="4"/>
  <c r="IKX78" i="4"/>
  <c r="IKY78" i="4"/>
  <c r="IKZ78" i="4"/>
  <c r="ILA78" i="4"/>
  <c r="ILB78" i="4"/>
  <c r="ILC78" i="4"/>
  <c r="ILD78" i="4"/>
  <c r="ILE78" i="4"/>
  <c r="ILF78" i="4"/>
  <c r="ILG78" i="4"/>
  <c r="ILH78" i="4"/>
  <c r="ILI78" i="4"/>
  <c r="ILJ78" i="4"/>
  <c r="ILK78" i="4"/>
  <c r="ILL78" i="4"/>
  <c r="ILM78" i="4"/>
  <c r="ILN78" i="4"/>
  <c r="ILO78" i="4"/>
  <c r="ILP78" i="4"/>
  <c r="ILQ78" i="4"/>
  <c r="ILR78" i="4"/>
  <c r="ILS78" i="4"/>
  <c r="ILT78" i="4"/>
  <c r="ILU78" i="4"/>
  <c r="ILV78" i="4"/>
  <c r="ILW78" i="4"/>
  <c r="ILX78" i="4"/>
  <c r="ILY78" i="4"/>
  <c r="ILZ78" i="4"/>
  <c r="IMA78" i="4"/>
  <c r="IMB78" i="4"/>
  <c r="IMC78" i="4"/>
  <c r="IMD78" i="4"/>
  <c r="IME78" i="4"/>
  <c r="IMF78" i="4"/>
  <c r="IMG78" i="4"/>
  <c r="IMH78" i="4"/>
  <c r="IMI78" i="4"/>
  <c r="IMJ78" i="4"/>
  <c r="IMK78" i="4"/>
  <c r="IML78" i="4"/>
  <c r="IMM78" i="4"/>
  <c r="IMN78" i="4"/>
  <c r="IMO78" i="4"/>
  <c r="IMP78" i="4"/>
  <c r="IMQ78" i="4"/>
  <c r="IMR78" i="4"/>
  <c r="IMS78" i="4"/>
  <c r="IMT78" i="4"/>
  <c r="IMU78" i="4"/>
  <c r="IMV78" i="4"/>
  <c r="IMW78" i="4"/>
  <c r="IMX78" i="4"/>
  <c r="IMY78" i="4"/>
  <c r="IMZ78" i="4"/>
  <c r="INA78" i="4"/>
  <c r="INB78" i="4"/>
  <c r="INC78" i="4"/>
  <c r="IND78" i="4"/>
  <c r="INE78" i="4"/>
  <c r="INF78" i="4"/>
  <c r="ING78" i="4"/>
  <c r="INH78" i="4"/>
  <c r="INI78" i="4"/>
  <c r="INJ78" i="4"/>
  <c r="INK78" i="4"/>
  <c r="INL78" i="4"/>
  <c r="INM78" i="4"/>
  <c r="INN78" i="4"/>
  <c r="INO78" i="4"/>
  <c r="INP78" i="4"/>
  <c r="INQ78" i="4"/>
  <c r="INR78" i="4"/>
  <c r="INS78" i="4"/>
  <c r="INT78" i="4"/>
  <c r="INU78" i="4"/>
  <c r="INV78" i="4"/>
  <c r="INW78" i="4"/>
  <c r="INX78" i="4"/>
  <c r="INY78" i="4"/>
  <c r="INZ78" i="4"/>
  <c r="IOA78" i="4"/>
  <c r="IOB78" i="4"/>
  <c r="IOC78" i="4"/>
  <c r="IOD78" i="4"/>
  <c r="IOE78" i="4"/>
  <c r="IOF78" i="4"/>
  <c r="IOG78" i="4"/>
  <c r="IOH78" i="4"/>
  <c r="IOI78" i="4"/>
  <c r="IOJ78" i="4"/>
  <c r="IOK78" i="4"/>
  <c r="IOL78" i="4"/>
  <c r="IOM78" i="4"/>
  <c r="ION78" i="4"/>
  <c r="IOO78" i="4"/>
  <c r="IOP78" i="4"/>
  <c r="IOQ78" i="4"/>
  <c r="IOR78" i="4"/>
  <c r="IOS78" i="4"/>
  <c r="IOT78" i="4"/>
  <c r="IOU78" i="4"/>
  <c r="IOV78" i="4"/>
  <c r="IOW78" i="4"/>
  <c r="IOX78" i="4"/>
  <c r="IOY78" i="4"/>
  <c r="IOZ78" i="4"/>
  <c r="IPA78" i="4"/>
  <c r="IPB78" i="4"/>
  <c r="IPC78" i="4"/>
  <c r="IPD78" i="4"/>
  <c r="IPE78" i="4"/>
  <c r="IPF78" i="4"/>
  <c r="IPG78" i="4"/>
  <c r="IPH78" i="4"/>
  <c r="IPI78" i="4"/>
  <c r="IPJ78" i="4"/>
  <c r="IPK78" i="4"/>
  <c r="IPL78" i="4"/>
  <c r="IPM78" i="4"/>
  <c r="IPN78" i="4"/>
  <c r="IPO78" i="4"/>
  <c r="IPP78" i="4"/>
  <c r="IPQ78" i="4"/>
  <c r="IPR78" i="4"/>
  <c r="IPS78" i="4"/>
  <c r="IPT78" i="4"/>
  <c r="IPU78" i="4"/>
  <c r="IPV78" i="4"/>
  <c r="IPW78" i="4"/>
  <c r="IPX78" i="4"/>
  <c r="IPY78" i="4"/>
  <c r="IPZ78" i="4"/>
  <c r="IQA78" i="4"/>
  <c r="IQB78" i="4"/>
  <c r="IQC78" i="4"/>
  <c r="IQD78" i="4"/>
  <c r="IQE78" i="4"/>
  <c r="IQF78" i="4"/>
  <c r="IQG78" i="4"/>
  <c r="IQH78" i="4"/>
  <c r="IQI78" i="4"/>
  <c r="IQJ78" i="4"/>
  <c r="IQK78" i="4"/>
  <c r="IQL78" i="4"/>
  <c r="IQM78" i="4"/>
  <c r="IQN78" i="4"/>
  <c r="IQO78" i="4"/>
  <c r="IQP78" i="4"/>
  <c r="IQQ78" i="4"/>
  <c r="IQR78" i="4"/>
  <c r="IQS78" i="4"/>
  <c r="IQT78" i="4"/>
  <c r="IQU78" i="4"/>
  <c r="IQV78" i="4"/>
  <c r="IQW78" i="4"/>
  <c r="IQX78" i="4"/>
  <c r="IQY78" i="4"/>
  <c r="IQZ78" i="4"/>
  <c r="IRA78" i="4"/>
  <c r="IRB78" i="4"/>
  <c r="IRC78" i="4"/>
  <c r="IRD78" i="4"/>
  <c r="IRE78" i="4"/>
  <c r="IRF78" i="4"/>
  <c r="IRG78" i="4"/>
  <c r="IRH78" i="4"/>
  <c r="IRI78" i="4"/>
  <c r="IRJ78" i="4"/>
  <c r="IRK78" i="4"/>
  <c r="IRL78" i="4"/>
  <c r="IRM78" i="4"/>
  <c r="IRN78" i="4"/>
  <c r="IRO78" i="4"/>
  <c r="IRP78" i="4"/>
  <c r="IRQ78" i="4"/>
  <c r="IRR78" i="4"/>
  <c r="IRS78" i="4"/>
  <c r="IRT78" i="4"/>
  <c r="IRU78" i="4"/>
  <c r="IRV78" i="4"/>
  <c r="IRW78" i="4"/>
  <c r="IRX78" i="4"/>
  <c r="IRY78" i="4"/>
  <c r="IRZ78" i="4"/>
  <c r="ISA78" i="4"/>
  <c r="ISB78" i="4"/>
  <c r="ISC78" i="4"/>
  <c r="ISD78" i="4"/>
  <c r="ISE78" i="4"/>
  <c r="ISF78" i="4"/>
  <c r="ISG78" i="4"/>
  <c r="ISH78" i="4"/>
  <c r="ISI78" i="4"/>
  <c r="ISJ78" i="4"/>
  <c r="ISK78" i="4"/>
  <c r="ISL78" i="4"/>
  <c r="ISM78" i="4"/>
  <c r="ISN78" i="4"/>
  <c r="ISO78" i="4"/>
  <c r="ISP78" i="4"/>
  <c r="ISQ78" i="4"/>
  <c r="ISR78" i="4"/>
  <c r="ISS78" i="4"/>
  <c r="IST78" i="4"/>
  <c r="ISU78" i="4"/>
  <c r="ISV78" i="4"/>
  <c r="ISW78" i="4"/>
  <c r="ISX78" i="4"/>
  <c r="ISY78" i="4"/>
  <c r="ISZ78" i="4"/>
  <c r="ITA78" i="4"/>
  <c r="ITB78" i="4"/>
  <c r="ITC78" i="4"/>
  <c r="ITD78" i="4"/>
  <c r="ITE78" i="4"/>
  <c r="ITF78" i="4"/>
  <c r="ITG78" i="4"/>
  <c r="ITH78" i="4"/>
  <c r="ITI78" i="4"/>
  <c r="ITJ78" i="4"/>
  <c r="ITK78" i="4"/>
  <c r="ITL78" i="4"/>
  <c r="ITM78" i="4"/>
  <c r="ITN78" i="4"/>
  <c r="ITO78" i="4"/>
  <c r="ITP78" i="4"/>
  <c r="ITQ78" i="4"/>
  <c r="ITR78" i="4"/>
  <c r="ITS78" i="4"/>
  <c r="ITT78" i="4"/>
  <c r="ITU78" i="4"/>
  <c r="ITV78" i="4"/>
  <c r="ITW78" i="4"/>
  <c r="ITX78" i="4"/>
  <c r="ITY78" i="4"/>
  <c r="ITZ78" i="4"/>
  <c r="IUA78" i="4"/>
  <c r="IUB78" i="4"/>
  <c r="IUC78" i="4"/>
  <c r="IUD78" i="4"/>
  <c r="IUE78" i="4"/>
  <c r="IUF78" i="4"/>
  <c r="IUG78" i="4"/>
  <c r="IUH78" i="4"/>
  <c r="IUI78" i="4"/>
  <c r="IUJ78" i="4"/>
  <c r="IUK78" i="4"/>
  <c r="IUL78" i="4"/>
  <c r="IUM78" i="4"/>
  <c r="IUN78" i="4"/>
  <c r="IUO78" i="4"/>
  <c r="IUP78" i="4"/>
  <c r="IUQ78" i="4"/>
  <c r="IUR78" i="4"/>
  <c r="IUS78" i="4"/>
  <c r="IUT78" i="4"/>
  <c r="IUU78" i="4"/>
  <c r="IUV78" i="4"/>
  <c r="IUW78" i="4"/>
  <c r="IUX78" i="4"/>
  <c r="IUY78" i="4"/>
  <c r="IUZ78" i="4"/>
  <c r="IVA78" i="4"/>
  <c r="IVB78" i="4"/>
  <c r="IVC78" i="4"/>
  <c r="IVD78" i="4"/>
  <c r="IVE78" i="4"/>
  <c r="IVF78" i="4"/>
  <c r="IVG78" i="4"/>
  <c r="IVH78" i="4"/>
  <c r="IVI78" i="4"/>
  <c r="IVJ78" i="4"/>
  <c r="IVK78" i="4"/>
  <c r="IVL78" i="4"/>
  <c r="IVM78" i="4"/>
  <c r="IVN78" i="4"/>
  <c r="IVO78" i="4"/>
  <c r="IVP78" i="4"/>
  <c r="IVQ78" i="4"/>
  <c r="IVR78" i="4"/>
  <c r="IVS78" i="4"/>
  <c r="IVT78" i="4"/>
  <c r="IVU78" i="4"/>
  <c r="IVV78" i="4"/>
  <c r="IVW78" i="4"/>
  <c r="IVX78" i="4"/>
  <c r="IVY78" i="4"/>
  <c r="IVZ78" i="4"/>
  <c r="IWA78" i="4"/>
  <c r="IWB78" i="4"/>
  <c r="IWC78" i="4"/>
  <c r="IWD78" i="4"/>
  <c r="IWE78" i="4"/>
  <c r="IWF78" i="4"/>
  <c r="IWG78" i="4"/>
  <c r="IWH78" i="4"/>
  <c r="IWI78" i="4"/>
  <c r="IWJ78" i="4"/>
  <c r="IWK78" i="4"/>
  <c r="IWL78" i="4"/>
  <c r="IWM78" i="4"/>
  <c r="IWN78" i="4"/>
  <c r="IWO78" i="4"/>
  <c r="IWP78" i="4"/>
  <c r="IWQ78" i="4"/>
  <c r="IWR78" i="4"/>
  <c r="IWS78" i="4"/>
  <c r="IWT78" i="4"/>
  <c r="IWU78" i="4"/>
  <c r="IWV78" i="4"/>
  <c r="IWW78" i="4"/>
  <c r="IWX78" i="4"/>
  <c r="IWY78" i="4"/>
  <c r="IWZ78" i="4"/>
  <c r="IXA78" i="4"/>
  <c r="IXB78" i="4"/>
  <c r="IXC78" i="4"/>
  <c r="IXD78" i="4"/>
  <c r="IXE78" i="4"/>
  <c r="IXF78" i="4"/>
  <c r="IXG78" i="4"/>
  <c r="IXH78" i="4"/>
  <c r="IXI78" i="4"/>
  <c r="IXJ78" i="4"/>
  <c r="IXK78" i="4"/>
  <c r="IXL78" i="4"/>
  <c r="IXM78" i="4"/>
  <c r="IXN78" i="4"/>
  <c r="IXO78" i="4"/>
  <c r="IXP78" i="4"/>
  <c r="IXQ78" i="4"/>
  <c r="IXR78" i="4"/>
  <c r="IXS78" i="4"/>
  <c r="IXT78" i="4"/>
  <c r="IXU78" i="4"/>
  <c r="IXV78" i="4"/>
  <c r="IXW78" i="4"/>
  <c r="IXX78" i="4"/>
  <c r="IXY78" i="4"/>
  <c r="IXZ78" i="4"/>
  <c r="IYA78" i="4"/>
  <c r="IYB78" i="4"/>
  <c r="IYC78" i="4"/>
  <c r="IYD78" i="4"/>
  <c r="IYE78" i="4"/>
  <c r="IYF78" i="4"/>
  <c r="IYG78" i="4"/>
  <c r="IYH78" i="4"/>
  <c r="IYI78" i="4"/>
  <c r="IYJ78" i="4"/>
  <c r="IYK78" i="4"/>
  <c r="IYL78" i="4"/>
  <c r="IYM78" i="4"/>
  <c r="IYN78" i="4"/>
  <c r="IYO78" i="4"/>
  <c r="IYP78" i="4"/>
  <c r="IYQ78" i="4"/>
  <c r="IYR78" i="4"/>
  <c r="IYS78" i="4"/>
  <c r="IYT78" i="4"/>
  <c r="IYU78" i="4"/>
  <c r="IYV78" i="4"/>
  <c r="IYW78" i="4"/>
  <c r="IYX78" i="4"/>
  <c r="IYY78" i="4"/>
  <c r="IYZ78" i="4"/>
  <c r="IZA78" i="4"/>
  <c r="IZB78" i="4"/>
  <c r="IZC78" i="4"/>
  <c r="IZD78" i="4"/>
  <c r="IZE78" i="4"/>
  <c r="IZF78" i="4"/>
  <c r="IZG78" i="4"/>
  <c r="IZH78" i="4"/>
  <c r="IZI78" i="4"/>
  <c r="IZJ78" i="4"/>
  <c r="IZK78" i="4"/>
  <c r="IZL78" i="4"/>
  <c r="IZM78" i="4"/>
  <c r="IZN78" i="4"/>
  <c r="IZO78" i="4"/>
  <c r="IZP78" i="4"/>
  <c r="IZQ78" i="4"/>
  <c r="IZR78" i="4"/>
  <c r="IZS78" i="4"/>
  <c r="IZT78" i="4"/>
  <c r="IZU78" i="4"/>
  <c r="IZV78" i="4"/>
  <c r="IZW78" i="4"/>
  <c r="IZX78" i="4"/>
  <c r="IZY78" i="4"/>
  <c r="IZZ78" i="4"/>
  <c r="JAA78" i="4"/>
  <c r="JAB78" i="4"/>
  <c r="JAC78" i="4"/>
  <c r="JAD78" i="4"/>
  <c r="JAE78" i="4"/>
  <c r="JAF78" i="4"/>
  <c r="JAG78" i="4"/>
  <c r="JAH78" i="4"/>
  <c r="JAI78" i="4"/>
  <c r="JAJ78" i="4"/>
  <c r="JAK78" i="4"/>
  <c r="JAL78" i="4"/>
  <c r="JAM78" i="4"/>
  <c r="JAN78" i="4"/>
  <c r="JAO78" i="4"/>
  <c r="JAP78" i="4"/>
  <c r="JAQ78" i="4"/>
  <c r="JAR78" i="4"/>
  <c r="JAS78" i="4"/>
  <c r="JAT78" i="4"/>
  <c r="JAU78" i="4"/>
  <c r="JAV78" i="4"/>
  <c r="JAW78" i="4"/>
  <c r="JAX78" i="4"/>
  <c r="JAY78" i="4"/>
  <c r="JAZ78" i="4"/>
  <c r="JBA78" i="4"/>
  <c r="JBB78" i="4"/>
  <c r="JBC78" i="4"/>
  <c r="JBD78" i="4"/>
  <c r="JBE78" i="4"/>
  <c r="JBF78" i="4"/>
  <c r="JBG78" i="4"/>
  <c r="JBH78" i="4"/>
  <c r="JBI78" i="4"/>
  <c r="JBJ78" i="4"/>
  <c r="JBK78" i="4"/>
  <c r="JBL78" i="4"/>
  <c r="JBM78" i="4"/>
  <c r="JBN78" i="4"/>
  <c r="JBO78" i="4"/>
  <c r="JBP78" i="4"/>
  <c r="JBQ78" i="4"/>
  <c r="JBR78" i="4"/>
  <c r="JBS78" i="4"/>
  <c r="JBT78" i="4"/>
  <c r="JBU78" i="4"/>
  <c r="JBV78" i="4"/>
  <c r="JBW78" i="4"/>
  <c r="JBX78" i="4"/>
  <c r="JBY78" i="4"/>
  <c r="JBZ78" i="4"/>
  <c r="JCA78" i="4"/>
  <c r="JCB78" i="4"/>
  <c r="JCC78" i="4"/>
  <c r="JCD78" i="4"/>
  <c r="JCE78" i="4"/>
  <c r="JCF78" i="4"/>
  <c r="JCG78" i="4"/>
  <c r="JCH78" i="4"/>
  <c r="JCI78" i="4"/>
  <c r="JCJ78" i="4"/>
  <c r="JCK78" i="4"/>
  <c r="JCL78" i="4"/>
  <c r="JCM78" i="4"/>
  <c r="JCN78" i="4"/>
  <c r="JCO78" i="4"/>
  <c r="JCP78" i="4"/>
  <c r="JCQ78" i="4"/>
  <c r="JCR78" i="4"/>
  <c r="JCS78" i="4"/>
  <c r="JCT78" i="4"/>
  <c r="JCU78" i="4"/>
  <c r="JCV78" i="4"/>
  <c r="JCW78" i="4"/>
  <c r="JCX78" i="4"/>
  <c r="JCY78" i="4"/>
  <c r="JCZ78" i="4"/>
  <c r="JDA78" i="4"/>
  <c r="JDB78" i="4"/>
  <c r="JDC78" i="4"/>
  <c r="JDD78" i="4"/>
  <c r="JDE78" i="4"/>
  <c r="JDF78" i="4"/>
  <c r="JDG78" i="4"/>
  <c r="JDH78" i="4"/>
  <c r="JDI78" i="4"/>
  <c r="JDJ78" i="4"/>
  <c r="JDK78" i="4"/>
  <c r="JDL78" i="4"/>
  <c r="JDM78" i="4"/>
  <c r="JDN78" i="4"/>
  <c r="JDO78" i="4"/>
  <c r="JDP78" i="4"/>
  <c r="JDQ78" i="4"/>
  <c r="JDR78" i="4"/>
  <c r="JDS78" i="4"/>
  <c r="JDT78" i="4"/>
  <c r="JDU78" i="4"/>
  <c r="JDV78" i="4"/>
  <c r="JDW78" i="4"/>
  <c r="JDX78" i="4"/>
  <c r="JDY78" i="4"/>
  <c r="JDZ78" i="4"/>
  <c r="JEA78" i="4"/>
  <c r="JEB78" i="4"/>
  <c r="JEC78" i="4"/>
  <c r="JED78" i="4"/>
  <c r="JEE78" i="4"/>
  <c r="JEF78" i="4"/>
  <c r="JEG78" i="4"/>
  <c r="JEH78" i="4"/>
  <c r="JEI78" i="4"/>
  <c r="JEJ78" i="4"/>
  <c r="JEK78" i="4"/>
  <c r="JEL78" i="4"/>
  <c r="JEM78" i="4"/>
  <c r="JEN78" i="4"/>
  <c r="JEO78" i="4"/>
  <c r="JEP78" i="4"/>
  <c r="JEQ78" i="4"/>
  <c r="JER78" i="4"/>
  <c r="JES78" i="4"/>
  <c r="JET78" i="4"/>
  <c r="JEU78" i="4"/>
  <c r="JEV78" i="4"/>
  <c r="JEW78" i="4"/>
  <c r="JEX78" i="4"/>
  <c r="JEY78" i="4"/>
  <c r="JEZ78" i="4"/>
  <c r="JFA78" i="4"/>
  <c r="JFB78" i="4"/>
  <c r="JFC78" i="4"/>
  <c r="JFD78" i="4"/>
  <c r="JFE78" i="4"/>
  <c r="JFF78" i="4"/>
  <c r="JFG78" i="4"/>
  <c r="JFH78" i="4"/>
  <c r="JFI78" i="4"/>
  <c r="JFJ78" i="4"/>
  <c r="JFK78" i="4"/>
  <c r="JFL78" i="4"/>
  <c r="JFM78" i="4"/>
  <c r="JFN78" i="4"/>
  <c r="JFO78" i="4"/>
  <c r="JFP78" i="4"/>
  <c r="JFQ78" i="4"/>
  <c r="JFR78" i="4"/>
  <c r="JFS78" i="4"/>
  <c r="JFT78" i="4"/>
  <c r="JFU78" i="4"/>
  <c r="JFV78" i="4"/>
  <c r="JFW78" i="4"/>
  <c r="JFX78" i="4"/>
  <c r="JFY78" i="4"/>
  <c r="JFZ78" i="4"/>
  <c r="JGA78" i="4"/>
  <c r="JGB78" i="4"/>
  <c r="JGC78" i="4"/>
  <c r="JGD78" i="4"/>
  <c r="JGE78" i="4"/>
  <c r="JGF78" i="4"/>
  <c r="JGG78" i="4"/>
  <c r="JGH78" i="4"/>
  <c r="JGI78" i="4"/>
  <c r="JGJ78" i="4"/>
  <c r="JGK78" i="4"/>
  <c r="JGL78" i="4"/>
  <c r="JGM78" i="4"/>
  <c r="JGN78" i="4"/>
  <c r="JGO78" i="4"/>
  <c r="JGP78" i="4"/>
  <c r="JGQ78" i="4"/>
  <c r="JGR78" i="4"/>
  <c r="JGS78" i="4"/>
  <c r="JGT78" i="4"/>
  <c r="JGU78" i="4"/>
  <c r="JGV78" i="4"/>
  <c r="JGW78" i="4"/>
  <c r="JGX78" i="4"/>
  <c r="JGY78" i="4"/>
  <c r="JGZ78" i="4"/>
  <c r="JHA78" i="4"/>
  <c r="JHB78" i="4"/>
  <c r="JHC78" i="4"/>
  <c r="JHD78" i="4"/>
  <c r="JHE78" i="4"/>
  <c r="JHF78" i="4"/>
  <c r="JHG78" i="4"/>
  <c r="JHH78" i="4"/>
  <c r="JHI78" i="4"/>
  <c r="JHJ78" i="4"/>
  <c r="JHK78" i="4"/>
  <c r="JHL78" i="4"/>
  <c r="JHM78" i="4"/>
  <c r="JHN78" i="4"/>
  <c r="JHO78" i="4"/>
  <c r="JHP78" i="4"/>
  <c r="JHQ78" i="4"/>
  <c r="JHR78" i="4"/>
  <c r="JHS78" i="4"/>
  <c r="JHT78" i="4"/>
  <c r="JHU78" i="4"/>
  <c r="JHV78" i="4"/>
  <c r="JHW78" i="4"/>
  <c r="JHX78" i="4"/>
  <c r="JHY78" i="4"/>
  <c r="JHZ78" i="4"/>
  <c r="JIA78" i="4"/>
  <c r="JIB78" i="4"/>
  <c r="JIC78" i="4"/>
  <c r="JID78" i="4"/>
  <c r="JIE78" i="4"/>
  <c r="JIF78" i="4"/>
  <c r="JIG78" i="4"/>
  <c r="JIH78" i="4"/>
  <c r="JII78" i="4"/>
  <c r="JIJ78" i="4"/>
  <c r="JIK78" i="4"/>
  <c r="JIL78" i="4"/>
  <c r="JIM78" i="4"/>
  <c r="JIN78" i="4"/>
  <c r="JIO78" i="4"/>
  <c r="JIP78" i="4"/>
  <c r="JIQ78" i="4"/>
  <c r="JIR78" i="4"/>
  <c r="JIS78" i="4"/>
  <c r="JIT78" i="4"/>
  <c r="JIU78" i="4"/>
  <c r="JIV78" i="4"/>
  <c r="JIW78" i="4"/>
  <c r="JIX78" i="4"/>
  <c r="JIY78" i="4"/>
  <c r="JIZ78" i="4"/>
  <c r="JJA78" i="4"/>
  <c r="JJB78" i="4"/>
  <c r="JJC78" i="4"/>
  <c r="JJD78" i="4"/>
  <c r="JJE78" i="4"/>
  <c r="JJF78" i="4"/>
  <c r="JJG78" i="4"/>
  <c r="JJH78" i="4"/>
  <c r="JJI78" i="4"/>
  <c r="JJJ78" i="4"/>
  <c r="JJK78" i="4"/>
  <c r="JJL78" i="4"/>
  <c r="JJM78" i="4"/>
  <c r="JJN78" i="4"/>
  <c r="JJO78" i="4"/>
  <c r="JJP78" i="4"/>
  <c r="JJQ78" i="4"/>
  <c r="JJR78" i="4"/>
  <c r="JJS78" i="4"/>
  <c r="JJT78" i="4"/>
  <c r="JJU78" i="4"/>
  <c r="JJV78" i="4"/>
  <c r="JJW78" i="4"/>
  <c r="JJX78" i="4"/>
  <c r="JJY78" i="4"/>
  <c r="JJZ78" i="4"/>
  <c r="JKA78" i="4"/>
  <c r="JKB78" i="4"/>
  <c r="JKC78" i="4"/>
  <c r="JKD78" i="4"/>
  <c r="JKE78" i="4"/>
  <c r="JKF78" i="4"/>
  <c r="JKG78" i="4"/>
  <c r="JKH78" i="4"/>
  <c r="JKI78" i="4"/>
  <c r="JKJ78" i="4"/>
  <c r="JKK78" i="4"/>
  <c r="JKL78" i="4"/>
  <c r="JKM78" i="4"/>
  <c r="JKN78" i="4"/>
  <c r="JKO78" i="4"/>
  <c r="JKP78" i="4"/>
  <c r="JKQ78" i="4"/>
  <c r="JKR78" i="4"/>
  <c r="JKS78" i="4"/>
  <c r="JKT78" i="4"/>
  <c r="JKU78" i="4"/>
  <c r="JKV78" i="4"/>
  <c r="JKW78" i="4"/>
  <c r="JKX78" i="4"/>
  <c r="JKY78" i="4"/>
  <c r="JKZ78" i="4"/>
  <c r="JLA78" i="4"/>
  <c r="JLB78" i="4"/>
  <c r="JLC78" i="4"/>
  <c r="JLD78" i="4"/>
  <c r="JLE78" i="4"/>
  <c r="JLF78" i="4"/>
  <c r="JLG78" i="4"/>
  <c r="JLH78" i="4"/>
  <c r="JLI78" i="4"/>
  <c r="JLJ78" i="4"/>
  <c r="JLK78" i="4"/>
  <c r="JLL78" i="4"/>
  <c r="JLM78" i="4"/>
  <c r="JLN78" i="4"/>
  <c r="JLO78" i="4"/>
  <c r="JLP78" i="4"/>
  <c r="JLQ78" i="4"/>
  <c r="JLR78" i="4"/>
  <c r="JLS78" i="4"/>
  <c r="JLT78" i="4"/>
  <c r="JLU78" i="4"/>
  <c r="JLV78" i="4"/>
  <c r="JLW78" i="4"/>
  <c r="JLX78" i="4"/>
  <c r="JLY78" i="4"/>
  <c r="JLZ78" i="4"/>
  <c r="JMA78" i="4"/>
  <c r="JMB78" i="4"/>
  <c r="JMC78" i="4"/>
  <c r="JMD78" i="4"/>
  <c r="JME78" i="4"/>
  <c r="JMF78" i="4"/>
  <c r="JMG78" i="4"/>
  <c r="JMH78" i="4"/>
  <c r="JMI78" i="4"/>
  <c r="JMJ78" i="4"/>
  <c r="JMK78" i="4"/>
  <c r="JML78" i="4"/>
  <c r="JMM78" i="4"/>
  <c r="JMN78" i="4"/>
  <c r="JMO78" i="4"/>
  <c r="JMP78" i="4"/>
  <c r="JMQ78" i="4"/>
  <c r="JMR78" i="4"/>
  <c r="JMS78" i="4"/>
  <c r="JMT78" i="4"/>
  <c r="JMU78" i="4"/>
  <c r="JMV78" i="4"/>
  <c r="JMW78" i="4"/>
  <c r="JMX78" i="4"/>
  <c r="JMY78" i="4"/>
  <c r="JMZ78" i="4"/>
  <c r="JNA78" i="4"/>
  <c r="JNB78" i="4"/>
  <c r="JNC78" i="4"/>
  <c r="JND78" i="4"/>
  <c r="JNE78" i="4"/>
  <c r="JNF78" i="4"/>
  <c r="JNG78" i="4"/>
  <c r="JNH78" i="4"/>
  <c r="JNI78" i="4"/>
  <c r="JNJ78" i="4"/>
  <c r="JNK78" i="4"/>
  <c r="JNL78" i="4"/>
  <c r="JNM78" i="4"/>
  <c r="JNN78" i="4"/>
  <c r="JNO78" i="4"/>
  <c r="JNP78" i="4"/>
  <c r="JNQ78" i="4"/>
  <c r="JNR78" i="4"/>
  <c r="JNS78" i="4"/>
  <c r="JNT78" i="4"/>
  <c r="JNU78" i="4"/>
  <c r="JNV78" i="4"/>
  <c r="JNW78" i="4"/>
  <c r="JNX78" i="4"/>
  <c r="JNY78" i="4"/>
  <c r="JNZ78" i="4"/>
  <c r="JOA78" i="4"/>
  <c r="JOB78" i="4"/>
  <c r="JOC78" i="4"/>
  <c r="JOD78" i="4"/>
  <c r="JOE78" i="4"/>
  <c r="JOF78" i="4"/>
  <c r="JOG78" i="4"/>
  <c r="JOH78" i="4"/>
  <c r="JOI78" i="4"/>
  <c r="JOJ78" i="4"/>
  <c r="JOK78" i="4"/>
  <c r="JOL78" i="4"/>
  <c r="JOM78" i="4"/>
  <c r="JON78" i="4"/>
  <c r="JOO78" i="4"/>
  <c r="JOP78" i="4"/>
  <c r="JOQ78" i="4"/>
  <c r="JOR78" i="4"/>
  <c r="JOS78" i="4"/>
  <c r="JOT78" i="4"/>
  <c r="JOU78" i="4"/>
  <c r="JOV78" i="4"/>
  <c r="JOW78" i="4"/>
  <c r="JOX78" i="4"/>
  <c r="JOY78" i="4"/>
  <c r="JOZ78" i="4"/>
  <c r="JPA78" i="4"/>
  <c r="JPB78" i="4"/>
  <c r="JPC78" i="4"/>
  <c r="JPD78" i="4"/>
  <c r="JPE78" i="4"/>
  <c r="JPF78" i="4"/>
  <c r="JPG78" i="4"/>
  <c r="JPH78" i="4"/>
  <c r="JPI78" i="4"/>
  <c r="JPJ78" i="4"/>
  <c r="JPK78" i="4"/>
  <c r="JPL78" i="4"/>
  <c r="JPM78" i="4"/>
  <c r="JPN78" i="4"/>
  <c r="JPO78" i="4"/>
  <c r="JPP78" i="4"/>
  <c r="JPQ78" i="4"/>
  <c r="JPR78" i="4"/>
  <c r="JPS78" i="4"/>
  <c r="JPT78" i="4"/>
  <c r="JPU78" i="4"/>
  <c r="JPV78" i="4"/>
  <c r="JPW78" i="4"/>
  <c r="JPX78" i="4"/>
  <c r="JPY78" i="4"/>
  <c r="JPZ78" i="4"/>
  <c r="JQA78" i="4"/>
  <c r="JQB78" i="4"/>
  <c r="JQC78" i="4"/>
  <c r="JQD78" i="4"/>
  <c r="JQE78" i="4"/>
  <c r="JQF78" i="4"/>
  <c r="JQG78" i="4"/>
  <c r="JQH78" i="4"/>
  <c r="JQI78" i="4"/>
  <c r="JQJ78" i="4"/>
  <c r="JQK78" i="4"/>
  <c r="JQL78" i="4"/>
  <c r="JQM78" i="4"/>
  <c r="JQN78" i="4"/>
  <c r="JQO78" i="4"/>
  <c r="JQP78" i="4"/>
  <c r="JQQ78" i="4"/>
  <c r="JQR78" i="4"/>
  <c r="JQS78" i="4"/>
  <c r="JQT78" i="4"/>
  <c r="JQU78" i="4"/>
  <c r="JQV78" i="4"/>
  <c r="JQW78" i="4"/>
  <c r="JQX78" i="4"/>
  <c r="JQY78" i="4"/>
  <c r="JQZ78" i="4"/>
  <c r="JRA78" i="4"/>
  <c r="JRB78" i="4"/>
  <c r="JRC78" i="4"/>
  <c r="JRD78" i="4"/>
  <c r="JRE78" i="4"/>
  <c r="JRF78" i="4"/>
  <c r="JRG78" i="4"/>
  <c r="JRH78" i="4"/>
  <c r="JRI78" i="4"/>
  <c r="JRJ78" i="4"/>
  <c r="JRK78" i="4"/>
  <c r="JRL78" i="4"/>
  <c r="JRM78" i="4"/>
  <c r="JRN78" i="4"/>
  <c r="JRO78" i="4"/>
  <c r="JRP78" i="4"/>
  <c r="JRQ78" i="4"/>
  <c r="JRR78" i="4"/>
  <c r="JRS78" i="4"/>
  <c r="JRT78" i="4"/>
  <c r="JRU78" i="4"/>
  <c r="JRV78" i="4"/>
  <c r="JRW78" i="4"/>
  <c r="JRX78" i="4"/>
  <c r="JRY78" i="4"/>
  <c r="JRZ78" i="4"/>
  <c r="JSA78" i="4"/>
  <c r="JSB78" i="4"/>
  <c r="JSC78" i="4"/>
  <c r="JSD78" i="4"/>
  <c r="JSE78" i="4"/>
  <c r="JSF78" i="4"/>
  <c r="JSG78" i="4"/>
  <c r="JSH78" i="4"/>
  <c r="JSI78" i="4"/>
  <c r="JSJ78" i="4"/>
  <c r="JSK78" i="4"/>
  <c r="JSL78" i="4"/>
  <c r="JSM78" i="4"/>
  <c r="JSN78" i="4"/>
  <c r="JSO78" i="4"/>
  <c r="JSP78" i="4"/>
  <c r="JSQ78" i="4"/>
  <c r="JSR78" i="4"/>
  <c r="JSS78" i="4"/>
  <c r="JST78" i="4"/>
  <c r="JSU78" i="4"/>
  <c r="JSV78" i="4"/>
  <c r="JSW78" i="4"/>
  <c r="JSX78" i="4"/>
  <c r="JSY78" i="4"/>
  <c r="JSZ78" i="4"/>
  <c r="JTA78" i="4"/>
  <c r="JTB78" i="4"/>
  <c r="JTC78" i="4"/>
  <c r="JTD78" i="4"/>
  <c r="JTE78" i="4"/>
  <c r="JTF78" i="4"/>
  <c r="JTG78" i="4"/>
  <c r="JTH78" i="4"/>
  <c r="JTI78" i="4"/>
  <c r="JTJ78" i="4"/>
  <c r="JTK78" i="4"/>
  <c r="JTL78" i="4"/>
  <c r="JTM78" i="4"/>
  <c r="JTN78" i="4"/>
  <c r="JTO78" i="4"/>
  <c r="JTP78" i="4"/>
  <c r="JTQ78" i="4"/>
  <c r="JTR78" i="4"/>
  <c r="JTS78" i="4"/>
  <c r="JTT78" i="4"/>
  <c r="JTU78" i="4"/>
  <c r="JTV78" i="4"/>
  <c r="JTW78" i="4"/>
  <c r="JTX78" i="4"/>
  <c r="JTY78" i="4"/>
  <c r="JTZ78" i="4"/>
  <c r="JUA78" i="4"/>
  <c r="JUB78" i="4"/>
  <c r="JUC78" i="4"/>
  <c r="JUD78" i="4"/>
  <c r="JUE78" i="4"/>
  <c r="JUF78" i="4"/>
  <c r="JUG78" i="4"/>
  <c r="JUH78" i="4"/>
  <c r="JUI78" i="4"/>
  <c r="JUJ78" i="4"/>
  <c r="JUK78" i="4"/>
  <c r="JUL78" i="4"/>
  <c r="JUM78" i="4"/>
  <c r="JUN78" i="4"/>
  <c r="JUO78" i="4"/>
  <c r="JUP78" i="4"/>
  <c r="JUQ78" i="4"/>
  <c r="JUR78" i="4"/>
  <c r="JUS78" i="4"/>
  <c r="JUT78" i="4"/>
  <c r="JUU78" i="4"/>
  <c r="JUV78" i="4"/>
  <c r="JUW78" i="4"/>
  <c r="JUX78" i="4"/>
  <c r="JUY78" i="4"/>
  <c r="JUZ78" i="4"/>
  <c r="JVA78" i="4"/>
  <c r="JVB78" i="4"/>
  <c r="JVC78" i="4"/>
  <c r="JVD78" i="4"/>
  <c r="JVE78" i="4"/>
  <c r="JVF78" i="4"/>
  <c r="JVG78" i="4"/>
  <c r="JVH78" i="4"/>
  <c r="JVI78" i="4"/>
  <c r="JVJ78" i="4"/>
  <c r="JVK78" i="4"/>
  <c r="JVL78" i="4"/>
  <c r="JVM78" i="4"/>
  <c r="JVN78" i="4"/>
  <c r="JVO78" i="4"/>
  <c r="JVP78" i="4"/>
  <c r="JVQ78" i="4"/>
  <c r="JVR78" i="4"/>
  <c r="JVS78" i="4"/>
  <c r="JVT78" i="4"/>
  <c r="JVU78" i="4"/>
  <c r="JVV78" i="4"/>
  <c r="JVW78" i="4"/>
  <c r="JVX78" i="4"/>
  <c r="JVY78" i="4"/>
  <c r="JVZ78" i="4"/>
  <c r="JWA78" i="4"/>
  <c r="JWB78" i="4"/>
  <c r="JWC78" i="4"/>
  <c r="JWD78" i="4"/>
  <c r="JWE78" i="4"/>
  <c r="JWF78" i="4"/>
  <c r="JWG78" i="4"/>
  <c r="JWH78" i="4"/>
  <c r="JWI78" i="4"/>
  <c r="JWJ78" i="4"/>
  <c r="JWK78" i="4"/>
  <c r="JWL78" i="4"/>
  <c r="JWM78" i="4"/>
  <c r="JWN78" i="4"/>
  <c r="JWO78" i="4"/>
  <c r="JWP78" i="4"/>
  <c r="JWQ78" i="4"/>
  <c r="JWR78" i="4"/>
  <c r="JWS78" i="4"/>
  <c r="JWT78" i="4"/>
  <c r="JWU78" i="4"/>
  <c r="JWV78" i="4"/>
  <c r="JWW78" i="4"/>
  <c r="JWX78" i="4"/>
  <c r="JWY78" i="4"/>
  <c r="JWZ78" i="4"/>
  <c r="JXA78" i="4"/>
  <c r="JXB78" i="4"/>
  <c r="JXC78" i="4"/>
  <c r="JXD78" i="4"/>
  <c r="JXE78" i="4"/>
  <c r="JXF78" i="4"/>
  <c r="JXG78" i="4"/>
  <c r="JXH78" i="4"/>
  <c r="JXI78" i="4"/>
  <c r="JXJ78" i="4"/>
  <c r="JXK78" i="4"/>
  <c r="JXL78" i="4"/>
  <c r="JXM78" i="4"/>
  <c r="JXN78" i="4"/>
  <c r="JXO78" i="4"/>
  <c r="JXP78" i="4"/>
  <c r="JXQ78" i="4"/>
  <c r="JXR78" i="4"/>
  <c r="JXS78" i="4"/>
  <c r="JXT78" i="4"/>
  <c r="JXU78" i="4"/>
  <c r="JXV78" i="4"/>
  <c r="JXW78" i="4"/>
  <c r="JXX78" i="4"/>
  <c r="JXY78" i="4"/>
  <c r="JXZ78" i="4"/>
  <c r="JYA78" i="4"/>
  <c r="JYB78" i="4"/>
  <c r="JYC78" i="4"/>
  <c r="JYD78" i="4"/>
  <c r="JYE78" i="4"/>
  <c r="JYF78" i="4"/>
  <c r="JYG78" i="4"/>
  <c r="JYH78" i="4"/>
  <c r="JYI78" i="4"/>
  <c r="JYJ78" i="4"/>
  <c r="JYK78" i="4"/>
  <c r="JYL78" i="4"/>
  <c r="JYM78" i="4"/>
  <c r="JYN78" i="4"/>
  <c r="JYO78" i="4"/>
  <c r="JYP78" i="4"/>
  <c r="JYQ78" i="4"/>
  <c r="JYR78" i="4"/>
  <c r="JYS78" i="4"/>
  <c r="JYT78" i="4"/>
  <c r="JYU78" i="4"/>
  <c r="JYV78" i="4"/>
  <c r="JYW78" i="4"/>
  <c r="JYX78" i="4"/>
  <c r="JYY78" i="4"/>
  <c r="JYZ78" i="4"/>
  <c r="JZA78" i="4"/>
  <c r="JZB78" i="4"/>
  <c r="JZC78" i="4"/>
  <c r="JZD78" i="4"/>
  <c r="JZE78" i="4"/>
  <c r="JZF78" i="4"/>
  <c r="JZG78" i="4"/>
  <c r="JZH78" i="4"/>
  <c r="JZI78" i="4"/>
  <c r="JZJ78" i="4"/>
  <c r="JZK78" i="4"/>
  <c r="JZL78" i="4"/>
  <c r="JZM78" i="4"/>
  <c r="JZN78" i="4"/>
  <c r="JZO78" i="4"/>
  <c r="JZP78" i="4"/>
  <c r="JZQ78" i="4"/>
  <c r="JZR78" i="4"/>
  <c r="JZS78" i="4"/>
  <c r="JZT78" i="4"/>
  <c r="JZU78" i="4"/>
  <c r="JZV78" i="4"/>
  <c r="JZW78" i="4"/>
  <c r="JZX78" i="4"/>
  <c r="JZY78" i="4"/>
  <c r="JZZ78" i="4"/>
  <c r="KAA78" i="4"/>
  <c r="KAB78" i="4"/>
  <c r="KAC78" i="4"/>
  <c r="KAD78" i="4"/>
  <c r="KAE78" i="4"/>
  <c r="KAF78" i="4"/>
  <c r="KAG78" i="4"/>
  <c r="KAH78" i="4"/>
  <c r="KAI78" i="4"/>
  <c r="KAJ78" i="4"/>
  <c r="KAK78" i="4"/>
  <c r="KAL78" i="4"/>
  <c r="KAM78" i="4"/>
  <c r="KAN78" i="4"/>
  <c r="KAO78" i="4"/>
  <c r="KAP78" i="4"/>
  <c r="KAQ78" i="4"/>
  <c r="KAR78" i="4"/>
  <c r="KAS78" i="4"/>
  <c r="KAT78" i="4"/>
  <c r="KAU78" i="4"/>
  <c r="KAV78" i="4"/>
  <c r="KAW78" i="4"/>
  <c r="KAX78" i="4"/>
  <c r="KAY78" i="4"/>
  <c r="KAZ78" i="4"/>
  <c r="KBA78" i="4"/>
  <c r="KBB78" i="4"/>
  <c r="KBC78" i="4"/>
  <c r="KBD78" i="4"/>
  <c r="KBE78" i="4"/>
  <c r="KBF78" i="4"/>
  <c r="KBG78" i="4"/>
  <c r="KBH78" i="4"/>
  <c r="KBI78" i="4"/>
  <c r="KBJ78" i="4"/>
  <c r="KBK78" i="4"/>
  <c r="KBL78" i="4"/>
  <c r="KBM78" i="4"/>
  <c r="KBN78" i="4"/>
  <c r="KBO78" i="4"/>
  <c r="KBP78" i="4"/>
  <c r="KBQ78" i="4"/>
  <c r="KBR78" i="4"/>
  <c r="KBS78" i="4"/>
  <c r="KBT78" i="4"/>
  <c r="KBU78" i="4"/>
  <c r="KBV78" i="4"/>
  <c r="KBW78" i="4"/>
  <c r="KBX78" i="4"/>
  <c r="KBY78" i="4"/>
  <c r="KBZ78" i="4"/>
  <c r="KCA78" i="4"/>
  <c r="KCB78" i="4"/>
  <c r="KCC78" i="4"/>
  <c r="KCD78" i="4"/>
  <c r="KCE78" i="4"/>
  <c r="KCF78" i="4"/>
  <c r="KCG78" i="4"/>
  <c r="KCH78" i="4"/>
  <c r="KCI78" i="4"/>
  <c r="KCJ78" i="4"/>
  <c r="KCK78" i="4"/>
  <c r="KCL78" i="4"/>
  <c r="KCM78" i="4"/>
  <c r="KCN78" i="4"/>
  <c r="KCO78" i="4"/>
  <c r="KCP78" i="4"/>
  <c r="KCQ78" i="4"/>
  <c r="KCR78" i="4"/>
  <c r="KCS78" i="4"/>
  <c r="KCT78" i="4"/>
  <c r="KCU78" i="4"/>
  <c r="KCV78" i="4"/>
  <c r="KCW78" i="4"/>
  <c r="KCX78" i="4"/>
  <c r="KCY78" i="4"/>
  <c r="KCZ78" i="4"/>
  <c r="KDA78" i="4"/>
  <c r="KDB78" i="4"/>
  <c r="KDC78" i="4"/>
  <c r="KDD78" i="4"/>
  <c r="KDE78" i="4"/>
  <c r="KDF78" i="4"/>
  <c r="KDG78" i="4"/>
  <c r="KDH78" i="4"/>
  <c r="KDI78" i="4"/>
  <c r="KDJ78" i="4"/>
  <c r="KDK78" i="4"/>
  <c r="KDL78" i="4"/>
  <c r="KDM78" i="4"/>
  <c r="KDN78" i="4"/>
  <c r="KDO78" i="4"/>
  <c r="KDP78" i="4"/>
  <c r="KDQ78" i="4"/>
  <c r="KDR78" i="4"/>
  <c r="KDS78" i="4"/>
  <c r="KDT78" i="4"/>
  <c r="KDU78" i="4"/>
  <c r="KDV78" i="4"/>
  <c r="KDW78" i="4"/>
  <c r="KDX78" i="4"/>
  <c r="KDY78" i="4"/>
  <c r="KDZ78" i="4"/>
  <c r="KEA78" i="4"/>
  <c r="KEB78" i="4"/>
  <c r="KEC78" i="4"/>
  <c r="KED78" i="4"/>
  <c r="KEE78" i="4"/>
  <c r="KEF78" i="4"/>
  <c r="KEG78" i="4"/>
  <c r="KEH78" i="4"/>
  <c r="KEI78" i="4"/>
  <c r="KEJ78" i="4"/>
  <c r="KEK78" i="4"/>
  <c r="KEL78" i="4"/>
  <c r="KEM78" i="4"/>
  <c r="KEN78" i="4"/>
  <c r="KEO78" i="4"/>
  <c r="KEP78" i="4"/>
  <c r="KEQ78" i="4"/>
  <c r="KER78" i="4"/>
  <c r="KES78" i="4"/>
  <c r="KET78" i="4"/>
  <c r="KEU78" i="4"/>
  <c r="KEV78" i="4"/>
  <c r="KEW78" i="4"/>
  <c r="KEX78" i="4"/>
  <c r="KEY78" i="4"/>
  <c r="KEZ78" i="4"/>
  <c r="KFA78" i="4"/>
  <c r="KFB78" i="4"/>
  <c r="KFC78" i="4"/>
  <c r="KFD78" i="4"/>
  <c r="KFE78" i="4"/>
  <c r="KFF78" i="4"/>
  <c r="KFG78" i="4"/>
  <c r="KFH78" i="4"/>
  <c r="KFI78" i="4"/>
  <c r="KFJ78" i="4"/>
  <c r="KFK78" i="4"/>
  <c r="KFL78" i="4"/>
  <c r="KFM78" i="4"/>
  <c r="KFN78" i="4"/>
  <c r="KFO78" i="4"/>
  <c r="KFP78" i="4"/>
  <c r="KFQ78" i="4"/>
  <c r="KFR78" i="4"/>
  <c r="KFS78" i="4"/>
  <c r="KFT78" i="4"/>
  <c r="KFU78" i="4"/>
  <c r="KFV78" i="4"/>
  <c r="KFW78" i="4"/>
  <c r="KFX78" i="4"/>
  <c r="KFY78" i="4"/>
  <c r="KFZ78" i="4"/>
  <c r="KGA78" i="4"/>
  <c r="KGB78" i="4"/>
  <c r="KGC78" i="4"/>
  <c r="KGD78" i="4"/>
  <c r="KGE78" i="4"/>
  <c r="KGF78" i="4"/>
  <c r="KGG78" i="4"/>
  <c r="KGH78" i="4"/>
  <c r="KGI78" i="4"/>
  <c r="KGJ78" i="4"/>
  <c r="KGK78" i="4"/>
  <c r="KGL78" i="4"/>
  <c r="KGM78" i="4"/>
  <c r="KGN78" i="4"/>
  <c r="KGO78" i="4"/>
  <c r="KGP78" i="4"/>
  <c r="KGQ78" i="4"/>
  <c r="KGR78" i="4"/>
  <c r="KGS78" i="4"/>
  <c r="KGT78" i="4"/>
  <c r="KGU78" i="4"/>
  <c r="KGV78" i="4"/>
  <c r="KGW78" i="4"/>
  <c r="KGX78" i="4"/>
  <c r="KGY78" i="4"/>
  <c r="KGZ78" i="4"/>
  <c r="KHA78" i="4"/>
  <c r="KHB78" i="4"/>
  <c r="KHC78" i="4"/>
  <c r="KHD78" i="4"/>
  <c r="KHE78" i="4"/>
  <c r="KHF78" i="4"/>
  <c r="KHG78" i="4"/>
  <c r="KHH78" i="4"/>
  <c r="KHI78" i="4"/>
  <c r="KHJ78" i="4"/>
  <c r="KHK78" i="4"/>
  <c r="KHL78" i="4"/>
  <c r="KHM78" i="4"/>
  <c r="KHN78" i="4"/>
  <c r="KHO78" i="4"/>
  <c r="KHP78" i="4"/>
  <c r="KHQ78" i="4"/>
  <c r="KHR78" i="4"/>
  <c r="KHS78" i="4"/>
  <c r="KHT78" i="4"/>
  <c r="KHU78" i="4"/>
  <c r="KHV78" i="4"/>
  <c r="KHW78" i="4"/>
  <c r="KHX78" i="4"/>
  <c r="KHY78" i="4"/>
  <c r="KHZ78" i="4"/>
  <c r="KIA78" i="4"/>
  <c r="KIB78" i="4"/>
  <c r="KIC78" i="4"/>
  <c r="KID78" i="4"/>
  <c r="KIE78" i="4"/>
  <c r="KIF78" i="4"/>
  <c r="KIG78" i="4"/>
  <c r="KIH78" i="4"/>
  <c r="KII78" i="4"/>
  <c r="KIJ78" i="4"/>
  <c r="KIK78" i="4"/>
  <c r="KIL78" i="4"/>
  <c r="KIM78" i="4"/>
  <c r="KIN78" i="4"/>
  <c r="KIO78" i="4"/>
  <c r="KIP78" i="4"/>
  <c r="KIQ78" i="4"/>
  <c r="KIR78" i="4"/>
  <c r="KIS78" i="4"/>
  <c r="KIT78" i="4"/>
  <c r="KIU78" i="4"/>
  <c r="KIV78" i="4"/>
  <c r="KIW78" i="4"/>
  <c r="KIX78" i="4"/>
  <c r="KIY78" i="4"/>
  <c r="KIZ78" i="4"/>
  <c r="KJA78" i="4"/>
  <c r="KJB78" i="4"/>
  <c r="KJC78" i="4"/>
  <c r="KJD78" i="4"/>
  <c r="KJE78" i="4"/>
  <c r="KJF78" i="4"/>
  <c r="KJG78" i="4"/>
  <c r="KJH78" i="4"/>
  <c r="KJI78" i="4"/>
  <c r="KJJ78" i="4"/>
  <c r="KJK78" i="4"/>
  <c r="KJL78" i="4"/>
  <c r="KJM78" i="4"/>
  <c r="KJN78" i="4"/>
  <c r="KJO78" i="4"/>
  <c r="KJP78" i="4"/>
  <c r="KJQ78" i="4"/>
  <c r="KJR78" i="4"/>
  <c r="KJS78" i="4"/>
  <c r="KJT78" i="4"/>
  <c r="KJU78" i="4"/>
  <c r="KJV78" i="4"/>
  <c r="KJW78" i="4"/>
  <c r="KJX78" i="4"/>
  <c r="KJY78" i="4"/>
  <c r="KJZ78" i="4"/>
  <c r="KKA78" i="4"/>
  <c r="KKB78" i="4"/>
  <c r="KKC78" i="4"/>
  <c r="KKD78" i="4"/>
  <c r="KKE78" i="4"/>
  <c r="KKF78" i="4"/>
  <c r="KKG78" i="4"/>
  <c r="KKH78" i="4"/>
  <c r="KKI78" i="4"/>
  <c r="KKJ78" i="4"/>
  <c r="KKK78" i="4"/>
  <c r="KKL78" i="4"/>
  <c r="KKM78" i="4"/>
  <c r="KKN78" i="4"/>
  <c r="KKO78" i="4"/>
  <c r="KKP78" i="4"/>
  <c r="KKQ78" i="4"/>
  <c r="KKR78" i="4"/>
  <c r="KKS78" i="4"/>
  <c r="KKT78" i="4"/>
  <c r="KKU78" i="4"/>
  <c r="KKV78" i="4"/>
  <c r="KKW78" i="4"/>
  <c r="KKX78" i="4"/>
  <c r="KKY78" i="4"/>
  <c r="KKZ78" i="4"/>
  <c r="KLA78" i="4"/>
  <c r="KLB78" i="4"/>
  <c r="KLC78" i="4"/>
  <c r="KLD78" i="4"/>
  <c r="KLE78" i="4"/>
  <c r="KLF78" i="4"/>
  <c r="KLG78" i="4"/>
  <c r="KLH78" i="4"/>
  <c r="KLI78" i="4"/>
  <c r="KLJ78" i="4"/>
  <c r="KLK78" i="4"/>
  <c r="KLL78" i="4"/>
  <c r="KLM78" i="4"/>
  <c r="KLN78" i="4"/>
  <c r="KLO78" i="4"/>
  <c r="KLP78" i="4"/>
  <c r="KLQ78" i="4"/>
  <c r="KLR78" i="4"/>
  <c r="KLS78" i="4"/>
  <c r="KLT78" i="4"/>
  <c r="KLU78" i="4"/>
  <c r="KLV78" i="4"/>
  <c r="KLW78" i="4"/>
  <c r="KLX78" i="4"/>
  <c r="KLY78" i="4"/>
  <c r="KLZ78" i="4"/>
  <c r="KMA78" i="4"/>
  <c r="KMB78" i="4"/>
  <c r="KMC78" i="4"/>
  <c r="KMD78" i="4"/>
  <c r="KME78" i="4"/>
  <c r="KMF78" i="4"/>
  <c r="KMG78" i="4"/>
  <c r="KMH78" i="4"/>
  <c r="KMI78" i="4"/>
  <c r="KMJ78" i="4"/>
  <c r="KMK78" i="4"/>
  <c r="KML78" i="4"/>
  <c r="KMM78" i="4"/>
  <c r="KMN78" i="4"/>
  <c r="KMO78" i="4"/>
  <c r="KMP78" i="4"/>
  <c r="KMQ78" i="4"/>
  <c r="KMR78" i="4"/>
  <c r="KMS78" i="4"/>
  <c r="KMT78" i="4"/>
  <c r="KMU78" i="4"/>
  <c r="KMV78" i="4"/>
  <c r="KMW78" i="4"/>
  <c r="KMX78" i="4"/>
  <c r="KMY78" i="4"/>
  <c r="KMZ78" i="4"/>
  <c r="KNA78" i="4"/>
  <c r="KNB78" i="4"/>
  <c r="KNC78" i="4"/>
  <c r="KND78" i="4"/>
  <c r="KNE78" i="4"/>
  <c r="KNF78" i="4"/>
  <c r="KNG78" i="4"/>
  <c r="KNH78" i="4"/>
  <c r="KNI78" i="4"/>
  <c r="KNJ78" i="4"/>
  <c r="KNK78" i="4"/>
  <c r="KNL78" i="4"/>
  <c r="KNM78" i="4"/>
  <c r="KNN78" i="4"/>
  <c r="KNO78" i="4"/>
  <c r="KNP78" i="4"/>
  <c r="KNQ78" i="4"/>
  <c r="KNR78" i="4"/>
  <c r="KNS78" i="4"/>
  <c r="KNT78" i="4"/>
  <c r="KNU78" i="4"/>
  <c r="KNV78" i="4"/>
  <c r="KNW78" i="4"/>
  <c r="KNX78" i="4"/>
  <c r="KNY78" i="4"/>
  <c r="KNZ78" i="4"/>
  <c r="KOA78" i="4"/>
  <c r="KOB78" i="4"/>
  <c r="KOC78" i="4"/>
  <c r="KOD78" i="4"/>
  <c r="KOE78" i="4"/>
  <c r="KOF78" i="4"/>
  <c r="KOG78" i="4"/>
  <c r="KOH78" i="4"/>
  <c r="KOI78" i="4"/>
  <c r="KOJ78" i="4"/>
  <c r="KOK78" i="4"/>
  <c r="KOL78" i="4"/>
  <c r="KOM78" i="4"/>
  <c r="KON78" i="4"/>
  <c r="KOO78" i="4"/>
  <c r="KOP78" i="4"/>
  <c r="KOQ78" i="4"/>
  <c r="KOR78" i="4"/>
  <c r="KOS78" i="4"/>
  <c r="KOT78" i="4"/>
  <c r="KOU78" i="4"/>
  <c r="KOV78" i="4"/>
  <c r="KOW78" i="4"/>
  <c r="KOX78" i="4"/>
  <c r="KOY78" i="4"/>
  <c r="KOZ78" i="4"/>
  <c r="KPA78" i="4"/>
  <c r="KPB78" i="4"/>
  <c r="KPC78" i="4"/>
  <c r="KPD78" i="4"/>
  <c r="KPE78" i="4"/>
  <c r="KPF78" i="4"/>
  <c r="KPG78" i="4"/>
  <c r="KPH78" i="4"/>
  <c r="KPI78" i="4"/>
  <c r="KPJ78" i="4"/>
  <c r="KPK78" i="4"/>
  <c r="KPL78" i="4"/>
  <c r="KPM78" i="4"/>
  <c r="KPN78" i="4"/>
  <c r="KPO78" i="4"/>
  <c r="KPP78" i="4"/>
  <c r="KPQ78" i="4"/>
  <c r="KPR78" i="4"/>
  <c r="KPS78" i="4"/>
  <c r="KPT78" i="4"/>
  <c r="KPU78" i="4"/>
  <c r="KPV78" i="4"/>
  <c r="KPW78" i="4"/>
  <c r="KPX78" i="4"/>
  <c r="KPY78" i="4"/>
  <c r="KPZ78" i="4"/>
  <c r="KQA78" i="4"/>
  <c r="KQB78" i="4"/>
  <c r="KQC78" i="4"/>
  <c r="KQD78" i="4"/>
  <c r="KQE78" i="4"/>
  <c r="KQF78" i="4"/>
  <c r="KQG78" i="4"/>
  <c r="KQH78" i="4"/>
  <c r="KQI78" i="4"/>
  <c r="KQJ78" i="4"/>
  <c r="KQK78" i="4"/>
  <c r="KQL78" i="4"/>
  <c r="KQM78" i="4"/>
  <c r="KQN78" i="4"/>
  <c r="KQO78" i="4"/>
  <c r="KQP78" i="4"/>
  <c r="KQQ78" i="4"/>
  <c r="KQR78" i="4"/>
  <c r="KQS78" i="4"/>
  <c r="KQT78" i="4"/>
  <c r="KQU78" i="4"/>
  <c r="KQV78" i="4"/>
  <c r="KQW78" i="4"/>
  <c r="KQX78" i="4"/>
  <c r="KQY78" i="4"/>
  <c r="KQZ78" i="4"/>
  <c r="KRA78" i="4"/>
  <c r="KRB78" i="4"/>
  <c r="KRC78" i="4"/>
  <c r="KRD78" i="4"/>
  <c r="KRE78" i="4"/>
  <c r="KRF78" i="4"/>
  <c r="KRG78" i="4"/>
  <c r="KRH78" i="4"/>
  <c r="KRI78" i="4"/>
  <c r="KRJ78" i="4"/>
  <c r="KRK78" i="4"/>
  <c r="KRL78" i="4"/>
  <c r="KRM78" i="4"/>
  <c r="KRN78" i="4"/>
  <c r="KRO78" i="4"/>
  <c r="KRP78" i="4"/>
  <c r="KRQ78" i="4"/>
  <c r="KRR78" i="4"/>
  <c r="KRS78" i="4"/>
  <c r="KRT78" i="4"/>
  <c r="KRU78" i="4"/>
  <c r="KRV78" i="4"/>
  <c r="KRW78" i="4"/>
  <c r="KRX78" i="4"/>
  <c r="KRY78" i="4"/>
  <c r="KRZ78" i="4"/>
  <c r="KSA78" i="4"/>
  <c r="KSB78" i="4"/>
  <c r="KSC78" i="4"/>
  <c r="KSD78" i="4"/>
  <c r="KSE78" i="4"/>
  <c r="KSF78" i="4"/>
  <c r="KSG78" i="4"/>
  <c r="KSH78" i="4"/>
  <c r="KSI78" i="4"/>
  <c r="KSJ78" i="4"/>
  <c r="KSK78" i="4"/>
  <c r="KSL78" i="4"/>
  <c r="KSM78" i="4"/>
  <c r="KSN78" i="4"/>
  <c r="KSO78" i="4"/>
  <c r="KSP78" i="4"/>
  <c r="KSQ78" i="4"/>
  <c r="KSR78" i="4"/>
  <c r="KSS78" i="4"/>
  <c r="KST78" i="4"/>
  <c r="KSU78" i="4"/>
  <c r="KSV78" i="4"/>
  <c r="KSW78" i="4"/>
  <c r="KSX78" i="4"/>
  <c r="KSY78" i="4"/>
  <c r="KSZ78" i="4"/>
  <c r="KTA78" i="4"/>
  <c r="KTB78" i="4"/>
  <c r="KTC78" i="4"/>
  <c r="KTD78" i="4"/>
  <c r="KTE78" i="4"/>
  <c r="KTF78" i="4"/>
  <c r="KTG78" i="4"/>
  <c r="KTH78" i="4"/>
  <c r="KTI78" i="4"/>
  <c r="KTJ78" i="4"/>
  <c r="KTK78" i="4"/>
  <c r="KTL78" i="4"/>
  <c r="KTM78" i="4"/>
  <c r="KTN78" i="4"/>
  <c r="KTO78" i="4"/>
  <c r="KTP78" i="4"/>
  <c r="KTQ78" i="4"/>
  <c r="KTR78" i="4"/>
  <c r="KTS78" i="4"/>
  <c r="KTT78" i="4"/>
  <c r="KTU78" i="4"/>
  <c r="KTV78" i="4"/>
  <c r="KTW78" i="4"/>
  <c r="KTX78" i="4"/>
  <c r="KTY78" i="4"/>
  <c r="KTZ78" i="4"/>
  <c r="KUA78" i="4"/>
  <c r="KUB78" i="4"/>
  <c r="KUC78" i="4"/>
  <c r="KUD78" i="4"/>
  <c r="KUE78" i="4"/>
  <c r="KUF78" i="4"/>
  <c r="KUG78" i="4"/>
  <c r="KUH78" i="4"/>
  <c r="KUI78" i="4"/>
  <c r="KUJ78" i="4"/>
  <c r="KUK78" i="4"/>
  <c r="KUL78" i="4"/>
  <c r="KUM78" i="4"/>
  <c r="KUN78" i="4"/>
  <c r="KUO78" i="4"/>
  <c r="KUP78" i="4"/>
  <c r="KUQ78" i="4"/>
  <c r="KUR78" i="4"/>
  <c r="KUS78" i="4"/>
  <c r="KUT78" i="4"/>
  <c r="KUU78" i="4"/>
  <c r="KUV78" i="4"/>
  <c r="KUW78" i="4"/>
  <c r="KUX78" i="4"/>
  <c r="KUY78" i="4"/>
  <c r="KUZ78" i="4"/>
  <c r="KVA78" i="4"/>
  <c r="KVB78" i="4"/>
  <c r="KVC78" i="4"/>
  <c r="KVD78" i="4"/>
  <c r="KVE78" i="4"/>
  <c r="KVF78" i="4"/>
  <c r="KVG78" i="4"/>
  <c r="KVH78" i="4"/>
  <c r="KVI78" i="4"/>
  <c r="KVJ78" i="4"/>
  <c r="KVK78" i="4"/>
  <c r="KVL78" i="4"/>
  <c r="KVM78" i="4"/>
  <c r="KVN78" i="4"/>
  <c r="KVO78" i="4"/>
  <c r="KVP78" i="4"/>
  <c r="KVQ78" i="4"/>
  <c r="KVR78" i="4"/>
  <c r="KVS78" i="4"/>
  <c r="KVT78" i="4"/>
  <c r="KVU78" i="4"/>
  <c r="KVV78" i="4"/>
  <c r="KVW78" i="4"/>
  <c r="KVX78" i="4"/>
  <c r="KVY78" i="4"/>
  <c r="KVZ78" i="4"/>
  <c r="KWA78" i="4"/>
  <c r="KWB78" i="4"/>
  <c r="KWC78" i="4"/>
  <c r="KWD78" i="4"/>
  <c r="KWE78" i="4"/>
  <c r="KWF78" i="4"/>
  <c r="KWG78" i="4"/>
  <c r="KWH78" i="4"/>
  <c r="KWI78" i="4"/>
  <c r="KWJ78" i="4"/>
  <c r="KWK78" i="4"/>
  <c r="KWL78" i="4"/>
  <c r="KWM78" i="4"/>
  <c r="KWN78" i="4"/>
  <c r="KWO78" i="4"/>
  <c r="KWP78" i="4"/>
  <c r="KWQ78" i="4"/>
  <c r="KWR78" i="4"/>
  <c r="KWS78" i="4"/>
  <c r="KWT78" i="4"/>
  <c r="KWU78" i="4"/>
  <c r="KWV78" i="4"/>
  <c r="KWW78" i="4"/>
  <c r="KWX78" i="4"/>
  <c r="KWY78" i="4"/>
  <c r="KWZ78" i="4"/>
  <c r="KXA78" i="4"/>
  <c r="KXB78" i="4"/>
  <c r="KXC78" i="4"/>
  <c r="KXD78" i="4"/>
  <c r="KXE78" i="4"/>
  <c r="KXF78" i="4"/>
  <c r="KXG78" i="4"/>
  <c r="KXH78" i="4"/>
  <c r="KXI78" i="4"/>
  <c r="KXJ78" i="4"/>
  <c r="KXK78" i="4"/>
  <c r="KXL78" i="4"/>
  <c r="KXM78" i="4"/>
  <c r="KXN78" i="4"/>
  <c r="KXO78" i="4"/>
  <c r="KXP78" i="4"/>
  <c r="KXQ78" i="4"/>
  <c r="KXR78" i="4"/>
  <c r="KXS78" i="4"/>
  <c r="KXT78" i="4"/>
  <c r="KXU78" i="4"/>
  <c r="KXV78" i="4"/>
  <c r="KXW78" i="4"/>
  <c r="KXX78" i="4"/>
  <c r="KXY78" i="4"/>
  <c r="KXZ78" i="4"/>
  <c r="KYA78" i="4"/>
  <c r="KYB78" i="4"/>
  <c r="KYC78" i="4"/>
  <c r="KYD78" i="4"/>
  <c r="KYE78" i="4"/>
  <c r="KYF78" i="4"/>
  <c r="KYG78" i="4"/>
  <c r="KYH78" i="4"/>
  <c r="KYI78" i="4"/>
  <c r="KYJ78" i="4"/>
  <c r="KYK78" i="4"/>
  <c r="KYL78" i="4"/>
  <c r="KYM78" i="4"/>
  <c r="KYN78" i="4"/>
  <c r="KYO78" i="4"/>
  <c r="KYP78" i="4"/>
  <c r="KYQ78" i="4"/>
  <c r="KYR78" i="4"/>
  <c r="KYS78" i="4"/>
  <c r="KYT78" i="4"/>
  <c r="KYU78" i="4"/>
  <c r="KYV78" i="4"/>
  <c r="KYW78" i="4"/>
  <c r="KYX78" i="4"/>
  <c r="KYY78" i="4"/>
  <c r="KYZ78" i="4"/>
  <c r="KZA78" i="4"/>
  <c r="KZB78" i="4"/>
  <c r="KZC78" i="4"/>
  <c r="KZD78" i="4"/>
  <c r="KZE78" i="4"/>
  <c r="KZF78" i="4"/>
  <c r="KZG78" i="4"/>
  <c r="KZH78" i="4"/>
  <c r="KZI78" i="4"/>
  <c r="KZJ78" i="4"/>
  <c r="KZK78" i="4"/>
  <c r="KZL78" i="4"/>
  <c r="KZM78" i="4"/>
  <c r="KZN78" i="4"/>
  <c r="KZO78" i="4"/>
  <c r="KZP78" i="4"/>
  <c r="KZQ78" i="4"/>
  <c r="KZR78" i="4"/>
  <c r="KZS78" i="4"/>
  <c r="KZT78" i="4"/>
  <c r="KZU78" i="4"/>
  <c r="KZV78" i="4"/>
  <c r="KZW78" i="4"/>
  <c r="KZX78" i="4"/>
  <c r="KZY78" i="4"/>
  <c r="KZZ78" i="4"/>
  <c r="LAA78" i="4"/>
  <c r="LAB78" i="4"/>
  <c r="LAC78" i="4"/>
  <c r="LAD78" i="4"/>
  <c r="LAE78" i="4"/>
  <c r="LAF78" i="4"/>
  <c r="LAG78" i="4"/>
  <c r="LAH78" i="4"/>
  <c r="LAI78" i="4"/>
  <c r="LAJ78" i="4"/>
  <c r="LAK78" i="4"/>
  <c r="LAL78" i="4"/>
  <c r="LAM78" i="4"/>
  <c r="LAN78" i="4"/>
  <c r="LAO78" i="4"/>
  <c r="LAP78" i="4"/>
  <c r="LAQ78" i="4"/>
  <c r="LAR78" i="4"/>
  <c r="LAS78" i="4"/>
  <c r="LAT78" i="4"/>
  <c r="LAU78" i="4"/>
  <c r="LAV78" i="4"/>
  <c r="LAW78" i="4"/>
  <c r="LAX78" i="4"/>
  <c r="LAY78" i="4"/>
  <c r="LAZ78" i="4"/>
  <c r="LBA78" i="4"/>
  <c r="LBB78" i="4"/>
  <c r="LBC78" i="4"/>
  <c r="LBD78" i="4"/>
  <c r="LBE78" i="4"/>
  <c r="LBF78" i="4"/>
  <c r="LBG78" i="4"/>
  <c r="LBH78" i="4"/>
  <c r="LBI78" i="4"/>
  <c r="LBJ78" i="4"/>
  <c r="LBK78" i="4"/>
  <c r="LBL78" i="4"/>
  <c r="LBM78" i="4"/>
  <c r="LBN78" i="4"/>
  <c r="LBO78" i="4"/>
  <c r="LBP78" i="4"/>
  <c r="LBQ78" i="4"/>
  <c r="LBR78" i="4"/>
  <c r="LBS78" i="4"/>
  <c r="LBT78" i="4"/>
  <c r="LBU78" i="4"/>
  <c r="LBV78" i="4"/>
  <c r="LBW78" i="4"/>
  <c r="LBX78" i="4"/>
  <c r="LBY78" i="4"/>
  <c r="LBZ78" i="4"/>
  <c r="LCA78" i="4"/>
  <c r="LCB78" i="4"/>
  <c r="LCC78" i="4"/>
  <c r="LCD78" i="4"/>
  <c r="LCE78" i="4"/>
  <c r="LCF78" i="4"/>
  <c r="LCG78" i="4"/>
  <c r="LCH78" i="4"/>
  <c r="LCI78" i="4"/>
  <c r="LCJ78" i="4"/>
  <c r="LCK78" i="4"/>
  <c r="LCL78" i="4"/>
  <c r="LCM78" i="4"/>
  <c r="LCN78" i="4"/>
  <c r="LCO78" i="4"/>
  <c r="LCP78" i="4"/>
  <c r="LCQ78" i="4"/>
  <c r="LCR78" i="4"/>
  <c r="LCS78" i="4"/>
  <c r="LCT78" i="4"/>
  <c r="LCU78" i="4"/>
  <c r="LCV78" i="4"/>
  <c r="LCW78" i="4"/>
  <c r="LCX78" i="4"/>
  <c r="LCY78" i="4"/>
  <c r="LCZ78" i="4"/>
  <c r="LDA78" i="4"/>
  <c r="LDB78" i="4"/>
  <c r="LDC78" i="4"/>
  <c r="LDD78" i="4"/>
  <c r="LDE78" i="4"/>
  <c r="LDF78" i="4"/>
  <c r="LDG78" i="4"/>
  <c r="LDH78" i="4"/>
  <c r="LDI78" i="4"/>
  <c r="LDJ78" i="4"/>
  <c r="LDK78" i="4"/>
  <c r="LDL78" i="4"/>
  <c r="LDM78" i="4"/>
  <c r="LDN78" i="4"/>
  <c r="LDO78" i="4"/>
  <c r="LDP78" i="4"/>
  <c r="LDQ78" i="4"/>
  <c r="LDR78" i="4"/>
  <c r="LDS78" i="4"/>
  <c r="LDT78" i="4"/>
  <c r="LDU78" i="4"/>
  <c r="LDV78" i="4"/>
  <c r="LDW78" i="4"/>
  <c r="LDX78" i="4"/>
  <c r="LDY78" i="4"/>
  <c r="LDZ78" i="4"/>
  <c r="LEA78" i="4"/>
  <c r="LEB78" i="4"/>
  <c r="LEC78" i="4"/>
  <c r="LED78" i="4"/>
  <c r="LEE78" i="4"/>
  <c r="LEF78" i="4"/>
  <c r="LEG78" i="4"/>
  <c r="LEH78" i="4"/>
  <c r="LEI78" i="4"/>
  <c r="LEJ78" i="4"/>
  <c r="LEK78" i="4"/>
  <c r="LEL78" i="4"/>
  <c r="LEM78" i="4"/>
  <c r="LEN78" i="4"/>
  <c r="LEO78" i="4"/>
  <c r="LEP78" i="4"/>
  <c r="LEQ78" i="4"/>
  <c r="LER78" i="4"/>
  <c r="LES78" i="4"/>
  <c r="LET78" i="4"/>
  <c r="LEU78" i="4"/>
  <c r="LEV78" i="4"/>
  <c r="LEW78" i="4"/>
  <c r="LEX78" i="4"/>
  <c r="LEY78" i="4"/>
  <c r="LEZ78" i="4"/>
  <c r="LFA78" i="4"/>
  <c r="LFB78" i="4"/>
  <c r="LFC78" i="4"/>
  <c r="LFD78" i="4"/>
  <c r="LFE78" i="4"/>
  <c r="LFF78" i="4"/>
  <c r="LFG78" i="4"/>
  <c r="LFH78" i="4"/>
  <c r="LFI78" i="4"/>
  <c r="LFJ78" i="4"/>
  <c r="LFK78" i="4"/>
  <c r="LFL78" i="4"/>
  <c r="LFM78" i="4"/>
  <c r="LFN78" i="4"/>
  <c r="LFO78" i="4"/>
  <c r="LFP78" i="4"/>
  <c r="LFQ78" i="4"/>
  <c r="LFR78" i="4"/>
  <c r="LFS78" i="4"/>
  <c r="LFT78" i="4"/>
  <c r="LFU78" i="4"/>
  <c r="LFV78" i="4"/>
  <c r="LFW78" i="4"/>
  <c r="LFX78" i="4"/>
  <c r="LFY78" i="4"/>
  <c r="LFZ78" i="4"/>
  <c r="LGA78" i="4"/>
  <c r="LGB78" i="4"/>
  <c r="LGC78" i="4"/>
  <c r="LGD78" i="4"/>
  <c r="LGE78" i="4"/>
  <c r="LGF78" i="4"/>
  <c r="LGG78" i="4"/>
  <c r="LGH78" i="4"/>
  <c r="LGI78" i="4"/>
  <c r="LGJ78" i="4"/>
  <c r="LGK78" i="4"/>
  <c r="LGL78" i="4"/>
  <c r="LGM78" i="4"/>
  <c r="LGN78" i="4"/>
  <c r="LGO78" i="4"/>
  <c r="LGP78" i="4"/>
  <c r="LGQ78" i="4"/>
  <c r="LGR78" i="4"/>
  <c r="LGS78" i="4"/>
  <c r="LGT78" i="4"/>
  <c r="LGU78" i="4"/>
  <c r="LGV78" i="4"/>
  <c r="LGW78" i="4"/>
  <c r="LGX78" i="4"/>
  <c r="LGY78" i="4"/>
  <c r="LGZ78" i="4"/>
  <c r="LHA78" i="4"/>
  <c r="LHB78" i="4"/>
  <c r="LHC78" i="4"/>
  <c r="LHD78" i="4"/>
  <c r="LHE78" i="4"/>
  <c r="LHF78" i="4"/>
  <c r="LHG78" i="4"/>
  <c r="LHH78" i="4"/>
  <c r="LHI78" i="4"/>
  <c r="LHJ78" i="4"/>
  <c r="LHK78" i="4"/>
  <c r="LHL78" i="4"/>
  <c r="LHM78" i="4"/>
  <c r="LHN78" i="4"/>
  <c r="LHO78" i="4"/>
  <c r="LHP78" i="4"/>
  <c r="LHQ78" i="4"/>
  <c r="LHR78" i="4"/>
  <c r="LHS78" i="4"/>
  <c r="LHT78" i="4"/>
  <c r="LHU78" i="4"/>
  <c r="LHV78" i="4"/>
  <c r="LHW78" i="4"/>
  <c r="LHX78" i="4"/>
  <c r="LHY78" i="4"/>
  <c r="LHZ78" i="4"/>
  <c r="LIA78" i="4"/>
  <c r="LIB78" i="4"/>
  <c r="LIC78" i="4"/>
  <c r="LID78" i="4"/>
  <c r="LIE78" i="4"/>
  <c r="LIF78" i="4"/>
  <c r="LIG78" i="4"/>
  <c r="LIH78" i="4"/>
  <c r="LII78" i="4"/>
  <c r="LIJ78" i="4"/>
  <c r="LIK78" i="4"/>
  <c r="LIL78" i="4"/>
  <c r="LIM78" i="4"/>
  <c r="LIN78" i="4"/>
  <c r="LIO78" i="4"/>
  <c r="LIP78" i="4"/>
  <c r="LIQ78" i="4"/>
  <c r="LIR78" i="4"/>
  <c r="LIS78" i="4"/>
  <c r="LIT78" i="4"/>
  <c r="LIU78" i="4"/>
  <c r="LIV78" i="4"/>
  <c r="LIW78" i="4"/>
  <c r="LIX78" i="4"/>
  <c r="LIY78" i="4"/>
  <c r="LIZ78" i="4"/>
  <c r="LJA78" i="4"/>
  <c r="LJB78" i="4"/>
  <c r="LJC78" i="4"/>
  <c r="LJD78" i="4"/>
  <c r="LJE78" i="4"/>
  <c r="LJF78" i="4"/>
  <c r="LJG78" i="4"/>
  <c r="LJH78" i="4"/>
  <c r="LJI78" i="4"/>
  <c r="LJJ78" i="4"/>
  <c r="LJK78" i="4"/>
  <c r="LJL78" i="4"/>
  <c r="LJM78" i="4"/>
  <c r="LJN78" i="4"/>
  <c r="LJO78" i="4"/>
  <c r="LJP78" i="4"/>
  <c r="LJQ78" i="4"/>
  <c r="LJR78" i="4"/>
  <c r="LJS78" i="4"/>
  <c r="LJT78" i="4"/>
  <c r="LJU78" i="4"/>
  <c r="LJV78" i="4"/>
  <c r="LJW78" i="4"/>
  <c r="LJX78" i="4"/>
  <c r="LJY78" i="4"/>
  <c r="LJZ78" i="4"/>
  <c r="LKA78" i="4"/>
  <c r="LKB78" i="4"/>
  <c r="LKC78" i="4"/>
  <c r="LKD78" i="4"/>
  <c r="LKE78" i="4"/>
  <c r="LKF78" i="4"/>
  <c r="LKG78" i="4"/>
  <c r="LKH78" i="4"/>
  <c r="LKI78" i="4"/>
  <c r="LKJ78" i="4"/>
  <c r="LKK78" i="4"/>
  <c r="LKL78" i="4"/>
  <c r="LKM78" i="4"/>
  <c r="LKN78" i="4"/>
  <c r="LKO78" i="4"/>
  <c r="LKP78" i="4"/>
  <c r="LKQ78" i="4"/>
  <c r="LKR78" i="4"/>
  <c r="LKS78" i="4"/>
  <c r="LKT78" i="4"/>
  <c r="LKU78" i="4"/>
  <c r="LKV78" i="4"/>
  <c r="LKW78" i="4"/>
  <c r="LKX78" i="4"/>
  <c r="LKY78" i="4"/>
  <c r="LKZ78" i="4"/>
  <c r="LLA78" i="4"/>
  <c r="LLB78" i="4"/>
  <c r="LLC78" i="4"/>
  <c r="LLD78" i="4"/>
  <c r="LLE78" i="4"/>
  <c r="LLF78" i="4"/>
  <c r="LLG78" i="4"/>
  <c r="LLH78" i="4"/>
  <c r="LLI78" i="4"/>
  <c r="LLJ78" i="4"/>
  <c r="LLK78" i="4"/>
  <c r="LLL78" i="4"/>
  <c r="LLM78" i="4"/>
  <c r="LLN78" i="4"/>
  <c r="LLO78" i="4"/>
  <c r="LLP78" i="4"/>
  <c r="LLQ78" i="4"/>
  <c r="LLR78" i="4"/>
  <c r="LLS78" i="4"/>
  <c r="LLT78" i="4"/>
  <c r="LLU78" i="4"/>
  <c r="LLV78" i="4"/>
  <c r="LLW78" i="4"/>
  <c r="LLX78" i="4"/>
  <c r="LLY78" i="4"/>
  <c r="LLZ78" i="4"/>
  <c r="LMA78" i="4"/>
  <c r="LMB78" i="4"/>
  <c r="LMC78" i="4"/>
  <c r="LMD78" i="4"/>
  <c r="LME78" i="4"/>
  <c r="LMF78" i="4"/>
  <c r="LMG78" i="4"/>
  <c r="LMH78" i="4"/>
  <c r="LMI78" i="4"/>
  <c r="LMJ78" i="4"/>
  <c r="LMK78" i="4"/>
  <c r="LML78" i="4"/>
  <c r="LMM78" i="4"/>
  <c r="LMN78" i="4"/>
  <c r="LMO78" i="4"/>
  <c r="LMP78" i="4"/>
  <c r="LMQ78" i="4"/>
  <c r="LMR78" i="4"/>
  <c r="LMS78" i="4"/>
  <c r="LMT78" i="4"/>
  <c r="LMU78" i="4"/>
  <c r="LMV78" i="4"/>
  <c r="LMW78" i="4"/>
  <c r="LMX78" i="4"/>
  <c r="LMY78" i="4"/>
  <c r="LMZ78" i="4"/>
  <c r="LNA78" i="4"/>
  <c r="LNB78" i="4"/>
  <c r="LNC78" i="4"/>
  <c r="LND78" i="4"/>
  <c r="LNE78" i="4"/>
  <c r="LNF78" i="4"/>
  <c r="LNG78" i="4"/>
  <c r="LNH78" i="4"/>
  <c r="LNI78" i="4"/>
  <c r="LNJ78" i="4"/>
  <c r="LNK78" i="4"/>
  <c r="LNL78" i="4"/>
  <c r="LNM78" i="4"/>
  <c r="LNN78" i="4"/>
  <c r="LNO78" i="4"/>
  <c r="LNP78" i="4"/>
  <c r="LNQ78" i="4"/>
  <c r="LNR78" i="4"/>
  <c r="LNS78" i="4"/>
  <c r="LNT78" i="4"/>
  <c r="LNU78" i="4"/>
  <c r="LNV78" i="4"/>
  <c r="LNW78" i="4"/>
  <c r="LNX78" i="4"/>
  <c r="LNY78" i="4"/>
  <c r="LNZ78" i="4"/>
  <c r="LOA78" i="4"/>
  <c r="LOB78" i="4"/>
  <c r="LOC78" i="4"/>
  <c r="LOD78" i="4"/>
  <c r="LOE78" i="4"/>
  <c r="LOF78" i="4"/>
  <c r="LOG78" i="4"/>
  <c r="LOH78" i="4"/>
  <c r="LOI78" i="4"/>
  <c r="LOJ78" i="4"/>
  <c r="LOK78" i="4"/>
  <c r="LOL78" i="4"/>
  <c r="LOM78" i="4"/>
  <c r="LON78" i="4"/>
  <c r="LOO78" i="4"/>
  <c r="LOP78" i="4"/>
  <c r="LOQ78" i="4"/>
  <c r="LOR78" i="4"/>
  <c r="LOS78" i="4"/>
  <c r="LOT78" i="4"/>
  <c r="LOU78" i="4"/>
  <c r="LOV78" i="4"/>
  <c r="LOW78" i="4"/>
  <c r="LOX78" i="4"/>
  <c r="LOY78" i="4"/>
  <c r="LOZ78" i="4"/>
  <c r="LPA78" i="4"/>
  <c r="LPB78" i="4"/>
  <c r="LPC78" i="4"/>
  <c r="LPD78" i="4"/>
  <c r="LPE78" i="4"/>
  <c r="LPF78" i="4"/>
  <c r="LPG78" i="4"/>
  <c r="LPH78" i="4"/>
  <c r="LPI78" i="4"/>
  <c r="LPJ78" i="4"/>
  <c r="LPK78" i="4"/>
  <c r="LPL78" i="4"/>
  <c r="LPM78" i="4"/>
  <c r="LPN78" i="4"/>
  <c r="LPO78" i="4"/>
  <c r="LPP78" i="4"/>
  <c r="LPQ78" i="4"/>
  <c r="LPR78" i="4"/>
  <c r="LPS78" i="4"/>
  <c r="LPT78" i="4"/>
  <c r="LPU78" i="4"/>
  <c r="LPV78" i="4"/>
  <c r="LPW78" i="4"/>
  <c r="LPX78" i="4"/>
  <c r="LPY78" i="4"/>
  <c r="LPZ78" i="4"/>
  <c r="LQA78" i="4"/>
  <c r="LQB78" i="4"/>
  <c r="LQC78" i="4"/>
  <c r="LQD78" i="4"/>
  <c r="LQE78" i="4"/>
  <c r="LQF78" i="4"/>
  <c r="LQG78" i="4"/>
  <c r="LQH78" i="4"/>
  <c r="LQI78" i="4"/>
  <c r="LQJ78" i="4"/>
  <c r="LQK78" i="4"/>
  <c r="LQL78" i="4"/>
  <c r="LQM78" i="4"/>
  <c r="LQN78" i="4"/>
  <c r="LQO78" i="4"/>
  <c r="LQP78" i="4"/>
  <c r="LQQ78" i="4"/>
  <c r="LQR78" i="4"/>
  <c r="LQS78" i="4"/>
  <c r="LQT78" i="4"/>
  <c r="LQU78" i="4"/>
  <c r="LQV78" i="4"/>
  <c r="LQW78" i="4"/>
  <c r="LQX78" i="4"/>
  <c r="LQY78" i="4"/>
  <c r="LQZ78" i="4"/>
  <c r="LRA78" i="4"/>
  <c r="LRB78" i="4"/>
  <c r="LRC78" i="4"/>
  <c r="LRD78" i="4"/>
  <c r="LRE78" i="4"/>
  <c r="LRF78" i="4"/>
  <c r="LRG78" i="4"/>
  <c r="LRH78" i="4"/>
  <c r="LRI78" i="4"/>
  <c r="LRJ78" i="4"/>
  <c r="LRK78" i="4"/>
  <c r="LRL78" i="4"/>
  <c r="LRM78" i="4"/>
  <c r="LRN78" i="4"/>
  <c r="LRO78" i="4"/>
  <c r="LRP78" i="4"/>
  <c r="LRQ78" i="4"/>
  <c r="LRR78" i="4"/>
  <c r="LRS78" i="4"/>
  <c r="LRT78" i="4"/>
  <c r="LRU78" i="4"/>
  <c r="LRV78" i="4"/>
  <c r="LRW78" i="4"/>
  <c r="LRX78" i="4"/>
  <c r="LRY78" i="4"/>
  <c r="LRZ78" i="4"/>
  <c r="LSA78" i="4"/>
  <c r="LSB78" i="4"/>
  <c r="LSC78" i="4"/>
  <c r="LSD78" i="4"/>
  <c r="LSE78" i="4"/>
  <c r="LSF78" i="4"/>
  <c r="LSG78" i="4"/>
  <c r="LSH78" i="4"/>
  <c r="LSI78" i="4"/>
  <c r="LSJ78" i="4"/>
  <c r="LSK78" i="4"/>
  <c r="LSL78" i="4"/>
  <c r="LSM78" i="4"/>
  <c r="LSN78" i="4"/>
  <c r="LSO78" i="4"/>
  <c r="LSP78" i="4"/>
  <c r="LSQ78" i="4"/>
  <c r="LSR78" i="4"/>
  <c r="LSS78" i="4"/>
  <c r="LST78" i="4"/>
  <c r="LSU78" i="4"/>
  <c r="LSV78" i="4"/>
  <c r="LSW78" i="4"/>
  <c r="LSX78" i="4"/>
  <c r="LSY78" i="4"/>
  <c r="LSZ78" i="4"/>
  <c r="LTA78" i="4"/>
  <c r="LTB78" i="4"/>
  <c r="LTC78" i="4"/>
  <c r="LTD78" i="4"/>
  <c r="LTE78" i="4"/>
  <c r="LTF78" i="4"/>
  <c r="LTG78" i="4"/>
  <c r="LTH78" i="4"/>
  <c r="LTI78" i="4"/>
  <c r="LTJ78" i="4"/>
  <c r="LTK78" i="4"/>
  <c r="LTL78" i="4"/>
  <c r="LTM78" i="4"/>
  <c r="LTN78" i="4"/>
  <c r="LTO78" i="4"/>
  <c r="LTP78" i="4"/>
  <c r="LTQ78" i="4"/>
  <c r="LTR78" i="4"/>
  <c r="LTS78" i="4"/>
  <c r="LTT78" i="4"/>
  <c r="LTU78" i="4"/>
  <c r="LTV78" i="4"/>
  <c r="LTW78" i="4"/>
  <c r="LTX78" i="4"/>
  <c r="LTY78" i="4"/>
  <c r="LTZ78" i="4"/>
  <c r="LUA78" i="4"/>
  <c r="LUB78" i="4"/>
  <c r="LUC78" i="4"/>
  <c r="LUD78" i="4"/>
  <c r="LUE78" i="4"/>
  <c r="LUF78" i="4"/>
  <c r="LUG78" i="4"/>
  <c r="LUH78" i="4"/>
  <c r="LUI78" i="4"/>
  <c r="LUJ78" i="4"/>
  <c r="LUK78" i="4"/>
  <c r="LUL78" i="4"/>
  <c r="LUM78" i="4"/>
  <c r="LUN78" i="4"/>
  <c r="LUO78" i="4"/>
  <c r="LUP78" i="4"/>
  <c r="LUQ78" i="4"/>
  <c r="LUR78" i="4"/>
  <c r="LUS78" i="4"/>
  <c r="LUT78" i="4"/>
  <c r="LUU78" i="4"/>
  <c r="LUV78" i="4"/>
  <c r="LUW78" i="4"/>
  <c r="LUX78" i="4"/>
  <c r="LUY78" i="4"/>
  <c r="LUZ78" i="4"/>
  <c r="LVA78" i="4"/>
  <c r="LVB78" i="4"/>
  <c r="LVC78" i="4"/>
  <c r="LVD78" i="4"/>
  <c r="LVE78" i="4"/>
  <c r="LVF78" i="4"/>
  <c r="LVG78" i="4"/>
  <c r="LVH78" i="4"/>
  <c r="LVI78" i="4"/>
  <c r="LVJ78" i="4"/>
  <c r="LVK78" i="4"/>
  <c r="LVL78" i="4"/>
  <c r="LVM78" i="4"/>
  <c r="LVN78" i="4"/>
  <c r="LVO78" i="4"/>
  <c r="LVP78" i="4"/>
  <c r="LVQ78" i="4"/>
  <c r="LVR78" i="4"/>
  <c r="LVS78" i="4"/>
  <c r="LVT78" i="4"/>
  <c r="LVU78" i="4"/>
  <c r="LVV78" i="4"/>
  <c r="LVW78" i="4"/>
  <c r="LVX78" i="4"/>
  <c r="LVY78" i="4"/>
  <c r="LVZ78" i="4"/>
  <c r="LWA78" i="4"/>
  <c r="LWB78" i="4"/>
  <c r="LWC78" i="4"/>
  <c r="LWD78" i="4"/>
  <c r="LWE78" i="4"/>
  <c r="LWF78" i="4"/>
  <c r="LWG78" i="4"/>
  <c r="LWH78" i="4"/>
  <c r="LWI78" i="4"/>
  <c r="LWJ78" i="4"/>
  <c r="LWK78" i="4"/>
  <c r="LWL78" i="4"/>
  <c r="LWM78" i="4"/>
  <c r="LWN78" i="4"/>
  <c r="LWO78" i="4"/>
  <c r="LWP78" i="4"/>
  <c r="LWQ78" i="4"/>
  <c r="LWR78" i="4"/>
  <c r="LWS78" i="4"/>
  <c r="LWT78" i="4"/>
  <c r="LWU78" i="4"/>
  <c r="LWV78" i="4"/>
  <c r="LWW78" i="4"/>
  <c r="LWX78" i="4"/>
  <c r="LWY78" i="4"/>
  <c r="LWZ78" i="4"/>
  <c r="LXA78" i="4"/>
  <c r="LXB78" i="4"/>
  <c r="LXC78" i="4"/>
  <c r="LXD78" i="4"/>
  <c r="LXE78" i="4"/>
  <c r="LXF78" i="4"/>
  <c r="LXG78" i="4"/>
  <c r="LXH78" i="4"/>
  <c r="LXI78" i="4"/>
  <c r="LXJ78" i="4"/>
  <c r="LXK78" i="4"/>
  <c r="LXL78" i="4"/>
  <c r="LXM78" i="4"/>
  <c r="LXN78" i="4"/>
  <c r="LXO78" i="4"/>
  <c r="LXP78" i="4"/>
  <c r="LXQ78" i="4"/>
  <c r="LXR78" i="4"/>
  <c r="LXS78" i="4"/>
  <c r="LXT78" i="4"/>
  <c r="LXU78" i="4"/>
  <c r="LXV78" i="4"/>
  <c r="LXW78" i="4"/>
  <c r="LXX78" i="4"/>
  <c r="LXY78" i="4"/>
  <c r="LXZ78" i="4"/>
  <c r="LYA78" i="4"/>
  <c r="LYB78" i="4"/>
  <c r="LYC78" i="4"/>
  <c r="LYD78" i="4"/>
  <c r="LYE78" i="4"/>
  <c r="LYF78" i="4"/>
  <c r="LYG78" i="4"/>
  <c r="LYH78" i="4"/>
  <c r="LYI78" i="4"/>
  <c r="LYJ78" i="4"/>
  <c r="LYK78" i="4"/>
  <c r="LYL78" i="4"/>
  <c r="LYM78" i="4"/>
  <c r="LYN78" i="4"/>
  <c r="LYO78" i="4"/>
  <c r="LYP78" i="4"/>
  <c r="LYQ78" i="4"/>
  <c r="LYR78" i="4"/>
  <c r="LYS78" i="4"/>
  <c r="LYT78" i="4"/>
  <c r="LYU78" i="4"/>
  <c r="LYV78" i="4"/>
  <c r="LYW78" i="4"/>
  <c r="LYX78" i="4"/>
  <c r="LYY78" i="4"/>
  <c r="LYZ78" i="4"/>
  <c r="LZA78" i="4"/>
  <c r="LZB78" i="4"/>
  <c r="LZC78" i="4"/>
  <c r="LZD78" i="4"/>
  <c r="LZE78" i="4"/>
  <c r="LZF78" i="4"/>
  <c r="LZG78" i="4"/>
  <c r="LZH78" i="4"/>
  <c r="LZI78" i="4"/>
  <c r="LZJ78" i="4"/>
  <c r="LZK78" i="4"/>
  <c r="LZL78" i="4"/>
  <c r="LZM78" i="4"/>
  <c r="LZN78" i="4"/>
  <c r="LZO78" i="4"/>
  <c r="LZP78" i="4"/>
  <c r="LZQ78" i="4"/>
  <c r="LZR78" i="4"/>
  <c r="LZS78" i="4"/>
  <c r="LZT78" i="4"/>
  <c r="LZU78" i="4"/>
  <c r="LZV78" i="4"/>
  <c r="LZW78" i="4"/>
  <c r="LZX78" i="4"/>
  <c r="LZY78" i="4"/>
  <c r="LZZ78" i="4"/>
  <c r="MAA78" i="4"/>
  <c r="MAB78" i="4"/>
  <c r="MAC78" i="4"/>
  <c r="MAD78" i="4"/>
  <c r="MAE78" i="4"/>
  <c r="MAF78" i="4"/>
  <c r="MAG78" i="4"/>
  <c r="MAH78" i="4"/>
  <c r="MAI78" i="4"/>
  <c r="MAJ78" i="4"/>
  <c r="MAK78" i="4"/>
  <c r="MAL78" i="4"/>
  <c r="MAM78" i="4"/>
  <c r="MAN78" i="4"/>
  <c r="MAO78" i="4"/>
  <c r="MAP78" i="4"/>
  <c r="MAQ78" i="4"/>
  <c r="MAR78" i="4"/>
  <c r="MAS78" i="4"/>
  <c r="MAT78" i="4"/>
  <c r="MAU78" i="4"/>
  <c r="MAV78" i="4"/>
  <c r="MAW78" i="4"/>
  <c r="MAX78" i="4"/>
  <c r="MAY78" i="4"/>
  <c r="MAZ78" i="4"/>
  <c r="MBA78" i="4"/>
  <c r="MBB78" i="4"/>
  <c r="MBC78" i="4"/>
  <c r="MBD78" i="4"/>
  <c r="MBE78" i="4"/>
  <c r="MBF78" i="4"/>
  <c r="MBG78" i="4"/>
  <c r="MBH78" i="4"/>
  <c r="MBI78" i="4"/>
  <c r="MBJ78" i="4"/>
  <c r="MBK78" i="4"/>
  <c r="MBL78" i="4"/>
  <c r="MBM78" i="4"/>
  <c r="MBN78" i="4"/>
  <c r="MBO78" i="4"/>
  <c r="MBP78" i="4"/>
  <c r="MBQ78" i="4"/>
  <c r="MBR78" i="4"/>
  <c r="MBS78" i="4"/>
  <c r="MBT78" i="4"/>
  <c r="MBU78" i="4"/>
  <c r="MBV78" i="4"/>
  <c r="MBW78" i="4"/>
  <c r="MBX78" i="4"/>
  <c r="MBY78" i="4"/>
  <c r="MBZ78" i="4"/>
  <c r="MCA78" i="4"/>
  <c r="MCB78" i="4"/>
  <c r="MCC78" i="4"/>
  <c r="MCD78" i="4"/>
  <c r="MCE78" i="4"/>
  <c r="MCF78" i="4"/>
  <c r="MCG78" i="4"/>
  <c r="MCH78" i="4"/>
  <c r="MCI78" i="4"/>
  <c r="MCJ78" i="4"/>
  <c r="MCK78" i="4"/>
  <c r="MCL78" i="4"/>
  <c r="MCM78" i="4"/>
  <c r="MCN78" i="4"/>
  <c r="MCO78" i="4"/>
  <c r="MCP78" i="4"/>
  <c r="MCQ78" i="4"/>
  <c r="MCR78" i="4"/>
  <c r="MCS78" i="4"/>
  <c r="MCT78" i="4"/>
  <c r="MCU78" i="4"/>
  <c r="MCV78" i="4"/>
  <c r="MCW78" i="4"/>
  <c r="MCX78" i="4"/>
  <c r="MCY78" i="4"/>
  <c r="MCZ78" i="4"/>
  <c r="MDA78" i="4"/>
  <c r="MDB78" i="4"/>
  <c r="MDC78" i="4"/>
  <c r="MDD78" i="4"/>
  <c r="MDE78" i="4"/>
  <c r="MDF78" i="4"/>
  <c r="MDG78" i="4"/>
  <c r="MDH78" i="4"/>
  <c r="MDI78" i="4"/>
  <c r="MDJ78" i="4"/>
  <c r="MDK78" i="4"/>
  <c r="MDL78" i="4"/>
  <c r="MDM78" i="4"/>
  <c r="MDN78" i="4"/>
  <c r="MDO78" i="4"/>
  <c r="MDP78" i="4"/>
  <c r="MDQ78" i="4"/>
  <c r="MDR78" i="4"/>
  <c r="MDS78" i="4"/>
  <c r="MDT78" i="4"/>
  <c r="MDU78" i="4"/>
  <c r="MDV78" i="4"/>
  <c r="MDW78" i="4"/>
  <c r="MDX78" i="4"/>
  <c r="MDY78" i="4"/>
  <c r="MDZ78" i="4"/>
  <c r="MEA78" i="4"/>
  <c r="MEB78" i="4"/>
  <c r="MEC78" i="4"/>
  <c r="MED78" i="4"/>
  <c r="MEE78" i="4"/>
  <c r="MEF78" i="4"/>
  <c r="MEG78" i="4"/>
  <c r="MEH78" i="4"/>
  <c r="MEI78" i="4"/>
  <c r="MEJ78" i="4"/>
  <c r="MEK78" i="4"/>
  <c r="MEL78" i="4"/>
  <c r="MEM78" i="4"/>
  <c r="MEN78" i="4"/>
  <c r="MEO78" i="4"/>
  <c r="MEP78" i="4"/>
  <c r="MEQ78" i="4"/>
  <c r="MER78" i="4"/>
  <c r="MES78" i="4"/>
  <c r="MET78" i="4"/>
  <c r="MEU78" i="4"/>
  <c r="MEV78" i="4"/>
  <c r="MEW78" i="4"/>
  <c r="MEX78" i="4"/>
  <c r="MEY78" i="4"/>
  <c r="MEZ78" i="4"/>
  <c r="MFA78" i="4"/>
  <c r="MFB78" i="4"/>
  <c r="MFC78" i="4"/>
  <c r="MFD78" i="4"/>
  <c r="MFE78" i="4"/>
  <c r="MFF78" i="4"/>
  <c r="MFG78" i="4"/>
  <c r="MFH78" i="4"/>
  <c r="MFI78" i="4"/>
  <c r="MFJ78" i="4"/>
  <c r="MFK78" i="4"/>
  <c r="MFL78" i="4"/>
  <c r="MFM78" i="4"/>
  <c r="MFN78" i="4"/>
  <c r="MFO78" i="4"/>
  <c r="MFP78" i="4"/>
  <c r="MFQ78" i="4"/>
  <c r="MFR78" i="4"/>
  <c r="MFS78" i="4"/>
  <c r="MFT78" i="4"/>
  <c r="MFU78" i="4"/>
  <c r="MFV78" i="4"/>
  <c r="MFW78" i="4"/>
  <c r="MFX78" i="4"/>
  <c r="MFY78" i="4"/>
  <c r="MFZ78" i="4"/>
  <c r="MGA78" i="4"/>
  <c r="MGB78" i="4"/>
  <c r="MGC78" i="4"/>
  <c r="MGD78" i="4"/>
  <c r="MGE78" i="4"/>
  <c r="MGF78" i="4"/>
  <c r="MGG78" i="4"/>
  <c r="MGH78" i="4"/>
  <c r="MGI78" i="4"/>
  <c r="MGJ78" i="4"/>
  <c r="MGK78" i="4"/>
  <c r="MGL78" i="4"/>
  <c r="MGM78" i="4"/>
  <c r="MGN78" i="4"/>
  <c r="MGO78" i="4"/>
  <c r="MGP78" i="4"/>
  <c r="MGQ78" i="4"/>
  <c r="MGR78" i="4"/>
  <c r="MGS78" i="4"/>
  <c r="MGT78" i="4"/>
  <c r="MGU78" i="4"/>
  <c r="MGV78" i="4"/>
  <c r="MGW78" i="4"/>
  <c r="MGX78" i="4"/>
  <c r="MGY78" i="4"/>
  <c r="MGZ78" i="4"/>
  <c r="MHA78" i="4"/>
  <c r="MHB78" i="4"/>
  <c r="MHC78" i="4"/>
  <c r="MHD78" i="4"/>
  <c r="MHE78" i="4"/>
  <c r="MHF78" i="4"/>
  <c r="MHG78" i="4"/>
  <c r="MHH78" i="4"/>
  <c r="MHI78" i="4"/>
  <c r="MHJ78" i="4"/>
  <c r="MHK78" i="4"/>
  <c r="MHL78" i="4"/>
  <c r="MHM78" i="4"/>
  <c r="MHN78" i="4"/>
  <c r="MHO78" i="4"/>
  <c r="MHP78" i="4"/>
  <c r="MHQ78" i="4"/>
  <c r="MHR78" i="4"/>
  <c r="MHS78" i="4"/>
  <c r="MHT78" i="4"/>
  <c r="MHU78" i="4"/>
  <c r="MHV78" i="4"/>
  <c r="MHW78" i="4"/>
  <c r="MHX78" i="4"/>
  <c r="MHY78" i="4"/>
  <c r="MHZ78" i="4"/>
  <c r="MIA78" i="4"/>
  <c r="MIB78" i="4"/>
  <c r="MIC78" i="4"/>
  <c r="MID78" i="4"/>
  <c r="MIE78" i="4"/>
  <c r="MIF78" i="4"/>
  <c r="MIG78" i="4"/>
  <c r="MIH78" i="4"/>
  <c r="MII78" i="4"/>
  <c r="MIJ78" i="4"/>
  <c r="MIK78" i="4"/>
  <c r="MIL78" i="4"/>
  <c r="MIM78" i="4"/>
  <c r="MIN78" i="4"/>
  <c r="MIO78" i="4"/>
  <c r="MIP78" i="4"/>
  <c r="MIQ78" i="4"/>
  <c r="MIR78" i="4"/>
  <c r="MIS78" i="4"/>
  <c r="MIT78" i="4"/>
  <c r="MIU78" i="4"/>
  <c r="MIV78" i="4"/>
  <c r="MIW78" i="4"/>
  <c r="MIX78" i="4"/>
  <c r="MIY78" i="4"/>
  <c r="MIZ78" i="4"/>
  <c r="MJA78" i="4"/>
  <c r="MJB78" i="4"/>
  <c r="MJC78" i="4"/>
  <c r="MJD78" i="4"/>
  <c r="MJE78" i="4"/>
  <c r="MJF78" i="4"/>
  <c r="MJG78" i="4"/>
  <c r="MJH78" i="4"/>
  <c r="MJI78" i="4"/>
  <c r="MJJ78" i="4"/>
  <c r="MJK78" i="4"/>
  <c r="MJL78" i="4"/>
  <c r="MJM78" i="4"/>
  <c r="MJN78" i="4"/>
  <c r="MJO78" i="4"/>
  <c r="MJP78" i="4"/>
  <c r="MJQ78" i="4"/>
  <c r="MJR78" i="4"/>
  <c r="MJS78" i="4"/>
  <c r="MJT78" i="4"/>
  <c r="MJU78" i="4"/>
  <c r="MJV78" i="4"/>
  <c r="MJW78" i="4"/>
  <c r="MJX78" i="4"/>
  <c r="MJY78" i="4"/>
  <c r="MJZ78" i="4"/>
  <c r="MKA78" i="4"/>
  <c r="MKB78" i="4"/>
  <c r="MKC78" i="4"/>
  <c r="MKD78" i="4"/>
  <c r="MKE78" i="4"/>
  <c r="MKF78" i="4"/>
  <c r="MKG78" i="4"/>
  <c r="MKH78" i="4"/>
  <c r="MKI78" i="4"/>
  <c r="MKJ78" i="4"/>
  <c r="MKK78" i="4"/>
  <c r="MKL78" i="4"/>
  <c r="MKM78" i="4"/>
  <c r="MKN78" i="4"/>
  <c r="MKO78" i="4"/>
  <c r="MKP78" i="4"/>
  <c r="MKQ78" i="4"/>
  <c r="MKR78" i="4"/>
  <c r="MKS78" i="4"/>
  <c r="MKT78" i="4"/>
  <c r="MKU78" i="4"/>
  <c r="MKV78" i="4"/>
  <c r="MKW78" i="4"/>
  <c r="MKX78" i="4"/>
  <c r="MKY78" i="4"/>
  <c r="MKZ78" i="4"/>
  <c r="MLA78" i="4"/>
  <c r="MLB78" i="4"/>
  <c r="MLC78" i="4"/>
  <c r="MLD78" i="4"/>
  <c r="MLE78" i="4"/>
  <c r="MLF78" i="4"/>
  <c r="MLG78" i="4"/>
  <c r="MLH78" i="4"/>
  <c r="MLI78" i="4"/>
  <c r="MLJ78" i="4"/>
  <c r="MLK78" i="4"/>
  <c r="MLL78" i="4"/>
  <c r="MLM78" i="4"/>
  <c r="MLN78" i="4"/>
  <c r="MLO78" i="4"/>
  <c r="MLP78" i="4"/>
  <c r="MLQ78" i="4"/>
  <c r="MLR78" i="4"/>
  <c r="MLS78" i="4"/>
  <c r="MLT78" i="4"/>
  <c r="MLU78" i="4"/>
  <c r="MLV78" i="4"/>
  <c r="MLW78" i="4"/>
  <c r="MLX78" i="4"/>
  <c r="MLY78" i="4"/>
  <c r="MLZ78" i="4"/>
  <c r="MMA78" i="4"/>
  <c r="MMB78" i="4"/>
  <c r="MMC78" i="4"/>
  <c r="MMD78" i="4"/>
  <c r="MME78" i="4"/>
  <c r="MMF78" i="4"/>
  <c r="MMG78" i="4"/>
  <c r="MMH78" i="4"/>
  <c r="MMI78" i="4"/>
  <c r="MMJ78" i="4"/>
  <c r="MMK78" i="4"/>
  <c r="MML78" i="4"/>
  <c r="MMM78" i="4"/>
  <c r="MMN78" i="4"/>
  <c r="MMO78" i="4"/>
  <c r="MMP78" i="4"/>
  <c r="MMQ78" i="4"/>
  <c r="MMR78" i="4"/>
  <c r="MMS78" i="4"/>
  <c r="MMT78" i="4"/>
  <c r="MMU78" i="4"/>
  <c r="MMV78" i="4"/>
  <c r="MMW78" i="4"/>
  <c r="MMX78" i="4"/>
  <c r="MMY78" i="4"/>
  <c r="MMZ78" i="4"/>
  <c r="MNA78" i="4"/>
  <c r="MNB78" i="4"/>
  <c r="MNC78" i="4"/>
  <c r="MND78" i="4"/>
  <c r="MNE78" i="4"/>
  <c r="MNF78" i="4"/>
  <c r="MNG78" i="4"/>
  <c r="MNH78" i="4"/>
  <c r="MNI78" i="4"/>
  <c r="MNJ78" i="4"/>
  <c r="MNK78" i="4"/>
  <c r="MNL78" i="4"/>
  <c r="MNM78" i="4"/>
  <c r="MNN78" i="4"/>
  <c r="MNO78" i="4"/>
  <c r="MNP78" i="4"/>
  <c r="MNQ78" i="4"/>
  <c r="MNR78" i="4"/>
  <c r="MNS78" i="4"/>
  <c r="MNT78" i="4"/>
  <c r="MNU78" i="4"/>
  <c r="MNV78" i="4"/>
  <c r="MNW78" i="4"/>
  <c r="MNX78" i="4"/>
  <c r="MNY78" i="4"/>
  <c r="MNZ78" i="4"/>
  <c r="MOA78" i="4"/>
  <c r="MOB78" i="4"/>
  <c r="MOC78" i="4"/>
  <c r="MOD78" i="4"/>
  <c r="MOE78" i="4"/>
  <c r="MOF78" i="4"/>
  <c r="MOG78" i="4"/>
  <c r="MOH78" i="4"/>
  <c r="MOI78" i="4"/>
  <c r="MOJ78" i="4"/>
  <c r="MOK78" i="4"/>
  <c r="MOL78" i="4"/>
  <c r="MOM78" i="4"/>
  <c r="MON78" i="4"/>
  <c r="MOO78" i="4"/>
  <c r="MOP78" i="4"/>
  <c r="MOQ78" i="4"/>
  <c r="MOR78" i="4"/>
  <c r="MOS78" i="4"/>
  <c r="MOT78" i="4"/>
  <c r="MOU78" i="4"/>
  <c r="MOV78" i="4"/>
  <c r="MOW78" i="4"/>
  <c r="MOX78" i="4"/>
  <c r="MOY78" i="4"/>
  <c r="MOZ78" i="4"/>
  <c r="MPA78" i="4"/>
  <c r="MPB78" i="4"/>
  <c r="MPC78" i="4"/>
  <c r="MPD78" i="4"/>
  <c r="MPE78" i="4"/>
  <c r="MPF78" i="4"/>
  <c r="MPG78" i="4"/>
  <c r="MPH78" i="4"/>
  <c r="MPI78" i="4"/>
  <c r="MPJ78" i="4"/>
  <c r="MPK78" i="4"/>
  <c r="MPL78" i="4"/>
  <c r="MPM78" i="4"/>
  <c r="MPN78" i="4"/>
  <c r="MPO78" i="4"/>
  <c r="MPP78" i="4"/>
  <c r="MPQ78" i="4"/>
  <c r="MPR78" i="4"/>
  <c r="MPS78" i="4"/>
  <c r="MPT78" i="4"/>
  <c r="MPU78" i="4"/>
  <c r="MPV78" i="4"/>
  <c r="MPW78" i="4"/>
  <c r="MPX78" i="4"/>
  <c r="MPY78" i="4"/>
  <c r="MPZ78" i="4"/>
  <c r="MQA78" i="4"/>
  <c r="MQB78" i="4"/>
  <c r="MQC78" i="4"/>
  <c r="MQD78" i="4"/>
  <c r="MQE78" i="4"/>
  <c r="MQF78" i="4"/>
  <c r="MQG78" i="4"/>
  <c r="MQH78" i="4"/>
  <c r="MQI78" i="4"/>
  <c r="MQJ78" i="4"/>
  <c r="MQK78" i="4"/>
  <c r="MQL78" i="4"/>
  <c r="MQM78" i="4"/>
  <c r="MQN78" i="4"/>
  <c r="MQO78" i="4"/>
  <c r="MQP78" i="4"/>
  <c r="MQQ78" i="4"/>
  <c r="MQR78" i="4"/>
  <c r="MQS78" i="4"/>
  <c r="MQT78" i="4"/>
  <c r="MQU78" i="4"/>
  <c r="MQV78" i="4"/>
  <c r="MQW78" i="4"/>
  <c r="MQX78" i="4"/>
  <c r="MQY78" i="4"/>
  <c r="MQZ78" i="4"/>
  <c r="MRA78" i="4"/>
  <c r="MRB78" i="4"/>
  <c r="MRC78" i="4"/>
  <c r="MRD78" i="4"/>
  <c r="MRE78" i="4"/>
  <c r="MRF78" i="4"/>
  <c r="MRG78" i="4"/>
  <c r="MRH78" i="4"/>
  <c r="MRI78" i="4"/>
  <c r="MRJ78" i="4"/>
  <c r="MRK78" i="4"/>
  <c r="MRL78" i="4"/>
  <c r="MRM78" i="4"/>
  <c r="MRN78" i="4"/>
  <c r="MRO78" i="4"/>
  <c r="MRP78" i="4"/>
  <c r="MRQ78" i="4"/>
  <c r="MRR78" i="4"/>
  <c r="MRS78" i="4"/>
  <c r="MRT78" i="4"/>
  <c r="MRU78" i="4"/>
  <c r="MRV78" i="4"/>
  <c r="MRW78" i="4"/>
  <c r="MRX78" i="4"/>
  <c r="MRY78" i="4"/>
  <c r="MRZ78" i="4"/>
  <c r="MSA78" i="4"/>
  <c r="MSB78" i="4"/>
  <c r="MSC78" i="4"/>
  <c r="MSD78" i="4"/>
  <c r="MSE78" i="4"/>
  <c r="MSF78" i="4"/>
  <c r="MSG78" i="4"/>
  <c r="MSH78" i="4"/>
  <c r="MSI78" i="4"/>
  <c r="MSJ78" i="4"/>
  <c r="MSK78" i="4"/>
  <c r="MSL78" i="4"/>
  <c r="MSM78" i="4"/>
  <c r="MSN78" i="4"/>
  <c r="MSO78" i="4"/>
  <c r="MSP78" i="4"/>
  <c r="MSQ78" i="4"/>
  <c r="MSR78" i="4"/>
  <c r="MSS78" i="4"/>
  <c r="MST78" i="4"/>
  <c r="MSU78" i="4"/>
  <c r="MSV78" i="4"/>
  <c r="MSW78" i="4"/>
  <c r="MSX78" i="4"/>
  <c r="MSY78" i="4"/>
  <c r="MSZ78" i="4"/>
  <c r="MTA78" i="4"/>
  <c r="MTB78" i="4"/>
  <c r="MTC78" i="4"/>
  <c r="MTD78" i="4"/>
  <c r="MTE78" i="4"/>
  <c r="MTF78" i="4"/>
  <c r="MTG78" i="4"/>
  <c r="MTH78" i="4"/>
  <c r="MTI78" i="4"/>
  <c r="MTJ78" i="4"/>
  <c r="MTK78" i="4"/>
  <c r="MTL78" i="4"/>
  <c r="MTM78" i="4"/>
  <c r="MTN78" i="4"/>
  <c r="MTO78" i="4"/>
  <c r="MTP78" i="4"/>
  <c r="MTQ78" i="4"/>
  <c r="MTR78" i="4"/>
  <c r="MTS78" i="4"/>
  <c r="MTT78" i="4"/>
  <c r="MTU78" i="4"/>
  <c r="MTV78" i="4"/>
  <c r="MTW78" i="4"/>
  <c r="MTX78" i="4"/>
  <c r="MTY78" i="4"/>
  <c r="MTZ78" i="4"/>
  <c r="MUA78" i="4"/>
  <c r="MUB78" i="4"/>
  <c r="MUC78" i="4"/>
  <c r="MUD78" i="4"/>
  <c r="MUE78" i="4"/>
  <c r="MUF78" i="4"/>
  <c r="MUG78" i="4"/>
  <c r="MUH78" i="4"/>
  <c r="MUI78" i="4"/>
  <c r="MUJ78" i="4"/>
  <c r="MUK78" i="4"/>
  <c r="MUL78" i="4"/>
  <c r="MUM78" i="4"/>
  <c r="MUN78" i="4"/>
  <c r="MUO78" i="4"/>
  <c r="MUP78" i="4"/>
  <c r="MUQ78" i="4"/>
  <c r="MUR78" i="4"/>
  <c r="MUS78" i="4"/>
  <c r="MUT78" i="4"/>
  <c r="MUU78" i="4"/>
  <c r="MUV78" i="4"/>
  <c r="MUW78" i="4"/>
  <c r="MUX78" i="4"/>
  <c r="MUY78" i="4"/>
  <c r="MUZ78" i="4"/>
  <c r="MVA78" i="4"/>
  <c r="MVB78" i="4"/>
  <c r="MVC78" i="4"/>
  <c r="MVD78" i="4"/>
  <c r="MVE78" i="4"/>
  <c r="MVF78" i="4"/>
  <c r="MVG78" i="4"/>
  <c r="MVH78" i="4"/>
  <c r="MVI78" i="4"/>
  <c r="MVJ78" i="4"/>
  <c r="MVK78" i="4"/>
  <c r="MVL78" i="4"/>
  <c r="MVM78" i="4"/>
  <c r="MVN78" i="4"/>
  <c r="MVO78" i="4"/>
  <c r="MVP78" i="4"/>
  <c r="MVQ78" i="4"/>
  <c r="MVR78" i="4"/>
  <c r="MVS78" i="4"/>
  <c r="MVT78" i="4"/>
  <c r="MVU78" i="4"/>
  <c r="MVV78" i="4"/>
  <c r="MVW78" i="4"/>
  <c r="MVX78" i="4"/>
  <c r="MVY78" i="4"/>
  <c r="MVZ78" i="4"/>
  <c r="MWA78" i="4"/>
  <c r="MWB78" i="4"/>
  <c r="MWC78" i="4"/>
  <c r="MWD78" i="4"/>
  <c r="MWE78" i="4"/>
  <c r="MWF78" i="4"/>
  <c r="MWG78" i="4"/>
  <c r="MWH78" i="4"/>
  <c r="MWI78" i="4"/>
  <c r="MWJ78" i="4"/>
  <c r="MWK78" i="4"/>
  <c r="MWL78" i="4"/>
  <c r="MWM78" i="4"/>
  <c r="MWN78" i="4"/>
  <c r="MWO78" i="4"/>
  <c r="MWP78" i="4"/>
  <c r="MWQ78" i="4"/>
  <c r="MWR78" i="4"/>
  <c r="MWS78" i="4"/>
  <c r="MWT78" i="4"/>
  <c r="MWU78" i="4"/>
  <c r="MWV78" i="4"/>
  <c r="MWW78" i="4"/>
  <c r="MWX78" i="4"/>
  <c r="MWY78" i="4"/>
  <c r="MWZ78" i="4"/>
  <c r="MXA78" i="4"/>
  <c r="MXB78" i="4"/>
  <c r="MXC78" i="4"/>
  <c r="MXD78" i="4"/>
  <c r="MXE78" i="4"/>
  <c r="MXF78" i="4"/>
  <c r="MXG78" i="4"/>
  <c r="MXH78" i="4"/>
  <c r="MXI78" i="4"/>
  <c r="MXJ78" i="4"/>
  <c r="MXK78" i="4"/>
  <c r="MXL78" i="4"/>
  <c r="MXM78" i="4"/>
  <c r="MXN78" i="4"/>
  <c r="MXO78" i="4"/>
  <c r="MXP78" i="4"/>
  <c r="MXQ78" i="4"/>
  <c r="MXR78" i="4"/>
  <c r="MXS78" i="4"/>
  <c r="MXT78" i="4"/>
  <c r="MXU78" i="4"/>
  <c r="MXV78" i="4"/>
  <c r="MXW78" i="4"/>
  <c r="MXX78" i="4"/>
  <c r="MXY78" i="4"/>
  <c r="MXZ78" i="4"/>
  <c r="MYA78" i="4"/>
  <c r="MYB78" i="4"/>
  <c r="MYC78" i="4"/>
  <c r="MYD78" i="4"/>
  <c r="MYE78" i="4"/>
  <c r="MYF78" i="4"/>
  <c r="MYG78" i="4"/>
  <c r="MYH78" i="4"/>
  <c r="MYI78" i="4"/>
  <c r="MYJ78" i="4"/>
  <c r="MYK78" i="4"/>
  <c r="MYL78" i="4"/>
  <c r="MYM78" i="4"/>
  <c r="MYN78" i="4"/>
  <c r="MYO78" i="4"/>
  <c r="MYP78" i="4"/>
  <c r="MYQ78" i="4"/>
  <c r="MYR78" i="4"/>
  <c r="MYS78" i="4"/>
  <c r="MYT78" i="4"/>
  <c r="MYU78" i="4"/>
  <c r="MYV78" i="4"/>
  <c r="MYW78" i="4"/>
  <c r="MYX78" i="4"/>
  <c r="MYY78" i="4"/>
  <c r="MYZ78" i="4"/>
  <c r="MZA78" i="4"/>
  <c r="MZB78" i="4"/>
  <c r="MZC78" i="4"/>
  <c r="MZD78" i="4"/>
  <c r="MZE78" i="4"/>
  <c r="MZF78" i="4"/>
  <c r="MZG78" i="4"/>
  <c r="MZH78" i="4"/>
  <c r="MZI78" i="4"/>
  <c r="MZJ78" i="4"/>
  <c r="MZK78" i="4"/>
  <c r="MZL78" i="4"/>
  <c r="MZM78" i="4"/>
  <c r="MZN78" i="4"/>
  <c r="MZO78" i="4"/>
  <c r="MZP78" i="4"/>
  <c r="MZQ78" i="4"/>
  <c r="MZR78" i="4"/>
  <c r="MZS78" i="4"/>
  <c r="MZT78" i="4"/>
  <c r="MZU78" i="4"/>
  <c r="MZV78" i="4"/>
  <c r="MZW78" i="4"/>
  <c r="MZX78" i="4"/>
  <c r="MZY78" i="4"/>
  <c r="MZZ78" i="4"/>
  <c r="NAA78" i="4"/>
  <c r="NAB78" i="4"/>
  <c r="NAC78" i="4"/>
  <c r="NAD78" i="4"/>
  <c r="NAE78" i="4"/>
  <c r="NAF78" i="4"/>
  <c r="NAG78" i="4"/>
  <c r="NAH78" i="4"/>
  <c r="NAI78" i="4"/>
  <c r="NAJ78" i="4"/>
  <c r="NAK78" i="4"/>
  <c r="NAL78" i="4"/>
  <c r="NAM78" i="4"/>
  <c r="NAN78" i="4"/>
  <c r="NAO78" i="4"/>
  <c r="NAP78" i="4"/>
  <c r="NAQ78" i="4"/>
  <c r="NAR78" i="4"/>
  <c r="NAS78" i="4"/>
  <c r="NAT78" i="4"/>
  <c r="NAU78" i="4"/>
  <c r="NAV78" i="4"/>
  <c r="NAW78" i="4"/>
  <c r="NAX78" i="4"/>
  <c r="NAY78" i="4"/>
  <c r="NAZ78" i="4"/>
  <c r="NBA78" i="4"/>
  <c r="NBB78" i="4"/>
  <c r="NBC78" i="4"/>
  <c r="NBD78" i="4"/>
  <c r="NBE78" i="4"/>
  <c r="NBF78" i="4"/>
  <c r="NBG78" i="4"/>
  <c r="NBH78" i="4"/>
  <c r="NBI78" i="4"/>
  <c r="NBJ78" i="4"/>
  <c r="NBK78" i="4"/>
  <c r="NBL78" i="4"/>
  <c r="NBM78" i="4"/>
  <c r="NBN78" i="4"/>
  <c r="NBO78" i="4"/>
  <c r="NBP78" i="4"/>
  <c r="NBQ78" i="4"/>
  <c r="NBR78" i="4"/>
  <c r="NBS78" i="4"/>
  <c r="NBT78" i="4"/>
  <c r="NBU78" i="4"/>
  <c r="NBV78" i="4"/>
  <c r="NBW78" i="4"/>
  <c r="NBX78" i="4"/>
  <c r="NBY78" i="4"/>
  <c r="NBZ78" i="4"/>
  <c r="NCA78" i="4"/>
  <c r="NCB78" i="4"/>
  <c r="NCC78" i="4"/>
  <c r="NCD78" i="4"/>
  <c r="NCE78" i="4"/>
  <c r="NCF78" i="4"/>
  <c r="NCG78" i="4"/>
  <c r="NCH78" i="4"/>
  <c r="NCI78" i="4"/>
  <c r="NCJ78" i="4"/>
  <c r="NCK78" i="4"/>
  <c r="NCL78" i="4"/>
  <c r="NCM78" i="4"/>
  <c r="NCN78" i="4"/>
  <c r="NCO78" i="4"/>
  <c r="NCP78" i="4"/>
  <c r="NCQ78" i="4"/>
  <c r="NCR78" i="4"/>
  <c r="NCS78" i="4"/>
  <c r="NCT78" i="4"/>
  <c r="NCU78" i="4"/>
  <c r="NCV78" i="4"/>
  <c r="NCW78" i="4"/>
  <c r="NCX78" i="4"/>
  <c r="NCY78" i="4"/>
  <c r="NCZ78" i="4"/>
  <c r="NDA78" i="4"/>
  <c r="NDB78" i="4"/>
  <c r="NDC78" i="4"/>
  <c r="NDD78" i="4"/>
  <c r="NDE78" i="4"/>
  <c r="NDF78" i="4"/>
  <c r="NDG78" i="4"/>
  <c r="NDH78" i="4"/>
  <c r="NDI78" i="4"/>
  <c r="NDJ78" i="4"/>
  <c r="NDK78" i="4"/>
  <c r="NDL78" i="4"/>
  <c r="NDM78" i="4"/>
  <c r="NDN78" i="4"/>
  <c r="NDO78" i="4"/>
  <c r="NDP78" i="4"/>
  <c r="NDQ78" i="4"/>
  <c r="NDR78" i="4"/>
  <c r="NDS78" i="4"/>
  <c r="NDT78" i="4"/>
  <c r="NDU78" i="4"/>
  <c r="NDV78" i="4"/>
  <c r="NDW78" i="4"/>
  <c r="NDX78" i="4"/>
  <c r="NDY78" i="4"/>
  <c r="NDZ78" i="4"/>
  <c r="NEA78" i="4"/>
  <c r="NEB78" i="4"/>
  <c r="NEC78" i="4"/>
  <c r="NED78" i="4"/>
  <c r="NEE78" i="4"/>
  <c r="NEF78" i="4"/>
  <c r="NEG78" i="4"/>
  <c r="NEH78" i="4"/>
  <c r="NEI78" i="4"/>
  <c r="NEJ78" i="4"/>
  <c r="NEK78" i="4"/>
  <c r="NEL78" i="4"/>
  <c r="NEM78" i="4"/>
  <c r="NEN78" i="4"/>
  <c r="NEO78" i="4"/>
  <c r="NEP78" i="4"/>
  <c r="NEQ78" i="4"/>
  <c r="NER78" i="4"/>
  <c r="NES78" i="4"/>
  <c r="NET78" i="4"/>
  <c r="NEU78" i="4"/>
  <c r="NEV78" i="4"/>
  <c r="NEW78" i="4"/>
  <c r="NEX78" i="4"/>
  <c r="NEY78" i="4"/>
  <c r="NEZ78" i="4"/>
  <c r="NFA78" i="4"/>
  <c r="NFB78" i="4"/>
  <c r="NFC78" i="4"/>
  <c r="NFD78" i="4"/>
  <c r="NFE78" i="4"/>
  <c r="NFF78" i="4"/>
  <c r="NFG78" i="4"/>
  <c r="NFH78" i="4"/>
  <c r="NFI78" i="4"/>
  <c r="NFJ78" i="4"/>
  <c r="NFK78" i="4"/>
  <c r="NFL78" i="4"/>
  <c r="NFM78" i="4"/>
  <c r="NFN78" i="4"/>
  <c r="NFO78" i="4"/>
  <c r="NFP78" i="4"/>
  <c r="NFQ78" i="4"/>
  <c r="NFR78" i="4"/>
  <c r="NFS78" i="4"/>
  <c r="NFT78" i="4"/>
  <c r="NFU78" i="4"/>
  <c r="NFV78" i="4"/>
  <c r="NFW78" i="4"/>
  <c r="NFX78" i="4"/>
  <c r="NFY78" i="4"/>
  <c r="NFZ78" i="4"/>
  <c r="NGA78" i="4"/>
  <c r="NGB78" i="4"/>
  <c r="NGC78" i="4"/>
  <c r="NGD78" i="4"/>
  <c r="NGE78" i="4"/>
  <c r="NGF78" i="4"/>
  <c r="NGG78" i="4"/>
  <c r="NGH78" i="4"/>
  <c r="NGI78" i="4"/>
  <c r="NGJ78" i="4"/>
  <c r="NGK78" i="4"/>
  <c r="NGL78" i="4"/>
  <c r="NGM78" i="4"/>
  <c r="NGN78" i="4"/>
  <c r="NGO78" i="4"/>
  <c r="NGP78" i="4"/>
  <c r="NGQ78" i="4"/>
  <c r="NGR78" i="4"/>
  <c r="NGS78" i="4"/>
  <c r="NGT78" i="4"/>
  <c r="NGU78" i="4"/>
  <c r="NGV78" i="4"/>
  <c r="NGW78" i="4"/>
  <c r="NGX78" i="4"/>
  <c r="NGY78" i="4"/>
  <c r="NGZ78" i="4"/>
  <c r="NHA78" i="4"/>
  <c r="NHB78" i="4"/>
  <c r="NHC78" i="4"/>
  <c r="NHD78" i="4"/>
  <c r="NHE78" i="4"/>
  <c r="NHF78" i="4"/>
  <c r="NHG78" i="4"/>
  <c r="NHH78" i="4"/>
  <c r="NHI78" i="4"/>
  <c r="NHJ78" i="4"/>
  <c r="NHK78" i="4"/>
  <c r="NHL78" i="4"/>
  <c r="NHM78" i="4"/>
  <c r="NHN78" i="4"/>
  <c r="NHO78" i="4"/>
  <c r="NHP78" i="4"/>
  <c r="NHQ78" i="4"/>
  <c r="NHR78" i="4"/>
  <c r="NHS78" i="4"/>
  <c r="NHT78" i="4"/>
  <c r="NHU78" i="4"/>
  <c r="NHV78" i="4"/>
  <c r="NHW78" i="4"/>
  <c r="NHX78" i="4"/>
  <c r="NHY78" i="4"/>
  <c r="NHZ78" i="4"/>
  <c r="NIA78" i="4"/>
  <c r="NIB78" i="4"/>
  <c r="NIC78" i="4"/>
  <c r="NID78" i="4"/>
  <c r="NIE78" i="4"/>
  <c r="NIF78" i="4"/>
  <c r="NIG78" i="4"/>
  <c r="NIH78" i="4"/>
  <c r="NII78" i="4"/>
  <c r="NIJ78" i="4"/>
  <c r="NIK78" i="4"/>
  <c r="NIL78" i="4"/>
  <c r="NIM78" i="4"/>
  <c r="NIN78" i="4"/>
  <c r="NIO78" i="4"/>
  <c r="NIP78" i="4"/>
  <c r="NIQ78" i="4"/>
  <c r="NIR78" i="4"/>
  <c r="NIS78" i="4"/>
  <c r="NIT78" i="4"/>
  <c r="NIU78" i="4"/>
  <c r="NIV78" i="4"/>
  <c r="NIW78" i="4"/>
  <c r="NIX78" i="4"/>
  <c r="NIY78" i="4"/>
  <c r="NIZ78" i="4"/>
  <c r="NJA78" i="4"/>
  <c r="NJB78" i="4"/>
  <c r="NJC78" i="4"/>
  <c r="NJD78" i="4"/>
  <c r="NJE78" i="4"/>
  <c r="NJF78" i="4"/>
  <c r="NJG78" i="4"/>
  <c r="NJH78" i="4"/>
  <c r="NJI78" i="4"/>
  <c r="NJJ78" i="4"/>
  <c r="NJK78" i="4"/>
  <c r="NJL78" i="4"/>
  <c r="NJM78" i="4"/>
  <c r="NJN78" i="4"/>
  <c r="NJO78" i="4"/>
  <c r="NJP78" i="4"/>
  <c r="NJQ78" i="4"/>
  <c r="NJR78" i="4"/>
  <c r="NJS78" i="4"/>
  <c r="NJT78" i="4"/>
  <c r="NJU78" i="4"/>
  <c r="NJV78" i="4"/>
  <c r="NJW78" i="4"/>
  <c r="NJX78" i="4"/>
  <c r="NJY78" i="4"/>
  <c r="NJZ78" i="4"/>
  <c r="NKA78" i="4"/>
  <c r="NKB78" i="4"/>
  <c r="NKC78" i="4"/>
  <c r="NKD78" i="4"/>
  <c r="NKE78" i="4"/>
  <c r="NKF78" i="4"/>
  <c r="NKG78" i="4"/>
  <c r="NKH78" i="4"/>
  <c r="NKI78" i="4"/>
  <c r="NKJ78" i="4"/>
  <c r="NKK78" i="4"/>
  <c r="NKL78" i="4"/>
  <c r="NKM78" i="4"/>
  <c r="NKN78" i="4"/>
  <c r="NKO78" i="4"/>
  <c r="NKP78" i="4"/>
  <c r="NKQ78" i="4"/>
  <c r="NKR78" i="4"/>
  <c r="NKS78" i="4"/>
  <c r="NKT78" i="4"/>
  <c r="NKU78" i="4"/>
  <c r="NKV78" i="4"/>
  <c r="NKW78" i="4"/>
  <c r="NKX78" i="4"/>
  <c r="NKY78" i="4"/>
  <c r="NKZ78" i="4"/>
  <c r="NLA78" i="4"/>
  <c r="NLB78" i="4"/>
  <c r="NLC78" i="4"/>
  <c r="NLD78" i="4"/>
  <c r="NLE78" i="4"/>
  <c r="NLF78" i="4"/>
  <c r="NLG78" i="4"/>
  <c r="NLH78" i="4"/>
  <c r="NLI78" i="4"/>
  <c r="NLJ78" i="4"/>
  <c r="NLK78" i="4"/>
  <c r="NLL78" i="4"/>
  <c r="NLM78" i="4"/>
  <c r="NLN78" i="4"/>
  <c r="NLO78" i="4"/>
  <c r="NLP78" i="4"/>
  <c r="NLQ78" i="4"/>
  <c r="NLR78" i="4"/>
  <c r="NLS78" i="4"/>
  <c r="NLT78" i="4"/>
  <c r="NLU78" i="4"/>
  <c r="NLV78" i="4"/>
  <c r="NLW78" i="4"/>
  <c r="NLX78" i="4"/>
  <c r="NLY78" i="4"/>
  <c r="NLZ78" i="4"/>
  <c r="NMA78" i="4"/>
  <c r="NMB78" i="4"/>
  <c r="NMC78" i="4"/>
  <c r="NMD78" i="4"/>
  <c r="NME78" i="4"/>
  <c r="NMF78" i="4"/>
  <c r="NMG78" i="4"/>
  <c r="NMH78" i="4"/>
  <c r="NMI78" i="4"/>
  <c r="NMJ78" i="4"/>
  <c r="NMK78" i="4"/>
  <c r="NML78" i="4"/>
  <c r="NMM78" i="4"/>
  <c r="NMN78" i="4"/>
  <c r="NMO78" i="4"/>
  <c r="NMP78" i="4"/>
  <c r="NMQ78" i="4"/>
  <c r="NMR78" i="4"/>
  <c r="NMS78" i="4"/>
  <c r="NMT78" i="4"/>
  <c r="NMU78" i="4"/>
  <c r="NMV78" i="4"/>
  <c r="NMW78" i="4"/>
  <c r="NMX78" i="4"/>
  <c r="NMY78" i="4"/>
  <c r="NMZ78" i="4"/>
  <c r="NNA78" i="4"/>
  <c r="NNB78" i="4"/>
  <c r="NNC78" i="4"/>
  <c r="NND78" i="4"/>
  <c r="NNE78" i="4"/>
  <c r="NNF78" i="4"/>
  <c r="NNG78" i="4"/>
  <c r="NNH78" i="4"/>
  <c r="NNI78" i="4"/>
  <c r="NNJ78" i="4"/>
  <c r="NNK78" i="4"/>
  <c r="NNL78" i="4"/>
  <c r="NNM78" i="4"/>
  <c r="NNN78" i="4"/>
  <c r="NNO78" i="4"/>
  <c r="NNP78" i="4"/>
  <c r="NNQ78" i="4"/>
  <c r="NNR78" i="4"/>
  <c r="NNS78" i="4"/>
  <c r="NNT78" i="4"/>
  <c r="NNU78" i="4"/>
  <c r="NNV78" i="4"/>
  <c r="NNW78" i="4"/>
  <c r="NNX78" i="4"/>
  <c r="NNY78" i="4"/>
  <c r="NNZ78" i="4"/>
  <c r="NOA78" i="4"/>
  <c r="NOB78" i="4"/>
  <c r="NOC78" i="4"/>
  <c r="NOD78" i="4"/>
  <c r="NOE78" i="4"/>
  <c r="NOF78" i="4"/>
  <c r="NOG78" i="4"/>
  <c r="NOH78" i="4"/>
  <c r="NOI78" i="4"/>
  <c r="NOJ78" i="4"/>
  <c r="NOK78" i="4"/>
  <c r="NOL78" i="4"/>
  <c r="NOM78" i="4"/>
  <c r="NON78" i="4"/>
  <c r="NOO78" i="4"/>
  <c r="NOP78" i="4"/>
  <c r="NOQ78" i="4"/>
  <c r="NOR78" i="4"/>
  <c r="NOS78" i="4"/>
  <c r="NOT78" i="4"/>
  <c r="NOU78" i="4"/>
  <c r="NOV78" i="4"/>
  <c r="NOW78" i="4"/>
  <c r="NOX78" i="4"/>
  <c r="NOY78" i="4"/>
  <c r="NOZ78" i="4"/>
  <c r="NPA78" i="4"/>
  <c r="NPB78" i="4"/>
  <c r="NPC78" i="4"/>
  <c r="NPD78" i="4"/>
  <c r="NPE78" i="4"/>
  <c r="NPF78" i="4"/>
  <c r="NPG78" i="4"/>
  <c r="NPH78" i="4"/>
  <c r="NPI78" i="4"/>
  <c r="NPJ78" i="4"/>
  <c r="NPK78" i="4"/>
  <c r="NPL78" i="4"/>
  <c r="NPM78" i="4"/>
  <c r="NPN78" i="4"/>
  <c r="NPO78" i="4"/>
  <c r="NPP78" i="4"/>
  <c r="NPQ78" i="4"/>
  <c r="NPR78" i="4"/>
  <c r="NPS78" i="4"/>
  <c r="NPT78" i="4"/>
  <c r="NPU78" i="4"/>
  <c r="NPV78" i="4"/>
  <c r="NPW78" i="4"/>
  <c r="NPX78" i="4"/>
  <c r="NPY78" i="4"/>
  <c r="NPZ78" i="4"/>
  <c r="NQA78" i="4"/>
  <c r="NQB78" i="4"/>
  <c r="NQC78" i="4"/>
  <c r="NQD78" i="4"/>
  <c r="NQE78" i="4"/>
  <c r="NQF78" i="4"/>
  <c r="NQG78" i="4"/>
  <c r="NQH78" i="4"/>
  <c r="NQI78" i="4"/>
  <c r="NQJ78" i="4"/>
  <c r="NQK78" i="4"/>
  <c r="NQL78" i="4"/>
  <c r="NQM78" i="4"/>
  <c r="NQN78" i="4"/>
  <c r="NQO78" i="4"/>
  <c r="NQP78" i="4"/>
  <c r="NQQ78" i="4"/>
  <c r="NQR78" i="4"/>
  <c r="NQS78" i="4"/>
  <c r="NQT78" i="4"/>
  <c r="NQU78" i="4"/>
  <c r="NQV78" i="4"/>
  <c r="NQW78" i="4"/>
  <c r="NQX78" i="4"/>
  <c r="NQY78" i="4"/>
  <c r="NQZ78" i="4"/>
  <c r="NRA78" i="4"/>
  <c r="NRB78" i="4"/>
  <c r="NRC78" i="4"/>
  <c r="NRD78" i="4"/>
  <c r="NRE78" i="4"/>
  <c r="NRF78" i="4"/>
  <c r="NRG78" i="4"/>
  <c r="NRH78" i="4"/>
  <c r="NRI78" i="4"/>
  <c r="NRJ78" i="4"/>
  <c r="NRK78" i="4"/>
  <c r="NRL78" i="4"/>
  <c r="NRM78" i="4"/>
  <c r="NRN78" i="4"/>
  <c r="NRO78" i="4"/>
  <c r="NRP78" i="4"/>
  <c r="NRQ78" i="4"/>
  <c r="NRR78" i="4"/>
  <c r="NRS78" i="4"/>
  <c r="NRT78" i="4"/>
  <c r="NRU78" i="4"/>
  <c r="NRV78" i="4"/>
  <c r="NRW78" i="4"/>
  <c r="NRX78" i="4"/>
  <c r="NRY78" i="4"/>
  <c r="NRZ78" i="4"/>
  <c r="NSA78" i="4"/>
  <c r="NSB78" i="4"/>
  <c r="NSC78" i="4"/>
  <c r="NSD78" i="4"/>
  <c r="NSE78" i="4"/>
  <c r="NSF78" i="4"/>
  <c r="NSG78" i="4"/>
  <c r="NSH78" i="4"/>
  <c r="NSI78" i="4"/>
  <c r="NSJ78" i="4"/>
  <c r="NSK78" i="4"/>
  <c r="NSL78" i="4"/>
  <c r="NSM78" i="4"/>
  <c r="NSN78" i="4"/>
  <c r="NSO78" i="4"/>
  <c r="NSP78" i="4"/>
  <c r="NSQ78" i="4"/>
  <c r="NSR78" i="4"/>
  <c r="NSS78" i="4"/>
  <c r="NST78" i="4"/>
  <c r="NSU78" i="4"/>
  <c r="NSV78" i="4"/>
  <c r="NSW78" i="4"/>
  <c r="NSX78" i="4"/>
  <c r="NSY78" i="4"/>
  <c r="NSZ78" i="4"/>
  <c r="NTA78" i="4"/>
  <c r="NTB78" i="4"/>
  <c r="NTC78" i="4"/>
  <c r="NTD78" i="4"/>
  <c r="NTE78" i="4"/>
  <c r="NTF78" i="4"/>
  <c r="NTG78" i="4"/>
  <c r="NTH78" i="4"/>
  <c r="NTI78" i="4"/>
  <c r="NTJ78" i="4"/>
  <c r="NTK78" i="4"/>
  <c r="NTL78" i="4"/>
  <c r="NTM78" i="4"/>
  <c r="NTN78" i="4"/>
  <c r="NTO78" i="4"/>
  <c r="NTP78" i="4"/>
  <c r="NTQ78" i="4"/>
  <c r="NTR78" i="4"/>
  <c r="NTS78" i="4"/>
  <c r="NTT78" i="4"/>
  <c r="NTU78" i="4"/>
  <c r="NTV78" i="4"/>
  <c r="NTW78" i="4"/>
  <c r="NTX78" i="4"/>
  <c r="NTY78" i="4"/>
  <c r="NTZ78" i="4"/>
  <c r="NUA78" i="4"/>
  <c r="NUB78" i="4"/>
  <c r="NUC78" i="4"/>
  <c r="NUD78" i="4"/>
  <c r="NUE78" i="4"/>
  <c r="NUF78" i="4"/>
  <c r="NUG78" i="4"/>
  <c r="NUH78" i="4"/>
  <c r="NUI78" i="4"/>
  <c r="NUJ78" i="4"/>
  <c r="NUK78" i="4"/>
  <c r="NUL78" i="4"/>
  <c r="NUM78" i="4"/>
  <c r="NUN78" i="4"/>
  <c r="NUO78" i="4"/>
  <c r="NUP78" i="4"/>
  <c r="NUQ78" i="4"/>
  <c r="NUR78" i="4"/>
  <c r="NUS78" i="4"/>
  <c r="NUT78" i="4"/>
  <c r="NUU78" i="4"/>
  <c r="NUV78" i="4"/>
  <c r="NUW78" i="4"/>
  <c r="NUX78" i="4"/>
  <c r="NUY78" i="4"/>
  <c r="NUZ78" i="4"/>
  <c r="NVA78" i="4"/>
  <c r="NVB78" i="4"/>
  <c r="NVC78" i="4"/>
  <c r="NVD78" i="4"/>
  <c r="NVE78" i="4"/>
  <c r="NVF78" i="4"/>
  <c r="NVG78" i="4"/>
  <c r="NVH78" i="4"/>
  <c r="NVI78" i="4"/>
  <c r="NVJ78" i="4"/>
  <c r="NVK78" i="4"/>
  <c r="NVL78" i="4"/>
  <c r="NVM78" i="4"/>
  <c r="NVN78" i="4"/>
  <c r="NVO78" i="4"/>
  <c r="NVP78" i="4"/>
  <c r="NVQ78" i="4"/>
  <c r="NVR78" i="4"/>
  <c r="NVS78" i="4"/>
  <c r="NVT78" i="4"/>
  <c r="NVU78" i="4"/>
  <c r="NVV78" i="4"/>
  <c r="NVW78" i="4"/>
  <c r="NVX78" i="4"/>
  <c r="NVY78" i="4"/>
  <c r="NVZ78" i="4"/>
  <c r="NWA78" i="4"/>
  <c r="NWB78" i="4"/>
  <c r="NWC78" i="4"/>
  <c r="NWD78" i="4"/>
  <c r="NWE78" i="4"/>
  <c r="NWF78" i="4"/>
  <c r="NWG78" i="4"/>
  <c r="NWH78" i="4"/>
  <c r="NWI78" i="4"/>
  <c r="NWJ78" i="4"/>
  <c r="NWK78" i="4"/>
  <c r="NWL78" i="4"/>
  <c r="NWM78" i="4"/>
  <c r="NWN78" i="4"/>
  <c r="NWO78" i="4"/>
  <c r="NWP78" i="4"/>
  <c r="NWQ78" i="4"/>
  <c r="NWR78" i="4"/>
  <c r="NWS78" i="4"/>
  <c r="NWT78" i="4"/>
  <c r="NWU78" i="4"/>
  <c r="NWV78" i="4"/>
  <c r="NWW78" i="4"/>
  <c r="NWX78" i="4"/>
  <c r="NWY78" i="4"/>
  <c r="NWZ78" i="4"/>
  <c r="NXA78" i="4"/>
  <c r="NXB78" i="4"/>
  <c r="NXC78" i="4"/>
  <c r="NXD78" i="4"/>
  <c r="NXE78" i="4"/>
  <c r="NXF78" i="4"/>
  <c r="NXG78" i="4"/>
  <c r="NXH78" i="4"/>
  <c r="NXI78" i="4"/>
  <c r="NXJ78" i="4"/>
  <c r="NXK78" i="4"/>
  <c r="NXL78" i="4"/>
  <c r="NXM78" i="4"/>
  <c r="NXN78" i="4"/>
  <c r="NXO78" i="4"/>
  <c r="NXP78" i="4"/>
  <c r="NXQ78" i="4"/>
  <c r="NXR78" i="4"/>
  <c r="NXS78" i="4"/>
  <c r="NXT78" i="4"/>
  <c r="NXU78" i="4"/>
  <c r="NXV78" i="4"/>
  <c r="NXW78" i="4"/>
  <c r="NXX78" i="4"/>
  <c r="NXY78" i="4"/>
  <c r="NXZ78" i="4"/>
  <c r="NYA78" i="4"/>
  <c r="NYB78" i="4"/>
  <c r="NYC78" i="4"/>
  <c r="NYD78" i="4"/>
  <c r="NYE78" i="4"/>
  <c r="NYF78" i="4"/>
  <c r="NYG78" i="4"/>
  <c r="NYH78" i="4"/>
  <c r="NYI78" i="4"/>
  <c r="NYJ78" i="4"/>
  <c r="NYK78" i="4"/>
  <c r="NYL78" i="4"/>
  <c r="NYM78" i="4"/>
  <c r="NYN78" i="4"/>
  <c r="NYO78" i="4"/>
  <c r="NYP78" i="4"/>
  <c r="NYQ78" i="4"/>
  <c r="NYR78" i="4"/>
  <c r="NYS78" i="4"/>
  <c r="NYT78" i="4"/>
  <c r="NYU78" i="4"/>
  <c r="NYV78" i="4"/>
  <c r="NYW78" i="4"/>
  <c r="NYX78" i="4"/>
  <c r="NYY78" i="4"/>
  <c r="NYZ78" i="4"/>
  <c r="NZA78" i="4"/>
  <c r="NZB78" i="4"/>
  <c r="NZC78" i="4"/>
  <c r="NZD78" i="4"/>
  <c r="NZE78" i="4"/>
  <c r="NZF78" i="4"/>
  <c r="NZG78" i="4"/>
  <c r="NZH78" i="4"/>
  <c r="NZI78" i="4"/>
  <c r="NZJ78" i="4"/>
  <c r="NZK78" i="4"/>
  <c r="NZL78" i="4"/>
  <c r="NZM78" i="4"/>
  <c r="NZN78" i="4"/>
  <c r="NZO78" i="4"/>
  <c r="NZP78" i="4"/>
  <c r="NZQ78" i="4"/>
  <c r="NZR78" i="4"/>
  <c r="NZS78" i="4"/>
  <c r="NZT78" i="4"/>
  <c r="NZU78" i="4"/>
  <c r="NZV78" i="4"/>
  <c r="NZW78" i="4"/>
  <c r="NZX78" i="4"/>
  <c r="NZY78" i="4"/>
  <c r="NZZ78" i="4"/>
  <c r="OAA78" i="4"/>
  <c r="OAB78" i="4"/>
  <c r="OAC78" i="4"/>
  <c r="OAD78" i="4"/>
  <c r="OAE78" i="4"/>
  <c r="OAF78" i="4"/>
  <c r="OAG78" i="4"/>
  <c r="OAH78" i="4"/>
  <c r="OAI78" i="4"/>
  <c r="OAJ78" i="4"/>
  <c r="OAK78" i="4"/>
  <c r="OAL78" i="4"/>
  <c r="OAM78" i="4"/>
  <c r="OAN78" i="4"/>
  <c r="OAO78" i="4"/>
  <c r="OAP78" i="4"/>
  <c r="OAQ78" i="4"/>
  <c r="OAR78" i="4"/>
  <c r="OAS78" i="4"/>
  <c r="OAT78" i="4"/>
  <c r="OAU78" i="4"/>
  <c r="OAV78" i="4"/>
  <c r="OAW78" i="4"/>
  <c r="OAX78" i="4"/>
  <c r="OAY78" i="4"/>
  <c r="OAZ78" i="4"/>
  <c r="OBA78" i="4"/>
  <c r="OBB78" i="4"/>
  <c r="OBC78" i="4"/>
  <c r="OBD78" i="4"/>
  <c r="OBE78" i="4"/>
  <c r="OBF78" i="4"/>
  <c r="OBG78" i="4"/>
  <c r="OBH78" i="4"/>
  <c r="OBI78" i="4"/>
  <c r="OBJ78" i="4"/>
  <c r="OBK78" i="4"/>
  <c r="OBL78" i="4"/>
  <c r="OBM78" i="4"/>
  <c r="OBN78" i="4"/>
  <c r="OBO78" i="4"/>
  <c r="OBP78" i="4"/>
  <c r="OBQ78" i="4"/>
  <c r="OBR78" i="4"/>
  <c r="OBS78" i="4"/>
  <c r="OBT78" i="4"/>
  <c r="OBU78" i="4"/>
  <c r="OBV78" i="4"/>
  <c r="OBW78" i="4"/>
  <c r="OBX78" i="4"/>
  <c r="OBY78" i="4"/>
  <c r="OBZ78" i="4"/>
  <c r="OCA78" i="4"/>
  <c r="OCB78" i="4"/>
  <c r="OCC78" i="4"/>
  <c r="OCD78" i="4"/>
  <c r="OCE78" i="4"/>
  <c r="OCF78" i="4"/>
  <c r="OCG78" i="4"/>
  <c r="OCH78" i="4"/>
  <c r="OCI78" i="4"/>
  <c r="OCJ78" i="4"/>
  <c r="OCK78" i="4"/>
  <c r="OCL78" i="4"/>
  <c r="OCM78" i="4"/>
  <c r="OCN78" i="4"/>
  <c r="OCO78" i="4"/>
  <c r="OCP78" i="4"/>
  <c r="OCQ78" i="4"/>
  <c r="OCR78" i="4"/>
  <c r="OCS78" i="4"/>
  <c r="OCT78" i="4"/>
  <c r="OCU78" i="4"/>
  <c r="OCV78" i="4"/>
  <c r="OCW78" i="4"/>
  <c r="OCX78" i="4"/>
  <c r="OCY78" i="4"/>
  <c r="OCZ78" i="4"/>
  <c r="ODA78" i="4"/>
  <c r="ODB78" i="4"/>
  <c r="ODC78" i="4"/>
  <c r="ODD78" i="4"/>
  <c r="ODE78" i="4"/>
  <c r="ODF78" i="4"/>
  <c r="ODG78" i="4"/>
  <c r="ODH78" i="4"/>
  <c r="ODI78" i="4"/>
  <c r="ODJ78" i="4"/>
  <c r="ODK78" i="4"/>
  <c r="ODL78" i="4"/>
  <c r="ODM78" i="4"/>
  <c r="ODN78" i="4"/>
  <c r="ODO78" i="4"/>
  <c r="ODP78" i="4"/>
  <c r="ODQ78" i="4"/>
  <c r="ODR78" i="4"/>
  <c r="ODS78" i="4"/>
  <c r="ODT78" i="4"/>
  <c r="ODU78" i="4"/>
  <c r="ODV78" i="4"/>
  <c r="ODW78" i="4"/>
  <c r="ODX78" i="4"/>
  <c r="ODY78" i="4"/>
  <c r="ODZ78" i="4"/>
  <c r="OEA78" i="4"/>
  <c r="OEB78" i="4"/>
  <c r="OEC78" i="4"/>
  <c r="OED78" i="4"/>
  <c r="OEE78" i="4"/>
  <c r="OEF78" i="4"/>
  <c r="OEG78" i="4"/>
  <c r="OEH78" i="4"/>
  <c r="OEI78" i="4"/>
  <c r="OEJ78" i="4"/>
  <c r="OEK78" i="4"/>
  <c r="OEL78" i="4"/>
  <c r="OEM78" i="4"/>
  <c r="OEN78" i="4"/>
  <c r="OEO78" i="4"/>
  <c r="OEP78" i="4"/>
  <c r="OEQ78" i="4"/>
  <c r="OER78" i="4"/>
  <c r="OES78" i="4"/>
  <c r="OET78" i="4"/>
  <c r="OEU78" i="4"/>
  <c r="OEV78" i="4"/>
  <c r="OEW78" i="4"/>
  <c r="OEX78" i="4"/>
  <c r="OEY78" i="4"/>
  <c r="OEZ78" i="4"/>
  <c r="OFA78" i="4"/>
  <c r="OFB78" i="4"/>
  <c r="OFC78" i="4"/>
  <c r="OFD78" i="4"/>
  <c r="OFE78" i="4"/>
  <c r="OFF78" i="4"/>
  <c r="OFG78" i="4"/>
  <c r="OFH78" i="4"/>
  <c r="OFI78" i="4"/>
  <c r="OFJ78" i="4"/>
  <c r="OFK78" i="4"/>
  <c r="OFL78" i="4"/>
  <c r="OFM78" i="4"/>
  <c r="OFN78" i="4"/>
  <c r="OFO78" i="4"/>
  <c r="OFP78" i="4"/>
  <c r="OFQ78" i="4"/>
  <c r="OFR78" i="4"/>
  <c r="OFS78" i="4"/>
  <c r="OFT78" i="4"/>
  <c r="OFU78" i="4"/>
  <c r="OFV78" i="4"/>
  <c r="OFW78" i="4"/>
  <c r="OFX78" i="4"/>
  <c r="OFY78" i="4"/>
  <c r="OFZ78" i="4"/>
  <c r="OGA78" i="4"/>
  <c r="OGB78" i="4"/>
  <c r="OGC78" i="4"/>
  <c r="OGD78" i="4"/>
  <c r="OGE78" i="4"/>
  <c r="OGF78" i="4"/>
  <c r="OGG78" i="4"/>
  <c r="OGH78" i="4"/>
  <c r="OGI78" i="4"/>
  <c r="OGJ78" i="4"/>
  <c r="OGK78" i="4"/>
  <c r="OGL78" i="4"/>
  <c r="OGM78" i="4"/>
  <c r="OGN78" i="4"/>
  <c r="OGO78" i="4"/>
  <c r="OGP78" i="4"/>
  <c r="OGQ78" i="4"/>
  <c r="OGR78" i="4"/>
  <c r="OGS78" i="4"/>
  <c r="OGT78" i="4"/>
  <c r="OGU78" i="4"/>
  <c r="OGV78" i="4"/>
  <c r="OGW78" i="4"/>
  <c r="OGX78" i="4"/>
  <c r="OGY78" i="4"/>
  <c r="OGZ78" i="4"/>
  <c r="OHA78" i="4"/>
  <c r="OHB78" i="4"/>
  <c r="OHC78" i="4"/>
  <c r="OHD78" i="4"/>
  <c r="OHE78" i="4"/>
  <c r="OHF78" i="4"/>
  <c r="OHG78" i="4"/>
  <c r="OHH78" i="4"/>
  <c r="OHI78" i="4"/>
  <c r="OHJ78" i="4"/>
  <c r="OHK78" i="4"/>
  <c r="OHL78" i="4"/>
  <c r="OHM78" i="4"/>
  <c r="OHN78" i="4"/>
  <c r="OHO78" i="4"/>
  <c r="OHP78" i="4"/>
  <c r="OHQ78" i="4"/>
  <c r="OHR78" i="4"/>
  <c r="OHS78" i="4"/>
  <c r="OHT78" i="4"/>
  <c r="OHU78" i="4"/>
  <c r="OHV78" i="4"/>
  <c r="OHW78" i="4"/>
  <c r="OHX78" i="4"/>
  <c r="OHY78" i="4"/>
  <c r="OHZ78" i="4"/>
  <c r="OIA78" i="4"/>
  <c r="OIB78" i="4"/>
  <c r="OIC78" i="4"/>
  <c r="OID78" i="4"/>
  <c r="OIE78" i="4"/>
  <c r="OIF78" i="4"/>
  <c r="OIG78" i="4"/>
  <c r="OIH78" i="4"/>
  <c r="OII78" i="4"/>
  <c r="OIJ78" i="4"/>
  <c r="OIK78" i="4"/>
  <c r="OIL78" i="4"/>
  <c r="OIM78" i="4"/>
  <c r="OIN78" i="4"/>
  <c r="OIO78" i="4"/>
  <c r="OIP78" i="4"/>
  <c r="OIQ78" i="4"/>
  <c r="OIR78" i="4"/>
  <c r="OIS78" i="4"/>
  <c r="OIT78" i="4"/>
  <c r="OIU78" i="4"/>
  <c r="OIV78" i="4"/>
  <c r="OIW78" i="4"/>
  <c r="OIX78" i="4"/>
  <c r="OIY78" i="4"/>
  <c r="OIZ78" i="4"/>
  <c r="OJA78" i="4"/>
  <c r="OJB78" i="4"/>
  <c r="OJC78" i="4"/>
  <c r="OJD78" i="4"/>
  <c r="OJE78" i="4"/>
  <c r="OJF78" i="4"/>
  <c r="OJG78" i="4"/>
  <c r="OJH78" i="4"/>
  <c r="OJI78" i="4"/>
  <c r="OJJ78" i="4"/>
  <c r="OJK78" i="4"/>
  <c r="OJL78" i="4"/>
  <c r="OJM78" i="4"/>
  <c r="OJN78" i="4"/>
  <c r="OJO78" i="4"/>
  <c r="OJP78" i="4"/>
  <c r="OJQ78" i="4"/>
  <c r="OJR78" i="4"/>
  <c r="OJS78" i="4"/>
  <c r="OJT78" i="4"/>
  <c r="OJU78" i="4"/>
  <c r="OJV78" i="4"/>
  <c r="OJW78" i="4"/>
  <c r="OJX78" i="4"/>
  <c r="OJY78" i="4"/>
  <c r="OJZ78" i="4"/>
  <c r="OKA78" i="4"/>
  <c r="OKB78" i="4"/>
  <c r="OKC78" i="4"/>
  <c r="OKD78" i="4"/>
  <c r="OKE78" i="4"/>
  <c r="OKF78" i="4"/>
  <c r="OKG78" i="4"/>
  <c r="OKH78" i="4"/>
  <c r="OKI78" i="4"/>
  <c r="OKJ78" i="4"/>
  <c r="OKK78" i="4"/>
  <c r="OKL78" i="4"/>
  <c r="OKM78" i="4"/>
  <c r="OKN78" i="4"/>
  <c r="OKO78" i="4"/>
  <c r="OKP78" i="4"/>
  <c r="OKQ78" i="4"/>
  <c r="OKR78" i="4"/>
  <c r="OKS78" i="4"/>
  <c r="OKT78" i="4"/>
  <c r="OKU78" i="4"/>
  <c r="OKV78" i="4"/>
  <c r="OKW78" i="4"/>
  <c r="OKX78" i="4"/>
  <c r="OKY78" i="4"/>
  <c r="OKZ78" i="4"/>
  <c r="OLA78" i="4"/>
  <c r="OLB78" i="4"/>
  <c r="OLC78" i="4"/>
  <c r="OLD78" i="4"/>
  <c r="OLE78" i="4"/>
  <c r="OLF78" i="4"/>
  <c r="OLG78" i="4"/>
  <c r="OLH78" i="4"/>
  <c r="OLI78" i="4"/>
  <c r="OLJ78" i="4"/>
  <c r="OLK78" i="4"/>
  <c r="OLL78" i="4"/>
  <c r="OLM78" i="4"/>
  <c r="OLN78" i="4"/>
  <c r="OLO78" i="4"/>
  <c r="OLP78" i="4"/>
  <c r="OLQ78" i="4"/>
  <c r="OLR78" i="4"/>
  <c r="OLS78" i="4"/>
  <c r="OLT78" i="4"/>
  <c r="OLU78" i="4"/>
  <c r="OLV78" i="4"/>
  <c r="OLW78" i="4"/>
  <c r="OLX78" i="4"/>
  <c r="OLY78" i="4"/>
  <c r="OLZ78" i="4"/>
  <c r="OMA78" i="4"/>
  <c r="OMB78" i="4"/>
  <c r="OMC78" i="4"/>
  <c r="OMD78" i="4"/>
  <c r="OME78" i="4"/>
  <c r="OMF78" i="4"/>
  <c r="OMG78" i="4"/>
  <c r="OMH78" i="4"/>
  <c r="OMI78" i="4"/>
  <c r="OMJ78" i="4"/>
  <c r="OMK78" i="4"/>
  <c r="OML78" i="4"/>
  <c r="OMM78" i="4"/>
  <c r="OMN78" i="4"/>
  <c r="OMO78" i="4"/>
  <c r="OMP78" i="4"/>
  <c r="OMQ78" i="4"/>
  <c r="OMR78" i="4"/>
  <c r="OMS78" i="4"/>
  <c r="OMT78" i="4"/>
  <c r="OMU78" i="4"/>
  <c r="OMV78" i="4"/>
  <c r="OMW78" i="4"/>
  <c r="OMX78" i="4"/>
  <c r="OMY78" i="4"/>
  <c r="OMZ78" i="4"/>
  <c r="ONA78" i="4"/>
  <c r="ONB78" i="4"/>
  <c r="ONC78" i="4"/>
  <c r="OND78" i="4"/>
  <c r="ONE78" i="4"/>
  <c r="ONF78" i="4"/>
  <c r="ONG78" i="4"/>
  <c r="ONH78" i="4"/>
  <c r="ONI78" i="4"/>
  <c r="ONJ78" i="4"/>
  <c r="ONK78" i="4"/>
  <c r="ONL78" i="4"/>
  <c r="ONM78" i="4"/>
  <c r="ONN78" i="4"/>
  <c r="ONO78" i="4"/>
  <c r="ONP78" i="4"/>
  <c r="ONQ78" i="4"/>
  <c r="ONR78" i="4"/>
  <c r="ONS78" i="4"/>
  <c r="ONT78" i="4"/>
  <c r="ONU78" i="4"/>
  <c r="ONV78" i="4"/>
  <c r="ONW78" i="4"/>
  <c r="ONX78" i="4"/>
  <c r="ONY78" i="4"/>
  <c r="ONZ78" i="4"/>
  <c r="OOA78" i="4"/>
  <c r="OOB78" i="4"/>
  <c r="OOC78" i="4"/>
  <c r="OOD78" i="4"/>
  <c r="OOE78" i="4"/>
  <c r="OOF78" i="4"/>
  <c r="OOG78" i="4"/>
  <c r="OOH78" i="4"/>
  <c r="OOI78" i="4"/>
  <c r="OOJ78" i="4"/>
  <c r="OOK78" i="4"/>
  <c r="OOL78" i="4"/>
  <c r="OOM78" i="4"/>
  <c r="OON78" i="4"/>
  <c r="OOO78" i="4"/>
  <c r="OOP78" i="4"/>
  <c r="OOQ78" i="4"/>
  <c r="OOR78" i="4"/>
  <c r="OOS78" i="4"/>
  <c r="OOT78" i="4"/>
  <c r="OOU78" i="4"/>
  <c r="OOV78" i="4"/>
  <c r="OOW78" i="4"/>
  <c r="OOX78" i="4"/>
  <c r="OOY78" i="4"/>
  <c r="OOZ78" i="4"/>
  <c r="OPA78" i="4"/>
  <c r="OPB78" i="4"/>
  <c r="OPC78" i="4"/>
  <c r="OPD78" i="4"/>
  <c r="OPE78" i="4"/>
  <c r="OPF78" i="4"/>
  <c r="OPG78" i="4"/>
  <c r="OPH78" i="4"/>
  <c r="OPI78" i="4"/>
  <c r="OPJ78" i="4"/>
  <c r="OPK78" i="4"/>
  <c r="OPL78" i="4"/>
  <c r="OPM78" i="4"/>
  <c r="OPN78" i="4"/>
  <c r="OPO78" i="4"/>
  <c r="OPP78" i="4"/>
  <c r="OPQ78" i="4"/>
  <c r="OPR78" i="4"/>
  <c r="OPS78" i="4"/>
  <c r="OPT78" i="4"/>
  <c r="OPU78" i="4"/>
  <c r="OPV78" i="4"/>
  <c r="OPW78" i="4"/>
  <c r="OPX78" i="4"/>
  <c r="OPY78" i="4"/>
  <c r="OPZ78" i="4"/>
  <c r="OQA78" i="4"/>
  <c r="OQB78" i="4"/>
  <c r="OQC78" i="4"/>
  <c r="OQD78" i="4"/>
  <c r="OQE78" i="4"/>
  <c r="OQF78" i="4"/>
  <c r="OQG78" i="4"/>
  <c r="OQH78" i="4"/>
  <c r="OQI78" i="4"/>
  <c r="OQJ78" i="4"/>
  <c r="OQK78" i="4"/>
  <c r="OQL78" i="4"/>
  <c r="OQM78" i="4"/>
  <c r="OQN78" i="4"/>
  <c r="OQO78" i="4"/>
  <c r="OQP78" i="4"/>
  <c r="OQQ78" i="4"/>
  <c r="OQR78" i="4"/>
  <c r="OQS78" i="4"/>
  <c r="OQT78" i="4"/>
  <c r="OQU78" i="4"/>
  <c r="OQV78" i="4"/>
  <c r="OQW78" i="4"/>
  <c r="OQX78" i="4"/>
  <c r="OQY78" i="4"/>
  <c r="OQZ78" i="4"/>
  <c r="ORA78" i="4"/>
  <c r="ORB78" i="4"/>
  <c r="ORC78" i="4"/>
  <c r="ORD78" i="4"/>
  <c r="ORE78" i="4"/>
  <c r="ORF78" i="4"/>
  <c r="ORG78" i="4"/>
  <c r="ORH78" i="4"/>
  <c r="ORI78" i="4"/>
  <c r="ORJ78" i="4"/>
  <c r="ORK78" i="4"/>
  <c r="ORL78" i="4"/>
  <c r="ORM78" i="4"/>
  <c r="ORN78" i="4"/>
  <c r="ORO78" i="4"/>
  <c r="ORP78" i="4"/>
  <c r="ORQ78" i="4"/>
  <c r="ORR78" i="4"/>
  <c r="ORS78" i="4"/>
  <c r="ORT78" i="4"/>
  <c r="ORU78" i="4"/>
  <c r="ORV78" i="4"/>
  <c r="ORW78" i="4"/>
  <c r="ORX78" i="4"/>
  <c r="ORY78" i="4"/>
  <c r="ORZ78" i="4"/>
  <c r="OSA78" i="4"/>
  <c r="OSB78" i="4"/>
  <c r="OSC78" i="4"/>
  <c r="OSD78" i="4"/>
  <c r="OSE78" i="4"/>
  <c r="OSF78" i="4"/>
  <c r="OSG78" i="4"/>
  <c r="OSH78" i="4"/>
  <c r="OSI78" i="4"/>
  <c r="OSJ78" i="4"/>
  <c r="OSK78" i="4"/>
  <c r="OSL78" i="4"/>
  <c r="OSM78" i="4"/>
  <c r="OSN78" i="4"/>
  <c r="OSO78" i="4"/>
  <c r="OSP78" i="4"/>
  <c r="OSQ78" i="4"/>
  <c r="OSR78" i="4"/>
  <c r="OSS78" i="4"/>
  <c r="OST78" i="4"/>
  <c r="OSU78" i="4"/>
  <c r="OSV78" i="4"/>
  <c r="OSW78" i="4"/>
  <c r="OSX78" i="4"/>
  <c r="OSY78" i="4"/>
  <c r="OSZ78" i="4"/>
  <c r="OTA78" i="4"/>
  <c r="OTB78" i="4"/>
  <c r="OTC78" i="4"/>
  <c r="OTD78" i="4"/>
  <c r="OTE78" i="4"/>
  <c r="OTF78" i="4"/>
  <c r="OTG78" i="4"/>
  <c r="OTH78" i="4"/>
  <c r="OTI78" i="4"/>
  <c r="OTJ78" i="4"/>
  <c r="OTK78" i="4"/>
  <c r="OTL78" i="4"/>
  <c r="OTM78" i="4"/>
  <c r="OTN78" i="4"/>
  <c r="OTO78" i="4"/>
  <c r="OTP78" i="4"/>
  <c r="OTQ78" i="4"/>
  <c r="OTR78" i="4"/>
  <c r="OTS78" i="4"/>
  <c r="OTT78" i="4"/>
  <c r="OTU78" i="4"/>
  <c r="OTV78" i="4"/>
  <c r="OTW78" i="4"/>
  <c r="OTX78" i="4"/>
  <c r="OTY78" i="4"/>
  <c r="OTZ78" i="4"/>
  <c r="OUA78" i="4"/>
  <c r="OUB78" i="4"/>
  <c r="OUC78" i="4"/>
  <c r="OUD78" i="4"/>
  <c r="OUE78" i="4"/>
  <c r="OUF78" i="4"/>
  <c r="OUG78" i="4"/>
  <c r="OUH78" i="4"/>
  <c r="OUI78" i="4"/>
  <c r="OUJ78" i="4"/>
  <c r="OUK78" i="4"/>
  <c r="OUL78" i="4"/>
  <c r="OUM78" i="4"/>
  <c r="OUN78" i="4"/>
  <c r="OUO78" i="4"/>
  <c r="OUP78" i="4"/>
  <c r="OUQ78" i="4"/>
  <c r="OUR78" i="4"/>
  <c r="OUS78" i="4"/>
  <c r="OUT78" i="4"/>
  <c r="OUU78" i="4"/>
  <c r="OUV78" i="4"/>
  <c r="OUW78" i="4"/>
  <c r="OUX78" i="4"/>
  <c r="OUY78" i="4"/>
  <c r="OUZ78" i="4"/>
  <c r="OVA78" i="4"/>
  <c r="OVB78" i="4"/>
  <c r="OVC78" i="4"/>
  <c r="OVD78" i="4"/>
  <c r="OVE78" i="4"/>
  <c r="OVF78" i="4"/>
  <c r="OVG78" i="4"/>
  <c r="OVH78" i="4"/>
  <c r="OVI78" i="4"/>
  <c r="OVJ78" i="4"/>
  <c r="OVK78" i="4"/>
  <c r="OVL78" i="4"/>
  <c r="OVM78" i="4"/>
  <c r="OVN78" i="4"/>
  <c r="OVO78" i="4"/>
  <c r="OVP78" i="4"/>
  <c r="OVQ78" i="4"/>
  <c r="OVR78" i="4"/>
  <c r="OVS78" i="4"/>
  <c r="OVT78" i="4"/>
  <c r="OVU78" i="4"/>
  <c r="OVV78" i="4"/>
  <c r="OVW78" i="4"/>
  <c r="OVX78" i="4"/>
  <c r="OVY78" i="4"/>
  <c r="OVZ78" i="4"/>
  <c r="OWA78" i="4"/>
  <c r="OWB78" i="4"/>
  <c r="OWC78" i="4"/>
  <c r="OWD78" i="4"/>
  <c r="OWE78" i="4"/>
  <c r="OWF78" i="4"/>
  <c r="OWG78" i="4"/>
  <c r="OWH78" i="4"/>
  <c r="OWI78" i="4"/>
  <c r="OWJ78" i="4"/>
  <c r="OWK78" i="4"/>
  <c r="OWL78" i="4"/>
  <c r="OWM78" i="4"/>
  <c r="OWN78" i="4"/>
  <c r="OWO78" i="4"/>
  <c r="OWP78" i="4"/>
  <c r="OWQ78" i="4"/>
  <c r="OWR78" i="4"/>
  <c r="OWS78" i="4"/>
  <c r="OWT78" i="4"/>
  <c r="OWU78" i="4"/>
  <c r="OWV78" i="4"/>
  <c r="OWW78" i="4"/>
  <c r="OWX78" i="4"/>
  <c r="OWY78" i="4"/>
  <c r="OWZ78" i="4"/>
  <c r="OXA78" i="4"/>
  <c r="OXB78" i="4"/>
  <c r="OXC78" i="4"/>
  <c r="OXD78" i="4"/>
  <c r="OXE78" i="4"/>
  <c r="OXF78" i="4"/>
  <c r="OXG78" i="4"/>
  <c r="OXH78" i="4"/>
  <c r="OXI78" i="4"/>
  <c r="OXJ78" i="4"/>
  <c r="OXK78" i="4"/>
  <c r="OXL78" i="4"/>
  <c r="OXM78" i="4"/>
  <c r="OXN78" i="4"/>
  <c r="OXO78" i="4"/>
  <c r="OXP78" i="4"/>
  <c r="OXQ78" i="4"/>
  <c r="OXR78" i="4"/>
  <c r="OXS78" i="4"/>
  <c r="OXT78" i="4"/>
  <c r="OXU78" i="4"/>
  <c r="OXV78" i="4"/>
  <c r="OXW78" i="4"/>
  <c r="OXX78" i="4"/>
  <c r="OXY78" i="4"/>
  <c r="OXZ78" i="4"/>
  <c r="OYA78" i="4"/>
  <c r="OYB78" i="4"/>
  <c r="OYC78" i="4"/>
  <c r="OYD78" i="4"/>
  <c r="OYE78" i="4"/>
  <c r="OYF78" i="4"/>
  <c r="OYG78" i="4"/>
  <c r="OYH78" i="4"/>
  <c r="OYI78" i="4"/>
  <c r="OYJ78" i="4"/>
  <c r="OYK78" i="4"/>
  <c r="OYL78" i="4"/>
  <c r="OYM78" i="4"/>
  <c r="OYN78" i="4"/>
  <c r="OYO78" i="4"/>
  <c r="OYP78" i="4"/>
  <c r="OYQ78" i="4"/>
  <c r="OYR78" i="4"/>
  <c r="OYS78" i="4"/>
  <c r="OYT78" i="4"/>
  <c r="OYU78" i="4"/>
  <c r="OYV78" i="4"/>
  <c r="OYW78" i="4"/>
  <c r="OYX78" i="4"/>
  <c r="OYY78" i="4"/>
  <c r="OYZ78" i="4"/>
  <c r="OZA78" i="4"/>
  <c r="OZB78" i="4"/>
  <c r="OZC78" i="4"/>
  <c r="OZD78" i="4"/>
  <c r="OZE78" i="4"/>
  <c r="OZF78" i="4"/>
  <c r="OZG78" i="4"/>
  <c r="OZH78" i="4"/>
  <c r="OZI78" i="4"/>
  <c r="OZJ78" i="4"/>
  <c r="OZK78" i="4"/>
  <c r="OZL78" i="4"/>
  <c r="OZM78" i="4"/>
  <c r="OZN78" i="4"/>
  <c r="OZO78" i="4"/>
  <c r="OZP78" i="4"/>
  <c r="OZQ78" i="4"/>
  <c r="OZR78" i="4"/>
  <c r="OZS78" i="4"/>
  <c r="OZT78" i="4"/>
  <c r="OZU78" i="4"/>
  <c r="OZV78" i="4"/>
  <c r="OZW78" i="4"/>
  <c r="OZX78" i="4"/>
  <c r="OZY78" i="4"/>
  <c r="OZZ78" i="4"/>
  <c r="PAA78" i="4"/>
  <c r="PAB78" i="4"/>
  <c r="PAC78" i="4"/>
  <c r="PAD78" i="4"/>
  <c r="PAE78" i="4"/>
  <c r="PAF78" i="4"/>
  <c r="PAG78" i="4"/>
  <c r="PAH78" i="4"/>
  <c r="PAI78" i="4"/>
  <c r="PAJ78" i="4"/>
  <c r="PAK78" i="4"/>
  <c r="PAL78" i="4"/>
  <c r="PAM78" i="4"/>
  <c r="PAN78" i="4"/>
  <c r="PAO78" i="4"/>
  <c r="PAP78" i="4"/>
  <c r="PAQ78" i="4"/>
  <c r="PAR78" i="4"/>
  <c r="PAS78" i="4"/>
  <c r="PAT78" i="4"/>
  <c r="PAU78" i="4"/>
  <c r="PAV78" i="4"/>
  <c r="PAW78" i="4"/>
  <c r="PAX78" i="4"/>
  <c r="PAY78" i="4"/>
  <c r="PAZ78" i="4"/>
  <c r="PBA78" i="4"/>
  <c r="PBB78" i="4"/>
  <c r="PBC78" i="4"/>
  <c r="PBD78" i="4"/>
  <c r="PBE78" i="4"/>
  <c r="PBF78" i="4"/>
  <c r="PBG78" i="4"/>
  <c r="PBH78" i="4"/>
  <c r="PBI78" i="4"/>
  <c r="PBJ78" i="4"/>
  <c r="PBK78" i="4"/>
  <c r="PBL78" i="4"/>
  <c r="PBM78" i="4"/>
  <c r="PBN78" i="4"/>
  <c r="PBO78" i="4"/>
  <c r="PBP78" i="4"/>
  <c r="PBQ78" i="4"/>
  <c r="PBR78" i="4"/>
  <c r="PBS78" i="4"/>
  <c r="PBT78" i="4"/>
  <c r="PBU78" i="4"/>
  <c r="PBV78" i="4"/>
  <c r="PBW78" i="4"/>
  <c r="PBX78" i="4"/>
  <c r="PBY78" i="4"/>
  <c r="PBZ78" i="4"/>
  <c r="PCA78" i="4"/>
  <c r="PCB78" i="4"/>
  <c r="PCC78" i="4"/>
  <c r="PCD78" i="4"/>
  <c r="PCE78" i="4"/>
  <c r="PCF78" i="4"/>
  <c r="PCG78" i="4"/>
  <c r="PCH78" i="4"/>
  <c r="PCI78" i="4"/>
  <c r="PCJ78" i="4"/>
  <c r="PCK78" i="4"/>
  <c r="PCL78" i="4"/>
  <c r="PCM78" i="4"/>
  <c r="PCN78" i="4"/>
  <c r="PCO78" i="4"/>
  <c r="PCP78" i="4"/>
  <c r="PCQ78" i="4"/>
  <c r="PCR78" i="4"/>
  <c r="PCS78" i="4"/>
  <c r="PCT78" i="4"/>
  <c r="PCU78" i="4"/>
  <c r="PCV78" i="4"/>
  <c r="PCW78" i="4"/>
  <c r="PCX78" i="4"/>
  <c r="PCY78" i="4"/>
  <c r="PCZ78" i="4"/>
  <c r="PDA78" i="4"/>
  <c r="PDB78" i="4"/>
  <c r="PDC78" i="4"/>
  <c r="PDD78" i="4"/>
  <c r="PDE78" i="4"/>
  <c r="PDF78" i="4"/>
  <c r="PDG78" i="4"/>
  <c r="PDH78" i="4"/>
  <c r="PDI78" i="4"/>
  <c r="PDJ78" i="4"/>
  <c r="PDK78" i="4"/>
  <c r="PDL78" i="4"/>
  <c r="PDM78" i="4"/>
  <c r="PDN78" i="4"/>
  <c r="PDO78" i="4"/>
  <c r="PDP78" i="4"/>
  <c r="PDQ78" i="4"/>
  <c r="PDR78" i="4"/>
  <c r="PDS78" i="4"/>
  <c r="PDT78" i="4"/>
  <c r="PDU78" i="4"/>
  <c r="PDV78" i="4"/>
  <c r="PDW78" i="4"/>
  <c r="PDX78" i="4"/>
  <c r="PDY78" i="4"/>
  <c r="PDZ78" i="4"/>
  <c r="PEA78" i="4"/>
  <c r="PEB78" i="4"/>
  <c r="PEC78" i="4"/>
  <c r="PED78" i="4"/>
  <c r="PEE78" i="4"/>
  <c r="PEF78" i="4"/>
  <c r="PEG78" i="4"/>
  <c r="PEH78" i="4"/>
  <c r="PEI78" i="4"/>
  <c r="PEJ78" i="4"/>
  <c r="PEK78" i="4"/>
  <c r="PEL78" i="4"/>
  <c r="PEM78" i="4"/>
  <c r="PEN78" i="4"/>
  <c r="PEO78" i="4"/>
  <c r="PEP78" i="4"/>
  <c r="PEQ78" i="4"/>
  <c r="PER78" i="4"/>
  <c r="PES78" i="4"/>
  <c r="PET78" i="4"/>
  <c r="PEU78" i="4"/>
  <c r="PEV78" i="4"/>
  <c r="PEW78" i="4"/>
  <c r="PEX78" i="4"/>
  <c r="PEY78" i="4"/>
  <c r="PEZ78" i="4"/>
  <c r="PFA78" i="4"/>
  <c r="PFB78" i="4"/>
  <c r="PFC78" i="4"/>
  <c r="PFD78" i="4"/>
  <c r="PFE78" i="4"/>
  <c r="PFF78" i="4"/>
  <c r="PFG78" i="4"/>
  <c r="PFH78" i="4"/>
  <c r="PFI78" i="4"/>
  <c r="PFJ78" i="4"/>
  <c r="PFK78" i="4"/>
  <c r="PFL78" i="4"/>
  <c r="PFM78" i="4"/>
  <c r="PFN78" i="4"/>
  <c r="PFO78" i="4"/>
  <c r="PFP78" i="4"/>
  <c r="PFQ78" i="4"/>
  <c r="PFR78" i="4"/>
  <c r="PFS78" i="4"/>
  <c r="PFT78" i="4"/>
  <c r="PFU78" i="4"/>
  <c r="PFV78" i="4"/>
  <c r="PFW78" i="4"/>
  <c r="PFX78" i="4"/>
  <c r="PFY78" i="4"/>
  <c r="PFZ78" i="4"/>
  <c r="PGA78" i="4"/>
  <c r="PGB78" i="4"/>
  <c r="PGC78" i="4"/>
  <c r="PGD78" i="4"/>
  <c r="PGE78" i="4"/>
  <c r="PGF78" i="4"/>
  <c r="PGG78" i="4"/>
  <c r="PGH78" i="4"/>
  <c r="PGI78" i="4"/>
  <c r="PGJ78" i="4"/>
  <c r="PGK78" i="4"/>
  <c r="PGL78" i="4"/>
  <c r="PGM78" i="4"/>
  <c r="PGN78" i="4"/>
  <c r="PGO78" i="4"/>
  <c r="PGP78" i="4"/>
  <c r="PGQ78" i="4"/>
  <c r="PGR78" i="4"/>
  <c r="PGS78" i="4"/>
  <c r="PGT78" i="4"/>
  <c r="PGU78" i="4"/>
  <c r="PGV78" i="4"/>
  <c r="PGW78" i="4"/>
  <c r="PGX78" i="4"/>
  <c r="PGY78" i="4"/>
  <c r="PGZ78" i="4"/>
  <c r="PHA78" i="4"/>
  <c r="PHB78" i="4"/>
  <c r="PHC78" i="4"/>
  <c r="PHD78" i="4"/>
  <c r="PHE78" i="4"/>
  <c r="PHF78" i="4"/>
  <c r="PHG78" i="4"/>
  <c r="PHH78" i="4"/>
  <c r="PHI78" i="4"/>
  <c r="PHJ78" i="4"/>
  <c r="PHK78" i="4"/>
  <c r="PHL78" i="4"/>
  <c r="PHM78" i="4"/>
  <c r="PHN78" i="4"/>
  <c r="PHO78" i="4"/>
  <c r="PHP78" i="4"/>
  <c r="PHQ78" i="4"/>
  <c r="PHR78" i="4"/>
  <c r="PHS78" i="4"/>
  <c r="PHT78" i="4"/>
  <c r="PHU78" i="4"/>
  <c r="PHV78" i="4"/>
  <c r="PHW78" i="4"/>
  <c r="PHX78" i="4"/>
  <c r="PHY78" i="4"/>
  <c r="PHZ78" i="4"/>
  <c r="PIA78" i="4"/>
  <c r="PIB78" i="4"/>
  <c r="PIC78" i="4"/>
  <c r="PID78" i="4"/>
  <c r="PIE78" i="4"/>
  <c r="PIF78" i="4"/>
  <c r="PIG78" i="4"/>
  <c r="PIH78" i="4"/>
  <c r="PII78" i="4"/>
  <c r="PIJ78" i="4"/>
  <c r="PIK78" i="4"/>
  <c r="PIL78" i="4"/>
  <c r="PIM78" i="4"/>
  <c r="PIN78" i="4"/>
  <c r="PIO78" i="4"/>
  <c r="PIP78" i="4"/>
  <c r="PIQ78" i="4"/>
  <c r="PIR78" i="4"/>
  <c r="PIS78" i="4"/>
  <c r="PIT78" i="4"/>
  <c r="PIU78" i="4"/>
  <c r="PIV78" i="4"/>
  <c r="PIW78" i="4"/>
  <c r="PIX78" i="4"/>
  <c r="PIY78" i="4"/>
  <c r="PIZ78" i="4"/>
  <c r="PJA78" i="4"/>
  <c r="PJB78" i="4"/>
  <c r="PJC78" i="4"/>
  <c r="PJD78" i="4"/>
  <c r="PJE78" i="4"/>
  <c r="PJF78" i="4"/>
  <c r="PJG78" i="4"/>
  <c r="PJH78" i="4"/>
  <c r="PJI78" i="4"/>
  <c r="PJJ78" i="4"/>
  <c r="PJK78" i="4"/>
  <c r="PJL78" i="4"/>
  <c r="PJM78" i="4"/>
  <c r="PJN78" i="4"/>
  <c r="PJO78" i="4"/>
  <c r="PJP78" i="4"/>
  <c r="PJQ78" i="4"/>
  <c r="PJR78" i="4"/>
  <c r="PJS78" i="4"/>
  <c r="PJT78" i="4"/>
  <c r="PJU78" i="4"/>
  <c r="PJV78" i="4"/>
  <c r="PJW78" i="4"/>
  <c r="PJX78" i="4"/>
  <c r="PJY78" i="4"/>
  <c r="PJZ78" i="4"/>
  <c r="PKA78" i="4"/>
  <c r="PKB78" i="4"/>
  <c r="PKC78" i="4"/>
  <c r="PKD78" i="4"/>
  <c r="PKE78" i="4"/>
  <c r="PKF78" i="4"/>
  <c r="PKG78" i="4"/>
  <c r="PKH78" i="4"/>
  <c r="PKI78" i="4"/>
  <c r="PKJ78" i="4"/>
  <c r="PKK78" i="4"/>
  <c r="PKL78" i="4"/>
  <c r="PKM78" i="4"/>
  <c r="PKN78" i="4"/>
  <c r="PKO78" i="4"/>
  <c r="PKP78" i="4"/>
  <c r="PKQ78" i="4"/>
  <c r="PKR78" i="4"/>
  <c r="PKS78" i="4"/>
  <c r="PKT78" i="4"/>
  <c r="PKU78" i="4"/>
  <c r="PKV78" i="4"/>
  <c r="PKW78" i="4"/>
  <c r="PKX78" i="4"/>
  <c r="PKY78" i="4"/>
  <c r="PKZ78" i="4"/>
  <c r="PLA78" i="4"/>
  <c r="PLB78" i="4"/>
  <c r="PLC78" i="4"/>
  <c r="PLD78" i="4"/>
  <c r="PLE78" i="4"/>
  <c r="PLF78" i="4"/>
  <c r="PLG78" i="4"/>
  <c r="PLH78" i="4"/>
  <c r="PLI78" i="4"/>
  <c r="PLJ78" i="4"/>
  <c r="PLK78" i="4"/>
  <c r="PLL78" i="4"/>
  <c r="PLM78" i="4"/>
  <c r="PLN78" i="4"/>
  <c r="PLO78" i="4"/>
  <c r="PLP78" i="4"/>
  <c r="PLQ78" i="4"/>
  <c r="PLR78" i="4"/>
  <c r="PLS78" i="4"/>
  <c r="PLT78" i="4"/>
  <c r="PLU78" i="4"/>
  <c r="PLV78" i="4"/>
  <c r="PLW78" i="4"/>
  <c r="PLX78" i="4"/>
  <c r="PLY78" i="4"/>
  <c r="PLZ78" i="4"/>
  <c r="PMA78" i="4"/>
  <c r="PMB78" i="4"/>
  <c r="PMC78" i="4"/>
  <c r="PMD78" i="4"/>
  <c r="PME78" i="4"/>
  <c r="PMF78" i="4"/>
  <c r="PMG78" i="4"/>
  <c r="PMH78" i="4"/>
  <c r="PMI78" i="4"/>
  <c r="PMJ78" i="4"/>
  <c r="PMK78" i="4"/>
  <c r="PML78" i="4"/>
  <c r="PMM78" i="4"/>
  <c r="PMN78" i="4"/>
  <c r="PMO78" i="4"/>
  <c r="PMP78" i="4"/>
  <c r="PMQ78" i="4"/>
  <c r="PMR78" i="4"/>
  <c r="PMS78" i="4"/>
  <c r="PMT78" i="4"/>
  <c r="PMU78" i="4"/>
  <c r="PMV78" i="4"/>
  <c r="PMW78" i="4"/>
  <c r="PMX78" i="4"/>
  <c r="PMY78" i="4"/>
  <c r="PMZ78" i="4"/>
  <c r="PNA78" i="4"/>
  <c r="PNB78" i="4"/>
  <c r="PNC78" i="4"/>
  <c r="PND78" i="4"/>
  <c r="PNE78" i="4"/>
  <c r="PNF78" i="4"/>
  <c r="PNG78" i="4"/>
  <c r="PNH78" i="4"/>
  <c r="PNI78" i="4"/>
  <c r="PNJ78" i="4"/>
  <c r="PNK78" i="4"/>
  <c r="PNL78" i="4"/>
  <c r="PNM78" i="4"/>
  <c r="PNN78" i="4"/>
  <c r="PNO78" i="4"/>
  <c r="PNP78" i="4"/>
  <c r="PNQ78" i="4"/>
  <c r="PNR78" i="4"/>
  <c r="PNS78" i="4"/>
  <c r="PNT78" i="4"/>
  <c r="PNU78" i="4"/>
  <c r="PNV78" i="4"/>
  <c r="PNW78" i="4"/>
  <c r="PNX78" i="4"/>
  <c r="PNY78" i="4"/>
  <c r="PNZ78" i="4"/>
  <c r="POA78" i="4"/>
  <c r="POB78" i="4"/>
  <c r="POC78" i="4"/>
  <c r="POD78" i="4"/>
  <c r="POE78" i="4"/>
  <c r="POF78" i="4"/>
  <c r="POG78" i="4"/>
  <c r="POH78" i="4"/>
  <c r="POI78" i="4"/>
  <c r="POJ78" i="4"/>
  <c r="POK78" i="4"/>
  <c r="POL78" i="4"/>
  <c r="POM78" i="4"/>
  <c r="PON78" i="4"/>
  <c r="POO78" i="4"/>
  <c r="POP78" i="4"/>
  <c r="POQ78" i="4"/>
  <c r="POR78" i="4"/>
  <c r="POS78" i="4"/>
  <c r="POT78" i="4"/>
  <c r="POU78" i="4"/>
  <c r="POV78" i="4"/>
  <c r="POW78" i="4"/>
  <c r="POX78" i="4"/>
  <c r="POY78" i="4"/>
  <c r="POZ78" i="4"/>
  <c r="PPA78" i="4"/>
  <c r="PPB78" i="4"/>
  <c r="PPC78" i="4"/>
  <c r="PPD78" i="4"/>
  <c r="PPE78" i="4"/>
  <c r="PPF78" i="4"/>
  <c r="PPG78" i="4"/>
  <c r="PPH78" i="4"/>
  <c r="PPI78" i="4"/>
  <c r="PPJ78" i="4"/>
  <c r="PPK78" i="4"/>
  <c r="PPL78" i="4"/>
  <c r="PPM78" i="4"/>
  <c r="PPN78" i="4"/>
  <c r="PPO78" i="4"/>
  <c r="PPP78" i="4"/>
  <c r="PPQ78" i="4"/>
  <c r="PPR78" i="4"/>
  <c r="PPS78" i="4"/>
  <c r="PPT78" i="4"/>
  <c r="PPU78" i="4"/>
  <c r="PPV78" i="4"/>
  <c r="PPW78" i="4"/>
  <c r="PPX78" i="4"/>
  <c r="PPY78" i="4"/>
  <c r="PPZ78" i="4"/>
  <c r="PQA78" i="4"/>
  <c r="PQB78" i="4"/>
  <c r="PQC78" i="4"/>
  <c r="PQD78" i="4"/>
  <c r="PQE78" i="4"/>
  <c r="PQF78" i="4"/>
  <c r="PQG78" i="4"/>
  <c r="PQH78" i="4"/>
  <c r="PQI78" i="4"/>
  <c r="PQJ78" i="4"/>
  <c r="PQK78" i="4"/>
  <c r="PQL78" i="4"/>
  <c r="PQM78" i="4"/>
  <c r="PQN78" i="4"/>
  <c r="PQO78" i="4"/>
  <c r="PQP78" i="4"/>
  <c r="PQQ78" i="4"/>
  <c r="PQR78" i="4"/>
  <c r="PQS78" i="4"/>
  <c r="PQT78" i="4"/>
  <c r="PQU78" i="4"/>
  <c r="PQV78" i="4"/>
  <c r="PQW78" i="4"/>
  <c r="PQX78" i="4"/>
  <c r="PQY78" i="4"/>
  <c r="PQZ78" i="4"/>
  <c r="PRA78" i="4"/>
  <c r="PRB78" i="4"/>
  <c r="PRC78" i="4"/>
  <c r="PRD78" i="4"/>
  <c r="PRE78" i="4"/>
  <c r="PRF78" i="4"/>
  <c r="PRG78" i="4"/>
  <c r="PRH78" i="4"/>
  <c r="PRI78" i="4"/>
  <c r="PRJ78" i="4"/>
  <c r="PRK78" i="4"/>
  <c r="PRL78" i="4"/>
  <c r="PRM78" i="4"/>
  <c r="PRN78" i="4"/>
  <c r="PRO78" i="4"/>
  <c r="PRP78" i="4"/>
  <c r="PRQ78" i="4"/>
  <c r="PRR78" i="4"/>
  <c r="PRS78" i="4"/>
  <c r="PRT78" i="4"/>
  <c r="PRU78" i="4"/>
  <c r="PRV78" i="4"/>
  <c r="PRW78" i="4"/>
  <c r="PRX78" i="4"/>
  <c r="PRY78" i="4"/>
  <c r="PRZ78" i="4"/>
  <c r="PSA78" i="4"/>
  <c r="PSB78" i="4"/>
  <c r="PSC78" i="4"/>
  <c r="PSD78" i="4"/>
  <c r="PSE78" i="4"/>
  <c r="PSF78" i="4"/>
  <c r="PSG78" i="4"/>
  <c r="PSH78" i="4"/>
  <c r="PSI78" i="4"/>
  <c r="PSJ78" i="4"/>
  <c r="PSK78" i="4"/>
  <c r="PSL78" i="4"/>
  <c r="PSM78" i="4"/>
  <c r="PSN78" i="4"/>
  <c r="PSO78" i="4"/>
  <c r="PSP78" i="4"/>
  <c r="PSQ78" i="4"/>
  <c r="PSR78" i="4"/>
  <c r="PSS78" i="4"/>
  <c r="PST78" i="4"/>
  <c r="PSU78" i="4"/>
  <c r="PSV78" i="4"/>
  <c r="PSW78" i="4"/>
  <c r="PSX78" i="4"/>
  <c r="PSY78" i="4"/>
  <c r="PSZ78" i="4"/>
  <c r="PTA78" i="4"/>
  <c r="PTB78" i="4"/>
  <c r="PTC78" i="4"/>
  <c r="PTD78" i="4"/>
  <c r="PTE78" i="4"/>
  <c r="PTF78" i="4"/>
  <c r="PTG78" i="4"/>
  <c r="PTH78" i="4"/>
  <c r="PTI78" i="4"/>
  <c r="PTJ78" i="4"/>
  <c r="PTK78" i="4"/>
  <c r="PTL78" i="4"/>
  <c r="PTM78" i="4"/>
  <c r="PTN78" i="4"/>
  <c r="PTO78" i="4"/>
  <c r="PTP78" i="4"/>
  <c r="PTQ78" i="4"/>
  <c r="PTR78" i="4"/>
  <c r="PTS78" i="4"/>
  <c r="PTT78" i="4"/>
  <c r="PTU78" i="4"/>
  <c r="PTV78" i="4"/>
  <c r="PTW78" i="4"/>
  <c r="PTX78" i="4"/>
  <c r="PTY78" i="4"/>
  <c r="PTZ78" i="4"/>
  <c r="PUA78" i="4"/>
  <c r="PUB78" i="4"/>
  <c r="PUC78" i="4"/>
  <c r="PUD78" i="4"/>
  <c r="PUE78" i="4"/>
  <c r="PUF78" i="4"/>
  <c r="PUG78" i="4"/>
  <c r="PUH78" i="4"/>
  <c r="PUI78" i="4"/>
  <c r="PUJ78" i="4"/>
  <c r="PUK78" i="4"/>
  <c r="PUL78" i="4"/>
  <c r="PUM78" i="4"/>
  <c r="PUN78" i="4"/>
  <c r="PUO78" i="4"/>
  <c r="PUP78" i="4"/>
  <c r="PUQ78" i="4"/>
  <c r="PUR78" i="4"/>
  <c r="PUS78" i="4"/>
  <c r="PUT78" i="4"/>
  <c r="PUU78" i="4"/>
  <c r="PUV78" i="4"/>
  <c r="PUW78" i="4"/>
  <c r="PUX78" i="4"/>
  <c r="PUY78" i="4"/>
  <c r="PUZ78" i="4"/>
  <c r="PVA78" i="4"/>
  <c r="PVB78" i="4"/>
  <c r="PVC78" i="4"/>
  <c r="PVD78" i="4"/>
  <c r="PVE78" i="4"/>
  <c r="PVF78" i="4"/>
  <c r="PVG78" i="4"/>
  <c r="PVH78" i="4"/>
  <c r="PVI78" i="4"/>
  <c r="PVJ78" i="4"/>
  <c r="PVK78" i="4"/>
  <c r="PVL78" i="4"/>
  <c r="PVM78" i="4"/>
  <c r="PVN78" i="4"/>
  <c r="PVO78" i="4"/>
  <c r="PVP78" i="4"/>
  <c r="PVQ78" i="4"/>
  <c r="PVR78" i="4"/>
  <c r="PVS78" i="4"/>
  <c r="PVT78" i="4"/>
  <c r="PVU78" i="4"/>
  <c r="PVV78" i="4"/>
  <c r="PVW78" i="4"/>
  <c r="PVX78" i="4"/>
  <c r="PVY78" i="4"/>
  <c r="PVZ78" i="4"/>
  <c r="PWA78" i="4"/>
  <c r="PWB78" i="4"/>
  <c r="PWC78" i="4"/>
  <c r="PWD78" i="4"/>
  <c r="PWE78" i="4"/>
  <c r="PWF78" i="4"/>
  <c r="PWG78" i="4"/>
  <c r="PWH78" i="4"/>
  <c r="PWI78" i="4"/>
  <c r="PWJ78" i="4"/>
  <c r="PWK78" i="4"/>
  <c r="PWL78" i="4"/>
  <c r="PWM78" i="4"/>
  <c r="PWN78" i="4"/>
  <c r="PWO78" i="4"/>
  <c r="PWP78" i="4"/>
  <c r="PWQ78" i="4"/>
  <c r="PWR78" i="4"/>
  <c r="PWS78" i="4"/>
  <c r="PWT78" i="4"/>
  <c r="PWU78" i="4"/>
  <c r="PWV78" i="4"/>
  <c r="PWW78" i="4"/>
  <c r="PWX78" i="4"/>
  <c r="PWY78" i="4"/>
  <c r="PWZ78" i="4"/>
  <c r="PXA78" i="4"/>
  <c r="PXB78" i="4"/>
  <c r="PXC78" i="4"/>
  <c r="PXD78" i="4"/>
  <c r="PXE78" i="4"/>
  <c r="PXF78" i="4"/>
  <c r="PXG78" i="4"/>
  <c r="PXH78" i="4"/>
  <c r="PXI78" i="4"/>
  <c r="PXJ78" i="4"/>
  <c r="PXK78" i="4"/>
  <c r="PXL78" i="4"/>
  <c r="PXM78" i="4"/>
  <c r="PXN78" i="4"/>
  <c r="PXO78" i="4"/>
  <c r="PXP78" i="4"/>
  <c r="PXQ78" i="4"/>
  <c r="PXR78" i="4"/>
  <c r="PXS78" i="4"/>
  <c r="PXT78" i="4"/>
  <c r="PXU78" i="4"/>
  <c r="PXV78" i="4"/>
  <c r="PXW78" i="4"/>
  <c r="PXX78" i="4"/>
  <c r="PXY78" i="4"/>
  <c r="PXZ78" i="4"/>
  <c r="PYA78" i="4"/>
  <c r="PYB78" i="4"/>
  <c r="PYC78" i="4"/>
  <c r="PYD78" i="4"/>
  <c r="PYE78" i="4"/>
  <c r="PYF78" i="4"/>
  <c r="PYG78" i="4"/>
  <c r="PYH78" i="4"/>
  <c r="PYI78" i="4"/>
  <c r="PYJ78" i="4"/>
  <c r="PYK78" i="4"/>
  <c r="PYL78" i="4"/>
  <c r="PYM78" i="4"/>
  <c r="PYN78" i="4"/>
  <c r="PYO78" i="4"/>
  <c r="PYP78" i="4"/>
  <c r="PYQ78" i="4"/>
  <c r="PYR78" i="4"/>
  <c r="PYS78" i="4"/>
  <c r="PYT78" i="4"/>
  <c r="PYU78" i="4"/>
  <c r="PYV78" i="4"/>
  <c r="PYW78" i="4"/>
  <c r="PYX78" i="4"/>
  <c r="PYY78" i="4"/>
  <c r="PYZ78" i="4"/>
  <c r="PZA78" i="4"/>
  <c r="PZB78" i="4"/>
  <c r="PZC78" i="4"/>
  <c r="PZD78" i="4"/>
  <c r="PZE78" i="4"/>
  <c r="PZF78" i="4"/>
  <c r="PZG78" i="4"/>
  <c r="PZH78" i="4"/>
  <c r="PZI78" i="4"/>
  <c r="PZJ78" i="4"/>
  <c r="PZK78" i="4"/>
  <c r="PZL78" i="4"/>
  <c r="PZM78" i="4"/>
  <c r="PZN78" i="4"/>
  <c r="PZO78" i="4"/>
  <c r="PZP78" i="4"/>
  <c r="PZQ78" i="4"/>
  <c r="PZR78" i="4"/>
  <c r="PZS78" i="4"/>
  <c r="PZT78" i="4"/>
  <c r="PZU78" i="4"/>
  <c r="PZV78" i="4"/>
  <c r="PZW78" i="4"/>
  <c r="PZX78" i="4"/>
  <c r="PZY78" i="4"/>
  <c r="PZZ78" i="4"/>
  <c r="QAA78" i="4"/>
  <c r="QAB78" i="4"/>
  <c r="QAC78" i="4"/>
  <c r="QAD78" i="4"/>
  <c r="QAE78" i="4"/>
  <c r="QAF78" i="4"/>
  <c r="QAG78" i="4"/>
  <c r="QAH78" i="4"/>
  <c r="QAI78" i="4"/>
  <c r="QAJ78" i="4"/>
  <c r="QAK78" i="4"/>
  <c r="QAL78" i="4"/>
  <c r="QAM78" i="4"/>
  <c r="QAN78" i="4"/>
  <c r="QAO78" i="4"/>
  <c r="QAP78" i="4"/>
  <c r="QAQ78" i="4"/>
  <c r="QAR78" i="4"/>
  <c r="QAS78" i="4"/>
  <c r="QAT78" i="4"/>
  <c r="QAU78" i="4"/>
  <c r="QAV78" i="4"/>
  <c r="QAW78" i="4"/>
  <c r="QAX78" i="4"/>
  <c r="QAY78" i="4"/>
  <c r="QAZ78" i="4"/>
  <c r="QBA78" i="4"/>
  <c r="QBB78" i="4"/>
  <c r="QBC78" i="4"/>
  <c r="QBD78" i="4"/>
  <c r="QBE78" i="4"/>
  <c r="QBF78" i="4"/>
  <c r="QBG78" i="4"/>
  <c r="QBH78" i="4"/>
  <c r="QBI78" i="4"/>
  <c r="QBJ78" i="4"/>
  <c r="QBK78" i="4"/>
  <c r="QBL78" i="4"/>
  <c r="QBM78" i="4"/>
  <c r="QBN78" i="4"/>
  <c r="QBO78" i="4"/>
  <c r="QBP78" i="4"/>
  <c r="QBQ78" i="4"/>
  <c r="QBR78" i="4"/>
  <c r="QBS78" i="4"/>
  <c r="QBT78" i="4"/>
  <c r="QBU78" i="4"/>
  <c r="QBV78" i="4"/>
  <c r="QBW78" i="4"/>
  <c r="QBX78" i="4"/>
  <c r="QBY78" i="4"/>
  <c r="QBZ78" i="4"/>
  <c r="QCA78" i="4"/>
  <c r="QCB78" i="4"/>
  <c r="QCC78" i="4"/>
  <c r="QCD78" i="4"/>
  <c r="QCE78" i="4"/>
  <c r="QCF78" i="4"/>
  <c r="QCG78" i="4"/>
  <c r="QCH78" i="4"/>
  <c r="QCI78" i="4"/>
  <c r="QCJ78" i="4"/>
  <c r="QCK78" i="4"/>
  <c r="QCL78" i="4"/>
  <c r="QCM78" i="4"/>
  <c r="QCN78" i="4"/>
  <c r="QCO78" i="4"/>
  <c r="QCP78" i="4"/>
  <c r="QCQ78" i="4"/>
  <c r="QCR78" i="4"/>
  <c r="QCS78" i="4"/>
  <c r="QCT78" i="4"/>
  <c r="QCU78" i="4"/>
  <c r="QCV78" i="4"/>
  <c r="QCW78" i="4"/>
  <c r="QCX78" i="4"/>
  <c r="QCY78" i="4"/>
  <c r="QCZ78" i="4"/>
  <c r="QDA78" i="4"/>
  <c r="QDB78" i="4"/>
  <c r="QDC78" i="4"/>
  <c r="QDD78" i="4"/>
  <c r="QDE78" i="4"/>
  <c r="QDF78" i="4"/>
  <c r="QDG78" i="4"/>
  <c r="QDH78" i="4"/>
  <c r="QDI78" i="4"/>
  <c r="QDJ78" i="4"/>
  <c r="QDK78" i="4"/>
  <c r="QDL78" i="4"/>
  <c r="QDM78" i="4"/>
  <c r="QDN78" i="4"/>
  <c r="QDO78" i="4"/>
  <c r="QDP78" i="4"/>
  <c r="QDQ78" i="4"/>
  <c r="QDR78" i="4"/>
  <c r="QDS78" i="4"/>
  <c r="QDT78" i="4"/>
  <c r="QDU78" i="4"/>
  <c r="QDV78" i="4"/>
  <c r="QDW78" i="4"/>
  <c r="QDX78" i="4"/>
  <c r="QDY78" i="4"/>
  <c r="QDZ78" i="4"/>
  <c r="QEA78" i="4"/>
  <c r="QEB78" i="4"/>
  <c r="QEC78" i="4"/>
  <c r="QED78" i="4"/>
  <c r="QEE78" i="4"/>
  <c r="QEF78" i="4"/>
  <c r="QEG78" i="4"/>
  <c r="QEH78" i="4"/>
  <c r="QEI78" i="4"/>
  <c r="QEJ78" i="4"/>
  <c r="QEK78" i="4"/>
  <c r="QEL78" i="4"/>
  <c r="QEM78" i="4"/>
  <c r="QEN78" i="4"/>
  <c r="QEO78" i="4"/>
  <c r="QEP78" i="4"/>
  <c r="QEQ78" i="4"/>
  <c r="QER78" i="4"/>
  <c r="QES78" i="4"/>
  <c r="QET78" i="4"/>
  <c r="QEU78" i="4"/>
  <c r="QEV78" i="4"/>
  <c r="QEW78" i="4"/>
  <c r="QEX78" i="4"/>
  <c r="QEY78" i="4"/>
  <c r="QEZ78" i="4"/>
  <c r="QFA78" i="4"/>
  <c r="QFB78" i="4"/>
  <c r="QFC78" i="4"/>
  <c r="QFD78" i="4"/>
  <c r="QFE78" i="4"/>
  <c r="QFF78" i="4"/>
  <c r="QFG78" i="4"/>
  <c r="QFH78" i="4"/>
  <c r="QFI78" i="4"/>
  <c r="QFJ78" i="4"/>
  <c r="QFK78" i="4"/>
  <c r="QFL78" i="4"/>
  <c r="QFM78" i="4"/>
  <c r="QFN78" i="4"/>
  <c r="QFO78" i="4"/>
  <c r="QFP78" i="4"/>
  <c r="QFQ78" i="4"/>
  <c r="QFR78" i="4"/>
  <c r="QFS78" i="4"/>
  <c r="QFT78" i="4"/>
  <c r="QFU78" i="4"/>
  <c r="QFV78" i="4"/>
  <c r="QFW78" i="4"/>
  <c r="QFX78" i="4"/>
  <c r="QFY78" i="4"/>
  <c r="QFZ78" i="4"/>
  <c r="QGA78" i="4"/>
  <c r="QGB78" i="4"/>
  <c r="QGC78" i="4"/>
  <c r="QGD78" i="4"/>
  <c r="QGE78" i="4"/>
  <c r="QGF78" i="4"/>
  <c r="QGG78" i="4"/>
  <c r="QGH78" i="4"/>
  <c r="QGI78" i="4"/>
  <c r="QGJ78" i="4"/>
  <c r="QGK78" i="4"/>
  <c r="QGL78" i="4"/>
  <c r="QGM78" i="4"/>
  <c r="QGN78" i="4"/>
  <c r="QGO78" i="4"/>
  <c r="QGP78" i="4"/>
  <c r="QGQ78" i="4"/>
  <c r="QGR78" i="4"/>
  <c r="QGS78" i="4"/>
  <c r="QGT78" i="4"/>
  <c r="QGU78" i="4"/>
  <c r="QGV78" i="4"/>
  <c r="QGW78" i="4"/>
  <c r="QGX78" i="4"/>
  <c r="QGY78" i="4"/>
  <c r="QGZ78" i="4"/>
  <c r="QHA78" i="4"/>
  <c r="QHB78" i="4"/>
  <c r="QHC78" i="4"/>
  <c r="QHD78" i="4"/>
  <c r="QHE78" i="4"/>
  <c r="QHF78" i="4"/>
  <c r="QHG78" i="4"/>
  <c r="QHH78" i="4"/>
  <c r="QHI78" i="4"/>
  <c r="QHJ78" i="4"/>
  <c r="QHK78" i="4"/>
  <c r="QHL78" i="4"/>
  <c r="QHM78" i="4"/>
  <c r="QHN78" i="4"/>
  <c r="QHO78" i="4"/>
  <c r="QHP78" i="4"/>
  <c r="QHQ78" i="4"/>
  <c r="QHR78" i="4"/>
  <c r="QHS78" i="4"/>
  <c r="QHT78" i="4"/>
  <c r="QHU78" i="4"/>
  <c r="QHV78" i="4"/>
  <c r="QHW78" i="4"/>
  <c r="QHX78" i="4"/>
  <c r="QHY78" i="4"/>
  <c r="QHZ78" i="4"/>
  <c r="QIA78" i="4"/>
  <c r="QIB78" i="4"/>
  <c r="QIC78" i="4"/>
  <c r="QID78" i="4"/>
  <c r="QIE78" i="4"/>
  <c r="QIF78" i="4"/>
  <c r="QIG78" i="4"/>
  <c r="QIH78" i="4"/>
  <c r="QII78" i="4"/>
  <c r="QIJ78" i="4"/>
  <c r="QIK78" i="4"/>
  <c r="QIL78" i="4"/>
  <c r="QIM78" i="4"/>
  <c r="QIN78" i="4"/>
  <c r="QIO78" i="4"/>
  <c r="QIP78" i="4"/>
  <c r="QIQ78" i="4"/>
  <c r="QIR78" i="4"/>
  <c r="QIS78" i="4"/>
  <c r="QIT78" i="4"/>
  <c r="QIU78" i="4"/>
  <c r="QIV78" i="4"/>
  <c r="QIW78" i="4"/>
  <c r="QIX78" i="4"/>
  <c r="QIY78" i="4"/>
  <c r="QIZ78" i="4"/>
  <c r="QJA78" i="4"/>
  <c r="QJB78" i="4"/>
  <c r="QJC78" i="4"/>
  <c r="QJD78" i="4"/>
  <c r="QJE78" i="4"/>
  <c r="QJF78" i="4"/>
  <c r="QJG78" i="4"/>
  <c r="QJH78" i="4"/>
  <c r="QJI78" i="4"/>
  <c r="QJJ78" i="4"/>
  <c r="QJK78" i="4"/>
  <c r="QJL78" i="4"/>
  <c r="QJM78" i="4"/>
  <c r="QJN78" i="4"/>
  <c r="QJO78" i="4"/>
  <c r="QJP78" i="4"/>
  <c r="QJQ78" i="4"/>
  <c r="QJR78" i="4"/>
  <c r="QJS78" i="4"/>
  <c r="QJT78" i="4"/>
  <c r="QJU78" i="4"/>
  <c r="QJV78" i="4"/>
  <c r="QJW78" i="4"/>
  <c r="QJX78" i="4"/>
  <c r="QJY78" i="4"/>
  <c r="QJZ78" i="4"/>
  <c r="QKA78" i="4"/>
  <c r="QKB78" i="4"/>
  <c r="QKC78" i="4"/>
  <c r="QKD78" i="4"/>
  <c r="QKE78" i="4"/>
  <c r="QKF78" i="4"/>
  <c r="QKG78" i="4"/>
  <c r="QKH78" i="4"/>
  <c r="QKI78" i="4"/>
  <c r="QKJ78" i="4"/>
  <c r="QKK78" i="4"/>
  <c r="QKL78" i="4"/>
  <c r="QKM78" i="4"/>
  <c r="QKN78" i="4"/>
  <c r="QKO78" i="4"/>
  <c r="QKP78" i="4"/>
  <c r="QKQ78" i="4"/>
  <c r="QKR78" i="4"/>
  <c r="QKS78" i="4"/>
  <c r="QKT78" i="4"/>
  <c r="QKU78" i="4"/>
  <c r="QKV78" i="4"/>
  <c r="QKW78" i="4"/>
  <c r="QKX78" i="4"/>
  <c r="QKY78" i="4"/>
  <c r="QKZ78" i="4"/>
  <c r="QLA78" i="4"/>
  <c r="QLB78" i="4"/>
  <c r="QLC78" i="4"/>
  <c r="QLD78" i="4"/>
  <c r="QLE78" i="4"/>
  <c r="QLF78" i="4"/>
  <c r="QLG78" i="4"/>
  <c r="QLH78" i="4"/>
  <c r="QLI78" i="4"/>
  <c r="QLJ78" i="4"/>
  <c r="QLK78" i="4"/>
  <c r="QLL78" i="4"/>
  <c r="QLM78" i="4"/>
  <c r="QLN78" i="4"/>
  <c r="QLO78" i="4"/>
  <c r="QLP78" i="4"/>
  <c r="QLQ78" i="4"/>
  <c r="QLR78" i="4"/>
  <c r="QLS78" i="4"/>
  <c r="QLT78" i="4"/>
  <c r="QLU78" i="4"/>
  <c r="QLV78" i="4"/>
  <c r="QLW78" i="4"/>
  <c r="QLX78" i="4"/>
  <c r="QLY78" i="4"/>
  <c r="QLZ78" i="4"/>
  <c r="QMA78" i="4"/>
  <c r="QMB78" i="4"/>
  <c r="QMC78" i="4"/>
  <c r="QMD78" i="4"/>
  <c r="QME78" i="4"/>
  <c r="QMF78" i="4"/>
  <c r="QMG78" i="4"/>
  <c r="QMH78" i="4"/>
  <c r="QMI78" i="4"/>
  <c r="QMJ78" i="4"/>
  <c r="QMK78" i="4"/>
  <c r="QML78" i="4"/>
  <c r="QMM78" i="4"/>
  <c r="QMN78" i="4"/>
  <c r="QMO78" i="4"/>
  <c r="QMP78" i="4"/>
  <c r="QMQ78" i="4"/>
  <c r="QMR78" i="4"/>
  <c r="QMS78" i="4"/>
  <c r="QMT78" i="4"/>
  <c r="QMU78" i="4"/>
  <c r="QMV78" i="4"/>
  <c r="QMW78" i="4"/>
  <c r="QMX78" i="4"/>
  <c r="QMY78" i="4"/>
  <c r="QMZ78" i="4"/>
  <c r="QNA78" i="4"/>
  <c r="QNB78" i="4"/>
  <c r="QNC78" i="4"/>
  <c r="QND78" i="4"/>
  <c r="QNE78" i="4"/>
  <c r="QNF78" i="4"/>
  <c r="QNG78" i="4"/>
  <c r="QNH78" i="4"/>
  <c r="QNI78" i="4"/>
  <c r="QNJ78" i="4"/>
  <c r="QNK78" i="4"/>
  <c r="QNL78" i="4"/>
  <c r="QNM78" i="4"/>
  <c r="QNN78" i="4"/>
  <c r="QNO78" i="4"/>
  <c r="QNP78" i="4"/>
  <c r="QNQ78" i="4"/>
  <c r="QNR78" i="4"/>
  <c r="QNS78" i="4"/>
  <c r="QNT78" i="4"/>
  <c r="QNU78" i="4"/>
  <c r="QNV78" i="4"/>
  <c r="QNW78" i="4"/>
  <c r="QNX78" i="4"/>
  <c r="QNY78" i="4"/>
  <c r="QNZ78" i="4"/>
  <c r="QOA78" i="4"/>
  <c r="QOB78" i="4"/>
  <c r="QOC78" i="4"/>
  <c r="QOD78" i="4"/>
  <c r="QOE78" i="4"/>
  <c r="QOF78" i="4"/>
  <c r="QOG78" i="4"/>
  <c r="QOH78" i="4"/>
  <c r="QOI78" i="4"/>
  <c r="QOJ78" i="4"/>
  <c r="QOK78" i="4"/>
  <c r="QOL78" i="4"/>
  <c r="QOM78" i="4"/>
  <c r="QON78" i="4"/>
  <c r="QOO78" i="4"/>
  <c r="QOP78" i="4"/>
  <c r="QOQ78" i="4"/>
  <c r="QOR78" i="4"/>
  <c r="QOS78" i="4"/>
  <c r="QOT78" i="4"/>
  <c r="QOU78" i="4"/>
  <c r="QOV78" i="4"/>
  <c r="QOW78" i="4"/>
  <c r="QOX78" i="4"/>
  <c r="QOY78" i="4"/>
  <c r="QOZ78" i="4"/>
  <c r="QPA78" i="4"/>
  <c r="QPB78" i="4"/>
  <c r="QPC78" i="4"/>
  <c r="QPD78" i="4"/>
  <c r="QPE78" i="4"/>
  <c r="QPF78" i="4"/>
  <c r="QPG78" i="4"/>
  <c r="QPH78" i="4"/>
  <c r="QPI78" i="4"/>
  <c r="QPJ78" i="4"/>
  <c r="QPK78" i="4"/>
  <c r="QPL78" i="4"/>
  <c r="QPM78" i="4"/>
  <c r="QPN78" i="4"/>
  <c r="QPO78" i="4"/>
  <c r="QPP78" i="4"/>
  <c r="QPQ78" i="4"/>
  <c r="QPR78" i="4"/>
  <c r="QPS78" i="4"/>
  <c r="QPT78" i="4"/>
  <c r="QPU78" i="4"/>
  <c r="QPV78" i="4"/>
  <c r="QPW78" i="4"/>
  <c r="QPX78" i="4"/>
  <c r="QPY78" i="4"/>
  <c r="QPZ78" i="4"/>
  <c r="QQA78" i="4"/>
  <c r="QQB78" i="4"/>
  <c r="QQC78" i="4"/>
  <c r="QQD78" i="4"/>
  <c r="QQE78" i="4"/>
  <c r="QQF78" i="4"/>
  <c r="QQG78" i="4"/>
  <c r="QQH78" i="4"/>
  <c r="QQI78" i="4"/>
  <c r="QQJ78" i="4"/>
  <c r="QQK78" i="4"/>
  <c r="QQL78" i="4"/>
  <c r="QQM78" i="4"/>
  <c r="QQN78" i="4"/>
  <c r="QQO78" i="4"/>
  <c r="QQP78" i="4"/>
  <c r="QQQ78" i="4"/>
  <c r="QQR78" i="4"/>
  <c r="QQS78" i="4"/>
  <c r="QQT78" i="4"/>
  <c r="QQU78" i="4"/>
  <c r="QQV78" i="4"/>
  <c r="QQW78" i="4"/>
  <c r="QQX78" i="4"/>
  <c r="QQY78" i="4"/>
  <c r="QQZ78" i="4"/>
  <c r="QRA78" i="4"/>
  <c r="QRB78" i="4"/>
  <c r="QRC78" i="4"/>
  <c r="QRD78" i="4"/>
  <c r="QRE78" i="4"/>
  <c r="QRF78" i="4"/>
  <c r="QRG78" i="4"/>
  <c r="QRH78" i="4"/>
  <c r="QRI78" i="4"/>
  <c r="QRJ78" i="4"/>
  <c r="QRK78" i="4"/>
  <c r="QRL78" i="4"/>
  <c r="QRM78" i="4"/>
  <c r="QRN78" i="4"/>
  <c r="QRO78" i="4"/>
  <c r="QRP78" i="4"/>
  <c r="QRQ78" i="4"/>
  <c r="QRR78" i="4"/>
  <c r="QRS78" i="4"/>
  <c r="QRT78" i="4"/>
  <c r="QRU78" i="4"/>
  <c r="QRV78" i="4"/>
  <c r="QRW78" i="4"/>
  <c r="QRX78" i="4"/>
  <c r="QRY78" i="4"/>
  <c r="QRZ78" i="4"/>
  <c r="QSA78" i="4"/>
  <c r="QSB78" i="4"/>
  <c r="QSC78" i="4"/>
  <c r="QSD78" i="4"/>
  <c r="QSE78" i="4"/>
  <c r="QSF78" i="4"/>
  <c r="QSG78" i="4"/>
  <c r="QSH78" i="4"/>
  <c r="QSI78" i="4"/>
  <c r="QSJ78" i="4"/>
  <c r="QSK78" i="4"/>
  <c r="QSL78" i="4"/>
  <c r="QSM78" i="4"/>
  <c r="QSN78" i="4"/>
  <c r="QSO78" i="4"/>
  <c r="QSP78" i="4"/>
  <c r="QSQ78" i="4"/>
  <c r="QSR78" i="4"/>
  <c r="QSS78" i="4"/>
  <c r="QST78" i="4"/>
  <c r="QSU78" i="4"/>
  <c r="QSV78" i="4"/>
  <c r="QSW78" i="4"/>
  <c r="QSX78" i="4"/>
  <c r="QSY78" i="4"/>
  <c r="QSZ78" i="4"/>
  <c r="QTA78" i="4"/>
  <c r="QTB78" i="4"/>
  <c r="QTC78" i="4"/>
  <c r="QTD78" i="4"/>
  <c r="QTE78" i="4"/>
  <c r="QTF78" i="4"/>
  <c r="QTG78" i="4"/>
  <c r="QTH78" i="4"/>
  <c r="QTI78" i="4"/>
  <c r="QTJ78" i="4"/>
  <c r="QTK78" i="4"/>
  <c r="QTL78" i="4"/>
  <c r="QTM78" i="4"/>
  <c r="QTN78" i="4"/>
  <c r="QTO78" i="4"/>
  <c r="QTP78" i="4"/>
  <c r="QTQ78" i="4"/>
  <c r="QTR78" i="4"/>
  <c r="QTS78" i="4"/>
  <c r="QTT78" i="4"/>
  <c r="QTU78" i="4"/>
  <c r="QTV78" i="4"/>
  <c r="QTW78" i="4"/>
  <c r="QTX78" i="4"/>
  <c r="QTY78" i="4"/>
  <c r="QTZ78" i="4"/>
  <c r="QUA78" i="4"/>
  <c r="QUB78" i="4"/>
  <c r="QUC78" i="4"/>
  <c r="QUD78" i="4"/>
  <c r="QUE78" i="4"/>
  <c r="QUF78" i="4"/>
  <c r="QUG78" i="4"/>
  <c r="QUH78" i="4"/>
  <c r="QUI78" i="4"/>
  <c r="QUJ78" i="4"/>
  <c r="QUK78" i="4"/>
  <c r="QUL78" i="4"/>
  <c r="QUM78" i="4"/>
  <c r="QUN78" i="4"/>
  <c r="QUO78" i="4"/>
  <c r="QUP78" i="4"/>
  <c r="QUQ78" i="4"/>
  <c r="QUR78" i="4"/>
  <c r="QUS78" i="4"/>
  <c r="QUT78" i="4"/>
  <c r="QUU78" i="4"/>
  <c r="QUV78" i="4"/>
  <c r="QUW78" i="4"/>
  <c r="QUX78" i="4"/>
  <c r="QUY78" i="4"/>
  <c r="QUZ78" i="4"/>
  <c r="QVA78" i="4"/>
  <c r="QVB78" i="4"/>
  <c r="QVC78" i="4"/>
  <c r="QVD78" i="4"/>
  <c r="QVE78" i="4"/>
  <c r="QVF78" i="4"/>
  <c r="QVG78" i="4"/>
  <c r="QVH78" i="4"/>
  <c r="QVI78" i="4"/>
  <c r="QVJ78" i="4"/>
  <c r="QVK78" i="4"/>
  <c r="QVL78" i="4"/>
  <c r="QVM78" i="4"/>
  <c r="QVN78" i="4"/>
  <c r="QVO78" i="4"/>
  <c r="QVP78" i="4"/>
  <c r="QVQ78" i="4"/>
  <c r="QVR78" i="4"/>
  <c r="QVS78" i="4"/>
  <c r="QVT78" i="4"/>
  <c r="QVU78" i="4"/>
  <c r="QVV78" i="4"/>
  <c r="QVW78" i="4"/>
  <c r="QVX78" i="4"/>
  <c r="QVY78" i="4"/>
  <c r="QVZ78" i="4"/>
  <c r="QWA78" i="4"/>
  <c r="QWB78" i="4"/>
  <c r="QWC78" i="4"/>
  <c r="QWD78" i="4"/>
  <c r="QWE78" i="4"/>
  <c r="QWF78" i="4"/>
  <c r="QWG78" i="4"/>
  <c r="QWH78" i="4"/>
  <c r="QWI78" i="4"/>
  <c r="QWJ78" i="4"/>
  <c r="QWK78" i="4"/>
  <c r="QWL78" i="4"/>
  <c r="QWM78" i="4"/>
  <c r="QWN78" i="4"/>
  <c r="QWO78" i="4"/>
  <c r="QWP78" i="4"/>
  <c r="QWQ78" i="4"/>
  <c r="QWR78" i="4"/>
  <c r="QWS78" i="4"/>
  <c r="QWT78" i="4"/>
  <c r="QWU78" i="4"/>
  <c r="QWV78" i="4"/>
  <c r="QWW78" i="4"/>
  <c r="QWX78" i="4"/>
  <c r="QWY78" i="4"/>
  <c r="QWZ78" i="4"/>
  <c r="QXA78" i="4"/>
  <c r="QXB78" i="4"/>
  <c r="QXC78" i="4"/>
  <c r="QXD78" i="4"/>
  <c r="QXE78" i="4"/>
  <c r="QXF78" i="4"/>
  <c r="QXG78" i="4"/>
  <c r="QXH78" i="4"/>
  <c r="QXI78" i="4"/>
  <c r="QXJ78" i="4"/>
  <c r="QXK78" i="4"/>
  <c r="QXL78" i="4"/>
  <c r="QXM78" i="4"/>
  <c r="QXN78" i="4"/>
  <c r="QXO78" i="4"/>
  <c r="QXP78" i="4"/>
  <c r="QXQ78" i="4"/>
  <c r="QXR78" i="4"/>
  <c r="QXS78" i="4"/>
  <c r="QXT78" i="4"/>
  <c r="QXU78" i="4"/>
  <c r="QXV78" i="4"/>
  <c r="QXW78" i="4"/>
  <c r="QXX78" i="4"/>
  <c r="QXY78" i="4"/>
  <c r="QXZ78" i="4"/>
  <c r="QYA78" i="4"/>
  <c r="QYB78" i="4"/>
  <c r="QYC78" i="4"/>
  <c r="QYD78" i="4"/>
  <c r="QYE78" i="4"/>
  <c r="QYF78" i="4"/>
  <c r="QYG78" i="4"/>
  <c r="QYH78" i="4"/>
  <c r="QYI78" i="4"/>
  <c r="QYJ78" i="4"/>
  <c r="QYK78" i="4"/>
  <c r="QYL78" i="4"/>
  <c r="QYM78" i="4"/>
  <c r="QYN78" i="4"/>
  <c r="QYO78" i="4"/>
  <c r="QYP78" i="4"/>
  <c r="QYQ78" i="4"/>
  <c r="QYR78" i="4"/>
  <c r="QYS78" i="4"/>
  <c r="QYT78" i="4"/>
  <c r="QYU78" i="4"/>
  <c r="QYV78" i="4"/>
  <c r="QYW78" i="4"/>
  <c r="QYX78" i="4"/>
  <c r="QYY78" i="4"/>
  <c r="QYZ78" i="4"/>
  <c r="QZA78" i="4"/>
  <c r="QZB78" i="4"/>
  <c r="QZC78" i="4"/>
  <c r="QZD78" i="4"/>
  <c r="QZE78" i="4"/>
  <c r="QZF78" i="4"/>
  <c r="QZG78" i="4"/>
  <c r="QZH78" i="4"/>
  <c r="QZI78" i="4"/>
  <c r="QZJ78" i="4"/>
  <c r="QZK78" i="4"/>
  <c r="QZL78" i="4"/>
  <c r="QZM78" i="4"/>
  <c r="QZN78" i="4"/>
  <c r="QZO78" i="4"/>
  <c r="QZP78" i="4"/>
  <c r="QZQ78" i="4"/>
  <c r="QZR78" i="4"/>
  <c r="QZS78" i="4"/>
  <c r="QZT78" i="4"/>
  <c r="QZU78" i="4"/>
  <c r="QZV78" i="4"/>
  <c r="QZW78" i="4"/>
  <c r="QZX78" i="4"/>
  <c r="QZY78" i="4"/>
  <c r="QZZ78" i="4"/>
  <c r="RAA78" i="4"/>
  <c r="RAB78" i="4"/>
  <c r="RAC78" i="4"/>
  <c r="RAD78" i="4"/>
  <c r="RAE78" i="4"/>
  <c r="RAF78" i="4"/>
  <c r="RAG78" i="4"/>
  <c r="RAH78" i="4"/>
  <c r="RAI78" i="4"/>
  <c r="RAJ78" i="4"/>
  <c r="RAK78" i="4"/>
  <c r="RAL78" i="4"/>
  <c r="RAM78" i="4"/>
  <c r="RAN78" i="4"/>
  <c r="RAO78" i="4"/>
  <c r="RAP78" i="4"/>
  <c r="RAQ78" i="4"/>
  <c r="RAR78" i="4"/>
  <c r="RAS78" i="4"/>
  <c r="RAT78" i="4"/>
  <c r="RAU78" i="4"/>
  <c r="RAV78" i="4"/>
  <c r="RAW78" i="4"/>
  <c r="RAX78" i="4"/>
  <c r="RAY78" i="4"/>
  <c r="RAZ78" i="4"/>
  <c r="RBA78" i="4"/>
  <c r="RBB78" i="4"/>
  <c r="RBC78" i="4"/>
  <c r="RBD78" i="4"/>
  <c r="RBE78" i="4"/>
  <c r="RBF78" i="4"/>
  <c r="RBG78" i="4"/>
  <c r="RBH78" i="4"/>
  <c r="RBI78" i="4"/>
  <c r="RBJ78" i="4"/>
  <c r="RBK78" i="4"/>
  <c r="RBL78" i="4"/>
  <c r="RBM78" i="4"/>
  <c r="RBN78" i="4"/>
  <c r="RBO78" i="4"/>
  <c r="RBP78" i="4"/>
  <c r="RBQ78" i="4"/>
  <c r="RBR78" i="4"/>
  <c r="RBS78" i="4"/>
  <c r="RBT78" i="4"/>
  <c r="RBU78" i="4"/>
  <c r="RBV78" i="4"/>
  <c r="RBW78" i="4"/>
  <c r="RBX78" i="4"/>
  <c r="RBY78" i="4"/>
  <c r="RBZ78" i="4"/>
  <c r="RCA78" i="4"/>
  <c r="RCB78" i="4"/>
  <c r="RCC78" i="4"/>
  <c r="RCD78" i="4"/>
  <c r="RCE78" i="4"/>
  <c r="RCF78" i="4"/>
  <c r="RCG78" i="4"/>
  <c r="RCH78" i="4"/>
  <c r="RCI78" i="4"/>
  <c r="RCJ78" i="4"/>
  <c r="RCK78" i="4"/>
  <c r="RCL78" i="4"/>
  <c r="RCM78" i="4"/>
  <c r="RCN78" i="4"/>
  <c r="RCO78" i="4"/>
  <c r="RCP78" i="4"/>
  <c r="RCQ78" i="4"/>
  <c r="RCR78" i="4"/>
  <c r="RCS78" i="4"/>
  <c r="RCT78" i="4"/>
  <c r="RCU78" i="4"/>
  <c r="RCV78" i="4"/>
  <c r="RCW78" i="4"/>
  <c r="RCX78" i="4"/>
  <c r="RCY78" i="4"/>
  <c r="RCZ78" i="4"/>
  <c r="RDA78" i="4"/>
  <c r="RDB78" i="4"/>
  <c r="RDC78" i="4"/>
  <c r="RDD78" i="4"/>
  <c r="RDE78" i="4"/>
  <c r="RDF78" i="4"/>
  <c r="RDG78" i="4"/>
  <c r="RDH78" i="4"/>
  <c r="RDI78" i="4"/>
  <c r="RDJ78" i="4"/>
  <c r="RDK78" i="4"/>
  <c r="RDL78" i="4"/>
  <c r="RDM78" i="4"/>
  <c r="RDN78" i="4"/>
  <c r="RDO78" i="4"/>
  <c r="RDP78" i="4"/>
  <c r="RDQ78" i="4"/>
  <c r="RDR78" i="4"/>
  <c r="RDS78" i="4"/>
  <c r="RDT78" i="4"/>
  <c r="RDU78" i="4"/>
  <c r="RDV78" i="4"/>
  <c r="RDW78" i="4"/>
  <c r="RDX78" i="4"/>
  <c r="RDY78" i="4"/>
  <c r="RDZ78" i="4"/>
  <c r="REA78" i="4"/>
  <c r="REB78" i="4"/>
  <c r="REC78" i="4"/>
  <c r="RED78" i="4"/>
  <c r="REE78" i="4"/>
  <c r="REF78" i="4"/>
  <c r="REG78" i="4"/>
  <c r="REH78" i="4"/>
  <c r="REI78" i="4"/>
  <c r="REJ78" i="4"/>
  <c r="REK78" i="4"/>
  <c r="REL78" i="4"/>
  <c r="REM78" i="4"/>
  <c r="REN78" i="4"/>
  <c r="REO78" i="4"/>
  <c r="REP78" i="4"/>
  <c r="REQ78" i="4"/>
  <c r="RER78" i="4"/>
  <c r="RES78" i="4"/>
  <c r="RET78" i="4"/>
  <c r="REU78" i="4"/>
  <c r="REV78" i="4"/>
  <c r="REW78" i="4"/>
  <c r="REX78" i="4"/>
  <c r="REY78" i="4"/>
  <c r="REZ78" i="4"/>
  <c r="RFA78" i="4"/>
  <c r="RFB78" i="4"/>
  <c r="RFC78" i="4"/>
  <c r="RFD78" i="4"/>
  <c r="RFE78" i="4"/>
  <c r="RFF78" i="4"/>
  <c r="RFG78" i="4"/>
  <c r="RFH78" i="4"/>
  <c r="RFI78" i="4"/>
  <c r="RFJ78" i="4"/>
  <c r="RFK78" i="4"/>
  <c r="RFL78" i="4"/>
  <c r="RFM78" i="4"/>
  <c r="RFN78" i="4"/>
  <c r="RFO78" i="4"/>
  <c r="RFP78" i="4"/>
  <c r="RFQ78" i="4"/>
  <c r="RFR78" i="4"/>
  <c r="RFS78" i="4"/>
  <c r="RFT78" i="4"/>
  <c r="RFU78" i="4"/>
  <c r="RFV78" i="4"/>
  <c r="RFW78" i="4"/>
  <c r="RFX78" i="4"/>
  <c r="RFY78" i="4"/>
  <c r="RFZ78" i="4"/>
  <c r="RGA78" i="4"/>
  <c r="RGB78" i="4"/>
  <c r="RGC78" i="4"/>
  <c r="RGD78" i="4"/>
  <c r="RGE78" i="4"/>
  <c r="RGF78" i="4"/>
  <c r="RGG78" i="4"/>
  <c r="RGH78" i="4"/>
  <c r="RGI78" i="4"/>
  <c r="RGJ78" i="4"/>
  <c r="RGK78" i="4"/>
  <c r="RGL78" i="4"/>
  <c r="RGM78" i="4"/>
  <c r="RGN78" i="4"/>
  <c r="RGO78" i="4"/>
  <c r="RGP78" i="4"/>
  <c r="RGQ78" i="4"/>
  <c r="RGR78" i="4"/>
  <c r="RGS78" i="4"/>
  <c r="RGT78" i="4"/>
  <c r="RGU78" i="4"/>
  <c r="RGV78" i="4"/>
  <c r="RGW78" i="4"/>
  <c r="RGX78" i="4"/>
  <c r="RGY78" i="4"/>
  <c r="RGZ78" i="4"/>
  <c r="RHA78" i="4"/>
  <c r="RHB78" i="4"/>
  <c r="RHC78" i="4"/>
  <c r="RHD78" i="4"/>
  <c r="RHE78" i="4"/>
  <c r="RHF78" i="4"/>
  <c r="RHG78" i="4"/>
  <c r="RHH78" i="4"/>
  <c r="RHI78" i="4"/>
  <c r="RHJ78" i="4"/>
  <c r="RHK78" i="4"/>
  <c r="RHL78" i="4"/>
  <c r="RHM78" i="4"/>
  <c r="RHN78" i="4"/>
  <c r="RHO78" i="4"/>
  <c r="RHP78" i="4"/>
  <c r="RHQ78" i="4"/>
  <c r="RHR78" i="4"/>
  <c r="RHS78" i="4"/>
  <c r="RHT78" i="4"/>
  <c r="RHU78" i="4"/>
  <c r="RHV78" i="4"/>
  <c r="RHW78" i="4"/>
  <c r="RHX78" i="4"/>
  <c r="RHY78" i="4"/>
  <c r="RHZ78" i="4"/>
  <c r="RIA78" i="4"/>
  <c r="RIB78" i="4"/>
  <c r="RIC78" i="4"/>
  <c r="RID78" i="4"/>
  <c r="RIE78" i="4"/>
  <c r="RIF78" i="4"/>
  <c r="RIG78" i="4"/>
  <c r="RIH78" i="4"/>
  <c r="RII78" i="4"/>
  <c r="RIJ78" i="4"/>
  <c r="RIK78" i="4"/>
  <c r="RIL78" i="4"/>
  <c r="RIM78" i="4"/>
  <c r="RIN78" i="4"/>
  <c r="RIO78" i="4"/>
  <c r="RIP78" i="4"/>
  <c r="RIQ78" i="4"/>
  <c r="RIR78" i="4"/>
  <c r="RIS78" i="4"/>
  <c r="RIT78" i="4"/>
  <c r="RIU78" i="4"/>
  <c r="RIV78" i="4"/>
  <c r="RIW78" i="4"/>
  <c r="RIX78" i="4"/>
  <c r="RIY78" i="4"/>
  <c r="RIZ78" i="4"/>
  <c r="RJA78" i="4"/>
  <c r="RJB78" i="4"/>
  <c r="RJC78" i="4"/>
  <c r="RJD78" i="4"/>
  <c r="RJE78" i="4"/>
  <c r="RJF78" i="4"/>
  <c r="RJG78" i="4"/>
  <c r="RJH78" i="4"/>
  <c r="RJI78" i="4"/>
  <c r="RJJ78" i="4"/>
  <c r="RJK78" i="4"/>
  <c r="RJL78" i="4"/>
  <c r="RJM78" i="4"/>
  <c r="RJN78" i="4"/>
  <c r="RJO78" i="4"/>
  <c r="RJP78" i="4"/>
  <c r="RJQ78" i="4"/>
  <c r="RJR78" i="4"/>
  <c r="RJS78" i="4"/>
  <c r="RJT78" i="4"/>
  <c r="RJU78" i="4"/>
  <c r="RJV78" i="4"/>
  <c r="RJW78" i="4"/>
  <c r="RJX78" i="4"/>
  <c r="RJY78" i="4"/>
  <c r="RJZ78" i="4"/>
  <c r="RKA78" i="4"/>
  <c r="RKB78" i="4"/>
  <c r="RKC78" i="4"/>
  <c r="RKD78" i="4"/>
  <c r="RKE78" i="4"/>
  <c r="RKF78" i="4"/>
  <c r="RKG78" i="4"/>
  <c r="RKH78" i="4"/>
  <c r="RKI78" i="4"/>
  <c r="RKJ78" i="4"/>
  <c r="RKK78" i="4"/>
  <c r="RKL78" i="4"/>
  <c r="RKM78" i="4"/>
  <c r="RKN78" i="4"/>
  <c r="RKO78" i="4"/>
  <c r="RKP78" i="4"/>
  <c r="RKQ78" i="4"/>
  <c r="RKR78" i="4"/>
  <c r="RKS78" i="4"/>
  <c r="RKT78" i="4"/>
  <c r="RKU78" i="4"/>
  <c r="RKV78" i="4"/>
  <c r="RKW78" i="4"/>
  <c r="RKX78" i="4"/>
  <c r="RKY78" i="4"/>
  <c r="RKZ78" i="4"/>
  <c r="RLA78" i="4"/>
  <c r="RLB78" i="4"/>
  <c r="RLC78" i="4"/>
  <c r="RLD78" i="4"/>
  <c r="RLE78" i="4"/>
  <c r="RLF78" i="4"/>
  <c r="RLG78" i="4"/>
  <c r="RLH78" i="4"/>
  <c r="RLI78" i="4"/>
  <c r="RLJ78" i="4"/>
  <c r="RLK78" i="4"/>
  <c r="RLL78" i="4"/>
  <c r="RLM78" i="4"/>
  <c r="RLN78" i="4"/>
  <c r="RLO78" i="4"/>
  <c r="RLP78" i="4"/>
  <c r="RLQ78" i="4"/>
  <c r="RLR78" i="4"/>
  <c r="RLS78" i="4"/>
  <c r="RLT78" i="4"/>
  <c r="RLU78" i="4"/>
  <c r="RLV78" i="4"/>
  <c r="RLW78" i="4"/>
  <c r="RLX78" i="4"/>
  <c r="RLY78" i="4"/>
  <c r="RLZ78" i="4"/>
  <c r="RMA78" i="4"/>
  <c r="RMB78" i="4"/>
  <c r="RMC78" i="4"/>
  <c r="RMD78" i="4"/>
  <c r="RME78" i="4"/>
  <c r="RMF78" i="4"/>
  <c r="RMG78" i="4"/>
  <c r="RMH78" i="4"/>
  <c r="RMI78" i="4"/>
  <c r="RMJ78" i="4"/>
  <c r="RMK78" i="4"/>
  <c r="RML78" i="4"/>
  <c r="RMM78" i="4"/>
  <c r="RMN78" i="4"/>
  <c r="RMO78" i="4"/>
  <c r="RMP78" i="4"/>
  <c r="RMQ78" i="4"/>
  <c r="RMR78" i="4"/>
  <c r="RMS78" i="4"/>
  <c r="RMT78" i="4"/>
  <c r="RMU78" i="4"/>
  <c r="RMV78" i="4"/>
  <c r="RMW78" i="4"/>
  <c r="RMX78" i="4"/>
  <c r="RMY78" i="4"/>
  <c r="RMZ78" i="4"/>
  <c r="RNA78" i="4"/>
  <c r="RNB78" i="4"/>
  <c r="RNC78" i="4"/>
  <c r="RND78" i="4"/>
  <c r="RNE78" i="4"/>
  <c r="RNF78" i="4"/>
  <c r="RNG78" i="4"/>
  <c r="RNH78" i="4"/>
  <c r="RNI78" i="4"/>
  <c r="RNJ78" i="4"/>
  <c r="RNK78" i="4"/>
  <c r="RNL78" i="4"/>
  <c r="RNM78" i="4"/>
  <c r="RNN78" i="4"/>
  <c r="RNO78" i="4"/>
  <c r="RNP78" i="4"/>
  <c r="RNQ78" i="4"/>
  <c r="RNR78" i="4"/>
  <c r="RNS78" i="4"/>
  <c r="RNT78" i="4"/>
  <c r="RNU78" i="4"/>
  <c r="RNV78" i="4"/>
  <c r="RNW78" i="4"/>
  <c r="RNX78" i="4"/>
  <c r="RNY78" i="4"/>
  <c r="RNZ78" i="4"/>
  <c r="ROA78" i="4"/>
  <c r="ROB78" i="4"/>
  <c r="ROC78" i="4"/>
  <c r="ROD78" i="4"/>
  <c r="ROE78" i="4"/>
  <c r="ROF78" i="4"/>
  <c r="ROG78" i="4"/>
  <c r="ROH78" i="4"/>
  <c r="ROI78" i="4"/>
  <c r="ROJ78" i="4"/>
  <c r="ROK78" i="4"/>
  <c r="ROL78" i="4"/>
  <c r="ROM78" i="4"/>
  <c r="RON78" i="4"/>
  <c r="ROO78" i="4"/>
  <c r="ROP78" i="4"/>
  <c r="ROQ78" i="4"/>
  <c r="ROR78" i="4"/>
  <c r="ROS78" i="4"/>
  <c r="ROT78" i="4"/>
  <c r="ROU78" i="4"/>
  <c r="ROV78" i="4"/>
  <c r="ROW78" i="4"/>
  <c r="ROX78" i="4"/>
  <c r="ROY78" i="4"/>
  <c r="ROZ78" i="4"/>
  <c r="RPA78" i="4"/>
  <c r="RPB78" i="4"/>
  <c r="RPC78" i="4"/>
  <c r="RPD78" i="4"/>
  <c r="RPE78" i="4"/>
  <c r="RPF78" i="4"/>
  <c r="RPG78" i="4"/>
  <c r="RPH78" i="4"/>
  <c r="RPI78" i="4"/>
  <c r="RPJ78" i="4"/>
  <c r="RPK78" i="4"/>
  <c r="RPL78" i="4"/>
  <c r="RPM78" i="4"/>
  <c r="RPN78" i="4"/>
  <c r="RPO78" i="4"/>
  <c r="RPP78" i="4"/>
  <c r="RPQ78" i="4"/>
  <c r="RPR78" i="4"/>
  <c r="RPS78" i="4"/>
  <c r="RPT78" i="4"/>
  <c r="RPU78" i="4"/>
  <c r="RPV78" i="4"/>
  <c r="RPW78" i="4"/>
  <c r="RPX78" i="4"/>
  <c r="RPY78" i="4"/>
  <c r="RPZ78" i="4"/>
  <c r="RQA78" i="4"/>
  <c r="RQB78" i="4"/>
  <c r="RQC78" i="4"/>
  <c r="RQD78" i="4"/>
  <c r="RQE78" i="4"/>
  <c r="RQF78" i="4"/>
  <c r="RQG78" i="4"/>
  <c r="RQH78" i="4"/>
  <c r="RQI78" i="4"/>
  <c r="RQJ78" i="4"/>
  <c r="RQK78" i="4"/>
  <c r="RQL78" i="4"/>
  <c r="RQM78" i="4"/>
  <c r="RQN78" i="4"/>
  <c r="RQO78" i="4"/>
  <c r="RQP78" i="4"/>
  <c r="RQQ78" i="4"/>
  <c r="RQR78" i="4"/>
  <c r="RQS78" i="4"/>
  <c r="RQT78" i="4"/>
  <c r="RQU78" i="4"/>
  <c r="RQV78" i="4"/>
  <c r="RQW78" i="4"/>
  <c r="RQX78" i="4"/>
  <c r="RQY78" i="4"/>
  <c r="RQZ78" i="4"/>
  <c r="RRA78" i="4"/>
  <c r="RRB78" i="4"/>
  <c r="RRC78" i="4"/>
  <c r="RRD78" i="4"/>
  <c r="RRE78" i="4"/>
  <c r="RRF78" i="4"/>
  <c r="RRG78" i="4"/>
  <c r="RRH78" i="4"/>
  <c r="RRI78" i="4"/>
  <c r="RRJ78" i="4"/>
  <c r="RRK78" i="4"/>
  <c r="RRL78" i="4"/>
  <c r="RRM78" i="4"/>
  <c r="RRN78" i="4"/>
  <c r="RRO78" i="4"/>
  <c r="RRP78" i="4"/>
  <c r="RRQ78" i="4"/>
  <c r="RRR78" i="4"/>
  <c r="RRS78" i="4"/>
  <c r="RRT78" i="4"/>
  <c r="RRU78" i="4"/>
  <c r="RRV78" i="4"/>
  <c r="RRW78" i="4"/>
  <c r="RRX78" i="4"/>
  <c r="RRY78" i="4"/>
  <c r="RRZ78" i="4"/>
  <c r="RSA78" i="4"/>
  <c r="RSB78" i="4"/>
  <c r="RSC78" i="4"/>
  <c r="RSD78" i="4"/>
  <c r="RSE78" i="4"/>
  <c r="RSF78" i="4"/>
  <c r="RSG78" i="4"/>
  <c r="RSH78" i="4"/>
  <c r="RSI78" i="4"/>
  <c r="RSJ78" i="4"/>
  <c r="RSK78" i="4"/>
  <c r="RSL78" i="4"/>
  <c r="RSM78" i="4"/>
  <c r="RSN78" i="4"/>
  <c r="RSO78" i="4"/>
  <c r="RSP78" i="4"/>
  <c r="RSQ78" i="4"/>
  <c r="RSR78" i="4"/>
  <c r="RSS78" i="4"/>
  <c r="RST78" i="4"/>
  <c r="RSU78" i="4"/>
  <c r="RSV78" i="4"/>
  <c r="RSW78" i="4"/>
  <c r="RSX78" i="4"/>
  <c r="RSY78" i="4"/>
  <c r="RSZ78" i="4"/>
  <c r="RTA78" i="4"/>
  <c r="RTB78" i="4"/>
  <c r="RTC78" i="4"/>
  <c r="RTD78" i="4"/>
  <c r="RTE78" i="4"/>
  <c r="RTF78" i="4"/>
  <c r="RTG78" i="4"/>
  <c r="RTH78" i="4"/>
  <c r="RTI78" i="4"/>
  <c r="RTJ78" i="4"/>
  <c r="RTK78" i="4"/>
  <c r="RTL78" i="4"/>
  <c r="RTM78" i="4"/>
  <c r="RTN78" i="4"/>
  <c r="RTO78" i="4"/>
  <c r="RTP78" i="4"/>
  <c r="RTQ78" i="4"/>
  <c r="RTR78" i="4"/>
  <c r="RTS78" i="4"/>
  <c r="RTT78" i="4"/>
  <c r="RTU78" i="4"/>
  <c r="RTV78" i="4"/>
  <c r="RTW78" i="4"/>
  <c r="RTX78" i="4"/>
  <c r="RTY78" i="4"/>
  <c r="RTZ78" i="4"/>
  <c r="RUA78" i="4"/>
  <c r="RUB78" i="4"/>
  <c r="RUC78" i="4"/>
  <c r="RUD78" i="4"/>
  <c r="RUE78" i="4"/>
  <c r="RUF78" i="4"/>
  <c r="RUG78" i="4"/>
  <c r="RUH78" i="4"/>
  <c r="RUI78" i="4"/>
  <c r="RUJ78" i="4"/>
  <c r="RUK78" i="4"/>
  <c r="RUL78" i="4"/>
  <c r="RUM78" i="4"/>
  <c r="RUN78" i="4"/>
  <c r="RUO78" i="4"/>
  <c r="RUP78" i="4"/>
  <c r="RUQ78" i="4"/>
  <c r="RUR78" i="4"/>
  <c r="RUS78" i="4"/>
  <c r="RUT78" i="4"/>
  <c r="RUU78" i="4"/>
  <c r="RUV78" i="4"/>
  <c r="RUW78" i="4"/>
  <c r="RUX78" i="4"/>
  <c r="RUY78" i="4"/>
  <c r="RUZ78" i="4"/>
  <c r="RVA78" i="4"/>
  <c r="RVB78" i="4"/>
  <c r="RVC78" i="4"/>
  <c r="RVD78" i="4"/>
  <c r="RVE78" i="4"/>
  <c r="RVF78" i="4"/>
  <c r="RVG78" i="4"/>
  <c r="RVH78" i="4"/>
  <c r="RVI78" i="4"/>
  <c r="RVJ78" i="4"/>
  <c r="RVK78" i="4"/>
  <c r="RVL78" i="4"/>
  <c r="RVM78" i="4"/>
  <c r="RVN78" i="4"/>
  <c r="RVO78" i="4"/>
  <c r="RVP78" i="4"/>
  <c r="RVQ78" i="4"/>
  <c r="RVR78" i="4"/>
  <c r="RVS78" i="4"/>
  <c r="RVT78" i="4"/>
  <c r="RVU78" i="4"/>
  <c r="RVV78" i="4"/>
  <c r="RVW78" i="4"/>
  <c r="RVX78" i="4"/>
  <c r="RVY78" i="4"/>
  <c r="RVZ78" i="4"/>
  <c r="RWA78" i="4"/>
  <c r="RWB78" i="4"/>
  <c r="RWC78" i="4"/>
  <c r="RWD78" i="4"/>
  <c r="RWE78" i="4"/>
  <c r="RWF78" i="4"/>
  <c r="RWG78" i="4"/>
  <c r="RWH78" i="4"/>
  <c r="RWI78" i="4"/>
  <c r="RWJ78" i="4"/>
  <c r="RWK78" i="4"/>
  <c r="RWL78" i="4"/>
  <c r="RWM78" i="4"/>
  <c r="RWN78" i="4"/>
  <c r="RWO78" i="4"/>
  <c r="RWP78" i="4"/>
  <c r="RWQ78" i="4"/>
  <c r="RWR78" i="4"/>
  <c r="RWS78" i="4"/>
  <c r="RWT78" i="4"/>
  <c r="RWU78" i="4"/>
  <c r="RWV78" i="4"/>
  <c r="RWW78" i="4"/>
  <c r="RWX78" i="4"/>
  <c r="RWY78" i="4"/>
  <c r="RWZ78" i="4"/>
  <c r="RXA78" i="4"/>
  <c r="RXB78" i="4"/>
  <c r="RXC78" i="4"/>
  <c r="RXD78" i="4"/>
  <c r="RXE78" i="4"/>
  <c r="RXF78" i="4"/>
  <c r="RXG78" i="4"/>
  <c r="RXH78" i="4"/>
  <c r="RXI78" i="4"/>
  <c r="RXJ78" i="4"/>
  <c r="RXK78" i="4"/>
  <c r="RXL78" i="4"/>
  <c r="RXM78" i="4"/>
  <c r="RXN78" i="4"/>
  <c r="RXO78" i="4"/>
  <c r="RXP78" i="4"/>
  <c r="RXQ78" i="4"/>
  <c r="RXR78" i="4"/>
  <c r="RXS78" i="4"/>
  <c r="RXT78" i="4"/>
  <c r="RXU78" i="4"/>
  <c r="RXV78" i="4"/>
  <c r="RXW78" i="4"/>
  <c r="RXX78" i="4"/>
  <c r="RXY78" i="4"/>
  <c r="RXZ78" i="4"/>
  <c r="RYA78" i="4"/>
  <c r="RYB78" i="4"/>
  <c r="RYC78" i="4"/>
  <c r="RYD78" i="4"/>
  <c r="RYE78" i="4"/>
  <c r="RYF78" i="4"/>
  <c r="RYG78" i="4"/>
  <c r="RYH78" i="4"/>
  <c r="RYI78" i="4"/>
  <c r="RYJ78" i="4"/>
  <c r="RYK78" i="4"/>
  <c r="RYL78" i="4"/>
  <c r="RYM78" i="4"/>
  <c r="RYN78" i="4"/>
  <c r="RYO78" i="4"/>
  <c r="RYP78" i="4"/>
  <c r="RYQ78" i="4"/>
  <c r="RYR78" i="4"/>
  <c r="RYS78" i="4"/>
  <c r="RYT78" i="4"/>
  <c r="RYU78" i="4"/>
  <c r="RYV78" i="4"/>
  <c r="RYW78" i="4"/>
  <c r="RYX78" i="4"/>
  <c r="RYY78" i="4"/>
  <c r="RYZ78" i="4"/>
  <c r="RZA78" i="4"/>
  <c r="RZB78" i="4"/>
  <c r="RZC78" i="4"/>
  <c r="RZD78" i="4"/>
  <c r="RZE78" i="4"/>
  <c r="RZF78" i="4"/>
  <c r="RZG78" i="4"/>
  <c r="RZH78" i="4"/>
  <c r="RZI78" i="4"/>
  <c r="RZJ78" i="4"/>
  <c r="RZK78" i="4"/>
  <c r="RZL78" i="4"/>
  <c r="RZM78" i="4"/>
  <c r="RZN78" i="4"/>
  <c r="RZO78" i="4"/>
  <c r="RZP78" i="4"/>
  <c r="RZQ78" i="4"/>
  <c r="RZR78" i="4"/>
  <c r="RZS78" i="4"/>
  <c r="RZT78" i="4"/>
  <c r="RZU78" i="4"/>
  <c r="RZV78" i="4"/>
  <c r="RZW78" i="4"/>
  <c r="RZX78" i="4"/>
  <c r="RZY78" i="4"/>
  <c r="RZZ78" i="4"/>
  <c r="SAA78" i="4"/>
  <c r="SAB78" i="4"/>
  <c r="SAC78" i="4"/>
  <c r="SAD78" i="4"/>
  <c r="SAE78" i="4"/>
  <c r="SAF78" i="4"/>
  <c r="SAG78" i="4"/>
  <c r="SAH78" i="4"/>
  <c r="SAI78" i="4"/>
  <c r="SAJ78" i="4"/>
  <c r="SAK78" i="4"/>
  <c r="SAL78" i="4"/>
  <c r="SAM78" i="4"/>
  <c r="SAN78" i="4"/>
  <c r="SAO78" i="4"/>
  <c r="SAP78" i="4"/>
  <c r="SAQ78" i="4"/>
  <c r="SAR78" i="4"/>
  <c r="SAS78" i="4"/>
  <c r="SAT78" i="4"/>
  <c r="SAU78" i="4"/>
  <c r="SAV78" i="4"/>
  <c r="SAW78" i="4"/>
  <c r="SAX78" i="4"/>
  <c r="SAY78" i="4"/>
  <c r="SAZ78" i="4"/>
  <c r="SBA78" i="4"/>
  <c r="SBB78" i="4"/>
  <c r="SBC78" i="4"/>
  <c r="SBD78" i="4"/>
  <c r="SBE78" i="4"/>
  <c r="SBF78" i="4"/>
  <c r="SBG78" i="4"/>
  <c r="SBH78" i="4"/>
  <c r="SBI78" i="4"/>
  <c r="SBJ78" i="4"/>
  <c r="SBK78" i="4"/>
  <c r="SBL78" i="4"/>
  <c r="SBM78" i="4"/>
  <c r="SBN78" i="4"/>
  <c r="SBO78" i="4"/>
  <c r="SBP78" i="4"/>
  <c r="SBQ78" i="4"/>
  <c r="SBR78" i="4"/>
  <c r="SBS78" i="4"/>
  <c r="SBT78" i="4"/>
  <c r="SBU78" i="4"/>
  <c r="SBV78" i="4"/>
  <c r="SBW78" i="4"/>
  <c r="SBX78" i="4"/>
  <c r="SBY78" i="4"/>
  <c r="SBZ78" i="4"/>
  <c r="SCA78" i="4"/>
  <c r="SCB78" i="4"/>
  <c r="SCC78" i="4"/>
  <c r="SCD78" i="4"/>
  <c r="SCE78" i="4"/>
  <c r="SCF78" i="4"/>
  <c r="SCG78" i="4"/>
  <c r="SCH78" i="4"/>
  <c r="SCI78" i="4"/>
  <c r="SCJ78" i="4"/>
  <c r="SCK78" i="4"/>
  <c r="SCL78" i="4"/>
  <c r="SCM78" i="4"/>
  <c r="SCN78" i="4"/>
  <c r="SCO78" i="4"/>
  <c r="SCP78" i="4"/>
  <c r="SCQ78" i="4"/>
  <c r="SCR78" i="4"/>
  <c r="SCS78" i="4"/>
  <c r="SCT78" i="4"/>
  <c r="SCU78" i="4"/>
  <c r="SCV78" i="4"/>
  <c r="SCW78" i="4"/>
  <c r="SCX78" i="4"/>
  <c r="SCY78" i="4"/>
  <c r="SCZ78" i="4"/>
  <c r="SDA78" i="4"/>
  <c r="SDB78" i="4"/>
  <c r="SDC78" i="4"/>
  <c r="SDD78" i="4"/>
  <c r="SDE78" i="4"/>
  <c r="SDF78" i="4"/>
  <c r="SDG78" i="4"/>
  <c r="SDH78" i="4"/>
  <c r="SDI78" i="4"/>
  <c r="SDJ78" i="4"/>
  <c r="SDK78" i="4"/>
  <c r="SDL78" i="4"/>
  <c r="SDM78" i="4"/>
  <c r="SDN78" i="4"/>
  <c r="SDO78" i="4"/>
  <c r="SDP78" i="4"/>
  <c r="SDQ78" i="4"/>
  <c r="SDR78" i="4"/>
  <c r="SDS78" i="4"/>
  <c r="SDT78" i="4"/>
  <c r="SDU78" i="4"/>
  <c r="SDV78" i="4"/>
  <c r="SDW78" i="4"/>
  <c r="SDX78" i="4"/>
  <c r="SDY78" i="4"/>
  <c r="SDZ78" i="4"/>
  <c r="SEA78" i="4"/>
  <c r="SEB78" i="4"/>
  <c r="SEC78" i="4"/>
  <c r="SED78" i="4"/>
  <c r="SEE78" i="4"/>
  <c r="SEF78" i="4"/>
  <c r="SEG78" i="4"/>
  <c r="SEH78" i="4"/>
  <c r="SEI78" i="4"/>
  <c r="SEJ78" i="4"/>
  <c r="SEK78" i="4"/>
  <c r="SEL78" i="4"/>
  <c r="SEM78" i="4"/>
  <c r="SEN78" i="4"/>
  <c r="SEO78" i="4"/>
  <c r="SEP78" i="4"/>
  <c r="SEQ78" i="4"/>
  <c r="SER78" i="4"/>
  <c r="SES78" i="4"/>
  <c r="SET78" i="4"/>
  <c r="SEU78" i="4"/>
  <c r="SEV78" i="4"/>
  <c r="SEW78" i="4"/>
  <c r="SEX78" i="4"/>
  <c r="SEY78" i="4"/>
  <c r="SEZ78" i="4"/>
  <c r="SFA78" i="4"/>
  <c r="SFB78" i="4"/>
  <c r="SFC78" i="4"/>
  <c r="SFD78" i="4"/>
  <c r="SFE78" i="4"/>
  <c r="SFF78" i="4"/>
  <c r="SFG78" i="4"/>
  <c r="SFH78" i="4"/>
  <c r="SFI78" i="4"/>
  <c r="SFJ78" i="4"/>
  <c r="SFK78" i="4"/>
  <c r="SFL78" i="4"/>
  <c r="SFM78" i="4"/>
  <c r="SFN78" i="4"/>
  <c r="SFO78" i="4"/>
  <c r="SFP78" i="4"/>
  <c r="SFQ78" i="4"/>
  <c r="SFR78" i="4"/>
  <c r="SFS78" i="4"/>
  <c r="SFT78" i="4"/>
  <c r="SFU78" i="4"/>
  <c r="SFV78" i="4"/>
  <c r="SFW78" i="4"/>
  <c r="SFX78" i="4"/>
  <c r="SFY78" i="4"/>
  <c r="SFZ78" i="4"/>
  <c r="SGA78" i="4"/>
  <c r="SGB78" i="4"/>
  <c r="SGC78" i="4"/>
  <c r="SGD78" i="4"/>
  <c r="SGE78" i="4"/>
  <c r="SGF78" i="4"/>
  <c r="SGG78" i="4"/>
  <c r="SGH78" i="4"/>
  <c r="SGI78" i="4"/>
  <c r="SGJ78" i="4"/>
  <c r="SGK78" i="4"/>
  <c r="SGL78" i="4"/>
  <c r="SGM78" i="4"/>
  <c r="SGN78" i="4"/>
  <c r="SGO78" i="4"/>
  <c r="SGP78" i="4"/>
  <c r="SGQ78" i="4"/>
  <c r="SGR78" i="4"/>
  <c r="SGS78" i="4"/>
  <c r="SGT78" i="4"/>
  <c r="SGU78" i="4"/>
  <c r="SGV78" i="4"/>
  <c r="SGW78" i="4"/>
  <c r="SGX78" i="4"/>
  <c r="SGY78" i="4"/>
  <c r="SGZ78" i="4"/>
  <c r="SHA78" i="4"/>
  <c r="SHB78" i="4"/>
  <c r="SHC78" i="4"/>
  <c r="SHD78" i="4"/>
  <c r="SHE78" i="4"/>
  <c r="SHF78" i="4"/>
  <c r="SHG78" i="4"/>
  <c r="SHH78" i="4"/>
  <c r="SHI78" i="4"/>
  <c r="SHJ78" i="4"/>
  <c r="SHK78" i="4"/>
  <c r="SHL78" i="4"/>
  <c r="SHM78" i="4"/>
  <c r="SHN78" i="4"/>
  <c r="SHO78" i="4"/>
  <c r="SHP78" i="4"/>
  <c r="SHQ78" i="4"/>
  <c r="SHR78" i="4"/>
  <c r="SHS78" i="4"/>
  <c r="SHT78" i="4"/>
  <c r="SHU78" i="4"/>
  <c r="SHV78" i="4"/>
  <c r="SHW78" i="4"/>
  <c r="SHX78" i="4"/>
  <c r="SHY78" i="4"/>
  <c r="SHZ78" i="4"/>
  <c r="SIA78" i="4"/>
  <c r="SIB78" i="4"/>
  <c r="SIC78" i="4"/>
  <c r="SID78" i="4"/>
  <c r="SIE78" i="4"/>
  <c r="SIF78" i="4"/>
  <c r="SIG78" i="4"/>
  <c r="SIH78" i="4"/>
  <c r="SII78" i="4"/>
  <c r="SIJ78" i="4"/>
  <c r="SIK78" i="4"/>
  <c r="SIL78" i="4"/>
  <c r="SIM78" i="4"/>
  <c r="SIN78" i="4"/>
  <c r="SIO78" i="4"/>
  <c r="SIP78" i="4"/>
  <c r="SIQ78" i="4"/>
  <c r="SIR78" i="4"/>
  <c r="SIS78" i="4"/>
  <c r="SIT78" i="4"/>
  <c r="SIU78" i="4"/>
  <c r="SIV78" i="4"/>
  <c r="SIW78" i="4"/>
  <c r="SIX78" i="4"/>
  <c r="SIY78" i="4"/>
  <c r="SIZ78" i="4"/>
  <c r="SJA78" i="4"/>
  <c r="SJB78" i="4"/>
  <c r="SJC78" i="4"/>
  <c r="SJD78" i="4"/>
  <c r="SJE78" i="4"/>
  <c r="SJF78" i="4"/>
  <c r="SJG78" i="4"/>
  <c r="SJH78" i="4"/>
  <c r="SJI78" i="4"/>
  <c r="SJJ78" i="4"/>
  <c r="SJK78" i="4"/>
  <c r="SJL78" i="4"/>
  <c r="SJM78" i="4"/>
  <c r="SJN78" i="4"/>
  <c r="SJO78" i="4"/>
  <c r="SJP78" i="4"/>
  <c r="SJQ78" i="4"/>
  <c r="SJR78" i="4"/>
  <c r="SJS78" i="4"/>
  <c r="SJT78" i="4"/>
  <c r="SJU78" i="4"/>
  <c r="SJV78" i="4"/>
  <c r="SJW78" i="4"/>
  <c r="SJX78" i="4"/>
  <c r="SJY78" i="4"/>
  <c r="SJZ78" i="4"/>
  <c r="SKA78" i="4"/>
  <c r="SKB78" i="4"/>
  <c r="SKC78" i="4"/>
  <c r="SKD78" i="4"/>
  <c r="SKE78" i="4"/>
  <c r="SKF78" i="4"/>
  <c r="SKG78" i="4"/>
  <c r="SKH78" i="4"/>
  <c r="SKI78" i="4"/>
  <c r="SKJ78" i="4"/>
  <c r="SKK78" i="4"/>
  <c r="SKL78" i="4"/>
  <c r="SKM78" i="4"/>
  <c r="SKN78" i="4"/>
  <c r="SKO78" i="4"/>
  <c r="SKP78" i="4"/>
  <c r="SKQ78" i="4"/>
  <c r="SKR78" i="4"/>
  <c r="SKS78" i="4"/>
  <c r="SKT78" i="4"/>
  <c r="SKU78" i="4"/>
  <c r="SKV78" i="4"/>
  <c r="SKW78" i="4"/>
  <c r="SKX78" i="4"/>
  <c r="SKY78" i="4"/>
  <c r="SKZ78" i="4"/>
  <c r="SLA78" i="4"/>
  <c r="SLB78" i="4"/>
  <c r="SLC78" i="4"/>
  <c r="SLD78" i="4"/>
  <c r="SLE78" i="4"/>
  <c r="SLF78" i="4"/>
  <c r="SLG78" i="4"/>
  <c r="SLH78" i="4"/>
  <c r="SLI78" i="4"/>
  <c r="SLJ78" i="4"/>
  <c r="SLK78" i="4"/>
  <c r="SLL78" i="4"/>
  <c r="SLM78" i="4"/>
  <c r="SLN78" i="4"/>
  <c r="SLO78" i="4"/>
  <c r="SLP78" i="4"/>
  <c r="SLQ78" i="4"/>
  <c r="SLR78" i="4"/>
  <c r="SLS78" i="4"/>
  <c r="SLT78" i="4"/>
  <c r="SLU78" i="4"/>
  <c r="SLV78" i="4"/>
  <c r="SLW78" i="4"/>
  <c r="SLX78" i="4"/>
  <c r="SLY78" i="4"/>
  <c r="SLZ78" i="4"/>
  <c r="SMA78" i="4"/>
  <c r="SMB78" i="4"/>
  <c r="SMC78" i="4"/>
  <c r="SMD78" i="4"/>
  <c r="SME78" i="4"/>
  <c r="SMF78" i="4"/>
  <c r="SMG78" i="4"/>
  <c r="SMH78" i="4"/>
  <c r="SMI78" i="4"/>
  <c r="SMJ78" i="4"/>
  <c r="SMK78" i="4"/>
  <c r="SML78" i="4"/>
  <c r="SMM78" i="4"/>
  <c r="SMN78" i="4"/>
  <c r="SMO78" i="4"/>
  <c r="SMP78" i="4"/>
  <c r="SMQ78" i="4"/>
  <c r="SMR78" i="4"/>
  <c r="SMS78" i="4"/>
  <c r="SMT78" i="4"/>
  <c r="SMU78" i="4"/>
  <c r="SMV78" i="4"/>
  <c r="SMW78" i="4"/>
  <c r="SMX78" i="4"/>
  <c r="SMY78" i="4"/>
  <c r="SMZ78" i="4"/>
  <c r="SNA78" i="4"/>
  <c r="SNB78" i="4"/>
  <c r="SNC78" i="4"/>
  <c r="SND78" i="4"/>
  <c r="SNE78" i="4"/>
  <c r="SNF78" i="4"/>
  <c r="SNG78" i="4"/>
  <c r="SNH78" i="4"/>
  <c r="SNI78" i="4"/>
  <c r="SNJ78" i="4"/>
  <c r="SNK78" i="4"/>
  <c r="SNL78" i="4"/>
  <c r="SNM78" i="4"/>
  <c r="SNN78" i="4"/>
  <c r="SNO78" i="4"/>
  <c r="SNP78" i="4"/>
  <c r="SNQ78" i="4"/>
  <c r="SNR78" i="4"/>
  <c r="SNS78" i="4"/>
  <c r="SNT78" i="4"/>
  <c r="SNU78" i="4"/>
  <c r="SNV78" i="4"/>
  <c r="SNW78" i="4"/>
  <c r="SNX78" i="4"/>
  <c r="SNY78" i="4"/>
  <c r="SNZ78" i="4"/>
  <c r="SOA78" i="4"/>
  <c r="SOB78" i="4"/>
  <c r="SOC78" i="4"/>
  <c r="SOD78" i="4"/>
  <c r="SOE78" i="4"/>
  <c r="SOF78" i="4"/>
  <c r="SOG78" i="4"/>
  <c r="SOH78" i="4"/>
  <c r="SOI78" i="4"/>
  <c r="SOJ78" i="4"/>
  <c r="SOK78" i="4"/>
  <c r="SOL78" i="4"/>
  <c r="SOM78" i="4"/>
  <c r="SON78" i="4"/>
  <c r="SOO78" i="4"/>
  <c r="SOP78" i="4"/>
  <c r="SOQ78" i="4"/>
  <c r="SOR78" i="4"/>
  <c r="SOS78" i="4"/>
  <c r="SOT78" i="4"/>
  <c r="SOU78" i="4"/>
  <c r="SOV78" i="4"/>
  <c r="SOW78" i="4"/>
  <c r="SOX78" i="4"/>
  <c r="SOY78" i="4"/>
  <c r="SOZ78" i="4"/>
  <c r="SPA78" i="4"/>
  <c r="SPB78" i="4"/>
  <c r="SPC78" i="4"/>
  <c r="SPD78" i="4"/>
  <c r="SPE78" i="4"/>
  <c r="SPF78" i="4"/>
  <c r="SPG78" i="4"/>
  <c r="SPH78" i="4"/>
  <c r="SPI78" i="4"/>
  <c r="SPJ78" i="4"/>
  <c r="SPK78" i="4"/>
  <c r="SPL78" i="4"/>
  <c r="SPM78" i="4"/>
  <c r="SPN78" i="4"/>
  <c r="SPO78" i="4"/>
  <c r="SPP78" i="4"/>
  <c r="SPQ78" i="4"/>
  <c r="SPR78" i="4"/>
  <c r="SPS78" i="4"/>
  <c r="SPT78" i="4"/>
  <c r="SPU78" i="4"/>
  <c r="SPV78" i="4"/>
  <c r="SPW78" i="4"/>
  <c r="SPX78" i="4"/>
  <c r="SPY78" i="4"/>
  <c r="SPZ78" i="4"/>
  <c r="SQA78" i="4"/>
  <c r="SQB78" i="4"/>
  <c r="SQC78" i="4"/>
  <c r="SQD78" i="4"/>
  <c r="SQE78" i="4"/>
  <c r="SQF78" i="4"/>
  <c r="SQG78" i="4"/>
  <c r="SQH78" i="4"/>
  <c r="SQI78" i="4"/>
  <c r="SQJ78" i="4"/>
  <c r="SQK78" i="4"/>
  <c r="SQL78" i="4"/>
  <c r="SQM78" i="4"/>
  <c r="SQN78" i="4"/>
  <c r="SQO78" i="4"/>
  <c r="SQP78" i="4"/>
  <c r="SQQ78" i="4"/>
  <c r="SQR78" i="4"/>
  <c r="SQS78" i="4"/>
  <c r="SQT78" i="4"/>
  <c r="SQU78" i="4"/>
  <c r="SQV78" i="4"/>
  <c r="SQW78" i="4"/>
  <c r="SQX78" i="4"/>
  <c r="SQY78" i="4"/>
  <c r="SQZ78" i="4"/>
  <c r="SRA78" i="4"/>
  <c r="SRB78" i="4"/>
  <c r="SRC78" i="4"/>
  <c r="SRD78" i="4"/>
  <c r="SRE78" i="4"/>
  <c r="SRF78" i="4"/>
  <c r="SRG78" i="4"/>
  <c r="SRH78" i="4"/>
  <c r="SRI78" i="4"/>
  <c r="SRJ78" i="4"/>
  <c r="SRK78" i="4"/>
  <c r="SRL78" i="4"/>
  <c r="SRM78" i="4"/>
  <c r="SRN78" i="4"/>
  <c r="SRO78" i="4"/>
  <c r="SRP78" i="4"/>
  <c r="SRQ78" i="4"/>
  <c r="SRR78" i="4"/>
  <c r="SRS78" i="4"/>
  <c r="SRT78" i="4"/>
  <c r="SRU78" i="4"/>
  <c r="SRV78" i="4"/>
  <c r="SRW78" i="4"/>
  <c r="SRX78" i="4"/>
  <c r="SRY78" i="4"/>
  <c r="SRZ78" i="4"/>
  <c r="SSA78" i="4"/>
  <c r="SSB78" i="4"/>
  <c r="SSC78" i="4"/>
  <c r="SSD78" i="4"/>
  <c r="SSE78" i="4"/>
  <c r="SSF78" i="4"/>
  <c r="SSG78" i="4"/>
  <c r="SSH78" i="4"/>
  <c r="SSI78" i="4"/>
  <c r="SSJ78" i="4"/>
  <c r="SSK78" i="4"/>
  <c r="SSL78" i="4"/>
  <c r="SSM78" i="4"/>
  <c r="SSN78" i="4"/>
  <c r="SSO78" i="4"/>
  <c r="SSP78" i="4"/>
  <c r="SSQ78" i="4"/>
  <c r="SSR78" i="4"/>
  <c r="SSS78" i="4"/>
  <c r="SST78" i="4"/>
  <c r="SSU78" i="4"/>
  <c r="SSV78" i="4"/>
  <c r="SSW78" i="4"/>
  <c r="SSX78" i="4"/>
  <c r="SSY78" i="4"/>
  <c r="SSZ78" i="4"/>
  <c r="STA78" i="4"/>
  <c r="STB78" i="4"/>
  <c r="STC78" i="4"/>
  <c r="STD78" i="4"/>
  <c r="STE78" i="4"/>
  <c r="STF78" i="4"/>
  <c r="STG78" i="4"/>
  <c r="STH78" i="4"/>
  <c r="STI78" i="4"/>
  <c r="STJ78" i="4"/>
  <c r="STK78" i="4"/>
  <c r="STL78" i="4"/>
  <c r="STM78" i="4"/>
  <c r="STN78" i="4"/>
  <c r="STO78" i="4"/>
  <c r="STP78" i="4"/>
  <c r="STQ78" i="4"/>
  <c r="STR78" i="4"/>
  <c r="STS78" i="4"/>
  <c r="STT78" i="4"/>
  <c r="STU78" i="4"/>
  <c r="STV78" i="4"/>
  <c r="STW78" i="4"/>
  <c r="STX78" i="4"/>
  <c r="STY78" i="4"/>
  <c r="STZ78" i="4"/>
  <c r="SUA78" i="4"/>
  <c r="SUB78" i="4"/>
  <c r="SUC78" i="4"/>
  <c r="SUD78" i="4"/>
  <c r="SUE78" i="4"/>
  <c r="SUF78" i="4"/>
  <c r="SUG78" i="4"/>
  <c r="SUH78" i="4"/>
  <c r="SUI78" i="4"/>
  <c r="SUJ78" i="4"/>
  <c r="SUK78" i="4"/>
  <c r="SUL78" i="4"/>
  <c r="SUM78" i="4"/>
  <c r="SUN78" i="4"/>
  <c r="SUO78" i="4"/>
  <c r="SUP78" i="4"/>
  <c r="SUQ78" i="4"/>
  <c r="SUR78" i="4"/>
  <c r="SUS78" i="4"/>
  <c r="SUT78" i="4"/>
  <c r="SUU78" i="4"/>
  <c r="SUV78" i="4"/>
  <c r="SUW78" i="4"/>
  <c r="SUX78" i="4"/>
  <c r="SUY78" i="4"/>
  <c r="SUZ78" i="4"/>
  <c r="SVA78" i="4"/>
  <c r="SVB78" i="4"/>
  <c r="SVC78" i="4"/>
  <c r="SVD78" i="4"/>
  <c r="SVE78" i="4"/>
  <c r="SVF78" i="4"/>
  <c r="SVG78" i="4"/>
  <c r="SVH78" i="4"/>
  <c r="SVI78" i="4"/>
  <c r="SVJ78" i="4"/>
  <c r="SVK78" i="4"/>
  <c r="SVL78" i="4"/>
  <c r="SVM78" i="4"/>
  <c r="SVN78" i="4"/>
  <c r="SVO78" i="4"/>
  <c r="SVP78" i="4"/>
  <c r="SVQ78" i="4"/>
  <c r="SVR78" i="4"/>
  <c r="SVS78" i="4"/>
  <c r="SVT78" i="4"/>
  <c r="SVU78" i="4"/>
  <c r="SVV78" i="4"/>
  <c r="SVW78" i="4"/>
  <c r="SVX78" i="4"/>
  <c r="SVY78" i="4"/>
  <c r="SVZ78" i="4"/>
  <c r="SWA78" i="4"/>
  <c r="SWB78" i="4"/>
  <c r="SWC78" i="4"/>
  <c r="SWD78" i="4"/>
  <c r="SWE78" i="4"/>
  <c r="SWF78" i="4"/>
  <c r="SWG78" i="4"/>
  <c r="SWH78" i="4"/>
  <c r="SWI78" i="4"/>
  <c r="SWJ78" i="4"/>
  <c r="SWK78" i="4"/>
  <c r="SWL78" i="4"/>
  <c r="SWM78" i="4"/>
  <c r="SWN78" i="4"/>
  <c r="SWO78" i="4"/>
  <c r="SWP78" i="4"/>
  <c r="SWQ78" i="4"/>
  <c r="SWR78" i="4"/>
  <c r="SWS78" i="4"/>
  <c r="SWT78" i="4"/>
  <c r="SWU78" i="4"/>
  <c r="SWV78" i="4"/>
  <c r="SWW78" i="4"/>
  <c r="SWX78" i="4"/>
  <c r="SWY78" i="4"/>
  <c r="SWZ78" i="4"/>
  <c r="SXA78" i="4"/>
  <c r="SXB78" i="4"/>
  <c r="SXC78" i="4"/>
  <c r="SXD78" i="4"/>
  <c r="SXE78" i="4"/>
  <c r="SXF78" i="4"/>
  <c r="SXG78" i="4"/>
  <c r="SXH78" i="4"/>
  <c r="SXI78" i="4"/>
  <c r="SXJ78" i="4"/>
  <c r="SXK78" i="4"/>
  <c r="SXL78" i="4"/>
  <c r="SXM78" i="4"/>
  <c r="SXN78" i="4"/>
  <c r="SXO78" i="4"/>
  <c r="SXP78" i="4"/>
  <c r="SXQ78" i="4"/>
  <c r="SXR78" i="4"/>
  <c r="SXS78" i="4"/>
  <c r="SXT78" i="4"/>
  <c r="SXU78" i="4"/>
  <c r="SXV78" i="4"/>
  <c r="SXW78" i="4"/>
  <c r="SXX78" i="4"/>
  <c r="SXY78" i="4"/>
  <c r="SXZ78" i="4"/>
  <c r="SYA78" i="4"/>
  <c r="SYB78" i="4"/>
  <c r="SYC78" i="4"/>
  <c r="SYD78" i="4"/>
  <c r="SYE78" i="4"/>
  <c r="SYF78" i="4"/>
  <c r="SYG78" i="4"/>
  <c r="SYH78" i="4"/>
  <c r="SYI78" i="4"/>
  <c r="SYJ78" i="4"/>
  <c r="SYK78" i="4"/>
  <c r="SYL78" i="4"/>
  <c r="SYM78" i="4"/>
  <c r="SYN78" i="4"/>
  <c r="SYO78" i="4"/>
  <c r="SYP78" i="4"/>
  <c r="SYQ78" i="4"/>
  <c r="SYR78" i="4"/>
  <c r="SYS78" i="4"/>
  <c r="SYT78" i="4"/>
  <c r="SYU78" i="4"/>
  <c r="SYV78" i="4"/>
  <c r="SYW78" i="4"/>
  <c r="SYX78" i="4"/>
  <c r="SYY78" i="4"/>
  <c r="SYZ78" i="4"/>
  <c r="SZA78" i="4"/>
  <c r="SZB78" i="4"/>
  <c r="SZC78" i="4"/>
  <c r="SZD78" i="4"/>
  <c r="SZE78" i="4"/>
  <c r="SZF78" i="4"/>
  <c r="SZG78" i="4"/>
  <c r="SZH78" i="4"/>
  <c r="SZI78" i="4"/>
  <c r="SZJ78" i="4"/>
  <c r="SZK78" i="4"/>
  <c r="SZL78" i="4"/>
  <c r="SZM78" i="4"/>
  <c r="SZN78" i="4"/>
  <c r="SZO78" i="4"/>
  <c r="SZP78" i="4"/>
  <c r="SZQ78" i="4"/>
  <c r="SZR78" i="4"/>
  <c r="SZS78" i="4"/>
  <c r="SZT78" i="4"/>
  <c r="SZU78" i="4"/>
  <c r="SZV78" i="4"/>
  <c r="SZW78" i="4"/>
  <c r="SZX78" i="4"/>
  <c r="SZY78" i="4"/>
  <c r="SZZ78" i="4"/>
  <c r="TAA78" i="4"/>
  <c r="TAB78" i="4"/>
  <c r="TAC78" i="4"/>
  <c r="TAD78" i="4"/>
  <c r="TAE78" i="4"/>
  <c r="TAF78" i="4"/>
  <c r="TAG78" i="4"/>
  <c r="TAH78" i="4"/>
  <c r="TAI78" i="4"/>
  <c r="TAJ78" i="4"/>
  <c r="TAK78" i="4"/>
  <c r="TAL78" i="4"/>
  <c r="TAM78" i="4"/>
  <c r="TAN78" i="4"/>
  <c r="TAO78" i="4"/>
  <c r="TAP78" i="4"/>
  <c r="TAQ78" i="4"/>
  <c r="TAR78" i="4"/>
  <c r="TAS78" i="4"/>
  <c r="TAT78" i="4"/>
  <c r="TAU78" i="4"/>
  <c r="TAV78" i="4"/>
  <c r="TAW78" i="4"/>
  <c r="TAX78" i="4"/>
  <c r="TAY78" i="4"/>
  <c r="TAZ78" i="4"/>
  <c r="TBA78" i="4"/>
  <c r="TBB78" i="4"/>
  <c r="TBC78" i="4"/>
  <c r="TBD78" i="4"/>
  <c r="TBE78" i="4"/>
  <c r="TBF78" i="4"/>
  <c r="TBG78" i="4"/>
  <c r="TBH78" i="4"/>
  <c r="TBI78" i="4"/>
  <c r="TBJ78" i="4"/>
  <c r="TBK78" i="4"/>
  <c r="TBL78" i="4"/>
  <c r="TBM78" i="4"/>
  <c r="TBN78" i="4"/>
  <c r="TBO78" i="4"/>
  <c r="TBP78" i="4"/>
  <c r="TBQ78" i="4"/>
  <c r="TBR78" i="4"/>
  <c r="TBS78" i="4"/>
  <c r="TBT78" i="4"/>
  <c r="TBU78" i="4"/>
  <c r="TBV78" i="4"/>
  <c r="TBW78" i="4"/>
  <c r="TBX78" i="4"/>
  <c r="TBY78" i="4"/>
  <c r="TBZ78" i="4"/>
  <c r="TCA78" i="4"/>
  <c r="TCB78" i="4"/>
  <c r="TCC78" i="4"/>
  <c r="TCD78" i="4"/>
  <c r="TCE78" i="4"/>
  <c r="TCF78" i="4"/>
  <c r="TCG78" i="4"/>
  <c r="TCH78" i="4"/>
  <c r="TCI78" i="4"/>
  <c r="TCJ78" i="4"/>
  <c r="TCK78" i="4"/>
  <c r="TCL78" i="4"/>
  <c r="TCM78" i="4"/>
  <c r="TCN78" i="4"/>
  <c r="TCO78" i="4"/>
  <c r="TCP78" i="4"/>
  <c r="TCQ78" i="4"/>
  <c r="TCR78" i="4"/>
  <c r="TCS78" i="4"/>
  <c r="TCT78" i="4"/>
  <c r="TCU78" i="4"/>
  <c r="TCV78" i="4"/>
  <c r="TCW78" i="4"/>
  <c r="TCX78" i="4"/>
  <c r="TCY78" i="4"/>
  <c r="TCZ78" i="4"/>
  <c r="TDA78" i="4"/>
  <c r="TDB78" i="4"/>
  <c r="TDC78" i="4"/>
  <c r="TDD78" i="4"/>
  <c r="TDE78" i="4"/>
  <c r="TDF78" i="4"/>
  <c r="TDG78" i="4"/>
  <c r="TDH78" i="4"/>
  <c r="TDI78" i="4"/>
  <c r="TDJ78" i="4"/>
  <c r="TDK78" i="4"/>
  <c r="TDL78" i="4"/>
  <c r="TDM78" i="4"/>
  <c r="TDN78" i="4"/>
  <c r="TDO78" i="4"/>
  <c r="TDP78" i="4"/>
  <c r="TDQ78" i="4"/>
  <c r="TDR78" i="4"/>
  <c r="TDS78" i="4"/>
  <c r="TDT78" i="4"/>
  <c r="TDU78" i="4"/>
  <c r="TDV78" i="4"/>
  <c r="TDW78" i="4"/>
  <c r="TDX78" i="4"/>
  <c r="TDY78" i="4"/>
  <c r="TDZ78" i="4"/>
  <c r="TEA78" i="4"/>
  <c r="TEB78" i="4"/>
  <c r="TEC78" i="4"/>
  <c r="TED78" i="4"/>
  <c r="TEE78" i="4"/>
  <c r="TEF78" i="4"/>
  <c r="TEG78" i="4"/>
  <c r="TEH78" i="4"/>
  <c r="TEI78" i="4"/>
  <c r="TEJ78" i="4"/>
  <c r="TEK78" i="4"/>
  <c r="TEL78" i="4"/>
  <c r="TEM78" i="4"/>
  <c r="TEN78" i="4"/>
  <c r="TEO78" i="4"/>
  <c r="TEP78" i="4"/>
  <c r="TEQ78" i="4"/>
  <c r="TER78" i="4"/>
  <c r="TES78" i="4"/>
  <c r="TET78" i="4"/>
  <c r="TEU78" i="4"/>
  <c r="TEV78" i="4"/>
  <c r="TEW78" i="4"/>
  <c r="TEX78" i="4"/>
  <c r="TEY78" i="4"/>
  <c r="TEZ78" i="4"/>
  <c r="TFA78" i="4"/>
  <c r="TFB78" i="4"/>
  <c r="TFC78" i="4"/>
  <c r="TFD78" i="4"/>
  <c r="TFE78" i="4"/>
  <c r="TFF78" i="4"/>
  <c r="TFG78" i="4"/>
  <c r="TFH78" i="4"/>
  <c r="TFI78" i="4"/>
  <c r="TFJ78" i="4"/>
  <c r="TFK78" i="4"/>
  <c r="TFL78" i="4"/>
  <c r="TFM78" i="4"/>
  <c r="TFN78" i="4"/>
  <c r="TFO78" i="4"/>
  <c r="TFP78" i="4"/>
  <c r="TFQ78" i="4"/>
  <c r="TFR78" i="4"/>
  <c r="TFS78" i="4"/>
  <c r="TFT78" i="4"/>
  <c r="TFU78" i="4"/>
  <c r="TFV78" i="4"/>
  <c r="TFW78" i="4"/>
  <c r="TFX78" i="4"/>
  <c r="TFY78" i="4"/>
  <c r="TFZ78" i="4"/>
  <c r="TGA78" i="4"/>
  <c r="TGB78" i="4"/>
  <c r="TGC78" i="4"/>
  <c r="TGD78" i="4"/>
  <c r="TGE78" i="4"/>
  <c r="TGF78" i="4"/>
  <c r="TGG78" i="4"/>
  <c r="TGH78" i="4"/>
  <c r="TGI78" i="4"/>
  <c r="TGJ78" i="4"/>
  <c r="TGK78" i="4"/>
  <c r="TGL78" i="4"/>
  <c r="TGM78" i="4"/>
  <c r="TGN78" i="4"/>
  <c r="TGO78" i="4"/>
  <c r="TGP78" i="4"/>
  <c r="TGQ78" i="4"/>
  <c r="TGR78" i="4"/>
  <c r="TGS78" i="4"/>
  <c r="TGT78" i="4"/>
  <c r="TGU78" i="4"/>
  <c r="TGV78" i="4"/>
  <c r="TGW78" i="4"/>
  <c r="TGX78" i="4"/>
  <c r="TGY78" i="4"/>
  <c r="TGZ78" i="4"/>
  <c r="THA78" i="4"/>
  <c r="THB78" i="4"/>
  <c r="THC78" i="4"/>
  <c r="THD78" i="4"/>
  <c r="THE78" i="4"/>
  <c r="THF78" i="4"/>
  <c r="THG78" i="4"/>
  <c r="THH78" i="4"/>
  <c r="THI78" i="4"/>
  <c r="THJ78" i="4"/>
  <c r="THK78" i="4"/>
  <c r="THL78" i="4"/>
  <c r="THM78" i="4"/>
  <c r="THN78" i="4"/>
  <c r="THO78" i="4"/>
  <c r="THP78" i="4"/>
  <c r="THQ78" i="4"/>
  <c r="THR78" i="4"/>
  <c r="THS78" i="4"/>
  <c r="THT78" i="4"/>
  <c r="THU78" i="4"/>
  <c r="THV78" i="4"/>
  <c r="THW78" i="4"/>
  <c r="THX78" i="4"/>
  <c r="THY78" i="4"/>
  <c r="THZ78" i="4"/>
  <c r="TIA78" i="4"/>
  <c r="TIB78" i="4"/>
  <c r="TIC78" i="4"/>
  <c r="TID78" i="4"/>
  <c r="TIE78" i="4"/>
  <c r="TIF78" i="4"/>
  <c r="TIG78" i="4"/>
  <c r="TIH78" i="4"/>
  <c r="TII78" i="4"/>
  <c r="TIJ78" i="4"/>
  <c r="TIK78" i="4"/>
  <c r="TIL78" i="4"/>
  <c r="TIM78" i="4"/>
  <c r="TIN78" i="4"/>
  <c r="TIO78" i="4"/>
  <c r="TIP78" i="4"/>
  <c r="TIQ78" i="4"/>
  <c r="TIR78" i="4"/>
  <c r="TIS78" i="4"/>
  <c r="TIT78" i="4"/>
  <c r="TIU78" i="4"/>
  <c r="TIV78" i="4"/>
  <c r="TIW78" i="4"/>
  <c r="TIX78" i="4"/>
  <c r="TIY78" i="4"/>
  <c r="TIZ78" i="4"/>
  <c r="TJA78" i="4"/>
  <c r="TJB78" i="4"/>
  <c r="TJC78" i="4"/>
  <c r="TJD78" i="4"/>
  <c r="TJE78" i="4"/>
  <c r="TJF78" i="4"/>
  <c r="TJG78" i="4"/>
  <c r="TJH78" i="4"/>
  <c r="TJI78" i="4"/>
  <c r="TJJ78" i="4"/>
  <c r="TJK78" i="4"/>
  <c r="TJL78" i="4"/>
  <c r="TJM78" i="4"/>
  <c r="TJN78" i="4"/>
  <c r="TJO78" i="4"/>
  <c r="TJP78" i="4"/>
  <c r="TJQ78" i="4"/>
  <c r="TJR78" i="4"/>
  <c r="TJS78" i="4"/>
  <c r="TJT78" i="4"/>
  <c r="TJU78" i="4"/>
  <c r="TJV78" i="4"/>
  <c r="TJW78" i="4"/>
  <c r="TJX78" i="4"/>
  <c r="TJY78" i="4"/>
  <c r="TJZ78" i="4"/>
  <c r="TKA78" i="4"/>
  <c r="TKB78" i="4"/>
  <c r="TKC78" i="4"/>
  <c r="TKD78" i="4"/>
  <c r="TKE78" i="4"/>
  <c r="TKF78" i="4"/>
  <c r="TKG78" i="4"/>
  <c r="TKH78" i="4"/>
  <c r="TKI78" i="4"/>
  <c r="TKJ78" i="4"/>
  <c r="TKK78" i="4"/>
  <c r="TKL78" i="4"/>
  <c r="TKM78" i="4"/>
  <c r="TKN78" i="4"/>
  <c r="TKO78" i="4"/>
  <c r="TKP78" i="4"/>
  <c r="TKQ78" i="4"/>
  <c r="TKR78" i="4"/>
  <c r="TKS78" i="4"/>
  <c r="TKT78" i="4"/>
  <c r="TKU78" i="4"/>
  <c r="TKV78" i="4"/>
  <c r="TKW78" i="4"/>
  <c r="TKX78" i="4"/>
  <c r="TKY78" i="4"/>
  <c r="TKZ78" i="4"/>
  <c r="TLA78" i="4"/>
  <c r="TLB78" i="4"/>
  <c r="TLC78" i="4"/>
  <c r="TLD78" i="4"/>
  <c r="TLE78" i="4"/>
  <c r="TLF78" i="4"/>
  <c r="TLG78" i="4"/>
  <c r="TLH78" i="4"/>
  <c r="TLI78" i="4"/>
  <c r="TLJ78" i="4"/>
  <c r="TLK78" i="4"/>
  <c r="TLL78" i="4"/>
  <c r="TLM78" i="4"/>
  <c r="TLN78" i="4"/>
  <c r="TLO78" i="4"/>
  <c r="TLP78" i="4"/>
  <c r="TLQ78" i="4"/>
  <c r="TLR78" i="4"/>
  <c r="TLS78" i="4"/>
  <c r="TLT78" i="4"/>
  <c r="TLU78" i="4"/>
  <c r="TLV78" i="4"/>
  <c r="TLW78" i="4"/>
  <c r="TLX78" i="4"/>
  <c r="TLY78" i="4"/>
  <c r="TLZ78" i="4"/>
  <c r="TMA78" i="4"/>
  <c r="TMB78" i="4"/>
  <c r="TMC78" i="4"/>
  <c r="TMD78" i="4"/>
  <c r="TME78" i="4"/>
  <c r="TMF78" i="4"/>
  <c r="TMG78" i="4"/>
  <c r="TMH78" i="4"/>
  <c r="TMI78" i="4"/>
  <c r="TMJ78" i="4"/>
  <c r="TMK78" i="4"/>
  <c r="TML78" i="4"/>
  <c r="TMM78" i="4"/>
  <c r="TMN78" i="4"/>
  <c r="TMO78" i="4"/>
  <c r="TMP78" i="4"/>
  <c r="TMQ78" i="4"/>
  <c r="TMR78" i="4"/>
  <c r="TMS78" i="4"/>
  <c r="TMT78" i="4"/>
  <c r="TMU78" i="4"/>
  <c r="TMV78" i="4"/>
  <c r="TMW78" i="4"/>
  <c r="TMX78" i="4"/>
  <c r="TMY78" i="4"/>
  <c r="TMZ78" i="4"/>
  <c r="TNA78" i="4"/>
  <c r="TNB78" i="4"/>
  <c r="TNC78" i="4"/>
  <c r="TND78" i="4"/>
  <c r="TNE78" i="4"/>
  <c r="TNF78" i="4"/>
  <c r="TNG78" i="4"/>
  <c r="TNH78" i="4"/>
  <c r="TNI78" i="4"/>
  <c r="TNJ78" i="4"/>
  <c r="TNK78" i="4"/>
  <c r="TNL78" i="4"/>
  <c r="TNM78" i="4"/>
  <c r="TNN78" i="4"/>
  <c r="TNO78" i="4"/>
  <c r="TNP78" i="4"/>
  <c r="TNQ78" i="4"/>
  <c r="TNR78" i="4"/>
  <c r="TNS78" i="4"/>
  <c r="TNT78" i="4"/>
  <c r="TNU78" i="4"/>
  <c r="TNV78" i="4"/>
  <c r="TNW78" i="4"/>
  <c r="TNX78" i="4"/>
  <c r="TNY78" i="4"/>
  <c r="TNZ78" i="4"/>
  <c r="TOA78" i="4"/>
  <c r="TOB78" i="4"/>
  <c r="TOC78" i="4"/>
  <c r="TOD78" i="4"/>
  <c r="TOE78" i="4"/>
  <c r="TOF78" i="4"/>
  <c r="TOG78" i="4"/>
  <c r="TOH78" i="4"/>
  <c r="TOI78" i="4"/>
  <c r="TOJ78" i="4"/>
  <c r="TOK78" i="4"/>
  <c r="TOL78" i="4"/>
  <c r="TOM78" i="4"/>
  <c r="TON78" i="4"/>
  <c r="TOO78" i="4"/>
  <c r="TOP78" i="4"/>
  <c r="TOQ78" i="4"/>
  <c r="TOR78" i="4"/>
  <c r="TOS78" i="4"/>
  <c r="TOT78" i="4"/>
  <c r="TOU78" i="4"/>
  <c r="TOV78" i="4"/>
  <c r="TOW78" i="4"/>
  <c r="TOX78" i="4"/>
  <c r="TOY78" i="4"/>
  <c r="TOZ78" i="4"/>
  <c r="TPA78" i="4"/>
  <c r="TPB78" i="4"/>
  <c r="TPC78" i="4"/>
  <c r="TPD78" i="4"/>
  <c r="TPE78" i="4"/>
  <c r="TPF78" i="4"/>
  <c r="TPG78" i="4"/>
  <c r="TPH78" i="4"/>
  <c r="TPI78" i="4"/>
  <c r="TPJ78" i="4"/>
  <c r="TPK78" i="4"/>
  <c r="TPL78" i="4"/>
  <c r="TPM78" i="4"/>
  <c r="TPN78" i="4"/>
  <c r="TPO78" i="4"/>
  <c r="TPP78" i="4"/>
  <c r="TPQ78" i="4"/>
  <c r="TPR78" i="4"/>
  <c r="TPS78" i="4"/>
  <c r="TPT78" i="4"/>
  <c r="TPU78" i="4"/>
  <c r="TPV78" i="4"/>
  <c r="TPW78" i="4"/>
  <c r="TPX78" i="4"/>
  <c r="TPY78" i="4"/>
  <c r="TPZ78" i="4"/>
  <c r="TQA78" i="4"/>
  <c r="TQB78" i="4"/>
  <c r="TQC78" i="4"/>
  <c r="TQD78" i="4"/>
  <c r="TQE78" i="4"/>
  <c r="TQF78" i="4"/>
  <c r="TQG78" i="4"/>
  <c r="TQH78" i="4"/>
  <c r="TQI78" i="4"/>
  <c r="TQJ78" i="4"/>
  <c r="TQK78" i="4"/>
  <c r="TQL78" i="4"/>
  <c r="TQM78" i="4"/>
  <c r="TQN78" i="4"/>
  <c r="TQO78" i="4"/>
  <c r="TQP78" i="4"/>
  <c r="TQQ78" i="4"/>
  <c r="TQR78" i="4"/>
  <c r="TQS78" i="4"/>
  <c r="TQT78" i="4"/>
  <c r="TQU78" i="4"/>
  <c r="TQV78" i="4"/>
  <c r="TQW78" i="4"/>
  <c r="TQX78" i="4"/>
  <c r="TQY78" i="4"/>
  <c r="TQZ78" i="4"/>
  <c r="TRA78" i="4"/>
  <c r="TRB78" i="4"/>
  <c r="TRC78" i="4"/>
  <c r="TRD78" i="4"/>
  <c r="TRE78" i="4"/>
  <c r="TRF78" i="4"/>
  <c r="TRG78" i="4"/>
  <c r="TRH78" i="4"/>
  <c r="TRI78" i="4"/>
  <c r="TRJ78" i="4"/>
  <c r="TRK78" i="4"/>
  <c r="TRL78" i="4"/>
  <c r="TRM78" i="4"/>
  <c r="TRN78" i="4"/>
  <c r="TRO78" i="4"/>
  <c r="TRP78" i="4"/>
  <c r="TRQ78" i="4"/>
  <c r="TRR78" i="4"/>
  <c r="TRS78" i="4"/>
  <c r="TRT78" i="4"/>
  <c r="TRU78" i="4"/>
  <c r="TRV78" i="4"/>
  <c r="TRW78" i="4"/>
  <c r="TRX78" i="4"/>
  <c r="TRY78" i="4"/>
  <c r="TRZ78" i="4"/>
  <c r="TSA78" i="4"/>
  <c r="TSB78" i="4"/>
  <c r="TSC78" i="4"/>
  <c r="TSD78" i="4"/>
  <c r="TSE78" i="4"/>
  <c r="TSF78" i="4"/>
  <c r="TSG78" i="4"/>
  <c r="TSH78" i="4"/>
  <c r="TSI78" i="4"/>
  <c r="TSJ78" i="4"/>
  <c r="TSK78" i="4"/>
  <c r="TSL78" i="4"/>
  <c r="TSM78" i="4"/>
  <c r="TSN78" i="4"/>
  <c r="TSO78" i="4"/>
  <c r="TSP78" i="4"/>
  <c r="TSQ78" i="4"/>
  <c r="TSR78" i="4"/>
  <c r="TSS78" i="4"/>
  <c r="TST78" i="4"/>
  <c r="TSU78" i="4"/>
  <c r="TSV78" i="4"/>
  <c r="TSW78" i="4"/>
  <c r="TSX78" i="4"/>
  <c r="TSY78" i="4"/>
  <c r="TSZ78" i="4"/>
  <c r="TTA78" i="4"/>
  <c r="TTB78" i="4"/>
  <c r="TTC78" i="4"/>
  <c r="TTD78" i="4"/>
  <c r="TTE78" i="4"/>
  <c r="TTF78" i="4"/>
  <c r="TTG78" i="4"/>
  <c r="TTH78" i="4"/>
  <c r="TTI78" i="4"/>
  <c r="TTJ78" i="4"/>
  <c r="TTK78" i="4"/>
  <c r="TTL78" i="4"/>
  <c r="TTM78" i="4"/>
  <c r="TTN78" i="4"/>
  <c r="TTO78" i="4"/>
  <c r="TTP78" i="4"/>
  <c r="TTQ78" i="4"/>
  <c r="TTR78" i="4"/>
  <c r="TTS78" i="4"/>
  <c r="TTT78" i="4"/>
  <c r="TTU78" i="4"/>
  <c r="TTV78" i="4"/>
  <c r="TTW78" i="4"/>
  <c r="TTX78" i="4"/>
  <c r="TTY78" i="4"/>
  <c r="TTZ78" i="4"/>
  <c r="TUA78" i="4"/>
  <c r="TUB78" i="4"/>
  <c r="TUC78" i="4"/>
  <c r="TUD78" i="4"/>
  <c r="TUE78" i="4"/>
  <c r="TUF78" i="4"/>
  <c r="TUG78" i="4"/>
  <c r="TUH78" i="4"/>
  <c r="TUI78" i="4"/>
  <c r="TUJ78" i="4"/>
  <c r="TUK78" i="4"/>
  <c r="TUL78" i="4"/>
  <c r="TUM78" i="4"/>
  <c r="TUN78" i="4"/>
  <c r="TUO78" i="4"/>
  <c r="TUP78" i="4"/>
  <c r="TUQ78" i="4"/>
  <c r="TUR78" i="4"/>
  <c r="TUS78" i="4"/>
  <c r="TUT78" i="4"/>
  <c r="TUU78" i="4"/>
  <c r="TUV78" i="4"/>
  <c r="TUW78" i="4"/>
  <c r="TUX78" i="4"/>
  <c r="TUY78" i="4"/>
  <c r="TUZ78" i="4"/>
  <c r="TVA78" i="4"/>
  <c r="TVB78" i="4"/>
  <c r="TVC78" i="4"/>
  <c r="TVD78" i="4"/>
  <c r="TVE78" i="4"/>
  <c r="TVF78" i="4"/>
  <c r="TVG78" i="4"/>
  <c r="TVH78" i="4"/>
  <c r="TVI78" i="4"/>
  <c r="TVJ78" i="4"/>
  <c r="TVK78" i="4"/>
  <c r="TVL78" i="4"/>
  <c r="TVM78" i="4"/>
  <c r="TVN78" i="4"/>
  <c r="TVO78" i="4"/>
  <c r="TVP78" i="4"/>
  <c r="TVQ78" i="4"/>
  <c r="TVR78" i="4"/>
  <c r="TVS78" i="4"/>
  <c r="TVT78" i="4"/>
  <c r="TVU78" i="4"/>
  <c r="TVV78" i="4"/>
  <c r="TVW78" i="4"/>
  <c r="TVX78" i="4"/>
  <c r="TVY78" i="4"/>
  <c r="TVZ78" i="4"/>
  <c r="TWA78" i="4"/>
  <c r="TWB78" i="4"/>
  <c r="TWC78" i="4"/>
  <c r="TWD78" i="4"/>
  <c r="TWE78" i="4"/>
  <c r="TWF78" i="4"/>
  <c r="TWG78" i="4"/>
  <c r="TWH78" i="4"/>
  <c r="TWI78" i="4"/>
  <c r="TWJ78" i="4"/>
  <c r="TWK78" i="4"/>
  <c r="TWL78" i="4"/>
  <c r="TWM78" i="4"/>
  <c r="TWN78" i="4"/>
  <c r="TWO78" i="4"/>
  <c r="TWP78" i="4"/>
  <c r="TWQ78" i="4"/>
  <c r="TWR78" i="4"/>
  <c r="TWS78" i="4"/>
  <c r="TWT78" i="4"/>
  <c r="TWU78" i="4"/>
  <c r="TWV78" i="4"/>
  <c r="TWW78" i="4"/>
  <c r="TWX78" i="4"/>
  <c r="TWY78" i="4"/>
  <c r="TWZ78" i="4"/>
  <c r="TXA78" i="4"/>
  <c r="TXB78" i="4"/>
  <c r="TXC78" i="4"/>
  <c r="TXD78" i="4"/>
  <c r="TXE78" i="4"/>
  <c r="TXF78" i="4"/>
  <c r="TXG78" i="4"/>
  <c r="TXH78" i="4"/>
  <c r="TXI78" i="4"/>
  <c r="TXJ78" i="4"/>
  <c r="TXK78" i="4"/>
  <c r="TXL78" i="4"/>
  <c r="TXM78" i="4"/>
  <c r="TXN78" i="4"/>
  <c r="TXO78" i="4"/>
  <c r="TXP78" i="4"/>
  <c r="TXQ78" i="4"/>
  <c r="TXR78" i="4"/>
  <c r="TXS78" i="4"/>
  <c r="TXT78" i="4"/>
  <c r="TXU78" i="4"/>
  <c r="TXV78" i="4"/>
  <c r="TXW78" i="4"/>
  <c r="TXX78" i="4"/>
  <c r="TXY78" i="4"/>
  <c r="TXZ78" i="4"/>
  <c r="TYA78" i="4"/>
  <c r="TYB78" i="4"/>
  <c r="TYC78" i="4"/>
  <c r="TYD78" i="4"/>
  <c r="TYE78" i="4"/>
  <c r="TYF78" i="4"/>
  <c r="TYG78" i="4"/>
  <c r="TYH78" i="4"/>
  <c r="TYI78" i="4"/>
  <c r="TYJ78" i="4"/>
  <c r="TYK78" i="4"/>
  <c r="TYL78" i="4"/>
  <c r="TYM78" i="4"/>
  <c r="TYN78" i="4"/>
  <c r="TYO78" i="4"/>
  <c r="TYP78" i="4"/>
  <c r="TYQ78" i="4"/>
  <c r="TYR78" i="4"/>
  <c r="TYS78" i="4"/>
  <c r="TYT78" i="4"/>
  <c r="TYU78" i="4"/>
  <c r="TYV78" i="4"/>
  <c r="TYW78" i="4"/>
  <c r="TYX78" i="4"/>
  <c r="TYY78" i="4"/>
  <c r="TYZ78" i="4"/>
  <c r="TZA78" i="4"/>
  <c r="TZB78" i="4"/>
  <c r="TZC78" i="4"/>
  <c r="TZD78" i="4"/>
  <c r="TZE78" i="4"/>
  <c r="TZF78" i="4"/>
  <c r="TZG78" i="4"/>
  <c r="TZH78" i="4"/>
  <c r="TZI78" i="4"/>
  <c r="TZJ78" i="4"/>
  <c r="TZK78" i="4"/>
  <c r="TZL78" i="4"/>
  <c r="TZM78" i="4"/>
  <c r="TZN78" i="4"/>
  <c r="TZO78" i="4"/>
  <c r="TZP78" i="4"/>
  <c r="TZQ78" i="4"/>
  <c r="TZR78" i="4"/>
  <c r="TZS78" i="4"/>
  <c r="TZT78" i="4"/>
  <c r="TZU78" i="4"/>
  <c r="TZV78" i="4"/>
  <c r="TZW78" i="4"/>
  <c r="TZX78" i="4"/>
  <c r="TZY78" i="4"/>
  <c r="TZZ78" i="4"/>
  <c r="UAA78" i="4"/>
  <c r="UAB78" i="4"/>
  <c r="UAC78" i="4"/>
  <c r="UAD78" i="4"/>
  <c r="UAE78" i="4"/>
  <c r="UAF78" i="4"/>
  <c r="UAG78" i="4"/>
  <c r="UAH78" i="4"/>
  <c r="UAI78" i="4"/>
  <c r="UAJ78" i="4"/>
  <c r="UAK78" i="4"/>
  <c r="UAL78" i="4"/>
  <c r="UAM78" i="4"/>
  <c r="UAN78" i="4"/>
  <c r="UAO78" i="4"/>
  <c r="UAP78" i="4"/>
  <c r="UAQ78" i="4"/>
  <c r="UAR78" i="4"/>
  <c r="UAS78" i="4"/>
  <c r="UAT78" i="4"/>
  <c r="UAU78" i="4"/>
  <c r="UAV78" i="4"/>
  <c r="UAW78" i="4"/>
  <c r="UAX78" i="4"/>
  <c r="UAY78" i="4"/>
  <c r="UAZ78" i="4"/>
  <c r="UBA78" i="4"/>
  <c r="UBB78" i="4"/>
  <c r="UBC78" i="4"/>
  <c r="UBD78" i="4"/>
  <c r="UBE78" i="4"/>
  <c r="UBF78" i="4"/>
  <c r="UBG78" i="4"/>
  <c r="UBH78" i="4"/>
  <c r="UBI78" i="4"/>
  <c r="UBJ78" i="4"/>
  <c r="UBK78" i="4"/>
  <c r="UBL78" i="4"/>
  <c r="UBM78" i="4"/>
  <c r="UBN78" i="4"/>
  <c r="UBO78" i="4"/>
  <c r="UBP78" i="4"/>
  <c r="UBQ78" i="4"/>
  <c r="UBR78" i="4"/>
  <c r="UBS78" i="4"/>
  <c r="UBT78" i="4"/>
  <c r="UBU78" i="4"/>
  <c r="UBV78" i="4"/>
  <c r="UBW78" i="4"/>
  <c r="UBX78" i="4"/>
  <c r="UBY78" i="4"/>
  <c r="UBZ78" i="4"/>
  <c r="UCA78" i="4"/>
  <c r="UCB78" i="4"/>
  <c r="UCC78" i="4"/>
  <c r="UCD78" i="4"/>
  <c r="UCE78" i="4"/>
  <c r="UCF78" i="4"/>
  <c r="UCG78" i="4"/>
  <c r="UCH78" i="4"/>
  <c r="UCI78" i="4"/>
  <c r="UCJ78" i="4"/>
  <c r="UCK78" i="4"/>
  <c r="UCL78" i="4"/>
  <c r="UCM78" i="4"/>
  <c r="UCN78" i="4"/>
  <c r="UCO78" i="4"/>
  <c r="UCP78" i="4"/>
  <c r="UCQ78" i="4"/>
  <c r="UCR78" i="4"/>
  <c r="UCS78" i="4"/>
  <c r="UCT78" i="4"/>
  <c r="UCU78" i="4"/>
  <c r="UCV78" i="4"/>
  <c r="UCW78" i="4"/>
  <c r="UCX78" i="4"/>
  <c r="UCY78" i="4"/>
  <c r="UCZ78" i="4"/>
  <c r="UDA78" i="4"/>
  <c r="UDB78" i="4"/>
  <c r="UDC78" i="4"/>
  <c r="UDD78" i="4"/>
  <c r="UDE78" i="4"/>
  <c r="UDF78" i="4"/>
  <c r="UDG78" i="4"/>
  <c r="UDH78" i="4"/>
  <c r="UDI78" i="4"/>
  <c r="UDJ78" i="4"/>
  <c r="UDK78" i="4"/>
  <c r="UDL78" i="4"/>
  <c r="UDM78" i="4"/>
  <c r="UDN78" i="4"/>
  <c r="UDO78" i="4"/>
  <c r="UDP78" i="4"/>
  <c r="UDQ78" i="4"/>
  <c r="UDR78" i="4"/>
  <c r="UDS78" i="4"/>
  <c r="UDT78" i="4"/>
  <c r="UDU78" i="4"/>
  <c r="UDV78" i="4"/>
  <c r="UDW78" i="4"/>
  <c r="UDX78" i="4"/>
  <c r="UDY78" i="4"/>
  <c r="UDZ78" i="4"/>
  <c r="UEA78" i="4"/>
  <c r="UEB78" i="4"/>
  <c r="UEC78" i="4"/>
  <c r="UED78" i="4"/>
  <c r="UEE78" i="4"/>
  <c r="UEF78" i="4"/>
  <c r="UEG78" i="4"/>
  <c r="UEH78" i="4"/>
  <c r="UEI78" i="4"/>
  <c r="UEJ78" i="4"/>
  <c r="UEK78" i="4"/>
  <c r="UEL78" i="4"/>
  <c r="UEM78" i="4"/>
  <c r="UEN78" i="4"/>
  <c r="UEO78" i="4"/>
  <c r="UEP78" i="4"/>
  <c r="UEQ78" i="4"/>
  <c r="UER78" i="4"/>
  <c r="UES78" i="4"/>
  <c r="UET78" i="4"/>
  <c r="UEU78" i="4"/>
  <c r="UEV78" i="4"/>
  <c r="UEW78" i="4"/>
  <c r="UEX78" i="4"/>
  <c r="UEY78" i="4"/>
  <c r="UEZ78" i="4"/>
  <c r="UFA78" i="4"/>
  <c r="UFB78" i="4"/>
  <c r="UFC78" i="4"/>
  <c r="UFD78" i="4"/>
  <c r="UFE78" i="4"/>
  <c r="UFF78" i="4"/>
  <c r="UFG78" i="4"/>
  <c r="UFH78" i="4"/>
  <c r="UFI78" i="4"/>
  <c r="UFJ78" i="4"/>
  <c r="UFK78" i="4"/>
  <c r="UFL78" i="4"/>
  <c r="UFM78" i="4"/>
  <c r="UFN78" i="4"/>
  <c r="UFO78" i="4"/>
  <c r="UFP78" i="4"/>
  <c r="UFQ78" i="4"/>
  <c r="UFR78" i="4"/>
  <c r="UFS78" i="4"/>
  <c r="UFT78" i="4"/>
  <c r="UFU78" i="4"/>
  <c r="UFV78" i="4"/>
  <c r="UFW78" i="4"/>
  <c r="UFX78" i="4"/>
  <c r="UFY78" i="4"/>
  <c r="UFZ78" i="4"/>
  <c r="UGA78" i="4"/>
  <c r="UGB78" i="4"/>
  <c r="UGC78" i="4"/>
  <c r="UGD78" i="4"/>
  <c r="UGE78" i="4"/>
  <c r="UGF78" i="4"/>
  <c r="UGG78" i="4"/>
  <c r="UGH78" i="4"/>
  <c r="UGI78" i="4"/>
  <c r="UGJ78" i="4"/>
  <c r="UGK78" i="4"/>
  <c r="UGL78" i="4"/>
  <c r="UGM78" i="4"/>
  <c r="UGN78" i="4"/>
  <c r="UGO78" i="4"/>
  <c r="UGP78" i="4"/>
  <c r="UGQ78" i="4"/>
  <c r="UGR78" i="4"/>
  <c r="UGS78" i="4"/>
  <c r="UGT78" i="4"/>
  <c r="UGU78" i="4"/>
  <c r="UGV78" i="4"/>
  <c r="UGW78" i="4"/>
  <c r="UGX78" i="4"/>
  <c r="UGY78" i="4"/>
  <c r="UGZ78" i="4"/>
  <c r="UHA78" i="4"/>
  <c r="UHB78" i="4"/>
  <c r="UHC78" i="4"/>
  <c r="UHD78" i="4"/>
  <c r="UHE78" i="4"/>
  <c r="UHF78" i="4"/>
  <c r="UHG78" i="4"/>
  <c r="UHH78" i="4"/>
  <c r="UHI78" i="4"/>
  <c r="UHJ78" i="4"/>
  <c r="UHK78" i="4"/>
  <c r="UHL78" i="4"/>
  <c r="UHM78" i="4"/>
  <c r="UHN78" i="4"/>
  <c r="UHO78" i="4"/>
  <c r="UHP78" i="4"/>
  <c r="UHQ78" i="4"/>
  <c r="UHR78" i="4"/>
  <c r="UHS78" i="4"/>
  <c r="UHT78" i="4"/>
  <c r="UHU78" i="4"/>
  <c r="UHV78" i="4"/>
  <c r="UHW78" i="4"/>
  <c r="UHX78" i="4"/>
  <c r="UHY78" i="4"/>
  <c r="UHZ78" i="4"/>
  <c r="UIA78" i="4"/>
  <c r="UIB78" i="4"/>
  <c r="UIC78" i="4"/>
  <c r="UID78" i="4"/>
  <c r="UIE78" i="4"/>
  <c r="UIF78" i="4"/>
  <c r="UIG78" i="4"/>
  <c r="UIH78" i="4"/>
  <c r="UII78" i="4"/>
  <c r="UIJ78" i="4"/>
  <c r="UIK78" i="4"/>
  <c r="UIL78" i="4"/>
  <c r="UIM78" i="4"/>
  <c r="UIN78" i="4"/>
  <c r="UIO78" i="4"/>
  <c r="UIP78" i="4"/>
  <c r="UIQ78" i="4"/>
  <c r="UIR78" i="4"/>
  <c r="UIS78" i="4"/>
  <c r="UIT78" i="4"/>
  <c r="UIU78" i="4"/>
  <c r="UIV78" i="4"/>
  <c r="UIW78" i="4"/>
  <c r="UIX78" i="4"/>
  <c r="UIY78" i="4"/>
  <c r="UIZ78" i="4"/>
  <c r="UJA78" i="4"/>
  <c r="UJB78" i="4"/>
  <c r="UJC78" i="4"/>
  <c r="UJD78" i="4"/>
  <c r="UJE78" i="4"/>
  <c r="UJF78" i="4"/>
  <c r="UJG78" i="4"/>
  <c r="UJH78" i="4"/>
  <c r="UJI78" i="4"/>
  <c r="UJJ78" i="4"/>
  <c r="UJK78" i="4"/>
  <c r="UJL78" i="4"/>
  <c r="UJM78" i="4"/>
  <c r="UJN78" i="4"/>
  <c r="UJO78" i="4"/>
  <c r="UJP78" i="4"/>
  <c r="UJQ78" i="4"/>
  <c r="UJR78" i="4"/>
  <c r="UJS78" i="4"/>
  <c r="UJT78" i="4"/>
  <c r="UJU78" i="4"/>
  <c r="UJV78" i="4"/>
  <c r="UJW78" i="4"/>
  <c r="UJX78" i="4"/>
  <c r="UJY78" i="4"/>
  <c r="UJZ78" i="4"/>
  <c r="UKA78" i="4"/>
  <c r="UKB78" i="4"/>
  <c r="UKC78" i="4"/>
  <c r="UKD78" i="4"/>
  <c r="UKE78" i="4"/>
  <c r="UKF78" i="4"/>
  <c r="UKG78" i="4"/>
  <c r="UKH78" i="4"/>
  <c r="UKI78" i="4"/>
  <c r="UKJ78" i="4"/>
  <c r="UKK78" i="4"/>
  <c r="UKL78" i="4"/>
  <c r="UKM78" i="4"/>
  <c r="UKN78" i="4"/>
  <c r="UKO78" i="4"/>
  <c r="UKP78" i="4"/>
  <c r="UKQ78" i="4"/>
  <c r="UKR78" i="4"/>
  <c r="UKS78" i="4"/>
  <c r="UKT78" i="4"/>
  <c r="UKU78" i="4"/>
  <c r="UKV78" i="4"/>
  <c r="UKW78" i="4"/>
  <c r="UKX78" i="4"/>
  <c r="UKY78" i="4"/>
  <c r="UKZ78" i="4"/>
  <c r="ULA78" i="4"/>
  <c r="ULB78" i="4"/>
  <c r="ULC78" i="4"/>
  <c r="ULD78" i="4"/>
  <c r="ULE78" i="4"/>
  <c r="ULF78" i="4"/>
  <c r="ULG78" i="4"/>
  <c r="ULH78" i="4"/>
  <c r="ULI78" i="4"/>
  <c r="ULJ78" i="4"/>
  <c r="ULK78" i="4"/>
  <c r="ULL78" i="4"/>
  <c r="ULM78" i="4"/>
  <c r="ULN78" i="4"/>
  <c r="ULO78" i="4"/>
  <c r="ULP78" i="4"/>
  <c r="ULQ78" i="4"/>
  <c r="ULR78" i="4"/>
  <c r="ULS78" i="4"/>
  <c r="ULT78" i="4"/>
  <c r="ULU78" i="4"/>
  <c r="ULV78" i="4"/>
  <c r="ULW78" i="4"/>
  <c r="ULX78" i="4"/>
  <c r="ULY78" i="4"/>
  <c r="ULZ78" i="4"/>
  <c r="UMA78" i="4"/>
  <c r="UMB78" i="4"/>
  <c r="UMC78" i="4"/>
  <c r="UMD78" i="4"/>
  <c r="UME78" i="4"/>
  <c r="UMF78" i="4"/>
  <c r="UMG78" i="4"/>
  <c r="UMH78" i="4"/>
  <c r="UMI78" i="4"/>
  <c r="UMJ78" i="4"/>
  <c r="UMK78" i="4"/>
  <c r="UML78" i="4"/>
  <c r="UMM78" i="4"/>
  <c r="UMN78" i="4"/>
  <c r="UMO78" i="4"/>
  <c r="UMP78" i="4"/>
  <c r="UMQ78" i="4"/>
  <c r="UMR78" i="4"/>
  <c r="UMS78" i="4"/>
  <c r="UMT78" i="4"/>
  <c r="UMU78" i="4"/>
  <c r="UMV78" i="4"/>
  <c r="UMW78" i="4"/>
  <c r="UMX78" i="4"/>
  <c r="UMY78" i="4"/>
  <c r="UMZ78" i="4"/>
  <c r="UNA78" i="4"/>
  <c r="UNB78" i="4"/>
  <c r="UNC78" i="4"/>
  <c r="UND78" i="4"/>
  <c r="UNE78" i="4"/>
  <c r="UNF78" i="4"/>
  <c r="UNG78" i="4"/>
  <c r="UNH78" i="4"/>
  <c r="UNI78" i="4"/>
  <c r="UNJ78" i="4"/>
  <c r="UNK78" i="4"/>
  <c r="UNL78" i="4"/>
  <c r="UNM78" i="4"/>
  <c r="UNN78" i="4"/>
  <c r="UNO78" i="4"/>
  <c r="UNP78" i="4"/>
  <c r="UNQ78" i="4"/>
  <c r="UNR78" i="4"/>
  <c r="UNS78" i="4"/>
  <c r="UNT78" i="4"/>
  <c r="UNU78" i="4"/>
  <c r="UNV78" i="4"/>
  <c r="UNW78" i="4"/>
  <c r="UNX78" i="4"/>
  <c r="UNY78" i="4"/>
  <c r="UNZ78" i="4"/>
  <c r="UOA78" i="4"/>
  <c r="UOB78" i="4"/>
  <c r="UOC78" i="4"/>
  <c r="UOD78" i="4"/>
  <c r="UOE78" i="4"/>
  <c r="UOF78" i="4"/>
  <c r="UOG78" i="4"/>
  <c r="UOH78" i="4"/>
  <c r="UOI78" i="4"/>
  <c r="UOJ78" i="4"/>
  <c r="UOK78" i="4"/>
  <c r="UOL78" i="4"/>
  <c r="UOM78" i="4"/>
  <c r="UON78" i="4"/>
  <c r="UOO78" i="4"/>
  <c r="UOP78" i="4"/>
  <c r="UOQ78" i="4"/>
  <c r="UOR78" i="4"/>
  <c r="UOS78" i="4"/>
  <c r="UOT78" i="4"/>
  <c r="UOU78" i="4"/>
  <c r="UOV78" i="4"/>
  <c r="UOW78" i="4"/>
  <c r="UOX78" i="4"/>
  <c r="UOY78" i="4"/>
  <c r="UOZ78" i="4"/>
  <c r="UPA78" i="4"/>
  <c r="UPB78" i="4"/>
  <c r="UPC78" i="4"/>
  <c r="UPD78" i="4"/>
  <c r="UPE78" i="4"/>
  <c r="UPF78" i="4"/>
  <c r="UPG78" i="4"/>
  <c r="UPH78" i="4"/>
  <c r="UPI78" i="4"/>
  <c r="UPJ78" i="4"/>
  <c r="UPK78" i="4"/>
  <c r="UPL78" i="4"/>
  <c r="UPM78" i="4"/>
  <c r="UPN78" i="4"/>
  <c r="UPO78" i="4"/>
  <c r="UPP78" i="4"/>
  <c r="UPQ78" i="4"/>
  <c r="UPR78" i="4"/>
  <c r="UPS78" i="4"/>
  <c r="UPT78" i="4"/>
  <c r="UPU78" i="4"/>
  <c r="UPV78" i="4"/>
  <c r="UPW78" i="4"/>
  <c r="UPX78" i="4"/>
  <c r="UPY78" i="4"/>
  <c r="UPZ78" i="4"/>
  <c r="UQA78" i="4"/>
  <c r="UQB78" i="4"/>
  <c r="UQC78" i="4"/>
  <c r="UQD78" i="4"/>
  <c r="UQE78" i="4"/>
  <c r="UQF78" i="4"/>
  <c r="UQG78" i="4"/>
  <c r="UQH78" i="4"/>
  <c r="UQI78" i="4"/>
  <c r="UQJ78" i="4"/>
  <c r="UQK78" i="4"/>
  <c r="UQL78" i="4"/>
  <c r="UQM78" i="4"/>
  <c r="UQN78" i="4"/>
  <c r="UQO78" i="4"/>
  <c r="UQP78" i="4"/>
  <c r="UQQ78" i="4"/>
  <c r="UQR78" i="4"/>
  <c r="UQS78" i="4"/>
  <c r="UQT78" i="4"/>
  <c r="UQU78" i="4"/>
  <c r="UQV78" i="4"/>
  <c r="UQW78" i="4"/>
  <c r="UQX78" i="4"/>
  <c r="UQY78" i="4"/>
  <c r="UQZ78" i="4"/>
  <c r="URA78" i="4"/>
  <c r="URB78" i="4"/>
  <c r="URC78" i="4"/>
  <c r="URD78" i="4"/>
  <c r="URE78" i="4"/>
  <c r="URF78" i="4"/>
  <c r="URG78" i="4"/>
  <c r="URH78" i="4"/>
  <c r="URI78" i="4"/>
  <c r="URJ78" i="4"/>
  <c r="URK78" i="4"/>
  <c r="URL78" i="4"/>
  <c r="URM78" i="4"/>
  <c r="URN78" i="4"/>
  <c r="URO78" i="4"/>
  <c r="URP78" i="4"/>
  <c r="URQ78" i="4"/>
  <c r="URR78" i="4"/>
  <c r="URS78" i="4"/>
  <c r="URT78" i="4"/>
  <c r="URU78" i="4"/>
  <c r="URV78" i="4"/>
  <c r="URW78" i="4"/>
  <c r="URX78" i="4"/>
  <c r="URY78" i="4"/>
  <c r="URZ78" i="4"/>
  <c r="USA78" i="4"/>
  <c r="USB78" i="4"/>
  <c r="USC78" i="4"/>
  <c r="USD78" i="4"/>
  <c r="USE78" i="4"/>
  <c r="USF78" i="4"/>
  <c r="USG78" i="4"/>
  <c r="USH78" i="4"/>
  <c r="USI78" i="4"/>
  <c r="USJ78" i="4"/>
  <c r="USK78" i="4"/>
  <c r="USL78" i="4"/>
  <c r="USM78" i="4"/>
  <c r="USN78" i="4"/>
  <c r="USO78" i="4"/>
  <c r="USP78" i="4"/>
  <c r="USQ78" i="4"/>
  <c r="USR78" i="4"/>
  <c r="USS78" i="4"/>
  <c r="UST78" i="4"/>
  <c r="USU78" i="4"/>
  <c r="USV78" i="4"/>
  <c r="USW78" i="4"/>
  <c r="USX78" i="4"/>
  <c r="USY78" i="4"/>
  <c r="USZ78" i="4"/>
  <c r="UTA78" i="4"/>
  <c r="UTB78" i="4"/>
  <c r="UTC78" i="4"/>
  <c r="UTD78" i="4"/>
  <c r="UTE78" i="4"/>
  <c r="UTF78" i="4"/>
  <c r="UTG78" i="4"/>
  <c r="UTH78" i="4"/>
  <c r="UTI78" i="4"/>
  <c r="UTJ78" i="4"/>
  <c r="UTK78" i="4"/>
  <c r="UTL78" i="4"/>
  <c r="UTM78" i="4"/>
  <c r="UTN78" i="4"/>
  <c r="UTO78" i="4"/>
  <c r="UTP78" i="4"/>
  <c r="UTQ78" i="4"/>
  <c r="UTR78" i="4"/>
  <c r="UTS78" i="4"/>
  <c r="UTT78" i="4"/>
  <c r="UTU78" i="4"/>
  <c r="UTV78" i="4"/>
  <c r="UTW78" i="4"/>
  <c r="UTX78" i="4"/>
  <c r="UTY78" i="4"/>
  <c r="UTZ78" i="4"/>
  <c r="UUA78" i="4"/>
  <c r="UUB78" i="4"/>
  <c r="UUC78" i="4"/>
  <c r="UUD78" i="4"/>
  <c r="UUE78" i="4"/>
  <c r="UUF78" i="4"/>
  <c r="UUG78" i="4"/>
  <c r="UUH78" i="4"/>
  <c r="UUI78" i="4"/>
  <c r="UUJ78" i="4"/>
  <c r="UUK78" i="4"/>
  <c r="UUL78" i="4"/>
  <c r="UUM78" i="4"/>
  <c r="UUN78" i="4"/>
  <c r="UUO78" i="4"/>
  <c r="UUP78" i="4"/>
  <c r="UUQ78" i="4"/>
  <c r="UUR78" i="4"/>
  <c r="UUS78" i="4"/>
  <c r="UUT78" i="4"/>
  <c r="UUU78" i="4"/>
  <c r="UUV78" i="4"/>
  <c r="UUW78" i="4"/>
  <c r="UUX78" i="4"/>
  <c r="UUY78" i="4"/>
  <c r="UUZ78" i="4"/>
  <c r="UVA78" i="4"/>
  <c r="UVB78" i="4"/>
  <c r="UVC78" i="4"/>
  <c r="UVD78" i="4"/>
  <c r="UVE78" i="4"/>
  <c r="UVF78" i="4"/>
  <c r="UVG78" i="4"/>
  <c r="UVH78" i="4"/>
  <c r="UVI78" i="4"/>
  <c r="UVJ78" i="4"/>
  <c r="UVK78" i="4"/>
  <c r="UVL78" i="4"/>
  <c r="UVM78" i="4"/>
  <c r="UVN78" i="4"/>
  <c r="UVO78" i="4"/>
  <c r="UVP78" i="4"/>
  <c r="UVQ78" i="4"/>
  <c r="UVR78" i="4"/>
  <c r="UVS78" i="4"/>
  <c r="UVT78" i="4"/>
  <c r="UVU78" i="4"/>
  <c r="UVV78" i="4"/>
  <c r="UVW78" i="4"/>
  <c r="UVX78" i="4"/>
  <c r="UVY78" i="4"/>
  <c r="UVZ78" i="4"/>
  <c r="UWA78" i="4"/>
  <c r="UWB78" i="4"/>
  <c r="UWC78" i="4"/>
  <c r="UWD78" i="4"/>
  <c r="UWE78" i="4"/>
  <c r="UWF78" i="4"/>
  <c r="UWG78" i="4"/>
  <c r="UWH78" i="4"/>
  <c r="UWI78" i="4"/>
  <c r="UWJ78" i="4"/>
  <c r="UWK78" i="4"/>
  <c r="UWL78" i="4"/>
  <c r="UWM78" i="4"/>
  <c r="UWN78" i="4"/>
  <c r="UWO78" i="4"/>
  <c r="UWP78" i="4"/>
  <c r="UWQ78" i="4"/>
  <c r="UWR78" i="4"/>
  <c r="UWS78" i="4"/>
  <c r="UWT78" i="4"/>
  <c r="UWU78" i="4"/>
  <c r="UWV78" i="4"/>
  <c r="UWW78" i="4"/>
  <c r="UWX78" i="4"/>
  <c r="UWY78" i="4"/>
  <c r="UWZ78" i="4"/>
  <c r="UXA78" i="4"/>
  <c r="UXB78" i="4"/>
  <c r="UXC78" i="4"/>
  <c r="UXD78" i="4"/>
  <c r="UXE78" i="4"/>
  <c r="UXF78" i="4"/>
  <c r="UXG78" i="4"/>
  <c r="UXH78" i="4"/>
  <c r="UXI78" i="4"/>
  <c r="UXJ78" i="4"/>
  <c r="UXK78" i="4"/>
  <c r="UXL78" i="4"/>
  <c r="UXM78" i="4"/>
  <c r="UXN78" i="4"/>
  <c r="UXO78" i="4"/>
  <c r="UXP78" i="4"/>
  <c r="UXQ78" i="4"/>
  <c r="UXR78" i="4"/>
  <c r="UXS78" i="4"/>
  <c r="UXT78" i="4"/>
  <c r="UXU78" i="4"/>
  <c r="UXV78" i="4"/>
  <c r="UXW78" i="4"/>
  <c r="UXX78" i="4"/>
  <c r="UXY78" i="4"/>
  <c r="UXZ78" i="4"/>
  <c r="UYA78" i="4"/>
  <c r="UYB78" i="4"/>
  <c r="UYC78" i="4"/>
  <c r="UYD78" i="4"/>
  <c r="UYE78" i="4"/>
  <c r="UYF78" i="4"/>
  <c r="UYG78" i="4"/>
  <c r="UYH78" i="4"/>
  <c r="UYI78" i="4"/>
  <c r="UYJ78" i="4"/>
  <c r="UYK78" i="4"/>
  <c r="UYL78" i="4"/>
  <c r="UYM78" i="4"/>
  <c r="UYN78" i="4"/>
  <c r="UYO78" i="4"/>
  <c r="UYP78" i="4"/>
  <c r="UYQ78" i="4"/>
  <c r="UYR78" i="4"/>
  <c r="UYS78" i="4"/>
  <c r="UYT78" i="4"/>
  <c r="UYU78" i="4"/>
  <c r="UYV78" i="4"/>
  <c r="UYW78" i="4"/>
  <c r="UYX78" i="4"/>
  <c r="UYY78" i="4"/>
  <c r="UYZ78" i="4"/>
  <c r="UZA78" i="4"/>
  <c r="UZB78" i="4"/>
  <c r="UZC78" i="4"/>
  <c r="UZD78" i="4"/>
  <c r="UZE78" i="4"/>
  <c r="UZF78" i="4"/>
  <c r="UZG78" i="4"/>
  <c r="UZH78" i="4"/>
  <c r="UZI78" i="4"/>
  <c r="UZJ78" i="4"/>
  <c r="UZK78" i="4"/>
  <c r="UZL78" i="4"/>
  <c r="UZM78" i="4"/>
  <c r="UZN78" i="4"/>
  <c r="UZO78" i="4"/>
  <c r="UZP78" i="4"/>
  <c r="UZQ78" i="4"/>
  <c r="UZR78" i="4"/>
  <c r="UZS78" i="4"/>
  <c r="UZT78" i="4"/>
  <c r="UZU78" i="4"/>
  <c r="UZV78" i="4"/>
  <c r="UZW78" i="4"/>
  <c r="UZX78" i="4"/>
  <c r="UZY78" i="4"/>
  <c r="UZZ78" i="4"/>
  <c r="VAA78" i="4"/>
  <c r="VAB78" i="4"/>
  <c r="VAC78" i="4"/>
  <c r="VAD78" i="4"/>
  <c r="VAE78" i="4"/>
  <c r="VAF78" i="4"/>
  <c r="VAG78" i="4"/>
  <c r="VAH78" i="4"/>
  <c r="VAI78" i="4"/>
  <c r="VAJ78" i="4"/>
  <c r="VAK78" i="4"/>
  <c r="VAL78" i="4"/>
  <c r="VAM78" i="4"/>
  <c r="VAN78" i="4"/>
  <c r="VAO78" i="4"/>
  <c r="VAP78" i="4"/>
  <c r="VAQ78" i="4"/>
  <c r="VAR78" i="4"/>
  <c r="VAS78" i="4"/>
  <c r="VAT78" i="4"/>
  <c r="VAU78" i="4"/>
  <c r="VAV78" i="4"/>
  <c r="VAW78" i="4"/>
  <c r="VAX78" i="4"/>
  <c r="VAY78" i="4"/>
  <c r="VAZ78" i="4"/>
  <c r="VBA78" i="4"/>
  <c r="VBB78" i="4"/>
  <c r="VBC78" i="4"/>
  <c r="VBD78" i="4"/>
  <c r="VBE78" i="4"/>
  <c r="VBF78" i="4"/>
  <c r="VBG78" i="4"/>
  <c r="VBH78" i="4"/>
  <c r="VBI78" i="4"/>
  <c r="VBJ78" i="4"/>
  <c r="VBK78" i="4"/>
  <c r="VBL78" i="4"/>
  <c r="VBM78" i="4"/>
  <c r="VBN78" i="4"/>
  <c r="VBO78" i="4"/>
  <c r="VBP78" i="4"/>
  <c r="VBQ78" i="4"/>
  <c r="VBR78" i="4"/>
  <c r="VBS78" i="4"/>
  <c r="VBT78" i="4"/>
  <c r="VBU78" i="4"/>
  <c r="VBV78" i="4"/>
  <c r="VBW78" i="4"/>
  <c r="VBX78" i="4"/>
  <c r="VBY78" i="4"/>
  <c r="VBZ78" i="4"/>
  <c r="VCA78" i="4"/>
  <c r="VCB78" i="4"/>
  <c r="VCC78" i="4"/>
  <c r="VCD78" i="4"/>
  <c r="VCE78" i="4"/>
  <c r="VCF78" i="4"/>
  <c r="VCG78" i="4"/>
  <c r="VCH78" i="4"/>
  <c r="VCI78" i="4"/>
  <c r="VCJ78" i="4"/>
  <c r="VCK78" i="4"/>
  <c r="VCL78" i="4"/>
  <c r="VCM78" i="4"/>
  <c r="VCN78" i="4"/>
  <c r="VCO78" i="4"/>
  <c r="VCP78" i="4"/>
  <c r="VCQ78" i="4"/>
  <c r="VCR78" i="4"/>
  <c r="VCS78" i="4"/>
  <c r="VCT78" i="4"/>
  <c r="VCU78" i="4"/>
  <c r="VCV78" i="4"/>
  <c r="VCW78" i="4"/>
  <c r="VCX78" i="4"/>
  <c r="VCY78" i="4"/>
  <c r="VCZ78" i="4"/>
  <c r="VDA78" i="4"/>
  <c r="VDB78" i="4"/>
  <c r="VDC78" i="4"/>
  <c r="VDD78" i="4"/>
  <c r="VDE78" i="4"/>
  <c r="VDF78" i="4"/>
  <c r="VDG78" i="4"/>
  <c r="VDH78" i="4"/>
  <c r="VDI78" i="4"/>
  <c r="VDJ78" i="4"/>
  <c r="VDK78" i="4"/>
  <c r="VDL78" i="4"/>
  <c r="VDM78" i="4"/>
  <c r="VDN78" i="4"/>
  <c r="VDO78" i="4"/>
  <c r="VDP78" i="4"/>
  <c r="VDQ78" i="4"/>
  <c r="VDR78" i="4"/>
  <c r="VDS78" i="4"/>
  <c r="VDT78" i="4"/>
  <c r="VDU78" i="4"/>
  <c r="VDV78" i="4"/>
  <c r="VDW78" i="4"/>
  <c r="VDX78" i="4"/>
  <c r="VDY78" i="4"/>
  <c r="VDZ78" i="4"/>
  <c r="VEA78" i="4"/>
  <c r="VEB78" i="4"/>
  <c r="VEC78" i="4"/>
  <c r="VED78" i="4"/>
  <c r="VEE78" i="4"/>
  <c r="VEF78" i="4"/>
  <c r="VEG78" i="4"/>
  <c r="VEH78" i="4"/>
  <c r="VEI78" i="4"/>
  <c r="VEJ78" i="4"/>
  <c r="VEK78" i="4"/>
  <c r="VEL78" i="4"/>
  <c r="VEM78" i="4"/>
  <c r="VEN78" i="4"/>
  <c r="VEO78" i="4"/>
  <c r="VEP78" i="4"/>
  <c r="VEQ78" i="4"/>
  <c r="VER78" i="4"/>
  <c r="VES78" i="4"/>
  <c r="VET78" i="4"/>
  <c r="VEU78" i="4"/>
  <c r="VEV78" i="4"/>
  <c r="VEW78" i="4"/>
  <c r="VEX78" i="4"/>
  <c r="VEY78" i="4"/>
  <c r="VEZ78" i="4"/>
  <c r="VFA78" i="4"/>
  <c r="VFB78" i="4"/>
  <c r="VFC78" i="4"/>
  <c r="VFD78" i="4"/>
  <c r="VFE78" i="4"/>
  <c r="VFF78" i="4"/>
  <c r="VFG78" i="4"/>
  <c r="VFH78" i="4"/>
  <c r="VFI78" i="4"/>
  <c r="VFJ78" i="4"/>
  <c r="VFK78" i="4"/>
  <c r="VFL78" i="4"/>
  <c r="VFM78" i="4"/>
  <c r="VFN78" i="4"/>
  <c r="VFO78" i="4"/>
  <c r="VFP78" i="4"/>
  <c r="VFQ78" i="4"/>
  <c r="VFR78" i="4"/>
  <c r="VFS78" i="4"/>
  <c r="VFT78" i="4"/>
  <c r="VFU78" i="4"/>
  <c r="VFV78" i="4"/>
  <c r="VFW78" i="4"/>
  <c r="VFX78" i="4"/>
  <c r="VFY78" i="4"/>
  <c r="VFZ78" i="4"/>
  <c r="VGA78" i="4"/>
  <c r="VGB78" i="4"/>
  <c r="VGC78" i="4"/>
  <c r="VGD78" i="4"/>
  <c r="VGE78" i="4"/>
  <c r="VGF78" i="4"/>
  <c r="VGG78" i="4"/>
  <c r="VGH78" i="4"/>
  <c r="VGI78" i="4"/>
  <c r="VGJ78" i="4"/>
  <c r="VGK78" i="4"/>
  <c r="VGL78" i="4"/>
  <c r="VGM78" i="4"/>
  <c r="VGN78" i="4"/>
  <c r="VGO78" i="4"/>
  <c r="VGP78" i="4"/>
  <c r="VGQ78" i="4"/>
  <c r="VGR78" i="4"/>
  <c r="VGS78" i="4"/>
  <c r="VGT78" i="4"/>
  <c r="VGU78" i="4"/>
  <c r="VGV78" i="4"/>
  <c r="VGW78" i="4"/>
  <c r="VGX78" i="4"/>
  <c r="VGY78" i="4"/>
  <c r="VGZ78" i="4"/>
  <c r="VHA78" i="4"/>
  <c r="VHB78" i="4"/>
  <c r="VHC78" i="4"/>
  <c r="VHD78" i="4"/>
  <c r="VHE78" i="4"/>
  <c r="VHF78" i="4"/>
  <c r="VHG78" i="4"/>
  <c r="VHH78" i="4"/>
  <c r="VHI78" i="4"/>
  <c r="VHJ78" i="4"/>
  <c r="VHK78" i="4"/>
  <c r="VHL78" i="4"/>
  <c r="VHM78" i="4"/>
  <c r="VHN78" i="4"/>
  <c r="VHO78" i="4"/>
  <c r="VHP78" i="4"/>
  <c r="VHQ78" i="4"/>
  <c r="VHR78" i="4"/>
  <c r="VHS78" i="4"/>
  <c r="VHT78" i="4"/>
  <c r="VHU78" i="4"/>
  <c r="VHV78" i="4"/>
  <c r="VHW78" i="4"/>
  <c r="VHX78" i="4"/>
  <c r="VHY78" i="4"/>
  <c r="VHZ78" i="4"/>
  <c r="VIA78" i="4"/>
  <c r="VIB78" i="4"/>
  <c r="VIC78" i="4"/>
  <c r="VID78" i="4"/>
  <c r="VIE78" i="4"/>
  <c r="VIF78" i="4"/>
  <c r="VIG78" i="4"/>
  <c r="VIH78" i="4"/>
  <c r="VII78" i="4"/>
  <c r="VIJ78" i="4"/>
  <c r="VIK78" i="4"/>
  <c r="VIL78" i="4"/>
  <c r="VIM78" i="4"/>
  <c r="VIN78" i="4"/>
  <c r="VIO78" i="4"/>
  <c r="VIP78" i="4"/>
  <c r="VIQ78" i="4"/>
  <c r="VIR78" i="4"/>
  <c r="VIS78" i="4"/>
  <c r="VIT78" i="4"/>
  <c r="VIU78" i="4"/>
  <c r="VIV78" i="4"/>
  <c r="VIW78" i="4"/>
  <c r="VIX78" i="4"/>
  <c r="VIY78" i="4"/>
  <c r="VIZ78" i="4"/>
  <c r="VJA78" i="4"/>
  <c r="VJB78" i="4"/>
  <c r="VJC78" i="4"/>
  <c r="VJD78" i="4"/>
  <c r="VJE78" i="4"/>
  <c r="VJF78" i="4"/>
  <c r="VJG78" i="4"/>
  <c r="VJH78" i="4"/>
  <c r="VJI78" i="4"/>
  <c r="VJJ78" i="4"/>
  <c r="VJK78" i="4"/>
  <c r="VJL78" i="4"/>
  <c r="VJM78" i="4"/>
  <c r="VJN78" i="4"/>
  <c r="VJO78" i="4"/>
  <c r="VJP78" i="4"/>
  <c r="VJQ78" i="4"/>
  <c r="VJR78" i="4"/>
  <c r="VJS78" i="4"/>
  <c r="VJT78" i="4"/>
  <c r="VJU78" i="4"/>
  <c r="VJV78" i="4"/>
  <c r="VJW78" i="4"/>
  <c r="VJX78" i="4"/>
  <c r="VJY78" i="4"/>
  <c r="VJZ78" i="4"/>
  <c r="VKA78" i="4"/>
  <c r="VKB78" i="4"/>
  <c r="VKC78" i="4"/>
  <c r="VKD78" i="4"/>
  <c r="VKE78" i="4"/>
  <c r="VKF78" i="4"/>
  <c r="VKG78" i="4"/>
  <c r="VKH78" i="4"/>
  <c r="VKI78" i="4"/>
  <c r="VKJ78" i="4"/>
  <c r="VKK78" i="4"/>
  <c r="VKL78" i="4"/>
  <c r="VKM78" i="4"/>
  <c r="VKN78" i="4"/>
  <c r="VKO78" i="4"/>
  <c r="VKP78" i="4"/>
  <c r="VKQ78" i="4"/>
  <c r="VKR78" i="4"/>
  <c r="VKS78" i="4"/>
  <c r="VKT78" i="4"/>
  <c r="VKU78" i="4"/>
  <c r="VKV78" i="4"/>
  <c r="VKW78" i="4"/>
  <c r="VKX78" i="4"/>
  <c r="VKY78" i="4"/>
  <c r="VKZ78" i="4"/>
  <c r="VLA78" i="4"/>
  <c r="VLB78" i="4"/>
  <c r="VLC78" i="4"/>
  <c r="VLD78" i="4"/>
  <c r="VLE78" i="4"/>
  <c r="VLF78" i="4"/>
  <c r="VLG78" i="4"/>
  <c r="VLH78" i="4"/>
  <c r="VLI78" i="4"/>
  <c r="VLJ78" i="4"/>
  <c r="VLK78" i="4"/>
  <c r="VLL78" i="4"/>
  <c r="VLM78" i="4"/>
  <c r="VLN78" i="4"/>
  <c r="VLO78" i="4"/>
  <c r="VLP78" i="4"/>
  <c r="VLQ78" i="4"/>
  <c r="VLR78" i="4"/>
  <c r="VLS78" i="4"/>
  <c r="VLT78" i="4"/>
  <c r="VLU78" i="4"/>
  <c r="VLV78" i="4"/>
  <c r="VLW78" i="4"/>
  <c r="VLX78" i="4"/>
  <c r="VLY78" i="4"/>
  <c r="VLZ78" i="4"/>
  <c r="VMA78" i="4"/>
  <c r="VMB78" i="4"/>
  <c r="VMC78" i="4"/>
  <c r="VMD78" i="4"/>
  <c r="VME78" i="4"/>
  <c r="VMF78" i="4"/>
  <c r="VMG78" i="4"/>
  <c r="VMH78" i="4"/>
  <c r="VMI78" i="4"/>
  <c r="VMJ78" i="4"/>
  <c r="VMK78" i="4"/>
  <c r="VML78" i="4"/>
  <c r="VMM78" i="4"/>
  <c r="VMN78" i="4"/>
  <c r="VMO78" i="4"/>
  <c r="VMP78" i="4"/>
  <c r="VMQ78" i="4"/>
  <c r="VMR78" i="4"/>
  <c r="VMS78" i="4"/>
  <c r="VMT78" i="4"/>
  <c r="VMU78" i="4"/>
  <c r="VMV78" i="4"/>
  <c r="VMW78" i="4"/>
  <c r="VMX78" i="4"/>
  <c r="VMY78" i="4"/>
  <c r="VMZ78" i="4"/>
  <c r="VNA78" i="4"/>
  <c r="VNB78" i="4"/>
  <c r="VNC78" i="4"/>
  <c r="VND78" i="4"/>
  <c r="VNE78" i="4"/>
  <c r="VNF78" i="4"/>
  <c r="VNG78" i="4"/>
  <c r="VNH78" i="4"/>
  <c r="VNI78" i="4"/>
  <c r="VNJ78" i="4"/>
  <c r="VNK78" i="4"/>
  <c r="VNL78" i="4"/>
  <c r="VNM78" i="4"/>
  <c r="VNN78" i="4"/>
  <c r="VNO78" i="4"/>
  <c r="VNP78" i="4"/>
  <c r="VNQ78" i="4"/>
  <c r="VNR78" i="4"/>
  <c r="VNS78" i="4"/>
  <c r="VNT78" i="4"/>
  <c r="VNU78" i="4"/>
  <c r="VNV78" i="4"/>
  <c r="VNW78" i="4"/>
  <c r="VNX78" i="4"/>
  <c r="VNY78" i="4"/>
  <c r="VNZ78" i="4"/>
  <c r="VOA78" i="4"/>
  <c r="VOB78" i="4"/>
  <c r="VOC78" i="4"/>
  <c r="VOD78" i="4"/>
  <c r="VOE78" i="4"/>
  <c r="VOF78" i="4"/>
  <c r="VOG78" i="4"/>
  <c r="VOH78" i="4"/>
  <c r="VOI78" i="4"/>
  <c r="VOJ78" i="4"/>
  <c r="VOK78" i="4"/>
  <c r="VOL78" i="4"/>
  <c r="VOM78" i="4"/>
  <c r="VON78" i="4"/>
  <c r="VOO78" i="4"/>
  <c r="VOP78" i="4"/>
  <c r="VOQ78" i="4"/>
  <c r="VOR78" i="4"/>
  <c r="VOS78" i="4"/>
  <c r="VOT78" i="4"/>
  <c r="VOU78" i="4"/>
  <c r="VOV78" i="4"/>
  <c r="VOW78" i="4"/>
  <c r="VOX78" i="4"/>
  <c r="VOY78" i="4"/>
  <c r="VOZ78" i="4"/>
  <c r="VPA78" i="4"/>
  <c r="VPB78" i="4"/>
  <c r="VPC78" i="4"/>
  <c r="VPD78" i="4"/>
  <c r="VPE78" i="4"/>
  <c r="VPF78" i="4"/>
  <c r="VPG78" i="4"/>
  <c r="VPH78" i="4"/>
  <c r="VPI78" i="4"/>
  <c r="VPJ78" i="4"/>
  <c r="VPK78" i="4"/>
  <c r="VPL78" i="4"/>
  <c r="VPM78" i="4"/>
  <c r="VPN78" i="4"/>
  <c r="VPO78" i="4"/>
  <c r="VPP78" i="4"/>
  <c r="VPQ78" i="4"/>
  <c r="VPR78" i="4"/>
  <c r="VPS78" i="4"/>
  <c r="VPT78" i="4"/>
  <c r="VPU78" i="4"/>
  <c r="VPV78" i="4"/>
  <c r="VPW78" i="4"/>
  <c r="VPX78" i="4"/>
  <c r="VPY78" i="4"/>
  <c r="VPZ78" i="4"/>
  <c r="VQA78" i="4"/>
  <c r="VQB78" i="4"/>
  <c r="VQC78" i="4"/>
  <c r="VQD78" i="4"/>
  <c r="VQE78" i="4"/>
  <c r="VQF78" i="4"/>
  <c r="VQG78" i="4"/>
  <c r="VQH78" i="4"/>
  <c r="VQI78" i="4"/>
  <c r="VQJ78" i="4"/>
  <c r="VQK78" i="4"/>
  <c r="VQL78" i="4"/>
  <c r="VQM78" i="4"/>
  <c r="VQN78" i="4"/>
  <c r="VQO78" i="4"/>
  <c r="VQP78" i="4"/>
  <c r="VQQ78" i="4"/>
  <c r="VQR78" i="4"/>
  <c r="VQS78" i="4"/>
  <c r="VQT78" i="4"/>
  <c r="VQU78" i="4"/>
  <c r="VQV78" i="4"/>
  <c r="VQW78" i="4"/>
  <c r="VQX78" i="4"/>
  <c r="VQY78" i="4"/>
  <c r="VQZ78" i="4"/>
  <c r="VRA78" i="4"/>
  <c r="VRB78" i="4"/>
  <c r="VRC78" i="4"/>
  <c r="VRD78" i="4"/>
  <c r="VRE78" i="4"/>
  <c r="VRF78" i="4"/>
  <c r="VRG78" i="4"/>
  <c r="VRH78" i="4"/>
  <c r="VRI78" i="4"/>
  <c r="VRJ78" i="4"/>
  <c r="VRK78" i="4"/>
  <c r="VRL78" i="4"/>
  <c r="VRM78" i="4"/>
  <c r="VRN78" i="4"/>
  <c r="VRO78" i="4"/>
  <c r="VRP78" i="4"/>
  <c r="VRQ78" i="4"/>
  <c r="VRR78" i="4"/>
  <c r="VRS78" i="4"/>
  <c r="VRT78" i="4"/>
  <c r="VRU78" i="4"/>
  <c r="VRV78" i="4"/>
  <c r="VRW78" i="4"/>
  <c r="VRX78" i="4"/>
  <c r="VRY78" i="4"/>
  <c r="VRZ78" i="4"/>
  <c r="VSA78" i="4"/>
  <c r="VSB78" i="4"/>
  <c r="VSC78" i="4"/>
  <c r="VSD78" i="4"/>
  <c r="VSE78" i="4"/>
  <c r="VSF78" i="4"/>
  <c r="VSG78" i="4"/>
  <c r="VSH78" i="4"/>
  <c r="VSI78" i="4"/>
  <c r="VSJ78" i="4"/>
  <c r="VSK78" i="4"/>
  <c r="VSL78" i="4"/>
  <c r="VSM78" i="4"/>
  <c r="VSN78" i="4"/>
  <c r="VSO78" i="4"/>
  <c r="VSP78" i="4"/>
  <c r="VSQ78" i="4"/>
  <c r="VSR78" i="4"/>
  <c r="VSS78" i="4"/>
  <c r="VST78" i="4"/>
  <c r="VSU78" i="4"/>
  <c r="VSV78" i="4"/>
  <c r="VSW78" i="4"/>
  <c r="VSX78" i="4"/>
  <c r="VSY78" i="4"/>
  <c r="VSZ78" i="4"/>
  <c r="VTA78" i="4"/>
  <c r="VTB78" i="4"/>
  <c r="VTC78" i="4"/>
  <c r="VTD78" i="4"/>
  <c r="VTE78" i="4"/>
  <c r="VTF78" i="4"/>
  <c r="VTG78" i="4"/>
  <c r="VTH78" i="4"/>
  <c r="VTI78" i="4"/>
  <c r="VTJ78" i="4"/>
  <c r="VTK78" i="4"/>
  <c r="VTL78" i="4"/>
  <c r="VTM78" i="4"/>
  <c r="VTN78" i="4"/>
  <c r="VTO78" i="4"/>
  <c r="VTP78" i="4"/>
  <c r="VTQ78" i="4"/>
  <c r="VTR78" i="4"/>
  <c r="VTS78" i="4"/>
  <c r="VTT78" i="4"/>
  <c r="VTU78" i="4"/>
  <c r="VTV78" i="4"/>
  <c r="VTW78" i="4"/>
  <c r="VTX78" i="4"/>
  <c r="VTY78" i="4"/>
  <c r="VTZ78" i="4"/>
  <c r="VUA78" i="4"/>
  <c r="VUB78" i="4"/>
  <c r="VUC78" i="4"/>
  <c r="VUD78" i="4"/>
  <c r="VUE78" i="4"/>
  <c r="VUF78" i="4"/>
  <c r="VUG78" i="4"/>
  <c r="VUH78" i="4"/>
  <c r="VUI78" i="4"/>
  <c r="VUJ78" i="4"/>
  <c r="VUK78" i="4"/>
  <c r="VUL78" i="4"/>
  <c r="VUM78" i="4"/>
  <c r="VUN78" i="4"/>
  <c r="VUO78" i="4"/>
  <c r="VUP78" i="4"/>
  <c r="VUQ78" i="4"/>
  <c r="VUR78" i="4"/>
  <c r="VUS78" i="4"/>
  <c r="VUT78" i="4"/>
  <c r="VUU78" i="4"/>
  <c r="VUV78" i="4"/>
  <c r="VUW78" i="4"/>
  <c r="VUX78" i="4"/>
  <c r="VUY78" i="4"/>
  <c r="VUZ78" i="4"/>
  <c r="VVA78" i="4"/>
  <c r="VVB78" i="4"/>
  <c r="VVC78" i="4"/>
  <c r="VVD78" i="4"/>
  <c r="VVE78" i="4"/>
  <c r="VVF78" i="4"/>
  <c r="VVG78" i="4"/>
  <c r="VVH78" i="4"/>
  <c r="VVI78" i="4"/>
  <c r="VVJ78" i="4"/>
  <c r="VVK78" i="4"/>
  <c r="VVL78" i="4"/>
  <c r="VVM78" i="4"/>
  <c r="VVN78" i="4"/>
  <c r="VVO78" i="4"/>
  <c r="VVP78" i="4"/>
  <c r="VVQ78" i="4"/>
  <c r="VVR78" i="4"/>
  <c r="VVS78" i="4"/>
  <c r="VVT78" i="4"/>
  <c r="VVU78" i="4"/>
  <c r="VVV78" i="4"/>
  <c r="VVW78" i="4"/>
  <c r="VVX78" i="4"/>
  <c r="VVY78" i="4"/>
  <c r="VVZ78" i="4"/>
  <c r="VWA78" i="4"/>
  <c r="VWB78" i="4"/>
  <c r="VWC78" i="4"/>
  <c r="VWD78" i="4"/>
  <c r="VWE78" i="4"/>
  <c r="VWF78" i="4"/>
  <c r="VWG78" i="4"/>
  <c r="VWH78" i="4"/>
  <c r="VWI78" i="4"/>
  <c r="VWJ78" i="4"/>
  <c r="VWK78" i="4"/>
  <c r="VWL78" i="4"/>
  <c r="VWM78" i="4"/>
  <c r="VWN78" i="4"/>
  <c r="VWO78" i="4"/>
  <c r="VWP78" i="4"/>
  <c r="VWQ78" i="4"/>
  <c r="VWR78" i="4"/>
  <c r="VWS78" i="4"/>
  <c r="VWT78" i="4"/>
  <c r="VWU78" i="4"/>
  <c r="VWV78" i="4"/>
  <c r="VWW78" i="4"/>
  <c r="VWX78" i="4"/>
  <c r="VWY78" i="4"/>
  <c r="VWZ78" i="4"/>
  <c r="VXA78" i="4"/>
  <c r="VXB78" i="4"/>
  <c r="VXC78" i="4"/>
  <c r="VXD78" i="4"/>
  <c r="VXE78" i="4"/>
  <c r="VXF78" i="4"/>
  <c r="VXG78" i="4"/>
  <c r="VXH78" i="4"/>
  <c r="VXI78" i="4"/>
  <c r="VXJ78" i="4"/>
  <c r="VXK78" i="4"/>
  <c r="VXL78" i="4"/>
  <c r="VXM78" i="4"/>
  <c r="VXN78" i="4"/>
  <c r="VXO78" i="4"/>
  <c r="VXP78" i="4"/>
  <c r="VXQ78" i="4"/>
  <c r="VXR78" i="4"/>
  <c r="VXS78" i="4"/>
  <c r="VXT78" i="4"/>
  <c r="VXU78" i="4"/>
  <c r="VXV78" i="4"/>
  <c r="VXW78" i="4"/>
  <c r="VXX78" i="4"/>
  <c r="VXY78" i="4"/>
  <c r="VXZ78" i="4"/>
  <c r="VYA78" i="4"/>
  <c r="VYB78" i="4"/>
  <c r="VYC78" i="4"/>
  <c r="VYD78" i="4"/>
  <c r="VYE78" i="4"/>
  <c r="VYF78" i="4"/>
  <c r="VYG78" i="4"/>
  <c r="VYH78" i="4"/>
  <c r="VYI78" i="4"/>
  <c r="VYJ78" i="4"/>
  <c r="VYK78" i="4"/>
  <c r="VYL78" i="4"/>
  <c r="VYM78" i="4"/>
  <c r="VYN78" i="4"/>
  <c r="VYO78" i="4"/>
  <c r="VYP78" i="4"/>
  <c r="VYQ78" i="4"/>
  <c r="VYR78" i="4"/>
  <c r="VYS78" i="4"/>
  <c r="VYT78" i="4"/>
  <c r="VYU78" i="4"/>
  <c r="VYV78" i="4"/>
  <c r="VYW78" i="4"/>
  <c r="VYX78" i="4"/>
  <c r="VYY78" i="4"/>
  <c r="VYZ78" i="4"/>
  <c r="VZA78" i="4"/>
  <c r="VZB78" i="4"/>
  <c r="VZC78" i="4"/>
  <c r="VZD78" i="4"/>
  <c r="VZE78" i="4"/>
  <c r="VZF78" i="4"/>
  <c r="VZG78" i="4"/>
  <c r="VZH78" i="4"/>
  <c r="VZI78" i="4"/>
  <c r="VZJ78" i="4"/>
  <c r="VZK78" i="4"/>
  <c r="VZL78" i="4"/>
  <c r="VZM78" i="4"/>
  <c r="VZN78" i="4"/>
  <c r="VZO78" i="4"/>
  <c r="VZP78" i="4"/>
  <c r="VZQ78" i="4"/>
  <c r="VZR78" i="4"/>
  <c r="VZS78" i="4"/>
  <c r="VZT78" i="4"/>
  <c r="VZU78" i="4"/>
  <c r="VZV78" i="4"/>
  <c r="VZW78" i="4"/>
  <c r="VZX78" i="4"/>
  <c r="VZY78" i="4"/>
  <c r="VZZ78" i="4"/>
  <c r="WAA78" i="4"/>
  <c r="WAB78" i="4"/>
  <c r="WAC78" i="4"/>
  <c r="WAD78" i="4"/>
  <c r="WAE78" i="4"/>
  <c r="WAF78" i="4"/>
  <c r="WAG78" i="4"/>
  <c r="WAH78" i="4"/>
  <c r="WAI78" i="4"/>
  <c r="WAJ78" i="4"/>
  <c r="WAK78" i="4"/>
  <c r="WAL78" i="4"/>
  <c r="WAM78" i="4"/>
  <c r="WAN78" i="4"/>
  <c r="WAO78" i="4"/>
  <c r="WAP78" i="4"/>
  <c r="WAQ78" i="4"/>
  <c r="WAR78" i="4"/>
  <c r="WAS78" i="4"/>
  <c r="WAT78" i="4"/>
  <c r="WAU78" i="4"/>
  <c r="WAV78" i="4"/>
  <c r="WAW78" i="4"/>
  <c r="WAX78" i="4"/>
  <c r="WAY78" i="4"/>
  <c r="WAZ78" i="4"/>
  <c r="WBA78" i="4"/>
  <c r="WBB78" i="4"/>
  <c r="WBC78" i="4"/>
  <c r="WBD78" i="4"/>
  <c r="WBE78" i="4"/>
  <c r="WBF78" i="4"/>
  <c r="WBG78" i="4"/>
  <c r="WBH78" i="4"/>
  <c r="WBI78" i="4"/>
  <c r="WBJ78" i="4"/>
  <c r="WBK78" i="4"/>
  <c r="WBL78" i="4"/>
  <c r="WBM78" i="4"/>
  <c r="WBN78" i="4"/>
  <c r="WBO78" i="4"/>
  <c r="WBP78" i="4"/>
  <c r="WBQ78" i="4"/>
  <c r="WBR78" i="4"/>
  <c r="WBS78" i="4"/>
  <c r="WBT78" i="4"/>
  <c r="WBU78" i="4"/>
  <c r="WBV78" i="4"/>
  <c r="WBW78" i="4"/>
  <c r="WBX78" i="4"/>
  <c r="WBY78" i="4"/>
  <c r="WBZ78" i="4"/>
  <c r="WCA78" i="4"/>
  <c r="WCB78" i="4"/>
  <c r="WCC78" i="4"/>
  <c r="WCD78" i="4"/>
  <c r="WCE78" i="4"/>
  <c r="WCF78" i="4"/>
  <c r="WCG78" i="4"/>
  <c r="WCH78" i="4"/>
  <c r="WCI78" i="4"/>
  <c r="WCJ78" i="4"/>
  <c r="WCK78" i="4"/>
  <c r="WCL78" i="4"/>
  <c r="WCM78" i="4"/>
  <c r="WCN78" i="4"/>
  <c r="WCO78" i="4"/>
  <c r="WCP78" i="4"/>
  <c r="WCQ78" i="4"/>
  <c r="WCR78" i="4"/>
  <c r="WCS78" i="4"/>
  <c r="WCT78" i="4"/>
  <c r="WCU78" i="4"/>
  <c r="WCV78" i="4"/>
  <c r="WCW78" i="4"/>
  <c r="WCX78" i="4"/>
  <c r="WCY78" i="4"/>
  <c r="WCZ78" i="4"/>
  <c r="WDA78" i="4"/>
  <c r="WDB78" i="4"/>
  <c r="WDC78" i="4"/>
  <c r="WDD78" i="4"/>
  <c r="WDE78" i="4"/>
  <c r="WDF78" i="4"/>
  <c r="WDG78" i="4"/>
  <c r="WDH78" i="4"/>
  <c r="WDI78" i="4"/>
  <c r="WDJ78" i="4"/>
  <c r="WDK78" i="4"/>
  <c r="WDL78" i="4"/>
  <c r="WDM78" i="4"/>
  <c r="WDN78" i="4"/>
  <c r="WDO78" i="4"/>
  <c r="WDP78" i="4"/>
  <c r="WDQ78" i="4"/>
  <c r="WDR78" i="4"/>
  <c r="WDS78" i="4"/>
  <c r="WDT78" i="4"/>
  <c r="WDU78" i="4"/>
  <c r="WDV78" i="4"/>
  <c r="WDW78" i="4"/>
  <c r="WDX78" i="4"/>
  <c r="WDY78" i="4"/>
  <c r="WDZ78" i="4"/>
  <c r="WEA78" i="4"/>
  <c r="WEB78" i="4"/>
  <c r="WEC78" i="4"/>
  <c r="WED78" i="4"/>
  <c r="WEE78" i="4"/>
  <c r="WEF78" i="4"/>
  <c r="WEG78" i="4"/>
  <c r="WEH78" i="4"/>
  <c r="WEI78" i="4"/>
  <c r="WEJ78" i="4"/>
  <c r="WEK78" i="4"/>
  <c r="WEL78" i="4"/>
  <c r="WEM78" i="4"/>
  <c r="WEN78" i="4"/>
  <c r="WEO78" i="4"/>
  <c r="WEP78" i="4"/>
  <c r="WEQ78" i="4"/>
  <c r="WER78" i="4"/>
  <c r="WES78" i="4"/>
  <c r="WET78" i="4"/>
  <c r="WEU78" i="4"/>
  <c r="WEV78" i="4"/>
  <c r="WEW78" i="4"/>
  <c r="WEX78" i="4"/>
  <c r="WEY78" i="4"/>
  <c r="WEZ78" i="4"/>
  <c r="WFA78" i="4"/>
  <c r="WFB78" i="4"/>
  <c r="WFC78" i="4"/>
  <c r="WFD78" i="4"/>
  <c r="WFE78" i="4"/>
  <c r="WFF78" i="4"/>
  <c r="WFG78" i="4"/>
  <c r="WFH78" i="4"/>
  <c r="WFI78" i="4"/>
  <c r="WFJ78" i="4"/>
  <c r="WFK78" i="4"/>
  <c r="WFL78" i="4"/>
  <c r="WFM78" i="4"/>
  <c r="WFN78" i="4"/>
  <c r="WFO78" i="4"/>
  <c r="WFP78" i="4"/>
  <c r="WFQ78" i="4"/>
  <c r="WFR78" i="4"/>
  <c r="WFS78" i="4"/>
  <c r="WFT78" i="4"/>
  <c r="WFU78" i="4"/>
  <c r="WFV78" i="4"/>
  <c r="WFW78" i="4"/>
  <c r="WFX78" i="4"/>
  <c r="WFY78" i="4"/>
  <c r="WFZ78" i="4"/>
  <c r="WGA78" i="4"/>
  <c r="WGB78" i="4"/>
  <c r="WGC78" i="4"/>
  <c r="WGD78" i="4"/>
  <c r="WGE78" i="4"/>
  <c r="WGF78" i="4"/>
  <c r="WGG78" i="4"/>
  <c r="WGH78" i="4"/>
  <c r="WGI78" i="4"/>
  <c r="WGJ78" i="4"/>
  <c r="WGK78" i="4"/>
  <c r="WGL78" i="4"/>
  <c r="WGM78" i="4"/>
  <c r="WGN78" i="4"/>
  <c r="WGO78" i="4"/>
  <c r="WGP78" i="4"/>
  <c r="WGQ78" i="4"/>
  <c r="WGR78" i="4"/>
  <c r="WGS78" i="4"/>
  <c r="WGT78" i="4"/>
  <c r="WGU78" i="4"/>
  <c r="WGV78" i="4"/>
  <c r="WGW78" i="4"/>
  <c r="WGX78" i="4"/>
  <c r="WGY78" i="4"/>
  <c r="WGZ78" i="4"/>
  <c r="WHA78" i="4"/>
  <c r="WHB78" i="4"/>
  <c r="WHC78" i="4"/>
  <c r="WHD78" i="4"/>
  <c r="WHE78" i="4"/>
  <c r="WHF78" i="4"/>
  <c r="WHG78" i="4"/>
  <c r="WHH78" i="4"/>
  <c r="WHI78" i="4"/>
  <c r="WHJ78" i="4"/>
  <c r="WHK78" i="4"/>
  <c r="WHL78" i="4"/>
  <c r="WHM78" i="4"/>
  <c r="WHN78" i="4"/>
  <c r="WHO78" i="4"/>
  <c r="WHP78" i="4"/>
  <c r="WHQ78" i="4"/>
  <c r="WHR78" i="4"/>
  <c r="WHS78" i="4"/>
  <c r="WHT78" i="4"/>
  <c r="WHU78" i="4"/>
  <c r="WHV78" i="4"/>
  <c r="WHW78" i="4"/>
  <c r="WHX78" i="4"/>
  <c r="WHY78" i="4"/>
  <c r="WHZ78" i="4"/>
  <c r="WIA78" i="4"/>
  <c r="WIB78" i="4"/>
  <c r="WIC78" i="4"/>
  <c r="WID78" i="4"/>
  <c r="WIE78" i="4"/>
  <c r="WIF78" i="4"/>
  <c r="WIG78" i="4"/>
  <c r="WIH78" i="4"/>
  <c r="WII78" i="4"/>
  <c r="WIJ78" i="4"/>
  <c r="WIK78" i="4"/>
  <c r="WIL78" i="4"/>
  <c r="WIM78" i="4"/>
  <c r="WIN78" i="4"/>
  <c r="WIO78" i="4"/>
  <c r="WIP78" i="4"/>
  <c r="WIQ78" i="4"/>
  <c r="WIR78" i="4"/>
  <c r="WIS78" i="4"/>
  <c r="WIT78" i="4"/>
  <c r="WIU78" i="4"/>
  <c r="WIV78" i="4"/>
  <c r="WIW78" i="4"/>
  <c r="WIX78" i="4"/>
  <c r="WIY78" i="4"/>
  <c r="WIZ78" i="4"/>
  <c r="WJA78" i="4"/>
  <c r="WJB78" i="4"/>
  <c r="WJC78" i="4"/>
  <c r="WJD78" i="4"/>
  <c r="WJE78" i="4"/>
  <c r="WJF78" i="4"/>
  <c r="WJG78" i="4"/>
  <c r="WJH78" i="4"/>
  <c r="WJI78" i="4"/>
  <c r="WJJ78" i="4"/>
  <c r="WJK78" i="4"/>
  <c r="WJL78" i="4"/>
  <c r="WJM78" i="4"/>
  <c r="WJN78" i="4"/>
  <c r="WJO78" i="4"/>
  <c r="WJP78" i="4"/>
  <c r="WJQ78" i="4"/>
  <c r="WJR78" i="4"/>
  <c r="WJS78" i="4"/>
  <c r="WJT78" i="4"/>
  <c r="WJU78" i="4"/>
  <c r="WJV78" i="4"/>
  <c r="WJW78" i="4"/>
  <c r="WJX78" i="4"/>
  <c r="WJY78" i="4"/>
  <c r="WJZ78" i="4"/>
  <c r="WKA78" i="4"/>
  <c r="WKB78" i="4"/>
  <c r="WKC78" i="4"/>
  <c r="WKD78" i="4"/>
  <c r="WKE78" i="4"/>
  <c r="WKF78" i="4"/>
  <c r="WKG78" i="4"/>
  <c r="WKH78" i="4"/>
  <c r="WKI78" i="4"/>
  <c r="WKJ78" i="4"/>
  <c r="WKK78" i="4"/>
  <c r="WKL78" i="4"/>
  <c r="WKM78" i="4"/>
  <c r="WKN78" i="4"/>
  <c r="WKO78" i="4"/>
  <c r="WKP78" i="4"/>
  <c r="WKQ78" i="4"/>
  <c r="WKR78" i="4"/>
  <c r="WKS78" i="4"/>
  <c r="WKT78" i="4"/>
  <c r="WKU78" i="4"/>
  <c r="WKV78" i="4"/>
  <c r="WKW78" i="4"/>
  <c r="WKX78" i="4"/>
  <c r="WKY78" i="4"/>
  <c r="WKZ78" i="4"/>
  <c r="WLA78" i="4"/>
  <c r="WLB78" i="4"/>
  <c r="WLC78" i="4"/>
  <c r="WLD78" i="4"/>
  <c r="WLE78" i="4"/>
  <c r="WLF78" i="4"/>
  <c r="WLG78" i="4"/>
  <c r="WLH78" i="4"/>
  <c r="WLI78" i="4"/>
  <c r="WLJ78" i="4"/>
  <c r="WLK78" i="4"/>
  <c r="WLL78" i="4"/>
  <c r="WLM78" i="4"/>
  <c r="WLN78" i="4"/>
  <c r="WLO78" i="4"/>
  <c r="WLP78" i="4"/>
  <c r="WLQ78" i="4"/>
  <c r="WLR78" i="4"/>
  <c r="WLS78" i="4"/>
  <c r="WLT78" i="4"/>
  <c r="WLU78" i="4"/>
  <c r="WLV78" i="4"/>
  <c r="WLW78" i="4"/>
  <c r="WLX78" i="4"/>
  <c r="WLY78" i="4"/>
  <c r="WLZ78" i="4"/>
  <c r="WMA78" i="4"/>
  <c r="WMB78" i="4"/>
  <c r="WMC78" i="4"/>
  <c r="WMD78" i="4"/>
  <c r="WME78" i="4"/>
  <c r="WMF78" i="4"/>
  <c r="WMG78" i="4"/>
  <c r="WMH78" i="4"/>
  <c r="WMI78" i="4"/>
  <c r="WMJ78" i="4"/>
  <c r="WMK78" i="4"/>
  <c r="WML78" i="4"/>
  <c r="WMM78" i="4"/>
  <c r="WMN78" i="4"/>
  <c r="WMO78" i="4"/>
  <c r="WMP78" i="4"/>
  <c r="WMQ78" i="4"/>
  <c r="WMR78" i="4"/>
  <c r="WMS78" i="4"/>
  <c r="WMT78" i="4"/>
  <c r="WMU78" i="4"/>
  <c r="WMV78" i="4"/>
  <c r="WMW78" i="4"/>
  <c r="WMX78" i="4"/>
  <c r="WMY78" i="4"/>
  <c r="WMZ78" i="4"/>
  <c r="WNA78" i="4"/>
  <c r="WNB78" i="4"/>
  <c r="WNC78" i="4"/>
  <c r="WND78" i="4"/>
  <c r="WNE78" i="4"/>
  <c r="WNF78" i="4"/>
  <c r="WNG78" i="4"/>
  <c r="WNH78" i="4"/>
  <c r="WNI78" i="4"/>
  <c r="WNJ78" i="4"/>
  <c r="WNK78" i="4"/>
  <c r="WNL78" i="4"/>
  <c r="WNM78" i="4"/>
  <c r="WNN78" i="4"/>
  <c r="WNO78" i="4"/>
  <c r="WNP78" i="4"/>
  <c r="WNQ78" i="4"/>
  <c r="WNR78" i="4"/>
  <c r="WNS78" i="4"/>
  <c r="WNT78" i="4"/>
  <c r="WNU78" i="4"/>
  <c r="WNV78" i="4"/>
  <c r="WNW78" i="4"/>
  <c r="WNX78" i="4"/>
  <c r="WNY78" i="4"/>
  <c r="WNZ78" i="4"/>
  <c r="WOA78" i="4"/>
  <c r="WOB78" i="4"/>
  <c r="WOC78" i="4"/>
  <c r="WOD78" i="4"/>
  <c r="WOE78" i="4"/>
  <c r="WOF78" i="4"/>
  <c r="WOG78" i="4"/>
  <c r="WOH78" i="4"/>
  <c r="WOI78" i="4"/>
  <c r="WOJ78" i="4"/>
  <c r="WOK78" i="4"/>
  <c r="WOL78" i="4"/>
  <c r="WOM78" i="4"/>
  <c r="WON78" i="4"/>
  <c r="WOO78" i="4"/>
  <c r="WOP78" i="4"/>
  <c r="WOQ78" i="4"/>
  <c r="WOR78" i="4"/>
  <c r="WOS78" i="4"/>
  <c r="WOT78" i="4"/>
  <c r="WOU78" i="4"/>
  <c r="WOV78" i="4"/>
  <c r="WOW78" i="4"/>
  <c r="WOX78" i="4"/>
  <c r="WOY78" i="4"/>
  <c r="WOZ78" i="4"/>
  <c r="WPA78" i="4"/>
  <c r="WPB78" i="4"/>
  <c r="WPC78" i="4"/>
  <c r="WPD78" i="4"/>
  <c r="WPE78" i="4"/>
  <c r="WPF78" i="4"/>
  <c r="WPG78" i="4"/>
  <c r="WPH78" i="4"/>
  <c r="WPI78" i="4"/>
  <c r="WPJ78" i="4"/>
  <c r="WPK78" i="4"/>
  <c r="WPL78" i="4"/>
  <c r="WPM78" i="4"/>
  <c r="WPN78" i="4"/>
  <c r="WPO78" i="4"/>
  <c r="WPP78" i="4"/>
  <c r="WPQ78" i="4"/>
  <c r="WPR78" i="4"/>
  <c r="WPS78" i="4"/>
  <c r="WPT78" i="4"/>
  <c r="WPU78" i="4"/>
  <c r="WPV78" i="4"/>
  <c r="WPW78" i="4"/>
  <c r="WPX78" i="4"/>
  <c r="WPY78" i="4"/>
  <c r="WPZ78" i="4"/>
  <c r="WQA78" i="4"/>
  <c r="WQB78" i="4"/>
  <c r="WQC78" i="4"/>
  <c r="WQD78" i="4"/>
  <c r="WQE78" i="4"/>
  <c r="WQF78" i="4"/>
  <c r="WQG78" i="4"/>
  <c r="WQH78" i="4"/>
  <c r="WQI78" i="4"/>
  <c r="WQJ78" i="4"/>
  <c r="WQK78" i="4"/>
  <c r="WQL78" i="4"/>
  <c r="WQM78" i="4"/>
  <c r="WQN78" i="4"/>
  <c r="WQO78" i="4"/>
  <c r="WQP78" i="4"/>
  <c r="WQQ78" i="4"/>
  <c r="WQR78" i="4"/>
  <c r="WQS78" i="4"/>
  <c r="WQT78" i="4"/>
  <c r="WQU78" i="4"/>
  <c r="WQV78" i="4"/>
  <c r="WQW78" i="4"/>
  <c r="WQX78" i="4"/>
  <c r="WQY78" i="4"/>
  <c r="WQZ78" i="4"/>
  <c r="WRA78" i="4"/>
  <c r="WRB78" i="4"/>
  <c r="WRC78" i="4"/>
  <c r="WRD78" i="4"/>
  <c r="WRE78" i="4"/>
  <c r="WRF78" i="4"/>
  <c r="WRG78" i="4"/>
  <c r="WRH78" i="4"/>
  <c r="WRI78" i="4"/>
  <c r="WRJ78" i="4"/>
  <c r="WRK78" i="4"/>
  <c r="WRL78" i="4"/>
  <c r="WRM78" i="4"/>
  <c r="WRN78" i="4"/>
  <c r="WRO78" i="4"/>
  <c r="WRP78" i="4"/>
  <c r="WRQ78" i="4"/>
  <c r="WRR78" i="4"/>
  <c r="WRS78" i="4"/>
  <c r="WRT78" i="4"/>
  <c r="WRU78" i="4"/>
  <c r="WRV78" i="4"/>
  <c r="WRW78" i="4"/>
  <c r="WRX78" i="4"/>
  <c r="WRY78" i="4"/>
  <c r="WRZ78" i="4"/>
  <c r="WSA78" i="4"/>
  <c r="WSB78" i="4"/>
  <c r="WSC78" i="4"/>
  <c r="WSD78" i="4"/>
  <c r="WSE78" i="4"/>
  <c r="WSF78" i="4"/>
  <c r="WSG78" i="4"/>
  <c r="WSH78" i="4"/>
  <c r="WSI78" i="4"/>
  <c r="WSJ78" i="4"/>
  <c r="WSK78" i="4"/>
  <c r="WSL78" i="4"/>
  <c r="WSM78" i="4"/>
  <c r="WSN78" i="4"/>
  <c r="WSO78" i="4"/>
  <c r="WSP78" i="4"/>
  <c r="WSQ78" i="4"/>
  <c r="WSR78" i="4"/>
  <c r="WSS78" i="4"/>
  <c r="WST78" i="4"/>
  <c r="WSU78" i="4"/>
  <c r="WSV78" i="4"/>
  <c r="WSW78" i="4"/>
  <c r="WSX78" i="4"/>
  <c r="WSY78" i="4"/>
  <c r="WSZ78" i="4"/>
  <c r="WTA78" i="4"/>
  <c r="WTB78" i="4"/>
  <c r="WTC78" i="4"/>
  <c r="WTD78" i="4"/>
  <c r="WTE78" i="4"/>
  <c r="WTF78" i="4"/>
  <c r="WTG78" i="4"/>
  <c r="WTH78" i="4"/>
  <c r="WTI78" i="4"/>
  <c r="WTJ78" i="4"/>
  <c r="WTK78" i="4"/>
  <c r="WTL78" i="4"/>
  <c r="WTM78" i="4"/>
  <c r="WTN78" i="4"/>
  <c r="WTO78" i="4"/>
  <c r="WTP78" i="4"/>
  <c r="WTQ78" i="4"/>
  <c r="WTR78" i="4"/>
  <c r="WTS78" i="4"/>
  <c r="WTT78" i="4"/>
  <c r="WTU78" i="4"/>
  <c r="WTV78" i="4"/>
  <c r="WTW78" i="4"/>
  <c r="WTX78" i="4"/>
  <c r="WTY78" i="4"/>
  <c r="WTZ78" i="4"/>
  <c r="WUA78" i="4"/>
  <c r="WUB78" i="4"/>
  <c r="WUC78" i="4"/>
  <c r="WUD78" i="4"/>
  <c r="WUE78" i="4"/>
  <c r="WUF78" i="4"/>
  <c r="WUG78" i="4"/>
  <c r="WUH78" i="4"/>
  <c r="WUI78" i="4"/>
  <c r="WUJ78" i="4"/>
  <c r="WUK78" i="4"/>
  <c r="WUL78" i="4"/>
  <c r="WUM78" i="4"/>
  <c r="WUN78" i="4"/>
  <c r="WUO78" i="4"/>
  <c r="WUP78" i="4"/>
  <c r="WUQ78" i="4"/>
  <c r="WUR78" i="4"/>
  <c r="WUS78" i="4"/>
  <c r="WUT78" i="4"/>
  <c r="WUU78" i="4"/>
  <c r="WUV78" i="4"/>
  <c r="WUW78" i="4"/>
  <c r="WUX78" i="4"/>
  <c r="WUY78" i="4"/>
  <c r="WUZ78" i="4"/>
  <c r="WVA78" i="4"/>
  <c r="WVB78" i="4"/>
  <c r="WVC78" i="4"/>
  <c r="WVD78" i="4"/>
  <c r="WVE78" i="4"/>
  <c r="WVF78" i="4"/>
  <c r="WVG78" i="4"/>
  <c r="WVH78" i="4"/>
  <c r="WVI78" i="4"/>
  <c r="WVJ78" i="4"/>
  <c r="WVK78" i="4"/>
  <c r="WVL78" i="4"/>
  <c r="WVM78" i="4"/>
  <c r="WVN78" i="4"/>
  <c r="WVO78" i="4"/>
  <c r="WVP78" i="4"/>
  <c r="WVQ78" i="4"/>
  <c r="WVR78" i="4"/>
  <c r="WVS78" i="4"/>
  <c r="WVT78" i="4"/>
  <c r="WVU78" i="4"/>
  <c r="WVV78" i="4"/>
  <c r="WVW78" i="4"/>
  <c r="WVX78" i="4"/>
  <c r="WVY78" i="4"/>
  <c r="WVZ78" i="4"/>
  <c r="WWA78" i="4"/>
  <c r="WWB78" i="4"/>
  <c r="WWC78" i="4"/>
  <c r="WWD78" i="4"/>
  <c r="WWE78" i="4"/>
  <c r="WWF78" i="4"/>
  <c r="WWG78" i="4"/>
  <c r="WWH78" i="4"/>
  <c r="WWI78" i="4"/>
  <c r="WWJ78" i="4"/>
  <c r="WWK78" i="4"/>
  <c r="WWL78" i="4"/>
  <c r="WWM78" i="4"/>
  <c r="WWN78" i="4"/>
  <c r="WWO78" i="4"/>
  <c r="WWP78" i="4"/>
  <c r="WWQ78" i="4"/>
  <c r="WWR78" i="4"/>
  <c r="WWS78" i="4"/>
  <c r="WWT78" i="4"/>
  <c r="WWU78" i="4"/>
  <c r="WWV78" i="4"/>
  <c r="WWW78" i="4"/>
  <c r="WWX78" i="4"/>
  <c r="WWY78" i="4"/>
  <c r="WWZ78" i="4"/>
  <c r="WXA78" i="4"/>
  <c r="WXB78" i="4"/>
  <c r="WXC78" i="4"/>
  <c r="WXD78" i="4"/>
  <c r="WXE78" i="4"/>
  <c r="WXF78" i="4"/>
  <c r="WXG78" i="4"/>
  <c r="WXH78" i="4"/>
  <c r="WXI78" i="4"/>
  <c r="WXJ78" i="4"/>
  <c r="WXK78" i="4"/>
  <c r="WXL78" i="4"/>
  <c r="WXM78" i="4"/>
  <c r="WXN78" i="4"/>
  <c r="WXO78" i="4"/>
  <c r="WXP78" i="4"/>
  <c r="WXQ78" i="4"/>
  <c r="WXR78" i="4"/>
  <c r="WXS78" i="4"/>
  <c r="WXT78" i="4"/>
  <c r="WXU78" i="4"/>
  <c r="WXV78" i="4"/>
  <c r="WXW78" i="4"/>
  <c r="WXX78" i="4"/>
  <c r="WXY78" i="4"/>
  <c r="WXZ78" i="4"/>
  <c r="WYA78" i="4"/>
  <c r="WYB78" i="4"/>
  <c r="WYC78" i="4"/>
  <c r="WYD78" i="4"/>
  <c r="WYE78" i="4"/>
  <c r="WYF78" i="4"/>
  <c r="WYG78" i="4"/>
  <c r="WYH78" i="4"/>
  <c r="WYI78" i="4"/>
  <c r="WYJ78" i="4"/>
  <c r="WYK78" i="4"/>
  <c r="WYL78" i="4"/>
  <c r="WYM78" i="4"/>
  <c r="WYN78" i="4"/>
  <c r="WYO78" i="4"/>
  <c r="WYP78" i="4"/>
  <c r="WYQ78" i="4"/>
  <c r="WYR78" i="4"/>
  <c r="WYS78" i="4"/>
  <c r="WYT78" i="4"/>
  <c r="WYU78" i="4"/>
  <c r="WYV78" i="4"/>
  <c r="WYW78" i="4"/>
  <c r="WYX78" i="4"/>
  <c r="WYY78" i="4"/>
  <c r="WYZ78" i="4"/>
  <c r="WZA78" i="4"/>
  <c r="WZB78" i="4"/>
  <c r="WZC78" i="4"/>
  <c r="WZD78" i="4"/>
  <c r="WZE78" i="4"/>
  <c r="WZF78" i="4"/>
  <c r="WZG78" i="4"/>
  <c r="WZH78" i="4"/>
  <c r="WZI78" i="4"/>
  <c r="WZJ78" i="4"/>
  <c r="WZK78" i="4"/>
  <c r="WZL78" i="4"/>
  <c r="WZM78" i="4"/>
  <c r="WZN78" i="4"/>
  <c r="WZO78" i="4"/>
  <c r="WZP78" i="4"/>
  <c r="WZQ78" i="4"/>
  <c r="WZR78" i="4"/>
  <c r="WZS78" i="4"/>
  <c r="WZT78" i="4"/>
  <c r="WZU78" i="4"/>
  <c r="WZV78" i="4"/>
  <c r="WZW78" i="4"/>
  <c r="WZX78" i="4"/>
  <c r="WZY78" i="4"/>
  <c r="WZZ78" i="4"/>
  <c r="XAA78" i="4"/>
  <c r="XAB78" i="4"/>
  <c r="XAC78" i="4"/>
  <c r="XAD78" i="4"/>
  <c r="XAE78" i="4"/>
  <c r="XAF78" i="4"/>
  <c r="XAG78" i="4"/>
  <c r="XAH78" i="4"/>
  <c r="XAI78" i="4"/>
  <c r="XAJ78" i="4"/>
  <c r="XAK78" i="4"/>
  <c r="XAL78" i="4"/>
  <c r="XAM78" i="4"/>
  <c r="XAN78" i="4"/>
  <c r="XAO78" i="4"/>
  <c r="XAP78" i="4"/>
  <c r="XAQ78" i="4"/>
  <c r="XAR78" i="4"/>
  <c r="XAS78" i="4"/>
  <c r="XAT78" i="4"/>
  <c r="XAU78" i="4"/>
  <c r="XAV78" i="4"/>
  <c r="XAW78" i="4"/>
  <c r="XAX78" i="4"/>
  <c r="XAY78" i="4"/>
  <c r="XAZ78" i="4"/>
  <c r="XBA78" i="4"/>
  <c r="XBB78" i="4"/>
  <c r="XBC78" i="4"/>
  <c r="XBD78" i="4"/>
  <c r="XBE78" i="4"/>
  <c r="XBF78" i="4"/>
  <c r="XBG78" i="4"/>
  <c r="XBH78" i="4"/>
  <c r="XBI78" i="4"/>
  <c r="XBJ78" i="4"/>
  <c r="XBK78" i="4"/>
  <c r="XBL78" i="4"/>
  <c r="XBM78" i="4"/>
  <c r="XBN78" i="4"/>
  <c r="XBO78" i="4"/>
  <c r="XBP78" i="4"/>
  <c r="XBQ78" i="4"/>
  <c r="XBR78" i="4"/>
  <c r="XBS78" i="4"/>
  <c r="XBT78" i="4"/>
  <c r="XBU78" i="4"/>
  <c r="XBV78" i="4"/>
  <c r="XBW78" i="4"/>
  <c r="XBX78" i="4"/>
  <c r="XBY78" i="4"/>
  <c r="XBZ78" i="4"/>
  <c r="XCA78" i="4"/>
  <c r="XCB78" i="4"/>
  <c r="XCC78" i="4"/>
  <c r="XCD78" i="4"/>
  <c r="XCE78" i="4"/>
  <c r="XCF78" i="4"/>
  <c r="XCG78" i="4"/>
  <c r="XCH78" i="4"/>
  <c r="XCI78" i="4"/>
  <c r="XCJ78" i="4"/>
  <c r="XCK78" i="4"/>
  <c r="XCL78" i="4"/>
  <c r="XCM78" i="4"/>
  <c r="XCN78" i="4"/>
  <c r="XCO78" i="4"/>
  <c r="XCP78" i="4"/>
  <c r="XCQ78" i="4"/>
  <c r="XCR78" i="4"/>
  <c r="XCS78" i="4"/>
  <c r="XCT78" i="4"/>
  <c r="XCU78" i="4"/>
  <c r="XCV78" i="4"/>
  <c r="XCW78" i="4"/>
  <c r="XCX78" i="4"/>
  <c r="XCY78" i="4"/>
  <c r="XCZ78" i="4"/>
  <c r="XDA78" i="4"/>
  <c r="XDB78" i="4"/>
  <c r="XDC78" i="4"/>
  <c r="XDD78" i="4"/>
  <c r="XDE78" i="4"/>
  <c r="XDF78" i="4"/>
  <c r="XDG78" i="4"/>
  <c r="XDH78" i="4"/>
  <c r="XDI78" i="4"/>
  <c r="XDJ78" i="4"/>
  <c r="XDK78" i="4"/>
  <c r="XDL78" i="4"/>
  <c r="XDM78" i="4"/>
  <c r="XDN78" i="4"/>
  <c r="XDO78" i="4"/>
  <c r="XDP78" i="4"/>
  <c r="XDQ78" i="4"/>
  <c r="XDR78" i="4"/>
  <c r="XDS78" i="4"/>
  <c r="XDT78" i="4"/>
  <c r="XDU78" i="4"/>
  <c r="XDV78" i="4"/>
  <c r="XDW78" i="4"/>
  <c r="XDX78" i="4"/>
  <c r="XDY78" i="4"/>
  <c r="XDZ78" i="4"/>
  <c r="XEA78" i="4"/>
  <c r="XEB78" i="4"/>
  <c r="XEC78" i="4"/>
  <c r="XED78" i="4"/>
  <c r="XEE78" i="4"/>
  <c r="XEF78" i="4"/>
  <c r="XEG78" i="4"/>
  <c r="XEH78" i="4"/>
  <c r="XEI78" i="4"/>
  <c r="XEJ78" i="4"/>
  <c r="XEK78" i="4"/>
  <c r="XEL78" i="4"/>
  <c r="XEM78" i="4"/>
  <c r="XEN78" i="4"/>
  <c r="XEO78" i="4"/>
  <c r="XEP78" i="4"/>
  <c r="XEQ78" i="4"/>
  <c r="XER78" i="4"/>
  <c r="XES78" i="4"/>
  <c r="XET78" i="4"/>
  <c r="XEU78" i="4"/>
  <c r="XEV78" i="4"/>
  <c r="XEW78" i="4"/>
  <c r="XEX78" i="4"/>
  <c r="XEY78" i="4"/>
  <c r="XEZ78" i="4"/>
  <c r="XFA78" i="4"/>
  <c r="XFB78" i="4"/>
  <c r="XFC78" i="4"/>
  <c r="XFD78" i="4"/>
  <c r="H6" i="10"/>
  <c r="I6" i="10" s="1"/>
  <c r="H9" i="10"/>
  <c r="I9" i="10" s="1"/>
  <c r="H10" i="10"/>
  <c r="I10" i="10" s="1"/>
  <c r="H11" i="10"/>
  <c r="I11" i="10" s="1"/>
  <c r="H12" i="10"/>
  <c r="I12" i="10" s="1"/>
  <c r="H13" i="10"/>
  <c r="I13" i="10" s="1"/>
  <c r="H14" i="10"/>
  <c r="I14" i="10" s="1"/>
  <c r="H15" i="10"/>
  <c r="I15" i="10" s="1"/>
  <c r="H16" i="10"/>
  <c r="I16" i="10" s="1"/>
  <c r="H17" i="10"/>
  <c r="I17" i="10" s="1"/>
  <c r="H18" i="10"/>
  <c r="I18" i="10"/>
  <c r="H19" i="10"/>
  <c r="I19" i="10" s="1"/>
  <c r="H20" i="10"/>
  <c r="I20" i="10" s="1"/>
  <c r="H21" i="10"/>
  <c r="I21" i="10" s="1"/>
  <c r="H22" i="10"/>
  <c r="I22" i="10"/>
  <c r="H23" i="10"/>
  <c r="I23" i="10" s="1"/>
  <c r="H24" i="10"/>
  <c r="I24" i="10" s="1"/>
  <c r="H25" i="10"/>
  <c r="I25" i="10" s="1"/>
  <c r="H26" i="10"/>
  <c r="I26" i="10" s="1"/>
  <c r="H27" i="10"/>
  <c r="I27" i="10" s="1"/>
  <c r="H28" i="10"/>
  <c r="I28" i="10" s="1"/>
  <c r="P724" i="3"/>
  <c r="P725" i="3"/>
  <c r="P726" i="3"/>
  <c r="P727" i="3"/>
  <c r="P728" i="3"/>
  <c r="P729" i="3"/>
  <c r="P730" i="3"/>
  <c r="P749" i="3" s="1"/>
  <c r="P731" i="3"/>
  <c r="P732" i="3"/>
  <c r="P733" i="3"/>
  <c r="P734" i="3"/>
  <c r="P735" i="3"/>
  <c r="P736" i="3"/>
  <c r="P737" i="3"/>
  <c r="P738" i="3"/>
  <c r="P739" i="3"/>
  <c r="P740" i="3"/>
  <c r="P741" i="3"/>
  <c r="P742" i="3"/>
  <c r="P743" i="3"/>
  <c r="P744" i="3"/>
  <c r="P745" i="3"/>
  <c r="P746" i="3"/>
  <c r="P747" i="3"/>
  <c r="P748" i="3"/>
  <c r="F7" i="10"/>
  <c r="F9" i="10"/>
  <c r="F11" i="10"/>
  <c r="F12" i="10"/>
  <c r="F13" i="10"/>
  <c r="F14" i="10"/>
  <c r="F19" i="10"/>
  <c r="F21" i="10"/>
  <c r="F23" i="10"/>
  <c r="F25" i="10"/>
  <c r="F26" i="10"/>
  <c r="B28" i="10"/>
  <c r="F28" i="10"/>
  <c r="A5" i="10"/>
  <c r="C5" i="10"/>
  <c r="H5" i="10" s="1"/>
  <c r="I5" i="10" s="1"/>
  <c r="A6" i="10"/>
  <c r="C6" i="10"/>
  <c r="A7" i="10"/>
  <c r="C7" i="10"/>
  <c r="H7" i="10" s="1"/>
  <c r="I7" i="10" s="1"/>
  <c r="A8" i="10"/>
  <c r="C8" i="10"/>
  <c r="H8" i="10" s="1"/>
  <c r="I8" i="10" s="1"/>
  <c r="A9" i="10"/>
  <c r="C9" i="10"/>
  <c r="A10" i="10"/>
  <c r="C10" i="10"/>
  <c r="A11" i="10"/>
  <c r="C11" i="10"/>
  <c r="A12" i="10"/>
  <c r="C12" i="10"/>
  <c r="A13" i="10"/>
  <c r="C13" i="10"/>
  <c r="A14" i="10"/>
  <c r="C14" i="10"/>
  <c r="A15" i="10"/>
  <c r="C15" i="10"/>
  <c r="A16" i="10"/>
  <c r="C16" i="10"/>
  <c r="A17" i="10"/>
  <c r="C17" i="10"/>
  <c r="A18" i="10"/>
  <c r="C18" i="10"/>
  <c r="A19" i="10"/>
  <c r="C19" i="10"/>
  <c r="A20" i="10"/>
  <c r="C20" i="10"/>
  <c r="A21" i="10"/>
  <c r="C21" i="10"/>
  <c r="A22" i="10"/>
  <c r="C22" i="10"/>
  <c r="A23" i="10"/>
  <c r="C23" i="10"/>
  <c r="A24" i="10"/>
  <c r="C24" i="10"/>
  <c r="A25" i="10"/>
  <c r="C25" i="10"/>
  <c r="A26" i="10"/>
  <c r="C26" i="10"/>
  <c r="A27" i="10"/>
  <c r="C27" i="10"/>
  <c r="A28" i="10"/>
  <c r="C28" i="10"/>
  <c r="C4" i="10"/>
  <c r="H4" i="10" s="1"/>
  <c r="I4" i="10" s="1"/>
  <c r="A4" i="10"/>
  <c r="C65" i="8"/>
  <c r="C67" i="8" s="1"/>
  <c r="K591" i="6"/>
  <c r="K592" i="6"/>
  <c r="AN632" i="6"/>
  <c r="AN633" i="6"/>
  <c r="AV1014" i="3"/>
  <c r="AV1016" i="3" s="1"/>
  <c r="AV1018" i="3" s="1"/>
  <c r="AV1020" i="3" s="1"/>
  <c r="AV1017" i="4"/>
  <c r="AJ268" i="6"/>
  <c r="A103" i="16"/>
  <c r="A94" i="16"/>
  <c r="A93" i="16"/>
  <c r="A92" i="16"/>
  <c r="A91" i="16"/>
  <c r="A90" i="16"/>
  <c r="A73" i="16"/>
  <c r="A66" i="16"/>
  <c r="A61" i="16"/>
  <c r="A60" i="16"/>
  <c r="A52" i="16"/>
  <c r="A51" i="16"/>
  <c r="A35" i="16"/>
  <c r="A24" i="16"/>
  <c r="H106" i="16"/>
  <c r="H103" i="16"/>
  <c r="H102" i="16"/>
  <c r="H101" i="16"/>
  <c r="H100" i="16"/>
  <c r="H99" i="16"/>
  <c r="H98" i="16"/>
  <c r="H94" i="16"/>
  <c r="H93" i="16"/>
  <c r="H92" i="16"/>
  <c r="H91" i="16"/>
  <c r="H90" i="16"/>
  <c r="H89" i="16"/>
  <c r="H88" i="16"/>
  <c r="H87" i="16"/>
  <c r="H86" i="16"/>
  <c r="H84" i="16"/>
  <c r="H83" i="16"/>
  <c r="H82" i="16"/>
  <c r="H81" i="16"/>
  <c r="H76" i="16"/>
  <c r="H66" i="16"/>
  <c r="H65" i="16"/>
  <c r="H52" i="16"/>
  <c r="H51" i="16"/>
  <c r="H50" i="16"/>
  <c r="H49" i="16"/>
  <c r="H48" i="16"/>
  <c r="H47" i="16"/>
  <c r="H46" i="16"/>
  <c r="H45" i="16"/>
  <c r="H44" i="16"/>
  <c r="H43" i="16"/>
  <c r="H41" i="16"/>
  <c r="H39" i="16"/>
  <c r="H38" i="16"/>
  <c r="H35" i="16"/>
  <c r="H34" i="16"/>
  <c r="H33" i="16"/>
  <c r="H32" i="16"/>
  <c r="H31" i="16"/>
  <c r="H30" i="16"/>
  <c r="H29" i="16"/>
  <c r="H28" i="16"/>
  <c r="H26" i="16"/>
  <c r="H24" i="16"/>
  <c r="H23" i="16"/>
  <c r="H22" i="16"/>
  <c r="H21" i="16"/>
  <c r="H20" i="16"/>
  <c r="H19" i="16"/>
  <c r="H18" i="16"/>
  <c r="H17" i="16"/>
  <c r="H15" i="16"/>
  <c r="H14" i="16"/>
  <c r="H13" i="16"/>
  <c r="H9" i="16"/>
  <c r="E106" i="16"/>
  <c r="E91" i="16"/>
  <c r="E90" i="16"/>
  <c r="E89" i="16"/>
  <c r="E88" i="16"/>
  <c r="E87" i="16"/>
  <c r="E86" i="16"/>
  <c r="E83" i="16"/>
  <c r="E82" i="16"/>
  <c r="E81" i="16"/>
  <c r="E77" i="16"/>
  <c r="E51" i="16"/>
  <c r="E50" i="16"/>
  <c r="E49" i="16"/>
  <c r="E47" i="16"/>
  <c r="E46" i="16"/>
  <c r="E45" i="16"/>
  <c r="E39" i="16"/>
  <c r="E38" i="16"/>
  <c r="E35" i="16"/>
  <c r="E34" i="16"/>
  <c r="E32" i="16"/>
  <c r="E31" i="16"/>
  <c r="E30" i="16"/>
  <c r="E28" i="16"/>
  <c r="E26" i="16"/>
  <c r="E24" i="16"/>
  <c r="E23" i="16"/>
  <c r="E22" i="16"/>
  <c r="E21" i="16"/>
  <c r="E20" i="16"/>
  <c r="E19" i="16"/>
  <c r="E18" i="16"/>
  <c r="E17" i="16"/>
  <c r="E15" i="16"/>
  <c r="E14" i="16"/>
  <c r="E10" i="16"/>
  <c r="B99" i="16"/>
  <c r="B100" i="16"/>
  <c r="B101" i="16"/>
  <c r="B102" i="16"/>
  <c r="B103" i="16"/>
  <c r="B81" i="16"/>
  <c r="B82" i="16"/>
  <c r="B83" i="16"/>
  <c r="B84" i="16"/>
  <c r="B85" i="16"/>
  <c r="B86" i="16"/>
  <c r="B87" i="16"/>
  <c r="B88" i="16"/>
  <c r="B89" i="16"/>
  <c r="B90" i="16"/>
  <c r="B77" i="16"/>
  <c r="B70" i="16"/>
  <c r="B71" i="16"/>
  <c r="B69" i="16"/>
  <c r="B66" i="16"/>
  <c r="B65" i="16"/>
  <c r="B56" i="16"/>
  <c r="B57" i="16"/>
  <c r="B58" i="16"/>
  <c r="B59" i="16"/>
  <c r="B60" i="16"/>
  <c r="B61" i="16"/>
  <c r="B55" i="16"/>
  <c r="B45" i="16"/>
  <c r="B46" i="16"/>
  <c r="B48" i="16"/>
  <c r="B49" i="16"/>
  <c r="B50" i="16"/>
  <c r="B51" i="16"/>
  <c r="B52" i="16"/>
  <c r="B41" i="16"/>
  <c r="B38" i="16"/>
  <c r="B30" i="16"/>
  <c r="B31" i="16"/>
  <c r="B32" i="16"/>
  <c r="B34" i="16"/>
  <c r="B28" i="16"/>
  <c r="B18" i="16"/>
  <c r="B19" i="16"/>
  <c r="B20" i="16"/>
  <c r="B21" i="16"/>
  <c r="B22" i="16"/>
  <c r="B23" i="16"/>
  <c r="B24" i="16"/>
  <c r="B26" i="16"/>
  <c r="B17" i="16"/>
  <c r="B5" i="16"/>
  <c r="B6" i="16"/>
  <c r="B7" i="16"/>
  <c r="B9" i="16"/>
  <c r="B14" i="16"/>
  <c r="D104" i="16"/>
  <c r="C104" i="16"/>
  <c r="D12" i="16"/>
  <c r="AJ258" i="6"/>
  <c r="AJ244" i="6"/>
  <c r="AJ232" i="6"/>
  <c r="AJ218" i="6"/>
  <c r="AJ206" i="6"/>
  <c r="AJ193" i="6"/>
  <c r="AJ178" i="6"/>
  <c r="AJ143" i="6"/>
  <c r="AJ116" i="6"/>
  <c r="AJ131" i="6"/>
  <c r="AK59" i="6"/>
  <c r="T672" i="6" s="1"/>
  <c r="AF672" i="6" s="1"/>
  <c r="E11" i="14"/>
  <c r="E18" i="14"/>
  <c r="E22" i="14"/>
  <c r="E24" i="14"/>
  <c r="E31" i="14"/>
  <c r="E32" i="14"/>
  <c r="E40" i="14"/>
  <c r="E46" i="14"/>
  <c r="E47" i="14"/>
  <c r="E50" i="14"/>
  <c r="E57" i="14"/>
  <c r="E59" i="14"/>
  <c r="E67" i="14"/>
  <c r="E70" i="14"/>
  <c r="E71" i="14"/>
  <c r="E83" i="14"/>
  <c r="E87" i="14"/>
  <c r="E88" i="14"/>
  <c r="E89" i="14"/>
  <c r="E91" i="14"/>
  <c r="E92" i="14"/>
  <c r="E95" i="14"/>
  <c r="B100" i="14"/>
  <c r="C100" i="14"/>
  <c r="D100" i="14"/>
  <c r="B101" i="14"/>
  <c r="C101" i="14"/>
  <c r="D101" i="14"/>
  <c r="B102" i="14"/>
  <c r="C102" i="14"/>
  <c r="D102" i="14"/>
  <c r="B103" i="14"/>
  <c r="C103" i="14"/>
  <c r="E103" i="14"/>
  <c r="D103" i="14"/>
  <c r="B104" i="14"/>
  <c r="C104" i="14"/>
  <c r="D104" i="14"/>
  <c r="Y770" i="3"/>
  <c r="Y771" i="3"/>
  <c r="Y772" i="3"/>
  <c r="Y773" i="3"/>
  <c r="Y774" i="3" s="1"/>
  <c r="Y784" i="3"/>
  <c r="Y785" i="3"/>
  <c r="Y786" i="3"/>
  <c r="Y787" i="3"/>
  <c r="Y788" i="3"/>
  <c r="Y789" i="3"/>
  <c r="Y790" i="3"/>
  <c r="Y791" i="3"/>
  <c r="Y792" i="3"/>
  <c r="Y793" i="3"/>
  <c r="Z813" i="3"/>
  <c r="W843" i="3"/>
  <c r="E14" i="9" s="1"/>
  <c r="E15" i="9"/>
  <c r="G15" i="9" s="1"/>
  <c r="I15" i="9" s="1"/>
  <c r="K15" i="9" s="1"/>
  <c r="M15" i="9" s="1"/>
  <c r="O15" i="9" s="1"/>
  <c r="Q15" i="9" s="1"/>
  <c r="S15" i="9" s="1"/>
  <c r="U15" i="9" s="1"/>
  <c r="W15" i="9" s="1"/>
  <c r="Y15" i="9" s="1"/>
  <c r="AA15" i="9" s="1"/>
  <c r="AC15" i="9" s="1"/>
  <c r="AE15" i="9" s="1"/>
  <c r="AG15" i="9" s="1"/>
  <c r="W851" i="3"/>
  <c r="E16" i="9" s="1"/>
  <c r="G16" i="9" s="1"/>
  <c r="I16" i="9" s="1"/>
  <c r="K16" i="9" s="1"/>
  <c r="M16" i="9" s="1"/>
  <c r="O16" i="9" s="1"/>
  <c r="Q16" i="9" s="1"/>
  <c r="S16" i="9" s="1"/>
  <c r="U16" i="9" s="1"/>
  <c r="W16" i="9" s="1"/>
  <c r="Y16" i="9" s="1"/>
  <c r="AA16" i="9" s="1"/>
  <c r="AC16" i="9" s="1"/>
  <c r="AE16" i="9" s="1"/>
  <c r="AG16" i="9" s="1"/>
  <c r="W856"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66" i="3"/>
  <c r="E19" i="9" s="1"/>
  <c r="G19" i="9" s="1"/>
  <c r="I19" i="9" s="1"/>
  <c r="K19" i="9" s="1"/>
  <c r="M19" i="9" s="1"/>
  <c r="O19" i="9" s="1"/>
  <c r="Q19" i="9" s="1"/>
  <c r="S19" i="9" s="1"/>
  <c r="U19" i="9" s="1"/>
  <c r="W19" i="9" s="1"/>
  <c r="Y19" i="9" s="1"/>
  <c r="AA19" i="9" s="1"/>
  <c r="AC19" i="9" s="1"/>
  <c r="AE19" i="9" s="1"/>
  <c r="AG19" i="9" s="1"/>
  <c r="W873"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AE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G35" i="9" s="1"/>
  <c r="G36" i="9"/>
  <c r="G37" i="9"/>
  <c r="I36" i="9"/>
  <c r="K36" i="9"/>
  <c r="M36" i="9"/>
  <c r="O36" i="9"/>
  <c r="Q36" i="9"/>
  <c r="S36" i="9"/>
  <c r="U36" i="9"/>
  <c r="W36" i="9"/>
  <c r="Y36" i="9"/>
  <c r="AA36" i="9"/>
  <c r="AC36" i="9"/>
  <c r="AE36" i="9"/>
  <c r="AG36" i="9"/>
  <c r="I37" i="9"/>
  <c r="K37" i="9"/>
  <c r="M37" i="9"/>
  <c r="O37" i="9"/>
  <c r="Q37" i="9"/>
  <c r="S37" i="9"/>
  <c r="U37" i="9"/>
  <c r="W37" i="9"/>
  <c r="Y37" i="9"/>
  <c r="AA37" i="9"/>
  <c r="AC37" i="9"/>
  <c r="AE37" i="9"/>
  <c r="AG37" i="9"/>
  <c r="E57" i="9"/>
  <c r="G57" i="9"/>
  <c r="I57" i="9"/>
  <c r="K57" i="9"/>
  <c r="M57" i="9"/>
  <c r="O57" i="9"/>
  <c r="Q57" i="9"/>
  <c r="S57" i="9"/>
  <c r="U57" i="9"/>
  <c r="W57" i="9"/>
  <c r="Y57" i="9"/>
  <c r="AA57" i="9"/>
  <c r="AC57" i="9"/>
  <c r="AE57" i="9"/>
  <c r="AG57" i="9"/>
  <c r="B11" i="16"/>
  <c r="B62" i="16"/>
  <c r="B67" i="16"/>
  <c r="O774" i="3"/>
  <c r="AC878" i="3" s="1"/>
  <c r="E25" i="16"/>
  <c r="E95" i="16"/>
  <c r="H25" i="16"/>
  <c r="H36" i="16"/>
  <c r="H40" i="16"/>
  <c r="H53" i="16"/>
  <c r="H67" i="16"/>
  <c r="AO902" i="3"/>
  <c r="AN15" i="6"/>
  <c r="AN110" i="6"/>
  <c r="CY610" i="3"/>
  <c r="CY611" i="3"/>
  <c r="CY612" i="3"/>
  <c r="CY613" i="3"/>
  <c r="CY614" i="3"/>
  <c r="CY615" i="3"/>
  <c r="CY616" i="3"/>
  <c r="CY617" i="3"/>
  <c r="CY618" i="3"/>
  <c r="CY619" i="3"/>
  <c r="CY620" i="3"/>
  <c r="CY621" i="3"/>
  <c r="CY622" i="3"/>
  <c r="CY623" i="3"/>
  <c r="CY624" i="3"/>
  <c r="CY625" i="3"/>
  <c r="CY626" i="3"/>
  <c r="CY627" i="3"/>
  <c r="CY628" i="3"/>
  <c r="CY629" i="3"/>
  <c r="CY630" i="3"/>
  <c r="CY631" i="3"/>
  <c r="CY632" i="3"/>
  <c r="CY633" i="3"/>
  <c r="CY634" i="3"/>
  <c r="CT610" i="3"/>
  <c r="CT611" i="3"/>
  <c r="CT612" i="3"/>
  <c r="CT613" i="3"/>
  <c r="CT614" i="3"/>
  <c r="CT615" i="3"/>
  <c r="CT616" i="3"/>
  <c r="CT617" i="3"/>
  <c r="CT618" i="3"/>
  <c r="CT619" i="3"/>
  <c r="CT620" i="3"/>
  <c r="CT621" i="3"/>
  <c r="CT622" i="3"/>
  <c r="CT623" i="3"/>
  <c r="CT624" i="3"/>
  <c r="CT625" i="3"/>
  <c r="CT626" i="3"/>
  <c r="CT627" i="3"/>
  <c r="CT628" i="3"/>
  <c r="CT629" i="3"/>
  <c r="CT630" i="3"/>
  <c r="CT631" i="3"/>
  <c r="CT632" i="3"/>
  <c r="CT633" i="3"/>
  <c r="CT634" i="3"/>
  <c r="CO610" i="3"/>
  <c r="CO611" i="3"/>
  <c r="CO612" i="3"/>
  <c r="CO613" i="3"/>
  <c r="CO614" i="3"/>
  <c r="CO615" i="3"/>
  <c r="CO616" i="3"/>
  <c r="CO617" i="3"/>
  <c r="CO618" i="3"/>
  <c r="CO619" i="3"/>
  <c r="CO620" i="3"/>
  <c r="CO621" i="3"/>
  <c r="CO622" i="3"/>
  <c r="CO623" i="3"/>
  <c r="CO624" i="3"/>
  <c r="CO625" i="3"/>
  <c r="CO626" i="3"/>
  <c r="CO627" i="3"/>
  <c r="CO628" i="3"/>
  <c r="CO629" i="3"/>
  <c r="CO630" i="3"/>
  <c r="CO631" i="3"/>
  <c r="CO632" i="3"/>
  <c r="CO633" i="3"/>
  <c r="CO634" i="3"/>
  <c r="CJ610" i="3"/>
  <c r="CJ611" i="3"/>
  <c r="CJ612" i="3"/>
  <c r="CJ613" i="3"/>
  <c r="CJ614" i="3"/>
  <c r="CJ615" i="3"/>
  <c r="CJ616" i="3"/>
  <c r="CJ617" i="3"/>
  <c r="CJ618" i="3"/>
  <c r="CJ619" i="3"/>
  <c r="CJ620" i="3"/>
  <c r="CJ621" i="3"/>
  <c r="CJ622" i="3"/>
  <c r="CJ623" i="3"/>
  <c r="CJ624" i="3"/>
  <c r="CJ625" i="3"/>
  <c r="CJ626" i="3"/>
  <c r="CJ627" i="3"/>
  <c r="CJ628" i="3"/>
  <c r="CJ629" i="3"/>
  <c r="CJ630" i="3"/>
  <c r="CJ631" i="3"/>
  <c r="CJ632" i="3"/>
  <c r="CJ633" i="3"/>
  <c r="CJ634" i="3"/>
  <c r="CE610" i="3"/>
  <c r="CE611" i="3"/>
  <c r="CE612" i="3"/>
  <c r="CE613" i="3"/>
  <c r="CE614" i="3"/>
  <c r="CE615" i="3"/>
  <c r="CE616" i="3"/>
  <c r="CE617" i="3"/>
  <c r="CE618" i="3"/>
  <c r="CE619" i="3"/>
  <c r="CE620" i="3"/>
  <c r="CE621" i="3"/>
  <c r="CE622" i="3"/>
  <c r="CE623" i="3"/>
  <c r="CE624" i="3"/>
  <c r="CE625" i="3"/>
  <c r="CE626" i="3"/>
  <c r="CE627" i="3"/>
  <c r="CE628" i="3"/>
  <c r="CE629" i="3"/>
  <c r="CE630" i="3"/>
  <c r="CE631" i="3"/>
  <c r="CE632" i="3"/>
  <c r="CE633" i="3"/>
  <c r="CE634" i="3"/>
  <c r="BL541" i="6"/>
  <c r="BL546" i="6" s="1"/>
  <c r="BF542" i="6"/>
  <c r="BN542" i="6"/>
  <c r="BN546" i="6" s="1"/>
  <c r="BN547" i="6" s="1"/>
  <c r="BP542" i="6"/>
  <c r="BP546" i="6" s="1"/>
  <c r="BJ552" i="6"/>
  <c r="DD610" i="3"/>
  <c r="DD611" i="3"/>
  <c r="DD612" i="3"/>
  <c r="DD613" i="3"/>
  <c r="DD614" i="3"/>
  <c r="DD615" i="3"/>
  <c r="DD616" i="3"/>
  <c r="DD617" i="3"/>
  <c r="DD618" i="3"/>
  <c r="DD619" i="3"/>
  <c r="DD620" i="3"/>
  <c r="DD621" i="3"/>
  <c r="DD622" i="3"/>
  <c r="DD623" i="3"/>
  <c r="DD624" i="3"/>
  <c r="DD625" i="3"/>
  <c r="DD626" i="3"/>
  <c r="DD627" i="3"/>
  <c r="DD628" i="3"/>
  <c r="DD629" i="3"/>
  <c r="DD630" i="3"/>
  <c r="DD631" i="3"/>
  <c r="DD632" i="3"/>
  <c r="DD633" i="3"/>
  <c r="DD634" i="3"/>
  <c r="BR567" i="6"/>
  <c r="AZ600" i="6"/>
  <c r="AN583" i="6"/>
  <c r="AN584" i="6"/>
  <c r="AN585" i="6"/>
  <c r="AN586" i="6"/>
  <c r="AN587" i="6"/>
  <c r="AN588" i="6"/>
  <c r="AN589" i="6"/>
  <c r="T679" i="6"/>
  <c r="AF681" i="6"/>
  <c r="F2" i="4"/>
  <c r="G2" i="4"/>
  <c r="H2" i="4"/>
  <c r="I2" i="4"/>
  <c r="J2" i="4"/>
  <c r="K2" i="4"/>
  <c r="L2" i="4"/>
  <c r="M2" i="4"/>
  <c r="N2" i="4"/>
  <c r="O2" i="4"/>
  <c r="P2" i="4"/>
  <c r="Q2" i="4"/>
  <c r="B5" i="4"/>
  <c r="E5" i="4" s="1"/>
  <c r="R5" i="4" s="1"/>
  <c r="B6" i="4"/>
  <c r="E6" i="4" s="1"/>
  <c r="R6" i="4" s="1"/>
  <c r="B7" i="4"/>
  <c r="E7" i="4" s="1"/>
  <c r="R7" i="4" s="1"/>
  <c r="B9" i="4"/>
  <c r="B10" i="4"/>
  <c r="B14" i="4"/>
  <c r="B17" i="4"/>
  <c r="B18" i="4"/>
  <c r="B19" i="4"/>
  <c r="B20" i="4"/>
  <c r="B21" i="4"/>
  <c r="B22" i="4"/>
  <c r="B23" i="4"/>
  <c r="B24" i="4"/>
  <c r="F104" i="4"/>
  <c r="J104" i="4"/>
  <c r="B26" i="4"/>
  <c r="B28" i="4"/>
  <c r="E28" i="4" s="1"/>
  <c r="R28" i="4" s="1"/>
  <c r="B30" i="4"/>
  <c r="E30" i="4" s="1"/>
  <c r="R30" i="4" s="1"/>
  <c r="B31" i="4"/>
  <c r="E31" i="4" s="1"/>
  <c r="R31" i="4" s="1"/>
  <c r="B32" i="4"/>
  <c r="E32" i="4" s="1"/>
  <c r="R32" i="4" s="1"/>
  <c r="B34" i="4"/>
  <c r="E34" i="4" s="1"/>
  <c r="R34" i="4" s="1"/>
  <c r="B38" i="4"/>
  <c r="E38" i="4" s="1"/>
  <c r="R38" i="4" s="1"/>
  <c r="B39" i="4"/>
  <c r="E39" i="4" s="1"/>
  <c r="B41" i="4"/>
  <c r="E41" i="4" s="1"/>
  <c r="R41" i="4" s="1"/>
  <c r="B45" i="4"/>
  <c r="E45" i="4" s="1"/>
  <c r="R45" i="4" s="1"/>
  <c r="B46" i="4"/>
  <c r="E46" i="4" s="1"/>
  <c r="R46" i="4" s="1"/>
  <c r="B48" i="4"/>
  <c r="E48" i="4" s="1"/>
  <c r="R48" i="4" s="1"/>
  <c r="B49" i="4"/>
  <c r="E49" i="4" s="1"/>
  <c r="R49" i="4" s="1"/>
  <c r="B50" i="4"/>
  <c r="E50" i="4" s="1"/>
  <c r="R50" i="4" s="1"/>
  <c r="B51" i="4"/>
  <c r="E51" i="4" s="1"/>
  <c r="R51" i="4" s="1"/>
  <c r="B52" i="4"/>
  <c r="E52" i="4" s="1"/>
  <c r="R52" i="4" s="1"/>
  <c r="B55" i="4"/>
  <c r="E55" i="4" s="1"/>
  <c r="R55" i="4" s="1"/>
  <c r="B56" i="4"/>
  <c r="E56" i="4" s="1"/>
  <c r="R56" i="4" s="1"/>
  <c r="B57" i="4"/>
  <c r="E57" i="4" s="1"/>
  <c r="R57" i="4" s="1"/>
  <c r="B58" i="4"/>
  <c r="E58" i="4" s="1"/>
  <c r="R58" i="4" s="1"/>
  <c r="B59" i="4"/>
  <c r="E59" i="4" s="1"/>
  <c r="R59" i="4" s="1"/>
  <c r="B60" i="4"/>
  <c r="E60" i="4" s="1"/>
  <c r="R60" i="4" s="1"/>
  <c r="B61" i="4"/>
  <c r="E61" i="4" s="1"/>
  <c r="R61" i="4" s="1"/>
  <c r="B62" i="4"/>
  <c r="B65" i="4"/>
  <c r="E65" i="4" s="1"/>
  <c r="R65" i="4" s="1"/>
  <c r="B66" i="4"/>
  <c r="E66" i="4" s="1"/>
  <c r="R66" i="4" s="1"/>
  <c r="B67" i="4"/>
  <c r="B69" i="4"/>
  <c r="E69" i="4" s="1"/>
  <c r="R69" i="4" s="1"/>
  <c r="B70" i="4"/>
  <c r="E70" i="4" s="1"/>
  <c r="R70" i="4" s="1"/>
  <c r="B71" i="4"/>
  <c r="E71" i="4" s="1"/>
  <c r="R71" i="4" s="1"/>
  <c r="B72" i="4"/>
  <c r="E72" i="4" s="1"/>
  <c r="B77" i="4"/>
  <c r="E77" i="4" s="1"/>
  <c r="R77" i="4" s="1"/>
  <c r="B81" i="4"/>
  <c r="E81" i="4" s="1"/>
  <c r="R81" i="4" s="1"/>
  <c r="B82" i="4"/>
  <c r="E82" i="4" s="1"/>
  <c r="R82" i="4" s="1"/>
  <c r="B84" i="4"/>
  <c r="E84" i="4" s="1"/>
  <c r="R84" i="4" s="1"/>
  <c r="B85" i="4"/>
  <c r="E85" i="4" s="1"/>
  <c r="R85" i="4" s="1"/>
  <c r="B86" i="4"/>
  <c r="E86" i="4" s="1"/>
  <c r="R86" i="4" s="1"/>
  <c r="B87" i="4"/>
  <c r="E87" i="4" s="1"/>
  <c r="R87" i="4" s="1"/>
  <c r="B89" i="4"/>
  <c r="E89" i="4" s="1"/>
  <c r="R89" i="4" s="1"/>
  <c r="B90" i="4"/>
  <c r="E90" i="4" s="1"/>
  <c r="R90" i="4" s="1"/>
  <c r="B91" i="4"/>
  <c r="E91" i="4" s="1"/>
  <c r="R91" i="4" s="1"/>
  <c r="B92" i="4"/>
  <c r="E92" i="4" s="1"/>
  <c r="R92" i="4" s="1"/>
  <c r="B93" i="4"/>
  <c r="E93" i="4" s="1"/>
  <c r="R93" i="4" s="1"/>
  <c r="B94" i="4"/>
  <c r="E94" i="4" s="1"/>
  <c r="R94" i="4" s="1"/>
  <c r="B99" i="4"/>
  <c r="B100" i="4"/>
  <c r="B101" i="4"/>
  <c r="B102" i="4"/>
  <c r="B103" i="4"/>
  <c r="G104" i="4"/>
  <c r="H104" i="4"/>
  <c r="I104" i="4"/>
  <c r="K104" i="4"/>
  <c r="L104" i="4"/>
  <c r="M104" i="4"/>
  <c r="N104" i="4"/>
  <c r="O104" i="4"/>
  <c r="P104" i="4"/>
  <c r="Q104" i="4"/>
  <c r="F108" i="4"/>
  <c r="G108" i="4"/>
  <c r="H108" i="4"/>
  <c r="I108" i="4"/>
  <c r="J108" i="4"/>
  <c r="K108" i="4"/>
  <c r="L108" i="4"/>
  <c r="N108" i="4"/>
  <c r="O108" i="4"/>
  <c r="P108" i="4"/>
  <c r="Q108" i="4"/>
  <c r="B132" i="4"/>
  <c r="I197" i="3"/>
  <c r="AT239" i="3"/>
  <c r="AT240" i="3"/>
  <c r="AT241" i="3"/>
  <c r="AT242" i="3"/>
  <c r="AT243" i="3"/>
  <c r="AT245" i="3"/>
  <c r="AT246" i="3"/>
  <c r="AT247" i="3"/>
  <c r="AT249" i="3"/>
  <c r="AT250" i="3"/>
  <c r="AT251" i="3"/>
  <c r="AT252" i="3"/>
  <c r="AT253" i="3"/>
  <c r="AT254" i="3"/>
  <c r="M245" i="3"/>
  <c r="W419" i="3"/>
  <c r="AF419" i="3"/>
  <c r="AG450" i="3"/>
  <c r="AN482" i="3"/>
  <c r="AN483" i="3"/>
  <c r="AN490" i="3"/>
  <c r="AN491" i="3"/>
  <c r="AN498" i="3"/>
  <c r="AN506" i="3"/>
  <c r="AN555" i="3"/>
  <c r="AN556" i="3"/>
  <c r="AN563" i="3"/>
  <c r="AN564" i="3"/>
  <c r="AN571" i="3"/>
  <c r="AN572" i="3"/>
  <c r="G574" i="3"/>
  <c r="Z574" i="3"/>
  <c r="AN579" i="3"/>
  <c r="AN580" i="3"/>
  <c r="G582" i="3"/>
  <c r="Z582" i="3"/>
  <c r="G590" i="3"/>
  <c r="Z590" i="3"/>
  <c r="G598" i="3"/>
  <c r="Z598" i="3"/>
  <c r="G606" i="3"/>
  <c r="Z606" i="3"/>
  <c r="G614" i="3"/>
  <c r="Z614" i="3"/>
  <c r="G648" i="3"/>
  <c r="Z648" i="3"/>
  <c r="G656" i="3"/>
  <c r="Z656" i="3"/>
  <c r="G664" i="3"/>
  <c r="Z664" i="3"/>
  <c r="G672" i="3"/>
  <c r="Z672" i="3"/>
  <c r="G680" i="3"/>
  <c r="Z680" i="3"/>
  <c r="AN684" i="3"/>
  <c r="AN685" i="3"/>
  <c r="AI725" i="3" s="1"/>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N686" i="3"/>
  <c r="AN687" i="3"/>
  <c r="G688" i="3"/>
  <c r="Z688" i="3"/>
  <c r="AN688" i="3"/>
  <c r="AN689" i="3"/>
  <c r="AN690" i="3"/>
  <c r="AN691" i="3"/>
  <c r="AN692" i="3"/>
  <c r="AN693" i="3"/>
  <c r="AN694" i="3"/>
  <c r="AN695" i="3"/>
  <c r="AN696" i="3"/>
  <c r="AN697" i="3"/>
  <c r="AN698" i="3"/>
  <c r="AN699" i="3"/>
  <c r="AN700" i="3"/>
  <c r="AN702" i="3"/>
  <c r="AN703" i="3"/>
  <c r="AN704" i="3"/>
  <c r="AN705" i="3"/>
  <c r="W706" i="3"/>
  <c r="AN706" i="3"/>
  <c r="AN707" i="3"/>
  <c r="AN708" i="3"/>
  <c r="Y724" i="3"/>
  <c r="Y725" i="3"/>
  <c r="Y726" i="3"/>
  <c r="Y727" i="3"/>
  <c r="Y728" i="3"/>
  <c r="Y729" i="3"/>
  <c r="Y730" i="3"/>
  <c r="Y731" i="3"/>
  <c r="Y732" i="3"/>
  <c r="Y733" i="3"/>
  <c r="Y734" i="3"/>
  <c r="AI734" i="3"/>
  <c r="Y735" i="3"/>
  <c r="AI735" i="3"/>
  <c r="Y736" i="3"/>
  <c r="AI736" i="3"/>
  <c r="Y737" i="3"/>
  <c r="AI737" i="3"/>
  <c r="Y738" i="3"/>
  <c r="AI738" i="3"/>
  <c r="Y739" i="3"/>
  <c r="AI739" i="3"/>
  <c r="Y740" i="3"/>
  <c r="AI740" i="3"/>
  <c r="Y741" i="3"/>
  <c r="AI741" i="3"/>
  <c r="Y742" i="3"/>
  <c r="AI742" i="3"/>
  <c r="Y743" i="3"/>
  <c r="AI743" i="3"/>
  <c r="Y744" i="3"/>
  <c r="AI744" i="3"/>
  <c r="Y745" i="3"/>
  <c r="AI745" i="3"/>
  <c r="Y746" i="3"/>
  <c r="AI746" i="3"/>
  <c r="Y747" i="3"/>
  <c r="AI747" i="3"/>
  <c r="Y748" i="3"/>
  <c r="AI748" i="3"/>
  <c r="M828" i="3"/>
  <c r="Q828" i="3"/>
  <c r="U828" i="3"/>
  <c r="Y828" i="3"/>
  <c r="AC828" i="3"/>
  <c r="AG828" i="3"/>
  <c r="AV839" i="3"/>
  <c r="Z893" i="3"/>
  <c r="AN947" i="3"/>
  <c r="AN948" i="3"/>
  <c r="AN949" i="3"/>
  <c r="AN950" i="3"/>
  <c r="AN954" i="3"/>
  <c r="Z991" i="3"/>
  <c r="Z997" i="3"/>
  <c r="E39" i="14"/>
  <c r="E16" i="14"/>
  <c r="E15" i="14"/>
  <c r="C12" i="16"/>
  <c r="E60" i="14"/>
  <c r="E53" i="14"/>
  <c r="E49" i="14"/>
  <c r="E27" i="14"/>
  <c r="E62" i="14"/>
  <c r="E35" i="14"/>
  <c r="E23" i="14"/>
  <c r="E19" i="14"/>
  <c r="E7" i="14"/>
  <c r="B25" i="4"/>
  <c r="E20" i="14"/>
  <c r="E8" i="14"/>
  <c r="E56" i="14"/>
  <c r="E42" i="14"/>
  <c r="E29" i="14"/>
  <c r="E58" i="14"/>
  <c r="E33" i="14"/>
  <c r="E10" i="14"/>
  <c r="B40" i="16"/>
  <c r="B40" i="4"/>
  <c r="H11" i="16"/>
  <c r="B25" i="16"/>
  <c r="AN620" i="6"/>
  <c r="AJ659" i="6" s="1"/>
  <c r="T680" i="6" s="1"/>
  <c r="AF680" i="6" s="1"/>
  <c r="T670" i="6"/>
  <c r="L965" i="3"/>
  <c r="L962" i="3"/>
  <c r="AM925" i="3"/>
  <c r="L964" i="3"/>
  <c r="L966" i="3"/>
  <c r="AK52" i="6"/>
  <c r="AP378" i="6"/>
  <c r="AQ378" i="6" s="1"/>
  <c r="AP391" i="6"/>
  <c r="AQ391" i="6" s="1"/>
  <c r="T669" i="6"/>
  <c r="AF669" i="6" s="1"/>
  <c r="AK544" i="6"/>
  <c r="T676" i="6" s="1"/>
  <c r="AF676" i="6" s="1"/>
  <c r="R11" i="4"/>
  <c r="F12" i="4"/>
  <c r="E104" i="14"/>
  <c r="E100" i="14"/>
  <c r="G12" i="4"/>
  <c r="M12" i="4"/>
  <c r="N12" i="4"/>
  <c r="O12" i="4"/>
  <c r="C12" i="14"/>
  <c r="B11" i="4"/>
  <c r="C41" i="14"/>
  <c r="D63" i="14"/>
  <c r="C40" i="16"/>
  <c r="C63" i="16" s="1"/>
  <c r="C96" i="16" s="1"/>
  <c r="C105" i="16" s="1"/>
  <c r="C63" i="14"/>
  <c r="D41" i="14"/>
  <c r="D26" i="14"/>
  <c r="B41" i="14"/>
  <c r="H63" i="4"/>
  <c r="H96" i="4" s="1"/>
  <c r="H105" i="4" s="1"/>
  <c r="N63" i="4"/>
  <c r="N96" i="4" s="1"/>
  <c r="N105" i="4" s="1"/>
  <c r="P63" i="4"/>
  <c r="P96" i="4" s="1"/>
  <c r="P105" i="4" s="1"/>
  <c r="J63" i="4"/>
  <c r="J96" i="4" s="1"/>
  <c r="J105" i="4" s="1"/>
  <c r="T63" i="4"/>
  <c r="H63" i="16" s="1"/>
  <c r="BK642" i="3"/>
  <c r="AC35" i="9"/>
  <c r="BZ642" i="3"/>
  <c r="BP642" i="3"/>
  <c r="BF642" i="3"/>
  <c r="BU642" i="3"/>
  <c r="BZ654" i="3"/>
  <c r="CD655" i="3" s="1"/>
  <c r="BA642" i="3"/>
  <c r="U35" i="9"/>
  <c r="U38" i="9" s="1"/>
  <c r="BU654" i="3"/>
  <c r="BY655" i="3" s="1"/>
  <c r="BU635" i="3"/>
  <c r="AG445" i="3"/>
  <c r="T27" i="17" s="1"/>
  <c r="BP654" i="3"/>
  <c r="BT655" i="3"/>
  <c r="BK654" i="3"/>
  <c r="BO655" i="3" s="1"/>
  <c r="BZ635" i="3"/>
  <c r="BF654" i="3"/>
  <c r="BJ655" i="3" s="1"/>
  <c r="BA654" i="3"/>
  <c r="BE655" i="3" s="1"/>
  <c r="M25" i="9"/>
  <c r="Q586" i="6"/>
  <c r="W586" i="6" s="1"/>
  <c r="AC586" i="6" s="1"/>
  <c r="C95" i="16"/>
  <c r="K63" i="4"/>
  <c r="K96" i="4" s="1"/>
  <c r="K105" i="4" s="1"/>
  <c r="E66" i="14"/>
  <c r="B68" i="14"/>
  <c r="C26" i="14"/>
  <c r="E21" i="14"/>
  <c r="E6" i="14"/>
  <c r="F53" i="16"/>
  <c r="G53" i="16"/>
  <c r="G63" i="16" s="1"/>
  <c r="Q63" i="4"/>
  <c r="Q12" i="4"/>
  <c r="D63" i="16"/>
  <c r="F63" i="4"/>
  <c r="F96" i="4" s="1"/>
  <c r="F105" i="4" s="1"/>
  <c r="L12" i="4"/>
  <c r="F95" i="16"/>
  <c r="E8" i="9"/>
  <c r="H12" i="4"/>
  <c r="J11" i="16"/>
  <c r="J63" i="16" s="1"/>
  <c r="J96" i="16" s="1"/>
  <c r="J105" i="16"/>
  <c r="J107" i="16" s="1"/>
  <c r="O63" i="4"/>
  <c r="O96" i="4" s="1"/>
  <c r="O105" i="4" s="1"/>
  <c r="F104" i="16"/>
  <c r="F63" i="16"/>
  <c r="F96" i="16" s="1"/>
  <c r="F105" i="16" s="1"/>
  <c r="F107" i="16" s="1"/>
  <c r="F67" i="16"/>
  <c r="G67" i="16"/>
  <c r="G95" i="16"/>
  <c r="G104" i="16"/>
  <c r="D95" i="16"/>
  <c r="D96" i="16" s="1"/>
  <c r="D105" i="16" s="1"/>
  <c r="Y25" i="9" l="1"/>
  <c r="K25" i="9"/>
  <c r="G25" i="9"/>
  <c r="I25" i="9"/>
  <c r="AG25" i="9"/>
  <c r="O25" i="9"/>
  <c r="Q25" i="9"/>
  <c r="U25" i="9"/>
  <c r="S25" i="9"/>
  <c r="AA25" i="9"/>
  <c r="AC25" i="9"/>
  <c r="W25" i="9"/>
  <c r="AS369" i="6"/>
  <c r="AS367" i="6"/>
  <c r="AI729" i="3"/>
  <c r="AI724" i="3"/>
  <c r="AN634" i="6"/>
  <c r="E90" i="14"/>
  <c r="E72" i="14"/>
  <c r="I63" i="16"/>
  <c r="I96" i="16" s="1"/>
  <c r="I105" i="16" s="1"/>
  <c r="I107" i="16" s="1"/>
  <c r="Y27" i="17"/>
  <c r="BU661" i="3"/>
  <c r="U77" i="8"/>
  <c r="J12" i="4"/>
  <c r="E26" i="14"/>
  <c r="E41" i="14"/>
  <c r="E21" i="9"/>
  <c r="E30" i="9" s="1"/>
  <c r="B12" i="14"/>
  <c r="E12" i="14" s="1"/>
  <c r="AN912" i="3"/>
  <c r="AO903" i="3" s="1"/>
  <c r="AI732" i="3"/>
  <c r="AI727" i="3"/>
  <c r="Y794" i="3"/>
  <c r="Y797" i="3" s="1"/>
  <c r="E4" i="9" s="1"/>
  <c r="E94" i="14"/>
  <c r="E86" i="14"/>
  <c r="R25" i="4"/>
  <c r="BZ661" i="3"/>
  <c r="T96" i="4"/>
  <c r="AK270" i="6"/>
  <c r="T674" i="6" s="1"/>
  <c r="AN664" i="6" s="1"/>
  <c r="E85" i="14"/>
  <c r="CD636" i="3"/>
  <c r="AI730" i="3"/>
  <c r="AI731" i="3"/>
  <c r="E78" i="14"/>
  <c r="D68" i="14"/>
  <c r="AI728" i="3"/>
  <c r="E67" i="4"/>
  <c r="E40" i="4"/>
  <c r="C68" i="14"/>
  <c r="E68" i="14" s="1"/>
  <c r="AI733" i="3"/>
  <c r="AI726" i="3"/>
  <c r="E62" i="4"/>
  <c r="G98" i="8"/>
  <c r="G52" i="8"/>
  <c r="BP635" i="3"/>
  <c r="BP661" i="3" s="1"/>
  <c r="V965" i="3" s="1"/>
  <c r="AD965" i="3" s="1"/>
  <c r="BK635" i="3"/>
  <c r="O612" i="6" s="1"/>
  <c r="AS586" i="6" s="1"/>
  <c r="BF635" i="3"/>
  <c r="BJ636" i="3" s="1"/>
  <c r="BA635" i="3"/>
  <c r="BA661" i="3" s="1"/>
  <c r="V962" i="3" s="1"/>
  <c r="Q96" i="4"/>
  <c r="Q105" i="4" s="1"/>
  <c r="R67" i="4"/>
  <c r="L105" i="4"/>
  <c r="E73" i="14"/>
  <c r="R72" i="4"/>
  <c r="R62" i="4"/>
  <c r="E82" i="14"/>
  <c r="B63" i="14"/>
  <c r="E63" i="14" s="1"/>
  <c r="AC877" i="3"/>
  <c r="AC879" i="3" s="1"/>
  <c r="G14" i="9"/>
  <c r="G21" i="9" s="1"/>
  <c r="G30" i="9" s="1"/>
  <c r="O613" i="6"/>
  <c r="AS587" i="6" s="1"/>
  <c r="BF661" i="3"/>
  <c r="V963" i="3" s="1"/>
  <c r="AD963" i="3" s="1"/>
  <c r="Y796" i="3"/>
  <c r="BE636" i="3"/>
  <c r="O609" i="6"/>
  <c r="AS583" i="6" s="1"/>
  <c r="S35" i="9"/>
  <c r="S38" i="9" s="1"/>
  <c r="M35" i="9"/>
  <c r="M38" i="9" s="1"/>
  <c r="AA35" i="9"/>
  <c r="AA38" i="9" s="1"/>
  <c r="Y35" i="9"/>
  <c r="Y38" i="9" s="1"/>
  <c r="I35" i="9"/>
  <c r="I38" i="9" s="1"/>
  <c r="AE35" i="9"/>
  <c r="AE38" i="9" s="1"/>
  <c r="AG35" i="9"/>
  <c r="AG38" i="9" s="1"/>
  <c r="W35" i="9"/>
  <c r="W38" i="9" s="1"/>
  <c r="K35" i="9"/>
  <c r="K38" i="9" s="1"/>
  <c r="O35" i="9"/>
  <c r="O38" i="9" s="1"/>
  <c r="E38" i="9"/>
  <c r="Q35" i="9"/>
  <c r="Q38" i="9" s="1"/>
  <c r="Q588" i="6"/>
  <c r="W588" i="6" s="1"/>
  <c r="AC588" i="6" s="1"/>
  <c r="AI7" i="17"/>
  <c r="Q587" i="6"/>
  <c r="W587" i="6" s="1"/>
  <c r="AC587" i="6" s="1"/>
  <c r="AC594" i="6" s="1"/>
  <c r="AK620" i="6" s="1"/>
  <c r="Q593" i="6"/>
  <c r="W593" i="6" s="1"/>
  <c r="AZ539" i="6"/>
  <c r="Q592" i="6"/>
  <c r="W592" i="6" s="1"/>
  <c r="AC592" i="6" s="1"/>
  <c r="Y7" i="17"/>
  <c r="Q591" i="6"/>
  <c r="W591" i="6" s="1"/>
  <c r="AC591" i="6" s="1"/>
  <c r="Q589" i="6"/>
  <c r="W589" i="6" s="1"/>
  <c r="AC589" i="6" s="1"/>
  <c r="Q590" i="6"/>
  <c r="W590" i="6" s="1"/>
  <c r="AC590" i="6" s="1"/>
  <c r="AD7" i="17"/>
  <c r="T7" i="17"/>
  <c r="Y64" i="17"/>
  <c r="E9" i="9"/>
  <c r="G8" i="9"/>
  <c r="I1010" i="3"/>
  <c r="I1013" i="3"/>
  <c r="E101" i="14"/>
  <c r="AX635" i="3"/>
  <c r="X1013" i="3" s="1"/>
  <c r="F30" i="10"/>
  <c r="AK478" i="6"/>
  <c r="T675" i="6" s="1"/>
  <c r="AN665" i="6" s="1"/>
  <c r="I14" i="9"/>
  <c r="CT635" i="3"/>
  <c r="T611" i="6" s="1"/>
  <c r="CY635" i="3"/>
  <c r="T610" i="6" s="1"/>
  <c r="CD656" i="3"/>
  <c r="BY636" i="3"/>
  <c r="O610" i="6"/>
  <c r="E102" i="14"/>
  <c r="I30" i="10"/>
  <c r="Z805" i="3" s="1"/>
  <c r="V966" i="3"/>
  <c r="AD966" i="3" s="1"/>
  <c r="G96" i="16"/>
  <c r="G105" i="16" s="1"/>
  <c r="G107" i="16" s="1"/>
  <c r="AU710" i="3"/>
  <c r="AV685" i="3" s="1"/>
  <c r="DD635" i="3"/>
  <c r="T609" i="6" s="1"/>
  <c r="CE635" i="3"/>
  <c r="T614" i="6" s="1"/>
  <c r="CJ635" i="3"/>
  <c r="T613" i="6" s="1"/>
  <c r="CO635" i="3"/>
  <c r="T612" i="6" s="1"/>
  <c r="C30" i="10"/>
  <c r="G38" i="9"/>
  <c r="AC38" i="9"/>
  <c r="AT256" i="3"/>
  <c r="BB258" i="3" s="1"/>
  <c r="T280" i="3" s="1"/>
  <c r="AD27" i="17"/>
  <c r="AI27" i="17"/>
  <c r="AT635" i="3"/>
  <c r="X1010" i="3" s="1"/>
  <c r="D100" i="8"/>
  <c r="D102" i="8" s="1"/>
  <c r="D104" i="8" s="1"/>
  <c r="D110" i="8" s="1"/>
  <c r="G38" i="8" s="1"/>
  <c r="G53" i="8" s="1"/>
  <c r="R39" i="4"/>
  <c r="R40" i="4" s="1"/>
  <c r="AN666" i="6" l="1"/>
  <c r="T673" i="6" s="1"/>
  <c r="AF673" i="6" s="1"/>
  <c r="G4" i="9"/>
  <c r="G5" i="9" s="1"/>
  <c r="E5" i="9"/>
  <c r="O614" i="6"/>
  <c r="AS588" i="6" s="1"/>
  <c r="BK661" i="3"/>
  <c r="V964" i="3" s="1"/>
  <c r="AD964" i="3" s="1"/>
  <c r="BO636" i="3"/>
  <c r="CD637" i="3" s="1"/>
  <c r="CD659" i="3" s="1"/>
  <c r="J8" i="18" s="1"/>
  <c r="J10" i="18" s="1"/>
  <c r="X362" i="6" s="1"/>
  <c r="T105" i="4"/>
  <c r="H96" i="16"/>
  <c r="E6" i="9"/>
  <c r="E7" i="9" s="1"/>
  <c r="E10" i="9" s="1"/>
  <c r="E32" i="9" s="1"/>
  <c r="M937" i="3"/>
  <c r="M938" i="3" s="1"/>
  <c r="O611" i="6"/>
  <c r="AS585" i="6" s="1"/>
  <c r="BT636" i="3"/>
  <c r="T678" i="6"/>
  <c r="T677" i="6" s="1"/>
  <c r="AW685" i="3"/>
  <c r="K14" i="9"/>
  <c r="I21" i="9"/>
  <c r="I30" i="9" s="1"/>
  <c r="Y609" i="6"/>
  <c r="AX583" i="6"/>
  <c r="AA1011" i="3"/>
  <c r="AO926" i="3"/>
  <c r="Y613" i="6"/>
  <c r="BV544" i="6"/>
  <c r="BV546" i="6" s="1"/>
  <c r="AX587" i="6"/>
  <c r="AN553" i="6"/>
  <c r="BJ598" i="6" s="1"/>
  <c r="BJ600" i="6" s="1"/>
  <c r="BZ545" i="6"/>
  <c r="BZ546" i="6" s="1"/>
  <c r="AX588" i="6"/>
  <c r="Y614" i="6"/>
  <c r="AN554" i="6"/>
  <c r="BN599" i="6" s="1"/>
  <c r="BN600" i="6" s="1"/>
  <c r="AD962" i="3"/>
  <c r="AD968" i="3" s="1"/>
  <c r="V967" i="3"/>
  <c r="Z814" i="3"/>
  <c r="Y610" i="6"/>
  <c r="AN550" i="6"/>
  <c r="AX595" i="6" s="1"/>
  <c r="AX600" i="6" s="1"/>
  <c r="AX601" i="6" s="1"/>
  <c r="T615" i="6"/>
  <c r="AX584" i="6"/>
  <c r="G9" i="9"/>
  <c r="I8" i="9"/>
  <c r="O615" i="6"/>
  <c r="AS584" i="6"/>
  <c r="Y611" i="6"/>
  <c r="AX585" i="6"/>
  <c r="AN551" i="6"/>
  <c r="BB596" i="6" s="1"/>
  <c r="BB600" i="6" s="1"/>
  <c r="AV707" i="3"/>
  <c r="AW707" i="3" s="1"/>
  <c r="AV695" i="3"/>
  <c r="AW695" i="3" s="1"/>
  <c r="AV694" i="3"/>
  <c r="AW694" i="3" s="1"/>
  <c r="AV698" i="3"/>
  <c r="AW698" i="3" s="1"/>
  <c r="AV708" i="3"/>
  <c r="AW708" i="3" s="1"/>
  <c r="AV689" i="3"/>
  <c r="AW689" i="3" s="1"/>
  <c r="AV690" i="3"/>
  <c r="AW690" i="3" s="1"/>
  <c r="AV697" i="3"/>
  <c r="AW697" i="3" s="1"/>
  <c r="AV703" i="3"/>
  <c r="AW703" i="3" s="1"/>
  <c r="AV705" i="3"/>
  <c r="AW705" i="3" s="1"/>
  <c r="AV686" i="3"/>
  <c r="AW686" i="3" s="1"/>
  <c r="AV691" i="3"/>
  <c r="AW691" i="3" s="1"/>
  <c r="AV699" i="3"/>
  <c r="AW699" i="3" s="1"/>
  <c r="AV692" i="3"/>
  <c r="AW692" i="3" s="1"/>
  <c r="AV702" i="3"/>
  <c r="AW702" i="3" s="1"/>
  <c r="AV687" i="3"/>
  <c r="AW687" i="3" s="1"/>
  <c r="AV706" i="3"/>
  <c r="AW706" i="3" s="1"/>
  <c r="AV696" i="3"/>
  <c r="AW696" i="3" s="1"/>
  <c r="AV700" i="3"/>
  <c r="AW700" i="3" s="1"/>
  <c r="AV693" i="3"/>
  <c r="AW693" i="3" s="1"/>
  <c r="AV701" i="3"/>
  <c r="AW701" i="3" s="1"/>
  <c r="AV688" i="3"/>
  <c r="AW688" i="3" s="1"/>
  <c r="AO925" i="3"/>
  <c r="AA1008" i="3"/>
  <c r="AX586" i="6"/>
  <c r="Y612" i="6"/>
  <c r="BR543" i="6"/>
  <c r="BR546" i="6" s="1"/>
  <c r="AN552" i="6"/>
  <c r="BF597" i="6" s="1"/>
  <c r="BF600" i="6" s="1"/>
  <c r="AV709" i="3"/>
  <c r="AW709" i="3" s="1"/>
  <c r="AV704" i="3"/>
  <c r="AW704" i="3" s="1"/>
  <c r="AN673" i="6"/>
  <c r="AF677" i="6" s="1"/>
  <c r="G6" i="9" l="1"/>
  <c r="I6" i="9" s="1"/>
  <c r="I4" i="9"/>
  <c r="K4" i="9" s="1"/>
  <c r="AF682" i="6"/>
  <c r="T107" i="4"/>
  <c r="H107" i="16" s="1"/>
  <c r="H105" i="16"/>
  <c r="AD970" i="3"/>
  <c r="AO898" i="3" s="1"/>
  <c r="AD1000" i="3"/>
  <c r="AD977" i="3"/>
  <c r="AO900" i="3" s="1"/>
  <c r="AD1008" i="3"/>
  <c r="AD1011" i="3"/>
  <c r="AV710" i="3"/>
  <c r="AW710" i="3"/>
  <c r="AD749" i="3" s="1"/>
  <c r="E40" i="9"/>
  <c r="E44" i="9"/>
  <c r="M14" i="9"/>
  <c r="K21" i="9"/>
  <c r="K30" i="9" s="1"/>
  <c r="K8" i="9"/>
  <c r="I9" i="9"/>
  <c r="BP596" i="6"/>
  <c r="AW557" i="6"/>
  <c r="BD578" i="6"/>
  <c r="BI580" i="6" s="1"/>
  <c r="AS561" i="6" s="1"/>
  <c r="BV562" i="6"/>
  <c r="BC584" i="6"/>
  <c r="AS550" i="6"/>
  <c r="BD595" i="6"/>
  <c r="BD600" i="6" s="1"/>
  <c r="BB601" i="6" s="1"/>
  <c r="BP595" i="6"/>
  <c r="G7" i="9"/>
  <c r="G10" i="9" s="1"/>
  <c r="G32" i="9" s="1"/>
  <c r="BP598" i="6"/>
  <c r="BL597" i="6"/>
  <c r="BL595" i="6"/>
  <c r="AN563" i="6"/>
  <c r="BI578" i="6"/>
  <c r="BJ541" i="6"/>
  <c r="BJ546" i="6" s="1"/>
  <c r="BJ547" i="6" s="1"/>
  <c r="BN548" i="6" s="1"/>
  <c r="BN552" i="6" s="1"/>
  <c r="B1024" i="3"/>
  <c r="BC587" i="6"/>
  <c r="AP597" i="6" s="1"/>
  <c r="BV565" i="6"/>
  <c r="BX544" i="6"/>
  <c r="BX546" i="6" s="1"/>
  <c r="BV547" i="6" s="1"/>
  <c r="AS553" i="6"/>
  <c r="BH595" i="6"/>
  <c r="BC583" i="6"/>
  <c r="AP593" i="6" s="1"/>
  <c r="BH583" i="6" s="1"/>
  <c r="BH589" i="6" s="1"/>
  <c r="BV561" i="6"/>
  <c r="BC586" i="6"/>
  <c r="AP596" i="6" s="1"/>
  <c r="BT543" i="6"/>
  <c r="BT546" i="6" s="1"/>
  <c r="BR547" i="6" s="1"/>
  <c r="BV564" i="6"/>
  <c r="AS552" i="6"/>
  <c r="BP597" i="6"/>
  <c r="BL596" i="6"/>
  <c r="BC585" i="6"/>
  <c r="AP595" i="6" s="1"/>
  <c r="BV563" i="6"/>
  <c r="AS551" i="6"/>
  <c r="BH596" i="6"/>
  <c r="CB545" i="6"/>
  <c r="CB546" i="6" s="1"/>
  <c r="BZ547" i="6" s="1"/>
  <c r="AS554" i="6"/>
  <c r="BC588" i="6"/>
  <c r="AP598" i="6" s="1"/>
  <c r="I5" i="9" l="1"/>
  <c r="AD1014" i="3"/>
  <c r="T24" i="17" s="1"/>
  <c r="AV561" i="6"/>
  <c r="AD11" i="17"/>
  <c r="AD23" i="17" s="1"/>
  <c r="AD26" i="17" s="1"/>
  <c r="AD28" i="17" s="1"/>
  <c r="AI11" i="17"/>
  <c r="AI23" i="17" s="1"/>
  <c r="AI26" i="17" s="1"/>
  <c r="AI28" i="17" s="1"/>
  <c r="BH600" i="6"/>
  <c r="BF601" i="6" s="1"/>
  <c r="AO906" i="3"/>
  <c r="AO909" i="3" s="1"/>
  <c r="B1022" i="3" s="1"/>
  <c r="AM844" i="3"/>
  <c r="AM841" i="3"/>
  <c r="BL600" i="6"/>
  <c r="BJ601" i="6" s="1"/>
  <c r="AQ558" i="6"/>
  <c r="BR549" i="6"/>
  <c r="BR548" i="6"/>
  <c r="BV548" i="6"/>
  <c r="BV550" i="6"/>
  <c r="BV549" i="6"/>
  <c r="M8" i="9"/>
  <c r="K9" i="9"/>
  <c r="I7" i="9"/>
  <c r="K6" i="9"/>
  <c r="AS564" i="6"/>
  <c r="AP594" i="6"/>
  <c r="BM584" i="6" s="1"/>
  <c r="O14" i="9"/>
  <c r="M21" i="9"/>
  <c r="M30" i="9" s="1"/>
  <c r="BZ550" i="6"/>
  <c r="BZ551" i="6"/>
  <c r="BZ548" i="6"/>
  <c r="G40" i="9"/>
  <c r="G44" i="9"/>
  <c r="BC562" i="6"/>
  <c r="BC567" i="6" s="1"/>
  <c r="BP600" i="6"/>
  <c r="BN601" i="6" s="1"/>
  <c r="K5" i="9"/>
  <c r="M4" i="9"/>
  <c r="E43" i="9"/>
  <c r="E42" i="9"/>
  <c r="E59" i="9"/>
  <c r="I10" i="9" l="1"/>
  <c r="I32" i="9" s="1"/>
  <c r="I40" i="9" s="1"/>
  <c r="BJ602" i="6"/>
  <c r="AT568" i="6" s="1"/>
  <c r="AO907" i="3"/>
  <c r="AM849" i="3"/>
  <c r="BR552" i="6"/>
  <c r="BM589" i="6"/>
  <c r="BR585" i="6"/>
  <c r="BW586" i="6" s="1"/>
  <c r="BZ549" i="6"/>
  <c r="BZ552" i="6" s="1"/>
  <c r="BV552" i="6"/>
  <c r="O4" i="9"/>
  <c r="M5" i="9"/>
  <c r="K7" i="9"/>
  <c r="K10" i="9" s="1"/>
  <c r="K32" i="9" s="1"/>
  <c r="M6" i="9"/>
  <c r="BF563" i="6"/>
  <c r="Q14" i="9"/>
  <c r="O21" i="9"/>
  <c r="O30" i="9" s="1"/>
  <c r="O8" i="9"/>
  <c r="M9" i="9"/>
  <c r="G43" i="9"/>
  <c r="G59" i="9"/>
  <c r="G42" i="9"/>
  <c r="I44" i="9" l="1"/>
  <c r="CD552" i="6"/>
  <c r="K40" i="9"/>
  <c r="K44" i="9"/>
  <c r="BW589" i="6"/>
  <c r="S14" i="9"/>
  <c r="Q21" i="9"/>
  <c r="Q30" i="9" s="1"/>
  <c r="O5" i="9"/>
  <c r="Q4" i="9"/>
  <c r="BF567" i="6"/>
  <c r="BI564" i="6"/>
  <c r="I43" i="9"/>
  <c r="I59" i="9"/>
  <c r="I42" i="9"/>
  <c r="O6" i="9"/>
  <c r="M7" i="9"/>
  <c r="M10" i="9" s="1"/>
  <c r="M32" i="9" s="1"/>
  <c r="Q8" i="9"/>
  <c r="O9" i="9"/>
  <c r="BR589" i="6"/>
  <c r="CB587" i="6"/>
  <c r="CB589" i="6" s="1"/>
  <c r="U14" i="9" l="1"/>
  <c r="S21" i="9"/>
  <c r="S30" i="9" s="1"/>
  <c r="M44" i="9"/>
  <c r="M40" i="9"/>
  <c r="S8" i="9"/>
  <c r="Q9" i="9"/>
  <c r="S4" i="9"/>
  <c r="Q5" i="9"/>
  <c r="BI567" i="6"/>
  <c r="BL565" i="6"/>
  <c r="CG588" i="6"/>
  <c r="CG589" i="6" s="1"/>
  <c r="CL589" i="6" s="1"/>
  <c r="BB571" i="6" s="1"/>
  <c r="Q6" i="9"/>
  <c r="O7" i="9"/>
  <c r="O10" i="9" s="1"/>
  <c r="O32" i="9" s="1"/>
  <c r="K59" i="9"/>
  <c r="K43" i="9"/>
  <c r="K42" i="9"/>
  <c r="O40" i="9" l="1"/>
  <c r="O44" i="9"/>
  <c r="AR573" i="6"/>
  <c r="AU575" i="6"/>
  <c r="M59" i="9"/>
  <c r="M43" i="9"/>
  <c r="M42" i="9"/>
  <c r="BL567" i="6"/>
  <c r="BO566" i="6"/>
  <c r="BO567" i="6" s="1"/>
  <c r="U21" i="9"/>
  <c r="U30" i="9" s="1"/>
  <c r="W14" i="9"/>
  <c r="S5" i="9"/>
  <c r="U4" i="9"/>
  <c r="S6" i="9"/>
  <c r="Q7" i="9"/>
  <c r="Q10" i="9" s="1"/>
  <c r="Q32" i="9" s="1"/>
  <c r="S9" i="9"/>
  <c r="U8" i="9"/>
  <c r="Q40" i="9" l="1"/>
  <c r="Q44" i="9"/>
  <c r="S7" i="9"/>
  <c r="S10" i="9" s="1"/>
  <c r="S32" i="9" s="1"/>
  <c r="U6" i="9"/>
  <c r="U5" i="9"/>
  <c r="W4" i="9"/>
  <c r="Y14" i="9"/>
  <c r="W21" i="9"/>
  <c r="W30" i="9" s="1"/>
  <c r="W8" i="9"/>
  <c r="U9" i="9"/>
  <c r="BU567" i="6"/>
  <c r="O59" i="9"/>
  <c r="O43" i="9"/>
  <c r="O42" i="9"/>
  <c r="S40" i="9" l="1"/>
  <c r="S44" i="9"/>
  <c r="Y4" i="9"/>
  <c r="W5" i="9"/>
  <c r="U7" i="9"/>
  <c r="U10" i="9" s="1"/>
  <c r="U32" i="9" s="1"/>
  <c r="W6" i="9"/>
  <c r="W9" i="9"/>
  <c r="Y8" i="9"/>
  <c r="Q43" i="9"/>
  <c r="Q42" i="9"/>
  <c r="Q59" i="9"/>
  <c r="AA14" i="9"/>
  <c r="Y21" i="9"/>
  <c r="Y30" i="9" s="1"/>
  <c r="AC14" i="9" l="1"/>
  <c r="AA21" i="9"/>
  <c r="AA30" i="9" s="1"/>
  <c r="AA4" i="9"/>
  <c r="Y5" i="9"/>
  <c r="Y6" i="9"/>
  <c r="W7" i="9"/>
  <c r="W10" i="9" s="1"/>
  <c r="W32" i="9" s="1"/>
  <c r="U40" i="9"/>
  <c r="U44" i="9"/>
  <c r="Y9" i="9"/>
  <c r="AA8" i="9"/>
  <c r="S42" i="9"/>
  <c r="S59" i="9"/>
  <c r="S43" i="9"/>
  <c r="W44" i="9" l="1"/>
  <c r="W40" i="9"/>
  <c r="AC8" i="9"/>
  <c r="AA9" i="9"/>
  <c r="AA6" i="9"/>
  <c r="Y7" i="9"/>
  <c r="Y10" i="9" s="1"/>
  <c r="Y32" i="9" s="1"/>
  <c r="AE14" i="9"/>
  <c r="AC21" i="9"/>
  <c r="AC30" i="9" s="1"/>
  <c r="AC4" i="9"/>
  <c r="AA5" i="9"/>
  <c r="U43" i="9"/>
  <c r="U42" i="9"/>
  <c r="U59" i="9"/>
  <c r="Y44" i="9" l="1"/>
  <c r="Y40" i="9"/>
  <c r="AG14" i="9"/>
  <c r="AG21" i="9" s="1"/>
  <c r="AG30" i="9" s="1"/>
  <c r="AE21" i="9"/>
  <c r="AE30" i="9" s="1"/>
  <c r="AC6" i="9"/>
  <c r="AA7" i="9"/>
  <c r="AA10" i="9" s="1"/>
  <c r="AA32" i="9" s="1"/>
  <c r="AE8" i="9"/>
  <c r="AC9" i="9"/>
  <c r="AE4" i="9"/>
  <c r="AC5" i="9"/>
  <c r="W42" i="9"/>
  <c r="W59" i="9"/>
  <c r="W43" i="9"/>
  <c r="AA44" i="9" l="1"/>
  <c r="AA40" i="9"/>
  <c r="AE9" i="9"/>
  <c r="AG8" i="9"/>
  <c r="AG9" i="9" s="1"/>
  <c r="AE6" i="9"/>
  <c r="AC7" i="9"/>
  <c r="AC10" i="9" s="1"/>
  <c r="AC32" i="9" s="1"/>
  <c r="AE5" i="9"/>
  <c r="AG4" i="9"/>
  <c r="Y42" i="9"/>
  <c r="Y59" i="9"/>
  <c r="Y43" i="9"/>
  <c r="AC40" i="9" l="1"/>
  <c r="AC44" i="9"/>
  <c r="AA42" i="9"/>
  <c r="AA59" i="9"/>
  <c r="AA43" i="9"/>
  <c r="AG6" i="9"/>
  <c r="AG7" i="9" s="1"/>
  <c r="AE7" i="9"/>
  <c r="AE10" i="9" s="1"/>
  <c r="AE32" i="9" s="1"/>
  <c r="AG5" i="9"/>
  <c r="AG10" i="9" s="1"/>
  <c r="AG32" i="9" s="1"/>
  <c r="AG40" i="9" l="1"/>
  <c r="AG44" i="9"/>
  <c r="AE44" i="9"/>
  <c r="AE40" i="9"/>
  <c r="AC59" i="9"/>
  <c r="AC42" i="9"/>
  <c r="AC43" i="9"/>
  <c r="AE42" i="9" l="1"/>
  <c r="AE59" i="9"/>
  <c r="AE43" i="9"/>
  <c r="AG43" i="9"/>
  <c r="AG42" i="9"/>
  <c r="AG59" i="9"/>
  <c r="D35" i="4"/>
  <c r="D4" i="4"/>
  <c r="D8" i="4" s="1"/>
  <c r="D12" i="4" s="1"/>
  <c r="D13" i="4"/>
  <c r="S48" i="4"/>
  <c r="E48" i="16" s="1"/>
  <c r="C4" i="4" l="1"/>
  <c r="C35" i="4"/>
  <c r="B35" i="16" s="1"/>
  <c r="C13" i="4"/>
  <c r="I13" i="4" s="1"/>
  <c r="C73" i="4"/>
  <c r="I4" i="4" l="1"/>
  <c r="I8" i="4" s="1"/>
  <c r="I12" i="4" s="1"/>
  <c r="C8" i="4"/>
  <c r="B4" i="16"/>
  <c r="B5" i="14"/>
  <c r="B9" i="14" s="1"/>
  <c r="B13" i="14" s="1"/>
  <c r="B4" i="4"/>
  <c r="E4" i="4" s="1"/>
  <c r="C5" i="14"/>
  <c r="D5" i="14"/>
  <c r="D9" i="14" s="1"/>
  <c r="D13" i="14" s="1"/>
  <c r="I29" i="4"/>
  <c r="I36" i="4" s="1"/>
  <c r="I63" i="4" s="1"/>
  <c r="I96" i="4" s="1"/>
  <c r="I105" i="4" s="1"/>
  <c r="D36" i="14"/>
  <c r="B36" i="14"/>
  <c r="C36" i="14"/>
  <c r="B35" i="4"/>
  <c r="E35" i="4" s="1"/>
  <c r="R35" i="4" s="1"/>
  <c r="D76" i="4"/>
  <c r="D78" i="4" s="1"/>
  <c r="B13" i="4"/>
  <c r="E13" i="4" s="1"/>
  <c r="R13" i="4" s="1"/>
  <c r="B13" i="16"/>
  <c r="C14" i="14"/>
  <c r="D14" i="14"/>
  <c r="B14" i="14"/>
  <c r="B74" i="14"/>
  <c r="B75" i="14" s="1"/>
  <c r="C74" i="14"/>
  <c r="B73" i="16"/>
  <c r="B73" i="4"/>
  <c r="E73" i="4" s="1"/>
  <c r="D74" i="14"/>
  <c r="D75" i="14" s="1"/>
  <c r="C74" i="4"/>
  <c r="R4" i="4" l="1"/>
  <c r="R8" i="4" s="1"/>
  <c r="R12" i="4" s="1"/>
  <c r="E8" i="4"/>
  <c r="E12" i="4" s="1"/>
  <c r="E5" i="14"/>
  <c r="C9" i="14"/>
  <c r="C12" i="4"/>
  <c r="B12" i="16" s="1"/>
  <c r="B8" i="16"/>
  <c r="B8" i="4"/>
  <c r="B12" i="4" s="1"/>
  <c r="E36" i="14"/>
  <c r="C76" i="4"/>
  <c r="E14" i="14"/>
  <c r="B74" i="4"/>
  <c r="B74" i="16"/>
  <c r="R73" i="4"/>
  <c r="R74" i="4" s="1"/>
  <c r="E74" i="4"/>
  <c r="E74" i="14"/>
  <c r="C75" i="14"/>
  <c r="E75" i="14" s="1"/>
  <c r="E9" i="14" l="1"/>
  <c r="C13" i="14"/>
  <c r="E13" i="14" s="1"/>
  <c r="S76" i="4"/>
  <c r="B77" i="14"/>
  <c r="B79" i="14" s="1"/>
  <c r="C78" i="4"/>
  <c r="B76" i="16"/>
  <c r="C77" i="14"/>
  <c r="D77" i="14"/>
  <c r="D79" i="14" s="1"/>
  <c r="B76" i="4"/>
  <c r="E76" i="4" s="1"/>
  <c r="E77" i="14" l="1"/>
  <c r="C79" i="14"/>
  <c r="E79" i="14" s="1"/>
  <c r="B78" i="16"/>
  <c r="B78" i="4"/>
  <c r="R76" i="4"/>
  <c r="R78" i="4" s="1"/>
  <c r="E78" i="4"/>
  <c r="S78" i="4"/>
  <c r="E78" i="16" s="1"/>
  <c r="E76" i="16"/>
  <c r="AE560" i="3"/>
  <c r="AE565" i="3"/>
  <c r="AG639" i="3"/>
  <c r="AG644" i="3" s="1"/>
  <c r="AG645" i="3"/>
  <c r="AE705" i="3"/>
  <c r="AB49" i="17"/>
  <c r="M29" i="4"/>
  <c r="M36" i="4" s="1"/>
  <c r="M63" i="4" s="1"/>
  <c r="M96" i="4" s="1"/>
  <c r="M105" i="4" s="1"/>
  <c r="C43" i="4"/>
  <c r="C44" i="14" s="1"/>
  <c r="S43" i="4"/>
  <c r="E43" i="16" s="1"/>
  <c r="C44" i="4"/>
  <c r="B44" i="16" s="1"/>
  <c r="S44" i="4"/>
  <c r="E44" i="16" s="1"/>
  <c r="C47" i="4"/>
  <c r="C48" i="14" s="1"/>
  <c r="S53" i="4"/>
  <c r="E53" i="16" s="1"/>
  <c r="C80" i="4"/>
  <c r="B80" i="16" s="1"/>
  <c r="D80" i="4"/>
  <c r="D95" i="4"/>
  <c r="C98" i="4"/>
  <c r="D99" i="14" s="1"/>
  <c r="D105" i="14" s="1"/>
  <c r="D98" i="4"/>
  <c r="D104" i="4" s="1"/>
  <c r="E108" i="4"/>
  <c r="M108" i="4"/>
  <c r="B99" i="14" l="1"/>
  <c r="B105" i="14" s="1"/>
  <c r="C95" i="4"/>
  <c r="B95" i="4" s="1"/>
  <c r="B44" i="4"/>
  <c r="C104" i="4"/>
  <c r="B104" i="16" s="1"/>
  <c r="S98" i="4"/>
  <c r="S104" i="4" s="1"/>
  <c r="AV1021" i="3" s="1"/>
  <c r="AV1022" i="3" s="1"/>
  <c r="B80" i="4"/>
  <c r="E80" i="4" s="1"/>
  <c r="R80" i="4" s="1"/>
  <c r="R95" i="4" s="1"/>
  <c r="B104" i="4"/>
  <c r="AE572" i="3"/>
  <c r="AB47" i="17"/>
  <c r="AG646" i="3"/>
  <c r="C54" i="14"/>
  <c r="E95" i="4"/>
  <c r="C99" i="14"/>
  <c r="B48" i="14"/>
  <c r="B44" i="14"/>
  <c r="B47" i="4"/>
  <c r="E47" i="4" s="1"/>
  <c r="R47" i="4" s="1"/>
  <c r="B98" i="16"/>
  <c r="D45" i="14"/>
  <c r="B47" i="16"/>
  <c r="D81" i="14"/>
  <c r="D96" i="14" s="1"/>
  <c r="C45" i="14"/>
  <c r="C81" i="14"/>
  <c r="B45" i="14"/>
  <c r="C53" i="4"/>
  <c r="G44" i="4"/>
  <c r="G53" i="4" s="1"/>
  <c r="G29" i="4" s="1"/>
  <c r="G36" i="4" s="1"/>
  <c r="G63" i="4" s="1"/>
  <c r="G96" i="4" s="1"/>
  <c r="G105" i="4" s="1"/>
  <c r="B43" i="4"/>
  <c r="E43" i="4" s="1"/>
  <c r="B95" i="16"/>
  <c r="B81" i="14"/>
  <c r="B96" i="14" s="1"/>
  <c r="B98" i="4"/>
  <c r="E98" i="4" s="1"/>
  <c r="D48" i="14"/>
  <c r="D44" i="14"/>
  <c r="B43" i="16"/>
  <c r="E104" i="16" l="1"/>
  <c r="E98" i="16"/>
  <c r="B54" i="14"/>
  <c r="B53" i="4"/>
  <c r="B53" i="16"/>
  <c r="E53" i="4"/>
  <c r="R43" i="4"/>
  <c r="R53" i="4" s="1"/>
  <c r="D54" i="14"/>
  <c r="E81" i="14"/>
  <c r="C96" i="14"/>
  <c r="E96" i="14" s="1"/>
  <c r="E54" i="14"/>
  <c r="R98" i="4"/>
  <c r="R104" i="4" s="1"/>
  <c r="E104" i="4"/>
  <c r="E45" i="14"/>
  <c r="E44" i="14"/>
  <c r="E99" i="14"/>
  <c r="C105" i="14"/>
  <c r="E105" i="14" s="1"/>
  <c r="E44" i="4"/>
  <c r="R44" i="4" s="1"/>
  <c r="B33" i="16" l="1"/>
  <c r="D34" i="14"/>
  <c r="B34" i="14"/>
  <c r="T29" i="17"/>
  <c r="E96" i="16"/>
  <c r="AB54" i="17"/>
  <c r="AC455" i="3"/>
  <c r="AC457" i="3"/>
  <c r="B29" i="16"/>
  <c r="B63" i="4"/>
  <c r="E30" i="14"/>
  <c r="AB53" i="17"/>
  <c r="D1019" i="3"/>
  <c r="B105" i="16"/>
  <c r="AC456" i="3"/>
  <c r="E105" i="4"/>
  <c r="B36" i="16"/>
  <c r="B36" i="4"/>
  <c r="C34" i="14"/>
  <c r="E34" i="14"/>
  <c r="R96" i="4"/>
  <c r="R105" i="4"/>
  <c r="X1017" i="3"/>
  <c r="X1018" i="3"/>
  <c r="AB56" i="17"/>
  <c r="E37" i="14"/>
  <c r="E29" i="16"/>
  <c r="B76" i="8"/>
  <c r="O76" i="8"/>
  <c r="E64" i="14"/>
  <c r="B97" i="14"/>
  <c r="B106" i="14"/>
  <c r="G72" i="8"/>
  <c r="B75" i="8"/>
  <c r="R75" i="8"/>
  <c r="G71" i="8"/>
  <c r="E36" i="4"/>
  <c r="E63" i="4"/>
  <c r="E96" i="4"/>
  <c r="B33" i="4"/>
  <c r="E33" i="4"/>
  <c r="R33" i="4"/>
  <c r="AB77" i="17"/>
  <c r="J78" i="17"/>
  <c r="Y41" i="17"/>
  <c r="AB55" i="17"/>
  <c r="M26" i="3"/>
  <c r="P218" i="3"/>
  <c r="B105" i="4"/>
  <c r="AB46" i="17"/>
  <c r="AB48" i="17"/>
  <c r="AB58" i="17"/>
  <c r="AB73" i="17"/>
  <c r="E36" i="16"/>
  <c r="Y11" i="17"/>
  <c r="Y23" i="17"/>
  <c r="Y26" i="17"/>
  <c r="Y28" i="17"/>
  <c r="B63" i="16"/>
  <c r="AD38" i="17"/>
  <c r="AD40" i="17"/>
  <c r="T26" i="17"/>
  <c r="T28" i="17"/>
  <c r="D64" i="14"/>
  <c r="D97" i="14"/>
  <c r="D106" i="14"/>
  <c r="E97" i="14"/>
  <c r="E63" i="16"/>
  <c r="C30" i="14"/>
  <c r="C37" i="14"/>
  <c r="C64" i="14"/>
  <c r="C97" i="14"/>
  <c r="C106" i="14"/>
  <c r="E106" i="14"/>
  <c r="Y38" i="17"/>
  <c r="Y40" i="17"/>
  <c r="D33" i="4"/>
  <c r="D29" i="4"/>
  <c r="D36" i="4"/>
  <c r="D63" i="4"/>
  <c r="D96" i="4"/>
  <c r="D105" i="4"/>
  <c r="J58" i="8"/>
  <c r="S33" i="4"/>
  <c r="E33" i="16"/>
  <c r="B96" i="16"/>
  <c r="C105" i="4"/>
  <c r="C36" i="4"/>
  <c r="C63" i="4"/>
  <c r="C96" i="4"/>
  <c r="B96" i="4"/>
  <c r="W218" i="3"/>
  <c r="D30" i="14"/>
  <c r="D37" i="14"/>
  <c r="B64" i="14"/>
  <c r="R63" i="4"/>
  <c r="AB75" i="17"/>
  <c r="AB74" i="17"/>
  <c r="M28" i="3"/>
  <c r="Q71" i="8"/>
  <c r="O75" i="8"/>
  <c r="B30" i="14"/>
  <c r="B37" i="14"/>
  <c r="B29" i="4"/>
  <c r="E29" i="4"/>
  <c r="R29" i="4"/>
  <c r="R36" i="4"/>
  <c r="E107" i="16"/>
  <c r="T11" i="17"/>
  <c r="T23" i="17"/>
  <c r="Y61" i="17"/>
  <c r="Y65" i="17"/>
  <c r="S107" i="4"/>
  <c r="C33" i="4"/>
  <c r="C29" i="4"/>
  <c r="S29" i="4"/>
  <c r="S36" i="4"/>
  <c r="S63" i="4"/>
  <c r="S96" i="4"/>
  <c r="S105" i="4"/>
  <c r="E105" i="16"/>
</calcChain>
</file>

<file path=xl/comments1.xml><?xml version="1.0" encoding="utf-8"?>
<comments xmlns="http://schemas.openxmlformats.org/spreadsheetml/2006/main">
  <authors>
    <author>Chen, Zhuo</author>
    <author>State Treasurer's Office</author>
  </authors>
  <commentList>
    <comment ref="Z805" authorId="0" shapeId="0">
      <text>
        <r>
          <rPr>
            <sz val="9"/>
            <color indexed="81"/>
            <rFont val="Tahoma"/>
            <family val="2"/>
          </rPr>
          <t xml:space="preserve">Complete the Subsidy Contract Calculation tab, the annual rental subsidy overhang amount will automatically populate
</t>
        </r>
      </text>
    </comment>
    <comment ref="L962"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9"/>
            <color indexed="81"/>
            <rFont val="Tahoma"/>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t>
        </r>
      </text>
    </comment>
    <comment ref="B26" authorId="0" shapeId="0">
      <text>
        <r>
          <rPr>
            <sz val="9"/>
            <color indexed="81"/>
            <rFont val="Tahoma"/>
            <family val="2"/>
          </rPr>
          <t xml:space="preserve">Relocation costs should correlate to the costs approved by either the local agency or federal agency. 
</t>
        </r>
      </text>
    </comment>
    <comment ref="B71" authorId="2" shapeId="0">
      <text>
        <r>
          <rPr>
            <sz val="9"/>
            <color indexed="81"/>
            <rFont val="Tahoma"/>
            <family val="2"/>
          </rPr>
          <t>For projects subject to a TCAC Capital Needs Covenant</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Total Developer Fees in Eligible Basis cannot exceed $2,500,000.</t>
        </r>
      </text>
    </comment>
    <comment ref="T104" authorId="0" shapeId="0">
      <text>
        <r>
          <rPr>
            <sz val="10"/>
            <color indexed="81"/>
            <rFont val="Arial"/>
            <family val="2"/>
          </rPr>
          <t xml:space="preserve">Acquisition Credits cannot exceed 5% of cell T96 (or 15% if regulatory requirements are met.)  See TCAC Reg. Section 10327(c)(2)(B).
</t>
        </r>
      </text>
    </comment>
  </commentList>
</comments>
</file>

<file path=xl/comments3.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When requesting state credits the applicant 
shall not reduce basis related to federal tax credits except to reduce requested basis to the project’s threshold basis limit OR the credit request to the amount available in the project’s geographic region OR the $2,500,000 limit described in Section 10325(f)(9)(C).</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authors>
    <author>State Treasurer's Office</author>
    <author>Chen, Zhuo</author>
  </authors>
  <commentList>
    <comment ref="S563" authorId="0" shapeId="0">
      <text>
        <r>
          <rPr>
            <b/>
            <sz val="9"/>
            <color indexed="81"/>
            <rFont val="Tahoma"/>
            <family val="2"/>
          </rPr>
          <t>Available only to Rural set-aside projects.</t>
        </r>
        <r>
          <rPr>
            <sz val="9"/>
            <color indexed="81"/>
            <rFont val="Tahoma"/>
            <family val="2"/>
          </rPr>
          <t xml:space="preserve">
</t>
        </r>
      </text>
    </comment>
    <comment ref="U570" authorId="0" shapeId="0">
      <text>
        <r>
          <rPr>
            <sz val="8"/>
            <color indexed="81"/>
            <rFont val="Arial"/>
            <family val="2"/>
          </rPr>
          <t>Available only to Rural set-aside projects.</t>
        </r>
      </text>
    </comment>
    <comment ref="U571" authorId="0" shapeId="0">
      <text>
        <r>
          <rPr>
            <sz val="8"/>
            <color indexed="81"/>
            <rFont val="Arial"/>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E590" authorId="0" shapeId="0">
      <text>
        <r>
          <rPr>
            <sz val="9"/>
            <color indexed="81"/>
            <rFont val="Arial"/>
            <family val="2"/>
          </rPr>
          <t xml:space="preserve">DO NOT USE if Rural set-aside projects:  </t>
        </r>
      </text>
    </comment>
    <comment ref="E591" authorId="1" shapeId="0">
      <text>
        <r>
          <rPr>
            <sz val="9"/>
            <color indexed="81"/>
            <rFont val="Tahoma"/>
            <family val="2"/>
          </rPr>
          <t xml:space="preserve">ONLY for Rural set-aside projects.
</t>
        </r>
      </text>
    </comment>
    <comment ref="E592"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List>
</comments>
</file>

<file path=xl/sharedStrings.xml><?xml version="1.0" encoding="utf-8"?>
<sst xmlns="http://schemas.openxmlformats.org/spreadsheetml/2006/main" count="4519" uniqueCount="2476">
  <si>
    <t>Name of Applicant:</t>
  </si>
  <si>
    <t>Name of Project:</t>
  </si>
  <si>
    <t>Housing type:</t>
  </si>
  <si>
    <t xml:space="preserve">Monthly Resident Utility Allowance by Unit Size </t>
  </si>
  <si>
    <t xml:space="preserve">Tax Credits.  Both Federal law and the state law require that various requirements be met on an ongoing basis.  I </t>
  </si>
  <si>
    <t>agree that compliance with these requirements is the responsibility of the applicant.</t>
  </si>
  <si>
    <t>**equals: "total square footage of all residential units" + "total community room square footage" + "total common space" + "total parking structure square footage")</t>
  </si>
  <si>
    <t>*Must be 100% to apply for State Credits</t>
  </si>
  <si>
    <t>(j)</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</si>
  <si>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</si>
  <si>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</si>
  <si>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</si>
  <si>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</si>
  <si>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General Partner Experience</t>
  </si>
  <si>
    <t>h) Medical Clinic or Hospital</t>
  </si>
  <si>
    <t>i) Pharmacy</t>
  </si>
  <si>
    <t>j) In-unit High Speed Internet Service</t>
  </si>
  <si>
    <t>Total Points for Internet Service:</t>
  </si>
  <si>
    <t xml:space="preserve">If yes, are any of the units to be occupied by the owner or </t>
  </si>
  <si>
    <t>SUTTER</t>
  </si>
  <si>
    <t>TEHAMA</t>
  </si>
  <si>
    <t>TRINITY</t>
  </si>
  <si>
    <t>TULARE</t>
  </si>
  <si>
    <t>VENTURA</t>
  </si>
  <si>
    <t>YOLO</t>
  </si>
  <si>
    <t>Federal Credit Amount and State Credit Amount requested</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</si>
  <si>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</si>
  <si>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</si>
  <si>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</si>
  <si>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</si>
  <si>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</si>
  <si>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</si>
  <si>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</si>
  <si>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</si>
  <si>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</si>
  <si>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</si>
  <si>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</si>
  <si>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</si>
  <si>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</si>
  <si>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</si>
  <si>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</si>
  <si>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</si>
  <si>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</si>
  <si>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</si>
  <si>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</si>
  <si>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</si>
  <si>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f) Senior Developments: Daily Operated Senior Center</t>
  </si>
  <si>
    <t>H</t>
  </si>
  <si>
    <t>(1)</t>
  </si>
  <si>
    <t>I</t>
  </si>
  <si>
    <t>G</t>
  </si>
  <si>
    <t>Tax-Exempt Bond Financing</t>
  </si>
  <si>
    <t>Credit Enhancement Provider</t>
  </si>
  <si>
    <t>C(1)</t>
  </si>
  <si>
    <t>C(2)</t>
  </si>
  <si>
    <t>FOR LOW-INCOME HOUSING TAX CREDITS</t>
  </si>
  <si>
    <t>Federal and State</t>
  </si>
  <si>
    <t>Bond Issuer:</t>
  </si>
  <si>
    <t>Applicable Fraction:</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</si>
  <si>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</si>
  <si>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</si>
  <si>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</si>
  <si>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</si>
  <si>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</si>
  <si>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</si>
  <si>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</si>
  <si>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</si>
  <si>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</si>
  <si>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</si>
  <si>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</si>
  <si>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</si>
  <si>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</si>
  <si>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(iv)</t>
  </si>
  <si>
    <t>(v)</t>
  </si>
  <si>
    <t>Percent of 
Area Median Income (AMI)</t>
  </si>
  <si>
    <t>If irregular, specify measurements in feet, acres, and square feet:</t>
  </si>
  <si>
    <t>The site is within 1/2 mile of a full scale grocery store/supermarket of at least 25,000 gross interior square feet where staples, fresh meat, and fresh produce are sold (1 mile for Rural set-aside projects).</t>
  </si>
  <si>
    <t>HUD Section 8:</t>
  </si>
  <si>
    <t>HUD SHP:</t>
  </si>
  <si>
    <t>Total Annual Services Amenities Budget (from project expenses):</t>
  </si>
  <si>
    <t>Determination of Federal Credit</t>
  </si>
  <si>
    <t>Total commercial/ retail space square footage:</t>
  </si>
  <si>
    <t>E(1)</t>
  </si>
  <si>
    <t>E(2)</t>
  </si>
  <si>
    <t>A.  General Partner &amp; Management Company Experience</t>
  </si>
  <si>
    <t>C.  Site &amp; Service Amenities</t>
  </si>
  <si>
    <t>If Yes, select type:</t>
  </si>
  <si>
    <t>lowest income</t>
  </si>
  <si>
    <t>4 BR</t>
  </si>
  <si>
    <t>,</t>
  </si>
  <si>
    <t>11)</t>
  </si>
  <si>
    <t>12)</t>
  </si>
  <si>
    <t>Total Points for Site Amenities:</t>
  </si>
  <si>
    <t>General Contractor:</t>
  </si>
  <si>
    <t>Investor:</t>
  </si>
  <si>
    <t>Market Analyst:</t>
  </si>
  <si>
    <t>Appraiser:</t>
  </si>
  <si>
    <t>Consolidate your units before entering your information into the table
Do not enter any non-qualifying units into the table</t>
  </si>
  <si>
    <t>Total Tax Credit Equity:</t>
  </si>
  <si>
    <t>Total Sources of Project Funds:</t>
  </si>
  <si>
    <t>Rent Sup / RAP:</t>
  </si>
  <si>
    <t>Nonprofit Organization</t>
  </si>
  <si>
    <t>Local Jurisdiction</t>
  </si>
  <si>
    <t>General and Summary Information</t>
  </si>
  <si>
    <t>Applicant Information</t>
  </si>
  <si>
    <t>General Partner(s) or Principal Owner(s) Type?</t>
  </si>
  <si>
    <t>(vi)</t>
  </si>
  <si>
    <t>(vii)</t>
  </si>
  <si>
    <t>6 Points</t>
  </si>
  <si>
    <t>5 Points</t>
  </si>
  <si>
    <t>4 Points</t>
  </si>
  <si>
    <t>3 Points</t>
  </si>
  <si>
    <t>9)</t>
  </si>
  <si>
    <t>APPLICANT:</t>
  </si>
  <si>
    <t>Assessor's Parcel Number(s):</t>
  </si>
  <si>
    <t>Lender/Source:</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</si>
  <si>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</si>
  <si>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Services to be Provided</t>
  </si>
  <si>
    <t>Total Dollars Committed</t>
  </si>
  <si>
    <t>1.</t>
  </si>
  <si>
    <t>Service Coordinator</t>
  </si>
  <si>
    <t>2.</t>
  </si>
  <si>
    <t>3.</t>
  </si>
  <si>
    <t>Other Services Specialist</t>
  </si>
  <si>
    <t>4.</t>
  </si>
  <si>
    <t>5.</t>
  </si>
  <si>
    <t>6.</t>
  </si>
  <si>
    <t>7.</t>
  </si>
  <si>
    <t>8.</t>
  </si>
  <si>
    <t>9.</t>
  </si>
  <si>
    <t>Other Services:</t>
  </si>
  <si>
    <t>d) Full-Scale Grocery Store, Supermarket, Neighborhood Market, or Farmers' Market</t>
  </si>
  <si>
    <t>In-unit High Speed Internet Service</t>
  </si>
  <si>
    <t>Grocery/Farmers' Market</t>
  </si>
  <si>
    <t>(7)</t>
  </si>
  <si>
    <t>(8)</t>
  </si>
  <si>
    <t>(9)</t>
  </si>
  <si>
    <t>22.5*</t>
  </si>
  <si>
    <t>Sponsor Characteristics</t>
  </si>
  <si>
    <t>A(1)</t>
  </si>
  <si>
    <t>Project Participants</t>
  </si>
  <si>
    <t xml:space="preserve">The undersigned applicant hereby makes application to the California Tax Credit Allocation Committee (“TCAC”) </t>
  </si>
  <si>
    <t xml:space="preserve">Large Family Projects </t>
  </si>
  <si>
    <t xml:space="preserve">Senior Projects </t>
  </si>
  <si>
    <t xml:space="preserve">Special Needs Projects </t>
  </si>
  <si>
    <t xml:space="preserve">At-Risk Projects </t>
  </si>
  <si>
    <t>TUOLUMNE</t>
  </si>
  <si>
    <t>Tuolumne</t>
  </si>
  <si>
    <t>sum of total num of units</t>
  </si>
  <si>
    <t>test # 2</t>
  </si>
  <si>
    <t>test # 1</t>
  </si>
  <si>
    <t>SRO</t>
  </si>
  <si>
    <t>4+ BR</t>
  </si>
  <si>
    <t>row tests</t>
  </si>
  <si>
    <t>Bedroom Selection</t>
  </si>
  <si>
    <t>Total Number of Tax Credit Units per Bedroom Size</t>
  </si>
  <si>
    <t>MONTEREY</t>
  </si>
  <si>
    <t>(g)</t>
  </si>
  <si>
    <t>NAPA</t>
  </si>
  <si>
    <t>NEVADA</t>
  </si>
  <si>
    <t>ORANGE</t>
  </si>
  <si>
    <t>PLACER</t>
  </si>
  <si>
    <t>(h)</t>
  </si>
  <si>
    <t>PLUMAS</t>
  </si>
  <si>
    <t>RIVERSIDE</t>
  </si>
  <si>
    <t>(i)</t>
  </si>
  <si>
    <t>SAN BENITO</t>
  </si>
  <si>
    <t>SAN BERNARDINO</t>
  </si>
  <si>
    <t>SAN DIEGO</t>
  </si>
  <si>
    <t>SAN FRANCISCO</t>
  </si>
  <si>
    <t>SAN JOAQUIN</t>
  </si>
  <si>
    <t>SAN LUIS OBISPO</t>
  </si>
  <si>
    <t>SAN MATEO</t>
  </si>
  <si>
    <t>SANTA BARBARA</t>
  </si>
  <si>
    <t>SANTA CLARA</t>
  </si>
  <si>
    <t>SANTA CRUZ</t>
  </si>
  <si>
    <t>SHASTA</t>
  </si>
  <si>
    <t>SIERRA</t>
  </si>
  <si>
    <t>SISKIYOU</t>
  </si>
  <si>
    <t>SOLANO</t>
  </si>
  <si>
    <t xml:space="preserve">I acknowledge that all materials and requirements are subject to change by enactment of federal or state </t>
  </si>
  <si>
    <t>Actual 
Approval</t>
  </si>
  <si>
    <t>30% PVC for New Const/Rehab</t>
  </si>
  <si>
    <t>Fuel:</t>
  </si>
  <si>
    <t>Security:</t>
  </si>
  <si>
    <t>Accounting/Audit:</t>
  </si>
  <si>
    <t>Legal:</t>
  </si>
  <si>
    <t>Advertising:</t>
  </si>
  <si>
    <t>Number of Units Receiving Assistance:</t>
  </si>
  <si>
    <r>
      <t>Length of Contract</t>
    </r>
    <r>
      <rPr>
        <sz val="8"/>
        <rFont val="Arial"/>
        <family val="2"/>
      </rPr>
      <t xml:space="preserve"> (years):</t>
    </r>
  </si>
  <si>
    <t>Fill in the appropriate information by unit type in ascending order similar to the low-income units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</si>
  <si>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</si>
  <si>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by TCAC which identify the priorities and other standards which will be employed to evaluate applications.</t>
  </si>
  <si>
    <t xml:space="preserve">I acknowledge that a reservation of Federal or State Tax Credits does not guarantee that the project will qualify for </t>
  </si>
  <si>
    <t>(select one)</t>
  </si>
  <si>
    <t>d</t>
  </si>
  <si>
    <t>e</t>
  </si>
  <si>
    <t>f</t>
  </si>
  <si>
    <t>*Total Number of Unrestricted Units:</t>
  </si>
  <si>
    <t>b)</t>
  </si>
  <si>
    <t>c)</t>
  </si>
  <si>
    <t>A</t>
  </si>
  <si>
    <t>Applicant Name</t>
  </si>
  <si>
    <t>a)</t>
  </si>
  <si>
    <t>Fill in the name of the general partner or the entity which is applying for; and receiving</t>
  </si>
  <si>
    <t xml:space="preserve">the requested tax credits. </t>
  </si>
  <si>
    <t>Project Name</t>
  </si>
  <si>
    <t>Fill in the proposed name of the project.</t>
  </si>
  <si>
    <t>Are Buildings on a Contiguous Site?</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</si>
  <si>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</si>
  <si>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</si>
  <si>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</si>
  <si>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</si>
  <si>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</si>
  <si>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</si>
  <si>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</si>
  <si>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</si>
  <si>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</si>
  <si>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</si>
  <si>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</si>
  <si>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</si>
  <si>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</si>
  <si>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Percentage of Units to Total Units (by bedroom size)</t>
  </si>
  <si>
    <t>test # 4</t>
  </si>
  <si>
    <t>10% of units per bedroom at 30% ami?</t>
  </si>
  <si>
    <t>test 3 / 4</t>
  </si>
  <si>
    <t>TOTAL:</t>
  </si>
  <si>
    <t>"snake test"</t>
  </si>
  <si>
    <t>4br .10</t>
  </si>
  <si>
    <t>3br .10</t>
  </si>
  <si>
    <t>2br .10</t>
  </si>
  <si>
    <t>1br .10</t>
  </si>
  <si>
    <t>fill in yellow fields only</t>
  </si>
  <si>
    <t>rank units</t>
  </si>
  <si>
    <t>rank %</t>
  </si>
  <si>
    <t>zero or &gt;=.10</t>
  </si>
  <si>
    <t>Total Projected Annual Rental Subsidy:</t>
  </si>
  <si>
    <t>Total Miscellaneous Income:</t>
  </si>
  <si>
    <t>Calculate Maximum Developer Fee using the eligible basis subtotals.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</si>
  <si>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</si>
  <si>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At-Risk</t>
  </si>
  <si>
    <t>New Construction</t>
  </si>
  <si>
    <t>Name of Lender/Source</t>
  </si>
  <si>
    <t>Interest Rate</t>
  </si>
  <si>
    <t>Amount of Funds</t>
  </si>
  <si>
    <t>7)</t>
  </si>
  <si>
    <t>8)</t>
  </si>
  <si>
    <t xml:space="preserve">I agree to hold TCAC, its members, officers, agents, and employees harmless from any matters arising out of or </t>
  </si>
  <si>
    <t>related to the Credit programs.</t>
  </si>
  <si>
    <t>Maximum 9 Points</t>
  </si>
  <si>
    <t>Maximum 10 Points</t>
  </si>
  <si>
    <t>Residual</t>
  </si>
  <si>
    <t>Deferred</t>
  </si>
  <si>
    <t>Electricity:</t>
  </si>
  <si>
    <t>4+ Bedrooms</t>
  </si>
  <si>
    <t>Total Points for Pharmacy:</t>
  </si>
  <si>
    <t>Total Funds For Construction:</t>
  </si>
  <si>
    <t>Total Permanent Financing:</t>
  </si>
  <si>
    <t>A(1) General Partner Experience</t>
  </si>
  <si>
    <t>A(2) Management Company Experience</t>
  </si>
  <si>
    <t>B.  Housing Needs</t>
  </si>
  <si>
    <t>C(1) Site Amenities</t>
  </si>
  <si>
    <t>D.  Sustainable Building Methods</t>
  </si>
  <si>
    <t>or allocation of Credit is made as a result of this application, I will also furnish promptly such other supporting</t>
  </si>
  <si>
    <t>III. PROJECT FINANCING - SECTION 1: CONSTRUCTION FINANCING</t>
  </si>
  <si>
    <t>III. PROJECT FINANCING - SECTION 2:  PERMANENT FINANCING</t>
  </si>
  <si>
    <t>III. PROJECT FINANCING - SECTION 3:  INCOME INFORMATION</t>
  </si>
  <si>
    <t>III. PROJECT FINANCING - SECTION 4:  LOAN AND GRANT SUBSIDIES</t>
  </si>
  <si>
    <t>III. PROJECT FINANCING - SECTION 5:  THRESHOLD BASIS LIMIT</t>
  </si>
  <si>
    <t>IV. SOURCES AND USES BUDGET - SECTION 1: SOURCES AND USES BUDGET</t>
  </si>
  <si>
    <t>VI. POINTS SYSTEM - SECTION 1: THE POINTS SYSTEM</t>
  </si>
  <si>
    <t>Total Points:</t>
  </si>
  <si>
    <t>VI. POINTS SYSTEM - SECTION 2:  POINTS SYSTEM SUMMARY</t>
  </si>
  <si>
    <t>Percentage of aggregate basis financed by the bonds? (Reg. Section 10326(e)(2)):</t>
  </si>
  <si>
    <t>low income</t>
  </si>
  <si>
    <t>manager(s)</t>
  </si>
  <si>
    <t>market rate</t>
  </si>
  <si>
    <t>total sum for threshold basis limit</t>
  </si>
  <si>
    <t xml:space="preserve">I certify that I believe that the project can be completed within the development budget and the development </t>
  </si>
  <si>
    <t xml:space="preserve">complete the application. For threshold omissions other than reproduction or assembly errors, the Executive </t>
  </si>
  <si>
    <t>Project, Land, Building and Unit Information</t>
  </si>
  <si>
    <t>1)</t>
  </si>
  <si>
    <t>2)</t>
  </si>
  <si>
    <t>Land</t>
  </si>
  <si>
    <t>x</t>
  </si>
  <si>
    <t>Feet</t>
  </si>
  <si>
    <t>Acres</t>
  </si>
  <si>
    <t>Square Feet</t>
  </si>
  <si>
    <t>3)</t>
  </si>
  <si>
    <t>Building Information</t>
  </si>
  <si>
    <t>Total Number of Buildings:</t>
  </si>
  <si>
    <t>*55%</t>
  </si>
  <si>
    <t>*State Assembly District:</t>
  </si>
  <si>
    <t>*State Senate District:</t>
  </si>
  <si>
    <t>*Accurate information is essential; the following website is provided for reference:</t>
  </si>
  <si>
    <t>Has credit previously been awarded?</t>
  </si>
  <si>
    <t>CONTRA COSTA</t>
  </si>
  <si>
    <t>(Part II - Application - Section 2 - F)</t>
  </si>
  <si>
    <t>Total number of units:</t>
  </si>
  <si>
    <t>YUBA</t>
  </si>
  <si>
    <t>Total Points for Housing Needs:</t>
  </si>
  <si>
    <t>Total Points for Service Amenities:</t>
  </si>
  <si>
    <t>Submission Requirements</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</si>
  <si>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</si>
  <si>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</si>
  <si>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</si>
  <si>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r>
      <t xml:space="preserve">ATTACHMENT 16: Terms of Syndication Agreement must include </t>
    </r>
    <r>
      <rPr>
        <u/>
        <sz val="10"/>
        <rFont val="Arial"/>
        <family val="2"/>
      </rPr>
      <t>separate</t>
    </r>
    <r>
      <rPr>
        <sz val="10"/>
        <rFont val="Arial"/>
        <family val="2"/>
      </rPr>
      <t xml:space="preserve"> tax credit factors for</t>
    </r>
  </si>
  <si>
    <t>Local:</t>
  </si>
  <si>
    <t>Corporation</t>
  </si>
  <si>
    <t>If no, will it meet the waiver conditions of IRC Sec. 42(d)(6)?</t>
  </si>
  <si>
    <t xml:space="preserve">I acknowledge that the information submitted to TCAC in this application or supplemental thereto may be subject </t>
  </si>
  <si>
    <t>Rental Subsidy Income/Operating Subsidy</t>
  </si>
  <si>
    <t>H.</t>
  </si>
  <si>
    <t>Loan and Grant Subsidies</t>
  </si>
  <si>
    <t>Threshold Basis Limit</t>
  </si>
  <si>
    <t>Basis and Credits</t>
  </si>
  <si>
    <t>Painting:</t>
  </si>
  <si>
    <t>Maintenance Personnel:</t>
  </si>
  <si>
    <t>On-site Manager:</t>
  </si>
  <si>
    <t>Water/Sewer:</t>
  </si>
  <si>
    <t>Permanent Sources</t>
  </si>
  <si>
    <t>I declare under penalty of perjury that the information contained in the application, exhibits, attachments, and any</t>
  </si>
  <si>
    <t>*Federal Only:</t>
  </si>
  <si>
    <t>Credit Amounts Requested</t>
  </si>
  <si>
    <t>Identify if each is either nonprofit or for profit entities.</t>
  </si>
  <si>
    <t>Fill in the appropriate information for each section.</t>
  </si>
  <si>
    <t>Provide the name, phone number and contact person of any entity providing credit</t>
  </si>
  <si>
    <t>enhancement and the type of enhancement provided.</t>
  </si>
  <si>
    <t>Total:</t>
  </si>
  <si>
    <t>Total # Units:</t>
  </si>
  <si>
    <t xml:space="preserve">timetable set forth (which timetable is in conformance with TCAC rules and regulations) and can be operated in </t>
  </si>
  <si>
    <t>Two or More Story With an Elevator:</t>
  </si>
  <si>
    <t>Two or More Story Without an Elevator:</t>
  </si>
  <si>
    <t>One or More Levels of Subterranean Parking:</t>
  </si>
  <si>
    <t>At-Risk Projects</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</si>
  <si>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</si>
  <si>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</si>
  <si>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</si>
  <si>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</si>
  <si>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</si>
  <si>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</si>
  <si>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</si>
  <si>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</si>
  <si>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</si>
  <si>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</si>
  <si>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</si>
  <si>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</si>
  <si>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*Federal Congressional District:</t>
  </si>
  <si>
    <t>and commercial income should not support the residential portion (Sections 10322(h)(14), (22); 10327(g)(7)).</t>
  </si>
  <si>
    <t>Rental Subsidy Anticipated</t>
  </si>
  <si>
    <t>V</t>
  </si>
  <si>
    <t>All applicable cells must be completed by the applicant</t>
  </si>
  <si>
    <t>For any question response areas, if not applicable, select  "N/A".</t>
  </si>
  <si>
    <t>Total Points for Daily Operated Senior Center Amenity:</t>
  </si>
  <si>
    <t>Total Points for Population Specific Service Oriented Facility Amenity:</t>
  </si>
  <si>
    <t>Total Credits Necessary for Feasibility</t>
  </si>
  <si>
    <t>Annual Federal Credit Necessary for Feasibility</t>
  </si>
  <si>
    <t>(specify here)</t>
  </si>
  <si>
    <t>( ) BR</t>
  </si>
  <si>
    <t>READINESS TO PROCEED</t>
  </si>
  <si>
    <t>Purchased from Affiliate:</t>
  </si>
  <si>
    <t>Holding Costs per Month:</t>
  </si>
  <si>
    <t>Special Assessment(s):</t>
  </si>
  <si>
    <t>Total Projected Holding Costs:</t>
  </si>
  <si>
    <t xml:space="preserve">Real Estate Tax Rate:  </t>
  </si>
  <si>
    <t>Total Points for General Partner Experience:</t>
  </si>
  <si>
    <t>Total Points for Management Company Experience:</t>
  </si>
  <si>
    <t>Total Points for Public Park Amenity:</t>
  </si>
  <si>
    <t>Local Reviewing Agency for the Tax Credit Allocation Committee.  I agree that it is also my responsibility to provide</t>
  </si>
  <si>
    <t>Gas:</t>
  </si>
  <si>
    <t>Federal Minimum Set-Aside Election  (IRC Section 42 (g)(1))</t>
  </si>
  <si>
    <t xml:space="preserve">  Note:  Syndication Costs may not be included as a project cost.</t>
  </si>
  <si>
    <t>Type of Credit Requested</t>
  </si>
  <si>
    <t>Project Type</t>
  </si>
  <si>
    <t>Other: (Specify)</t>
  </si>
  <si>
    <t>Total Number of Managers' Units:</t>
  </si>
  <si>
    <r>
      <t>(excluding managers' units)</t>
    </r>
    <r>
      <rPr>
        <b/>
        <sz val="10"/>
        <rFont val="Arial"/>
        <family val="2"/>
      </rPr>
      <t xml:space="preserve"> Total Number of Low Income Units:</t>
    </r>
  </si>
  <si>
    <t xml:space="preserve">There Needs to be a Total of </t>
  </si>
  <si>
    <t>Units in this Table</t>
  </si>
  <si>
    <t>You Have a Current Total of</t>
  </si>
  <si>
    <t>MAXIMUM POINTS</t>
  </si>
  <si>
    <t>APPLICANT POINTS</t>
  </si>
  <si>
    <t>TOTAL
POINTS</t>
  </si>
  <si>
    <t>preliminarily reserved for this project, if any, may be adjusted over time based upon changing project costs and</t>
  </si>
  <si>
    <t>TOTAL UNADJUSTED THRESHOLD BASIS LIMIT:</t>
  </si>
  <si>
    <t>such other information as TCAC requests as necessary to evaluate my application.  I represent that if a reservation</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</si>
  <si>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</si>
  <si>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</si>
  <si>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</si>
  <si>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</si>
  <si>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</si>
  <si>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</si>
  <si>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</si>
  <si>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</si>
  <si>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</si>
  <si>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</si>
  <si>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</si>
  <si>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</si>
  <si>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</si>
  <si>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</si>
  <si>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</si>
  <si>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Title:</t>
  </si>
  <si>
    <t>City Manager:</t>
  </si>
  <si>
    <t>Is this project a Re-syndication of a current TCAC project?</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</si>
  <si>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</si>
  <si>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</si>
  <si>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</si>
  <si>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</si>
  <si>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</si>
  <si>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</si>
  <si>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</si>
  <si>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 xml:space="preserve">If "Yes", indicate if any of the proposed buildings of four or fewer units will be occupied by the </t>
  </si>
  <si>
    <t>owner (IRC 42 (i)(3)(C)).</t>
  </si>
  <si>
    <t>Fill in all highlighted lines.  Totals will be auto-populated as the highlighted items are entered.</t>
  </si>
  <si>
    <t>Section  6</t>
  </si>
  <si>
    <t xml:space="preserve">Fill in all highlighted lines.  These should be consistent with Attachment 14: Verification of Zoning </t>
  </si>
  <si>
    <t>Complete the highlighted line for the estimated timetable for the development and completion of</t>
  </si>
  <si>
    <t>the project.</t>
  </si>
  <si>
    <t>If the project is a scattered site, please contact TCAC for application instructions.</t>
  </si>
  <si>
    <t>Point System Summary</t>
  </si>
  <si>
    <t>Provide the lender name, the percentage rate, the amortizing term, and the loan amount.</t>
  </si>
  <si>
    <t>Provide the lender name, the percentage rate, the amortizing term, the loan amount and the annual</t>
  </si>
  <si>
    <t>debt service amount.</t>
  </si>
  <si>
    <t xml:space="preserve">Purchase Price:  </t>
  </si>
  <si>
    <t xml:space="preserve">Name of Seller: </t>
  </si>
  <si>
    <t>F</t>
  </si>
  <si>
    <t xml:space="preserve">Amenities may include, but are not limited to: </t>
  </si>
  <si>
    <t xml:space="preserve">I acknowledge that if I receive a reservation of Tax Credits, I will be required to submit requisite documentation at </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</si>
  <si>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</si>
  <si>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</si>
  <si>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State Tax Credit Factor</t>
  </si>
  <si>
    <t xml:space="preserve">Federal Tax Credit Factor </t>
  </si>
  <si>
    <t>Santa Cruz</t>
  </si>
  <si>
    <t>Shasta</t>
  </si>
  <si>
    <t>Sierra</t>
  </si>
  <si>
    <t>Siskiyou</t>
  </si>
  <si>
    <t>Solano</t>
  </si>
  <si>
    <t>Stanislaus</t>
  </si>
  <si>
    <t>Sutter</t>
  </si>
  <si>
    <t>Tehama</t>
  </si>
  <si>
    <t>Trinity</t>
  </si>
  <si>
    <t>Tulare</t>
  </si>
  <si>
    <t>Ventura</t>
  </si>
  <si>
    <t>Yolo</t>
  </si>
  <si>
    <t>Yuba</t>
  </si>
  <si>
    <t>Ext.:</t>
  </si>
  <si>
    <t xml:space="preserve"> if yes, enter number of stories:</t>
  </si>
  <si>
    <t>Term:</t>
  </si>
  <si>
    <t>Sec 221(d)(3) BMIR:</t>
  </si>
  <si>
    <t>HUD Sec 236:</t>
  </si>
  <si>
    <t xml:space="preserve">The applicant must select at least one housing type. </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</si>
  <si>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</si>
  <si>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</si>
  <si>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</si>
  <si>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</si>
  <si>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</si>
  <si>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</si>
  <si>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</si>
  <si>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</si>
  <si>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</si>
  <si>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</si>
  <si>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</si>
  <si>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</si>
  <si>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</si>
  <si>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</si>
  <si>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</si>
  <si>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</si>
  <si>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</si>
  <si>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</si>
  <si>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</si>
  <si>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Subtotal Annual Federal Credit:</t>
  </si>
  <si>
    <t>Total Combined Annual Federal Credit:</t>
  </si>
  <si>
    <t>Total Annual Potential Gross Income:</t>
  </si>
  <si>
    <t>Local Jurisdiction:</t>
  </si>
  <si>
    <t>Final Tie Breaker Formula:</t>
  </si>
  <si>
    <t>+</t>
  </si>
  <si>
    <t>Total residential project development costs</t>
  </si>
  <si>
    <t>=</t>
  </si>
  <si>
    <t>Development Team Information</t>
  </si>
  <si>
    <t>Income Information</t>
  </si>
  <si>
    <t>Low Income Units</t>
  </si>
  <si>
    <t>(a)
Bedroom Type(s)</t>
  </si>
  <si>
    <t>Large Family Projects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</si>
  <si>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</si>
  <si>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</si>
  <si>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</si>
  <si>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</si>
  <si>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</si>
  <si>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</si>
  <si>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</si>
  <si>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</si>
  <si>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</si>
  <si>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</si>
  <si>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</si>
  <si>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</si>
  <si>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Elevator:</t>
  </si>
  <si>
    <t>Grounds:</t>
  </si>
  <si>
    <t>Exterminating:</t>
  </si>
  <si>
    <t>Trash Removal:</t>
  </si>
  <si>
    <t>Repairs:</t>
  </si>
  <si>
    <t>Total Qualified Basis:</t>
  </si>
  <si>
    <t>Applicant Contact Information</t>
  </si>
  <si>
    <t>Legal Status of Applicant:</t>
  </si>
  <si>
    <t>If address is not established, enter detailed description (i.e. NW corner of 26th and Elm)</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</si>
  <si>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</si>
  <si>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</si>
  <si>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</si>
  <si>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</si>
  <si>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</si>
  <si>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</si>
  <si>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</si>
  <si>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</si>
  <si>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</si>
  <si>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</si>
  <si>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</si>
  <si>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</si>
  <si>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</si>
  <si>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If not Contiguous, do buildings meet the requirements of IRC Sec. 42(g)(7)?</t>
  </si>
  <si>
    <t>Orange County</t>
  </si>
  <si>
    <t>San Diego County</t>
  </si>
  <si>
    <t>Architect:</t>
  </si>
  <si>
    <t>Total Number of Units in the Project:</t>
  </si>
  <si>
    <t xml:space="preserve">I agree that TCAC will determine the Credit amount to comply with requirements of IRC Section 42 but that TCAC </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</si>
  <si>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</si>
  <si>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</si>
  <si>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</si>
  <si>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</si>
  <si>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CNA Consultant:</t>
  </si>
  <si>
    <t xml:space="preserve">New Construction </t>
  </si>
  <si>
    <t>Acquisition</t>
  </si>
  <si>
    <t>Total Utilities:</t>
  </si>
  <si>
    <t>Total Payroll / Payroll Taxes:</t>
  </si>
  <si>
    <t>Total Insurance:</t>
  </si>
  <si>
    <t>Total Maintenance:</t>
  </si>
  <si>
    <t>Total Other Expenses:</t>
  </si>
  <si>
    <t>Total Annual Residential Operating Expenses:</t>
  </si>
  <si>
    <t>Other amount:</t>
  </si>
  <si>
    <t>Identify the applicant</t>
  </si>
  <si>
    <t>Complete only the highlighted cells.</t>
  </si>
  <si>
    <t>(iii)</t>
  </si>
  <si>
    <t>If to be formed, enter date:</t>
  </si>
  <si>
    <t>currently exists</t>
  </si>
  <si>
    <t>*(Federal I.D. No. must be obtained prior to submitting carryover allocation package)</t>
  </si>
  <si>
    <t>Select one: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</si>
  <si>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</si>
  <si>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</si>
  <si>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</si>
  <si>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</si>
  <si>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</si>
  <si>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</si>
  <si>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</si>
  <si>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</si>
  <si>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</si>
  <si>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</si>
  <si>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</si>
  <si>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</si>
  <si>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</si>
  <si>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</si>
  <si>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</si>
  <si>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</si>
  <si>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</si>
  <si>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</si>
  <si>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</si>
  <si>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</si>
  <si>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</si>
  <si>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</si>
  <si>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</si>
  <si>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</si>
  <si>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</si>
  <si>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</si>
  <si>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</si>
  <si>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</si>
  <si>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</si>
  <si>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If the project receives tax-exempt bond financing for more than 50% of the aggregate basis,</t>
  </si>
  <si>
    <t>Name of Bond Issuer will be auto-populated after it has been entered in the "Development Team</t>
  </si>
  <si>
    <t>Member" section.</t>
  </si>
  <si>
    <t>Enter date application was submitted and/or approved at CDLAC.</t>
  </si>
  <si>
    <t>Indicate if a CDLAC allocation has been received.</t>
  </si>
  <si>
    <t>Contact Person During Application Process</t>
  </si>
  <si>
    <t>Participatory Role:</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</si>
  <si>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</si>
  <si>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</si>
  <si>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</si>
  <si>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</si>
  <si>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</si>
  <si>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</si>
  <si>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</si>
  <si>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</si>
  <si>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</si>
  <si>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</si>
  <si>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 xml:space="preserve">for the purpose of providing low-income rental housing as herein described.  I understand that Credit amount(s) </t>
  </si>
  <si>
    <t>Toggle the selected housing type.</t>
  </si>
  <si>
    <t>Occupancy of All Low-Income Units</t>
  </si>
  <si>
    <t>Construction Financing</t>
  </si>
  <si>
    <t>Joint Venture</t>
  </si>
  <si>
    <t>(e.g., General Partner, Consultant, etc.)</t>
  </si>
  <si>
    <t>Indicate and List All Development Team Members</t>
  </si>
  <si>
    <t>Developer:</t>
  </si>
  <si>
    <t>(2)</t>
  </si>
  <si>
    <t>(3)</t>
  </si>
  <si>
    <t>(4)</t>
  </si>
  <si>
    <t>(5)</t>
  </si>
  <si>
    <t>(6)</t>
  </si>
  <si>
    <t xml:space="preserve">seq. and California Revenue and Taxation Code Sections 12206, 17058, and 23610.5 pertaining to the State Tax </t>
  </si>
  <si>
    <t xml:space="preserve">Credit program.  I understand that the Federal and State Tax Credit programs are complex and involve long-term </t>
  </si>
  <si>
    <t>Licensed child care*</t>
  </si>
  <si>
    <t>After school program*</t>
  </si>
  <si>
    <t>Cost of Issuance</t>
  </si>
  <si>
    <t>Soft Cost Contingency</t>
  </si>
  <si>
    <t>SUBTOTAL</t>
  </si>
  <si>
    <t>Other:</t>
  </si>
  <si>
    <t>LEGAL FEES</t>
  </si>
  <si>
    <t>Lender Legal Paid by Applicant</t>
  </si>
  <si>
    <t>Total Attorney Costs</t>
  </si>
  <si>
    <t>RESERVES</t>
  </si>
  <si>
    <t>Rent Reserves</t>
  </si>
  <si>
    <t>Capitalized Rent Reserves</t>
  </si>
  <si>
    <t>3-Month Operating Reserve</t>
  </si>
  <si>
    <t>Total Reserve Costs</t>
  </si>
  <si>
    <t xml:space="preserve">application will be evaluated based on the Credit statutes, regulations, and the Qualified Allocation Plan adopted </t>
  </si>
  <si>
    <t>Management Company Name:</t>
  </si>
  <si>
    <r>
      <t>1</t>
    </r>
    <r>
      <rPr>
        <sz val="9"/>
        <rFont val="Arial"/>
        <family val="2"/>
      </rPr>
      <t>Land Cost or Value</t>
    </r>
  </si>
  <si>
    <r>
      <t>2</t>
    </r>
    <r>
      <rPr>
        <sz val="9"/>
        <rFont val="Arial"/>
        <family val="2"/>
      </rPr>
      <t>Demolition</t>
    </r>
  </si>
  <si>
    <r>
      <t>1</t>
    </r>
    <r>
      <rPr>
        <b/>
        <sz val="9"/>
        <rFont val="Arial"/>
        <family val="2"/>
      </rPr>
      <t>Total Land Cost or Value</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</si>
  <si>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</si>
  <si>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</si>
  <si>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Project Financing</t>
  </si>
  <si>
    <t>Points System</t>
  </si>
  <si>
    <t>7 Points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</si>
  <si>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</si>
  <si>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</si>
  <si>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</si>
  <si>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</si>
  <si>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previous sections (if applicable).</t>
  </si>
  <si>
    <t>Answer the questions in the cells indicated.  If the question does not apply, answer with "N/A"</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</si>
  <si>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</si>
  <si>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</si>
  <si>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</si>
  <si>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</si>
  <si>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</si>
  <si>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</si>
  <si>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</si>
  <si>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</si>
  <si>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</si>
  <si>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</si>
  <si>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</si>
  <si>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</si>
  <si>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</si>
  <si>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</si>
  <si>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</si>
  <si>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</si>
  <si>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</si>
  <si>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</si>
  <si>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</si>
  <si>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</si>
  <si>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NC/Rehab</t>
  </si>
  <si>
    <t>Commercial/ Retail Space:</t>
  </si>
  <si>
    <t>Total Annual Operating Expenses Per Unit:</t>
  </si>
  <si>
    <t>5br .10</t>
  </si>
  <si>
    <t>0br .10</t>
  </si>
  <si>
    <t>5 BR</t>
  </si>
  <si>
    <t xml:space="preserve"> If yes enter amount:</t>
  </si>
  <si>
    <t>Factor Amount</t>
  </si>
  <si>
    <t>Ext.</t>
  </si>
  <si>
    <t xml:space="preserve">General Partner &amp; Management Company Experience </t>
  </si>
  <si>
    <t xml:space="preserve">Housing Needs </t>
  </si>
  <si>
    <t xml:space="preserve">Site &amp; Service Amenities </t>
  </si>
  <si>
    <t xml:space="preserve">Sustainable Building Methods </t>
  </si>
  <si>
    <t>Lowest Income &amp; 10% of Units Restricted @ 30% AMI</t>
  </si>
  <si>
    <t xml:space="preserve">Readiness to Proceed </t>
  </si>
  <si>
    <t>5)</t>
  </si>
  <si>
    <t>Project Unit Number and Square Footage</t>
  </si>
  <si>
    <t>Total Contingency Cost</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</si>
  <si>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</si>
  <si>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</si>
  <si>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</si>
  <si>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</si>
  <si>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</si>
  <si>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</si>
  <si>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</si>
  <si>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</si>
  <si>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</si>
  <si>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</si>
  <si>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</si>
  <si>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</si>
  <si>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</si>
  <si>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</si>
  <si>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</si>
  <si>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</si>
  <si>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</si>
  <si>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</si>
  <si>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Purchase Information</t>
  </si>
  <si>
    <t xml:space="preserve">Date of Purchase Contract or Option:  </t>
  </si>
  <si>
    <t xml:space="preserve">Expiration Date of Option:  </t>
  </si>
  <si>
    <t>I seek advice from my own tax attorney or tax advisor.</t>
  </si>
  <si>
    <t xml:space="preserve">I represent that I have read and understand the requirements set forth in Regulation Section 10322(j) pertaining to </t>
  </si>
  <si>
    <t>re-applications for Credit.</t>
  </si>
  <si>
    <t xml:space="preserve"> ***RURAL***  Percent of 
Area Median Income (AMI)</t>
  </si>
  <si>
    <t>a</t>
  </si>
  <si>
    <t>b</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</si>
  <si>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</si>
  <si>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</si>
  <si>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</si>
  <si>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</si>
  <si>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</si>
  <si>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</si>
  <si>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</si>
  <si>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</si>
  <si>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</si>
  <si>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</si>
  <si>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</si>
  <si>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</si>
  <si>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</si>
  <si>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Legal</t>
  </si>
  <si>
    <t>5 Bedrooms</t>
  </si>
  <si>
    <t>Included in Eligible Basis
Yes/No</t>
  </si>
  <si>
    <t>TOTAL</t>
  </si>
  <si>
    <t>Land Lease Rent Prepayment</t>
  </si>
  <si>
    <t>d)</t>
  </si>
  <si>
    <t>CDLAC Allocation</t>
  </si>
  <si>
    <t>LEAVE BLANK / NOT APPLICABLE</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</si>
  <si>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</si>
  <si>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</si>
  <si>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</si>
  <si>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Address:</t>
  </si>
  <si>
    <t>City, State, Zip</t>
  </si>
  <si>
    <t>City, State, Zip:</t>
  </si>
  <si>
    <t>Email:</t>
  </si>
  <si>
    <t>Tax Professional:</t>
  </si>
  <si>
    <t>Consultant</t>
  </si>
  <si>
    <t>Name of PHA or California Energy Commission Providing Utility Allowances:</t>
  </si>
  <si>
    <t>Total Annual Reserve for Replacement:</t>
  </si>
  <si>
    <t>Total Annual Real Estate Taxes:</t>
  </si>
  <si>
    <t>Tax-Exempt Financing</t>
  </si>
  <si>
    <t>*</t>
  </si>
  <si>
    <t>For City Manager, please refer to the following the website below:</t>
  </si>
  <si>
    <t xml:space="preserve">Complete the low-income section by completing the rows by unit type and affordability levels.  </t>
  </si>
  <si>
    <t xml:space="preserve">Where different affordability levels exist for the same unit type, place this information in ascending </t>
  </si>
  <si>
    <t>Aggregate Monthly Rents For All Units:</t>
  </si>
  <si>
    <t>Aggregate Annual Rents For All Units:</t>
  </si>
  <si>
    <t>2 Bedrooms</t>
  </si>
  <si>
    <t>3 Bedrooms</t>
  </si>
  <si>
    <t>4 Bedrooms</t>
  </si>
  <si>
    <t>What type of enhancement is being provided?</t>
  </si>
  <si>
    <r>
      <t xml:space="preserve">Applicants </t>
    </r>
    <r>
      <rPr>
        <b/>
        <u/>
        <sz val="10"/>
        <color indexed="10"/>
        <rFont val="Arial"/>
        <family val="2"/>
      </rPr>
      <t>must</t>
    </r>
    <r>
      <rPr>
        <sz val="10"/>
        <rFont val="Arial"/>
        <family val="2"/>
      </rPr>
      <t xml:space="preserve"> submit the following:</t>
    </r>
  </si>
  <si>
    <t>Federal and State:</t>
  </si>
  <si>
    <t>D.</t>
  </si>
  <si>
    <t>E.</t>
  </si>
  <si>
    <t>N/A</t>
  </si>
  <si>
    <t>F.</t>
  </si>
  <si>
    <t xml:space="preserve">Name of Bond Issuer (Reg. Section 10326(e)(1)): </t>
  </si>
  <si>
    <t xml:space="preserve">CDLAC Allocation? </t>
  </si>
  <si>
    <t>Will project have Credit Enhancement?</t>
  </si>
  <si>
    <t>If Yes, identify the entity providing the Credit Enhancement:</t>
  </si>
  <si>
    <t>(h)          % of Actual AMI</t>
  </si>
  <si>
    <t>(g)
% of Targeted Area Median Income</t>
  </si>
  <si>
    <t>Project 100% Rents:</t>
  </si>
  <si>
    <t>California Tax Credit Allocation Committee</t>
  </si>
  <si>
    <t>County</t>
  </si>
  <si>
    <t>Existing Improvements Value</t>
  </si>
  <si>
    <t>Total Acquisition Cost</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</si>
  <si>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</si>
  <si>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</si>
  <si>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</si>
  <si>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</si>
  <si>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</si>
  <si>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</si>
  <si>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</si>
  <si>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</si>
  <si>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</si>
  <si>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</si>
  <si>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</si>
  <si>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</si>
  <si>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</si>
  <si>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Use this spreadsheet with Microsoft Excel 97 or above.</t>
  </si>
  <si>
    <t>TCAC cannot accept applications submitted via e-mail.</t>
  </si>
  <si>
    <t>Annual Residential Operating Expenses</t>
  </si>
  <si>
    <t xml:space="preserve"> Total 3-Month Operating Reserve:</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</si>
  <si>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</si>
  <si>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</si>
  <si>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</si>
  <si>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</si>
  <si>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The site is within 1/2 mile of a pharmacy (1 mile for Rural Set-aside). (This category may be combined with the other site amenities above).</t>
  </si>
  <si>
    <t>1 Point</t>
  </si>
  <si>
    <t>5 points</t>
  </si>
  <si>
    <t>total</t>
  </si>
  <si>
    <t>Will the subsidy continue?:</t>
  </si>
  <si>
    <r>
      <t xml:space="preserve">RHS 521 </t>
    </r>
    <r>
      <rPr>
        <sz val="8"/>
        <rFont val="Arial"/>
        <family val="2"/>
      </rPr>
      <t>(rent subsidy):</t>
    </r>
  </si>
  <si>
    <t>State / Local:</t>
  </si>
  <si>
    <t>g)</t>
  </si>
  <si>
    <t>Section 3</t>
  </si>
  <si>
    <t>Section 4</t>
  </si>
  <si>
    <t>Section 5</t>
  </si>
  <si>
    <t>III</t>
  </si>
  <si>
    <t>10 Points</t>
  </si>
  <si>
    <t>AMADOR</t>
  </si>
  <si>
    <t>II</t>
  </si>
  <si>
    <t>B</t>
  </si>
  <si>
    <t>Total  Administrative:</t>
  </si>
  <si>
    <t xml:space="preserve"> Administrative</t>
  </si>
  <si>
    <t>Management</t>
  </si>
  <si>
    <t>Total Management:</t>
  </si>
  <si>
    <t xml:space="preserve">Payroll / </t>
  </si>
  <si>
    <t>Payroll Taxes</t>
  </si>
  <si>
    <t>Santa Barbara</t>
  </si>
  <si>
    <t>Santa Clara</t>
  </si>
  <si>
    <t xml:space="preserve">It is recommended that a back-up copy of the application be created for future use. </t>
  </si>
  <si>
    <t xml:space="preserve">Do any buildings have 4 or fewer units? </t>
  </si>
  <si>
    <t>In corresponding order, list the required lender information.</t>
  </si>
  <si>
    <t xml:space="preserve"> </t>
  </si>
  <si>
    <t>Approval Date:</t>
  </si>
  <si>
    <t>Source:</t>
  </si>
  <si>
    <t>Percentage:</t>
  </si>
  <si>
    <t>Units Subsidized:</t>
  </si>
  <si>
    <t>Amount Per Year:</t>
  </si>
  <si>
    <t>Total Subsidy:</t>
  </si>
  <si>
    <t>Certain areas, when selected, will only allow the applicant to respond to the</t>
  </si>
  <si>
    <t xml:space="preserve">data collection purposes, and is not intended for threshold and competitive scoring use; </t>
  </si>
  <si>
    <t>Number of Targeted Tax Credit Units @ 30% AMI</t>
  </si>
  <si>
    <t>REQUESTING FEDERAL AND STATE CREDITS</t>
  </si>
  <si>
    <t>Total Expenses</t>
  </si>
  <si>
    <t>DEL NORTE</t>
  </si>
  <si>
    <t>EL DORADO</t>
  </si>
  <si>
    <t>Yes/No</t>
  </si>
  <si>
    <t>FRESNO</t>
  </si>
  <si>
    <t>(a)</t>
  </si>
  <si>
    <t>No</t>
  </si>
  <si>
    <t>GLENN</t>
  </si>
  <si>
    <t>HUMBOLDT</t>
  </si>
  <si>
    <t>(b)</t>
  </si>
  <si>
    <t>IMPERIAL</t>
  </si>
  <si>
    <t>INYO</t>
  </si>
  <si>
    <t>KERN</t>
  </si>
  <si>
    <t>(c)</t>
  </si>
  <si>
    <t>KINGS</t>
  </si>
  <si>
    <t>LAKE</t>
  </si>
  <si>
    <t>(d)</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</si>
  <si>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</si>
  <si>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</si>
  <si>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</si>
  <si>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</si>
  <si>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</si>
  <si>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</si>
  <si>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</si>
  <si>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</si>
  <si>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</si>
  <si>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</si>
  <si>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</si>
  <si>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</si>
  <si>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</si>
  <si>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</si>
  <si>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</si>
  <si>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</si>
  <si>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</si>
  <si>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</si>
  <si>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SONOMA</t>
  </si>
  <si>
    <t>STANISLAUS</t>
  </si>
  <si>
    <t>Determination of Eligible and Qualified Basis</t>
  </si>
  <si>
    <t>Status of Ownership Entity</t>
  </si>
  <si>
    <t>to be formed</t>
  </si>
  <si>
    <t>annual Federal Credits, and</t>
  </si>
  <si>
    <t>Sonoma</t>
  </si>
  <si>
    <t>Total Points for Full-Scale Grocery Store/Supermarket or Convenience Market Amenity:</t>
  </si>
  <si>
    <t>General Instructions</t>
  </si>
  <si>
    <t>Identify the participatory role of the contact person.</t>
  </si>
  <si>
    <t>If yes, broker fee amount to affiliate?</t>
  </si>
  <si>
    <t>TOTAL ADJUSTED THRESHOLD BASIS LIMIT:</t>
  </si>
  <si>
    <t>D</t>
  </si>
  <si>
    <t>IV</t>
  </si>
  <si>
    <t>VI</t>
  </si>
  <si>
    <t>Checklist Items</t>
  </si>
  <si>
    <t>Joint-use agreement (if yes, please provide a copy)</t>
  </si>
  <si>
    <t>2 Points</t>
  </si>
  <si>
    <t>State Credit Necessary for Feasibility</t>
  </si>
  <si>
    <t>Maximum State Credit</t>
  </si>
  <si>
    <t>Remaining Funding Gap</t>
  </si>
  <si>
    <t>Equity Raised From Federal Credit</t>
  </si>
  <si>
    <t>Maximum Annual Federal Credits</t>
  </si>
  <si>
    <t>b.</t>
  </si>
  <si>
    <t>maintenance of housing for qualified low-income households.  I acknowledge that TCAC has recommended that</t>
  </si>
  <si>
    <t>Lighting:</t>
  </si>
  <si>
    <t>Total Points For Sustainable Building Methods:</t>
  </si>
  <si>
    <t>Total Points for Lowest Income:</t>
  </si>
  <si>
    <t>Total Points for Readiness to Proceed:</t>
  </si>
  <si>
    <t xml:space="preserve">Lowest Income </t>
  </si>
  <si>
    <t>10% of Units Restricted @ 30% AMI</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</si>
  <si>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</si>
  <si>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</si>
  <si>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</si>
  <si>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</si>
  <si>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</si>
  <si>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</si>
  <si>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</si>
  <si>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</si>
  <si>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</si>
  <si>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</si>
  <si>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</si>
  <si>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</si>
  <si>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legislation 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</si>
  <si>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</si>
  <si>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</si>
  <si>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McKinney-Vento Homeless Assistance Program</t>
  </si>
  <si>
    <t>Taxable Bond Financing</t>
  </si>
  <si>
    <r>
      <t>HOME Investment Partnership Act</t>
    </r>
    <r>
      <rPr>
        <sz val="8"/>
        <rFont val="Arial"/>
        <family val="2"/>
      </rPr>
      <t xml:space="preserve"> (HOME)</t>
    </r>
  </si>
  <si>
    <t>RHS 538</t>
  </si>
  <si>
    <t>HOPE VI</t>
  </si>
  <si>
    <t>Acquisition (Part II - Application - Section 5 - B)</t>
  </si>
  <si>
    <t>Rehabilitation (Part II - Application - Section 5 - B)</t>
  </si>
  <si>
    <t>Site and Project Information (Part II - Application - Section 5 - D through G)</t>
  </si>
  <si>
    <t>Market Analysis</t>
  </si>
  <si>
    <t>G.</t>
  </si>
  <si>
    <t>9%</t>
  </si>
  <si>
    <t>4%</t>
  </si>
  <si>
    <t>Applicant Name:</t>
  </si>
  <si>
    <t>Street Address:</t>
  </si>
  <si>
    <t>State:</t>
  </si>
  <si>
    <t>Contact Person:</t>
  </si>
  <si>
    <t>Phone:</t>
  </si>
  <si>
    <t>Fax:</t>
  </si>
  <si>
    <t xml:space="preserve">Email: </t>
  </si>
  <si>
    <t>Funding Gap</t>
  </si>
  <si>
    <t xml:space="preserve">                      </t>
  </si>
  <si>
    <t>Bridge Loan Expense During Construction:</t>
  </si>
  <si>
    <t xml:space="preserve"> Total Eligible Basis:</t>
  </si>
  <si>
    <t>Ineligible Amounts</t>
  </si>
  <si>
    <t>Subtract All Grant Proceeds Used to Finance Costs in Eligible Basis:</t>
  </si>
  <si>
    <t>Subtract Non-Qualified Non-Recourse Financing:</t>
  </si>
  <si>
    <t>Subtract Non-Qualifying Portion of Higher Quality Units:</t>
  </si>
  <si>
    <t>II. APPLICATION - SECTION 2: GENERAL AND SUMMARY INFORMATION</t>
  </si>
  <si>
    <t>II. APPLICATION - SECTION 3: APPLICANT INFORMATION</t>
  </si>
  <si>
    <t>II. APPLICATION - SECTION 4: DEVELOPMENT TEAM INFORMATION</t>
  </si>
  <si>
    <t>II. APPLICATION - SECTION 5: PROJECT INFORMATION</t>
  </si>
  <si>
    <t>Distance in miles:</t>
  </si>
  <si>
    <t>The project site is located within 1 mile of a facility that operates to serve the population living in the development.</t>
  </si>
  <si>
    <t>San Francisco County</t>
  </si>
  <si>
    <t>BUTTE</t>
  </si>
  <si>
    <t>CALAVERAS</t>
  </si>
  <si>
    <t>COLUSA</t>
  </si>
  <si>
    <t xml:space="preserve">                        </t>
  </si>
  <si>
    <t>Threshold Basis Limit Increases and Certifications</t>
  </si>
  <si>
    <t>Percent of Income Targeted Units to Total Tax Credit Units (exclusive of mgr.’s units)</t>
  </si>
  <si>
    <t>Points Earned</t>
  </si>
  <si>
    <t>CALIFORNIA TAX CREDIT ALLOCATION COMMITTEE</t>
  </si>
  <si>
    <t>PROJECT NAME:</t>
  </si>
  <si>
    <t>Section 1</t>
  </si>
  <si>
    <t>Section 2</t>
  </si>
  <si>
    <t>RHS 538:</t>
  </si>
  <si>
    <t>C</t>
  </si>
  <si>
    <t>or</t>
  </si>
  <si>
    <t>B.</t>
  </si>
  <si>
    <t>Project Information</t>
  </si>
  <si>
    <t>Project Name:</t>
  </si>
  <si>
    <t>Site Address:</t>
  </si>
  <si>
    <t>City:</t>
  </si>
  <si>
    <t>4)</t>
  </si>
  <si>
    <t>County:</t>
  </si>
  <si>
    <t>Zip Code:</t>
  </si>
  <si>
    <t>6)</t>
  </si>
  <si>
    <t>Census Tract:</t>
  </si>
  <si>
    <t>C.</t>
  </si>
  <si>
    <t>C(2) Service Amenities</t>
  </si>
  <si>
    <t>Subtract Historic Credit (residential portion only):</t>
  </si>
  <si>
    <t>Total Ineligible Amounts:</t>
  </si>
  <si>
    <t>Total Eligible Basis Amount Voluntarily Excluded:</t>
  </si>
  <si>
    <t>Total Basis Reduction:</t>
  </si>
  <si>
    <t>Total Adjusted Eligible Basis:</t>
  </si>
  <si>
    <t>Qualified Basis:</t>
  </si>
  <si>
    <t>a.</t>
  </si>
  <si>
    <t>Instructions</t>
  </si>
  <si>
    <t>(ii)</t>
  </si>
  <si>
    <t>Readiness to Proceed</t>
  </si>
  <si>
    <t>10)</t>
  </si>
  <si>
    <t>(federal)</t>
  </si>
  <si>
    <t>(state)</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</si>
  <si>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</si>
  <si>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</si>
  <si>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</si>
  <si>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</si>
  <si>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</si>
  <si>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</si>
  <si>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Signatory of Seller:</t>
  </si>
  <si>
    <t>Total Land Cost / Acquisition Cost</t>
  </si>
  <si>
    <t>The site is within 1/2 mile of a book-lending public library that also allows for inter-branch</t>
  </si>
  <si>
    <t>lending when in a multi-branch system (1 mile for Rural set-aside projects).</t>
  </si>
  <si>
    <t>Developer Overhead/Profit</t>
  </si>
  <si>
    <t>Consultant/Processing Agent</t>
  </si>
  <si>
    <t>Project Administration</t>
  </si>
  <si>
    <t>Broker Fees Paid  to a Related Party</t>
  </si>
  <si>
    <t>Total Developer Costs</t>
  </si>
  <si>
    <t>TOTAL PROJECT COSTS</t>
  </si>
  <si>
    <t xml:space="preserve">Management Company Experience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</si>
  <si>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</si>
  <si>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</si>
  <si>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</si>
  <si>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</si>
  <si>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</si>
  <si>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Total Points for Medical Clinic or Hospital Amenity:</t>
  </si>
  <si>
    <t xml:space="preserve">Annual Residential Operating Expenses </t>
  </si>
  <si>
    <t>(Part III - Project Financing - Section 5 - A)</t>
  </si>
  <si>
    <t>General Partner Experience (Part VI - Points System - Section 1 - A(1))</t>
  </si>
  <si>
    <t>Management Company Experience (Part VI - Points System - Section 1 - A(2))</t>
  </si>
  <si>
    <t>DEVELOPER COSTS</t>
  </si>
  <si>
    <t>Historical Property/Site:</t>
  </si>
  <si>
    <t>Special Needs Projects</t>
  </si>
  <si>
    <t>Senior Projects</t>
  </si>
  <si>
    <t>Select from the following:</t>
  </si>
  <si>
    <t>for a reservation of Federal, or Federal and State Low-Income Housing Tax Credits (“Credits”) in the amount(s) of:</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</si>
  <si>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</si>
  <si>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</si>
  <si>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</si>
  <si>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</si>
  <si>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</si>
  <si>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</si>
  <si>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</si>
  <si>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</si>
  <si>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</si>
  <si>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</si>
  <si>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</si>
  <si>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</si>
  <si>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</si>
  <si>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</si>
  <si>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</si>
  <si>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</si>
  <si>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</si>
  <si>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</si>
  <si>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</si>
  <si>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</si>
  <si>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</si>
  <si>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</si>
  <si>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</si>
  <si>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</si>
  <si>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</si>
  <si>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</si>
  <si>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</si>
  <si>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</si>
  <si>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</si>
  <si>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</si>
  <si>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</si>
  <si>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</si>
  <si>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</si>
  <si>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</si>
  <si>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</si>
  <si>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</si>
  <si>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</si>
  <si>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</si>
  <si>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</si>
  <si>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</si>
  <si>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</si>
  <si>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Total Points for Public Elementary, Middle, or High School Amenity:</t>
  </si>
  <si>
    <t>the manner proposed within the operating budget set forth.</t>
  </si>
  <si>
    <t>Complete the highlighted cell for the federal tax credit factor.</t>
  </si>
  <si>
    <t xml:space="preserve">The federal tax credit factor must match the required syndication letter or tax credit factor certification. </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</si>
  <si>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</si>
  <si>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</si>
  <si>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Complete the highlighted cell for the state tax credit factor.</t>
  </si>
  <si>
    <r>
      <t>Pre-Existing Subsidies</t>
    </r>
    <r>
      <rPr>
        <sz val="8"/>
        <rFont val="Arial"/>
        <family val="2"/>
      </rPr>
      <t xml:space="preserve"> (Acq./Rehab. or Rehab-Only projects)</t>
    </r>
  </si>
  <si>
    <t>SRO / STUDIO</t>
  </si>
  <si>
    <t xml:space="preserve">Will project receive tax-exempt bond financing for more than 50% of the aggregate </t>
  </si>
  <si>
    <t>basis of the building(s) (including land) in the project?  (IRC Sec. 42(h)(4)):</t>
  </si>
  <si>
    <t>Service Amenities Budget</t>
  </si>
  <si>
    <t>VII</t>
  </si>
  <si>
    <t xml:space="preserve">This sheet is required for applicants requesting service amenity points. </t>
  </si>
  <si>
    <t>as applicable.</t>
  </si>
  <si>
    <t>Final Tie Breaker Self Score</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</si>
  <si>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</si>
  <si>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</si>
  <si>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</si>
  <si>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</si>
  <si>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</si>
  <si>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</si>
  <si>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</si>
  <si>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Total Annual Internet Expense (site amenity election):</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</si>
  <si>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</si>
  <si>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</si>
  <si>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</si>
  <si>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</si>
  <si>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c) Book-Lending Public Library</t>
  </si>
  <si>
    <t>Site Amenity Contact List:</t>
  </si>
  <si>
    <t>Amenity Name:</t>
  </si>
  <si>
    <t>City, Zip</t>
  </si>
  <si>
    <t>Amenity Type:</t>
  </si>
  <si>
    <t>Website:</t>
  </si>
  <si>
    <t>Transit Station/Transit Stop</t>
  </si>
  <si>
    <t>Public Park</t>
  </si>
  <si>
    <t>Book-Lending Public Library</t>
  </si>
  <si>
    <t>Public Elementary/Middle/High School</t>
  </si>
  <si>
    <t>Senior Center</t>
  </si>
  <si>
    <t>Specific Service Oriented Facility</t>
  </si>
  <si>
    <t>Medical Clinic/Hospital</t>
  </si>
  <si>
    <t>Pharmacy</t>
  </si>
  <si>
    <r>
      <t xml:space="preserve">If Commercial/ Retail Space, explain: </t>
    </r>
    <r>
      <rPr>
        <i/>
        <sz val="8"/>
        <rFont val="Arial"/>
        <family val="2"/>
      </rPr>
      <t>(include use, size, location, and purpose)</t>
    </r>
  </si>
  <si>
    <t>Total Rehabilitation Costs</t>
  </si>
  <si>
    <r>
      <t>(e.g.. commercial, market rate, etc..)</t>
    </r>
    <r>
      <rPr>
        <b/>
        <sz val="10"/>
        <rFont val="Arial"/>
        <family val="2"/>
      </rPr>
      <t xml:space="preserve"> Total Number of Non-Qualifying Units:</t>
    </r>
  </si>
  <si>
    <t>Yes</t>
  </si>
  <si>
    <t>50-36</t>
  </si>
  <si>
    <t>&lt;=35</t>
  </si>
  <si>
    <t>Legal status of the applicant</t>
  </si>
  <si>
    <t>b) Public Park</t>
  </si>
  <si>
    <t>Income categories should begin with the placed-in-service date and year.</t>
  </si>
  <si>
    <t>Manager Unit(s)</t>
  </si>
  <si>
    <t>Maximum Total State Credit</t>
  </si>
  <si>
    <t>Water:*</t>
  </si>
  <si>
    <t>*PROJECTS PROPOSING UNITS WITH INDIVIDUAL WATER METERS MUST INCLUDE A WATER</t>
  </si>
  <si>
    <t>ALLOWANCE.</t>
  </si>
  <si>
    <t>RHS 514</t>
  </si>
  <si>
    <t>RHS 515</t>
  </si>
  <si>
    <t>RHS 516</t>
  </si>
  <si>
    <t>RHS 515:</t>
  </si>
  <si>
    <t>RHS 514:</t>
  </si>
  <si>
    <t>TOTAL UNITS:</t>
  </si>
  <si>
    <t>Funding Sources</t>
  </si>
  <si>
    <r>
      <t xml:space="preserve">No more than 10 points will be awarded in this category.   </t>
    </r>
    <r>
      <rPr>
        <b/>
        <sz val="8"/>
        <rFont val="Arial"/>
        <family val="2"/>
      </rPr>
      <t xml:space="preserve">The service budget spreadsheet must be completed. </t>
    </r>
  </si>
  <si>
    <t>3 points</t>
  </si>
  <si>
    <t>Minimum ratio of 1 FTE Services Specialist to 1,000 bedrooms.</t>
  </si>
  <si>
    <t>Minimum ratio of 1 FTE Service Coordinator to 1,000 bedrooms.</t>
  </si>
  <si>
    <t>7 points</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</si>
  <si>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</si>
  <si>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</si>
  <si>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</si>
  <si>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</si>
  <si>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</si>
  <si>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</si>
  <si>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</si>
  <si>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</si>
  <si>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</si>
  <si>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</si>
  <si>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Develop the project in accordance with the minimum requirements with any one of the following programs:</t>
  </si>
  <si>
    <t>Points</t>
  </si>
  <si>
    <t>Low Rise (1-3 habitable stories)</t>
  </si>
  <si>
    <t xml:space="preserve">LEED </t>
  </si>
  <si>
    <t>Green Communities</t>
  </si>
  <si>
    <t>LOW</t>
  </si>
  <si>
    <t>HIGH</t>
  </si>
  <si>
    <t>Maximum 15 Points</t>
  </si>
  <si>
    <t>Improvement over current:</t>
  </si>
  <si>
    <t>Additional rehabilitation project measures (chose one or more of the following three categories):</t>
  </si>
  <si>
    <t>INDIVIDUALLY METER (OR SUB-METER CURRENT MASTER-METERED) GAS, ELECTRICITY, OR CENTRAL HOT WATER SYSTEMS FOR ALL TENANTS</t>
  </si>
  <si>
    <t>PV generation that offsets either 50% of common area load or 90% of solar accessible roof area</t>
  </si>
  <si>
    <t>Solar hot water for all tenants with individual water meters</t>
  </si>
  <si>
    <t>APPLICANTS WILL BE HELD TO REGULATORY REQUIREMENTS.  THIS APPLICATION MAY</t>
  </si>
  <si>
    <t>CONTAIN ABBREVIATED DESCRIPTIONS OF THE REQUIREMENTS FOR THIS SECTION.</t>
  </si>
  <si>
    <t>ITEM (e) Features</t>
  </si>
  <si>
    <t>THE OPTIONS BELOW ARE PRESENTED WITH ABRIDGED LANGUAGE.</t>
  </si>
  <si>
    <t>REVIEW REGULATION SECTION 10327(c)(5)(B) PRIOR TO COMPLETING THIS SECTION.</t>
  </si>
  <si>
    <t>((</t>
  </si>
  <si>
    <t>) /3)</t>
  </si>
  <si>
    <t>Unit Type</t>
  </si>
  <si>
    <t># of Units</t>
  </si>
  <si>
    <t>Less Vacancy</t>
  </si>
  <si>
    <t>h)</t>
  </si>
  <si>
    <t>Final Tie Breaker Self-Score</t>
  </si>
  <si>
    <t>j)</t>
  </si>
  <si>
    <t>Applicant Notes</t>
  </si>
  <si>
    <t>k)</t>
  </si>
  <si>
    <t>Post Award Project Cost Changes</t>
  </si>
  <si>
    <t>Answer the four questions using the toggle to select the correct response.</t>
  </si>
  <si>
    <t>enter "Yes"</t>
  </si>
  <si>
    <t xml:space="preserve">Annual Internet Expense (point category only), Service Amenities Budget, </t>
  </si>
  <si>
    <t>here and NOT included in the "Annual Residential Operating Expenses" line items.</t>
  </si>
  <si>
    <t>inclusion/exclusion from eligible basis for each subsidy.  Funds must be listed according to the</t>
  </si>
  <si>
    <t>CDBG funds, the funding must be listed separately for each source and amount.</t>
  </si>
  <si>
    <t>MHSA</t>
  </si>
  <si>
    <t>MHP</t>
  </si>
  <si>
    <r>
      <t xml:space="preserve">Community Development Block Grant </t>
    </r>
    <r>
      <rPr>
        <sz val="8"/>
        <rFont val="Arial"/>
        <family val="2"/>
      </rPr>
      <t>(CDBG)</t>
    </r>
  </si>
  <si>
    <t>Columns (a)-(g) should be completed in ascending order (i.e. Studio, 1 bdrm, 2 bdrm, etc.)</t>
  </si>
  <si>
    <t>order also (i.e. 1 bdrm @30%, 1 bdrm @35% etc.).</t>
  </si>
  <si>
    <t>Subtract Photovoltaic Credit (as applicable):</t>
  </si>
  <si>
    <t>VI. POINTS SYSTEM - SECTION 3:  SERVICE AMENITIES SOURCES AND USES BUDGET</t>
  </si>
  <si>
    <t>Adult education, health, skill building classes</t>
  </si>
  <si>
    <t>Health and wellness services and programs</t>
  </si>
  <si>
    <t>Case manager</t>
  </si>
  <si>
    <t>Service Coordinator or Other Services Specialist</t>
  </si>
  <si>
    <t>10.</t>
  </si>
  <si>
    <t>11.</t>
  </si>
  <si>
    <t>12.</t>
  </si>
  <si>
    <t>SOURCES AND USES BUDGET COMPARISON</t>
  </si>
  <si>
    <t>ORIGINAL APPLICATION TOTAL PROJECT
COST - RESIDENTIAL</t>
  </si>
  <si>
    <t>PLACED IN SERVICE TOTAL PROJECT
COST - RESIDENTIAL</t>
  </si>
  <si>
    <t>COST VARIANCE</t>
  </si>
  <si>
    <t>NOTES</t>
  </si>
  <si>
    <t>Land Cost or Value</t>
  </si>
  <si>
    <t>Demolition</t>
  </si>
  <si>
    <t>Total Land Cost or Value</t>
  </si>
  <si>
    <t>Off-Site Improvements</t>
  </si>
  <si>
    <t>READINESS TOTAL PROJECT
COST - RESIDENTIAL</t>
  </si>
  <si>
    <t>Net Rental Income</t>
  </si>
  <si>
    <t>OR</t>
  </si>
  <si>
    <t xml:space="preserve">Please refer to the following visual as a guide: </t>
  </si>
  <si>
    <t>FHA Risk Sharing loan?</t>
  </si>
  <si>
    <t>applicant is pursuing a property tax exemption</t>
  </si>
  <si>
    <t>Copy of approval letter from Executive Director granting any waivers or exemptions</t>
  </si>
  <si>
    <t>Provide evidence of eligibility and include:</t>
  </si>
  <si>
    <t>i)</t>
  </si>
  <si>
    <t>and Attachment 26: Approvals Necessary to Begin Construction.</t>
  </si>
  <si>
    <t>II. APPLICATION - SECTION 6:  REQUIRED APPROVALS &amp; DEVELOPMENT TIMETABLE</t>
  </si>
  <si>
    <t>Required Approvals Necessary to Begin Construction</t>
  </si>
  <si>
    <t>Approval Dates</t>
  </si>
  <si>
    <t>Required Approvals and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</si>
  <si>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</si>
  <si>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</si>
  <si>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</si>
  <si>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</si>
  <si>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</si>
  <si>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</si>
  <si>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</si>
  <si>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Director may request additional clarifying information from other government entities.</t>
  </si>
  <si>
    <t>financial feasibility analyses which TCAC is required to perform on at least three occasions.</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</si>
  <si>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</si>
  <si>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</si>
  <si>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</si>
  <si>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</si>
  <si>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</si>
  <si>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</si>
  <si>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</si>
  <si>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</si>
  <si>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</si>
  <si>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</si>
  <si>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</si>
  <si>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</si>
  <si>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</si>
  <si>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</si>
  <si>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</si>
  <si>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 xml:space="preserve">choices provided in the "pull-down" menu for that item.  </t>
  </si>
  <si>
    <t>For those numbered amounts that are not applicable, insert a "0" (zero).</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</si>
  <si>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</si>
  <si>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</si>
  <si>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</si>
  <si>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</si>
  <si>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</si>
  <si>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 xml:space="preserve">The Public Housing Authority (PHA) or the California Energy Commission (CEC) utility allowance </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</si>
  <si>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</si>
  <si>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</si>
  <si>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</si>
  <si>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</si>
  <si>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</si>
  <si>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</si>
  <si>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</si>
  <si>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</si>
  <si>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</si>
  <si>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</si>
  <si>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</si>
  <si>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</si>
  <si>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</si>
  <si>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</si>
  <si>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</si>
  <si>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</si>
  <si>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</si>
  <si>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</si>
  <si>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</si>
  <si>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</si>
  <si>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</si>
  <si>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</si>
  <si>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</si>
  <si>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</si>
  <si>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</si>
  <si>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</si>
  <si>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</si>
  <si>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</si>
  <si>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</si>
  <si>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</si>
  <si>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</si>
  <si>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</si>
  <si>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</si>
  <si>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</si>
  <si>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</si>
  <si>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</si>
  <si>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</si>
  <si>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</si>
  <si>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</si>
  <si>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</si>
  <si>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</si>
  <si>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</si>
  <si>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</si>
  <si>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</si>
  <si>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</si>
  <si>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</si>
  <si>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</si>
  <si>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PLEASE INCLUDE APPLICATION FEE WITH APPLICATION SUBMISSION</t>
  </si>
  <si>
    <r>
      <t>15 YEAR PROJECT CASH FLOW PROJECTIONS -</t>
    </r>
    <r>
      <rPr>
        <sz val="12"/>
        <rFont val="Arial"/>
        <family val="2"/>
      </rPr>
      <t xml:space="preserve"> Refer to TCAC Regulation Sections 10322(h)(22), 10325(f)(5), 10326(g)(4), 10327(f) and (g). </t>
    </r>
  </si>
  <si>
    <r>
      <t>Quantity of Services Committed (Hours/Yr or FTE)</t>
    </r>
    <r>
      <rPr>
        <b/>
        <vertAlign val="superscript"/>
        <sz val="11"/>
        <rFont val="Arial"/>
        <family val="2"/>
      </rPr>
      <t>1</t>
    </r>
  </si>
  <si>
    <t>Name of Service Provider</t>
  </si>
  <si>
    <t>City of Los Angeles</t>
  </si>
  <si>
    <t>Balance of Los Angeles County</t>
  </si>
  <si>
    <t>both for-profit</t>
  </si>
  <si>
    <t>Energy Consultant:</t>
  </si>
  <si>
    <t>DOUBLE CHECK AGAINST PERMANENT FINANCING TOTALS:</t>
  </si>
  <si>
    <t>If Section 8:</t>
  </si>
  <si>
    <t>Transition age youth</t>
  </si>
  <si>
    <t xml:space="preserve">Provide evidence of eligibility and include: </t>
  </si>
  <si>
    <t>Legal status questionnaire</t>
  </si>
  <si>
    <t>Reg. Sect.10322(h)(8)(B)</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</si>
  <si>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</si>
  <si>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</si>
  <si>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</si>
  <si>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</si>
  <si>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</si>
  <si>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</si>
  <si>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</si>
  <si>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</si>
  <si>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Provide determination letter or letter requesting TCAC to determine the tax credits.</t>
  </si>
  <si>
    <t>Total Points for General Partner &amp; Management Company Experience:</t>
  </si>
  <si>
    <t>Prop. Mgmt. Co.:</t>
  </si>
  <si>
    <t>2nd Prop. Mgmt. Co.:</t>
  </si>
  <si>
    <t>Please refer to Checklist Items for supporting documentation requirements</t>
  </si>
  <si>
    <t>e) Public Elementary, Middle, or High School</t>
  </si>
  <si>
    <r>
      <t>For a qualifying</t>
    </r>
    <r>
      <rPr>
        <b/>
        <sz val="8"/>
        <rFont val="Arial"/>
        <family val="2"/>
      </rPr>
      <t xml:space="preserve"> </t>
    </r>
    <r>
      <rPr>
        <sz val="8"/>
        <rFont val="Arial"/>
        <family val="2"/>
      </rPr>
      <t>development,</t>
    </r>
    <r>
      <rPr>
        <b/>
        <sz val="8"/>
        <rFont val="Arial"/>
        <family val="2"/>
      </rPr>
      <t xml:space="preserve"> </t>
    </r>
    <r>
      <rPr>
        <sz val="8"/>
        <rFont val="Arial"/>
        <family val="2"/>
      </rPr>
      <t>the site is within 1/4 mile of a public elementary school; 1/2 mile of a public middle school; or 1 mile of a public high school (an additional 1/2 mile for each public school type for Rural set-aside projects), and the site is within the attendance area of that school.</t>
    </r>
  </si>
  <si>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</si>
  <si>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</si>
  <si>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</si>
  <si>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#3</t>
  </si>
  <si>
    <t>TEST #1, #2</t>
  </si>
  <si>
    <t>LINKED TO 10% TABLE</t>
  </si>
  <si>
    <t>TEST #4</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</si>
  <si>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</si>
  <si>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</si>
  <si>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</si>
  <si>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</si>
  <si>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</si>
  <si>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Average:</t>
  </si>
  <si>
    <t>If Section 236, IRP?</t>
  </si>
  <si>
    <t>Predevelopment Interest/Holding Cost</t>
  </si>
  <si>
    <t>Assumed, Accrued Interest on Existing Debt (Rehab/Acq)</t>
  </si>
  <si>
    <t>further or supplemental documentation is true and correct to the best of my knowledge and belief.  I certify and</t>
  </si>
  <si>
    <t xml:space="preserve">guarantee that each item identified in TCAC’s minimum construction standards will be incorporated into the design </t>
  </si>
  <si>
    <t>http://www.treasurer.ca.gov/ctcac/contacts.asp</t>
  </si>
  <si>
    <t>If you have questions, please contact your regional analyst at (916) 654-6340 or via email:</t>
  </si>
  <si>
    <t>Parent Company:</t>
  </si>
  <si>
    <t>CPA:</t>
  </si>
  <si>
    <t>Housing Type Selection (TCAC Reg. Sections 10315(g) &amp; 10325(g))</t>
  </si>
  <si>
    <r>
      <t xml:space="preserve">Credit Amount Requested </t>
    </r>
    <r>
      <rPr>
        <sz val="8"/>
        <rFont val="Arial"/>
        <family val="2"/>
      </rPr>
      <t>(If State Credit Request, Reg. Sects. 10317 &amp; 10322(h)(33))</t>
    </r>
  </si>
  <si>
    <t>TOTAL PROJECT COST</t>
  </si>
  <si>
    <t>GreenPoint Rated Existing Home Multifamily Program</t>
  </si>
  <si>
    <t>Rehabilitate to improve energy efficiency; points awarded based on percentage decrease in estimated Time Dependent Valuation energy use post-rehabilitation:</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</si>
  <si>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</si>
  <si>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</si>
  <si>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</si>
  <si>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</si>
  <si>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</si>
  <si>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</si>
  <si>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</si>
  <si>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</si>
  <si>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</si>
  <si>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</si>
  <si>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</si>
  <si>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</si>
  <si>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</si>
  <si>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r>
      <t xml:space="preserve">PROPERTY MANAGEMENT COMPANY provide </t>
    </r>
    <r>
      <rPr>
        <u/>
        <sz val="10"/>
        <rFont val="Arial"/>
        <family val="2"/>
      </rPr>
      <t>signed</t>
    </r>
    <r>
      <rPr>
        <sz val="10"/>
        <rFont val="Arial"/>
        <family val="2"/>
      </rPr>
      <t xml:space="preserve">: </t>
    </r>
  </si>
  <si>
    <t xml:space="preserve">ONLY IF THIS COMPANY IS DIFFERENT FROM THE PROJECT'S PRIMARY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</si>
  <si>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</si>
  <si>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</si>
  <si>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</si>
  <si>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I agree that TCAC is not responsible for actions taken by the applicant in reliance on a prospective Tax Credit </t>
  </si>
  <si>
    <t>reservation or allocation.</t>
  </si>
  <si>
    <t>http://findyourrep.legislature.ca.gov/</t>
  </si>
  <si>
    <t>https://www.govtrack.us/congress/members/map</t>
  </si>
  <si>
    <r>
      <t xml:space="preserve">        </t>
    </r>
    <r>
      <rPr>
        <b/>
        <sz val="10"/>
        <rFont val="Arial"/>
        <family val="2"/>
      </rPr>
      <t>ATTACHMENT 21: General Partner (G.P.) Experience</t>
    </r>
  </si>
  <si>
    <r>
      <t xml:space="preserve">       </t>
    </r>
    <r>
      <rPr>
        <b/>
        <sz val="10"/>
        <rFont val="Arial"/>
        <family val="2"/>
      </rPr>
      <t>ATTACHMENT 22: Management Company Experience</t>
    </r>
  </si>
  <si>
    <r>
      <t>The annual</t>
    </r>
    <r>
      <rPr>
        <sz val="10"/>
        <rFont val="Arial"/>
        <family val="2"/>
      </rPr>
      <t xml:space="preserve"> federal credit amount and the </t>
    </r>
    <r>
      <rPr>
        <sz val="10"/>
        <rFont val="Arial"/>
        <family val="2"/>
      </rPr>
      <t>total</t>
    </r>
    <r>
      <rPr>
        <sz val="10"/>
        <rFont val="Arial"/>
        <family val="2"/>
      </rPr>
      <t xml:space="preserve"> state credit amount will auto-populate after </t>
    </r>
  </si>
  <si>
    <t>Applicant Statement</t>
  </si>
  <si>
    <t>Geographic Area (TCAC Reg. Section 10315(h))</t>
  </si>
  <si>
    <t>If the legal status is "Other," provide a detailed statement as to the organization type.</t>
  </si>
  <si>
    <t>Provide the requested information.</t>
  </si>
  <si>
    <t>If you selected Special Needs please list the percentage of Special Needs Units.</t>
  </si>
  <si>
    <t xml:space="preserve">Provide the current information for the applicant. </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</si>
  <si>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</si>
  <si>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</si>
  <si>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</si>
  <si>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</si>
  <si>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</si>
  <si>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</si>
  <si>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</si>
  <si>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Indicate parcel size and any irregularity.</t>
  </si>
  <si>
    <t>Identify all buildings with and/or without an elevator.</t>
  </si>
  <si>
    <t>Indicate the total number of commercial, rental and community service buildings.</t>
  </si>
  <si>
    <t>If Commercial Space, explain the use, size, location, purpose, and reasoning behind the use.</t>
  </si>
  <si>
    <t>If "No", indicate whether or not they meet the requirements of IRC Sec. 42(g)(7).</t>
  </si>
  <si>
    <t>Indicate if any of the proposed buildings consist of four or fewer units.</t>
  </si>
  <si>
    <t>Income information must correlate to the 15-year pro forma.</t>
  </si>
  <si>
    <t>Complete as appropriate.  Amounts should be consistent and verifiable  with information in the application</t>
  </si>
  <si>
    <t>and Checklist attachments.</t>
  </si>
  <si>
    <t>Prior submission to CDLAC is a requirement before applying for tax credits.</t>
  </si>
  <si>
    <t>Enter estimated date of Bond Issuance.</t>
  </si>
  <si>
    <t>Enter percentage of aggregate basis financed by the bonds.</t>
  </si>
  <si>
    <t>if applicable.</t>
  </si>
  <si>
    <t>Checklist attachments.</t>
  </si>
  <si>
    <t xml:space="preserve">Must match the Utility Allowances provided by the public housing authority (PHA) or </t>
  </si>
  <si>
    <t>Management Fee (must be supported by contract document)</t>
  </si>
  <si>
    <t>Complete all highlighted cells.</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</si>
  <si>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</si>
  <si>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</si>
  <si>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</si>
  <si>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Total points achieved is auto-populated by the previous sections in the Points System sheet.</t>
  </si>
  <si>
    <t>For each service point category indicated in the points section, complete columns D through J</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</si>
  <si>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</si>
  <si>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</si>
  <si>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</si>
  <si>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 xml:space="preserve">land purchase or construction costs should be shown as paying for these costs.  Do not randomly </t>
  </si>
  <si>
    <t>select funding sources for line item costs if they have a dedicated source of payment.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</si>
  <si>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</si>
  <si>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</si>
  <si>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</si>
  <si>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</si>
  <si>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</si>
  <si>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</si>
  <si>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</si>
  <si>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</si>
  <si>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</si>
  <si>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</si>
  <si>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</si>
  <si>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</si>
  <si>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</si>
  <si>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</si>
  <si>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</si>
  <si>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</si>
  <si>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</si>
  <si>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</si>
  <si>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</si>
  <si>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</si>
  <si>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Rental Units:</t>
  </si>
  <si>
    <t>Total Rental Units @ 50% to 36% of AMI:</t>
  </si>
  <si>
    <t>Total Rental Units @ 35% of AMI or Below:</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</si>
  <si>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</si>
  <si>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</si>
  <si>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Resyndication Projects</t>
  </si>
  <si>
    <t>Current/original TCAC ID:</t>
  </si>
  <si>
    <t>First year of credit:</t>
  </si>
  <si>
    <t>See Checklist, Tab 8 for documentation requirements.</t>
  </si>
  <si>
    <t>Is the project subject to hold harmless rent limits?</t>
  </si>
  <si>
    <t>If yes, see page 18 and Checklist, Tab 8.</t>
  </si>
  <si>
    <t>Date of CDLAC application approval, actual or anticipated (Reg. Section 10326(j)(1)):</t>
  </si>
  <si>
    <t>Date application was submitted to CDLAC (Reg. Sections 10317(g)(4), 10326(h)):</t>
  </si>
  <si>
    <t>Project with desk or security staff in lieu of on-site manager unit(s)</t>
  </si>
  <si>
    <t>See TCAC Regulation Section 10325(f)(7)(J) for complete requirements.</t>
  </si>
  <si>
    <t>Is this a resyndication project using hold harmless rent limits in the above table?</t>
  </si>
  <si>
    <t>Required Capitalized Replacement Reserve</t>
  </si>
  <si>
    <t>Construction Oversight by Developer</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</si>
  <si>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</si>
  <si>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</si>
  <si>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 xml:space="preserve">6-10 projects managed more than 3 years, including 2 California LIHTC projects </t>
  </si>
  <si>
    <t xml:space="preserve">11 or more projects managed more than 3 years, including 2 California LIHTC projects </t>
  </si>
  <si>
    <t xml:space="preserve">Agent with certification from a Committee-approved tax credit compliance entity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</si>
  <si>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</si>
  <si>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</si>
  <si>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</si>
  <si>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</si>
  <si>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</si>
  <si>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</si>
  <si>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</si>
  <si>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</si>
  <si>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</si>
  <si>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D(1)  New Construction and Adaptive Reuse projects select from the following features:</t>
  </si>
  <si>
    <t>D(2)  Rehabilitation projects select from the following features:</t>
  </si>
  <si>
    <t>c.</t>
  </si>
  <si>
    <t>1.  PHOTOVOLTAIC / SOLAR</t>
  </si>
  <si>
    <t>Develop project-specific maintenance manual, including information on all energy and green building features</t>
  </si>
  <si>
    <t>Undertake formal building systems commissioning, retro-commissioning, or re-commissioning</t>
  </si>
  <si>
    <t>d.</t>
  </si>
  <si>
    <t>2.  SUSTAINABLE BUILDING MANAGEMENT PRACTICES, INCLUDING BOTH OF THE FOLLOWING:</t>
  </si>
  <si>
    <t>MIXED USE PROJECTS</t>
  </si>
  <si>
    <t>FINAL TIE BREAKER CALCULATION</t>
  </si>
  <si>
    <t>Amenities may include:</t>
  </si>
  <si>
    <t>RESYNDICATION PROJECTS</t>
  </si>
  <si>
    <t>Are Transfer Event provisions applicable?  See questionnaire on TCAC website.</t>
  </si>
  <si>
    <t>Total Points for Transit Amenity:</t>
  </si>
  <si>
    <t xml:space="preserve">a) Transit </t>
  </si>
  <si>
    <t>Total fee waivers</t>
  </si>
  <si>
    <r>
      <t xml:space="preserve">List leveraged soft financing </t>
    </r>
    <r>
      <rPr>
        <b/>
        <u/>
        <sz val="11"/>
        <rFont val="Arial"/>
        <family val="2"/>
      </rPr>
      <t>excluding</t>
    </r>
    <r>
      <rPr>
        <u/>
        <sz val="11"/>
        <rFont val="Arial"/>
        <family val="2"/>
      </rPr>
      <t xml:space="preserve"> donated land and fee waivers:</t>
    </r>
  </si>
  <si>
    <t>If so, has the Short Term Work been completed?</t>
  </si>
  <si>
    <t>Other Discretionary Reviews and Approvals</t>
  </si>
  <si>
    <t>http://www.treasurer.ca.gov/ctcac/assignments.asp</t>
  </si>
  <si>
    <t>D(3)  New Construction and Rehabilitation projects: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</si>
  <si>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</si>
  <si>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</si>
  <si>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</si>
  <si>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</si>
  <si>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</si>
  <si>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</si>
  <si>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</si>
  <si>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</si>
  <si>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</si>
  <si>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</si>
  <si>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</si>
  <si>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</si>
  <si>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</si>
  <si>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</si>
  <si>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</si>
  <si>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</si>
  <si>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</si>
  <si>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</si>
  <si>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</si>
  <si>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Acquisition and Rehabilitation/Rehabilitation-only Projects (including Resyndication projects)</t>
  </si>
  <si>
    <t xml:space="preserve">Answer the questions regarding resyndication, if applicable. </t>
  </si>
  <si>
    <t>(k)</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</si>
  <si>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</si>
  <si>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</si>
  <si>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</si>
  <si>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</si>
  <si>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</si>
  <si>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</si>
  <si>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</si>
  <si>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</si>
  <si>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Accounting/Reimbursable</t>
  </si>
  <si>
    <t xml:space="preserve">scored in the aggregate </t>
  </si>
  <si>
    <t>scored proportionately</t>
  </si>
  <si>
    <t xml:space="preserve">Select one if project is a scattered site acquisition and/or rehabilitation : </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</si>
  <si>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</si>
  <si>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</si>
  <si>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</si>
  <si>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</si>
  <si>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</si>
  <si>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</si>
  <si>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</si>
  <si>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 Institute US (PHIUS)</t>
  </si>
  <si>
    <t>Passive House</t>
  </si>
  <si>
    <t>Living Building Challenge</t>
  </si>
  <si>
    <t>National Green Building Standard ICC / ASRAE – 700 silver or higher rating</t>
  </si>
  <si>
    <t>WELL (when not combined with any program above)</t>
  </si>
  <si>
    <t>project tenants' energy loads:</t>
  </si>
  <si>
    <t xml:space="preserve">Energy efficiency with renewable energy that provides the following percentages of </t>
  </si>
  <si>
    <t>ENERGY EFFICIENCY</t>
  </si>
  <si>
    <t xml:space="preserve">If the local building department has determined that building permit applications submitted </t>
  </si>
  <si>
    <t>Better than the 2013 Standards</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</si>
  <si>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</si>
  <si>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</si>
  <si>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</si>
  <si>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</si>
  <si>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</si>
  <si>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</si>
  <si>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</si>
  <si>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 xml:space="preserve">WATER EFFICIENCY: </t>
  </si>
  <si>
    <t>total State Credits</t>
  </si>
  <si>
    <r>
      <t xml:space="preserve">Geographic Area </t>
    </r>
    <r>
      <rPr>
        <sz val="8"/>
        <rFont val="Arial"/>
        <family val="2"/>
      </rPr>
      <t>(Reg. Section 10315(h))</t>
    </r>
  </si>
  <si>
    <t>Please select the project's geographic area:</t>
  </si>
  <si>
    <t>(CHECK ONLY)</t>
  </si>
  <si>
    <t>the following stages: for readiness to proceed requirements if applicable; and after the project is placed-in-services.</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</si>
  <si>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</si>
  <si>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</si>
  <si>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</si>
  <si>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</si>
  <si>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Located where there is a bus rapid transit station, light rail station, commuter rail station, ferry terminal,</t>
  </si>
  <si>
    <t>bus station, or public bus stop within 1/3 mile of the project site with service at least every 30 minutes during</t>
  </si>
  <si>
    <t>the hours of 7-9 a.m. and 4-6 p.m. Monday through Friday (or at least two departures during each peak</t>
  </si>
  <si>
    <t>period for the commuter rail station or ferry terminal), and the project’s density exceeds 25 units per acre.</t>
  </si>
  <si>
    <t>PV generation that offsets 30% tenant loads or 90% of available solar accessible roof area</t>
  </si>
  <si>
    <t>South and West Bay Region: San Mateo and Santa Clara Counties</t>
  </si>
  <si>
    <t>Transit  Pass/Tenant Internet Expense*</t>
  </si>
  <si>
    <t xml:space="preserve">*9% and 4% + state credit applications shall include the cost of transit passes and tenant internet service if requested in the Points System site amenity section. </t>
  </si>
  <si>
    <t>TOTAL
RESIDENTIAL
COST</t>
  </si>
  <si>
    <t>TOTAL
30% PVC for Acquisition</t>
  </si>
  <si>
    <t>SUBTOTAL RESIDENTIAL COST</t>
  </si>
  <si>
    <t>TOTAL RESIDENTIAL COST</t>
  </si>
  <si>
    <t>State Credit Basis</t>
  </si>
  <si>
    <t>Equity Raised from State Credit</t>
  </si>
  <si>
    <t>**The number of units are linked to the Lowest Income Units table in the Application tab, but it may be adjusted manually.</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</si>
  <si>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</si>
  <si>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</si>
  <si>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</si>
  <si>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</si>
  <si>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</si>
  <si>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</si>
  <si>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</si>
  <si>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</si>
  <si>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</si>
  <si>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</si>
  <si>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</si>
  <si>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</si>
  <si>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Non-Targeted</t>
  </si>
  <si>
    <t>Special Needs</t>
  </si>
  <si>
    <r>
      <t xml:space="preserve">Housing Type Selection </t>
    </r>
    <r>
      <rPr>
        <sz val="8"/>
        <rFont val="Arial"/>
        <family val="2"/>
      </rPr>
      <t>(Reg. Sections 10315(h) &amp; 10325(g))</t>
    </r>
  </si>
  <si>
    <t>Reg. §§ 10325(g)(3)(A) through (L)</t>
  </si>
  <si>
    <t xml:space="preserve">Please do not rely solely on this checklist when completing your application.  </t>
  </si>
  <si>
    <t>Please verify that all requirements in the regulations have been met.</t>
  </si>
  <si>
    <t>Need to Provide</t>
  </si>
  <si>
    <t xml:space="preserve">Provided </t>
  </si>
  <si>
    <t>Reg. §§ 10325(f)(2), 10322(h)(9), 10327(c)(6)</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</si>
  <si>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</si>
  <si>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</si>
  <si>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</si>
  <si>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</si>
  <si>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</si>
  <si>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</si>
  <si>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</si>
  <si>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</si>
  <si>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</si>
  <si>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</si>
  <si>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</si>
  <si>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</si>
  <si>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</si>
  <si>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</si>
  <si>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</si>
  <si>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</si>
  <si>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</si>
  <si>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</si>
  <si>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TAB 21 General Partner / Management Company Experience</t>
  </si>
  <si>
    <t>TAB 22 Management Company Experience</t>
  </si>
  <si>
    <t>TAB 23 Site Amenities</t>
  </si>
  <si>
    <t>TAB 24 Service Amenities</t>
  </si>
  <si>
    <t>TAB 25 Sustainable Building Method</t>
  </si>
  <si>
    <t>TAB 26 Readiness to Proceed</t>
  </si>
  <si>
    <t>TAB 27 Miscellaneous Federal and State Credit Policies</t>
  </si>
  <si>
    <t>Housing Type -Additional Threshold Requirements</t>
  </si>
  <si>
    <t xml:space="preserve">     </t>
  </si>
  <si>
    <t>ATTACHMENT 4(A): Applicant Large Family Eligibility Certification</t>
  </si>
  <si>
    <t>Reg. §§ 10325(g)(1)(A) through (I)</t>
  </si>
  <si>
    <t xml:space="preserve">   </t>
  </si>
  <si>
    <t>ATTACHMENT 4(B): Applicant Senior Eligibility Certification</t>
  </si>
  <si>
    <t>Reg. §§ 10325(g)(2)(A) through (J)</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</si>
  <si>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</si>
  <si>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</si>
  <si>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</si>
  <si>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less than 75% special needs units, specify the standards the non-special needs units will meet:</t>
  </si>
  <si>
    <t>At least 20% 1-bedroom units and 10% larger than 1-bedroom units</t>
  </si>
  <si>
    <t>At least 90% SRO units</t>
  </si>
  <si>
    <t>If Special Needs housing type, list the percentage of Special Needs Units:</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</si>
  <si>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</si>
  <si>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</si>
  <si>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</si>
  <si>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</si>
  <si>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</si>
  <si>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New construction or rehabilitation basis only; No acquisition basis except for At-Risk projects eligible for State Credit on the acquisition basis at the 0.13 factor when no 130% basis increase is used</t>
  </si>
  <si>
    <t xml:space="preserve">TAB 28 State Farmworker Credit Application </t>
  </si>
  <si>
    <t>OPTIONAL DOCUMENTATION:  SUBSIDY LAYERING REVIEW</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</si>
  <si>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</si>
  <si>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</si>
  <si>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</si>
  <si>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</si>
  <si>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</si>
  <si>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</si>
  <si>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Applicants must provide evidence that the property is within control of the application.
May be evidenced by one of the options listed in Reg. § 10325(f)(2).</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</si>
  <si>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</si>
  <si>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</si>
  <si>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</si>
  <si>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</si>
  <si>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The market study has been reviewed by the applicant and meets TCAC market study guidelines.</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</si>
  <si>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</si>
  <si>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</si>
  <si>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</si>
  <si>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</si>
  <si>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Mixed Housing Type</t>
  </si>
  <si>
    <t>At least one pass per Low-Income Unit  (3 points)</t>
  </si>
  <si>
    <t>At least one pass per each 2 Low-Income Units  (2 points)</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</si>
  <si>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</si>
  <si>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</si>
  <si>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</si>
  <si>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</si>
  <si>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</si>
  <si>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Section 10325(c)(4)(A)</t>
  </si>
  <si>
    <t>GROCERY  Reg. Section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</si>
  <si>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</si>
  <si>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</si>
  <si>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g) Special Needs Development: Population Specific Service Oriented Facility</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</si>
  <si>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</si>
  <si>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b) Special Needs projects:</t>
  </si>
  <si>
    <t>REVIEW REG. SECTION 10325(c)(5) BEFORE PROCEEDING</t>
  </si>
  <si>
    <t>Energy efficiency as indicated in Reg. Section 10325(c)(5)(B) beyond the requirements in</t>
  </si>
  <si>
    <t xml:space="preserve">Refer to Reg. Section 10325(c)(5)(G) for specific Compliance and Verification requirements.  Projects receiving points under this </t>
  </si>
  <si>
    <t xml:space="preserve">documentation by a qualified energy analyst at application and placed-in-service stages.  Refer to Reg. Section 10325(c)(5), </t>
  </si>
  <si>
    <t>category that fail to meet the requirements of Reg. Section 10325(c)(5) will be subject to negative points under Section 10325(c)(2).</t>
  </si>
  <si>
    <t>Reg. Section 10325(c)(7)</t>
  </si>
  <si>
    <t>Reg. Section 10325(c)(7)(A)</t>
  </si>
  <si>
    <t>Percent of Low-Income Units (exclusive of manager’s units)</t>
  </si>
  <si>
    <t>25.0*</t>
  </si>
  <si>
    <t>10.0*</t>
  </si>
  <si>
    <t>RESYNDICATION PROJECTS CHOOSING HOLD HARMLESS RENTS CANNOT RECEIVE LOWEST INCOME POINTS FOR HOLD HARMLESS RENTS. CURRENT RENT LIMITS MUST BE USED FOR LOWEST INCOME POINT SCORING.</t>
  </si>
  <si>
    <t>Percentage of Low-Income Units
(before rounding down)</t>
  </si>
  <si>
    <t>Number of Targeted Low-Income Units</t>
  </si>
  <si>
    <t>Lowest Income for 10% of Total Low-Income Units at 30% AMI Points:</t>
  </si>
  <si>
    <t>Enforceable financing commitment, as defined in Section 10325(f)(3), for all construction financing</t>
  </si>
  <si>
    <t>Enforceable financing commitments for all construction financing</t>
  </si>
  <si>
    <t>Readiness Points  (Part VI - Points System - Section 1 - E)</t>
  </si>
  <si>
    <t xml:space="preserve">    </t>
  </si>
  <si>
    <t>ATTACHMENT 26: Approvals Necessary to Begin Construction</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</si>
  <si>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</si>
  <si>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</si>
  <si>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</si>
  <si>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</si>
  <si>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</si>
  <si>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</si>
  <si>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</si>
  <si>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</si>
  <si>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</si>
  <si>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</si>
  <si>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</si>
  <si>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</si>
  <si>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1% basis adjustment for each 1% of project's Low-Income and Market Rate Units restricted between 35% and 50% of AMI.</t>
  </si>
  <si>
    <t>Plus (+) 2% basis adjustment for each 1% of project's Low-Income and Market Rate Units restricted at or below 35% of AMI.</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</si>
  <si>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</si>
  <si>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</si>
  <si>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</si>
  <si>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</si>
  <si>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</si>
  <si>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</si>
  <si>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</si>
  <si>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</si>
  <si>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</si>
  <si>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</si>
  <si>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</si>
  <si>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</si>
  <si>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</si>
  <si>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</si>
  <si>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</si>
  <si>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</si>
  <si>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</si>
  <si>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</si>
  <si>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</si>
  <si>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</si>
  <si>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</si>
  <si>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</si>
  <si>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</si>
  <si>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</si>
  <si>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</si>
  <si>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</si>
  <si>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</si>
  <si>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</si>
  <si>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</si>
  <si>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</si>
  <si>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Reg. §§ 10325(f)(5), 10326(g)(4), 10327(c), and 10322(h)(16)</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</si>
  <si>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</si>
  <si>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</si>
  <si>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</si>
  <si>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</si>
  <si>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</si>
  <si>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</si>
  <si>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</si>
  <si>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Set-Aside Designation (Part II - Application - Section 2 - E)</t>
  </si>
  <si>
    <t xml:space="preserve">IRC § 42(g)(1); California Health and Safety Code §§ 50199.20, 50199.21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</si>
  <si>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</si>
  <si>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</si>
  <si>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</si>
  <si>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</si>
  <si>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</si>
  <si>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</si>
  <si>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</si>
  <si>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</si>
  <si>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</si>
  <si>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</si>
  <si>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</si>
  <si>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</si>
  <si>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</si>
  <si>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</si>
  <si>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Applicant / Development Team (Part II - Application - Section 3)</t>
  </si>
  <si>
    <t>Reg. § 10326(g)(5)</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</si>
  <si>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</si>
  <si>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</si>
  <si>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</si>
  <si>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</si>
  <si>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</si>
  <si>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</si>
  <si>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</si>
  <si>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</si>
  <si>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</si>
  <si>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</si>
  <si>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</si>
  <si>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</si>
  <si>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</si>
  <si>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</si>
  <si>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</si>
  <si>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</si>
  <si>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t>
  </si>
  <si>
    <t>Reg. 10326(g)(8), 10327(g)(8), 10320(b), 10302(ff), 10322(k)</t>
  </si>
  <si>
    <t>A copy of the recorded TCAC regulatory agreement.</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</si>
  <si>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</si>
  <si>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</si>
  <si>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</si>
  <si>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</si>
  <si>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</si>
  <si>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</si>
  <si>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</si>
  <si>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</si>
  <si>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</si>
  <si>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</si>
  <si>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</si>
  <si>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</si>
  <si>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</si>
  <si>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</si>
  <si>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</si>
  <si>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</si>
  <si>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</si>
  <si>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</si>
  <si>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</si>
  <si>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Tax Credit Units:</t>
  </si>
  <si>
    <t>Reg. § 10325(c)(9)</t>
  </si>
  <si>
    <t>"Income Information" in Section 3 is completed.</t>
  </si>
  <si>
    <t xml:space="preserve">All of the cells except for the highlighted cells, are auto-populated after the </t>
  </si>
  <si>
    <t>If proposing Rehabilitation, see minimum requirements in Reg. § 10326(g)(7).</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</si>
  <si>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</si>
  <si>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</si>
  <si>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Funding sources and costs should be aligned appropriately. For example, public funding sources for</t>
  </si>
  <si>
    <t xml:space="preserve">This section must be completed. Note that TCAC will independently determine each project's final tiebreaker.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</si>
  <si>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</si>
  <si>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</si>
  <si>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</si>
  <si>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</si>
  <si>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 xml:space="preserve">Provide evidence of committed public funds, including federal, tribal, state, local government funds, and any other public funds listed under Reg. § 10325(c)(9). 
Evidence must specify the type of funds, terms, and interest rate. 
 </t>
  </si>
  <si>
    <t>For public contributions of off-site costs, provide: 
● documentation of fee/waiver/reduction pursuant to a nexus study and relevant state government code provisions, OR 
● documentation that the off-sites must be developed as a condition of local approval.</t>
  </si>
  <si>
    <t>For projects located in San Francisco or the City of Los Angeles,
● provide a formal letter of support.</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</si>
  <si>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</si>
  <si>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</si>
  <si>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</si>
  <si>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</si>
  <si>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Total donated land value</t>
  </si>
  <si>
    <t>Size Factor:</t>
  </si>
  <si>
    <t>For mixed-use projects, the permanent Leveraged Soft Financing numerator must be discounted/reduced by the Mixed-Use Ratio below.</t>
  </si>
  <si>
    <r>
      <rPr>
        <b/>
        <sz val="11"/>
        <rFont val="Arial"/>
        <family val="2"/>
      </rPr>
      <t xml:space="preserve">Mixed-Use Ratio = </t>
    </r>
    <r>
      <rPr>
        <sz val="11"/>
        <rFont val="Arial"/>
        <family val="2"/>
      </rPr>
      <t>Total Commercial Cost / Total Project Cost:</t>
    </r>
  </si>
  <si>
    <t xml:space="preserve">Sample formula (commercial costs) for numerator Committed Permanent Leveraged Soft Financing defraying residential costs  = G44*(1-J49) </t>
  </si>
  <si>
    <t>New Const/
Rehab</t>
  </si>
  <si>
    <t>Total Leveraged Soft Financing excluding donated land and fee waivers</t>
  </si>
  <si>
    <t>Leveraged Soft Financing less commercial proration</t>
  </si>
  <si>
    <t xml:space="preserve">Leveraged Soft Financing times Size Factor </t>
  </si>
  <si>
    <t>Requested Unadjusted Eligible Basis</t>
  </si>
  <si>
    <t>CAPITALIZED VALUE OF RENT DIFFERENTIALS ATTRIBUTABLE TO PUBLIC RENT OR PUBLIC OPERATING SUBSIDIES CALCULATION</t>
  </si>
  <si>
    <t>SIZE FACTOR CALCULATION</t>
  </si>
  <si>
    <t>Interest Rate (annual)</t>
  </si>
  <si>
    <t>Loan Term (years)</t>
  </si>
  <si>
    <t>Available for Debt Service</t>
  </si>
  <si>
    <t>Capitalized Value of Rent Differentials of Public Rent/Operating Subsidies</t>
  </si>
  <si>
    <t>Capitalized Value of Rent Differentials</t>
  </si>
  <si>
    <t>The Prorated Commercial Cost Deduction To Leveraged Soft Financing Must Be Calculated Fist Before Applying Any Subsidy Adjustment/Increase To The Numerator. TCAC staff may adjust this ratio as deemed appropriate.</t>
  </si>
  <si>
    <t>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</si>
  <si>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</si>
  <si>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</si>
  <si>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Annual Operating Subsidy Amount in Year 1:</t>
  </si>
  <si>
    <t>If the contract does not specify an annual subsidy amount, enter:</t>
  </si>
  <si>
    <t>Aggregate Subsidy Amount:</t>
  </si>
  <si>
    <t>Number of Years in the Subsidy Contract:</t>
  </si>
  <si>
    <t>Average Annual Operating Subsidy Amount:</t>
  </si>
  <si>
    <t>Annual Public Operating Subsidies:</t>
  </si>
  <si>
    <t>state tax credits if requested.</t>
  </si>
  <si>
    <t>If a scattered site, provide a brief description of how the application meets the definition of Scattered Site Project. Reg. § 10302(ll).</t>
  </si>
  <si>
    <t>k) Highest or High Resources Area</t>
  </si>
  <si>
    <t>8 Points</t>
  </si>
  <si>
    <t>The project is a new construction large family project, except for an inclusionary project as defined in Section 10325(c)(9)(C), and the site is located in a census tract designated on the TCAC/HCD Opportunity Area Map as Highest or High Resource</t>
  </si>
  <si>
    <t xml:space="preserve">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t>
  </si>
  <si>
    <t>Select from ONE of the following two options:</t>
  </si>
  <si>
    <t>Reg. § 10325(c)(1)</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</si>
  <si>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</si>
  <si>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</si>
  <si>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</si>
  <si>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</si>
  <si>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</si>
  <si>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</si>
  <si>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</si>
  <si>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Provide Management Company experience documentation, including signed:</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</si>
  <si>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</si>
  <si>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</si>
  <si>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</si>
  <si>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</si>
  <si>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</si>
  <si>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</si>
  <si>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</si>
  <si>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</si>
  <si>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</si>
  <si>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</si>
  <si>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</si>
  <si>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</si>
  <si>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rPr>
        <b/>
        <u/>
        <sz val="10"/>
        <rFont val="Arial"/>
        <family val="2"/>
      </rPr>
      <t>Transit site amenities:</t>
    </r>
    <r>
      <rPr>
        <b/>
        <sz val="10"/>
        <rFont val="Arial"/>
        <family val="2"/>
      </rPr>
      <t xml:space="preserve"> 
P</t>
    </r>
    <r>
      <rPr>
        <sz val="10"/>
        <rFont val="Arial"/>
        <family val="2"/>
      </rPr>
      <t>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</si>
  <si>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</si>
  <si>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</si>
  <si>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Labeled color photographs, name, address, telephone number, contact person and website (if applicable) for each requested amenity.</t>
  </si>
  <si>
    <t>NOTE: A single map may be submitted for all site amenities provided that all distances and amenities are clearly and legibly shown.</t>
  </si>
  <si>
    <t>A scaled for distance map evidencing the site is within 1/2 mile (1 mile for Rural set-aside projects) of a public library that also allows for inter-branch lending when in a multi-branch system. Book Mobiles do not qualify for points under this site amenity category.</t>
  </si>
  <si>
    <t>PUBLIC LIBRARY  Reg. § 10325(c)(4)(A)(3)</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</si>
  <si>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</si>
  <si>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</si>
  <si>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</si>
  <si>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</si>
  <si>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</si>
  <si>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</si>
  <si>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</si>
  <si>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</si>
  <si>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</si>
  <si>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</si>
  <si>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</si>
  <si>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</si>
  <si>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</si>
  <si>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SENIOR CENTER  Reg. § 10325(c)(4)(A)(6)</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</si>
  <si>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</si>
  <si>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</si>
  <si>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</si>
  <si>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</si>
  <si>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MEDICAL CLINIC  Reg. § 10325(c)(4)(A)(8)</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</si>
  <si>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</si>
  <si>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</si>
  <si>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</si>
  <si>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</si>
  <si>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</si>
  <si>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</si>
  <si>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</si>
  <si>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</si>
  <si>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Reg. § 10325(c)(4)(B)</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</si>
  <si>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</si>
  <si>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</si>
  <si>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</si>
  <si>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</si>
  <si>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</si>
  <si>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</si>
  <si>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</si>
  <si>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</si>
  <si>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Base Developer Fee Limit</t>
  </si>
  <si>
    <t>Max Developer Fee Limit</t>
  </si>
  <si>
    <t>Total Developer Fee Basis</t>
  </si>
  <si>
    <t xml:space="preserve">Excess Developer Fee Basis </t>
  </si>
  <si>
    <t>EXCESS DEVELOPER FEE BASIS TO BE EXCLUDED FROM TOTAL ELIGIBLE BASIS</t>
  </si>
  <si>
    <t>Tax Credit Units Exceeding 100</t>
  </si>
  <si>
    <t>Total Tax Credit Units:</t>
  </si>
  <si>
    <t>Threshold Units</t>
  </si>
  <si>
    <t>Developer Fee Basis per excess unit</t>
  </si>
  <si>
    <t>Total Excess Developer Fee Limit</t>
  </si>
  <si>
    <t>Highest or High Resources Area  Reg. § 10325(c)(4)(A)(11)</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</si>
  <si>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</si>
  <si>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Points are available to applications documenting each of the categories below, up to a maximum of 10 points. Within the application the following must be delivered (see Regulation Section 10325(c)(7) and the Checklist Items for additional information):</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</si>
  <si>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</si>
  <si>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Special Needs projects</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</si>
  <si>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</si>
  <si>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</si>
  <si>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</si>
  <si>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</si>
  <si>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on or before December 31, 2016 are complete, then energy efficiency beyond the requirements</t>
  </si>
  <si>
    <t>in the 2013 Title 24, Part 6 of the California Building Code (2013 Standards)</t>
  </si>
  <si>
    <t>Excess Purchase Price Over Appraisal</t>
  </si>
  <si>
    <t>Amount of SOFT perm financing covering the excess purchase price over appraisal</t>
  </si>
  <si>
    <t>Purchase price over appraisal</t>
  </si>
  <si>
    <t>If annual operating subsidy amount are similar in each year, enter:</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</si>
  <si>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</si>
  <si>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</si>
  <si>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</si>
  <si>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</si>
  <si>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</si>
  <si>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</si>
  <si>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</si>
  <si>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Provide evidence of committed permanent leveraged soft financing in Tab 20 and evidence of public rent or public operating subsidies in Tab 17. </t>
  </si>
  <si>
    <t xml:space="preserve">For projects with commercial/non-residential costs, the committed public funds will be discounted by the percentage of the commercial/non-residential portion.  </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</si>
  <si>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</si>
  <si>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For projects with purchase price in excess of the appraised value, unless a waiver is granted, the purchase price in excess of the appraised value must be excluded from the Leveraged Soft Financing. Enter a positive number for the "Purchase Price Over Appraised Value" under the list of Leveraged Soft Financing below. Purchase Price Over Appraised Value will be automatically excluded from the Total Leveraged Soft Financing.</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</si>
  <si>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</si>
  <si>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</si>
  <si>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 xml:space="preserve">The applicant should click on each highlighted item, selecting either the automatic "pull-down" option or entering appropriate amounts. </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</si>
  <si>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</si>
  <si>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</si>
  <si>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</si>
  <si>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</si>
  <si>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</si>
  <si>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</si>
  <si>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applicant must only complete any Ineligible Basis items and the applicable tax credit factors that apply to the project as evidenced by the syndication letter (please refer to the checklist for Attachment 16).</t>
  </si>
  <si>
    <t>The applicant must complete the yellow cells.  This section is completed as part of the requirements listed under Attachment 24.</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</si>
  <si>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</si>
  <si>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</si>
  <si>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</si>
  <si>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</si>
  <si>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</si>
  <si>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</si>
  <si>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</si>
  <si>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</si>
  <si>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</si>
  <si>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</si>
  <si>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 xml:space="preserve">If not requesting General Partner Experience points under Tab 21, Provide evidence that a general partner meets the minimum scoring standards of Section 10325(c)(1)(A) and include a signed: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</si>
  <si>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</si>
  <si>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</si>
  <si>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</si>
  <si>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</si>
  <si>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Please contact Diane.SooHoo@treasurer.ca.gov if you find any errors in the electronic application. For general application questions, please contact the regional analyst.</t>
  </si>
  <si>
    <t>Reg. §10322(h) and 10325(g)</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</si>
  <si>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</si>
  <si>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 xml:space="preserve">If not requesting Management Company Experience points under Tab 22, provide evidence that the property management company meets the minimum scoring standards of Section 10325(c)(1)(B) and include a signed: </t>
  </si>
  <si>
    <t>Total Points for Highest or High Resources Area:</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</si>
  <si>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</si>
  <si>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http://www.treasurer.ca.gov/ctcac/2019/lra/index.asp</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</si>
  <si>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</si>
  <si>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 xml:space="preserve">Toggle the desired option:  20%/50%, 40%/60%, or 40%/60% Average Income </t>
  </si>
  <si>
    <t>Select housing type being proposed.</t>
  </si>
  <si>
    <t>If more than one housing type being proposed, list in space provided.</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</si>
  <si>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</si>
  <si>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</si>
  <si>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</si>
  <si>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http://www.treasurer.ca.gov/ctcac/2019/methodology.pdf </t>
  </si>
  <si>
    <t>An applicant proposing a project to include senior housing in combination with non-senior housing shall provide a third party legal opinion stating that the project complies with fair housing law. Reg. § 10322(h)(34).</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</si>
  <si>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TCAC/CDLAC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</si>
  <si>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Project Type: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</si>
  <si>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</si>
  <si>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If project is subject to state prevailing wage law, include certification that contractors and subcontractors will comply with § 1725.5 of the Labor Code.</t>
  </si>
  <si>
    <t>If the applicant requests basis for a community service facility, must submit a third party tax attorney’s opinion stating that the community service facility meets the requirements of IRC § 42(d)(4)(C). Reg. § 10322(h)(33)</t>
  </si>
  <si>
    <t xml:space="preserve">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
</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</si>
  <si>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</si>
  <si>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</si>
  <si>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</si>
  <si>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</si>
  <si>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</si>
  <si>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</si>
  <si>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Appraisal Costs</t>
  </si>
  <si>
    <t xml:space="preserve">Construction Hard Cost Contingency </t>
  </si>
  <si>
    <r>
      <t xml:space="preserve">Note:  Syndication Costs shall </t>
    </r>
    <r>
      <rPr>
        <b/>
        <u/>
        <sz val="9"/>
        <color rgb="FFC00000"/>
        <rFont val="Arial"/>
        <family val="2"/>
      </rPr>
      <t>NOT</t>
    </r>
    <r>
      <rPr>
        <b/>
        <sz val="9"/>
        <color rgb="FFC00000"/>
        <rFont val="Arial"/>
        <family val="2"/>
      </rPr>
      <t xml:space="preserve"> be included as a project cost.</t>
    </r>
  </si>
  <si>
    <t xml:space="preserve">and whether each source listed in the Sources and Uses Budget workbook (Row 105) matches that of Permanent Financing in the Application workbook (Row 108).  </t>
  </si>
  <si>
    <t xml:space="preserve">V. BASIS AND CREDITS </t>
  </si>
  <si>
    <t>A. Determination of Eligible and Qualified Basis</t>
  </si>
  <si>
    <t>**Applicable Percentage:</t>
  </si>
  <si>
    <t>** Applicants are required to use these percentages in calculating credit at the application stage.</t>
  </si>
  <si>
    <t>State tax credit factor must be at least $0.80 for "certified" state credits; at least $0.79 for self-syndication projects; or at least $0.70 for all other projects</t>
  </si>
  <si>
    <r>
      <rPr>
        <b/>
        <u/>
        <sz val="10"/>
        <color indexed="10"/>
        <rFont val="Arial"/>
        <family val="2"/>
      </rPr>
      <t>Use ONLY IF</t>
    </r>
    <r>
      <rPr>
        <b/>
        <sz val="10"/>
        <color indexed="10"/>
        <rFont val="Arial"/>
        <family val="2"/>
      </rPr>
      <t>: Project consists of both: 
1) Building(s) located in a DDA/QCT area; AND
2) Building(s) located in a non-DDA/non-QCT area. 
If not applicable, skip this section and go to V. Basis and Credits.</t>
    </r>
  </si>
  <si>
    <t xml:space="preserve">Sources and Basis Breakdown by DDA/QCT and non-DDA/non-QCT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</si>
  <si>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</si>
  <si>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r>
      <t xml:space="preserve">Make sure that funding sources and costs are aligned appropriately. The total basis </t>
    </r>
    <r>
      <rPr>
        <b/>
        <sz val="10"/>
        <rFont val="Arial"/>
        <family val="2"/>
      </rPr>
      <t xml:space="preserve">(Row 107) </t>
    </r>
    <r>
      <rPr>
        <sz val="10"/>
        <rFont val="Arial"/>
        <family val="2"/>
      </rPr>
      <t xml:space="preserve">will auto-link to Basis &amp; Credits tab, where only NC/Rehab basis for the DDA/QCT building(s) will receive the 130% basis boost. </t>
    </r>
  </si>
  <si>
    <t>Projects w/ building(s) located in both DDA/QCT &amp; Non-DDA/Non-QCT areas must bifurcate by DDA/QCT and non-DDA/non-QCT</t>
  </si>
  <si>
    <t xml:space="preserve">Only NC/Rehab DDA/QCT building(s) will receive the 130% basis boost. The NC/Rehab non-DDA/non-QCT building(s) will not receive the 130% basis boost. </t>
  </si>
  <si>
    <t>IV. SOURCES AND USES BUDGET - SECTION 2: SOURCES AND BASIS BREAKDOWN BY DDA/QCT AND NON-DDA/NON-QCT</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</si>
  <si>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</si>
  <si>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</si>
  <si>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</si>
  <si>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</si>
  <si>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</si>
  <si>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</si>
  <si>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If re-applying and returning credit, enter the current application number:</t>
  </si>
  <si>
    <t>Central Coast Region: Monterey, San Benito, San Luis Obispo, Santa Barbara, Santa Cruz, and Ventura Counties</t>
  </si>
  <si>
    <t>Total interior amenity space square footage (TCAC Regulation Section 10325(g)(1)):</t>
  </si>
  <si>
    <t>Project must be comprised of 100% tax credit eligible units to apply.</t>
  </si>
  <si>
    <t>Is the project is comprised of 100% tax credit eligible units excluding managers' units?</t>
  </si>
  <si>
    <r>
      <t xml:space="preserve">Total common area square footage </t>
    </r>
    <r>
      <rPr>
        <sz val="9"/>
        <rFont val="Arial"/>
        <family val="2"/>
      </rPr>
      <t>(including managers’ units):</t>
    </r>
  </si>
  <si>
    <t xml:space="preserve">Install bamboo, stained concrete, cork, salvaged or FSC-Certified wood, natural linoleum, natural rubber, or ceramic tile in all interior floor space other than units (where no VOC adhesives or backing is also used). Threshold Basis Limit increase 2%.
</t>
  </si>
  <si>
    <t>2nd Housing type/ Non SpNs Units:</t>
  </si>
  <si>
    <t>TOTAL LI BRs</t>
  </si>
  <si>
    <t>TOTAL LI BEDROOMS</t>
  </si>
  <si>
    <t>TOTAL Market BEDROOMS</t>
  </si>
  <si>
    <t>TOTAL Market BRs</t>
  </si>
  <si>
    <t>TOTAL LI &amp; Market BRs</t>
  </si>
  <si>
    <t>Enter Number of SpNs bedrooms: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</si>
  <si>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</si>
  <si>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 xml:space="preserve"> in project:</t>
    </r>
  </si>
  <si>
    <t>Number of Non SpNs bedrooms:</t>
  </si>
  <si>
    <r>
      <t>3</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</si>
  <si>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Cash Flow from Operation</t>
    </r>
    <r>
      <rPr>
        <b/>
        <sz val="11"/>
        <rFont val="Calibri"/>
        <family val="2"/>
      </rPr>
      <t>²</t>
    </r>
    <r>
      <rPr>
        <b/>
        <sz val="11"/>
        <rFont val="Arial"/>
        <family val="2"/>
      </rPr>
      <t>, Grant, In Kind, or Others</t>
    </r>
  </si>
  <si>
    <r>
      <t>Type of Commitment Attached (e.g. letter, MOU, contract)</t>
    </r>
    <r>
      <rPr>
        <b/>
        <sz val="11"/>
        <rFont val="Calibri"/>
        <family val="2"/>
      </rPr>
      <t>³</t>
    </r>
  </si>
  <si>
    <r>
      <t>2</t>
    </r>
    <r>
      <rPr>
        <sz val="11"/>
        <rFont val="Arial"/>
        <family val="2"/>
      </rPr>
      <t xml:space="preserve"> If project operating income will fund service amenities, the application’s Service Amenities Sources and Uses Budget must be consistent with the application’s fifteen year pro forma.</t>
    </r>
  </si>
  <si>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</si>
  <si>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</si>
  <si>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Projects w/ building(s) located in DDA/QCT areas &amp; Non-DDA/Non-QCT areas, bifurcate accordingly.</t>
  </si>
  <si>
    <r>
      <t>Percent</t>
    </r>
    <r>
      <rPr>
        <b/>
        <sz val="8"/>
        <rFont val="Arial"/>
        <family val="2"/>
      </rPr>
      <t xml:space="preserve"> of 
Area Median Income (AMI)
(20%-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</si>
  <si>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</si>
  <si>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</si>
  <si>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</si>
  <si>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</si>
  <si>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</si>
  <si>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</si>
  <si>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5.0*</t>
  </si>
  <si>
    <t>3.8*</t>
  </si>
  <si>
    <t>2.5*</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</si>
  <si>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</si>
  <si>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Special Needs, Number of Bedrooms =</t>
  </si>
  <si>
    <t xml:space="preserve">The site is within 1/2 mile of a public park or a community center accessible to the general public (1 mile for Rural set-aside projects). A public park shall not include 1) school grounds unless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unless there is a trailhead or designated access point within the specified distance. </t>
  </si>
  <si>
    <r>
      <rPr>
        <b/>
        <sz val="8"/>
        <rFont val="Arial"/>
        <family val="2"/>
      </rPr>
      <t>Service Coordinator</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t>
    </r>
  </si>
  <si>
    <t>Minimum ratio of 1 Full Time Equivalent (FTE) Service Coordinator to 600 bedrooms.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</si>
  <si>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</si>
  <si>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</si>
  <si>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</si>
  <si>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</si>
  <si>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 xml:space="preserve">Minimum of 60 hours of instruction each year (30 hours for small developments*).  </t>
  </si>
  <si>
    <t xml:space="preserve">Minimum of 36 hours of instruction each year (18 hours for small developments*).  </t>
  </si>
  <si>
    <t>*small developments = 20 units or less</t>
  </si>
  <si>
    <r>
      <rPr>
        <b/>
        <sz val="8"/>
        <rFont val="Arial"/>
        <family val="2"/>
      </rPr>
      <t>Health and wellness services and programs</t>
    </r>
    <r>
      <rPr>
        <sz val="8"/>
        <rFont val="Arial"/>
        <family val="2"/>
      </rPr>
      <t xml:space="preserve">.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 </t>
    </r>
    <r>
      <rPr>
        <b/>
        <sz val="8"/>
        <rFont val="Arial"/>
        <family val="2"/>
      </rPr>
      <t xml:space="preserve"> </t>
    </r>
  </si>
  <si>
    <t xml:space="preserve">Minimum of 100 hours of services per year for each 100 bedrooms.  </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</si>
  <si>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</si>
  <si>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Minimum of 10 hours per week, offered weekdays throughout the school year.</t>
  </si>
  <si>
    <r>
      <rPr>
        <b/>
        <sz val="8"/>
        <rFont val="Arial"/>
        <family val="2"/>
      </rPr>
      <t>After school program for school age children</t>
    </r>
    <r>
      <rPr>
        <sz val="8"/>
        <rFont val="Arial"/>
        <family val="2"/>
      </rPr>
      <t xml:space="preserve">.  Includes, but is not limited to tutoring, mentoring, homework club, art and recreational activities.  </t>
    </r>
    <r>
      <rPr>
        <i/>
        <sz val="8"/>
        <rFont val="Arial"/>
        <family val="2"/>
      </rPr>
      <t xml:space="preserve">(Only for large family projects or other projects in which at least 25% of Low-Income Units are 3 bedrooms or larger).  </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</si>
  <si>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  </t>
    </r>
  </si>
  <si>
    <t>Minimum ratio of 1 Full Time Equivalent (FTE) Case Manager to 100 bedrooms.</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</si>
  <si>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</si>
  <si>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</si>
  <si>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</si>
  <si>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</si>
  <si>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 xml:space="preserve">.  </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</si>
  <si>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</si>
  <si>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Single Housing Type</t>
  </si>
  <si>
    <t>Proportional Scoring 2 housing types</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</si>
  <si>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</si>
  <si>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</si>
  <si>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Committed Permanent Leveraged Soft Financing defraying residential costs 
X size factor X subsidy percentage factor</t>
  </si>
  <si>
    <t>LEVERAGED SOFT FINANCING</t>
  </si>
  <si>
    <r>
      <t>Bonus for new construction large-family projects in high/higher resource area based on TCAC/HCD Opportunity Area Map</t>
    </r>
    <r>
      <rPr>
        <sz val="11"/>
        <rFont val="Arial"/>
        <family val="2"/>
      </rPr>
      <t xml:space="preserve"> (Please see TCAC Regulations 10325(c)(9)(C) for projects excluded):</t>
    </r>
  </si>
  <si>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</si>
  <si>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</si>
  <si>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</si>
  <si>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</si>
  <si>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</si>
  <si>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*Rent Limit:</t>
  </si>
  <si>
    <t>*Rent Limit Underwriting:</t>
  </si>
  <si>
    <t xml:space="preserve">Special Needs Units in Special Needs Projects subject to the 40% average AMI requirement </t>
  </si>
  <si>
    <t>of TCAC regulations section 10325(g)(3)(A), use 30% AMI rent limits</t>
  </si>
  <si>
    <t>Use 40% AMI for ALL OTHERS</t>
  </si>
  <si>
    <t>Public Subsidy</t>
  </si>
  <si>
    <t xml:space="preserve">Calculated </t>
  </si>
  <si>
    <t>Annual Rent</t>
  </si>
  <si>
    <r>
      <rPr>
        <b/>
        <sz val="10"/>
        <rFont val="Arial"/>
        <family val="2"/>
      </rPr>
      <t>NOTE</t>
    </r>
    <r>
      <rPr>
        <sz val="10"/>
        <rFont val="Arial"/>
        <family val="2"/>
      </rPr>
      <t xml:space="preserve">: </t>
    </r>
    <r>
      <rPr>
        <u/>
        <sz val="10"/>
        <rFont val="Arial"/>
        <family val="2"/>
      </rPr>
      <t>Rehabilitation Scattered Site Projects</t>
    </r>
    <r>
      <rPr>
        <sz val="10"/>
        <rFont val="Arial"/>
        <family val="2"/>
      </rPr>
      <t xml:space="preserve">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</si>
  <si>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Evidence of streamlined, ministerial approval (SB35) – provide written documentation from the local planning department or entity providing final approval.</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</si>
  <si>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</si>
  <si>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</si>
  <si>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</si>
  <si>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</si>
  <si>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</si>
  <si>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</si>
  <si>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 xml:space="preserve">In addition to meeting one of the categories above (i through v), points are available to applicants committing to provide </t>
  </si>
  <si>
    <t>residents free transit passes or discounted passes to each rent restricted unit for at least 15 years. (For item (iv)</t>
  </si>
  <si>
    <t>service for free or discounted dial-a-ride passes):</t>
  </si>
  <si>
    <t>Rural set-aside projects, points not available for projects with van services. Only available to projects with dial-a-ride</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</si>
  <si>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</si>
  <si>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t>60-80**</t>
  </si>
  <si>
    <t>-Rural only*</t>
  </si>
  <si>
    <r>
      <t xml:space="preserve">Annual Rental Income Differential for PUBLIC </t>
    </r>
    <r>
      <rPr>
        <b/>
        <u/>
        <sz val="11"/>
        <rFont val="Arial"/>
        <family val="2"/>
      </rPr>
      <t>OPERATING</t>
    </r>
    <r>
      <rPr>
        <b/>
        <sz val="11"/>
        <rFont val="Arial"/>
        <family val="2"/>
      </rPr>
      <t xml:space="preserve"> SUBSIDIES:</t>
    </r>
  </si>
  <si>
    <r>
      <t xml:space="preserve">Annual Rental Income Differential for PUBLIC </t>
    </r>
    <r>
      <rPr>
        <b/>
        <u/>
        <sz val="11"/>
        <rFont val="Arial"/>
        <family val="2"/>
      </rPr>
      <t>RENT</t>
    </r>
    <r>
      <rPr>
        <b/>
        <sz val="11"/>
        <rFont val="Arial"/>
        <family val="2"/>
      </rPr>
      <t xml:space="preserve"> SUBSIDIES:</t>
    </r>
  </si>
  <si>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</si>
  <si>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</si>
  <si>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</si>
  <si>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The Service Budget spreadsheet must be completed.</t>
  </si>
  <si>
    <t>CONTINGENCY COSTS</t>
  </si>
  <si>
    <t>(https://www.treasurer.ca.gov/ctcac/2019/methodology.pdf)</t>
  </si>
  <si>
    <r>
      <t xml:space="preserve">Rural projects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 Check rural status according to TCAC's Methodology:</t>
    </r>
  </si>
  <si>
    <t>*Available to Rural Projects Only. Must prove rural status under TCAC's Methodology (See TAB 3 of Checklist Items Worksheet)</t>
  </si>
  <si>
    <t xml:space="preserve">I understand that any misrepresentation may result in cancellation of Tax Credit reservation, notification of the </t>
  </si>
  <si>
    <t>Internal Revenue Service and the Franchise Tax Board, and any other actions that TCAC is authorized to take</t>
  </si>
  <si>
    <t xml:space="preserve">pursuant to California Health and Safety Code Section 50199.22, issuance of fines pursuant to California Health and </t>
  </si>
  <si>
    <t xml:space="preserve">Safety Code Section 50199.10, negative points per Regulation Section 10325(c)(3) or under general authority of </t>
  </si>
  <si>
    <t xml:space="preserve">state law. </t>
  </si>
  <si>
    <t xml:space="preserve">of 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</si>
  <si>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</si>
  <si>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</si>
  <si>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</si>
  <si>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rehabilitation work, I certify that all necessary work identified in the Capital Needs Assessment,including the</t>
  </si>
  <si>
    <t>immediate needs listed in the report, will be performed (unless a waiver is granted) prior to the project's rehabilitation</t>
  </si>
  <si>
    <t>completion. I certify and guarantee that any tenant services proposed under TCAC Regulation Section 10325(c)(5)(B)</t>
  </si>
  <si>
    <t xml:space="preserve">will be available within 6 months of the project's placed in service date, will be of a regular and ongoing nature and </t>
  </si>
  <si>
    <t xml:space="preserve">provided to tenants for a period of at least 15 years, free of charge (except child care).  </t>
  </si>
  <si>
    <t>https://www.treasurer.ca.gov/ctcac/2019/submitals/competitive.asp</t>
  </si>
  <si>
    <t xml:space="preserve">Overview </t>
  </si>
  <si>
    <t>https://www.treasurer.ca.gov/ctcac/forms/transfer-event-questionnaire.pdf</t>
  </si>
  <si>
    <t xml:space="preserve">Include the questionnaire and any documents requested within the questions in Tab 8. 
Include documentation associated with the any exemption or waiver.  </t>
  </si>
  <si>
    <r>
      <t>For projects that meet the TCAC definition of Rural and are requesting site amenity points using rural distances:</t>
    </r>
    <r>
      <rPr>
        <sz val="10"/>
        <rFont val="Arial"/>
        <family val="2"/>
      </rPr>
      <t xml:space="preserve"> 
Provide evidence the proposed project site is located in an eligible rural area (Tab 3).</t>
    </r>
  </si>
  <si>
    <t xml:space="preserve">Financing plan 
Include sufficient detail outlining construction and permanent financing structures.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</si>
  <si>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</si>
  <si>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t>
  </si>
  <si>
    <t>**Contract Rent Underwriting:</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</si>
  <si>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</si>
  <si>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</si>
  <si>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</si>
  <si>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</si>
  <si>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</si>
  <si>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 xml:space="preserve">VII. TIE BREAKER SYSTEM - FINAL TIE BREAKER SELF-SCORE </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</si>
  <si>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</si>
  <si>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</si>
  <si>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</si>
  <si>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 xml:space="preserve">I. INSTRUCTIONS - SECTION 1: INSTRUCTIONS </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</si>
  <si>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</si>
  <si>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</si>
  <si>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an originally signed applicant certification.</t>
  </si>
  <si>
    <t xml:space="preserve">2020 COMPETITIVE 4% FEDERAL AND STATE CREDIT APPLICATION </t>
  </si>
  <si>
    <t xml:space="preserve">make an election to sell ("certificate") or not sell all or any portion of the state credit, as allowed pursuant to </t>
  </si>
  <si>
    <t>2020 APPLICATION CHECKLIST -  4% (TAX-EXEMPT BOND FINANCED PROJECTS)</t>
  </si>
  <si>
    <t>2020 Attachments – Electronic Submission Guide</t>
  </si>
  <si>
    <t>, 2020 at</t>
  </si>
  <si>
    <t>II. APPLICATION - SECTION 1: APPLICANT STATEMENT AND CERTIFICATION</t>
  </si>
  <si>
    <t>http://www.treasurer.ca.gov/ctcac/2018/lra/contact.pdf</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</si>
  <si>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</si>
  <si>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</si>
  <si>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</si>
  <si>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</si>
  <si>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</si>
  <si>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</si>
  <si>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</si>
  <si>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t>Reg. § 10325(c)(1)(A)</t>
  </si>
  <si>
    <t>An enforceable management agreement executed by both parties for the subject application.</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</si>
  <si>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</si>
  <si>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</si>
  <si>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</si>
  <si>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If claiming threshold basis limit increase based on new construction project buildings more energy efficient than applicable Energy Efficiency Standards, provide a Sustainable Building Method Workbook.</t>
  </si>
  <si>
    <t xml:space="preserve">Rehabilitation projects:  </t>
  </si>
  <si>
    <t>Sustainable Building Method and Energy Efficiency Requirements Workbook and accompanying documentation, to be completed by a qualified energy analyst.</t>
  </si>
  <si>
    <r>
      <rPr>
        <b/>
        <u/>
        <sz val="10"/>
        <rFont val="Arial"/>
        <family val="2"/>
      </rPr>
      <t>New construction projects</t>
    </r>
    <r>
      <rPr>
        <b/>
        <sz val="10"/>
        <rFont val="Arial"/>
        <family val="2"/>
      </rPr>
      <t xml:space="preserve"> </t>
    </r>
    <r>
      <rPr>
        <sz val="10"/>
        <rFont val="Arial"/>
        <family val="2"/>
      </rPr>
      <t>receiving points from CDLAC per Section 5230(k)(7) or (8) 
(for energy efficiency only): 
A Sustainable Building Method and Energy Efficiency Requirements Workbook and accompanying documentation, to be completed by a qualified energy analyst.</t>
    </r>
  </si>
  <si>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</si>
  <si>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NOTE: A single Attachment 26 form may be submitted for the following point subcategories, or if multiple agencies/departments are involved, multiple forms should be provided as necessary.</t>
  </si>
  <si>
    <t>TWO ELECTRONIC VERSIONS OF THE APPLICATION IN THE FORM OF A USB FLASH DRIVE TO TCAC. THE APPLICATION MUST BE SIGNED.</t>
  </si>
  <si>
    <t xml:space="preserve">Applicant Statement and Certification </t>
  </si>
  <si>
    <t>Applicant Statement and Certification</t>
  </si>
  <si>
    <t>C(3)</t>
  </si>
  <si>
    <t xml:space="preserve">Project located in DDA: </t>
  </si>
  <si>
    <t xml:space="preserve">Year DDA: </t>
  </si>
  <si>
    <t>Select the appropriate TCAC geographic area and provide requested information.</t>
  </si>
  <si>
    <t>§12206(c)(4) of Rev. and Tax Code for 95% eligible basis:</t>
  </si>
  <si>
    <t>Project is located in a Qualified Census Tract:</t>
  </si>
  <si>
    <t>Project is a Scattered Site Project. TCAC Reg. § 10302(ll):</t>
  </si>
  <si>
    <r>
      <t>Project is</t>
    </r>
    <r>
      <rPr>
        <b/>
        <sz val="10"/>
        <rFont val="Arial"/>
        <family val="2"/>
      </rPr>
      <t xml:space="preserve"> Rural</t>
    </r>
    <r>
      <rPr>
        <sz val="10"/>
        <rFont val="Arial"/>
        <family val="2"/>
      </rPr>
      <t xml:space="preserve"> as defined by TCAC Reg. § 10302(kk):</t>
    </r>
  </si>
  <si>
    <t>Adaptive Reuse</t>
  </si>
  <si>
    <t>Note: CDLAC identifies 70% AMI and 80% AMI targeted Low Income Units as Market Rate Units.</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</si>
  <si>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</si>
  <si>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</si>
  <si>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</si>
  <si>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</si>
  <si>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</si>
  <si>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</si>
  <si>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</si>
  <si>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</si>
  <si>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</si>
  <si>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</si>
  <si>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</si>
  <si>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</si>
  <si>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For projects applying under Section 10325 or Section 10326 of these regulations that include one or more of the features in the section: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</si>
  <si>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</si>
  <si>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</si>
  <si>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</si>
  <si>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 xml:space="preserve">Local development impact fees required to be paid to local government entities.  Certification from local entities assessing fees also required.  </t>
    </r>
    <r>
      <rPr>
        <b/>
        <sz val="10"/>
        <rFont val="Arial"/>
        <family val="2"/>
      </rPr>
      <t>WAIVED IMPACT FEES ARE INELIGIBLE.</t>
    </r>
  </si>
  <si>
    <t>Plus (+) 10% basis adjustment - Elevator</t>
  </si>
  <si>
    <t>For projects wherein at least 95% of the project's upper floor units are serviced by an elevator.</t>
  </si>
  <si>
    <t xml:space="preserve">Plus (+) 10% basis adjustment - High Opportunity Area </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</si>
  <si>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</si>
  <si>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National Housing Trust Fund (HTF) </t>
  </si>
  <si>
    <t xml:space="preserve">Qualified Opportunity Zone Investment </t>
  </si>
  <si>
    <t>MIP</t>
  </si>
  <si>
    <t>*Total Requested Unadjusted Eligible Basis:</t>
  </si>
  <si>
    <t>**130% Adjustment for DDA, QCT, or Reg. §10317(d)</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</si>
  <si>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</si>
  <si>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</si>
  <si>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the 2019 Title 24, Part 6 of the California Building Code (2019 Standards):</t>
  </si>
  <si>
    <t>5 EDR Pts.</t>
  </si>
  <si>
    <t>8 EDR Pts.</t>
  </si>
  <si>
    <t>Low-Rise (1-3 habitable stories)</t>
  </si>
  <si>
    <t>High-Rise (4+ habitable stories)</t>
  </si>
  <si>
    <t>2015 Enterprise Green Communities</t>
  </si>
  <si>
    <t>D(2) Lowest Income for 10% of Total Low-Income Units at 30% AMI</t>
  </si>
  <si>
    <t>E.  Readiness to Proceed</t>
  </si>
  <si>
    <t>D(1) Lowest Income Restriction for All Units</t>
  </si>
  <si>
    <t>Maximum 32 Points</t>
  </si>
  <si>
    <t>30 Points</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</si>
  <si>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</si>
  <si>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</si>
  <si>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All Projects: Total Possible Points: 86, Minimum Point Threshold: 73</t>
  </si>
  <si>
    <t>4 % 2020 TBL</t>
  </si>
  <si>
    <t>9% 2020 TBL</t>
  </si>
  <si>
    <t>2020 100% RENTS</t>
  </si>
  <si>
    <t>Family, Senior, SRO, or At-Risk Projects</t>
  </si>
  <si>
    <t>Large Family, Senior, SRO, At-Risk, Number of Bedrooms =</t>
  </si>
  <si>
    <t>a) Large Family, Senior, SRO, At-Risk projects:</t>
  </si>
  <si>
    <t>SRO Projects</t>
  </si>
  <si>
    <t>Reg. §§ 10325(g)(4)(A) &amp; (B)</t>
  </si>
  <si>
    <t>Reg. §§ 10325(g)(5)(A) through (J)</t>
  </si>
  <si>
    <t>ATTACHMENT 4(E): Applicant SRO Eligibility Certification</t>
  </si>
  <si>
    <t>June 19, 2020 Version</t>
  </si>
  <si>
    <t>West Grand &amp; Brush 1, L.P.</t>
  </si>
  <si>
    <t>West Grand &amp; Brush, Phase 1</t>
  </si>
  <si>
    <t>Wells Fargo construction loan</t>
  </si>
  <si>
    <t>Alameda County</t>
  </si>
  <si>
    <t>HCD - IIG - Sponsor loan</t>
  </si>
  <si>
    <t>ZERO  %</t>
  </si>
  <si>
    <t>City of Oakland</t>
  </si>
  <si>
    <t>LP equity available during construction</t>
  </si>
  <si>
    <t>AHP</t>
  </si>
  <si>
    <t>residual receipts</t>
  </si>
  <si>
    <t>deferred loan</t>
  </si>
  <si>
    <t>deferred  loan</t>
  </si>
  <si>
    <t>equity</t>
  </si>
  <si>
    <t>CCRC perm loan</t>
  </si>
  <si>
    <t>zero %</t>
  </si>
  <si>
    <t>perm loan</t>
  </si>
  <si>
    <t>deferred</t>
  </si>
  <si>
    <t>deferred fee</t>
  </si>
  <si>
    <t>20 years</t>
  </si>
  <si>
    <t>20 yrs  fr ops start</t>
  </si>
  <si>
    <t>Oakland Housing  Authority</t>
  </si>
  <si>
    <t>payroll taxes, benefits</t>
  </si>
  <si>
    <t>licenses, permits</t>
  </si>
  <si>
    <t>city/county monitoring fees</t>
  </si>
  <si>
    <t>bond issuer monitoring fee</t>
  </si>
  <si>
    <t>IIG</t>
  </si>
  <si>
    <t>Section 8</t>
  </si>
  <si>
    <t>Project-based vouchers (PBVs)</t>
  </si>
  <si>
    <t>HCD, County, City</t>
  </si>
  <si>
    <t>environmental remediation</t>
  </si>
  <si>
    <t>city loan fee</t>
  </si>
  <si>
    <t>county loan fee/legal</t>
  </si>
  <si>
    <t>owner legal</t>
  </si>
  <si>
    <t>Transition ($400k)  + Services ($1,310,000)</t>
  </si>
  <si>
    <t>Security during  construction, inspections</t>
  </si>
  <si>
    <t xml:space="preserve">3rd party construction mgmt </t>
  </si>
  <si>
    <t>Studio</t>
  </si>
  <si>
    <t>1 bedroom</t>
  </si>
  <si>
    <t>2 bedroom</t>
  </si>
  <si>
    <t>40%/60% Average Income</t>
  </si>
  <si>
    <t>Shola Olatoye</t>
  </si>
  <si>
    <t>Director of Housing &amp; Community Development</t>
  </si>
  <si>
    <t>250 Frank Ogawa Plaza, Suite 6301</t>
  </si>
  <si>
    <t>Oakland</t>
  </si>
  <si>
    <t>510-238-3714</t>
  </si>
  <si>
    <t>SOlatoye@oaklandca.gov</t>
  </si>
  <si>
    <t>2201 Brush Street &amp; 760 22nd Street</t>
  </si>
  <si>
    <t>003-25-10 &amp; 003-25-11</t>
  </si>
  <si>
    <t>1825 San Pablo Avenue, Suite 200</t>
  </si>
  <si>
    <t>CA</t>
  </si>
  <si>
    <t>Joshua Simon</t>
  </si>
  <si>
    <t>510-606-1840</t>
  </si>
  <si>
    <t>510-763-4143</t>
  </si>
  <si>
    <t>jsimon@ebaldc.org</t>
  </si>
  <si>
    <t>West Grand &amp; Brush LLC</t>
  </si>
  <si>
    <t>Allied 2201 Brush LLC</t>
  </si>
  <si>
    <t>Administrative GP</t>
  </si>
  <si>
    <t>Managing GP</t>
  </si>
  <si>
    <t>40849 Fremont Blvd.</t>
  </si>
  <si>
    <t>Fremont</t>
  </si>
  <si>
    <t>Louis Chicoine</t>
  </si>
  <si>
    <t>510-657-7409</t>
  </si>
  <si>
    <t>lchicoine@abodeservices.org</t>
  </si>
  <si>
    <t>East Bay Asian Local Development Corporation</t>
  </si>
  <si>
    <t>Allied Housing, Inc.</t>
  </si>
  <si>
    <t>Allyson Ujimori</t>
  </si>
  <si>
    <t>510-606-1826</t>
  </si>
  <si>
    <t>aujimori@gmail.com</t>
  </si>
  <si>
    <t>Developer, Soul Member &amp; Manager of West Grand &amp; Brush LLC</t>
  </si>
  <si>
    <t xml:space="preserve">East Bay Asian Local Development Corporation    </t>
  </si>
  <si>
    <t xml:space="preserve">1825 San Pablo Avenue, Suite 200         </t>
  </si>
  <si>
    <t>Oakland, CA 94612</t>
  </si>
  <si>
    <t>510-606-1851</t>
  </si>
  <si>
    <t xml:space="preserve">Gubb and Barshay LLP </t>
  </si>
  <si>
    <t>505 14th Street, Suite 450</t>
  </si>
  <si>
    <t>Sarah Perez</t>
  </si>
  <si>
    <t>415-781-6600</t>
  </si>
  <si>
    <t>415-781-6967</t>
  </si>
  <si>
    <t>sperez@gubbandbarshay.com</t>
  </si>
  <si>
    <t>(see above)</t>
  </si>
  <si>
    <t xml:space="preserve">Novogradac </t>
  </si>
  <si>
    <t>2033 N. Main Street, Suite 400</t>
  </si>
  <si>
    <t>Walnut Creek, CA 94596</t>
  </si>
  <si>
    <t>Kevin Wilson</t>
  </si>
  <si>
    <t>925-949-4252</t>
  </si>
  <si>
    <t>kevin.wilson@novoco.com</t>
  </si>
  <si>
    <t xml:space="preserve">Community Economics </t>
  </si>
  <si>
    <t>538 9th Street, Suite 200</t>
  </si>
  <si>
    <t>Oakland, CA 94607</t>
  </si>
  <si>
    <t>Elissa Dennis</t>
  </si>
  <si>
    <t>510-832-8300</t>
  </si>
  <si>
    <t>510-832-2227</t>
  </si>
  <si>
    <t>elissa@communityeconomics.org</t>
  </si>
  <si>
    <t xml:space="preserve">Carneghi &amp; Partners, Inc. </t>
  </si>
  <si>
    <t>1602 The Alemada, Suite 103</t>
  </si>
  <si>
    <t>San Jose, CA 95126</t>
  </si>
  <si>
    <t>Chris Carneghi, MAI</t>
  </si>
  <si>
    <t xml:space="preserve">408-535-0900 </t>
  </si>
  <si>
    <t>chris@carneghi.com</t>
  </si>
  <si>
    <t>California Municipal Finance Agency</t>
  </si>
  <si>
    <t>2111 Palomar Airport Rd., Suite 320</t>
  </si>
  <si>
    <t>Carlsbad, CA 92011</t>
  </si>
  <si>
    <t>(760) 930-1333</t>
  </si>
  <si>
    <t>Anthony Stubbs</t>
  </si>
  <si>
    <t>(760) 683-3390</t>
  </si>
  <si>
    <t xml:space="preserve"> astubbs@cmfa-ca.com</t>
  </si>
  <si>
    <t xml:space="preserve">East Bay Asian Local Development Corporation   </t>
  </si>
  <si>
    <t xml:space="preserve">1825 San Pablo Avenue, Suite 200 </t>
  </si>
  <si>
    <t xml:space="preserve">Oakland, CA 94612  </t>
  </si>
  <si>
    <t>Felicia Scruggs</t>
  </si>
  <si>
    <t>510-287-1840</t>
  </si>
  <si>
    <t>fscruggs@ebaldc.org</t>
  </si>
  <si>
    <t xml:space="preserve">Laurin Associates / Raney Planning </t>
  </si>
  <si>
    <t>1501 Sports Drive, Suite A</t>
  </si>
  <si>
    <t>Sacramento, CA 95834</t>
  </si>
  <si>
    <t>Stefanie Williams</t>
  </si>
  <si>
    <t>916-372-6100</t>
  </si>
  <si>
    <t>916-419-6108</t>
  </si>
  <si>
    <t>swilliams@laurinassociates.com</t>
  </si>
  <si>
    <t>TBD</t>
  </si>
  <si>
    <t>Beyond Efficiency</t>
  </si>
  <si>
    <t xml:space="preserve">710 Channing Way </t>
  </si>
  <si>
    <t>Berkeley, CA 94710</t>
  </si>
  <si>
    <t>Jennifer Love</t>
  </si>
  <si>
    <t>(415) 236-1333</t>
  </si>
  <si>
    <t>jen@beyondefficiency.us</t>
  </si>
  <si>
    <t xml:space="preserve">Pyatok Architects </t>
  </si>
  <si>
    <t>1611 Telegraph Avenue, Suite 200</t>
  </si>
  <si>
    <t>Adrianne Steichen</t>
  </si>
  <si>
    <t>(510) 465-7010</t>
  </si>
  <si>
    <t>(510) 465-8575</t>
  </si>
  <si>
    <t>asteichen@pyatok.com</t>
  </si>
  <si>
    <t>Suffolk</t>
  </si>
  <si>
    <t>617-602-4468</t>
  </si>
  <si>
    <t>525 Market Street, Suite 2850</t>
  </si>
  <si>
    <t>San Francisco, CA 94105</t>
  </si>
  <si>
    <t>Drew Canniff</t>
  </si>
  <si>
    <t>ACanniff@suffolk.com</t>
  </si>
  <si>
    <t>Other (Specify below)</t>
  </si>
  <si>
    <t>Urban infill, mixed-use multi-family residential with ground floor resident and commercial retail uses.</t>
  </si>
  <si>
    <t>The project will have approximately 1,350 square feet of commercial retail space, located along West Grand Avenue. The space will include a bathroom and trash.</t>
  </si>
  <si>
    <t>Community Commercial</t>
  </si>
  <si>
    <t>CC-2; Max Density of 125 Residential Units per Acre</t>
  </si>
  <si>
    <t xml:space="preserve">CC-2, with Density Bonus allowing max density of 168.75 units per acre. </t>
  </si>
  <si>
    <t xml:space="preserve">Density Bonus allowing max density of 168.75 units per ac. </t>
  </si>
  <si>
    <t>60'</t>
  </si>
  <si>
    <t>0.5 per dwelling unit</t>
  </si>
  <si>
    <t>County of Alameda</t>
  </si>
  <si>
    <t>FHLB of San Francisco - AHP</t>
  </si>
  <si>
    <t>HCD IIG</t>
  </si>
  <si>
    <t xml:space="preserve">333 Market Street, 17th Floor  </t>
  </si>
  <si>
    <t xml:space="preserve">Eric Leimbach </t>
  </si>
  <si>
    <t>415-801-8516</t>
  </si>
  <si>
    <t>construction loan</t>
  </si>
  <si>
    <t>224 W. Winton Avenue, Room 108</t>
  </si>
  <si>
    <t>Hayward, CA 94544</t>
  </si>
  <si>
    <t xml:space="preserve">Jennifer Pearce </t>
  </si>
  <si>
    <t>(510) 670-6474</t>
  </si>
  <si>
    <t>Everett Cleveland, Jr.</t>
  </si>
  <si>
    <t>250 Frank H. Ogawa Plaza, Suite 5313</t>
  </si>
  <si>
    <t>510-238-6543</t>
  </si>
  <si>
    <t>600 California Street, Suite 300</t>
  </si>
  <si>
    <t>San Francisco, CA 94108</t>
  </si>
  <si>
    <t xml:space="preserve">Kirby Ung </t>
  </si>
  <si>
    <t>(415) 616-2640</t>
  </si>
  <si>
    <t xml:space="preserve">333 Market Street, 17th Floor </t>
  </si>
  <si>
    <t>2020 W. El Camino Avenue, Suite 670, 95833</t>
  </si>
  <si>
    <t>Sacramento, CA 94252</t>
  </si>
  <si>
    <t>John Nunn</t>
  </si>
  <si>
    <t>916-274-0575</t>
  </si>
  <si>
    <t>FHLB of SF AHP</t>
  </si>
  <si>
    <t>100 West Broadway, Suite 1000</t>
  </si>
  <si>
    <t>Glendale, CA 91210</t>
  </si>
  <si>
    <t xml:space="preserve">Mark Rasmussen </t>
  </si>
  <si>
    <t>(818) 550-9806</t>
  </si>
  <si>
    <t>HCD SHMHP &amp; MHP</t>
  </si>
  <si>
    <t>Oakland Housing Authority - PBV</t>
  </si>
  <si>
    <t>HCD - MHP &amp; SHMHP</t>
  </si>
  <si>
    <t>Tarci Hodge</t>
  </si>
  <si>
    <t>Deferred Developer Fee</t>
  </si>
  <si>
    <t>GP Equity</t>
  </si>
  <si>
    <t>(510) 606-1851</t>
  </si>
  <si>
    <t>AC Transit</t>
  </si>
  <si>
    <t>1600 Franklin Street</t>
  </si>
  <si>
    <t>Michael Hursh</t>
  </si>
  <si>
    <t>510-891-4777</t>
  </si>
  <si>
    <t>Actransit.org</t>
  </si>
  <si>
    <t>Marston Campbell Park</t>
  </si>
  <si>
    <t>17th Street &amp; West Street</t>
  </si>
  <si>
    <t>Oakland, 94607</t>
  </si>
  <si>
    <t>City of Oakland - Parks Dept.</t>
  </si>
  <si>
    <t>510-238-7275</t>
  </si>
  <si>
    <t>https://www.oaklandca.gov/to</t>
  </si>
  <si>
    <t>West Oakland Library</t>
  </si>
  <si>
    <t>1801 Adeline Street</t>
  </si>
  <si>
    <t>Susy Moorhead</t>
  </si>
  <si>
    <t>510-238-7352</t>
  </si>
  <si>
    <t>https://www.oaklandlibrary.org/locations/west-oakland-branch</t>
  </si>
  <si>
    <t>Sprouts Farmers Market</t>
  </si>
  <si>
    <t>3035 Broadway</t>
  </si>
  <si>
    <t>Oakland, 94611</t>
  </si>
  <si>
    <t>Victor G.</t>
  </si>
  <si>
    <t>510-851-7688</t>
  </si>
  <si>
    <t>https://www.sprouts.com/store/ca/oakland/oakland/</t>
  </si>
  <si>
    <t>West Oakland Middle School</t>
  </si>
  <si>
    <t>991 14the Street</t>
  </si>
  <si>
    <t>Neha Ummat (Principal)</t>
  </si>
  <si>
    <t>510-874-6788</t>
  </si>
  <si>
    <t>https://www.ousd.org/woms</t>
  </si>
  <si>
    <t>Walgreens</t>
  </si>
  <si>
    <t>1333 Broadway</t>
  </si>
  <si>
    <t>Oakland, 94612</t>
  </si>
  <si>
    <t>Chris Soto</t>
  </si>
  <si>
    <t>510-832-2694</t>
  </si>
  <si>
    <t>https://www.walgreens.com/locator/walgreens-1333+broadway-oakland-ca-94612/id=13595</t>
  </si>
  <si>
    <t>St. Vincent De Paul Community Center</t>
  </si>
  <si>
    <t>2272 San Pablo Avenue</t>
  </si>
  <si>
    <t>Blase Bova</t>
  </si>
  <si>
    <t>510-638-7600</t>
  </si>
  <si>
    <t>www.svdp-alameda.org</t>
  </si>
  <si>
    <t>Services Reserve</t>
  </si>
  <si>
    <t>Abode Services</t>
  </si>
  <si>
    <t>MOU</t>
  </si>
  <si>
    <t>Project &amp; Program Delivery</t>
  </si>
  <si>
    <t>Fringe Benefits</t>
  </si>
  <si>
    <t>Draw for Services</t>
  </si>
  <si>
    <t>Interest Earned</t>
  </si>
  <si>
    <t>Ending Balance</t>
  </si>
  <si>
    <t>0.2 FTE</t>
  </si>
  <si>
    <t>84 hours/year</t>
  </si>
  <si>
    <t>Included</t>
  </si>
  <si>
    <t>0.3 FTE</t>
  </si>
  <si>
    <t>34</t>
  </si>
  <si>
    <t>Misc. Admin (phone, internet, supplies, mileage, training, etc.)</t>
  </si>
  <si>
    <t>Misc. Maintenance (supplies, lease expenses,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</si>
</sst>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_(* #,##0.0_);_(* \(#,##0.0\);_(* &quot;-&quot;??_);_(@_)"/>
  </numFmts>
  <fonts count="143">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sz val="8"/>
      <color indexed="10"/>
      <name val="Arial"/>
      <family val="2"/>
    </font>
    <font>
      <sz val="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sz val="12"/>
      <name val="Arial"/>
      <family val="2"/>
    </font>
    <font>
      <b/>
      <sz val="9"/>
      <name val="Arial"/>
      <family val="2"/>
    </font>
    <font>
      <i/>
      <sz val="9"/>
      <name val="Arial"/>
      <family val="2"/>
    </font>
    <font>
      <u/>
      <sz val="8"/>
      <name val="Arial"/>
      <family val="2"/>
    </font>
    <font>
      <b/>
      <i/>
      <sz val="10"/>
      <color indexed="10"/>
      <name val="Arial"/>
      <family val="2"/>
    </font>
    <font>
      <b/>
      <sz val="11"/>
      <color indexed="9"/>
      <name val="Arial"/>
      <family val="2"/>
    </font>
    <font>
      <b/>
      <sz val="11"/>
      <name val="Arial"/>
      <family val="2"/>
    </font>
    <font>
      <b/>
      <u/>
      <sz val="11"/>
      <name val="Arial"/>
      <family val="2"/>
    </font>
    <font>
      <b/>
      <vertAlign val="superscript"/>
      <sz val="11"/>
      <name val="Arial"/>
      <family val="2"/>
    </font>
    <font>
      <vertAlign val="superscript"/>
      <sz val="11"/>
      <name val="Arial"/>
      <family val="2"/>
    </font>
    <font>
      <sz val="8"/>
      <color indexed="8"/>
      <name val="Arial"/>
      <family val="2"/>
    </font>
    <font>
      <b/>
      <vertAlign val="superscript"/>
      <sz val="10"/>
      <name val="Arial"/>
      <family val="2"/>
    </font>
    <font>
      <vertAlign val="superscript"/>
      <sz val="9"/>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14"/>
      <name val="Arial"/>
      <family val="2"/>
    </font>
    <font>
      <u/>
      <sz val="11"/>
      <name val="Arial"/>
      <family val="2"/>
    </font>
    <font>
      <sz val="20"/>
      <name val="Arial"/>
      <family val="2"/>
    </font>
    <font>
      <b/>
      <sz val="14"/>
      <name val="Arial"/>
      <family val="2"/>
    </font>
    <font>
      <sz val="10"/>
      <name val="Times New Roman"/>
      <family val="1"/>
    </font>
    <font>
      <sz val="10"/>
      <name val="Calibri"/>
      <family val="2"/>
    </font>
    <font>
      <b/>
      <sz val="11"/>
      <color indexed="9"/>
      <name val="Arial"/>
      <family val="2"/>
    </font>
    <font>
      <sz val="11"/>
      <name val="Times New Roman"/>
      <family val="1"/>
    </font>
    <font>
      <sz val="11"/>
      <color indexed="10"/>
      <name val="Arial"/>
      <family val="2"/>
    </font>
    <font>
      <sz val="10"/>
      <name val="Arial"/>
      <family val="2"/>
    </font>
    <font>
      <b/>
      <sz val="8"/>
      <color indexed="8"/>
      <name val="Arial"/>
      <family val="2"/>
    </font>
    <font>
      <sz val="10"/>
      <name val="Arial"/>
      <family val="2"/>
    </font>
    <font>
      <sz val="10"/>
      <name val="Arial"/>
      <family val="2"/>
    </font>
    <font>
      <sz val="10"/>
      <name val="MS Sans Serif"/>
      <family val="2"/>
    </font>
    <font>
      <sz val="12"/>
      <name val="Times New Roman"/>
      <family val="1"/>
    </font>
    <font>
      <u/>
      <sz val="9"/>
      <name val="Arial"/>
      <family val="2"/>
    </font>
    <font>
      <sz val="10"/>
      <name val="Arial"/>
      <family val="2"/>
    </font>
    <font>
      <sz val="11"/>
      <color indexed="8"/>
      <name val="Calibri"/>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0"/>
      <name val="Arial"/>
      <family val="2"/>
    </font>
    <font>
      <sz val="10"/>
      <color indexed="81"/>
      <name val="Arial"/>
      <family val="2"/>
    </font>
    <font>
      <sz val="11"/>
      <color indexed="81"/>
      <name val="Arial"/>
      <family val="2"/>
    </font>
    <font>
      <strike/>
      <sz val="10"/>
      <name val="Arial"/>
      <family val="2"/>
    </font>
    <font>
      <sz val="10"/>
      <name val="Arial"/>
      <family val="2"/>
    </font>
    <font>
      <sz val="11"/>
      <color indexed="8"/>
      <name val="Calibri"/>
      <family val="2"/>
    </font>
    <font>
      <b/>
      <sz val="9"/>
      <color indexed="10"/>
      <name val="Arial"/>
      <family val="2"/>
    </font>
    <font>
      <sz val="11"/>
      <color indexed="10"/>
      <name val="Arial"/>
      <family val="2"/>
    </font>
    <font>
      <sz val="10"/>
      <name val="Arial"/>
      <family val="2"/>
    </font>
    <font>
      <sz val="8"/>
      <color indexed="81"/>
      <name val="Arial"/>
      <family val="2"/>
    </font>
    <font>
      <sz val="8"/>
      <color indexed="81"/>
      <name val="Tahoma"/>
      <family val="2"/>
    </font>
    <font>
      <sz val="9"/>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font>
    <font>
      <b/>
      <sz val="11"/>
      <color theme="1"/>
      <name val="Calibri"/>
      <family val="2"/>
      <scheme val="minor"/>
    </font>
    <font>
      <sz val="11"/>
      <color rgb="FFFF0000"/>
      <name val="Calibri"/>
      <family val="2"/>
      <scheme val="minor"/>
    </font>
    <font>
      <sz val="11"/>
      <color rgb="FFFF0000"/>
      <name val="Arial"/>
      <family val="2"/>
    </font>
    <font>
      <b/>
      <sz val="10"/>
      <color rgb="FFFF0000"/>
      <name val="Arial"/>
      <family val="2"/>
    </font>
    <font>
      <sz val="10"/>
      <name val="Arial"/>
      <family val="2"/>
    </font>
    <font>
      <b/>
      <sz val="8"/>
      <color rgb="FFC00000"/>
      <name val="Arial"/>
      <family val="2"/>
    </font>
    <font>
      <b/>
      <u/>
      <sz val="10"/>
      <color rgb="FFFF0000"/>
      <name val="Arial"/>
      <family val="2"/>
    </font>
    <font>
      <b/>
      <sz val="9"/>
      <color rgb="FFC00000"/>
      <name val="Arial"/>
      <family val="2"/>
    </font>
    <font>
      <b/>
      <u/>
      <sz val="9"/>
      <color rgb="FFC00000"/>
      <name val="Arial"/>
      <family val="2"/>
    </font>
    <font>
      <b/>
      <sz val="11"/>
      <name val="Calibri"/>
      <family val="2"/>
    </font>
    <font>
      <b/>
      <i/>
      <sz val="8"/>
      <name val="Arial"/>
      <family val="2"/>
    </font>
    <font>
      <sz val="11"/>
      <name val="Calibri"/>
      <family val="2"/>
    </font>
    <font>
      <u/>
      <sz val="11"/>
      <color rgb="FFC00000"/>
      <name val="Arial"/>
      <family val="2"/>
    </font>
    <font>
      <sz val="11"/>
      <color rgb="FFC00000"/>
      <name val="Arial"/>
      <family val="2"/>
    </font>
    <font>
      <b/>
      <sz val="11"/>
      <color rgb="FFC00000"/>
      <name val="Arial"/>
      <family val="2"/>
    </font>
    <font>
      <b/>
      <sz val="14"/>
      <color rgb="FFC00000"/>
      <name val="Times New Roman"/>
      <family val="1"/>
    </font>
    <font>
      <sz val="8"/>
      <color rgb="FFFF0000"/>
      <name val="Arial"/>
      <family val="2"/>
    </font>
    <font>
      <b/>
      <sz val="8"/>
      <color rgb="FFFF0000"/>
      <name val="Arial"/>
      <family val="2"/>
    </font>
    <font>
      <u/>
      <sz val="8"/>
      <color rgb="FFFF0000"/>
      <name val="Arial"/>
      <family val="2"/>
    </font>
    <font>
      <b/>
      <u/>
      <sz val="11"/>
      <color rgb="FFC00000"/>
      <name val="Arial"/>
      <family val="2"/>
    </font>
    <font>
      <b/>
      <sz val="14"/>
      <color indexed="8"/>
      <name val="Times New Roman"/>
      <family val="1"/>
    </font>
    <font>
      <b/>
      <sz val="12"/>
      <name val="Times New Roman"/>
      <family val="1"/>
    </font>
    <font>
      <b/>
      <i/>
      <sz val="12"/>
      <name val="Times New Roman"/>
      <family val="1"/>
    </font>
    <font>
      <sz val="12"/>
      <color indexed="8"/>
      <name val="Calibri"/>
      <family val="2"/>
    </font>
    <font>
      <sz val="16"/>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solid">
        <fgColor indexed="46"/>
        <bgColor indexed="64"/>
      </patternFill>
    </fill>
    <fill>
      <patternFill patternType="mediumGray">
        <bgColor indexed="2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s>
  <borders count="6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tted">
        <color indexed="64"/>
      </bottom>
      <diagonal/>
    </border>
    <border>
      <left/>
      <right style="dotted">
        <color indexed="64"/>
      </right>
      <top/>
      <bottom/>
      <diagonal/>
    </border>
  </borders>
  <cellStyleXfs count="577">
    <xf numFmtId="0" fontId="0" fillId="0" borderId="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02" fillId="37" borderId="0" applyNumberFormat="0" applyBorder="0" applyAlignment="0" applyProtection="0"/>
    <xf numFmtId="0" fontId="102" fillId="38" borderId="0" applyNumberFormat="0" applyBorder="0" applyAlignment="0" applyProtection="0"/>
    <xf numFmtId="0" fontId="102" fillId="39" borderId="0" applyNumberFormat="0" applyBorder="0" applyAlignment="0" applyProtection="0"/>
    <xf numFmtId="0" fontId="103" fillId="40" borderId="0" applyNumberFormat="0" applyBorder="0" applyAlignment="0" applyProtection="0"/>
    <xf numFmtId="0" fontId="103" fillId="40" borderId="0" applyNumberFormat="0" applyBorder="0" applyAlignment="0" applyProtection="0"/>
    <xf numFmtId="0" fontId="104" fillId="41" borderId="23" applyNumberFormat="0" applyAlignment="0" applyProtection="0"/>
    <xf numFmtId="0" fontId="104" fillId="41" borderId="23" applyNumberFormat="0" applyAlignment="0" applyProtection="0"/>
    <xf numFmtId="0" fontId="105" fillId="42" borderId="2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82"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9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82"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10" fillId="0" borderId="0" applyFont="0" applyFill="0" applyBorder="0" applyAlignment="0" applyProtection="0"/>
    <xf numFmtId="44" fontId="82"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82"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6" fillId="0" borderId="0" applyNumberFormat="0" applyFill="0" applyBorder="0" applyAlignment="0" applyProtection="0"/>
    <xf numFmtId="0" fontId="107" fillId="43" borderId="0" applyNumberFormat="0" applyBorder="0" applyAlignment="0" applyProtection="0"/>
    <xf numFmtId="0" fontId="108" fillId="0" borderId="25" applyNumberFormat="0" applyFill="0" applyAlignment="0" applyProtection="0"/>
    <xf numFmtId="0" fontId="108" fillId="0" borderId="25" applyNumberFormat="0" applyFill="0" applyAlignment="0" applyProtection="0"/>
    <xf numFmtId="0" fontId="109" fillId="0" borderId="26" applyNumberFormat="0" applyFill="0" applyAlignment="0" applyProtection="0"/>
    <xf numFmtId="0" fontId="109" fillId="0" borderId="26" applyNumberFormat="0" applyFill="0" applyAlignment="0" applyProtection="0"/>
    <xf numFmtId="0" fontId="110" fillId="0" borderId="27" applyNumberFormat="0" applyFill="0" applyAlignment="0" applyProtection="0"/>
    <xf numFmtId="0" fontId="110" fillId="0" borderId="27"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6" fillId="0" borderId="0" applyNumberFormat="0" applyFill="0" applyBorder="0" applyAlignment="0" applyProtection="0">
      <alignment vertical="top"/>
      <protection locked="0"/>
    </xf>
    <xf numFmtId="0" fontId="111" fillId="44" borderId="2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112" fillId="0" borderId="28" applyNumberFormat="0" applyFill="0" applyAlignment="0" applyProtection="0"/>
    <xf numFmtId="0" fontId="113" fillId="45" borderId="0" applyNumberFormat="0" applyBorder="0" applyAlignment="0" applyProtection="0"/>
    <xf numFmtId="0" fontId="114" fillId="0" borderId="0"/>
    <xf numFmtId="0" fontId="62" fillId="0" borderId="0"/>
    <xf numFmtId="0" fontId="114" fillId="0" borderId="0"/>
    <xf numFmtId="0" fontId="62" fillId="0" borderId="0"/>
    <xf numFmtId="0" fontId="62" fillId="0" borderId="0"/>
    <xf numFmtId="0" fontId="10"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5" fillId="0" borderId="0"/>
    <xf numFmtId="0" fontId="62" fillId="0" borderId="0"/>
    <xf numFmtId="170" fontId="63" fillId="0" borderId="0"/>
    <xf numFmtId="0" fontId="101" fillId="0" borderId="0"/>
    <xf numFmtId="0" fontId="10" fillId="0" borderId="0"/>
    <xf numFmtId="0" fontId="10" fillId="0" borderId="0"/>
    <xf numFmtId="0" fontId="72" fillId="0" borderId="0"/>
    <xf numFmtId="0" fontId="62" fillId="0" borderId="0"/>
    <xf numFmtId="0" fontId="72" fillId="0" borderId="0"/>
    <xf numFmtId="0" fontId="10" fillId="0" borderId="0"/>
    <xf numFmtId="0" fontId="62" fillId="0" borderId="0"/>
    <xf numFmtId="0" fontId="78" fillId="0" borderId="0"/>
    <xf numFmtId="0" fontId="62" fillId="0" borderId="0"/>
    <xf numFmtId="0" fontId="101" fillId="0" borderId="0"/>
    <xf numFmtId="0" fontId="62"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78" fillId="0" borderId="0"/>
    <xf numFmtId="0" fontId="101" fillId="0" borderId="0"/>
    <xf numFmtId="0" fontId="101" fillId="0" borderId="0"/>
    <xf numFmtId="0" fontId="101" fillId="0" borderId="0"/>
    <xf numFmtId="0" fontId="101" fillId="0" borderId="0"/>
    <xf numFmtId="0" fontId="62"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101" fillId="0" borderId="0"/>
    <xf numFmtId="0" fontId="78" fillId="0" borderId="0"/>
    <xf numFmtId="0" fontId="62" fillId="0" borderId="0">
      <alignment vertical="top"/>
    </xf>
    <xf numFmtId="0" fontId="101" fillId="0" borderId="0"/>
    <xf numFmtId="0" fontId="101" fillId="0" borderId="0"/>
    <xf numFmtId="0" fontId="101" fillId="0" borderId="0"/>
    <xf numFmtId="0" fontId="101" fillId="0" borderId="0"/>
    <xf numFmtId="0" fontId="78" fillId="0" borderId="0"/>
    <xf numFmtId="0" fontId="10"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72" fillId="0" borderId="0"/>
    <xf numFmtId="0" fontId="62" fillId="0" borderId="0">
      <alignment vertical="top"/>
    </xf>
    <xf numFmtId="0" fontId="72" fillId="0" borderId="0"/>
    <xf numFmtId="0" fontId="62" fillId="0" borderId="0">
      <alignment vertical="top"/>
    </xf>
    <xf numFmtId="0" fontId="62" fillId="0" borderId="0">
      <alignment vertical="top"/>
    </xf>
    <xf numFmtId="0" fontId="72" fillId="0" borderId="0"/>
    <xf numFmtId="0" fontId="72" fillId="0" borderId="0"/>
    <xf numFmtId="0" fontId="101" fillId="0" borderId="0"/>
    <xf numFmtId="0" fontId="62"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7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 fillId="0" borderId="0"/>
    <xf numFmtId="0" fontId="62" fillId="0" borderId="0">
      <alignment vertical="top"/>
    </xf>
    <xf numFmtId="0" fontId="101" fillId="0" borderId="0"/>
    <xf numFmtId="0" fontId="101"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7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82"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82"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116" fillId="41" borderId="30" applyNumberFormat="0" applyAlignment="0" applyProtection="0"/>
    <xf numFmtId="0" fontId="116" fillId="41" borderId="30" applyNumberFormat="0" applyAlignment="0" applyProtection="0"/>
    <xf numFmtId="9" fontId="1" fillId="0" borderId="0" applyFont="0" applyFill="0" applyBorder="0" applyAlignment="0" applyProtection="0"/>
    <xf numFmtId="0" fontId="6" fillId="0" borderId="0" applyNumberFormat="0" applyFill="0" applyBorder="0">
      <alignment horizontal="left"/>
    </xf>
    <xf numFmtId="0" fontId="117" fillId="0" borderId="0" applyNumberFormat="0" applyFill="0" applyBorder="0" applyAlignment="0" applyProtection="0"/>
    <xf numFmtId="0" fontId="118" fillId="0" borderId="31" applyNumberFormat="0" applyFill="0" applyAlignment="0" applyProtection="0"/>
    <xf numFmtId="0" fontId="118" fillId="0" borderId="31" applyNumberFormat="0" applyFill="0" applyAlignment="0" applyProtection="0"/>
    <xf numFmtId="0" fontId="119" fillId="0" borderId="0" applyNumberFormat="0" applyFill="0" applyBorder="0" applyAlignment="0" applyProtection="0"/>
    <xf numFmtId="43" fontId="122" fillId="0" borderId="0" applyFont="0" applyFill="0" applyBorder="0" applyAlignment="0" applyProtection="0"/>
  </cellStyleXfs>
  <cellXfs count="258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1"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8"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0" fontId="8" fillId="0" borderId="4" xfId="0" applyFont="1" applyBorder="1"/>
    <xf numFmtId="164" fontId="0" fillId="0" borderId="0" xfId="0" applyNumberFormat="1" applyFill="1" applyBorder="1" applyAlignment="1" applyProtection="1">
      <alignment horizontal="right"/>
    </xf>
    <xf numFmtId="0" fontId="8" fillId="0" borderId="0" xfId="0" applyFont="1" applyAlignment="1">
      <alignment vertical="top" wrapText="1"/>
    </xf>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7" fillId="0" borderId="0" xfId="0" applyFont="1" applyFill="1" applyBorder="1" applyAlignment="1" applyProtection="1"/>
    <xf numFmtId="0" fontId="1" fillId="0" borderId="0" xfId="548"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1" fillId="0" borderId="0" xfId="0" applyFont="1" applyFill="1"/>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6"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Font="1" applyProtection="1"/>
    <xf numFmtId="0" fontId="21" fillId="0" borderId="0" xfId="548"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0"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8" applyFont="1" applyProtection="1"/>
    <xf numFmtId="173" fontId="1" fillId="0" borderId="0" xfId="548" applyNumberFormat="1" applyFont="1" applyAlignment="1" applyProtection="1"/>
    <xf numFmtId="9" fontId="1" fillId="0" borderId="0" xfId="548" applyNumberFormat="1" applyFont="1" applyAlignment="1" applyProtection="1">
      <alignment horizontal="left"/>
    </xf>
    <xf numFmtId="169" fontId="1" fillId="0" borderId="0" xfId="548" applyNumberFormat="1" applyFont="1" applyProtection="1"/>
    <xf numFmtId="169" fontId="1" fillId="0" borderId="0" xfId="548" applyNumberFormat="1" applyFont="1" applyFill="1" applyProtection="1"/>
    <xf numFmtId="0" fontId="1" fillId="0" borderId="0" xfId="548"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29"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7" fillId="0" borderId="3" xfId="0" applyFont="1" applyFill="1" applyBorder="1" applyAlignment="1" applyProtection="1">
      <alignment horizontal="left"/>
    </xf>
    <xf numFmtId="0" fontId="17"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7"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8" applyFont="1" applyProtection="1"/>
    <xf numFmtId="0" fontId="31" fillId="0" borderId="0" xfId="548" applyFont="1" applyAlignment="1" applyProtection="1"/>
    <xf numFmtId="49" fontId="1" fillId="0" borderId="0" xfId="548" applyNumberFormat="1" applyFont="1" applyProtection="1"/>
    <xf numFmtId="0" fontId="29" fillId="0" borderId="0" xfId="548" applyFont="1" applyProtection="1"/>
    <xf numFmtId="169" fontId="21" fillId="0" borderId="5" xfId="548" applyNumberFormat="1" applyFont="1" applyFill="1" applyBorder="1" applyAlignment="1" applyProtection="1">
      <alignment horizontal="left"/>
    </xf>
    <xf numFmtId="169" fontId="21" fillId="0" borderId="5" xfId="548" applyNumberFormat="1" applyFont="1" applyFill="1" applyBorder="1" applyAlignment="1" applyProtection="1">
      <alignment horizontal="center"/>
    </xf>
    <xf numFmtId="0" fontId="1" fillId="2" borderId="3" xfId="548" applyFont="1" applyFill="1" applyBorder="1" applyProtection="1"/>
    <xf numFmtId="0" fontId="1" fillId="2" borderId="4" xfId="548" applyFont="1" applyFill="1" applyBorder="1" applyProtection="1"/>
    <xf numFmtId="0" fontId="1" fillId="2" borderId="8" xfId="548" applyFont="1" applyFill="1" applyBorder="1" applyProtection="1"/>
    <xf numFmtId="0" fontId="1" fillId="0" borderId="7" xfId="548" applyFont="1" applyBorder="1" applyProtection="1"/>
    <xf numFmtId="0" fontId="21" fillId="0" borderId="0" xfId="548" applyFont="1" applyBorder="1" applyAlignment="1" applyProtection="1">
      <alignment horizontal="center"/>
    </xf>
    <xf numFmtId="0" fontId="1" fillId="0" borderId="0" xfId="548" applyFont="1" applyBorder="1" applyProtection="1"/>
    <xf numFmtId="0" fontId="20" fillId="0" borderId="9" xfId="548" applyFont="1" applyBorder="1" applyAlignment="1" applyProtection="1">
      <alignment horizontal="left" vertical="top" wrapText="1"/>
    </xf>
    <xf numFmtId="0" fontId="20" fillId="0" borderId="5" xfId="548" applyFont="1" applyBorder="1" applyAlignment="1" applyProtection="1">
      <alignment horizontal="center" vertical="top" wrapText="1"/>
    </xf>
    <xf numFmtId="0" fontId="1" fillId="0" borderId="9" xfId="548" applyFont="1" applyBorder="1" applyProtection="1"/>
    <xf numFmtId="0" fontId="1" fillId="0" borderId="10" xfId="548" applyFont="1" applyBorder="1" applyProtection="1"/>
    <xf numFmtId="0" fontId="1" fillId="0" borderId="1" xfId="548" applyFont="1" applyBorder="1" applyProtection="1"/>
    <xf numFmtId="0" fontId="21" fillId="0" borderId="2" xfId="548" applyFont="1" applyBorder="1" applyAlignment="1" applyProtection="1">
      <alignment horizontal="center"/>
    </xf>
    <xf numFmtId="0" fontId="23" fillId="0" borderId="7" xfId="548" applyFont="1" applyBorder="1" applyAlignment="1" applyProtection="1">
      <alignment horizontal="left" vertical="top" wrapText="1"/>
    </xf>
    <xf numFmtId="0" fontId="20" fillId="0" borderId="0" xfId="548" applyFont="1" applyBorder="1" applyAlignment="1" applyProtection="1">
      <alignment horizontal="center" vertical="top" wrapText="1"/>
    </xf>
    <xf numFmtId="0" fontId="1" fillId="0" borderId="13" xfId="548" applyFont="1" applyBorder="1" applyProtection="1"/>
    <xf numFmtId="0" fontId="23" fillId="0" borderId="0" xfId="548" applyFont="1" applyBorder="1" applyAlignment="1" applyProtection="1">
      <alignment horizontal="center" vertical="top" wrapText="1"/>
    </xf>
    <xf numFmtId="0" fontId="23" fillId="0" borderId="9" xfId="548" applyFont="1" applyBorder="1" applyAlignment="1" applyProtection="1">
      <alignment horizontal="left" vertical="top" wrapText="1"/>
    </xf>
    <xf numFmtId="0" fontId="1" fillId="0" borderId="2" xfId="548" applyFont="1" applyBorder="1" applyProtection="1"/>
    <xf numFmtId="0" fontId="1" fillId="0" borderId="11" xfId="548" applyFont="1" applyBorder="1" applyProtection="1"/>
    <xf numFmtId="173" fontId="1" fillId="0" borderId="0" xfId="548" applyNumberFormat="1" applyFont="1" applyProtection="1"/>
    <xf numFmtId="173" fontId="1" fillId="0" borderId="0" xfId="548" applyNumberFormat="1" applyFont="1" applyBorder="1" applyAlignment="1" applyProtection="1"/>
    <xf numFmtId="0" fontId="1" fillId="0" borderId="0" xfId="548" applyFont="1" applyFill="1" applyAlignment="1" applyProtection="1">
      <alignment horizontal="center"/>
    </xf>
    <xf numFmtId="0" fontId="10" fillId="0" borderId="0" xfId="0" applyFont="1" applyFill="1" applyProtection="1"/>
    <xf numFmtId="0" fontId="31" fillId="0" borderId="0" xfId="548" applyFont="1" applyProtection="1"/>
    <xf numFmtId="0" fontId="9" fillId="0" borderId="0" xfId="0" applyFont="1" applyFill="1" applyProtection="1"/>
    <xf numFmtId="0" fontId="21" fillId="0" borderId="0" xfId="0" applyFont="1" applyFill="1" applyBorder="1" applyProtection="1"/>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8"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9" fillId="0" borderId="0" xfId="0" applyNumberFormat="1" applyFont="1" applyAlignment="1" applyProtection="1">
      <alignment vertical="top"/>
    </xf>
    <xf numFmtId="0" fontId="10" fillId="0" borderId="0" xfId="0" quotePrefix="1" applyFont="1" applyAlignment="1" applyProtection="1">
      <alignment horizontal="center"/>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11" fillId="0" borderId="0" xfId="0" applyFont="1" applyAlignment="1" applyProtection="1">
      <alignment horizontal="center"/>
    </xf>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19"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19"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7"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8"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7"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7" fillId="0" borderId="0" xfId="0" applyFont="1" applyFill="1" applyBorder="1" applyProtection="1"/>
    <xf numFmtId="0" fontId="12" fillId="0" borderId="0" xfId="0" applyFont="1" applyFill="1" applyProtection="1"/>
    <xf numFmtId="0" fontId="17"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0"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173" fontId="1" fillId="0" borderId="0" xfId="548" applyNumberFormat="1" applyFont="1" applyFill="1" applyProtection="1"/>
    <xf numFmtId="0" fontId="1" fillId="0" borderId="14" xfId="548" applyFont="1" applyBorder="1" applyProtection="1"/>
    <xf numFmtId="0" fontId="1" fillId="0" borderId="6" xfId="548"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2" borderId="3" xfId="0" applyFill="1" applyBorder="1" applyProtection="1"/>
    <xf numFmtId="0" fontId="0" fillId="2" borderId="4" xfId="0" applyFill="1" applyBorder="1" applyProtection="1"/>
    <xf numFmtId="0" fontId="0" fillId="2" borderId="8"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7"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left"/>
    </xf>
    <xf numFmtId="2" fontId="9"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right"/>
    </xf>
    <xf numFmtId="0" fontId="10" fillId="0" borderId="0" xfId="0" applyNumberFormat="1" applyFont="1" applyFill="1" applyBorder="1" applyAlignment="1" applyProtection="1"/>
    <xf numFmtId="1" fontId="9" fillId="0" borderId="0" xfId="0" applyNumberFormat="1" applyFont="1" applyFill="1" applyBorder="1" applyAlignment="1" applyProtection="1">
      <alignment horizontal="center"/>
    </xf>
    <xf numFmtId="0" fontId="10" fillId="0" borderId="0" xfId="0" applyNumberFormat="1" applyFont="1" applyAlignment="1" applyProtection="1"/>
    <xf numFmtId="2" fontId="9" fillId="0" borderId="0" xfId="0" applyNumberFormat="1" applyFont="1" applyBorder="1" applyAlignment="1" applyProtection="1">
      <alignment horizontal="right"/>
    </xf>
    <xf numFmtId="0" fontId="10" fillId="0" borderId="0" xfId="0" applyFont="1" applyBorder="1" applyAlignment="1" applyProtection="1"/>
    <xf numFmtId="0" fontId="17" fillId="0" borderId="0" xfId="0" applyFont="1" applyFill="1" applyBorder="1" applyAlignment="1" applyProtection="1">
      <alignment horizontal="center"/>
    </xf>
    <xf numFmtId="0" fontId="9" fillId="0" borderId="4" xfId="0" applyFont="1" applyBorder="1" applyProtection="1"/>
    <xf numFmtId="0" fontId="9" fillId="0" borderId="9"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8" fillId="0" borderId="5" xfId="0" applyFont="1" applyFill="1" applyBorder="1" applyAlignment="1" applyProtection="1"/>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7" fillId="0" borderId="0" xfId="0" applyFont="1" applyFill="1" applyBorder="1" applyAlignment="1" applyProtection="1">
      <alignment horizontal="center" vertical="center"/>
    </xf>
    <xf numFmtId="1" fontId="9" fillId="0" borderId="0" xfId="0" applyNumberFormat="1" applyFont="1" applyProtection="1"/>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10" fillId="0" borderId="0" xfId="0" applyFont="1" applyBorder="1" applyAlignment="1" applyProtection="1">
      <alignment horizontal="left"/>
    </xf>
    <xf numFmtId="0" fontId="0" fillId="0" borderId="4" xfId="0" applyFill="1" applyBorder="1" applyProtection="1"/>
    <xf numFmtId="0" fontId="31" fillId="0" borderId="0" xfId="0" applyFont="1" applyFill="1" applyBorder="1" applyProtection="1"/>
    <xf numFmtId="0" fontId="37" fillId="0" borderId="0" xfId="0" applyFont="1" applyFill="1" applyBorder="1" applyAlignment="1" applyProtection="1">
      <alignment horizontal="left"/>
    </xf>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10" fillId="0" borderId="0" xfId="0" applyFont="1"/>
    <xf numFmtId="0" fontId="10" fillId="0" borderId="0" xfId="0" applyFont="1" applyBorder="1"/>
    <xf numFmtId="0" fontId="10" fillId="0" borderId="0" xfId="0" applyFont="1" applyAlignment="1">
      <alignment horizontal="left"/>
    </xf>
    <xf numFmtId="0" fontId="38" fillId="0" borderId="0" xfId="0" applyFont="1"/>
    <xf numFmtId="0" fontId="18" fillId="0" borderId="0" xfId="0" applyFont="1"/>
    <xf numFmtId="0" fontId="8" fillId="0" borderId="0" xfId="0" applyNumberFormat="1" applyFont="1"/>
    <xf numFmtId="0" fontId="1" fillId="0" borderId="0" xfId="0" applyFont="1" applyBorder="1"/>
    <xf numFmtId="0" fontId="2" fillId="0" borderId="0" xfId="247" applyBorder="1" applyProtection="1"/>
    <xf numFmtId="0" fontId="2" fillId="0" borderId="0" xfId="247" applyFill="1" applyBorder="1" applyProtection="1"/>
    <xf numFmtId="0" fontId="2" fillId="0" borderId="0" xfId="247"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7" applyFill="1" applyBorder="1" applyAlignment="1" applyProtection="1">
      <alignment horizontal="left" vertical="top"/>
    </xf>
    <xf numFmtId="0" fontId="2" fillId="0" borderId="0" xfId="247" applyFill="1" applyBorder="1" applyAlignment="1" applyProtection="1">
      <alignment horizontal="left" vertical="top" wrapText="1"/>
    </xf>
    <xf numFmtId="0" fontId="9" fillId="0" borderId="0" xfId="0" quotePrefix="1" applyFont="1" applyFill="1" applyBorder="1" applyAlignment="1" applyProtection="1">
      <alignment horizontal="center" vertical="top"/>
    </xf>
    <xf numFmtId="0" fontId="41" fillId="0" borderId="0" xfId="0" applyFont="1"/>
    <xf numFmtId="0" fontId="9" fillId="0" borderId="9" xfId="548" applyFont="1" applyBorder="1" applyAlignment="1" applyProtection="1">
      <alignment vertical="top"/>
    </xf>
    <xf numFmtId="0" fontId="1" fillId="0" borderId="3" xfId="548" applyFont="1" applyBorder="1" applyProtection="1"/>
    <xf numFmtId="0" fontId="23" fillId="0" borderId="4" xfId="548" applyNumberFormat="1" applyFont="1" applyBorder="1" applyAlignment="1" applyProtection="1">
      <alignment horizontal="right" vertical="top" wrapText="1"/>
    </xf>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8" applyNumberFormat="1" applyFont="1" applyAlignme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Border="1" applyAlignment="1" applyProtection="1"/>
    <xf numFmtId="0" fontId="1" fillId="0" borderId="0" xfId="0" applyFont="1" applyBorder="1" applyAlignment="1" applyProtection="1">
      <alignment horizontal="left"/>
    </xf>
    <xf numFmtId="0" fontId="1" fillId="0" borderId="0" xfId="0" applyFont="1" applyAlignment="1" applyProtection="1"/>
    <xf numFmtId="0" fontId="1" fillId="0" borderId="0" xfId="0" applyFont="1" applyAlignment="1" applyProtection="1">
      <alignment horizontal="left" vertical="top"/>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35" fillId="0" borderId="0" xfId="0"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7"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8" fillId="0" borderId="1" xfId="0" applyFont="1" applyFill="1" applyBorder="1" applyAlignment="1" applyProtection="1">
      <alignment horizontal="left"/>
    </xf>
    <xf numFmtId="0" fontId="9" fillId="0" borderId="11" xfId="0" applyFont="1" applyBorder="1" applyProtection="1"/>
    <xf numFmtId="0" fontId="8" fillId="0" borderId="9" xfId="0" applyFont="1" applyFill="1" applyBorder="1" applyAlignment="1" applyProtection="1">
      <alignment horizontal="left"/>
    </xf>
    <xf numFmtId="0" fontId="40" fillId="0" borderId="0" xfId="0" applyFont="1"/>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8" fillId="0" borderId="0" xfId="0" applyFont="1" applyBorder="1" applyAlignment="1" applyProtection="1">
      <alignment horizontal="center" vertical="center" wrapText="1"/>
    </xf>
    <xf numFmtId="0" fontId="8" fillId="0" borderId="11" xfId="548" applyFont="1" applyBorder="1" applyAlignment="1" applyProtection="1">
      <alignment horizontal="right"/>
    </xf>
    <xf numFmtId="0" fontId="9" fillId="0" borderId="9" xfId="548" applyFont="1" applyBorder="1" applyProtection="1"/>
    <xf numFmtId="0" fontId="10" fillId="0" borderId="5" xfId="548" applyFont="1" applyBorder="1" applyProtection="1"/>
    <xf numFmtId="0" fontId="9" fillId="0" borderId="5" xfId="548" applyFont="1" applyBorder="1" applyAlignment="1" applyProtection="1">
      <alignment horizontal="right"/>
    </xf>
    <xf numFmtId="0" fontId="8" fillId="0" borderId="0" xfId="0" applyFont="1" applyBorder="1" applyAlignment="1" applyProtection="1">
      <alignment horizontal="center" vertical="center"/>
    </xf>
    <xf numFmtId="0" fontId="10" fillId="0" borderId="0" xfId="0" applyFont="1" applyBorder="1" applyAlignment="1" applyProtection="1">
      <alignment horizontal="left" vertical="center"/>
    </xf>
    <xf numFmtId="0" fontId="0" fillId="0" borderId="0" xfId="0" applyBorder="1" applyAlignment="1" applyProtection="1"/>
    <xf numFmtId="0" fontId="10"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 fillId="0" borderId="0" xfId="0" applyFont="1" applyFill="1" applyProtection="1"/>
    <xf numFmtId="0" fontId="1" fillId="0" borderId="0" xfId="0" applyFont="1" applyFill="1" applyBorder="1" applyProtection="1"/>
    <xf numFmtId="167" fontId="10" fillId="0" borderId="0" xfId="0" applyNumberFormat="1" applyFont="1" applyFill="1" applyBorder="1" applyAlignment="1" applyProtection="1">
      <alignment horizontal="left"/>
    </xf>
    <xf numFmtId="0" fontId="1" fillId="0" borderId="0" xfId="0" applyFont="1" applyFill="1" applyBorder="1" applyAlignment="1" applyProtection="1"/>
    <xf numFmtId="0" fontId="48" fillId="0" borderId="0" xfId="0" applyFont="1" applyFill="1" applyBorder="1" applyProtection="1"/>
    <xf numFmtId="0" fontId="0" fillId="0" borderId="0" xfId="0" applyFill="1" applyAlignment="1" applyProtection="1"/>
    <xf numFmtId="0" fontId="1" fillId="0" borderId="0" xfId="247" applyFont="1" applyFill="1" applyBorder="1" applyAlignment="1" applyProtection="1">
      <alignment horizontal="left"/>
    </xf>
    <xf numFmtId="0" fontId="39" fillId="0" borderId="0" xfId="0" applyFont="1" applyFill="1" applyAlignment="1" applyProtection="1"/>
    <xf numFmtId="0" fontId="39" fillId="0" borderId="0" xfId="0" applyFont="1" applyFill="1" applyProtection="1"/>
    <xf numFmtId="0" fontId="39" fillId="0" borderId="0" xfId="247" applyFont="1" applyFill="1" applyBorder="1" applyAlignment="1" applyProtection="1">
      <alignment horizontal="left"/>
    </xf>
    <xf numFmtId="0" fontId="10" fillId="5" borderId="4" xfId="0" applyFont="1" applyFill="1" applyBorder="1" applyAlignment="1" applyProtection="1">
      <alignment vertical="top" wrapText="1"/>
    </xf>
    <xf numFmtId="0" fontId="10" fillId="5" borderId="8" xfId="0" applyFont="1" applyFill="1" applyBorder="1" applyAlignment="1" applyProtection="1">
      <alignment vertical="top" wrapText="1"/>
    </xf>
    <xf numFmtId="0" fontId="10" fillId="0" borderId="4" xfId="0" applyFont="1" applyBorder="1" applyAlignment="1" applyProtection="1">
      <alignment vertical="top" wrapText="1"/>
    </xf>
    <xf numFmtId="0" fontId="10" fillId="0" borderId="8" xfId="0" applyFont="1" applyBorder="1" applyAlignment="1" applyProtection="1">
      <alignment vertical="top" wrapText="1"/>
    </xf>
    <xf numFmtId="0" fontId="10" fillId="2" borderId="5" xfId="0" applyFont="1" applyFill="1" applyBorder="1" applyAlignment="1" applyProtection="1">
      <alignment vertical="top" wrapText="1"/>
    </xf>
    <xf numFmtId="0" fontId="10" fillId="0" borderId="5" xfId="0" applyFont="1" applyBorder="1" applyAlignment="1" applyProtection="1">
      <alignment vertical="top" wrapText="1"/>
    </xf>
    <xf numFmtId="0" fontId="49" fillId="0" borderId="3" xfId="0" applyFont="1" applyBorder="1" applyAlignment="1" applyProtection="1">
      <alignment horizontal="left" vertical="top"/>
    </xf>
    <xf numFmtId="0" fontId="49" fillId="0" borderId="15" xfId="0" applyFont="1" applyBorder="1" applyAlignment="1" applyProtection="1">
      <alignment horizontal="center" wrapText="1"/>
    </xf>
    <xf numFmtId="0" fontId="49" fillId="0" borderId="15" xfId="0" applyFont="1" applyFill="1" applyBorder="1" applyAlignment="1" applyProtection="1">
      <alignment horizontal="center" vertical="top" wrapText="1"/>
    </xf>
    <xf numFmtId="0" fontId="49" fillId="2" borderId="15" xfId="0" applyFont="1" applyFill="1" applyBorder="1" applyAlignment="1" applyProtection="1">
      <alignment horizontal="center" wrapText="1"/>
    </xf>
    <xf numFmtId="0" fontId="50"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9" fillId="0" borderId="12" xfId="0" applyFont="1" applyBorder="1" applyAlignment="1" applyProtection="1">
      <alignment horizontal="right" vertical="top" wrapText="1"/>
    </xf>
    <xf numFmtId="169" fontId="49"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9" fillId="2" borderId="12" xfId="0" applyFont="1" applyFill="1" applyBorder="1" applyAlignment="1" applyProtection="1">
      <alignment vertical="top" wrapText="1"/>
    </xf>
    <xf numFmtId="0" fontId="49"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9"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9" fillId="0" borderId="0" xfId="0" applyFont="1" applyBorder="1" applyAlignment="1" applyProtection="1">
      <alignment vertical="top"/>
    </xf>
    <xf numFmtId="169" fontId="49" fillId="0" borderId="12" xfId="0" applyNumberFormat="1" applyFont="1" applyBorder="1" applyAlignment="1" applyProtection="1">
      <alignment vertical="top" wrapText="1"/>
    </xf>
    <xf numFmtId="0" fontId="7" fillId="5" borderId="12" xfId="0" applyFont="1" applyFill="1" applyBorder="1" applyAlignment="1" applyProtection="1">
      <alignment vertical="top"/>
    </xf>
    <xf numFmtId="169" fontId="10" fillId="0" borderId="0" xfId="0" applyNumberFormat="1" applyFont="1"/>
    <xf numFmtId="0" fontId="0" fillId="9" borderId="0" xfId="0" applyFill="1"/>
    <xf numFmtId="0" fontId="0" fillId="0" borderId="0" xfId="0" applyAlignment="1">
      <alignment horizontal="left"/>
    </xf>
    <xf numFmtId="0" fontId="35" fillId="0" borderId="0" xfId="0" applyNumberFormat="1" applyFont="1"/>
    <xf numFmtId="0" fontId="21" fillId="0" borderId="0" xfId="0" applyFont="1" applyFill="1"/>
    <xf numFmtId="0" fontId="35" fillId="0" borderId="0" xfId="0" applyFont="1" applyFill="1"/>
    <xf numFmtId="0" fontId="0" fillId="0" borderId="0" xfId="0" applyFill="1" applyAlignment="1">
      <alignment horizontal="right"/>
    </xf>
    <xf numFmtId="0" fontId="0" fillId="0" borderId="0" xfId="0" applyFill="1" applyAlignment="1">
      <alignment horizontal="left"/>
    </xf>
    <xf numFmtId="0" fontId="46" fillId="0" borderId="0" xfId="0" applyFont="1" applyFill="1"/>
    <xf numFmtId="0" fontId="0" fillId="0" borderId="0" xfId="0" applyBorder="1" applyAlignment="1"/>
    <xf numFmtId="4" fontId="10" fillId="0" borderId="0" xfId="0" applyNumberFormat="1" applyFont="1" applyProtection="1"/>
    <xf numFmtId="4" fontId="0" fillId="0" borderId="0" xfId="0" applyNumberFormat="1" applyProtection="1"/>
    <xf numFmtId="4" fontId="19" fillId="0" borderId="0" xfId="0" applyNumberFormat="1" applyFont="1" applyAlignment="1" applyProtection="1"/>
    <xf numFmtId="4" fontId="0" fillId="0" borderId="0" xfId="0" applyNumberFormat="1" applyFill="1" applyProtection="1"/>
    <xf numFmtId="4" fontId="19" fillId="0" borderId="0" xfId="0" applyNumberFormat="1" applyFont="1" applyFill="1" applyAlignment="1" applyProtection="1">
      <alignment horizontal="center"/>
    </xf>
    <xf numFmtId="4" fontId="10" fillId="0" borderId="4" xfId="0" applyNumberFormat="1" applyFont="1" applyBorder="1" applyProtection="1"/>
    <xf numFmtId="4" fontId="10" fillId="0" borderId="0" xfId="0" applyNumberFormat="1" applyFont="1" applyBorder="1" applyProtection="1"/>
    <xf numFmtId="4" fontId="10" fillId="0" borderId="0" xfId="0" applyNumberFormat="1" applyFont="1" applyFill="1" applyAlignment="1" applyProtection="1">
      <alignment horizontal="center"/>
    </xf>
    <xf numFmtId="4" fontId="10" fillId="0" borderId="0" xfId="0" applyNumberFormat="1" applyFont="1" applyFill="1" applyAlignment="1" applyProtection="1">
      <alignment horizontal="left"/>
    </xf>
    <xf numFmtId="4" fontId="10" fillId="0" borderId="0" xfId="0" applyNumberFormat="1" applyFont="1" applyFill="1" applyBorder="1" applyProtection="1"/>
    <xf numFmtId="4" fontId="10" fillId="0" borderId="0" xfId="0" applyNumberFormat="1" applyFont="1" applyFill="1" applyProtection="1"/>
    <xf numFmtId="4" fontId="38" fillId="0" borderId="0" xfId="0" applyNumberFormat="1" applyFont="1" applyFill="1" applyProtection="1"/>
    <xf numFmtId="4" fontId="10" fillId="0" borderId="4" xfId="0" applyNumberFormat="1" applyFont="1" applyFill="1" applyBorder="1" applyAlignment="1" applyProtection="1">
      <alignment horizontal="center"/>
    </xf>
    <xf numFmtId="4" fontId="10" fillId="0" borderId="4" xfId="0" applyNumberFormat="1" applyFont="1" applyFill="1" applyBorder="1" applyProtection="1"/>
    <xf numFmtId="4" fontId="8" fillId="0" borderId="4" xfId="0" applyNumberFormat="1" applyFont="1" applyFill="1" applyBorder="1" applyProtection="1"/>
    <xf numFmtId="0" fontId="1" fillId="0" borderId="0" xfId="0" applyFont="1" applyFill="1" applyBorder="1" applyAlignment="1" applyProtection="1">
      <alignment horizontal="left"/>
    </xf>
    <xf numFmtId="0" fontId="9" fillId="0" borderId="0" xfId="0" applyFont="1" applyFill="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2" fontId="1" fillId="0" borderId="0" xfId="0" applyNumberFormat="1" applyFont="1" applyFill="1" applyBorder="1" applyAlignment="1" applyProtection="1">
      <alignment horizontal="left"/>
    </xf>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52" fillId="0" borderId="0" xfId="0" applyFont="1"/>
    <xf numFmtId="0" fontId="0" fillId="0" borderId="0" xfId="0" applyAlignment="1">
      <alignment vertical="top" wrapText="1"/>
    </xf>
    <xf numFmtId="0" fontId="6" fillId="0" borderId="5" xfId="0"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0" borderId="0" xfId="0" applyFont="1" applyBorder="1"/>
    <xf numFmtId="0" fontId="6" fillId="7" borderId="16" xfId="0" applyFont="1" applyFill="1" applyBorder="1" applyProtection="1">
      <protection locked="0"/>
    </xf>
    <xf numFmtId="169" fontId="6" fillId="7" borderId="16" xfId="0" applyNumberFormat="1" applyFont="1" applyFill="1" applyBorder="1" applyProtection="1">
      <protection locked="0"/>
    </xf>
    <xf numFmtId="0" fontId="58" fillId="0" borderId="0" xfId="0" applyFont="1" applyAlignment="1">
      <alignment horizontal="left" wrapText="1"/>
    </xf>
    <xf numFmtId="0" fontId="58" fillId="0" borderId="0" xfId="0" applyFont="1" applyAlignment="1">
      <alignment wrapText="1"/>
    </xf>
    <xf numFmtId="0" fontId="9" fillId="0" borderId="0" xfId="0" applyFont="1" applyAlignment="1"/>
    <xf numFmtId="0" fontId="8" fillId="0" borderId="4" xfId="0" applyFont="1" applyBorder="1" applyProtection="1"/>
    <xf numFmtId="0" fontId="17" fillId="0" borderId="0" xfId="0" applyNumberFormat="1" applyFont="1" applyFill="1" applyBorder="1" applyAlignment="1" applyProtection="1">
      <alignment horizontal="center"/>
    </xf>
    <xf numFmtId="166" fontId="9" fillId="0" borderId="0" xfId="0" applyNumberFormat="1" applyFont="1" applyFill="1" applyBorder="1" applyAlignment="1" applyProtection="1">
      <alignment horizontal="center"/>
    </xf>
    <xf numFmtId="0" fontId="9" fillId="0" borderId="17" xfId="0" applyFont="1" applyBorder="1" applyProtection="1"/>
    <xf numFmtId="0" fontId="8" fillId="0" borderId="17" xfId="0" applyFont="1" applyFill="1" applyBorder="1" applyProtection="1"/>
    <xf numFmtId="0" fontId="9" fillId="0" borderId="17" xfId="0" applyFont="1" applyFill="1" applyBorder="1" applyAlignment="1" applyProtection="1">
      <alignment horizontal="left" vertical="top"/>
    </xf>
    <xf numFmtId="0" fontId="10" fillId="0" borderId="17" xfId="0" applyFont="1" applyFill="1" applyBorder="1" applyAlignment="1" applyProtection="1">
      <alignment horizontal="left" vertical="top"/>
    </xf>
    <xf numFmtId="0" fontId="9" fillId="0" borderId="17" xfId="0" applyFont="1" applyFill="1" applyBorder="1" applyProtection="1"/>
    <xf numFmtId="0" fontId="8" fillId="0" borderId="17" xfId="0" applyFont="1" applyFill="1" applyBorder="1" applyAlignment="1" applyProtection="1">
      <alignment horizontal="right"/>
    </xf>
    <xf numFmtId="0" fontId="10" fillId="0" borderId="17" xfId="0" applyFont="1" applyFill="1" applyBorder="1" applyAlignment="1" applyProtection="1">
      <alignment horizontal="center"/>
    </xf>
    <xf numFmtId="0" fontId="10" fillId="0" borderId="0" xfId="0" applyFont="1" applyFill="1" applyBorder="1" applyAlignment="1" applyProtection="1">
      <alignment vertical="top" wrapText="1"/>
    </xf>
    <xf numFmtId="49" fontId="10" fillId="0" borderId="0" xfId="0" applyNumberFormat="1" applyFont="1"/>
    <xf numFmtId="49" fontId="0" fillId="0" borderId="0" xfId="0" applyNumberFormat="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0" borderId="0" xfId="0" applyFont="1" applyBorder="1" applyAlignment="1" applyProtection="1">
      <alignment horizontal="right" vertical="top" wrapText="1"/>
    </xf>
    <xf numFmtId="0" fontId="59" fillId="0" borderId="0" xfId="0" applyFont="1" applyBorder="1" applyAlignment="1" applyProtection="1">
      <alignment horizontal="left" vertical="top"/>
    </xf>
    <xf numFmtId="0" fontId="8" fillId="0" borderId="0" xfId="0" applyFont="1" applyFill="1" applyAlignment="1" applyProtection="1">
      <alignment horizontal="center"/>
    </xf>
    <xf numFmtId="49" fontId="10" fillId="0" borderId="0" xfId="0" applyNumberFormat="1" applyFont="1" applyFill="1" applyAlignment="1">
      <alignment horizontal="center"/>
    </xf>
    <xf numFmtId="0" fontId="10" fillId="0" borderId="0" xfId="0" applyFont="1" applyFill="1" applyAlignment="1">
      <alignment horizontal="left"/>
    </xf>
    <xf numFmtId="0" fontId="10" fillId="0" borderId="0" xfId="0" applyFont="1" applyFill="1" applyBorder="1"/>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60"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7" fillId="0" borderId="3" xfId="0" applyFont="1" applyBorder="1" applyProtection="1"/>
    <xf numFmtId="169" fontId="20" fillId="0" borderId="0" xfId="0" applyNumberFormat="1" applyFont="1" applyFill="1" applyBorder="1" applyAlignment="1" applyProtection="1">
      <alignment horizontal="left" vertical="top" wrapText="1"/>
    </xf>
    <xf numFmtId="0" fontId="21" fillId="0" borderId="0" xfId="0" applyFont="1" applyFill="1" applyAlignment="1">
      <alignment vertical="top" wrapText="1"/>
    </xf>
    <xf numFmtId="0" fontId="49" fillId="0" borderId="4" xfId="0" applyFont="1" applyBorder="1" applyAlignment="1" applyProtection="1">
      <alignment horizontal="right"/>
    </xf>
    <xf numFmtId="0" fontId="62" fillId="0" borderId="0" xfId="0" applyFont="1"/>
    <xf numFmtId="0" fontId="1" fillId="0" borderId="0" xfId="548"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6" xfId="0" applyBorder="1" applyProtection="1"/>
    <xf numFmtId="0" fontId="2" fillId="0" borderId="6" xfId="247" applyFill="1" applyBorder="1" applyAlignment="1" applyProtection="1">
      <alignment horizontal="left" vertical="top"/>
    </xf>
    <xf numFmtId="0" fontId="2" fillId="0" borderId="6" xfId="247" applyFill="1" applyBorder="1" applyAlignment="1" applyProtection="1">
      <alignment horizontal="left" vertical="top" wrapText="1"/>
    </xf>
    <xf numFmtId="0" fontId="8" fillId="0" borderId="6" xfId="0" applyFont="1" applyBorder="1" applyProtection="1"/>
    <xf numFmtId="0" fontId="39" fillId="0" borderId="0" xfId="0" applyFont="1" applyProtection="1"/>
    <xf numFmtId="0" fontId="1" fillId="0" borderId="0" xfId="544" applyAlignment="1" applyProtection="1"/>
    <xf numFmtId="0" fontId="21" fillId="10" borderId="0" xfId="544" applyFont="1" applyFill="1" applyAlignment="1" applyProtection="1">
      <alignment horizontal="centerContinuous"/>
    </xf>
    <xf numFmtId="0" fontId="0" fillId="0" borderId="0" xfId="0" applyFill="1" applyBorder="1" applyAlignment="1" applyProtection="1">
      <alignment horizontal="left" vertical="top" wrapText="1"/>
    </xf>
    <xf numFmtId="176" fontId="0" fillId="0" borderId="0" xfId="0" applyNumberFormat="1" applyFill="1" applyBorder="1" applyAlignment="1" applyProtection="1"/>
    <xf numFmtId="169" fontId="0" fillId="0" borderId="0" xfId="0" applyNumberFormat="1" applyFill="1" applyBorder="1" applyAlignment="1" applyProtection="1"/>
    <xf numFmtId="0" fontId="10" fillId="0" borderId="0" xfId="0" applyFont="1" applyAlignment="1">
      <alignment vertical="center"/>
    </xf>
    <xf numFmtId="0" fontId="0" fillId="0" borderId="0" xfId="0" applyAlignment="1">
      <alignment vertical="center"/>
    </xf>
    <xf numFmtId="169" fontId="49" fillId="0" borderId="0" xfId="0" applyNumberFormat="1" applyFont="1" applyBorder="1" applyAlignment="1" applyProtection="1">
      <alignment vertical="top" wrapText="1"/>
    </xf>
    <xf numFmtId="0" fontId="6" fillId="0" borderId="0" xfId="0" applyFont="1" applyProtection="1">
      <protection locked="0"/>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9" fillId="0" borderId="0" xfId="0" applyFont="1" applyAlignment="1">
      <alignment vertical="top" wrapText="1"/>
    </xf>
    <xf numFmtId="0" fontId="17" fillId="0" borderId="0" xfId="0" applyFont="1" applyFill="1" applyBorder="1" applyAlignment="1" applyProtection="1">
      <alignment vertical="top" wrapText="1"/>
    </xf>
    <xf numFmtId="0" fontId="8" fillId="0" borderId="0" xfId="0" applyFont="1" applyAlignment="1" applyProtection="1">
      <alignment horizontal="center" vertical="top"/>
    </xf>
    <xf numFmtId="0" fontId="0" fillId="0" borderId="0" xfId="0" applyFill="1" applyAlignment="1">
      <alignment vertical="center"/>
    </xf>
    <xf numFmtId="0" fontId="0" fillId="0" borderId="0" xfId="0" applyFill="1" applyAlignment="1">
      <alignment wrapText="1"/>
    </xf>
    <xf numFmtId="0" fontId="51" fillId="0" borderId="0" xfId="0" applyFont="1" applyProtection="1"/>
    <xf numFmtId="0" fontId="17" fillId="0" borderId="0" xfId="0" applyFont="1" applyAlignment="1">
      <alignment vertical="top"/>
    </xf>
    <xf numFmtId="0" fontId="9" fillId="0" borderId="0" xfId="0" applyFont="1" applyAlignment="1">
      <alignment vertical="center"/>
    </xf>
    <xf numFmtId="0" fontId="9" fillId="0" borderId="0" xfId="0" applyNumberFormat="1" applyFont="1" applyAlignment="1">
      <alignment vertical="top"/>
    </xf>
    <xf numFmtId="0" fontId="9" fillId="0" borderId="0" xfId="0" applyNumberFormat="1" applyFont="1" applyAlignment="1">
      <alignment vertical="top" wrapText="1"/>
    </xf>
    <xf numFmtId="0" fontId="17" fillId="0" borderId="0" xfId="0" applyNumberFormat="1" applyFont="1" applyAlignment="1">
      <alignment vertical="top"/>
    </xf>
    <xf numFmtId="0" fontId="8" fillId="0" borderId="0" xfId="0" applyFont="1" applyFill="1" applyProtection="1"/>
    <xf numFmtId="0" fontId="17" fillId="0" borderId="0" xfId="0" applyFont="1" applyBorder="1" applyProtection="1"/>
    <xf numFmtId="0" fontId="19" fillId="0" borderId="0" xfId="0" applyFont="1" applyBorder="1" applyProtection="1"/>
    <xf numFmtId="9" fontId="9" fillId="0" borderId="0" xfId="0" applyNumberFormat="1" applyFont="1" applyAlignment="1" applyProtection="1">
      <alignment horizontal="left"/>
    </xf>
    <xf numFmtId="0" fontId="38" fillId="0" borderId="0" xfId="0" applyFont="1" applyFill="1" applyBorder="1" applyAlignment="1" applyProtection="1">
      <alignment vertical="top"/>
    </xf>
    <xf numFmtId="173" fontId="1" fillId="0" borderId="0" xfId="548" applyNumberFormat="1" applyFont="1" applyBorder="1" applyProtection="1"/>
    <xf numFmtId="0" fontId="10" fillId="0" borderId="0" xfId="548" applyFont="1" applyFill="1" applyBorder="1" applyProtection="1"/>
    <xf numFmtId="0" fontId="10" fillId="0" borderId="0" xfId="548" applyFont="1" applyFill="1" applyBorder="1" applyAlignment="1" applyProtection="1"/>
    <xf numFmtId="0" fontId="17" fillId="0" borderId="8" xfId="0" applyNumberFormat="1" applyFont="1" applyFill="1" applyBorder="1" applyAlignment="1" applyProtection="1">
      <alignment horizontal="center"/>
    </xf>
    <xf numFmtId="0" fontId="19" fillId="0" borderId="0" xfId="0" applyFont="1" applyProtection="1"/>
    <xf numFmtId="0" fontId="8" fillId="0" borderId="9" xfId="0" applyFont="1" applyBorder="1" applyAlignment="1" applyProtection="1">
      <alignment horizontal="center" wrapText="1"/>
    </xf>
    <xf numFmtId="0" fontId="19" fillId="0" borderId="0" xfId="0" applyFont="1" applyFill="1" applyAlignment="1">
      <alignment horizontal="center"/>
    </xf>
    <xf numFmtId="0" fontId="29" fillId="0" borderId="12" xfId="0" applyFont="1" applyBorder="1" applyProtection="1"/>
    <xf numFmtId="0" fontId="1" fillId="0" borderId="0" xfId="548" applyFont="1" applyAlignment="1" applyProtection="1">
      <alignment horizontal="left"/>
    </xf>
    <xf numFmtId="0" fontId="8" fillId="0" borderId="0" xfId="548" applyFont="1" applyProtection="1"/>
    <xf numFmtId="0" fontId="29" fillId="0" borderId="18" xfId="0" applyFont="1" applyBorder="1" applyProtection="1"/>
    <xf numFmtId="0" fontId="31" fillId="0" borderId="0" xfId="0" applyFont="1" applyFill="1" applyBorder="1" applyAlignment="1" applyProtection="1"/>
    <xf numFmtId="0" fontId="1" fillId="0" borderId="0" xfId="548" applyFont="1" applyFill="1" applyAlignment="1" applyProtection="1"/>
    <xf numFmtId="0" fontId="29" fillId="0" borderId="0" xfId="548" applyFont="1" applyAlignment="1" applyProtection="1"/>
    <xf numFmtId="0" fontId="1" fillId="0" borderId="0" xfId="548" applyFont="1" applyFill="1" applyAlignment="1" applyProtection="1">
      <alignment horizontal="left"/>
    </xf>
    <xf numFmtId="0" fontId="29" fillId="0" borderId="0" xfId="548" applyFont="1" applyFill="1" applyProtection="1"/>
    <xf numFmtId="2" fontId="29" fillId="0" borderId="12" xfId="0" applyNumberFormat="1" applyFont="1" applyBorder="1" applyProtection="1"/>
    <xf numFmtId="0" fontId="69" fillId="0" borderId="0" xfId="0" applyFont="1" applyBorder="1" applyAlignment="1" applyProtection="1">
      <alignment vertical="top" wrapText="1"/>
      <protection locked="0"/>
    </xf>
    <xf numFmtId="0" fontId="69" fillId="5" borderId="4" xfId="0" applyFont="1" applyFill="1" applyBorder="1" applyAlignment="1" applyProtection="1">
      <alignment vertical="top" wrapText="1"/>
      <protection locked="0"/>
    </xf>
    <xf numFmtId="0" fontId="69"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7" borderId="3" xfId="0" applyFont="1" applyFill="1" applyBorder="1" applyAlignment="1" applyProtection="1">
      <alignment vertical="top" wrapText="1"/>
      <protection locked="0"/>
    </xf>
    <xf numFmtId="0" fontId="8"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8"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69" fillId="0" borderId="0" xfId="0" applyFont="1" applyBorder="1" applyAlignment="1" applyProtection="1">
      <alignment horizontal="right" vertical="top" wrapText="1"/>
      <protection locked="0"/>
    </xf>
    <xf numFmtId="0" fontId="10" fillId="0" borderId="0" xfId="0" applyFont="1" applyFill="1" applyBorder="1" applyAlignment="1" applyProtection="1">
      <alignment vertical="top"/>
    </xf>
    <xf numFmtId="0" fontId="10" fillId="0" borderId="0" xfId="0" applyFont="1" applyFill="1" applyBorder="1" applyAlignment="1">
      <alignment horizontal="center"/>
    </xf>
    <xf numFmtId="0" fontId="10" fillId="0" borderId="0" xfId="0" applyFont="1" applyFill="1" applyAlignment="1">
      <alignment horizontal="center"/>
    </xf>
    <xf numFmtId="0" fontId="69" fillId="0" borderId="0" xfId="0" applyFont="1" applyBorder="1" applyAlignment="1" applyProtection="1">
      <alignment vertical="top" wrapText="1"/>
    </xf>
    <xf numFmtId="0" fontId="69" fillId="5" borderId="4" xfId="0" applyFont="1" applyFill="1" applyBorder="1" applyAlignment="1" applyProtection="1">
      <alignment vertical="top" wrapText="1"/>
    </xf>
    <xf numFmtId="0" fontId="40" fillId="2" borderId="12" xfId="0" applyFont="1" applyFill="1" applyBorder="1" applyAlignment="1" applyProtection="1">
      <alignment horizontal="left" vertical="top" wrapText="1"/>
      <protection locked="0"/>
    </xf>
    <xf numFmtId="0" fontId="0" fillId="0" borderId="0" xfId="0" applyProtection="1">
      <protection locked="0"/>
    </xf>
    <xf numFmtId="0" fontId="17" fillId="0" borderId="0" xfId="0" applyFont="1" applyAlignment="1" applyProtection="1">
      <alignment vertical="top"/>
    </xf>
    <xf numFmtId="0" fontId="10" fillId="0" borderId="0" xfId="0" applyFont="1" applyAlignment="1">
      <alignment wrapText="1"/>
    </xf>
    <xf numFmtId="0" fontId="8" fillId="0" borderId="0" xfId="0" applyFont="1" applyBorder="1" applyAlignment="1" applyProtection="1">
      <alignment horizontal="left" vertical="top"/>
    </xf>
    <xf numFmtId="0" fontId="45" fillId="0" borderId="0" xfId="0" applyFont="1" applyFill="1" applyAlignment="1" applyProtection="1">
      <alignment horizontal="center"/>
    </xf>
    <xf numFmtId="49" fontId="8" fillId="0" borderId="0" xfId="0" applyNumberFormat="1"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0" fontId="45"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2" fillId="0" borderId="0" xfId="247" applyFill="1" applyBorder="1" applyProtection="1">
      <protection locked="0"/>
    </xf>
    <xf numFmtId="0" fontId="0" fillId="0" borderId="8" xfId="0" applyFill="1" applyBorder="1" applyProtection="1"/>
    <xf numFmtId="0" fontId="8" fillId="0" borderId="4" xfId="0" applyFont="1" applyBorder="1" applyAlignment="1">
      <alignment horizontal="right"/>
    </xf>
    <xf numFmtId="0" fontId="10" fillId="0" borderId="0" xfId="275" applyFont="1"/>
    <xf numFmtId="0" fontId="15" fillId="0" borderId="0" xfId="0" applyFont="1" applyAlignment="1">
      <alignment horizontal="center"/>
    </xf>
    <xf numFmtId="0" fontId="23" fillId="0" borderId="0" xfId="548" applyNumberFormat="1" applyFont="1" applyBorder="1" applyAlignment="1" applyProtection="1">
      <alignment horizontal="right" vertical="top" wrapText="1"/>
    </xf>
    <xf numFmtId="0" fontId="21" fillId="0" borderId="0" xfId="548" applyNumberFormat="1" applyFont="1" applyBorder="1" applyAlignment="1" applyProtection="1">
      <alignment horizontal="right" vertical="top" wrapText="1"/>
    </xf>
    <xf numFmtId="0" fontId="21" fillId="0" borderId="2" xfId="548" applyNumberFormat="1" applyFont="1" applyBorder="1" applyAlignment="1" applyProtection="1">
      <alignment horizontal="right" vertical="top" wrapText="1"/>
    </xf>
    <xf numFmtId="169" fontId="8" fillId="0" borderId="2" xfId="548" applyNumberFormat="1" applyFont="1" applyFill="1" applyBorder="1" applyAlignment="1" applyProtection="1">
      <alignment horizontal="center" vertical="center"/>
    </xf>
    <xf numFmtId="169" fontId="8" fillId="0" borderId="0" xfId="548" applyNumberFormat="1" applyFont="1" applyFill="1" applyBorder="1" applyAlignment="1" applyProtection="1">
      <alignment horizontal="center" vertical="center"/>
    </xf>
    <xf numFmtId="0" fontId="10" fillId="0" borderId="0" xfId="548" applyNumberFormat="1" applyFont="1" applyBorder="1" applyAlignment="1" applyProtection="1">
      <alignment horizontal="right" vertical="top" wrapText="1"/>
    </xf>
    <xf numFmtId="0" fontId="19" fillId="0" borderId="0" xfId="548" applyNumberFormat="1" applyFont="1" applyBorder="1" applyAlignment="1" applyProtection="1">
      <alignment horizontal="left" vertical="center"/>
    </xf>
    <xf numFmtId="3" fontId="29" fillId="0" borderId="0" xfId="0" applyNumberFormat="1" applyFont="1" applyProtection="1"/>
    <xf numFmtId="176" fontId="29" fillId="0" borderId="0" xfId="0" applyNumberFormat="1" applyFont="1" applyProtection="1"/>
    <xf numFmtId="0" fontId="10" fillId="0" borderId="0" xfId="548" applyNumberFormat="1" applyFont="1" applyBorder="1" applyAlignment="1" applyProtection="1">
      <alignment horizontal="left" vertical="center"/>
    </xf>
    <xf numFmtId="2" fontId="10" fillId="0" borderId="0" xfId="0" applyNumberFormat="1" applyFont="1" applyFill="1" applyAlignment="1">
      <alignment horizontal="center"/>
    </xf>
    <xf numFmtId="10" fontId="54" fillId="0" borderId="0" xfId="0" applyNumberFormat="1" applyFont="1" applyFill="1" applyAlignment="1">
      <alignment horizontal="center"/>
    </xf>
    <xf numFmtId="10" fontId="10" fillId="0" borderId="0" xfId="0" applyNumberFormat="1" applyFont="1" applyFill="1" applyAlignment="1">
      <alignment horizontal="center"/>
    </xf>
    <xf numFmtId="0" fontId="8" fillId="0" borderId="0" xfId="275" applyFont="1" applyProtection="1"/>
    <xf numFmtId="0" fontId="10" fillId="0" borderId="0" xfId="275" applyFont="1" applyProtection="1"/>
    <xf numFmtId="0" fontId="10" fillId="0" borderId="0" xfId="275"/>
    <xf numFmtId="0" fontId="8" fillId="0" borderId="0" xfId="275" applyFont="1"/>
    <xf numFmtId="0" fontId="10" fillId="0" borderId="0" xfId="275" applyAlignment="1"/>
    <xf numFmtId="0" fontId="10" fillId="0" borderId="0" xfId="275" applyAlignment="1">
      <alignment horizontal="right"/>
    </xf>
    <xf numFmtId="0" fontId="35" fillId="0" borderId="0" xfId="275" applyFont="1"/>
    <xf numFmtId="0" fontId="6" fillId="0" borderId="0" xfId="0" applyFont="1"/>
    <xf numFmtId="0" fontId="68" fillId="0" borderId="0" xfId="0" applyFont="1"/>
    <xf numFmtId="0" fontId="15" fillId="0" borderId="0" xfId="0" applyFont="1"/>
    <xf numFmtId="0" fontId="8" fillId="0" borderId="0" xfId="0" applyFont="1" applyAlignment="1">
      <alignment horizontal="center"/>
    </xf>
    <xf numFmtId="3" fontId="0" fillId="0" borderId="0" xfId="0" applyNumberFormat="1"/>
    <xf numFmtId="169" fontId="8" fillId="0" borderId="0" xfId="0" applyNumberFormat="1" applyFont="1" applyAlignment="1">
      <alignment horizontal="center"/>
    </xf>
    <xf numFmtId="3" fontId="0" fillId="0" borderId="0" xfId="0" applyNumberFormat="1" applyAlignment="1">
      <alignment horizontal="center"/>
    </xf>
    <xf numFmtId="3" fontId="10" fillId="0" borderId="0" xfId="0" applyNumberFormat="1" applyFont="1"/>
    <xf numFmtId="3" fontId="10" fillId="0" borderId="0" xfId="0" applyNumberFormat="1" applyFont="1" applyAlignment="1">
      <alignment horizontal="center"/>
    </xf>
    <xf numFmtId="0" fontId="54" fillId="0" borderId="0" xfId="0" applyFont="1"/>
    <xf numFmtId="169" fontId="6" fillId="0" borderId="0" xfId="0" applyNumberFormat="1" applyFont="1"/>
    <xf numFmtId="10" fontId="6" fillId="0" borderId="0" xfId="0" applyNumberFormat="1" applyFont="1" applyAlignment="1">
      <alignment horizontal="center"/>
    </xf>
    <xf numFmtId="3" fontId="73" fillId="0" borderId="0" xfId="0" applyNumberFormat="1" applyFont="1"/>
    <xf numFmtId="3" fontId="6" fillId="0" borderId="0" xfId="0" applyNumberFormat="1" applyFont="1"/>
    <xf numFmtId="169" fontId="54" fillId="0" borderId="0" xfId="0" applyNumberFormat="1" applyFont="1"/>
    <xf numFmtId="169" fontId="54" fillId="0" borderId="0" xfId="0" applyNumberFormat="1" applyFont="1" applyAlignment="1">
      <alignment horizontal="center"/>
    </xf>
    <xf numFmtId="0" fontId="6" fillId="7" borderId="0" xfId="0" applyFont="1" applyFill="1" applyAlignment="1">
      <alignment horizontal="left"/>
    </xf>
    <xf numFmtId="0" fontId="6" fillId="7" borderId="0" xfId="0" applyFont="1" applyFill="1"/>
    <xf numFmtId="10" fontId="6" fillId="0" borderId="0" xfId="0" applyNumberFormat="1" applyFont="1"/>
    <xf numFmtId="173" fontId="6" fillId="0" borderId="0" xfId="0" applyNumberFormat="1" applyFont="1"/>
    <xf numFmtId="173" fontId="6" fillId="0" borderId="0" xfId="0" applyNumberFormat="1" applyFont="1" applyAlignment="1">
      <alignment horizontal="center"/>
    </xf>
    <xf numFmtId="10" fontId="6" fillId="0" borderId="5" xfId="0" applyNumberFormat="1" applyFont="1" applyBorder="1" applyAlignment="1">
      <alignment horizontal="center"/>
    </xf>
    <xf numFmtId="3" fontId="6" fillId="0" borderId="5" xfId="0" applyNumberFormat="1" applyFont="1" applyBorder="1"/>
    <xf numFmtId="10" fontId="10" fillId="0" borderId="0" xfId="0" applyNumberFormat="1" applyFont="1" applyAlignment="1">
      <alignment horizontal="center"/>
    </xf>
    <xf numFmtId="169" fontId="10" fillId="0" borderId="0" xfId="0" applyNumberFormat="1" applyFont="1" applyAlignment="1">
      <alignment horizontal="center"/>
    </xf>
    <xf numFmtId="0" fontId="10" fillId="7" borderId="0" xfId="0" applyFont="1" applyFill="1"/>
    <xf numFmtId="169" fontId="10" fillId="7" borderId="0" xfId="0" applyNumberFormat="1" applyFont="1" applyFill="1"/>
    <xf numFmtId="3" fontId="10" fillId="7" borderId="0" xfId="0" applyNumberFormat="1" applyFont="1" applyFill="1"/>
    <xf numFmtId="3" fontId="10" fillId="0" borderId="0" xfId="0" applyNumberFormat="1" applyFont="1" applyAlignment="1">
      <alignment vertical="top"/>
    </xf>
    <xf numFmtId="0" fontId="15" fillId="0" borderId="5" xfId="0" applyFont="1" applyBorder="1" applyAlignment="1">
      <alignment horizontal="center"/>
    </xf>
    <xf numFmtId="3" fontId="73" fillId="0" borderId="5" xfId="0" applyNumberFormat="1" applyFont="1" applyBorder="1"/>
    <xf numFmtId="3" fontId="10" fillId="7" borderId="5" xfId="0" applyNumberFormat="1" applyFont="1" applyFill="1" applyBorder="1"/>
    <xf numFmtId="173" fontId="10" fillId="0" borderId="0" xfId="0" applyNumberFormat="1" applyFont="1" applyAlignment="1">
      <alignment horizontal="center"/>
    </xf>
    <xf numFmtId="173" fontId="10" fillId="0" borderId="0" xfId="0" applyNumberFormat="1" applyFont="1" applyFill="1" applyAlignment="1">
      <alignment horizontal="center"/>
    </xf>
    <xf numFmtId="3" fontId="73" fillId="0" borderId="0" xfId="275" applyNumberFormat="1" applyFont="1"/>
    <xf numFmtId="0" fontId="10" fillId="2" borderId="12" xfId="0" applyFont="1" applyFill="1" applyBorder="1" applyAlignment="1" applyProtection="1">
      <alignment horizontal="left" vertical="top" wrapText="1"/>
    </xf>
    <xf numFmtId="169" fontId="10" fillId="0" borderId="12" xfId="0" applyNumberFormat="1" applyFont="1" applyFill="1" applyBorder="1" applyAlignment="1" applyProtection="1">
      <alignment vertical="top" wrapText="1"/>
      <protection locked="0"/>
    </xf>
    <xf numFmtId="49" fontId="6" fillId="7" borderId="16" xfId="0" applyNumberFormat="1" applyFont="1" applyFill="1" applyBorder="1" applyProtection="1">
      <protection locked="0"/>
    </xf>
    <xf numFmtId="0" fontId="10" fillId="11" borderId="5" xfId="0" applyFont="1" applyFill="1" applyBorder="1" applyAlignment="1" applyProtection="1"/>
    <xf numFmtId="0" fontId="1" fillId="0" borderId="4" xfId="0" applyFont="1" applyBorder="1" applyProtection="1"/>
    <xf numFmtId="0" fontId="1" fillId="0" borderId="5" xfId="0" applyFont="1" applyBorder="1" applyProtection="1"/>
    <xf numFmtId="0" fontId="10" fillId="0" borderId="0" xfId="275" applyProtection="1"/>
    <xf numFmtId="0" fontId="10" fillId="0" borderId="0" xfId="275" applyBorder="1" applyProtection="1"/>
    <xf numFmtId="0" fontId="8" fillId="0" borderId="0" xfId="275" applyFont="1" applyBorder="1" applyProtection="1"/>
    <xf numFmtId="0" fontId="29" fillId="0" borderId="0" xfId="0" applyFont="1" applyFill="1" applyBorder="1" applyProtection="1"/>
    <xf numFmtId="169" fontId="10" fillId="0" borderId="3" xfId="0" applyNumberFormat="1" applyFont="1" applyFill="1" applyBorder="1" applyAlignment="1" applyProtection="1">
      <alignment vertical="top"/>
    </xf>
    <xf numFmtId="169" fontId="10" fillId="0" borderId="4" xfId="0" applyNumberFormat="1" applyFont="1" applyFill="1" applyBorder="1" applyAlignment="1" applyProtection="1">
      <alignment vertical="top"/>
    </xf>
    <xf numFmtId="169" fontId="10" fillId="0" borderId="8" xfId="0" applyNumberFormat="1" applyFont="1" applyFill="1" applyBorder="1" applyAlignment="1" applyProtection="1">
      <alignment vertical="top"/>
    </xf>
    <xf numFmtId="169" fontId="10" fillId="0" borderId="7" xfId="0" applyNumberFormat="1" applyFont="1" applyFill="1" applyBorder="1" applyAlignment="1" applyProtection="1">
      <alignment vertical="top"/>
    </xf>
    <xf numFmtId="169"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3" xfId="0" applyNumberFormat="1" applyFont="1" applyFill="1" applyBorder="1" applyAlignment="1" applyProtection="1">
      <alignment horizontal="righ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7" borderId="4" xfId="0" applyNumberFormat="1" applyFont="1" applyFill="1" applyBorder="1" applyAlignment="1" applyProtection="1">
      <alignment horizontal="left" vertical="top"/>
      <protection locked="0"/>
    </xf>
    <xf numFmtId="0" fontId="10" fillId="7" borderId="8" xfId="0" applyNumberFormat="1" applyFont="1" applyFill="1" applyBorder="1" applyAlignment="1" applyProtection="1">
      <alignment horizontal="left" vertical="top"/>
      <protection locked="0"/>
    </xf>
    <xf numFmtId="0" fontId="1" fillId="0" borderId="0" xfId="0" applyFont="1" applyFill="1" applyAlignment="1" applyProtection="1"/>
    <xf numFmtId="0" fontId="10" fillId="0" borderId="0" xfId="275" applyFont="1" applyBorder="1"/>
    <xf numFmtId="4" fontId="45" fillId="0" borderId="0" xfId="0" applyNumberFormat="1" applyFont="1" applyFill="1" applyAlignment="1" applyProtection="1">
      <alignment horizontal="center"/>
    </xf>
    <xf numFmtId="0" fontId="10" fillId="0" borderId="0" xfId="275" applyFont="1" applyFill="1" applyAlignment="1" applyProtection="1">
      <alignment horizontal="left"/>
    </xf>
    <xf numFmtId="0" fontId="9" fillId="0" borderId="0" xfId="0" applyFont="1" applyAlignment="1" applyProtection="1">
      <alignment horizontal="center"/>
    </xf>
    <xf numFmtId="0" fontId="0" fillId="2" borderId="4" xfId="0" applyFill="1" applyBorder="1" applyAlignment="1" applyProtection="1">
      <alignment horizontal="center"/>
    </xf>
    <xf numFmtId="0" fontId="0" fillId="2" borderId="8" xfId="0"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0" fillId="2" borderId="3" xfId="0" applyFill="1" applyBorder="1" applyAlignment="1" applyProtection="1">
      <alignment horizontal="center"/>
    </xf>
    <xf numFmtId="166" fontId="10" fillId="0" borderId="0" xfId="0" applyNumberFormat="1" applyFont="1" applyProtection="1"/>
    <xf numFmtId="0" fontId="8" fillId="0" borderId="0" xfId="0" applyFont="1" applyFill="1" applyAlignment="1" applyProtection="1">
      <alignment horizontal="left"/>
    </xf>
    <xf numFmtId="0" fontId="10" fillId="0" borderId="0" xfId="275" applyFont="1" applyFill="1" applyAlignment="1" applyProtection="1"/>
    <xf numFmtId="0" fontId="38" fillId="0" borderId="0" xfId="0" applyFont="1" applyBorder="1" applyProtection="1"/>
    <xf numFmtId="0" fontId="0" fillId="0" borderId="3" xfId="0" applyBorder="1" applyAlignment="1" applyProtection="1">
      <alignment horizontal="center"/>
    </xf>
    <xf numFmtId="0" fontId="0" fillId="0" borderId="8" xfId="0" applyBorder="1" applyAlignment="1" applyProtection="1">
      <alignment horizontal="center"/>
    </xf>
    <xf numFmtId="0" fontId="0" fillId="0" borderId="4" xfId="0" applyBorder="1" applyAlignment="1" applyProtection="1">
      <alignment horizontal="center"/>
    </xf>
    <xf numFmtId="0" fontId="0" fillId="12" borderId="1" xfId="0" applyFill="1" applyBorder="1" applyProtection="1"/>
    <xf numFmtId="0" fontId="0" fillId="12" borderId="2" xfId="0" applyFill="1" applyBorder="1" applyProtection="1"/>
    <xf numFmtId="0" fontId="0" fillId="12" borderId="11" xfId="0" applyFill="1" applyBorder="1" applyProtection="1"/>
    <xf numFmtId="0" fontId="0" fillId="12" borderId="7" xfId="0" applyFill="1" applyBorder="1" applyProtection="1"/>
    <xf numFmtId="0" fontId="0" fillId="12" borderId="0" xfId="0" applyFill="1" applyBorder="1" applyProtection="1"/>
    <xf numFmtId="0" fontId="0" fillId="12" borderId="8" xfId="0" applyFill="1" applyBorder="1" applyAlignment="1" applyProtection="1">
      <alignment horizontal="center"/>
    </xf>
    <xf numFmtId="0" fontId="0" fillId="12" borderId="13" xfId="0" applyFill="1" applyBorder="1" applyProtection="1"/>
    <xf numFmtId="0" fontId="9" fillId="12" borderId="4" xfId="0" applyFont="1" applyFill="1" applyBorder="1" applyAlignment="1" applyProtection="1">
      <alignment horizontal="center"/>
    </xf>
    <xf numFmtId="0" fontId="0" fillId="12" borderId="4" xfId="0" applyFill="1" applyBorder="1" applyProtection="1"/>
    <xf numFmtId="0" fontId="0" fillId="12" borderId="8" xfId="0" applyFill="1" applyBorder="1" applyProtection="1"/>
    <xf numFmtId="0" fontId="0" fillId="12" borderId="3" xfId="0" applyFill="1" applyBorder="1" applyProtection="1"/>
    <xf numFmtId="0" fontId="0" fillId="12" borderId="4" xfId="0" applyFill="1" applyBorder="1" applyAlignment="1" applyProtection="1">
      <alignment horizontal="center"/>
    </xf>
    <xf numFmtId="0" fontId="8" fillId="0" borderId="0" xfId="0" applyFont="1" applyBorder="1" applyAlignment="1" applyProtection="1"/>
    <xf numFmtId="0" fontId="9" fillId="0" borderId="1" xfId="0" applyFont="1" applyBorder="1" applyProtection="1"/>
    <xf numFmtId="0" fontId="8" fillId="0" borderId="2" xfId="0" applyFont="1" applyFill="1" applyBorder="1" applyAlignment="1" applyProtection="1">
      <alignment horizontal="right"/>
    </xf>
    <xf numFmtId="0" fontId="8" fillId="0" borderId="2" xfId="0" applyFont="1" applyFill="1" applyBorder="1" applyAlignment="1" applyProtection="1"/>
    <xf numFmtId="0" fontId="8" fillId="0" borderId="7" xfId="0" applyFont="1" applyBorder="1" applyAlignment="1" applyProtection="1"/>
    <xf numFmtId="0" fontId="8" fillId="0" borderId="9" xfId="0" applyFont="1" applyBorder="1" applyAlignment="1" applyProtection="1"/>
    <xf numFmtId="0" fontId="8" fillId="0" borderId="5" xfId="0" applyFont="1" applyBorder="1" applyAlignment="1" applyProtection="1"/>
    <xf numFmtId="0" fontId="9" fillId="0" borderId="5" xfId="0" applyFont="1" applyBorder="1" applyAlignment="1" applyProtection="1">
      <alignment horizontal="right"/>
    </xf>
    <xf numFmtId="0" fontId="8" fillId="0" borderId="12" xfId="0" applyFont="1" applyBorder="1" applyProtection="1"/>
    <xf numFmtId="0" fontId="8" fillId="0" borderId="8" xfId="0" applyFont="1" applyBorder="1" applyProtection="1"/>
    <xf numFmtId="0" fontId="0" fillId="12" borderId="19" xfId="0" applyFill="1" applyBorder="1" applyAlignment="1" applyProtection="1">
      <alignment horizontal="center"/>
    </xf>
    <xf numFmtId="0" fontId="0" fillId="0" borderId="20" xfId="0" applyBorder="1" applyAlignment="1" applyProtection="1">
      <alignment horizontal="center"/>
    </xf>
    <xf numFmtId="0" fontId="20" fillId="0" borderId="7" xfId="548" applyFont="1" applyBorder="1" applyAlignment="1" applyProtection="1">
      <alignment horizontal="left" vertical="top" wrapText="1"/>
    </xf>
    <xf numFmtId="0" fontId="21" fillId="0" borderId="11" xfId="548" applyFont="1" applyBorder="1" applyAlignment="1" applyProtection="1">
      <alignment horizontal="center"/>
    </xf>
    <xf numFmtId="0" fontId="20" fillId="0" borderId="13" xfId="548" applyFont="1" applyBorder="1" applyAlignment="1" applyProtection="1">
      <alignment horizontal="center" vertical="top" wrapText="1"/>
    </xf>
    <xf numFmtId="0" fontId="20" fillId="0" borderId="10" xfId="548" applyFont="1" applyBorder="1" applyAlignment="1" applyProtection="1">
      <alignment horizontal="center" vertical="top" wrapText="1"/>
    </xf>
    <xf numFmtId="0" fontId="20" fillId="0" borderId="1" xfId="548" applyFont="1" applyBorder="1" applyAlignment="1" applyProtection="1">
      <alignment horizontal="left" vertical="top" wrapText="1"/>
    </xf>
    <xf numFmtId="0" fontId="21" fillId="0" borderId="13" xfId="548" applyFont="1" applyBorder="1" applyAlignment="1" applyProtection="1">
      <alignment horizontal="center"/>
    </xf>
    <xf numFmtId="0" fontId="10" fillId="10" borderId="0" xfId="547" applyFont="1" applyFill="1" applyProtection="1"/>
    <xf numFmtId="0" fontId="10" fillId="0" borderId="0" xfId="275" applyFont="1" applyFill="1" applyAlignment="1">
      <alignment horizontal="left"/>
    </xf>
    <xf numFmtId="0" fontId="10" fillId="0" borderId="0" xfId="275" applyFont="1" applyFill="1"/>
    <xf numFmtId="0" fontId="18" fillId="10" borderId="0" xfId="547" applyFont="1" applyFill="1" applyAlignment="1" applyProtection="1"/>
    <xf numFmtId="0" fontId="8" fillId="0" borderId="0" xfId="547" applyFont="1" applyAlignment="1" applyProtection="1"/>
    <xf numFmtId="0" fontId="10" fillId="10" borderId="0" xfId="547" quotePrefix="1" applyFont="1" applyFill="1" applyAlignment="1" applyProtection="1">
      <alignment horizontal="left"/>
    </xf>
    <xf numFmtId="0" fontId="24" fillId="0" borderId="12" xfId="275" applyFont="1" applyFill="1" applyBorder="1" applyAlignment="1" applyProtection="1">
      <alignment horizontal="right" vertical="top"/>
    </xf>
    <xf numFmtId="0" fontId="24" fillId="0" borderId="12" xfId="275" applyFont="1" applyFill="1" applyBorder="1" applyAlignment="1" applyProtection="1">
      <alignment horizontal="right" vertical="top" wrapText="1"/>
    </xf>
    <xf numFmtId="0" fontId="8" fillId="0" borderId="0" xfId="275" applyFont="1" applyAlignment="1" applyProtection="1">
      <alignment horizontal="right"/>
    </xf>
    <xf numFmtId="0" fontId="9" fillId="0" borderId="0" xfId="275" applyFont="1" applyFill="1" applyBorder="1" applyAlignment="1" applyProtection="1">
      <alignment horizontal="center"/>
    </xf>
    <xf numFmtId="1" fontId="10" fillId="0" borderId="18" xfId="275" applyNumberFormat="1" applyFont="1" applyBorder="1" applyProtection="1"/>
    <xf numFmtId="1" fontId="10" fillId="0" borderId="16" xfId="275" applyNumberFormat="1" applyFont="1" applyBorder="1" applyProtection="1"/>
    <xf numFmtId="0" fontId="9" fillId="0" borderId="5" xfId="275" applyFont="1" applyFill="1" applyBorder="1" applyAlignment="1" applyProtection="1">
      <alignment horizontal="left"/>
    </xf>
    <xf numFmtId="0" fontId="9" fillId="0" borderId="5" xfId="275" applyFont="1" applyFill="1" applyBorder="1" applyAlignment="1" applyProtection="1">
      <alignment horizontal="right"/>
    </xf>
    <xf numFmtId="165" fontId="10" fillId="0" borderId="0" xfId="275" applyNumberFormat="1" applyFont="1" applyProtection="1"/>
    <xf numFmtId="171" fontId="10" fillId="0" borderId="16" xfId="275" applyNumberFormat="1" applyFont="1" applyBorder="1" applyProtection="1"/>
    <xf numFmtId="1" fontId="8" fillId="0" borderId="12" xfId="275" applyNumberFormat="1" applyFont="1" applyBorder="1" applyProtection="1"/>
    <xf numFmtId="165" fontId="8" fillId="0" borderId="12" xfId="275" applyNumberFormat="1" applyFont="1" applyBorder="1" applyProtection="1"/>
    <xf numFmtId="3" fontId="24" fillId="0" borderId="12" xfId="0" applyNumberFormat="1" applyFont="1" applyBorder="1" applyAlignment="1" applyProtection="1">
      <alignment vertical="top" wrapText="1"/>
    </xf>
    <xf numFmtId="3" fontId="49" fillId="0" borderId="0" xfId="0" applyNumberFormat="1" applyFont="1" applyBorder="1" applyAlignment="1" applyProtection="1">
      <alignment horizontal="right" vertical="top"/>
    </xf>
    <xf numFmtId="3" fontId="24" fillId="0" borderId="12" xfId="0" applyNumberFormat="1" applyFont="1" applyBorder="1" applyAlignment="1" applyProtection="1">
      <alignment vertical="top"/>
    </xf>
    <xf numFmtId="0" fontId="9" fillId="0" borderId="0" xfId="275" applyFont="1" applyProtection="1"/>
    <xf numFmtId="0" fontId="0" fillId="0" borderId="0" xfId="0" applyAlignment="1" applyProtection="1">
      <protection locked="0"/>
    </xf>
    <xf numFmtId="0" fontId="10" fillId="0" borderId="0" xfId="275" applyFont="1" applyAlignment="1" applyProtection="1">
      <alignment horizontal="left"/>
    </xf>
    <xf numFmtId="49" fontId="0" fillId="0" borderId="0" xfId="0" applyNumberFormat="1" applyFill="1"/>
    <xf numFmtId="49" fontId="10" fillId="0" borderId="0" xfId="275" applyNumberFormat="1" applyFont="1" applyFill="1" applyAlignment="1">
      <alignment horizontal="center"/>
    </xf>
    <xf numFmtId="0" fontId="45" fillId="0" borderId="0" xfId="275" applyFont="1" applyFill="1" applyAlignment="1" applyProtection="1">
      <alignment horizontal="center"/>
    </xf>
    <xf numFmtId="0" fontId="38" fillId="0" borderId="0" xfId="275" applyFont="1" applyFill="1" applyAlignment="1">
      <alignment horizontal="left"/>
    </xf>
    <xf numFmtId="0" fontId="10" fillId="0" borderId="0" xfId="275" applyFont="1" applyFill="1" applyAlignment="1">
      <alignment horizontal="center"/>
    </xf>
    <xf numFmtId="0" fontId="9" fillId="0" borderId="0" xfId="515" applyFont="1" applyAlignment="1" applyProtection="1">
      <alignment vertical="top"/>
    </xf>
    <xf numFmtId="0" fontId="9" fillId="0" borderId="0" xfId="275" applyNumberFormat="1" applyFont="1" applyFill="1" applyBorder="1" applyAlignment="1" applyProtection="1">
      <alignment vertical="top"/>
    </xf>
    <xf numFmtId="0" fontId="9" fillId="0" borderId="0" xfId="275" applyFont="1" applyAlignment="1" applyProtection="1">
      <alignment horizontal="left"/>
    </xf>
    <xf numFmtId="0" fontId="9" fillId="0" borderId="0" xfId="275" applyFont="1" applyAlignment="1" applyProtection="1">
      <alignment horizontal="right"/>
    </xf>
    <xf numFmtId="0" fontId="10" fillId="0" borderId="0" xfId="275" applyFont="1" applyBorder="1" applyProtection="1"/>
    <xf numFmtId="0" fontId="51" fillId="0" borderId="0" xfId="275" applyFont="1" applyProtection="1"/>
    <xf numFmtId="9" fontId="9" fillId="0" borderId="0" xfId="275" applyNumberFormat="1" applyFont="1" applyAlignment="1" applyProtection="1">
      <alignment horizontal="left"/>
    </xf>
    <xf numFmtId="0" fontId="8" fillId="0" borderId="0" xfId="275" applyFont="1" applyBorder="1" applyAlignment="1" applyProtection="1"/>
    <xf numFmtId="0" fontId="9" fillId="0" borderId="0" xfId="275" applyFont="1" applyAlignment="1" applyProtection="1">
      <alignment horizontal="center"/>
    </xf>
    <xf numFmtId="0" fontId="8" fillId="0" borderId="0" xfId="275" applyFont="1" applyFill="1" applyBorder="1" applyAlignment="1" applyProtection="1">
      <alignment horizontal="center"/>
    </xf>
    <xf numFmtId="0" fontId="9" fillId="0" borderId="0" xfId="275" applyFont="1" applyFill="1" applyBorder="1" applyAlignment="1" applyProtection="1">
      <alignment horizontal="left" vertical="top"/>
    </xf>
    <xf numFmtId="0" fontId="9" fillId="0" borderId="0" xfId="275" applyFont="1" applyFill="1" applyBorder="1" applyAlignment="1" applyProtection="1">
      <alignment horizontal="center" vertical="top"/>
    </xf>
    <xf numFmtId="0" fontId="9" fillId="0" borderId="0" xfId="275" applyFont="1" applyFill="1" applyBorder="1" applyAlignment="1" applyProtection="1"/>
    <xf numFmtId="164" fontId="9" fillId="0" borderId="0" xfId="275" applyNumberFormat="1" applyFont="1" applyFill="1" applyBorder="1" applyAlignment="1" applyProtection="1">
      <alignment horizontal="left" vertical="top"/>
    </xf>
    <xf numFmtId="3" fontId="6" fillId="13" borderId="12" xfId="275" applyNumberFormat="1" applyFont="1" applyFill="1" applyBorder="1" applyProtection="1">
      <protection locked="0"/>
    </xf>
    <xf numFmtId="0" fontId="10" fillId="0" borderId="12" xfId="275" applyFont="1" applyBorder="1" applyProtection="1"/>
    <xf numFmtId="0" fontId="8" fillId="0" borderId="19" xfId="275" applyFont="1" applyBorder="1" applyProtection="1"/>
    <xf numFmtId="0" fontId="6" fillId="0" borderId="0" xfId="275" applyFont="1" applyBorder="1" applyProtection="1">
      <protection locked="0"/>
    </xf>
    <xf numFmtId="0" fontId="6" fillId="0" borderId="12" xfId="256" applyFont="1" applyFill="1" applyBorder="1" applyAlignment="1" applyProtection="1">
      <alignment horizontal="center" wrapText="1"/>
      <protection locked="0"/>
    </xf>
    <xf numFmtId="169" fontId="6" fillId="0" borderId="0" xfId="275" applyNumberFormat="1" applyFont="1" applyBorder="1" applyProtection="1">
      <protection locked="0"/>
    </xf>
    <xf numFmtId="4" fontId="10" fillId="0" borderId="0" xfId="275" applyNumberFormat="1" applyFont="1" applyFill="1" applyAlignment="1" applyProtection="1">
      <alignment horizontal="left"/>
    </xf>
    <xf numFmtId="0" fontId="10" fillId="0" borderId="0" xfId="275" quotePrefix="1" applyNumberFormat="1" applyFont="1" applyAlignment="1" applyProtection="1">
      <alignment horizontal="center"/>
    </xf>
    <xf numFmtId="0" fontId="10" fillId="0" borderId="0" xfId="275" applyNumberFormat="1" applyFont="1" applyAlignment="1" applyProtection="1">
      <alignment horizontal="center"/>
    </xf>
    <xf numFmtId="0" fontId="10" fillId="0" borderId="0" xfId="275" applyFont="1" applyFill="1" applyProtection="1"/>
    <xf numFmtId="1" fontId="10" fillId="0" borderId="0" xfId="275" applyNumberFormat="1" applyFont="1" applyProtection="1"/>
    <xf numFmtId="0" fontId="10" fillId="0" borderId="0" xfId="275" applyFont="1" applyAlignment="1" applyProtection="1">
      <alignment horizontal="left" vertical="top"/>
    </xf>
    <xf numFmtId="0" fontId="10" fillId="0" borderId="0" xfId="275" applyNumberFormat="1" applyFont="1" applyAlignment="1" applyProtection="1">
      <alignment horizontal="left" vertical="top"/>
    </xf>
    <xf numFmtId="0" fontId="9" fillId="0" borderId="0" xfId="0" quotePrefix="1" applyNumberFormat="1" applyFont="1" applyAlignment="1" applyProtection="1">
      <alignment horizontal="right"/>
    </xf>
    <xf numFmtId="0" fontId="9" fillId="0" borderId="0" xfId="0" quotePrefix="1" applyNumberFormat="1" applyFont="1" applyProtection="1"/>
    <xf numFmtId="0" fontId="9" fillId="0" borderId="0" xfId="0" quotePrefix="1" applyNumberFormat="1" applyFont="1" applyFill="1" applyProtection="1"/>
    <xf numFmtId="1" fontId="1" fillId="0" borderId="0" xfId="548" applyNumberFormat="1" applyFont="1" applyProtection="1"/>
    <xf numFmtId="1" fontId="1" fillId="0" borderId="12" xfId="548" applyNumberFormat="1" applyFont="1" applyBorder="1" applyAlignment="1" applyProtection="1"/>
    <xf numFmtId="0" fontId="8" fillId="0" borderId="0" xfId="0" applyFont="1" applyFill="1" applyAlignment="1">
      <alignment horizontal="left"/>
    </xf>
    <xf numFmtId="0" fontId="2" fillId="0" borderId="0" xfId="247" applyProtection="1">
      <protection locked="0"/>
    </xf>
    <xf numFmtId="0" fontId="14" fillId="0" borderId="1" xfId="0" applyFont="1" applyBorder="1" applyProtection="1"/>
    <xf numFmtId="0" fontId="1" fillId="0" borderId="2" xfId="0" applyFont="1" applyFill="1" applyBorder="1" applyAlignment="1" applyProtection="1">
      <alignment horizontal="left"/>
    </xf>
    <xf numFmtId="0" fontId="1" fillId="0" borderId="2" xfId="0" applyFont="1" applyBorder="1" applyProtection="1"/>
    <xf numFmtId="0" fontId="14" fillId="0" borderId="7" xfId="0" applyFont="1" applyBorder="1" applyProtection="1"/>
    <xf numFmtId="0" fontId="14" fillId="0" borderId="9" xfId="0" applyFont="1" applyBorder="1" applyProtection="1"/>
    <xf numFmtId="0" fontId="31" fillId="0" borderId="0" xfId="548" applyFont="1" applyBorder="1" applyAlignment="1" applyProtection="1"/>
    <xf numFmtId="3" fontId="24" fillId="0" borderId="0" xfId="0" applyNumberFormat="1" applyFont="1" applyBorder="1" applyAlignment="1" applyProtection="1">
      <alignment vertical="top" wrapText="1"/>
    </xf>
    <xf numFmtId="3" fontId="24" fillId="0" borderId="0" xfId="0" applyNumberFormat="1" applyFont="1" applyBorder="1" applyAlignment="1" applyProtection="1">
      <alignment vertical="top"/>
    </xf>
    <xf numFmtId="0" fontId="8" fillId="0" borderId="0" xfId="0" applyFont="1" applyBorder="1" applyAlignment="1" applyProtection="1">
      <alignment vertical="top"/>
    </xf>
    <xf numFmtId="0" fontId="0" fillId="7" borderId="3" xfId="0" applyFill="1" applyBorder="1"/>
    <xf numFmtId="49" fontId="8" fillId="0" borderId="0" xfId="275" applyNumberFormat="1" applyFont="1" applyFill="1" applyAlignment="1">
      <alignment horizontal="center"/>
    </xf>
    <xf numFmtId="49" fontId="8" fillId="0" borderId="0" xfId="275" applyNumberFormat="1" applyFont="1" applyFill="1" applyAlignment="1" applyProtection="1">
      <alignment horizontal="center"/>
    </xf>
    <xf numFmtId="0" fontId="2" fillId="0" borderId="0" xfId="247" applyFill="1" applyProtection="1">
      <protection locked="0"/>
    </xf>
    <xf numFmtId="0" fontId="79" fillId="0" borderId="0" xfId="0" applyFont="1" applyAlignment="1">
      <alignment vertical="center" wrapText="1"/>
    </xf>
    <xf numFmtId="0" fontId="79" fillId="0" borderId="0" xfId="0" applyFont="1" applyAlignment="1">
      <alignment vertical="center"/>
    </xf>
    <xf numFmtId="0" fontId="79" fillId="0" borderId="0" xfId="0" applyFont="1" applyAlignment="1">
      <alignment horizontal="left" vertical="center" indent="1"/>
    </xf>
    <xf numFmtId="0" fontId="0" fillId="0" borderId="4" xfId="0" applyFill="1" applyBorder="1"/>
    <xf numFmtId="0" fontId="18" fillId="0" borderId="0" xfId="0" applyFont="1" applyFill="1"/>
    <xf numFmtId="173" fontId="10" fillId="7" borderId="0" xfId="0" applyNumberFormat="1" applyFont="1" applyFill="1" applyAlignment="1">
      <alignment horizontal="center"/>
    </xf>
    <xf numFmtId="0" fontId="10" fillId="0" borderId="0" xfId="275" applyFont="1" applyFill="1" applyBorder="1"/>
    <xf numFmtId="0" fontId="1" fillId="0" borderId="0" xfId="0" applyFont="1" applyAlignment="1" applyProtection="1">
      <alignment horizontal="center"/>
    </xf>
    <xf numFmtId="0" fontId="10" fillId="0" borderId="0" xfId="275" applyBorder="1" applyAlignment="1" applyProtection="1">
      <alignment horizontal="center"/>
    </xf>
    <xf numFmtId="0" fontId="0" fillId="0" borderId="0" xfId="0" applyFont="1" applyFill="1" applyBorder="1" applyProtection="1"/>
    <xf numFmtId="0" fontId="24" fillId="0" borderId="12" xfId="0" applyFont="1" applyBorder="1" applyAlignment="1" applyProtection="1">
      <alignment horizontal="right" vertical="top"/>
    </xf>
    <xf numFmtId="3" fontId="34" fillId="4" borderId="0" xfId="548" applyNumberFormat="1" applyFont="1" applyFill="1" applyBorder="1" applyAlignment="1" applyProtection="1">
      <alignment vertical="center" wrapText="1"/>
    </xf>
    <xf numFmtId="173" fontId="1" fillId="0" borderId="0" xfId="548" applyNumberFormat="1" applyFont="1" applyFill="1" applyAlignment="1" applyProtection="1"/>
    <xf numFmtId="0" fontId="29" fillId="0" borderId="0" xfId="0" applyFont="1" applyFill="1" applyProtection="1"/>
    <xf numFmtId="1" fontId="1" fillId="0" borderId="0" xfId="548" applyNumberFormat="1" applyFont="1" applyFill="1" applyAlignment="1" applyProtection="1"/>
    <xf numFmtId="0" fontId="10" fillId="0" borderId="0" xfId="275" applyFont="1" applyFill="1" applyBorder="1" applyAlignment="1" applyProtection="1">
      <alignment horizontal="left"/>
    </xf>
    <xf numFmtId="0" fontId="8" fillId="0" borderId="0" xfId="275" applyFont="1" applyFill="1" applyBorder="1" applyAlignment="1" applyProtection="1">
      <alignment horizontal="left"/>
    </xf>
    <xf numFmtId="0" fontId="8" fillId="0" borderId="0" xfId="275" applyFont="1" applyBorder="1" applyAlignment="1" applyProtection="1">
      <alignment horizontal="right"/>
    </xf>
    <xf numFmtId="0" fontId="8" fillId="0" borderId="0" xfId="275" applyFont="1" applyBorder="1" applyAlignment="1" applyProtection="1">
      <alignment horizontal="left"/>
    </xf>
    <xf numFmtId="169" fontId="10" fillId="0" borderId="0" xfId="275" applyNumberFormat="1" applyFont="1" applyFill="1" applyBorder="1" applyAlignment="1" applyProtection="1">
      <alignment horizontal="center"/>
    </xf>
    <xf numFmtId="1" fontId="10" fillId="0" borderId="0" xfId="275" applyNumberFormat="1" applyFont="1" applyFill="1" applyBorder="1" applyAlignment="1" applyProtection="1">
      <alignment horizontal="center"/>
    </xf>
    <xf numFmtId="165" fontId="8" fillId="0" borderId="0" xfId="275" applyNumberFormat="1" applyFont="1" applyBorder="1" applyAlignment="1" applyProtection="1">
      <alignment horizontal="center"/>
    </xf>
    <xf numFmtId="0" fontId="8" fillId="0" borderId="0" xfId="275" applyFont="1" applyBorder="1" applyAlignment="1" applyProtection="1">
      <alignment horizontal="center"/>
    </xf>
    <xf numFmtId="0" fontId="10" fillId="0" borderId="5" xfId="549" applyFont="1" applyBorder="1" applyProtection="1"/>
    <xf numFmtId="0" fontId="10" fillId="0" borderId="0" xfId="549" applyFont="1" applyBorder="1" applyProtection="1"/>
    <xf numFmtId="0" fontId="9" fillId="0" borderId="9" xfId="549" applyFont="1" applyBorder="1" applyAlignment="1" applyProtection="1">
      <alignment horizontal="left" vertical="top" wrapText="1"/>
    </xf>
    <xf numFmtId="0" fontId="9" fillId="0" borderId="5" xfId="549" applyFont="1" applyBorder="1" applyAlignment="1" applyProtection="1">
      <alignment horizontal="center" vertical="top" wrapText="1"/>
    </xf>
    <xf numFmtId="0" fontId="10" fillId="0" borderId="10" xfId="549" applyFont="1" applyBorder="1" applyProtection="1"/>
    <xf numFmtId="0" fontId="9" fillId="0" borderId="0" xfId="549" applyFont="1" applyBorder="1" applyAlignment="1" applyProtection="1">
      <alignment horizontal="center" vertical="top" wrapText="1"/>
    </xf>
    <xf numFmtId="0" fontId="10" fillId="0" borderId="13" xfId="549" applyFont="1" applyBorder="1" applyProtection="1"/>
    <xf numFmtId="0" fontId="10" fillId="0" borderId="2" xfId="549" applyFont="1" applyBorder="1" applyProtection="1"/>
    <xf numFmtId="0" fontId="10" fillId="0" borderId="11" xfId="549" applyFont="1" applyBorder="1" applyProtection="1"/>
    <xf numFmtId="0" fontId="9" fillId="0" borderId="1" xfId="549" applyFont="1" applyBorder="1" applyAlignment="1" applyProtection="1">
      <alignment horizontal="left" vertical="top" wrapText="1"/>
    </xf>
    <xf numFmtId="0" fontId="9" fillId="0" borderId="7" xfId="549" applyFont="1" applyBorder="1" applyAlignment="1" applyProtection="1">
      <alignment horizontal="left" vertical="top" wrapText="1"/>
    </xf>
    <xf numFmtId="0" fontId="9" fillId="0" borderId="2" xfId="549" applyFont="1" applyBorder="1" applyAlignment="1" applyProtection="1">
      <alignment horizontal="center" vertical="top" wrapText="1"/>
    </xf>
    <xf numFmtId="0" fontId="6" fillId="0" borderId="0" xfId="275" applyFont="1" applyFill="1" applyBorder="1" applyProtection="1">
      <protection locked="0"/>
    </xf>
    <xf numFmtId="9" fontId="6" fillId="7" borderId="0" xfId="275" applyNumberFormat="1" applyFont="1" applyFill="1" applyBorder="1" applyAlignment="1" applyProtection="1">
      <alignment horizontal="right"/>
      <protection locked="0"/>
    </xf>
    <xf numFmtId="1" fontId="6" fillId="7" borderId="0" xfId="275" applyNumberFormat="1" applyFont="1" applyFill="1" applyBorder="1" applyAlignment="1" applyProtection="1">
      <alignment horizontal="center"/>
      <protection locked="0"/>
    </xf>
    <xf numFmtId="169" fontId="6" fillId="7" borderId="0" xfId="275" applyNumberFormat="1" applyFont="1" applyFill="1" applyBorder="1" applyAlignment="1" applyProtection="1">
      <alignment horizontal="center"/>
      <protection locked="0"/>
    </xf>
    <xf numFmtId="169" fontId="6" fillId="7" borderId="0" xfId="275" applyNumberFormat="1" applyFont="1" applyFill="1" applyAlignment="1" applyProtection="1">
      <alignment horizontal="center"/>
      <protection locked="0"/>
    </xf>
    <xf numFmtId="49" fontId="9" fillId="0" borderId="0" xfId="0" applyNumberFormat="1" applyFont="1" applyFill="1" applyBorder="1" applyAlignment="1" applyProtection="1">
      <alignment vertical="top" wrapText="1"/>
    </xf>
    <xf numFmtId="0" fontId="9" fillId="0" borderId="0" xfId="275" applyFont="1" applyFill="1" applyBorder="1" applyAlignment="1" applyProtection="1">
      <alignment vertical="top"/>
    </xf>
    <xf numFmtId="0" fontId="9" fillId="0" borderId="0" xfId="275" quotePrefix="1" applyNumberFormat="1" applyFont="1" applyAlignment="1" applyProtection="1">
      <alignment horizontal="right"/>
    </xf>
    <xf numFmtId="0" fontId="10" fillId="0" borderId="0" xfId="275" quotePrefix="1" applyFont="1" applyFill="1" applyBorder="1" applyAlignment="1" applyProtection="1">
      <alignment horizontal="center" vertical="top"/>
    </xf>
    <xf numFmtId="0" fontId="9" fillId="0" borderId="0" xfId="275" applyNumberFormat="1" applyFont="1" applyFill="1" applyBorder="1" applyAlignment="1" applyProtection="1"/>
    <xf numFmtId="0" fontId="54" fillId="0" borderId="0" xfId="275" applyFont="1" applyFill="1" applyProtection="1"/>
    <xf numFmtId="0" fontId="54" fillId="0" borderId="0" xfId="275" applyFont="1" applyProtection="1"/>
    <xf numFmtId="0" fontId="10" fillId="0" borderId="0" xfId="275" applyFill="1"/>
    <xf numFmtId="0" fontId="8" fillId="0" borderId="0" xfId="0" applyFont="1" applyFill="1" applyAlignment="1">
      <alignment horizontal="left" vertical="top"/>
    </xf>
    <xf numFmtId="0" fontId="8" fillId="0" borderId="0" xfId="0" applyFont="1" applyFill="1" applyAlignment="1">
      <alignment vertical="top" wrapText="1"/>
    </xf>
    <xf numFmtId="0" fontId="8" fillId="0" borderId="0" xfId="275" applyFont="1" applyFill="1" applyBorder="1" applyAlignment="1" applyProtection="1">
      <alignment horizontal="right"/>
    </xf>
    <xf numFmtId="165" fontId="8" fillId="0" borderId="0" xfId="275" applyNumberFormat="1" applyFont="1" applyFill="1" applyBorder="1" applyAlignment="1" applyProtection="1">
      <alignment horizontal="center"/>
    </xf>
    <xf numFmtId="0" fontId="10" fillId="0" borderId="0" xfId="0" applyFont="1" applyFill="1" applyAlignment="1" applyProtection="1">
      <alignment horizontal="left"/>
    </xf>
    <xf numFmtId="0" fontId="6" fillId="7" borderId="0" xfId="275" applyFont="1" applyFill="1" applyBorder="1" applyAlignment="1" applyProtection="1">
      <alignment horizontal="left"/>
      <protection locked="0"/>
    </xf>
    <xf numFmtId="0" fontId="24" fillId="0" borderId="0" xfId="275" applyFont="1" applyProtection="1"/>
    <xf numFmtId="0" fontId="20" fillId="0" borderId="0" xfId="548" applyFont="1" applyBorder="1" applyAlignment="1" applyProtection="1"/>
    <xf numFmtId="165" fontId="9" fillId="0" borderId="0" xfId="0" applyNumberFormat="1" applyFont="1" applyFill="1" applyBorder="1" applyAlignment="1" applyProtection="1">
      <alignment horizontal="center"/>
    </xf>
    <xf numFmtId="49" fontId="53" fillId="0" borderId="0" xfId="275" applyNumberFormat="1" applyFont="1" applyFill="1" applyBorder="1" applyAlignment="1" applyProtection="1">
      <alignment horizontal="center" vertical="center"/>
    </xf>
    <xf numFmtId="0" fontId="54" fillId="0" borderId="0" xfId="275" applyFont="1" applyAlignment="1" applyProtection="1">
      <alignment vertical="center"/>
    </xf>
    <xf numFmtId="0" fontId="6" fillId="0" borderId="0" xfId="275" applyFont="1" applyFill="1" applyProtection="1"/>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6" fillId="0" borderId="5" xfId="275" applyFont="1" applyBorder="1" applyAlignment="1" applyProtection="1">
      <alignment vertical="center"/>
    </xf>
    <xf numFmtId="0" fontId="6" fillId="0" borderId="0" xfId="275" applyFont="1" applyFill="1" applyBorder="1" applyAlignment="1" applyProtection="1">
      <alignment horizontal="center"/>
    </xf>
    <xf numFmtId="0" fontId="6" fillId="0" borderId="0" xfId="275" applyFont="1" applyAlignment="1" applyProtection="1">
      <alignment vertical="center"/>
    </xf>
    <xf numFmtId="0" fontId="6" fillId="0" borderId="5" xfId="275" applyFont="1" applyFill="1" applyBorder="1" applyAlignment="1" applyProtection="1">
      <alignment horizontal="center"/>
    </xf>
    <xf numFmtId="0" fontId="6" fillId="0" borderId="5" xfId="275" applyFont="1" applyBorder="1" applyProtection="1"/>
    <xf numFmtId="0" fontId="6" fillId="0" borderId="5" xfId="275" applyFont="1" applyBorder="1" applyAlignment="1" applyProtection="1">
      <alignment horizontal="center" vertical="center"/>
    </xf>
    <xf numFmtId="0" fontId="67" fillId="0" borderId="5" xfId="275" applyFont="1" applyBorder="1" applyAlignment="1" applyProtection="1">
      <alignment horizontal="right" vertical="center"/>
    </xf>
    <xf numFmtId="0" fontId="6" fillId="0" borderId="5" xfId="275" applyFont="1" applyBorder="1" applyAlignment="1" applyProtection="1">
      <alignment horizontal="right" vertical="center"/>
    </xf>
    <xf numFmtId="0" fontId="68" fillId="0" borderId="0" xfId="275" applyFont="1" applyFill="1" applyBorder="1" applyAlignment="1" applyProtection="1">
      <alignment horizontal="right" vertical="center"/>
    </xf>
    <xf numFmtId="0" fontId="54" fillId="0" borderId="0" xfId="275" applyFont="1" applyFill="1" applyBorder="1" applyProtection="1"/>
    <xf numFmtId="0" fontId="66" fillId="0" borderId="0" xfId="275" applyFont="1" applyFill="1" applyBorder="1" applyProtection="1"/>
    <xf numFmtId="0" fontId="68" fillId="0" borderId="0" xfId="275" applyFont="1" applyFill="1" applyBorder="1" applyAlignment="1" applyProtection="1">
      <alignment horizontal="left" vertical="center"/>
    </xf>
    <xf numFmtId="0" fontId="6" fillId="0" borderId="0" xfId="275" applyFont="1" applyFill="1" applyBorder="1" applyProtection="1"/>
    <xf numFmtId="0" fontId="6" fillId="0" borderId="0" xfId="275" applyFont="1" applyBorder="1" applyProtection="1"/>
    <xf numFmtId="0" fontId="6" fillId="0" borderId="0" xfId="275" applyFont="1" applyFill="1" applyBorder="1" applyAlignment="1" applyProtection="1">
      <alignment horizontal="left"/>
    </xf>
    <xf numFmtId="169" fontId="6" fillId="0" borderId="5" xfId="275" applyNumberFormat="1" applyFont="1" applyFill="1" applyBorder="1" applyAlignment="1" applyProtection="1"/>
    <xf numFmtId="169" fontId="6" fillId="0" borderId="0" xfId="275" applyNumberFormat="1" applyFont="1" applyFill="1" applyBorder="1" applyAlignment="1" applyProtection="1"/>
    <xf numFmtId="169" fontId="6" fillId="0" borderId="13" xfId="275" applyNumberFormat="1" applyFont="1" applyFill="1" applyBorder="1" applyAlignment="1" applyProtection="1"/>
    <xf numFmtId="0" fontId="10" fillId="0" borderId="0" xfId="275" applyFill="1" applyBorder="1" applyProtection="1"/>
    <xf numFmtId="0" fontId="42" fillId="0" borderId="0" xfId="275" applyFont="1" applyFill="1" applyAlignment="1" applyProtection="1">
      <alignment horizontal="right" vertical="center"/>
    </xf>
    <xf numFmtId="169" fontId="6" fillId="0" borderId="0" xfId="275" applyNumberFormat="1" applyFont="1" applyFill="1" applyAlignment="1" applyProtection="1">
      <alignment horizontal="center"/>
    </xf>
    <xf numFmtId="0" fontId="6" fillId="0" borderId="0" xfId="275" applyFont="1" applyFill="1" applyAlignment="1" applyProtection="1">
      <alignment horizontal="right"/>
    </xf>
    <xf numFmtId="9" fontId="6" fillId="0" borderId="0" xfId="275" applyNumberFormat="1" applyFont="1" applyFill="1" applyBorder="1" applyAlignment="1" applyProtection="1"/>
    <xf numFmtId="0" fontId="6" fillId="0" borderId="0" xfId="275" applyFont="1" applyProtection="1"/>
    <xf numFmtId="0" fontId="6" fillId="0" borderId="0" xfId="275" applyFont="1" applyAlignment="1" applyProtection="1">
      <alignment horizontal="right"/>
    </xf>
    <xf numFmtId="169" fontId="6" fillId="0" borderId="0" xfId="275" applyNumberFormat="1" applyFont="1" applyProtection="1"/>
    <xf numFmtId="165" fontId="6" fillId="0" borderId="5" xfId="275" applyNumberFormat="1" applyFont="1" applyBorder="1" applyAlignment="1" applyProtection="1">
      <alignment horizontal="right"/>
    </xf>
    <xf numFmtId="165" fontId="6" fillId="0" borderId="0" xfId="275" applyNumberFormat="1" applyFont="1" applyBorder="1" applyAlignment="1" applyProtection="1">
      <alignment horizontal="right"/>
    </xf>
    <xf numFmtId="0" fontId="6" fillId="0" borderId="0" xfId="275" applyFont="1" applyBorder="1" applyAlignment="1" applyProtection="1">
      <alignment horizontal="center"/>
    </xf>
    <xf numFmtId="6" fontId="6" fillId="0" borderId="0" xfId="275" applyNumberFormat="1" applyFont="1" applyProtection="1"/>
    <xf numFmtId="0" fontId="54" fillId="0" borderId="0" xfId="275" applyFont="1" applyAlignment="1" applyProtection="1">
      <alignment horizontal="right"/>
    </xf>
    <xf numFmtId="0" fontId="54" fillId="0" borderId="0" xfId="275" applyFont="1" applyFill="1" applyAlignment="1" applyProtection="1">
      <alignment horizontal="right"/>
    </xf>
    <xf numFmtId="169" fontId="6" fillId="0" borderId="2" xfId="275" applyNumberFormat="1" applyFont="1" applyBorder="1" applyAlignment="1" applyProtection="1"/>
    <xf numFmtId="0" fontId="54" fillId="0" borderId="5" xfId="275" applyFont="1" applyBorder="1" applyAlignment="1" applyProtection="1">
      <alignment horizontal="right"/>
    </xf>
    <xf numFmtId="169" fontId="6" fillId="0" borderId="5" xfId="275" applyNumberFormat="1" applyFont="1" applyBorder="1" applyAlignment="1" applyProtection="1">
      <alignment horizontal="right"/>
    </xf>
    <xf numFmtId="0" fontId="54" fillId="0" borderId="0" xfId="275" applyFont="1" applyFill="1" applyBorder="1" applyAlignment="1" applyProtection="1">
      <alignment horizontal="left" vertical="center"/>
    </xf>
    <xf numFmtId="0" fontId="55" fillId="0" borderId="0" xfId="275" applyFont="1" applyFill="1" applyBorder="1" applyAlignment="1" applyProtection="1"/>
    <xf numFmtId="0" fontId="66" fillId="0" borderId="0" xfId="275" applyFont="1" applyFill="1" applyBorder="1" applyAlignment="1" applyProtection="1"/>
    <xf numFmtId="0" fontId="54" fillId="0" borderId="0" xfId="275" applyFont="1" applyBorder="1" applyAlignment="1" applyProtection="1">
      <alignment vertical="center"/>
    </xf>
    <xf numFmtId="0" fontId="55" fillId="0" borderId="0" xfId="275" applyFont="1" applyBorder="1" applyProtection="1"/>
    <xf numFmtId="0" fontId="6" fillId="0" borderId="0" xfId="275" applyFont="1" applyBorder="1" applyAlignment="1" applyProtection="1">
      <alignment horizontal="right" vertical="center"/>
    </xf>
    <xf numFmtId="0" fontId="6" fillId="0" borderId="0" xfId="275" applyFont="1" applyBorder="1" applyAlignment="1" applyProtection="1">
      <alignment horizontal="right"/>
    </xf>
    <xf numFmtId="0" fontId="54" fillId="0" borderId="0" xfId="275" applyFont="1" applyBorder="1" applyAlignment="1" applyProtection="1">
      <alignment vertical="center" wrapText="1"/>
    </xf>
    <xf numFmtId="0" fontId="6" fillId="0" borderId="0" xfId="275" applyFont="1" applyBorder="1" applyAlignment="1" applyProtection="1">
      <alignment vertical="center"/>
    </xf>
    <xf numFmtId="0" fontId="6" fillId="0" borderId="7" xfId="275" applyFont="1" applyBorder="1" applyProtection="1"/>
    <xf numFmtId="169" fontId="6" fillId="0" borderId="5" xfId="275" applyNumberFormat="1" applyFont="1" applyFill="1" applyBorder="1" applyAlignment="1" applyProtection="1">
      <alignment horizontal="center"/>
    </xf>
    <xf numFmtId="0" fontId="42" fillId="0" borderId="0" xfId="275" applyFont="1" applyFill="1" applyAlignment="1" applyProtection="1">
      <alignment horizontal="left"/>
    </xf>
    <xf numFmtId="0" fontId="6" fillId="0" borderId="0" xfId="275" applyFont="1" applyAlignment="1" applyProtection="1">
      <alignment horizontal="center"/>
    </xf>
    <xf numFmtId="9" fontId="6" fillId="0" borderId="5" xfId="275" applyNumberFormat="1" applyFont="1" applyFill="1" applyBorder="1" applyAlignment="1" applyProtection="1">
      <alignment horizontal="center"/>
    </xf>
    <xf numFmtId="9" fontId="6" fillId="0" borderId="5" xfId="275" quotePrefix="1" applyNumberFormat="1" applyFont="1" applyFill="1" applyBorder="1" applyAlignment="1" applyProtection="1">
      <alignment horizontal="center"/>
    </xf>
    <xf numFmtId="0" fontId="6" fillId="0" borderId="5" xfId="275" applyFont="1" applyBorder="1" applyAlignment="1" applyProtection="1">
      <alignment horizontal="center"/>
    </xf>
    <xf numFmtId="169" fontId="6" fillId="0" borderId="0" xfId="275" applyNumberFormat="1" applyFont="1" applyFill="1" applyBorder="1" applyAlignment="1" applyProtection="1">
      <alignment horizontal="right"/>
    </xf>
    <xf numFmtId="0" fontId="66" fillId="0" borderId="0" xfId="275" applyFont="1" applyFill="1" applyBorder="1" applyAlignment="1" applyProtection="1">
      <alignment horizontal="left"/>
    </xf>
    <xf numFmtId="4" fontId="8" fillId="0" borderId="0" xfId="0" applyNumberFormat="1" applyFont="1" applyFill="1" applyProtection="1"/>
    <xf numFmtId="4" fontId="19" fillId="0" borderId="0" xfId="0" applyNumberFormat="1" applyFont="1" applyFill="1" applyProtection="1"/>
    <xf numFmtId="0" fontId="19" fillId="0" borderId="0" xfId="275" applyFont="1" applyFill="1"/>
    <xf numFmtId="4" fontId="8" fillId="0" borderId="0" xfId="0" applyNumberFormat="1" applyFont="1" applyFill="1" applyAlignment="1" applyProtection="1">
      <alignment horizontal="center"/>
    </xf>
    <xf numFmtId="4" fontId="44" fillId="0" borderId="0" xfId="247" applyNumberFormat="1" applyFont="1" applyFill="1" applyAlignment="1" applyProtection="1">
      <alignment horizontal="center"/>
    </xf>
    <xf numFmtId="4" fontId="19" fillId="0" borderId="0" xfId="0" applyNumberFormat="1" applyFont="1" applyFill="1" applyAlignment="1" applyProtection="1">
      <alignment horizontal="left"/>
    </xf>
    <xf numFmtId="49" fontId="10" fillId="0" borderId="0" xfId="275" applyNumberFormat="1" applyFont="1" applyFill="1"/>
    <xf numFmtId="0" fontId="10" fillId="0" borderId="0" xfId="0" applyFont="1" applyFill="1" applyAlignment="1" applyProtection="1">
      <alignment horizontal="center" vertical="center"/>
    </xf>
    <xf numFmtId="0" fontId="10" fillId="0" borderId="0" xfId="0" applyFont="1" applyFill="1" applyAlignment="1">
      <alignment horizontal="center" vertical="center"/>
    </xf>
    <xf numFmtId="0" fontId="10" fillId="0" borderId="0" xfId="275" applyFont="1" applyFill="1" applyAlignment="1" applyProtection="1">
      <alignment horizontal="center"/>
    </xf>
    <xf numFmtId="4" fontId="10" fillId="0" borderId="0" xfId="0" quotePrefix="1" applyNumberFormat="1" applyFont="1" applyFill="1" applyAlignment="1" applyProtection="1">
      <alignment horizontal="left"/>
    </xf>
    <xf numFmtId="0" fontId="10" fillId="0" borderId="0" xfId="275" applyFont="1" applyFill="1" applyBorder="1" applyAlignment="1">
      <alignment horizontal="center"/>
    </xf>
    <xf numFmtId="0" fontId="2" fillId="0" borderId="0" xfId="247" applyNumberFormat="1" applyFill="1" applyAlignment="1" applyProtection="1">
      <alignment horizontal="left"/>
      <protection locked="0"/>
    </xf>
    <xf numFmtId="4" fontId="10" fillId="0" borderId="0" xfId="0" applyNumberFormat="1" applyFont="1" applyFill="1" applyBorder="1" applyAlignment="1" applyProtection="1">
      <alignment horizontal="center"/>
    </xf>
    <xf numFmtId="4" fontId="44" fillId="0" borderId="0" xfId="247" applyNumberFormat="1" applyFont="1" applyFill="1" applyBorder="1" applyAlignment="1" applyProtection="1">
      <alignment horizontal="center"/>
    </xf>
    <xf numFmtId="4" fontId="44" fillId="0" borderId="0" xfId="247" applyNumberFormat="1" applyFont="1" applyFill="1" applyBorder="1" applyAlignment="1" applyProtection="1">
      <alignment horizontal="left"/>
    </xf>
    <xf numFmtId="4" fontId="10" fillId="0" borderId="0" xfId="0" applyNumberFormat="1" applyFont="1" applyFill="1" applyBorder="1" applyAlignment="1" applyProtection="1">
      <alignment horizontal="left"/>
    </xf>
    <xf numFmtId="4" fontId="8" fillId="0" borderId="0" xfId="0" applyNumberFormat="1" applyFont="1" applyFill="1" applyAlignment="1" applyProtection="1">
      <alignment horizontal="left"/>
    </xf>
    <xf numFmtId="4" fontId="10" fillId="0" borderId="0" xfId="0" applyNumberFormat="1" applyFont="1" applyFill="1" applyAlignment="1" applyProtection="1">
      <alignment horizontal="left" indent="4"/>
    </xf>
    <xf numFmtId="49" fontId="10" fillId="0" borderId="0" xfId="275" applyNumberFormat="1" applyFill="1" applyAlignment="1">
      <alignment horizontal="center"/>
    </xf>
    <xf numFmtId="49" fontId="10" fillId="0" borderId="0" xfId="0" applyNumberFormat="1" applyFont="1" applyFill="1" applyAlignment="1" applyProtection="1">
      <alignment horizontal="center"/>
    </xf>
    <xf numFmtId="4" fontId="19" fillId="0" borderId="0" xfId="0" applyNumberFormat="1" applyFont="1" applyFill="1" applyBorder="1" applyAlignment="1" applyProtection="1">
      <alignment horizontal="center"/>
    </xf>
    <xf numFmtId="4" fontId="8" fillId="0" borderId="0" xfId="0" quotePrefix="1" applyNumberFormat="1" applyFont="1" applyFill="1" applyAlignment="1" applyProtection="1">
      <alignment horizontal="center"/>
    </xf>
    <xf numFmtId="4" fontId="40" fillId="0" borderId="0" xfId="0" applyNumberFormat="1" applyFont="1" applyFill="1" applyAlignment="1" applyProtection="1">
      <alignment horizontal="left"/>
    </xf>
    <xf numFmtId="0" fontId="10" fillId="0" borderId="0" xfId="0" applyFont="1" applyFill="1" applyAlignment="1">
      <alignment horizontal="left" wrapText="1"/>
    </xf>
    <xf numFmtId="0" fontId="19" fillId="0" borderId="0" xfId="0" applyFont="1" applyFill="1" applyAlignment="1" applyProtection="1">
      <alignment horizontal="center"/>
    </xf>
    <xf numFmtId="5" fontId="83" fillId="0" borderId="12" xfId="546" applyNumberFormat="1" applyFont="1" applyFill="1" applyBorder="1" applyAlignment="1" applyProtection="1">
      <alignment horizontal="center"/>
    </xf>
    <xf numFmtId="5" fontId="83" fillId="12" borderId="12" xfId="546" applyNumberFormat="1" applyFont="1" applyFill="1" applyBorder="1" applyAlignment="1" applyProtection="1">
      <alignment horizontal="center"/>
    </xf>
    <xf numFmtId="5" fontId="83" fillId="2" borderId="12" xfId="546" applyNumberFormat="1" applyFont="1" applyFill="1" applyBorder="1" applyAlignment="1" applyProtection="1">
      <alignment horizontal="center"/>
    </xf>
    <xf numFmtId="0" fontId="10" fillId="0" borderId="0" xfId="0" applyFont="1" applyBorder="1" applyAlignment="1" applyProtection="1">
      <alignment vertical="top" wrapText="1"/>
    </xf>
    <xf numFmtId="0" fontId="85" fillId="0" borderId="15" xfId="0" applyFont="1" applyBorder="1" applyAlignment="1" applyProtection="1">
      <alignment vertical="top" wrapText="1"/>
    </xf>
    <xf numFmtId="0" fontId="85" fillId="2" borderId="15" xfId="0" applyFont="1" applyFill="1" applyBorder="1" applyAlignment="1" applyProtection="1">
      <alignment vertical="top" wrapText="1"/>
    </xf>
    <xf numFmtId="0" fontId="85" fillId="0" borderId="0" xfId="0" applyFont="1" applyBorder="1" applyAlignment="1" applyProtection="1">
      <alignment vertical="top" wrapText="1"/>
    </xf>
    <xf numFmtId="0" fontId="85" fillId="2" borderId="0" xfId="0" applyFont="1" applyFill="1" applyBorder="1" applyAlignment="1" applyProtection="1">
      <alignment vertical="top" wrapText="1"/>
    </xf>
    <xf numFmtId="0" fontId="85" fillId="0" borderId="0" xfId="0" applyFont="1" applyBorder="1" applyAlignment="1" applyProtection="1">
      <alignment horizontal="right" vertical="top" wrapText="1"/>
    </xf>
    <xf numFmtId="0" fontId="69"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85" fillId="0" borderId="18" xfId="0" applyFont="1" applyBorder="1" applyAlignment="1" applyProtection="1">
      <alignment vertical="top" wrapText="1"/>
    </xf>
    <xf numFmtId="0" fontId="85" fillId="2" borderId="18" xfId="0" applyFont="1" applyFill="1" applyBorder="1" applyAlignment="1" applyProtection="1">
      <alignment vertical="top" wrapText="1"/>
    </xf>
    <xf numFmtId="169" fontId="6" fillId="0" borderId="0" xfId="275" applyNumberFormat="1" applyFont="1" applyFill="1" applyBorder="1" applyAlignment="1" applyProtection="1">
      <alignment horizontal="center"/>
      <protection locked="0"/>
    </xf>
    <xf numFmtId="0" fontId="15" fillId="0" borderId="0" xfId="0" applyFont="1" applyBorder="1" applyAlignment="1" applyProtection="1">
      <alignment horizontal="left" vertical="center"/>
    </xf>
    <xf numFmtId="0" fontId="45" fillId="0" borderId="0" xfId="0" applyFont="1" applyAlignment="1" applyProtection="1">
      <alignment horizontal="center"/>
    </xf>
    <xf numFmtId="49" fontId="8" fillId="0" borderId="0" xfId="0" applyNumberFormat="1" applyFont="1" applyAlignment="1">
      <alignment horizontal="center"/>
    </xf>
    <xf numFmtId="49" fontId="8" fillId="0" borderId="0" xfId="0" applyNumberFormat="1" applyFont="1" applyAlignment="1" applyProtection="1">
      <alignment horizontal="center"/>
    </xf>
    <xf numFmtId="0" fontId="89" fillId="0" borderId="0" xfId="548" applyFont="1" applyProtection="1"/>
    <xf numFmtId="0" fontId="89" fillId="0" borderId="1" xfId="548" applyFont="1" applyBorder="1" applyProtection="1"/>
    <xf numFmtId="0" fontId="8" fillId="0" borderId="2" xfId="548" applyFont="1" applyBorder="1" applyAlignment="1" applyProtection="1">
      <alignment horizontal="center"/>
    </xf>
    <xf numFmtId="0" fontId="89" fillId="0" borderId="2" xfId="548" applyFont="1" applyBorder="1" applyProtection="1"/>
    <xf numFmtId="0" fontId="11" fillId="0" borderId="0" xfId="548" applyFont="1" applyAlignment="1" applyProtection="1"/>
    <xf numFmtId="0" fontId="89" fillId="0" borderId="7" xfId="548" applyFont="1" applyBorder="1" applyProtection="1"/>
    <xf numFmtId="0" fontId="8" fillId="0" borderId="0" xfId="548" applyFont="1" applyBorder="1" applyAlignment="1" applyProtection="1">
      <alignment horizontal="center"/>
    </xf>
    <xf numFmtId="0" fontId="89" fillId="0" borderId="0" xfId="548" applyFont="1" applyBorder="1" applyProtection="1"/>
    <xf numFmtId="49" fontId="0" fillId="0" borderId="0" xfId="0" applyNumberFormat="1" applyProtection="1"/>
    <xf numFmtId="0" fontId="89" fillId="0" borderId="0" xfId="0" applyFont="1" applyAlignment="1" applyProtection="1"/>
    <xf numFmtId="169" fontId="89"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3" fontId="10" fillId="0" borderId="0" xfId="0" applyNumberFormat="1" applyFont="1" applyFill="1" applyBorder="1" applyAlignment="1" applyProtection="1">
      <alignment horizontal="center"/>
    </xf>
    <xf numFmtId="0" fontId="89" fillId="0" borderId="0" xfId="0" applyFont="1" applyProtection="1"/>
    <xf numFmtId="0" fontId="2" fillId="0" borderId="0" xfId="247" quotePrefix="1" applyAlignment="1" applyProtection="1">
      <alignment horizontal="left"/>
    </xf>
    <xf numFmtId="0" fontId="9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80" fillId="0" borderId="0" xfId="0" applyFont="1" applyFill="1" applyBorder="1" applyAlignment="1" applyProtection="1">
      <alignment horizontal="left" vertical="top"/>
    </xf>
    <xf numFmtId="0" fontId="9" fillId="0" borderId="0" xfId="0" applyNumberFormat="1" applyFont="1" applyProtection="1"/>
    <xf numFmtId="0" fontId="24" fillId="0" borderId="0" xfId="275" applyFont="1" applyAlignment="1" applyProtection="1">
      <alignment wrapText="1"/>
    </xf>
    <xf numFmtId="0" fontId="79" fillId="0" borderId="0" xfId="0" applyFont="1"/>
    <xf numFmtId="0" fontId="19" fillId="0" borderId="0" xfId="275" applyFont="1" applyFill="1" applyAlignment="1">
      <alignment horizontal="left"/>
    </xf>
    <xf numFmtId="0" fontId="6" fillId="0" borderId="5" xfId="275" applyFont="1" applyFill="1" applyBorder="1" applyAlignment="1" applyProtection="1">
      <alignment horizontal="left"/>
      <protection locked="0"/>
    </xf>
    <xf numFmtId="0" fontId="6" fillId="0" borderId="0" xfId="275" applyFont="1" applyFill="1" applyBorder="1" applyAlignment="1" applyProtection="1">
      <alignment horizontal="left"/>
      <protection locked="0"/>
    </xf>
    <xf numFmtId="0" fontId="1" fillId="0" borderId="5" xfId="0" applyFont="1" applyBorder="1" applyAlignment="1" applyProtection="1">
      <alignment horizontal="center"/>
    </xf>
    <xf numFmtId="0" fontId="8" fillId="0" borderId="0" xfId="548" applyFont="1" applyFill="1" applyProtection="1"/>
    <xf numFmtId="0" fontId="69"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center"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Fill="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0" borderId="7" xfId="0" applyFont="1" applyFill="1" applyBorder="1" applyAlignment="1" applyProtection="1">
      <alignment horizontal="center" wrapText="1"/>
      <protection locked="0"/>
    </xf>
    <xf numFmtId="0" fontId="10" fillId="0" borderId="7" xfId="0" applyFont="1" applyFill="1" applyBorder="1" applyAlignment="1" applyProtection="1">
      <alignment vertical="top" wrapText="1"/>
      <protection locked="0"/>
    </xf>
    <xf numFmtId="0" fontId="8" fillId="0" borderId="7" xfId="0" applyFont="1" applyFill="1" applyBorder="1" applyAlignment="1" applyProtection="1">
      <alignment vertical="top" wrapText="1"/>
      <protection locked="0"/>
    </xf>
    <xf numFmtId="0" fontId="10" fillId="0" borderId="7" xfId="0" applyFont="1" applyBorder="1" applyAlignment="1" applyProtection="1">
      <alignment vertical="top" wrapText="1"/>
      <protection locked="0"/>
    </xf>
    <xf numFmtId="0" fontId="8" fillId="10" borderId="12" xfId="547" applyFont="1" applyFill="1" applyBorder="1" applyAlignment="1" applyProtection="1">
      <alignment horizontal="left"/>
    </xf>
    <xf numFmtId="0" fontId="8" fillId="10" borderId="12" xfId="547" applyFont="1" applyFill="1" applyBorder="1" applyAlignment="1" applyProtection="1">
      <alignment horizontal="center"/>
    </xf>
    <xf numFmtId="0" fontId="64" fillId="10" borderId="12" xfId="547" applyFont="1" applyFill="1" applyBorder="1" applyAlignment="1" applyProtection="1">
      <alignment horizontal="left"/>
    </xf>
    <xf numFmtId="169" fontId="10" fillId="0" borderId="12" xfId="545" applyNumberFormat="1" applyBorder="1" applyAlignment="1" applyProtection="1">
      <alignment horizontal="center"/>
    </xf>
    <xf numFmtId="0" fontId="64" fillId="0" borderId="12" xfId="547" applyFont="1" applyBorder="1" applyAlignment="1" applyProtection="1">
      <alignment horizontal="left"/>
    </xf>
    <xf numFmtId="0" fontId="92" fillId="0" borderId="0" xfId="0" applyFont="1" applyFill="1" applyAlignment="1">
      <alignment horizontal="left"/>
    </xf>
    <xf numFmtId="169" fontId="0" fillId="0" borderId="4" xfId="0" applyNumberFormat="1" applyFill="1" applyBorder="1" applyAlignment="1">
      <alignment horizontal="right"/>
    </xf>
    <xf numFmtId="0" fontId="80" fillId="0" borderId="0" xfId="0" applyFont="1" applyFill="1" applyBorder="1" applyAlignment="1">
      <alignment horizontal="left" vertical="top" wrapText="1"/>
    </xf>
    <xf numFmtId="0" fontId="69" fillId="0" borderId="7" xfId="261" applyFont="1" applyBorder="1" applyAlignment="1" applyProtection="1">
      <alignment vertical="top" wrapText="1"/>
    </xf>
    <xf numFmtId="0" fontId="69" fillId="0" borderId="0" xfId="261" applyFont="1" applyBorder="1" applyAlignment="1" applyProtection="1">
      <alignment vertical="top" wrapText="1"/>
    </xf>
    <xf numFmtId="0" fontId="50" fillId="2" borderId="12" xfId="261" applyFont="1" applyFill="1" applyBorder="1" applyAlignment="1" applyProtection="1">
      <alignment horizontal="left" vertical="top" wrapText="1"/>
    </xf>
    <xf numFmtId="6" fontId="24" fillId="6" borderId="12" xfId="261" applyNumberFormat="1" applyFont="1" applyFill="1" applyBorder="1" applyAlignment="1" applyProtection="1">
      <alignment vertical="top" wrapText="1"/>
    </xf>
    <xf numFmtId="0" fontId="24" fillId="0" borderId="7" xfId="261" applyFont="1" applyBorder="1" applyAlignment="1" applyProtection="1">
      <alignment vertical="top" wrapText="1"/>
    </xf>
    <xf numFmtId="0" fontId="24" fillId="0" borderId="0" xfId="261" applyFont="1" applyBorder="1" applyAlignment="1" applyProtection="1">
      <alignment vertical="top" wrapText="1"/>
    </xf>
    <xf numFmtId="0" fontId="60" fillId="0" borderId="12" xfId="261" applyFont="1" applyBorder="1" applyAlignment="1" applyProtection="1">
      <alignment horizontal="right" vertical="top" wrapText="1"/>
    </xf>
    <xf numFmtId="6" fontId="24" fillId="0" borderId="12" xfId="261" applyNumberFormat="1" applyFont="1" applyFill="1" applyBorder="1" applyAlignment="1" applyProtection="1">
      <alignment vertical="top" wrapText="1"/>
    </xf>
    <xf numFmtId="6" fontId="24" fillId="7" borderId="12" xfId="261" applyNumberFormat="1" applyFont="1" applyFill="1" applyBorder="1" applyAlignment="1" applyProtection="1">
      <alignment vertical="top" wrapText="1"/>
      <protection locked="0"/>
    </xf>
    <xf numFmtId="6" fontId="24" fillId="8" borderId="12" xfId="261" applyNumberFormat="1" applyFont="1" applyFill="1" applyBorder="1" applyAlignment="1" applyProtection="1">
      <alignment horizontal="center" vertical="top" wrapText="1"/>
    </xf>
    <xf numFmtId="0" fontId="24" fillId="0" borderId="12" xfId="261" applyFont="1" applyBorder="1" applyAlignment="1" applyProtection="1">
      <alignment horizontal="right" vertical="top" wrapText="1"/>
    </xf>
    <xf numFmtId="0" fontId="61" fillId="0" borderId="12" xfId="261" applyFont="1" applyBorder="1" applyAlignment="1" applyProtection="1">
      <alignment horizontal="right" vertical="top" wrapText="1"/>
    </xf>
    <xf numFmtId="0" fontId="49" fillId="0" borderId="12" xfId="261" applyFont="1" applyBorder="1" applyAlignment="1" applyProtection="1">
      <alignment horizontal="right" vertical="top" wrapText="1"/>
    </xf>
    <xf numFmtId="0" fontId="24" fillId="0" borderId="12" xfId="261" applyFont="1" applyFill="1" applyBorder="1" applyAlignment="1" applyProtection="1">
      <alignment horizontal="right" vertical="top"/>
    </xf>
    <xf numFmtId="0" fontId="24" fillId="0" borderId="12" xfId="261" applyFont="1" applyFill="1" applyBorder="1" applyAlignment="1" applyProtection="1">
      <alignment horizontal="right" vertical="top" wrapText="1"/>
    </xf>
    <xf numFmtId="6" fontId="49" fillId="0" borderId="12" xfId="261" applyNumberFormat="1" applyFont="1" applyFill="1" applyBorder="1" applyAlignment="1" applyProtection="1">
      <alignment vertical="top" wrapText="1"/>
    </xf>
    <xf numFmtId="0" fontId="49" fillId="0" borderId="12" xfId="261" applyFont="1" applyFill="1" applyBorder="1" applyAlignment="1" applyProtection="1">
      <alignment horizontal="right" vertical="top" wrapText="1"/>
    </xf>
    <xf numFmtId="0" fontId="49" fillId="0" borderId="7" xfId="261" applyFont="1" applyBorder="1" applyAlignment="1" applyProtection="1">
      <alignment vertical="top" wrapText="1"/>
    </xf>
    <xf numFmtId="0" fontId="49" fillId="0" borderId="0" xfId="261" applyFont="1" applyBorder="1" applyAlignment="1" applyProtection="1">
      <alignment vertical="top" wrapText="1"/>
    </xf>
    <xf numFmtId="0" fontId="4" fillId="0" borderId="12" xfId="261" applyFont="1" applyBorder="1" applyAlignment="1" applyProtection="1">
      <alignment horizontal="right" vertical="top" wrapText="1"/>
    </xf>
    <xf numFmtId="0" fontId="49" fillId="0" borderId="0" xfId="261" applyFont="1" applyBorder="1" applyAlignment="1" applyProtection="1">
      <alignment horizontal="left" vertical="top"/>
    </xf>
    <xf numFmtId="6" fontId="24" fillId="0" borderId="0" xfId="261" applyNumberFormat="1" applyFont="1" applyBorder="1" applyAlignment="1" applyProtection="1">
      <alignment horizontal="left" vertical="top"/>
    </xf>
    <xf numFmtId="0" fontId="95" fillId="0" borderId="0" xfId="261" applyFont="1" applyBorder="1" applyAlignment="1" applyProtection="1">
      <alignment horizontal="left" vertical="top"/>
    </xf>
    <xf numFmtId="6" fontId="24" fillId="0" borderId="0" xfId="261" applyNumberFormat="1" applyFont="1" applyBorder="1" applyAlignment="1" applyProtection="1">
      <alignment vertical="top" wrapText="1"/>
    </xf>
    <xf numFmtId="6" fontId="49" fillId="0" borderId="12" xfId="261" applyNumberFormat="1" applyFont="1" applyBorder="1" applyAlignment="1" applyProtection="1">
      <alignment vertical="top" wrapText="1"/>
    </xf>
    <xf numFmtId="0" fontId="24" fillId="0" borderId="0" xfId="261" applyFont="1" applyBorder="1" applyAlignment="1" applyProtection="1">
      <alignment horizontal="left" vertical="top"/>
    </xf>
    <xf numFmtId="0" fontId="24" fillId="0" borderId="13" xfId="261" applyFont="1" applyBorder="1" applyAlignment="1" applyProtection="1">
      <alignment vertical="top" wrapText="1"/>
    </xf>
    <xf numFmtId="0" fontId="8" fillId="0" borderId="0" xfId="261" applyFont="1" applyBorder="1" applyAlignment="1" applyProtection="1">
      <alignment horizontal="left" vertical="top"/>
    </xf>
    <xf numFmtId="0" fontId="59" fillId="0" borderId="0" xfId="261" applyFont="1" applyBorder="1" applyAlignment="1" applyProtection="1">
      <alignment horizontal="left" vertical="top"/>
    </xf>
    <xf numFmtId="0" fontId="15" fillId="0" borderId="0" xfId="261" applyFont="1" applyFill="1" applyBorder="1" applyAlignment="1" applyProtection="1">
      <alignment horizontal="left" vertical="center"/>
    </xf>
    <xf numFmtId="0" fontId="16" fillId="0" borderId="0" xfId="261" applyFont="1" applyFill="1" applyBorder="1" applyAlignment="1" applyProtection="1">
      <alignment vertical="top" wrapText="1"/>
    </xf>
    <xf numFmtId="0" fontId="16" fillId="0" borderId="0" xfId="261" applyFont="1" applyBorder="1" applyAlignment="1" applyProtection="1">
      <alignment vertical="top" wrapText="1"/>
    </xf>
    <xf numFmtId="0" fontId="16" fillId="0" borderId="13" xfId="261" applyFont="1" applyBorder="1" applyAlignment="1" applyProtection="1">
      <alignment vertical="top" wrapText="1"/>
    </xf>
    <xf numFmtId="0" fontId="16" fillId="0" borderId="7" xfId="261" applyFont="1" applyBorder="1" applyAlignment="1" applyProtection="1">
      <alignment vertical="top" wrapText="1"/>
    </xf>
    <xf numFmtId="0" fontId="24" fillId="0" borderId="0" xfId="261" applyFont="1" applyFill="1" applyBorder="1" applyAlignment="1" applyProtection="1">
      <alignment vertical="top"/>
    </xf>
    <xf numFmtId="0" fontId="24" fillId="0" borderId="0" xfId="261" applyFont="1" applyFill="1" applyBorder="1" applyAlignment="1" applyProtection="1">
      <alignment vertical="top" wrapText="1"/>
    </xf>
    <xf numFmtId="169" fontId="24" fillId="0" borderId="0" xfId="261" applyNumberFormat="1" applyFont="1" applyFill="1" applyBorder="1" applyAlignment="1" applyProtection="1">
      <alignment horizontal="right" vertical="top" wrapText="1"/>
      <protection locked="0"/>
    </xf>
    <xf numFmtId="0" fontId="10" fillId="0" borderId="0" xfId="261" applyFont="1" applyFill="1" applyBorder="1" applyAlignment="1" applyProtection="1">
      <alignment vertical="top" wrapText="1"/>
    </xf>
    <xf numFmtId="0" fontId="10" fillId="0" borderId="0" xfId="261" applyFont="1" applyFill="1" applyBorder="1" applyAlignment="1">
      <alignment vertical="top"/>
    </xf>
    <xf numFmtId="0" fontId="24" fillId="0" borderId="0" xfId="261" applyFont="1" applyFill="1" applyBorder="1" applyAlignment="1" applyProtection="1">
      <alignment horizontal="right" vertical="top" wrapText="1"/>
    </xf>
    <xf numFmtId="0" fontId="8" fillId="0" borderId="0" xfId="261" applyFont="1" applyFill="1" applyBorder="1" applyAlignment="1" applyProtection="1">
      <alignment horizontal="left" vertical="top" wrapText="1"/>
    </xf>
    <xf numFmtId="169" fontId="24" fillId="0" borderId="0" xfId="261" applyNumberFormat="1" applyFont="1" applyFill="1" applyBorder="1" applyAlignment="1" applyProtection="1">
      <alignment horizontal="right" vertical="top" wrapText="1"/>
    </xf>
    <xf numFmtId="0" fontId="10" fillId="0" borderId="0" xfId="261" applyFont="1" applyFill="1" applyBorder="1" applyAlignment="1" applyProtection="1">
      <alignment horizontal="left" vertical="top" wrapText="1"/>
      <protection locked="0"/>
    </xf>
    <xf numFmtId="0" fontId="10" fillId="0" borderId="0" xfId="261" applyFont="1" applyFill="1" applyBorder="1" applyAlignment="1" applyProtection="1">
      <alignment horizontal="right" vertical="top" wrapText="1"/>
    </xf>
    <xf numFmtId="0" fontId="10" fillId="0" borderId="0" xfId="261" applyFont="1" applyFill="1" applyBorder="1" applyAlignment="1" applyProtection="1">
      <alignment horizontal="left" vertical="top"/>
    </xf>
    <xf numFmtId="0" fontId="8" fillId="0" borderId="0" xfId="261" applyFont="1" applyFill="1" applyBorder="1" applyAlignment="1" applyProtection="1">
      <alignment horizontal="left" vertical="top"/>
    </xf>
    <xf numFmtId="0" fontId="85" fillId="0" borderId="0" xfId="261" applyFont="1" applyBorder="1" applyAlignment="1" applyProtection="1">
      <alignment vertical="top" wrapText="1"/>
    </xf>
    <xf numFmtId="0" fontId="85" fillId="0" borderId="13" xfId="261" applyFont="1" applyBorder="1" applyAlignment="1" applyProtection="1">
      <alignment vertical="top" wrapText="1"/>
    </xf>
    <xf numFmtId="0" fontId="85" fillId="0" borderId="7" xfId="261" applyFont="1" applyBorder="1" applyAlignment="1" applyProtection="1">
      <alignment vertical="top" wrapText="1"/>
    </xf>
    <xf numFmtId="0" fontId="69" fillId="0" borderId="0" xfId="261" applyFont="1" applyFill="1" applyBorder="1" applyAlignment="1" applyProtection="1">
      <alignment vertical="top" wrapText="1"/>
    </xf>
    <xf numFmtId="0" fontId="10" fillId="0" borderId="0" xfId="261" applyFont="1" applyBorder="1" applyAlignment="1" applyProtection="1">
      <alignment horizontal="right" vertical="top" wrapText="1"/>
    </xf>
    <xf numFmtId="0" fontId="10" fillId="0" borderId="0" xfId="261" applyFont="1" applyBorder="1" applyAlignment="1" applyProtection="1">
      <alignment vertical="top" wrapText="1"/>
    </xf>
    <xf numFmtId="0" fontId="69" fillId="0" borderId="0" xfId="261" applyFont="1" applyBorder="1" applyAlignment="1" applyProtection="1">
      <alignment horizontal="right" vertical="top" wrapText="1"/>
    </xf>
    <xf numFmtId="0" fontId="85" fillId="0" borderId="0" xfId="261" applyFont="1" applyBorder="1" applyAlignment="1" applyProtection="1">
      <alignment horizontal="right" vertical="top" wrapText="1"/>
    </xf>
    <xf numFmtId="0" fontId="49" fillId="0" borderId="3" xfId="261" applyFont="1" applyBorder="1" applyAlignment="1" applyProtection="1">
      <alignment horizontal="center"/>
    </xf>
    <xf numFmtId="0" fontId="49" fillId="0" borderId="15" xfId="261" applyFont="1" applyBorder="1" applyAlignment="1" applyProtection="1">
      <alignment horizontal="center" wrapText="1"/>
    </xf>
    <xf numFmtId="0" fontId="49" fillId="0" borderId="15" xfId="261" applyFont="1" applyFill="1" applyBorder="1" applyAlignment="1" applyProtection="1">
      <alignment horizontal="center" wrapText="1"/>
    </xf>
    <xf numFmtId="0" fontId="49" fillId="0" borderId="7" xfId="261" applyFont="1" applyBorder="1" applyAlignment="1" applyProtection="1">
      <alignment horizontal="center" wrapText="1"/>
    </xf>
    <xf numFmtId="0" fontId="49" fillId="0" borderId="0" xfId="261" applyFont="1" applyBorder="1" applyAlignment="1" applyProtection="1">
      <alignment horizontal="center" wrapText="1"/>
    </xf>
    <xf numFmtId="0" fontId="93" fillId="0" borderId="0" xfId="0" applyFont="1"/>
    <xf numFmtId="0" fontId="93" fillId="0" borderId="0" xfId="0" applyFont="1" applyFill="1"/>
    <xf numFmtId="0" fontId="10" fillId="0" borderId="0" xfId="0" applyFont="1" applyBorder="1" applyAlignment="1">
      <alignment wrapText="1"/>
    </xf>
    <xf numFmtId="0" fontId="93" fillId="0" borderId="0" xfId="0" applyFont="1" applyFill="1" applyAlignment="1">
      <alignment vertical="center"/>
    </xf>
    <xf numFmtId="0" fontId="30" fillId="0" borderId="0" xfId="0" applyFont="1" applyFill="1" applyBorder="1" applyAlignment="1">
      <alignment vertical="center" wrapText="1"/>
    </xf>
    <xf numFmtId="0" fontId="19" fillId="0" borderId="0" xfId="0" applyFont="1" applyAlignment="1">
      <alignment vertical="top" wrapText="1"/>
    </xf>
    <xf numFmtId="0" fontId="24" fillId="0" borderId="0" xfId="0" applyFont="1" applyFill="1" applyBorder="1" applyAlignment="1">
      <alignment vertical="top" wrapText="1"/>
    </xf>
    <xf numFmtId="0" fontId="30" fillId="0" borderId="0" xfId="0" applyFont="1" applyBorder="1"/>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6" applyFont="1" applyFill="1" applyBorder="1" applyAlignment="1" applyProtection="1">
      <alignment horizontal="center" wrapText="1"/>
    </xf>
    <xf numFmtId="0" fontId="6" fillId="0" borderId="0" xfId="256" applyFont="1" applyFill="1" applyBorder="1" applyAlignment="1" applyProtection="1">
      <alignment horizontal="center" wrapText="1"/>
    </xf>
    <xf numFmtId="3" fontId="6" fillId="0" borderId="12" xfId="275" applyNumberFormat="1" applyFont="1" applyFill="1" applyBorder="1" applyProtection="1"/>
    <xf numFmtId="3" fontId="6" fillId="0" borderId="0" xfId="275" applyNumberFormat="1" applyFont="1" applyProtection="1"/>
    <xf numFmtId="3" fontId="6" fillId="0" borderId="12" xfId="275" applyNumberFormat="1" applyFont="1" applyBorder="1" applyProtection="1"/>
    <xf numFmtId="3" fontId="6" fillId="0" borderId="0" xfId="275" applyNumberFormat="1" applyFont="1" applyBorder="1" applyProtection="1"/>
    <xf numFmtId="0" fontId="54" fillId="0" borderId="0" xfId="275" applyFont="1" applyAlignment="1" applyProtection="1">
      <alignment horizontal="left"/>
    </xf>
    <xf numFmtId="169" fontId="6" fillId="0" borderId="12" xfId="275" applyNumberFormat="1" applyFont="1" applyBorder="1" applyProtection="1"/>
    <xf numFmtId="169" fontId="6" fillId="0" borderId="0" xfId="275" applyNumberFormat="1" applyFont="1" applyBorder="1" applyProtection="1"/>
    <xf numFmtId="3" fontId="6" fillId="13" borderId="12" xfId="275" applyNumberFormat="1" applyFont="1" applyFill="1" applyBorder="1" applyAlignment="1" applyProtection="1">
      <alignment horizontal="center"/>
      <protection locked="0"/>
    </xf>
    <xf numFmtId="0" fontId="24" fillId="0" borderId="0" xfId="0" applyFont="1"/>
    <xf numFmtId="0" fontId="8" fillId="0" borderId="0" xfId="0" applyFont="1" applyAlignment="1">
      <alignment horizontal="left"/>
    </xf>
    <xf numFmtId="0" fontId="0" fillId="7" borderId="5" xfId="0" applyFill="1" applyBorder="1" applyAlignment="1" applyProtection="1">
      <protection locked="0"/>
    </xf>
    <xf numFmtId="0" fontId="8" fillId="0" borderId="4" xfId="0" applyFont="1" applyBorder="1" applyAlignment="1" applyProtection="1">
      <alignment horizontal="left"/>
    </xf>
    <xf numFmtId="0" fontId="8" fillId="0" borderId="0" xfId="0" applyFont="1" applyAlignment="1">
      <alignment vertical="top"/>
    </xf>
    <xf numFmtId="0" fontId="0" fillId="0" borderId="0" xfId="0" applyFill="1" applyBorder="1" applyAlignment="1">
      <alignment horizontal="left" vertical="top"/>
    </xf>
    <xf numFmtId="0" fontId="24" fillId="0" borderId="0" xfId="261" applyFont="1" applyAlignment="1">
      <alignment vertical="center" wrapText="1"/>
    </xf>
    <xf numFmtId="0" fontId="10" fillId="0" borderId="0" xfId="0" applyFont="1" applyFill="1" applyAlignment="1">
      <alignment horizontal="left" vertical="top" wrapText="1"/>
    </xf>
    <xf numFmtId="4" fontId="10" fillId="0" borderId="0" xfId="275"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10" fillId="0" borderId="0" xfId="0" applyFont="1" applyBorder="1" applyAlignment="1" applyProtection="1">
      <alignment horizontal="center"/>
    </xf>
    <xf numFmtId="0" fontId="49" fillId="0" borderId="3" xfId="0" applyFont="1" applyFill="1" applyBorder="1" applyAlignment="1" applyProtection="1">
      <alignment horizontal="left"/>
    </xf>
    <xf numFmtId="0" fontId="24" fillId="0" borderId="7" xfId="0" applyFont="1" applyBorder="1" applyProtection="1"/>
    <xf numFmtId="0" fontId="24" fillId="0" borderId="4" xfId="0" applyFont="1" applyFill="1" applyBorder="1" applyProtection="1"/>
    <xf numFmtId="0" fontId="49" fillId="0" borderId="4" xfId="0" applyFont="1" applyBorder="1" applyProtection="1"/>
    <xf numFmtId="0" fontId="49" fillId="0" borderId="4" xfId="0" applyFont="1" applyFill="1" applyBorder="1" applyAlignment="1" applyProtection="1">
      <alignment horizontal="right"/>
    </xf>
    <xf numFmtId="0" fontId="24" fillId="0" borderId="3" xfId="0" applyFont="1" applyBorder="1" applyProtection="1"/>
    <xf numFmtId="0" fontId="24" fillId="0" borderId="4"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9" fillId="0" borderId="0" xfId="0" applyFont="1" applyFill="1" applyBorder="1" applyAlignment="1" applyProtection="1">
      <alignment horizontal="right"/>
    </xf>
    <xf numFmtId="0" fontId="49" fillId="0" borderId="9" xfId="0" applyFont="1" applyFill="1" applyBorder="1" applyAlignment="1" applyProtection="1">
      <alignment horizontal="left"/>
    </xf>
    <xf numFmtId="0" fontId="24" fillId="0" borderId="5" xfId="0" applyFont="1" applyFill="1" applyBorder="1" applyProtection="1"/>
    <xf numFmtId="0" fontId="24" fillId="0" borderId="5" xfId="0" applyFont="1" applyBorder="1" applyProtection="1"/>
    <xf numFmtId="0" fontId="49" fillId="0" borderId="5" xfId="0" applyFont="1" applyFill="1" applyBorder="1" applyAlignment="1" applyProtection="1">
      <alignment horizontal="right"/>
    </xf>
    <xf numFmtId="0" fontId="24" fillId="0" borderId="9" xfId="0" applyFont="1" applyBorder="1" applyProtection="1"/>
    <xf numFmtId="0" fontId="10" fillId="0" borderId="0" xfId="0" applyFont="1" applyFill="1" applyAlignment="1" applyProtection="1">
      <alignment horizontal="left" vertical="top" wrapText="1"/>
    </xf>
    <xf numFmtId="0" fontId="10" fillId="0" borderId="0" xfId="275" applyFont="1" applyFill="1" applyAlignment="1">
      <alignment horizontal="left" vertical="top" wrapText="1"/>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8" fillId="0" borderId="0" xfId="0" applyFont="1" applyFill="1" applyAlignment="1" applyProtection="1">
      <alignment horizontal="center"/>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0" fontId="10" fillId="0" borderId="0" xfId="0" applyFont="1" applyAlignment="1" applyProtection="1">
      <alignment horizontal="left"/>
    </xf>
    <xf numFmtId="0" fontId="8" fillId="0" borderId="0" xfId="0" applyFont="1" applyAlignment="1"/>
    <xf numFmtId="0" fontId="10" fillId="0" borderId="0" xfId="0" applyFont="1" applyAlignment="1" applyProtection="1">
      <alignment horizontal="left" vertical="top" wrapText="1"/>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0" fontId="24" fillId="0" borderId="12" xfId="261" applyFont="1" applyBorder="1" applyAlignment="1" applyProtection="1">
      <alignment horizontal="right" vertical="top"/>
    </xf>
    <xf numFmtId="0" fontId="6" fillId="7" borderId="5" xfId="275" applyFont="1" applyFill="1" applyBorder="1" applyAlignment="1" applyProtection="1">
      <protection locked="0"/>
    </xf>
    <xf numFmtId="0" fontId="120" fillId="0" borderId="5" xfId="275" applyFont="1" applyFill="1" applyBorder="1" applyAlignment="1" applyProtection="1"/>
    <xf numFmtId="0" fontId="6" fillId="0" borderId="5" xfId="275" applyFont="1" applyFill="1" applyBorder="1" applyAlignment="1" applyProtection="1">
      <protection locked="0"/>
    </xf>
    <xf numFmtId="169" fontId="6" fillId="7" borderId="5" xfId="275" applyNumberFormat="1" applyFont="1" applyFill="1" applyBorder="1" applyAlignment="1" applyProtection="1">
      <alignment horizontal="right"/>
      <protection locked="0"/>
    </xf>
    <xf numFmtId="169" fontId="96" fillId="7" borderId="5" xfId="275" applyNumberFormat="1" applyFont="1" applyFill="1" applyBorder="1" applyAlignment="1" applyProtection="1">
      <alignment horizontal="right"/>
      <protection locked="0"/>
    </xf>
    <xf numFmtId="169" fontId="6" fillId="7" borderId="4" xfId="275" applyNumberFormat="1" applyFont="1" applyFill="1" applyBorder="1" applyAlignment="1" applyProtection="1">
      <alignment horizontal="right"/>
      <protection locked="0"/>
    </xf>
    <xf numFmtId="0" fontId="6" fillId="0" borderId="2" xfId="275" applyFont="1" applyBorder="1" applyAlignment="1" applyProtection="1"/>
    <xf numFmtId="0" fontId="54" fillId="0" borderId="2" xfId="275" applyFont="1" applyBorder="1" applyAlignment="1" applyProtection="1">
      <alignment vertical="center"/>
    </xf>
    <xf numFmtId="169" fontId="6" fillId="0" borderId="2" xfId="275" applyNumberFormat="1" applyFont="1" applyFill="1" applyBorder="1" applyAlignment="1" applyProtection="1"/>
    <xf numFmtId="0" fontId="54" fillId="0" borderId="0" xfId="275" applyFont="1" applyFill="1" applyAlignment="1" applyProtection="1">
      <alignment vertical="top" wrapText="1"/>
    </xf>
    <xf numFmtId="0" fontId="10" fillId="0" borderId="0" xfId="0" applyFont="1" applyFill="1" applyAlignment="1">
      <alignment horizontal="left" vertical="top" wrapText="1"/>
    </xf>
    <xf numFmtId="0" fontId="120" fillId="0" borderId="0" xfId="275" applyFont="1" applyBorder="1" applyAlignment="1" applyProtection="1">
      <alignment horizontal="center"/>
    </xf>
    <xf numFmtId="0" fontId="6" fillId="0" borderId="5" xfId="275" applyFont="1" applyFill="1" applyBorder="1" applyAlignment="1" applyProtection="1">
      <alignment horizontal="center" vertical="center"/>
    </xf>
    <xf numFmtId="1" fontId="6" fillId="0" borderId="4" xfId="275" applyNumberFormat="1" applyFont="1" applyFill="1" applyBorder="1" applyAlignment="1" applyProtection="1">
      <alignment horizontal="center" vertical="center"/>
    </xf>
    <xf numFmtId="2" fontId="6" fillId="0" borderId="4" xfId="275" applyNumberFormat="1" applyFont="1" applyBorder="1" applyAlignment="1" applyProtection="1">
      <alignment horizontal="center" vertical="center"/>
    </xf>
    <xf numFmtId="0" fontId="54" fillId="0" borderId="0" xfId="0" applyFont="1" applyProtection="1"/>
    <xf numFmtId="169" fontId="6" fillId="0" borderId="0" xfId="275" applyNumberFormat="1" applyFont="1" applyAlignment="1" applyProtection="1">
      <alignment horizontal="right"/>
    </xf>
    <xf numFmtId="2" fontId="6" fillId="0" borderId="0" xfId="275" applyNumberFormat="1" applyFont="1" applyAlignment="1" applyProtection="1">
      <alignment horizontal="right"/>
    </xf>
    <xf numFmtId="6" fontId="6" fillId="0" borderId="12" xfId="275" applyNumberFormat="1" applyFont="1" applyBorder="1" applyAlignment="1" applyProtection="1">
      <alignment horizontal="right"/>
    </xf>
    <xf numFmtId="0" fontId="10" fillId="0" borderId="0" xfId="0" applyFont="1" applyAlignment="1">
      <alignment horizontal="left"/>
    </xf>
    <xf numFmtId="0" fontId="10" fillId="0" borderId="0" xfId="0" applyFont="1" applyAlignment="1">
      <alignment horizontal="left" vertical="top" wrapText="1"/>
    </xf>
    <xf numFmtId="0" fontId="19" fillId="0" borderId="0" xfId="0" applyFont="1" applyAlignment="1">
      <alignment horizontal="left"/>
    </xf>
    <xf numFmtId="4" fontId="10" fillId="0" borderId="0" xfId="275"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19" fillId="0" borderId="0" xfId="0" applyFont="1" applyAlignment="1">
      <alignment horizontal="left"/>
    </xf>
    <xf numFmtId="0" fontId="10" fillId="0" borderId="0" xfId="0" applyFont="1" applyAlignment="1" applyProtection="1">
      <alignment horizontal="center"/>
    </xf>
    <xf numFmtId="4" fontId="10" fillId="0" borderId="0" xfId="0" applyNumberFormat="1" applyFont="1" applyAlignment="1" applyProtection="1">
      <alignment horizontal="left"/>
    </xf>
    <xf numFmtId="0" fontId="8" fillId="0" borderId="0" xfId="0" applyFont="1" applyFill="1" applyBorder="1" applyAlignment="1" applyProtection="1">
      <alignment horizontal="left" wrapText="1"/>
    </xf>
    <xf numFmtId="6" fontId="10" fillId="0" borderId="0" xfId="0" applyNumberFormat="1" applyFont="1" applyFill="1" applyBorder="1" applyAlignment="1" applyProtection="1"/>
    <xf numFmtId="1" fontId="0" fillId="0" borderId="0" xfId="0" applyNumberFormat="1" applyProtection="1"/>
    <xf numFmtId="179" fontId="0" fillId="0" borderId="0" xfId="164" applyNumberFormat="1" applyFont="1" applyAlignment="1" applyProtection="1">
      <alignment horizontal="right"/>
    </xf>
    <xf numFmtId="1" fontId="10" fillId="0" borderId="5" xfId="0" applyNumberFormat="1" applyFont="1" applyBorder="1" applyAlignment="1" applyProtection="1">
      <alignment horizontal="right"/>
    </xf>
    <xf numFmtId="179" fontId="0" fillId="0" borderId="12" xfId="164" applyNumberFormat="1" applyFont="1" applyBorder="1" applyAlignment="1" applyProtection="1">
      <alignment horizontal="right"/>
    </xf>
    <xf numFmtId="165" fontId="6" fillId="0" borderId="0" xfId="275" applyNumberFormat="1" applyFont="1" applyFill="1" applyAlignment="1" applyProtection="1">
      <alignment horizontal="right"/>
    </xf>
    <xf numFmtId="0" fontId="8" fillId="0" borderId="8" xfId="0" applyFont="1" applyBorder="1" applyAlignment="1" applyProtection="1">
      <alignment horizontal="right"/>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54" fillId="0" borderId="0" xfId="275" applyFont="1" applyAlignment="1" applyProtection="1">
      <alignment horizontal="left" vertical="top" wrapText="1"/>
    </xf>
    <xf numFmtId="0" fontId="54" fillId="0" borderId="0" xfId="275" applyFont="1" applyBorder="1" applyAlignment="1" applyProtection="1">
      <alignment horizontal="left" vertical="top" wrapText="1"/>
    </xf>
    <xf numFmtId="49" fontId="1" fillId="0" borderId="0" xfId="0" applyNumberFormat="1" applyFont="1" applyAlignment="1">
      <alignment horizontal="center"/>
    </xf>
    <xf numFmtId="49" fontId="1" fillId="0" borderId="0" xfId="0" applyNumberFormat="1" applyFont="1" applyFill="1"/>
    <xf numFmtId="0" fontId="1" fillId="0" borderId="0" xfId="0" applyFont="1" applyAlignment="1">
      <alignment horizontal="left"/>
    </xf>
    <xf numFmtId="0" fontId="2" fillId="0" borderId="0" xfId="247" applyFill="1" applyAlignment="1" applyProtection="1">
      <protection locked="0"/>
    </xf>
    <xf numFmtId="0" fontId="8" fillId="0" borderId="0" xfId="0" applyFont="1" applyFill="1" applyAlignment="1" applyProtection="1">
      <alignment horizontal="center"/>
    </xf>
    <xf numFmtId="169" fontId="6" fillId="0" borderId="2" xfId="275" applyNumberFormat="1" applyFont="1" applyBorder="1" applyProtection="1"/>
    <xf numFmtId="10" fontId="34" fillId="0" borderId="0" xfId="0" applyNumberFormat="1" applyFont="1" applyAlignment="1">
      <alignment horizontal="center"/>
    </xf>
    <xf numFmtId="180" fontId="9" fillId="2" borderId="12" xfId="576" applyNumberFormat="1" applyFont="1" applyFill="1" applyBorder="1" applyAlignment="1" applyProtection="1">
      <alignment horizontal="center"/>
    </xf>
    <xf numFmtId="0" fontId="8" fillId="0" borderId="0" xfId="0" applyFont="1" applyAlignment="1">
      <alignment horizontal="left"/>
    </xf>
    <xf numFmtId="0" fontId="8" fillId="0" borderId="0" xfId="0" applyFont="1" applyFill="1" applyAlignment="1" applyProtection="1">
      <alignment horizontal="center"/>
    </xf>
    <xf numFmtId="0" fontId="1" fillId="0" borderId="0" xfId="0" applyFont="1" applyBorder="1" applyAlignment="1">
      <alignment horizontal="left" wrapText="1"/>
    </xf>
    <xf numFmtId="0" fontId="124" fillId="0" borderId="0" xfId="0" applyFont="1" applyFill="1" applyBorder="1" applyAlignment="1">
      <alignment horizontal="left" wrapText="1"/>
    </xf>
    <xf numFmtId="0" fontId="10" fillId="0" borderId="0" xfId="0" applyFont="1" applyFill="1" applyAlignment="1">
      <alignment horizontal="left" vertical="top" wrapText="1"/>
    </xf>
    <xf numFmtId="0" fontId="10" fillId="0" borderId="0" xfId="0" applyFont="1" applyAlignment="1">
      <alignment horizontal="left" vertical="top" wrapText="1"/>
    </xf>
    <xf numFmtId="0" fontId="10" fillId="0" borderId="0" xfId="0" applyFont="1" applyFill="1" applyAlignment="1" applyProtection="1">
      <alignment horizontal="left" vertical="top" wrapText="1"/>
    </xf>
    <xf numFmtId="0" fontId="2" fillId="0" borderId="0" xfId="247" applyNumberFormat="1" applyFill="1" applyAlignment="1" applyProtection="1">
      <alignment horizontal="left"/>
      <protection locked="0"/>
    </xf>
    <xf numFmtId="0" fontId="1" fillId="0" borderId="0" xfId="280" applyFont="1" applyFill="1" applyAlignment="1">
      <alignment horizontal="left" vertical="top" wrapText="1"/>
    </xf>
    <xf numFmtId="0" fontId="0" fillId="0" borderId="0" xfId="0" applyFill="1" applyBorder="1" applyAlignment="1" applyProtection="1">
      <alignment horizontal="center"/>
    </xf>
    <xf numFmtId="0" fontId="10" fillId="0" borderId="6" xfId="0" applyFont="1" applyBorder="1" applyAlignment="1">
      <alignment horizontal="left" vertical="top" wrapText="1"/>
    </xf>
    <xf numFmtId="4" fontId="10" fillId="0" borderId="6" xfId="0" applyNumberFormat="1" applyFont="1" applyBorder="1" applyProtection="1"/>
    <xf numFmtId="49" fontId="1" fillId="0" borderId="0" xfId="0" applyNumberFormat="1" applyFont="1" applyAlignment="1" applyProtection="1">
      <alignment horizontal="center"/>
    </xf>
    <xf numFmtId="49" fontId="1" fillId="0" borderId="0" xfId="0" applyNumberFormat="1" applyFont="1" applyAlignment="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0" fontId="8" fillId="0" borderId="8" xfId="0" applyFont="1" applyFill="1" applyBorder="1" applyAlignment="1" applyProtection="1">
      <alignment horizontal="right"/>
    </xf>
    <xf numFmtId="0" fontId="0" fillId="0" borderId="0" xfId="0" applyFill="1" applyBorder="1" applyAlignment="1" applyProtection="1">
      <alignment horizontal="center"/>
    </xf>
    <xf numFmtId="0" fontId="8" fillId="0" borderId="0" xfId="0" applyFont="1" applyFill="1" applyBorder="1" applyAlignment="1" applyProtection="1">
      <alignment horizontal="center" vertical="top"/>
    </xf>
    <xf numFmtId="0" fontId="8"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xf>
    <xf numFmtId="169" fontId="24" fillId="0" borderId="12" xfId="0" applyNumberFormat="1" applyFont="1" applyFill="1" applyBorder="1" applyAlignment="1" applyProtection="1">
      <alignment vertical="top" wrapText="1"/>
      <protection locked="0"/>
    </xf>
    <xf numFmtId="0" fontId="125" fillId="0" borderId="0" xfId="0" applyFont="1" applyBorder="1" applyAlignment="1" applyProtection="1">
      <alignment horizontal="left" vertical="top"/>
    </xf>
    <xf numFmtId="0" fontId="93" fillId="0" borderId="0" xfId="0" applyFont="1" applyBorder="1"/>
    <xf numFmtId="0" fontId="1" fillId="0" borderId="0" xfId="275" applyFont="1" applyProtection="1"/>
    <xf numFmtId="0" fontId="1" fillId="0" borderId="0" xfId="0" applyFont="1" applyFill="1" applyBorder="1"/>
    <xf numFmtId="0" fontId="0" fillId="0" borderId="12" xfId="0" applyBorder="1" applyProtection="1"/>
    <xf numFmtId="0" fontId="0" fillId="0" borderId="12" xfId="0" applyFill="1" applyBorder="1" applyProtection="1"/>
    <xf numFmtId="0" fontId="1" fillId="0" borderId="12" xfId="0" applyFont="1" applyBorder="1" applyProtection="1"/>
    <xf numFmtId="1" fontId="6" fillId="0" borderId="5" xfId="0" applyNumberFormat="1" applyFont="1" applyFill="1" applyBorder="1" applyAlignment="1" applyProtection="1">
      <alignment horizontal="left" vertical="center" wrapText="1"/>
    </xf>
    <xf numFmtId="0" fontId="6" fillId="0" borderId="2" xfId="0" applyFont="1" applyFill="1" applyBorder="1" applyAlignment="1" applyProtection="1">
      <alignment horizontal="left" vertical="center" wrapText="1"/>
    </xf>
    <xf numFmtId="49" fontId="6" fillId="7" borderId="4" xfId="0" applyNumberFormat="1" applyFont="1" applyFill="1" applyBorder="1" applyAlignment="1" applyProtection="1">
      <alignment horizontal="left" vertical="center"/>
      <protection locked="0"/>
    </xf>
    <xf numFmtId="0" fontId="6" fillId="0" borderId="0" xfId="0" applyFont="1" applyBorder="1" applyAlignment="1" applyProtection="1">
      <alignment horizontal="left" vertical="center"/>
    </xf>
    <xf numFmtId="0" fontId="6" fillId="0" borderId="0" xfId="0" applyFont="1" applyBorder="1" applyAlignment="1" applyProtection="1">
      <alignment horizontal="left"/>
    </xf>
    <xf numFmtId="49" fontId="6" fillId="0" borderId="4" xfId="0" applyNumberFormat="1" applyFont="1" applyBorder="1" applyAlignment="1" applyProtection="1">
      <alignment horizontal="left" wrapText="1"/>
    </xf>
    <xf numFmtId="0" fontId="6" fillId="0" borderId="5" xfId="0" applyFont="1" applyBorder="1" applyProtection="1"/>
    <xf numFmtId="0" fontId="8" fillId="51" borderId="7" xfId="0" applyFont="1" applyFill="1" applyBorder="1" applyAlignment="1" applyProtection="1"/>
    <xf numFmtId="0" fontId="0" fillId="51" borderId="0" xfId="0" applyFill="1" applyBorder="1" applyAlignment="1" applyProtection="1"/>
    <xf numFmtId="0" fontId="71" fillId="50" borderId="18" xfId="0" applyFont="1" applyFill="1" applyBorder="1" applyAlignment="1" applyProtection="1">
      <alignment horizontal="center" vertical="center" wrapText="1"/>
    </xf>
    <xf numFmtId="0" fontId="54" fillId="50" borderId="18" xfId="0" applyFont="1" applyFill="1" applyBorder="1" applyAlignment="1" applyProtection="1">
      <alignment horizontal="center" vertical="center"/>
    </xf>
    <xf numFmtId="49" fontId="54" fillId="50" borderId="18" xfId="0" applyNumberFormat="1" applyFont="1" applyFill="1" applyBorder="1" applyAlignment="1" applyProtection="1">
      <alignment horizontal="center" vertical="center"/>
    </xf>
    <xf numFmtId="49" fontId="6" fillId="0" borderId="7" xfId="0" applyNumberFormat="1" applyFont="1" applyBorder="1" applyProtection="1"/>
    <xf numFmtId="0" fontId="6" fillId="0" borderId="0" xfId="0" applyFont="1" applyFill="1" applyBorder="1" applyProtection="1"/>
    <xf numFmtId="0" fontId="6" fillId="0" borderId="9" xfId="0" applyFont="1" applyBorder="1" applyProtection="1"/>
    <xf numFmtId="0" fontId="6" fillId="0" borderId="10" xfId="0" applyFont="1" applyFill="1" applyBorder="1" applyProtection="1"/>
    <xf numFmtId="0" fontId="8" fillId="51" borderId="0" xfId="0" applyFont="1" applyFill="1" applyBorder="1" applyAlignment="1" applyProtection="1"/>
    <xf numFmtId="0" fontId="6" fillId="0" borderId="15" xfId="0" applyFont="1" applyBorder="1" applyProtection="1"/>
    <xf numFmtId="49" fontId="54" fillId="0" borderId="3" xfId="0" applyNumberFormat="1" applyFont="1" applyBorder="1" applyProtection="1"/>
    <xf numFmtId="0" fontId="6" fillId="0" borderId="4" xfId="0" applyFont="1" applyBorder="1" applyProtection="1"/>
    <xf numFmtId="0" fontId="6" fillId="5" borderId="15" xfId="0" applyFont="1" applyFill="1" applyBorder="1" applyProtection="1"/>
    <xf numFmtId="169" fontId="6" fillId="0" borderId="10" xfId="0" applyNumberFormat="1" applyFont="1" applyBorder="1" applyProtection="1"/>
    <xf numFmtId="169" fontId="6" fillId="5" borderId="10" xfId="0" applyNumberFormat="1" applyFont="1" applyFill="1" applyBorder="1" applyProtection="1"/>
    <xf numFmtId="169" fontId="6" fillId="5" borderId="15" xfId="0" applyNumberFormat="1" applyFont="1" applyFill="1" applyBorder="1" applyProtection="1"/>
    <xf numFmtId="0" fontId="57" fillId="0" borderId="0" xfId="0" applyFont="1" applyBorder="1" applyProtection="1"/>
    <xf numFmtId="0" fontId="57" fillId="0" borderId="0" xfId="275" applyFont="1" applyBorder="1" applyProtection="1"/>
    <xf numFmtId="0" fontId="7" fillId="5" borderId="2" xfId="0" applyFont="1" applyFill="1" applyBorder="1" applyAlignment="1" applyProtection="1">
      <alignment vertical="center"/>
    </xf>
    <xf numFmtId="0" fontId="7" fillId="5" borderId="6" xfId="0" applyFont="1" applyFill="1" applyBorder="1" applyAlignment="1" applyProtection="1">
      <alignment vertical="center"/>
    </xf>
    <xf numFmtId="0" fontId="58" fillId="0" borderId="0" xfId="0" applyFont="1" applyAlignment="1">
      <alignment vertical="top" wrapText="1"/>
    </xf>
    <xf numFmtId="0" fontId="17" fillId="0" borderId="1" xfId="0" applyFont="1" applyBorder="1" applyAlignment="1"/>
    <xf numFmtId="0" fontId="58" fillId="0" borderId="2" xfId="0" applyFont="1" applyBorder="1" applyAlignment="1">
      <alignment horizontal="left" wrapText="1"/>
    </xf>
    <xf numFmtId="0" fontId="58" fillId="0" borderId="2" xfId="0" applyFont="1" applyBorder="1" applyAlignment="1">
      <alignment horizontal="left"/>
    </xf>
    <xf numFmtId="0" fontId="58" fillId="0" borderId="11" xfId="0" applyFont="1" applyBorder="1" applyAlignment="1">
      <alignment horizontal="left" wrapText="1"/>
    </xf>
    <xf numFmtId="0" fontId="17" fillId="0" borderId="9" xfId="0" applyFont="1" applyBorder="1" applyProtection="1"/>
    <xf numFmtId="0" fontId="9" fillId="0" borderId="5" xfId="0" applyFont="1" applyBorder="1" applyAlignment="1"/>
    <xf numFmtId="0" fontId="9" fillId="0" borderId="10" xfId="0" applyFont="1" applyBorder="1" applyAlignment="1"/>
    <xf numFmtId="0" fontId="17" fillId="0" borderId="42" xfId="0" applyFont="1" applyBorder="1" applyProtection="1"/>
    <xf numFmtId="0" fontId="17" fillId="0" borderId="43" xfId="0" applyFont="1" applyBorder="1" applyProtection="1"/>
    <xf numFmtId="1" fontId="9" fillId="0" borderId="43" xfId="0" quotePrefix="1" applyNumberFormat="1" applyFont="1" applyFill="1" applyBorder="1" applyAlignment="1" applyProtection="1">
      <alignment horizontal="center" vertical="top"/>
    </xf>
    <xf numFmtId="0" fontId="10" fillId="0" borderId="45" xfId="0" applyFont="1" applyBorder="1" applyProtection="1"/>
    <xf numFmtId="0" fontId="17" fillId="0" borderId="0" xfId="0" applyFont="1" applyBorder="1" applyAlignment="1">
      <alignment vertical="top"/>
    </xf>
    <xf numFmtId="0" fontId="9" fillId="0" borderId="0" xfId="0" applyFont="1" applyBorder="1" applyAlignment="1">
      <alignment vertical="top" wrapText="1"/>
    </xf>
    <xf numFmtId="0" fontId="17" fillId="0" borderId="45" xfId="0" applyFont="1" applyBorder="1" applyProtection="1"/>
    <xf numFmtId="0" fontId="9" fillId="0" borderId="0" xfId="0" applyFont="1" applyBorder="1" applyAlignment="1">
      <alignment vertical="top"/>
    </xf>
    <xf numFmtId="0" fontId="17" fillId="0" borderId="46" xfId="0" applyFont="1" applyBorder="1" applyProtection="1"/>
    <xf numFmtId="1" fontId="9" fillId="0" borderId="49" xfId="0" quotePrefix="1" applyNumberFormat="1" applyFont="1" applyFill="1" applyBorder="1" applyAlignment="1" applyProtection="1">
      <alignment horizontal="center" vertical="top"/>
    </xf>
    <xf numFmtId="0" fontId="17" fillId="0" borderId="49" xfId="0" applyFont="1" applyBorder="1" applyAlignment="1">
      <alignment vertical="top"/>
    </xf>
    <xf numFmtId="0" fontId="9" fillId="0" borderId="49" xfId="0" applyFont="1" applyBorder="1" applyAlignment="1">
      <alignment vertical="top" wrapText="1"/>
    </xf>
    <xf numFmtId="0" fontId="1" fillId="0" borderId="45" xfId="548" applyFont="1" applyBorder="1" applyProtection="1"/>
    <xf numFmtId="0" fontId="9" fillId="0" borderId="46" xfId="0" applyFont="1" applyBorder="1" applyProtection="1"/>
    <xf numFmtId="0" fontId="9" fillId="0" borderId="45" xfId="0" applyFont="1" applyBorder="1" applyProtection="1"/>
    <xf numFmtId="0" fontId="9" fillId="0" borderId="0" xfId="0" applyFont="1" applyBorder="1" applyAlignment="1">
      <alignment vertical="center"/>
    </xf>
    <xf numFmtId="1" fontId="9" fillId="0" borderId="49" xfId="0" applyNumberFormat="1" applyFont="1" applyFill="1" applyBorder="1" applyAlignment="1" applyProtection="1">
      <alignment horizontal="center" vertical="top"/>
    </xf>
    <xf numFmtId="0" fontId="17" fillId="0" borderId="49" xfId="0" applyFont="1" applyBorder="1" applyAlignment="1">
      <alignment vertical="center"/>
    </xf>
    <xf numFmtId="0" fontId="9" fillId="0" borderId="49" xfId="0" applyFont="1" applyBorder="1" applyAlignment="1">
      <alignment vertical="center"/>
    </xf>
    <xf numFmtId="0" fontId="9" fillId="0" borderId="42" xfId="0" applyFont="1" applyBorder="1" applyProtection="1"/>
    <xf numFmtId="0" fontId="9" fillId="0" borderId="43" xfId="0" applyFont="1" applyBorder="1" applyProtection="1"/>
    <xf numFmtId="0" fontId="9" fillId="0" borderId="44" xfId="0" applyFont="1" applyBorder="1" applyProtection="1"/>
    <xf numFmtId="0" fontId="10" fillId="0" borderId="49" xfId="0" applyFont="1" applyBorder="1" applyProtection="1"/>
    <xf numFmtId="0" fontId="8" fillId="0" borderId="49" xfId="0" applyFont="1" applyBorder="1" applyProtection="1"/>
    <xf numFmtId="0" fontId="9" fillId="0" borderId="49" xfId="0" applyFont="1" applyBorder="1" applyProtection="1"/>
    <xf numFmtId="0" fontId="9" fillId="0" borderId="50" xfId="0" applyFont="1" applyBorder="1" applyProtection="1"/>
    <xf numFmtId="0" fontId="17" fillId="0" borderId="0" xfId="0" applyFont="1" applyBorder="1" applyAlignment="1">
      <alignment vertical="center"/>
    </xf>
    <xf numFmtId="0" fontId="10" fillId="0" borderId="45" xfId="548" applyFont="1" applyBorder="1" applyProtection="1"/>
    <xf numFmtId="0" fontId="10" fillId="0" borderId="0" xfId="548" applyFont="1" applyBorder="1" applyProtection="1"/>
    <xf numFmtId="0" fontId="10" fillId="0" borderId="48" xfId="548" applyFont="1" applyBorder="1" applyProtection="1"/>
    <xf numFmtId="0" fontId="10" fillId="0" borderId="49" xfId="548" applyFont="1" applyBorder="1" applyProtection="1"/>
    <xf numFmtId="0" fontId="9" fillId="0" borderId="49" xfId="0" applyFont="1" applyBorder="1" applyAlignment="1">
      <alignment vertical="top"/>
    </xf>
    <xf numFmtId="0" fontId="9" fillId="0" borderId="48" xfId="0" applyFont="1" applyFill="1" applyBorder="1" applyProtection="1"/>
    <xf numFmtId="0" fontId="9" fillId="0" borderId="49" xfId="0" applyFont="1" applyFill="1" applyBorder="1" applyProtection="1"/>
    <xf numFmtId="0" fontId="9" fillId="0" borderId="50" xfId="0" applyFont="1" applyFill="1" applyBorder="1" applyProtection="1"/>
    <xf numFmtId="0" fontId="1" fillId="0" borderId="48" xfId="548" applyFont="1" applyBorder="1" applyProtection="1"/>
    <xf numFmtId="0" fontId="1" fillId="0" borderId="49" xfId="548" applyFont="1" applyBorder="1" applyProtection="1"/>
    <xf numFmtId="0" fontId="17" fillId="0" borderId="0" xfId="0" applyNumberFormat="1" applyFont="1" applyBorder="1" applyAlignment="1">
      <alignment horizontal="left" vertical="top"/>
    </xf>
    <xf numFmtId="0" fontId="9" fillId="0" borderId="0" xfId="0" applyNumberFormat="1" applyFont="1" applyBorder="1" applyAlignment="1">
      <alignment vertical="top" wrapText="1"/>
    </xf>
    <xf numFmtId="0" fontId="17" fillId="0" borderId="0" xfId="0" applyNumberFormat="1" applyFont="1" applyBorder="1" applyAlignment="1">
      <alignment vertical="top"/>
    </xf>
    <xf numFmtId="0" fontId="17" fillId="0" borderId="49" xfId="0" applyNumberFormat="1" applyFont="1" applyBorder="1" applyAlignment="1">
      <alignment vertical="top"/>
    </xf>
    <xf numFmtId="0" fontId="9" fillId="0" borderId="49" xfId="0" applyNumberFormat="1" applyFont="1" applyBorder="1" applyAlignment="1">
      <alignment vertical="top" wrapText="1"/>
    </xf>
    <xf numFmtId="0" fontId="17" fillId="0" borderId="48" xfId="0" applyFont="1" applyBorder="1" applyProtection="1"/>
    <xf numFmtId="0" fontId="17" fillId="0" borderId="2" xfId="0" applyFont="1" applyBorder="1" applyProtection="1"/>
    <xf numFmtId="0" fontId="9" fillId="0" borderId="0" xfId="0" applyFont="1" applyBorder="1" applyAlignment="1">
      <alignment wrapText="1"/>
    </xf>
    <xf numFmtId="0" fontId="17" fillId="0" borderId="0" xfId="0" applyFont="1" applyBorder="1" applyAlignment="1"/>
    <xf numFmtId="0" fontId="1" fillId="0" borderId="46" xfId="548" applyFont="1" applyBorder="1" applyProtection="1"/>
    <xf numFmtId="0" fontId="0" fillId="0" borderId="48" xfId="0" applyFill="1" applyBorder="1" applyAlignment="1" applyProtection="1">
      <alignment horizontal="center"/>
    </xf>
    <xf numFmtId="0" fontId="0" fillId="0" borderId="49" xfId="0" applyFill="1" applyBorder="1" applyAlignment="1" applyProtection="1">
      <alignment horizontal="center"/>
    </xf>
    <xf numFmtId="0" fontId="9" fillId="0" borderId="45" xfId="0" applyFont="1" applyFill="1" applyBorder="1" applyProtection="1"/>
    <xf numFmtId="0" fontId="17" fillId="0" borderId="49" xfId="0" applyNumberFormat="1" applyFont="1" applyBorder="1" applyAlignment="1" applyProtection="1">
      <alignment vertical="top"/>
    </xf>
    <xf numFmtId="0" fontId="10" fillId="0" borderId="43" xfId="0" quotePrefix="1" applyFont="1" applyFill="1" applyBorder="1" applyAlignment="1" applyProtection="1">
      <alignment horizontal="center" vertical="top"/>
    </xf>
    <xf numFmtId="0" fontId="8" fillId="0" borderId="43" xfId="0" applyFont="1" applyFill="1" applyBorder="1" applyAlignment="1" applyProtection="1">
      <alignment vertical="top"/>
    </xf>
    <xf numFmtId="0" fontId="8" fillId="0" borderId="43" xfId="0" applyFont="1" applyFill="1" applyBorder="1" applyAlignment="1" applyProtection="1">
      <alignment horizontal="left" vertical="top"/>
    </xf>
    <xf numFmtId="0" fontId="9" fillId="0" borderId="45" xfId="0" applyFont="1" applyFill="1" applyBorder="1" applyAlignment="1" applyProtection="1">
      <alignment horizontal="left" vertical="top"/>
    </xf>
    <xf numFmtId="0" fontId="9" fillId="0" borderId="48" xfId="0" applyFont="1" applyFill="1" applyBorder="1" applyAlignment="1" applyProtection="1">
      <alignment horizontal="left" vertical="top"/>
    </xf>
    <xf numFmtId="0" fontId="9" fillId="0" borderId="49" xfId="0" applyFont="1" applyFill="1" applyBorder="1" applyAlignment="1" applyProtection="1">
      <alignment horizontal="center" vertical="top"/>
    </xf>
    <xf numFmtId="0" fontId="0" fillId="0" borderId="49" xfId="0" applyFill="1" applyBorder="1" applyAlignment="1" applyProtection="1"/>
    <xf numFmtId="0" fontId="9" fillId="0" borderId="49" xfId="0" applyFont="1" applyFill="1" applyBorder="1" applyAlignment="1" applyProtection="1">
      <alignment horizontal="left" vertical="top"/>
    </xf>
    <xf numFmtId="0" fontId="9" fillId="0" borderId="43" xfId="0" applyFont="1" applyFill="1" applyBorder="1" applyAlignment="1" applyProtection="1">
      <alignment horizontal="left" vertical="top"/>
    </xf>
    <xf numFmtId="0" fontId="8" fillId="0" borderId="45" xfId="0" applyFont="1" applyFill="1" applyBorder="1" applyAlignment="1" applyProtection="1"/>
    <xf numFmtId="0" fontId="80" fillId="0" borderId="0" xfId="0" applyFont="1" applyBorder="1" applyAlignment="1" applyProtection="1">
      <alignment horizontal="left"/>
    </xf>
    <xf numFmtId="0" fontId="9" fillId="0" borderId="45" xfId="0" applyFont="1" applyFill="1" applyBorder="1" applyAlignment="1" applyProtection="1"/>
    <xf numFmtId="0" fontId="8" fillId="0" borderId="49" xfId="0" applyFont="1" applyFill="1" applyBorder="1" applyAlignment="1" applyProtection="1">
      <alignment vertical="top"/>
    </xf>
    <xf numFmtId="0" fontId="8" fillId="0" borderId="49" xfId="0" applyFont="1" applyFill="1" applyBorder="1" applyAlignment="1" applyProtection="1">
      <alignment horizontal="left" vertical="top"/>
    </xf>
    <xf numFmtId="0" fontId="9" fillId="0" borderId="49" xfId="0" applyFont="1" applyFill="1" applyBorder="1" applyAlignment="1" applyProtection="1"/>
    <xf numFmtId="0" fontId="9" fillId="0" borderId="43" xfId="0" applyFont="1" applyFill="1" applyBorder="1" applyProtection="1"/>
    <xf numFmtId="0" fontId="9" fillId="0" borderId="43" xfId="0" applyFont="1" applyFill="1" applyBorder="1" applyAlignment="1" applyProtection="1">
      <alignment horizontal="center" vertical="top"/>
    </xf>
    <xf numFmtId="0" fontId="9" fillId="0" borderId="0" xfId="275" applyFont="1" applyBorder="1" applyProtection="1"/>
    <xf numFmtId="0" fontId="0" fillId="0" borderId="45" xfId="0" applyFill="1" applyBorder="1" applyAlignment="1" applyProtection="1"/>
    <xf numFmtId="0" fontId="80" fillId="0" borderId="0" xfId="0" applyFont="1" applyBorder="1" applyProtection="1"/>
    <xf numFmtId="0" fontId="8" fillId="0" borderId="42" xfId="0" applyFont="1" applyFill="1" applyBorder="1" applyAlignment="1" applyProtection="1">
      <alignment horizontal="left" vertical="top"/>
    </xf>
    <xf numFmtId="0" fontId="24" fillId="0" borderId="43" xfId="0" applyFont="1" applyFill="1" applyBorder="1" applyAlignment="1" applyProtection="1">
      <alignment horizontal="left" vertical="top"/>
    </xf>
    <xf numFmtId="0" fontId="9" fillId="0" borderId="43" xfId="275" applyFont="1" applyBorder="1" applyProtection="1"/>
    <xf numFmtId="0" fontId="9" fillId="0" borderId="43" xfId="0" applyFont="1" applyFill="1" applyBorder="1" applyAlignment="1" applyProtection="1"/>
    <xf numFmtId="0" fontId="0" fillId="0" borderId="48" xfId="0" applyFill="1" applyBorder="1" applyAlignment="1" applyProtection="1"/>
    <xf numFmtId="0" fontId="9" fillId="0" borderId="49" xfId="0" quotePrefix="1" applyFont="1" applyFill="1" applyBorder="1" applyAlignment="1" applyProtection="1">
      <alignment horizontal="center" vertical="top"/>
    </xf>
    <xf numFmtId="0" fontId="8" fillId="0" borderId="49" xfId="0" applyFont="1" applyFill="1" applyBorder="1" applyAlignment="1" applyProtection="1">
      <alignment horizontal="center"/>
    </xf>
    <xf numFmtId="0" fontId="9" fillId="0" borderId="45" xfId="275" applyFont="1" applyFill="1" applyBorder="1" applyAlignment="1" applyProtection="1">
      <alignment horizontal="left" vertical="top"/>
    </xf>
    <xf numFmtId="0" fontId="19" fillId="0" borderId="48" xfId="0" applyFont="1" applyBorder="1" applyProtection="1"/>
    <xf numFmtId="0" fontId="8" fillId="0" borderId="49" xfId="275" applyFont="1" applyFill="1" applyBorder="1" applyAlignment="1" applyProtection="1">
      <alignment horizontal="left" vertical="top"/>
    </xf>
    <xf numFmtId="0" fontId="9" fillId="0" borderId="48" xfId="0" applyFont="1" applyBorder="1" applyProtection="1"/>
    <xf numFmtId="0" fontId="10" fillId="0" borderId="45" xfId="548" applyFont="1" applyFill="1" applyBorder="1" applyProtection="1"/>
    <xf numFmtId="0" fontId="10" fillId="0" borderId="0" xfId="548" applyFont="1" applyBorder="1" applyAlignment="1" applyProtection="1"/>
    <xf numFmtId="0" fontId="8" fillId="0" borderId="45" xfId="0" applyFont="1" applyFill="1" applyBorder="1" applyProtection="1"/>
    <xf numFmtId="0" fontId="10" fillId="0" borderId="48" xfId="0" applyFont="1" applyFill="1" applyBorder="1" applyAlignment="1" applyProtection="1"/>
    <xf numFmtId="0" fontId="9" fillId="0" borderId="49" xfId="0" applyFont="1" applyFill="1" applyBorder="1" applyAlignment="1" applyProtection="1">
      <alignment vertical="top" wrapText="1"/>
    </xf>
    <xf numFmtId="0" fontId="19" fillId="0" borderId="42" xfId="0" applyFont="1" applyBorder="1" applyProtection="1"/>
    <xf numFmtId="0" fontId="9" fillId="0" borderId="43" xfId="0" applyFont="1" applyFill="1" applyBorder="1" applyAlignment="1" applyProtection="1">
      <alignment horizontal="left" vertical="top" wrapText="1"/>
    </xf>
    <xf numFmtId="0" fontId="10" fillId="0" borderId="45" xfId="0" applyFont="1" applyFill="1" applyBorder="1" applyAlignment="1" applyProtection="1"/>
    <xf numFmtId="1" fontId="9" fillId="0" borderId="42" xfId="0" applyNumberFormat="1" applyFont="1" applyFill="1" applyBorder="1" applyAlignment="1" applyProtection="1">
      <alignment horizontal="center" vertical="top"/>
    </xf>
    <xf numFmtId="0" fontId="0" fillId="0" borderId="44" xfId="0" applyFill="1" applyBorder="1" applyProtection="1"/>
    <xf numFmtId="1" fontId="9" fillId="0" borderId="45" xfId="0" applyNumberFormat="1" applyFont="1" applyFill="1" applyBorder="1" applyAlignment="1" applyProtection="1">
      <alignment horizontal="center" vertical="top"/>
    </xf>
    <xf numFmtId="0" fontId="0" fillId="0" borderId="46" xfId="0" applyFill="1" applyBorder="1" applyProtection="1"/>
    <xf numFmtId="0" fontId="0" fillId="0" borderId="50" xfId="0" applyFill="1" applyBorder="1" applyProtection="1"/>
    <xf numFmtId="0" fontId="8" fillId="0" borderId="41" xfId="0" applyFont="1" applyBorder="1" applyProtection="1"/>
    <xf numFmtId="0" fontId="73" fillId="0" borderId="4" xfId="275" applyFont="1" applyFill="1" applyBorder="1" applyAlignment="1" applyProtection="1">
      <alignment horizontal="left"/>
    </xf>
    <xf numFmtId="0" fontId="6" fillId="0" borderId="2" xfId="275" applyFont="1" applyBorder="1" applyProtection="1"/>
    <xf numFmtId="0" fontId="54" fillId="0" borderId="46" xfId="275" applyFont="1" applyBorder="1" applyAlignment="1" applyProtection="1">
      <alignment vertical="center" wrapText="1"/>
    </xf>
    <xf numFmtId="0" fontId="6" fillId="0" borderId="46" xfId="275" applyFont="1" applyBorder="1" applyProtection="1"/>
    <xf numFmtId="0" fontId="6" fillId="0" borderId="55" xfId="275" applyFont="1" applyBorder="1" applyProtection="1"/>
    <xf numFmtId="0" fontId="6" fillId="0" borderId="56" xfId="275" applyFont="1" applyBorder="1" applyProtection="1"/>
    <xf numFmtId="0" fontId="6" fillId="0" borderId="53" xfId="275" applyFont="1" applyBorder="1" applyProtection="1"/>
    <xf numFmtId="0" fontId="6" fillId="0" borderId="47" xfId="275" applyFont="1" applyBorder="1" applyProtection="1"/>
    <xf numFmtId="0" fontId="1" fillId="0" borderId="0" xfId="275" applyFont="1" applyFill="1"/>
    <xf numFmtId="0" fontId="129" fillId="0" borderId="0" xfId="0" applyFont="1" applyAlignment="1">
      <alignment vertical="center"/>
    </xf>
    <xf numFmtId="0" fontId="8" fillId="0" borderId="0" xfId="275" applyFont="1" applyFill="1"/>
    <xf numFmtId="0" fontId="130" fillId="0" borderId="42" xfId="275" applyFont="1" applyBorder="1" applyAlignment="1" applyProtection="1">
      <alignment horizontal="left"/>
    </xf>
    <xf numFmtId="0" fontId="131" fillId="0" borderId="42" xfId="275" applyFont="1" applyBorder="1" applyAlignment="1" applyProtection="1">
      <alignment horizontal="left"/>
    </xf>
    <xf numFmtId="0" fontId="131" fillId="0" borderId="48" xfId="275" applyFont="1" applyBorder="1" applyAlignment="1" applyProtection="1">
      <alignment horizontal="left"/>
    </xf>
    <xf numFmtId="0" fontId="1" fillId="0" borderId="43" xfId="275" applyFont="1" applyBorder="1" applyProtection="1"/>
    <xf numFmtId="0" fontId="24" fillId="0" borderId="43" xfId="275" applyFont="1" applyBorder="1" applyAlignment="1" applyProtection="1">
      <alignment horizontal="center"/>
    </xf>
    <xf numFmtId="0" fontId="1" fillId="0" borderId="44" xfId="275" applyFont="1" applyBorder="1" applyProtection="1"/>
    <xf numFmtId="0" fontId="1" fillId="0" borderId="43" xfId="275" applyFont="1" applyFill="1" applyBorder="1"/>
    <xf numFmtId="0" fontId="6" fillId="0" borderId="43" xfId="275" applyFont="1" applyBorder="1" applyAlignment="1" applyProtection="1">
      <alignment horizontal="center"/>
    </xf>
    <xf numFmtId="0" fontId="1" fillId="0" borderId="49" xfId="275" applyFont="1" applyBorder="1" applyProtection="1"/>
    <xf numFmtId="0" fontId="1" fillId="0" borderId="49" xfId="275" applyFont="1" applyFill="1" applyBorder="1"/>
    <xf numFmtId="0" fontId="6" fillId="0" borderId="49" xfId="275" applyFont="1" applyBorder="1" applyAlignment="1" applyProtection="1">
      <alignment horizontal="center"/>
    </xf>
    <xf numFmtId="0" fontId="1" fillId="0" borderId="50" xfId="275" applyFont="1" applyBorder="1" applyProtection="1"/>
    <xf numFmtId="0" fontId="1" fillId="0" borderId="57" xfId="275" applyFont="1" applyBorder="1" applyProtection="1"/>
    <xf numFmtId="0" fontId="1" fillId="0" borderId="57" xfId="275" applyFont="1" applyFill="1" applyBorder="1"/>
    <xf numFmtId="0" fontId="6" fillId="0" borderId="57" xfId="275" applyFont="1" applyBorder="1" applyAlignment="1" applyProtection="1">
      <alignment horizontal="center"/>
    </xf>
    <xf numFmtId="0" fontId="1" fillId="0" borderId="54" xfId="275" applyFont="1" applyBorder="1" applyProtection="1"/>
    <xf numFmtId="0" fontId="6" fillId="0" borderId="50" xfId="275" applyFont="1" applyBorder="1" applyAlignment="1" applyProtection="1">
      <alignment horizontal="center"/>
    </xf>
    <xf numFmtId="0" fontId="131" fillId="0" borderId="5" xfId="275" applyFont="1" applyBorder="1" applyAlignment="1" applyProtection="1">
      <alignment horizontal="center"/>
    </xf>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169" fontId="10" fillId="0" borderId="12" xfId="0" applyNumberFormat="1" applyFont="1" applyBorder="1" applyAlignment="1" applyProtection="1">
      <alignment vertical="top" wrapText="1"/>
    </xf>
    <xf numFmtId="0" fontId="133" fillId="0" borderId="0" xfId="0" applyFont="1" applyBorder="1" applyAlignment="1" applyProtection="1">
      <alignment horizontal="left" vertical="top"/>
    </xf>
    <xf numFmtId="0" fontId="8" fillId="0" borderId="3" xfId="0" applyFont="1" applyFill="1" applyBorder="1" applyAlignment="1" applyProtection="1"/>
    <xf numFmtId="0" fontId="8" fillId="0" borderId="4" xfId="0" applyFont="1" applyFill="1" applyBorder="1" applyAlignment="1" applyProtection="1"/>
    <xf numFmtId="0" fontId="0" fillId="0" borderId="0" xfId="0" applyFill="1"/>
    <xf numFmtId="169" fontId="24" fillId="7" borderId="12" xfId="0" applyNumberFormat="1" applyFont="1" applyFill="1" applyBorder="1" applyAlignment="1" applyProtection="1">
      <alignment vertical="top"/>
      <protection locked="0"/>
    </xf>
    <xf numFmtId="2" fontId="1" fillId="49" borderId="0" xfId="570" applyNumberFormat="1" applyFont="1" applyFill="1"/>
    <xf numFmtId="2" fontId="10" fillId="0" borderId="0" xfId="275" applyNumberFormat="1" applyFill="1"/>
    <xf numFmtId="0" fontId="8" fillId="0" borderId="8" xfId="0" applyFont="1" applyFill="1" applyBorder="1" applyAlignment="1" applyProtection="1">
      <alignment horizontal="right"/>
    </xf>
    <xf numFmtId="0" fontId="9" fillId="0" borderId="0" xfId="0"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9" xfId="0" applyFont="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8" fillId="0" borderId="0" xfId="0" applyFont="1" applyFill="1" applyBorder="1" applyAlignment="1" applyProtection="1">
      <alignment horizontal="left" vertical="top"/>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8" fillId="0" borderId="8" xfId="0" applyFont="1" applyFill="1" applyBorder="1" applyAlignment="1" applyProtection="1">
      <alignment horizontal="right"/>
    </xf>
    <xf numFmtId="0" fontId="9" fillId="0" borderId="5" xfId="0" applyFont="1" applyBorder="1" applyAlignment="1" applyProtection="1">
      <alignment vertical="top" wrapText="1"/>
    </xf>
    <xf numFmtId="0" fontId="17" fillId="0" borderId="5" xfId="0" applyFont="1" applyBorder="1" applyProtection="1"/>
    <xf numFmtId="0" fontId="9" fillId="0" borderId="44" xfId="0" applyFont="1" applyFill="1" applyBorder="1" applyAlignment="1" applyProtection="1">
      <alignment vertical="top" wrapText="1"/>
    </xf>
    <xf numFmtId="0" fontId="9" fillId="0" borderId="46" xfId="0" applyFont="1" applyFill="1" applyBorder="1" applyAlignment="1" applyProtection="1">
      <alignment vertical="top" wrapText="1"/>
    </xf>
    <xf numFmtId="0" fontId="17" fillId="0" borderId="49" xfId="0" applyFont="1" applyBorder="1" applyProtection="1"/>
    <xf numFmtId="0" fontId="9" fillId="0" borderId="50" xfId="0" applyFont="1" applyFill="1" applyBorder="1" applyAlignment="1" applyProtection="1">
      <alignment vertical="top" wrapText="1"/>
    </xf>
    <xf numFmtId="0" fontId="0" fillId="0" borderId="46" xfId="0" applyBorder="1" applyProtection="1"/>
    <xf numFmtId="0" fontId="0" fillId="0" borderId="50" xfId="0" applyBorder="1" applyProtection="1"/>
    <xf numFmtId="0" fontId="0" fillId="0" borderId="44" xfId="0" applyBorder="1" applyProtection="1"/>
    <xf numFmtId="0" fontId="9" fillId="0" borderId="52" xfId="0" applyFont="1" applyBorder="1" applyAlignment="1">
      <alignment vertical="top" wrapText="1"/>
    </xf>
    <xf numFmtId="0" fontId="9" fillId="0" borderId="0" xfId="0" applyFont="1" applyBorder="1" applyAlignment="1"/>
    <xf numFmtId="0" fontId="17" fillId="0" borderId="0" xfId="0" applyFont="1" applyFill="1" applyBorder="1" applyAlignment="1" applyProtection="1">
      <alignment vertical="top"/>
    </xf>
    <xf numFmtId="0" fontId="17" fillId="47" borderId="0" xfId="0" applyNumberFormat="1" applyFont="1" applyFill="1" applyBorder="1" applyAlignment="1" applyProtection="1"/>
    <xf numFmtId="0" fontId="6" fillId="0" borderId="0" xfId="0" applyFont="1" applyBorder="1" applyAlignment="1" applyProtection="1">
      <alignment horizontal="left" vertical="center" wrapText="1"/>
    </xf>
    <xf numFmtId="49" fontId="53" fillId="5" borderId="0" xfId="0" applyNumberFormat="1" applyFont="1" applyFill="1" applyBorder="1" applyAlignment="1" applyProtection="1">
      <alignment vertical="center"/>
    </xf>
    <xf numFmtId="0" fontId="0" fillId="0" borderId="0" xfId="0" applyFill="1"/>
    <xf numFmtId="4" fontId="10" fillId="0" borderId="0" xfId="0" applyNumberFormat="1" applyFont="1" applyFill="1" applyAlignment="1" applyProtection="1">
      <alignment horizontal="left" vertical="top" wrapText="1"/>
    </xf>
    <xf numFmtId="0" fontId="10" fillId="0" borderId="0" xfId="0" applyFont="1" applyFill="1" applyAlignment="1" applyProtection="1">
      <alignment horizontal="left" vertical="top" wrapText="1"/>
    </xf>
    <xf numFmtId="0" fontId="8" fillId="0" borderId="0" xfId="0" applyFont="1" applyFill="1" applyAlignment="1" applyProtection="1">
      <alignment horizontal="center"/>
    </xf>
    <xf numFmtId="0" fontId="1" fillId="0" borderId="0" xfId="0" applyFont="1" applyFill="1" applyAlignment="1" applyProtection="1">
      <alignment horizontal="left" vertical="top"/>
    </xf>
    <xf numFmtId="0" fontId="1" fillId="0" borderId="0" xfId="0" applyNumberFormat="1" applyFont="1" applyFill="1" applyAlignment="1" applyProtection="1">
      <alignment horizontal="left" vertical="top"/>
    </xf>
    <xf numFmtId="0" fontId="10" fillId="0" borderId="0" xfId="0" applyFont="1" applyAlignment="1">
      <alignment vertical="top" wrapText="1"/>
    </xf>
    <xf numFmtId="0" fontId="1" fillId="0" borderId="0" xfId="0" applyFont="1" applyAlignment="1">
      <alignment horizontal="center"/>
    </xf>
    <xf numFmtId="0" fontId="45" fillId="0" borderId="0" xfId="275" applyFont="1" applyAlignment="1" applyProtection="1">
      <alignment horizontal="center"/>
    </xf>
    <xf numFmtId="0" fontId="131" fillId="0" borderId="0" xfId="275" applyFont="1" applyBorder="1" applyAlignment="1" applyProtection="1">
      <alignment horizontal="center"/>
    </xf>
    <xf numFmtId="0" fontId="66" fillId="0" borderId="0" xfId="0" applyFont="1" applyAlignment="1" applyProtection="1"/>
    <xf numFmtId="0" fontId="55" fillId="0" borderId="0" xfId="0" applyFont="1" applyAlignment="1" applyProtection="1">
      <alignment horizontal="center"/>
    </xf>
    <xf numFmtId="0" fontId="8" fillId="0" borderId="10" xfId="0" applyFont="1" applyBorder="1" applyAlignment="1" applyProtection="1">
      <alignment horizontal="right"/>
    </xf>
    <xf numFmtId="0" fontId="0" fillId="0" borderId="0" xfId="0" applyFill="1"/>
    <xf numFmtId="0" fontId="10" fillId="0" borderId="0" xfId="0" applyFont="1" applyAlignment="1">
      <alignment horizontal="left" vertical="top" wrapText="1"/>
    </xf>
    <xf numFmtId="0" fontId="10" fillId="0" borderId="0" xfId="275" applyFont="1" applyFill="1" applyBorder="1" applyAlignment="1" applyProtection="1">
      <alignment horizontal="left" vertical="top" wrapText="1"/>
    </xf>
    <xf numFmtId="0" fontId="10" fillId="0" borderId="0" xfId="0" quotePrefix="1" applyFont="1" applyAlignment="1">
      <alignment horizontal="left" vertical="top"/>
    </xf>
    <xf numFmtId="49" fontId="8" fillId="0" borderId="0" xfId="0" applyNumberFormat="1" applyFont="1" applyAlignment="1">
      <alignment horizontal="left"/>
    </xf>
    <xf numFmtId="0" fontId="0" fillId="0" borderId="0" xfId="0" applyFill="1"/>
    <xf numFmtId="4" fontId="10" fillId="0" borderId="0" xfId="0" applyNumberFormat="1" applyFont="1" applyFill="1" applyAlignment="1" applyProtection="1">
      <alignment horizontal="left"/>
    </xf>
    <xf numFmtId="0" fontId="10" fillId="0" borderId="0" xfId="275" applyFont="1" applyFill="1" applyAlignment="1">
      <alignment horizontal="left" vertical="top" wrapText="1"/>
    </xf>
    <xf numFmtId="169" fontId="9" fillId="0" borderId="10" xfId="0" applyNumberFormat="1" applyFont="1" applyBorder="1" applyAlignment="1" applyProtection="1">
      <alignment horizontal="left"/>
    </xf>
    <xf numFmtId="0" fontId="1" fillId="0" borderId="0" xfId="0" applyFont="1" applyFill="1" applyAlignment="1" applyProtection="1">
      <alignment horizontal="center"/>
    </xf>
    <xf numFmtId="0" fontId="1" fillId="0" borderId="0" xfId="0" applyFont="1" applyBorder="1" applyAlignment="1" applyProtection="1">
      <alignment horizontal="center"/>
    </xf>
    <xf numFmtId="0" fontId="1" fillId="0" borderId="0" xfId="0" applyFont="1" applyBorder="1" applyAlignment="1" applyProtection="1">
      <alignment vertical="top"/>
    </xf>
    <xf numFmtId="0" fontId="1" fillId="0" borderId="0" xfId="0" applyFont="1" applyBorder="1" applyAlignment="1" applyProtection="1">
      <alignment vertical="top" wrapText="1"/>
    </xf>
    <xf numFmtId="0" fontId="1" fillId="0" borderId="0" xfId="0" applyFont="1" applyBorder="1" applyAlignment="1" applyProtection="1">
      <alignment horizontal="left" vertical="top" wrapText="1"/>
    </xf>
    <xf numFmtId="0" fontId="1" fillId="0" borderId="0" xfId="0" applyFont="1" applyBorder="1" applyAlignment="1" applyProtection="1">
      <alignment horizontal="left" vertical="top"/>
    </xf>
    <xf numFmtId="0" fontId="9" fillId="0" borderId="0" xfId="0" applyFont="1" applyAlignment="1" applyProtection="1">
      <alignment horizontal="center"/>
    </xf>
    <xf numFmtId="0" fontId="8" fillId="0" borderId="0" xfId="0" applyFont="1" applyFill="1" applyBorder="1" applyAlignment="1" applyProtection="1">
      <alignment horizontal="left" vertical="top"/>
    </xf>
    <xf numFmtId="0" fontId="19" fillId="0" borderId="0" xfId="275" applyFont="1" applyFill="1" applyAlignment="1">
      <alignment horizontal="left" vertical="top"/>
    </xf>
    <xf numFmtId="0" fontId="1" fillId="0" borderId="0" xfId="0" applyFont="1" applyFill="1" applyAlignment="1">
      <alignment horizontal="center"/>
    </xf>
    <xf numFmtId="0" fontId="8" fillId="0" borderId="0" xfId="0" applyFont="1" applyFill="1" applyAlignment="1">
      <alignment vertical="top"/>
    </xf>
    <xf numFmtId="0" fontId="1" fillId="0" borderId="0" xfId="275" applyFont="1" applyFill="1" applyAlignment="1">
      <alignment vertical="top" wrapText="1"/>
    </xf>
    <xf numFmtId="0" fontId="19" fillId="0" borderId="0" xfId="0" applyFont="1" applyAlignment="1"/>
    <xf numFmtId="0" fontId="24" fillId="0" borderId="0" xfId="0" applyFont="1" applyBorder="1" applyAlignment="1" applyProtection="1">
      <alignment horizontal="left"/>
    </xf>
    <xf numFmtId="0" fontId="1" fillId="0" borderId="0" xfId="275" applyFont="1"/>
    <xf numFmtId="0" fontId="1" fillId="0" borderId="9" xfId="548" applyFont="1" applyBorder="1" applyAlignment="1" applyProtection="1">
      <alignment vertical="top"/>
    </xf>
    <xf numFmtId="0" fontId="1" fillId="0" borderId="5" xfId="548" applyFont="1" applyBorder="1" applyAlignment="1" applyProtection="1">
      <alignment vertical="top" wrapText="1"/>
    </xf>
    <xf numFmtId="0" fontId="1" fillId="0" borderId="10" xfId="548" applyFont="1" applyBorder="1" applyAlignment="1" applyProtection="1">
      <alignment vertical="top" wrapText="1"/>
    </xf>
    <xf numFmtId="0" fontId="9" fillId="0" borderId="65" xfId="0" applyFont="1" applyFill="1" applyBorder="1" applyAlignment="1" applyProtection="1"/>
    <xf numFmtId="0" fontId="9" fillId="0" borderId="65" xfId="0" applyFont="1" applyBorder="1" applyProtection="1"/>
    <xf numFmtId="0" fontId="9" fillId="0" borderId="65" xfId="0" applyFont="1" applyFill="1" applyBorder="1" applyAlignment="1" applyProtection="1">
      <alignment horizontal="left" vertical="top"/>
    </xf>
    <xf numFmtId="0" fontId="9" fillId="0" borderId="66" xfId="0" applyFont="1" applyFill="1" applyBorder="1" applyAlignment="1" applyProtection="1">
      <alignment horizontal="left" vertical="top"/>
    </xf>
    <xf numFmtId="0" fontId="49" fillId="0" borderId="3" xfId="0" applyFont="1" applyFill="1" applyBorder="1" applyAlignment="1" applyProtection="1">
      <alignment horizontal="left"/>
    </xf>
    <xf numFmtId="0" fontId="8" fillId="0" borderId="0" xfId="0" applyFont="1" applyAlignment="1">
      <alignment horizontal="left"/>
    </xf>
    <xf numFmtId="0" fontId="10" fillId="0" borderId="0" xfId="0" applyFont="1" applyAlignment="1">
      <alignment horizontal="left" vertical="top"/>
    </xf>
    <xf numFmtId="169" fontId="6" fillId="7" borderId="5" xfId="275" applyNumberFormat="1" applyFont="1" applyFill="1" applyBorder="1" applyAlignment="1" applyProtection="1">
      <alignment horizontal="right"/>
      <protection locked="0"/>
    </xf>
    <xf numFmtId="179" fontId="6" fillId="0" borderId="0" xfId="164" applyNumberFormat="1" applyFont="1"/>
    <xf numFmtId="0" fontId="139" fillId="0" borderId="0" xfId="328" applyFont="1" applyFill="1" applyBorder="1" applyAlignment="1">
      <alignment wrapText="1"/>
    </xf>
    <xf numFmtId="6" fontId="79" fillId="0" borderId="0" xfId="328" applyNumberFormat="1" applyFont="1" applyFill="1" applyBorder="1" applyAlignment="1">
      <alignment horizontal="center" wrapText="1"/>
    </xf>
    <xf numFmtId="6" fontId="79" fillId="0" borderId="0" xfId="0" applyNumberFormat="1" applyFont="1" applyFill="1" applyBorder="1" applyAlignment="1">
      <alignment horizontal="center" wrapText="1"/>
    </xf>
    <xf numFmtId="0" fontId="142" fillId="0" borderId="0" xfId="0" applyFont="1" applyFill="1" applyBorder="1" applyProtection="1">
      <protection locked="0"/>
    </xf>
    <xf numFmtId="0" fontId="0" fillId="0" borderId="0" xfId="0" applyFill="1" applyBorder="1" applyProtection="1">
      <protection locked="0"/>
    </xf>
    <xf numFmtId="0" fontId="138" fillId="0" borderId="0" xfId="328" applyFont="1" applyFill="1" applyBorder="1" applyAlignment="1">
      <alignment horizontal="center"/>
    </xf>
    <xf numFmtId="0" fontId="138" fillId="0" borderId="0" xfId="328" applyFont="1" applyFill="1" applyBorder="1" applyAlignment="1">
      <alignment horizontal="center" wrapText="1"/>
    </xf>
    <xf numFmtId="169" fontId="79" fillId="0" borderId="0" xfId="328" applyNumberFormat="1" applyFont="1" applyFill="1" applyBorder="1" applyAlignment="1">
      <alignment horizontal="center" wrapText="1"/>
    </xf>
    <xf numFmtId="0" fontId="0" fillId="0" borderId="0" xfId="0" applyFill="1" applyBorder="1" applyAlignment="1" applyProtection="1">
      <alignment wrapText="1"/>
      <protection locked="0"/>
    </xf>
    <xf numFmtId="0" fontId="140" fillId="0" borderId="0" xfId="328" applyFont="1" applyFill="1" applyBorder="1" applyAlignment="1">
      <alignment wrapText="1"/>
    </xf>
    <xf numFmtId="6" fontId="140" fillId="0" borderId="0" xfId="328" applyNumberFormat="1" applyFont="1" applyFill="1" applyBorder="1" applyAlignment="1">
      <alignment horizontal="center" wrapText="1"/>
    </xf>
    <xf numFmtId="0" fontId="141" fillId="0" borderId="0" xfId="328" applyFont="1" applyFill="1" applyBorder="1"/>
    <xf numFmtId="0" fontId="79" fillId="0" borderId="0" xfId="328" applyFont="1" applyFill="1" applyBorder="1" applyAlignment="1">
      <alignment wrapText="1"/>
    </xf>
    <xf numFmtId="0" fontId="139" fillId="0" borderId="0" xfId="328" applyFont="1" applyFill="1" applyBorder="1" applyAlignment="1">
      <alignment horizontal="left" wrapText="1"/>
    </xf>
    <xf numFmtId="6" fontId="139" fillId="0" borderId="0" xfId="328" applyNumberFormat="1" applyFont="1" applyFill="1" applyBorder="1" applyAlignment="1">
      <alignment horizontal="center" wrapText="1"/>
    </xf>
    <xf numFmtId="0" fontId="1" fillId="0" borderId="0" xfId="0" applyFont="1" applyBorder="1" applyAlignment="1">
      <alignment horizontal="left" vertical="top" wrapText="1"/>
    </xf>
    <xf numFmtId="0" fontId="124" fillId="0" borderId="0" xfId="0" applyFont="1" applyFill="1" applyBorder="1" applyAlignment="1">
      <alignment horizontal="left" wrapText="1"/>
    </xf>
    <xf numFmtId="0" fontId="0" fillId="0" borderId="0" xfId="0" applyFill="1"/>
    <xf numFmtId="0" fontId="1" fillId="0" borderId="0" xfId="0" applyFont="1" applyFill="1" applyBorder="1" applyAlignment="1">
      <alignment horizontal="left" wrapText="1"/>
    </xf>
    <xf numFmtId="0" fontId="7" fillId="5" borderId="0"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35" fillId="0" borderId="0" xfId="0" applyFont="1" applyAlignment="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21" fillId="0" borderId="0" xfId="0" applyFont="1" applyAlignment="1">
      <alignment horizontal="left" vertical="top" wrapText="1"/>
    </xf>
    <xf numFmtId="0" fontId="35" fillId="0" borderId="0" xfId="0" applyFont="1" applyFill="1" applyAlignment="1">
      <alignment horizontal="left" vertical="top" wrapText="1"/>
    </xf>
    <xf numFmtId="0" fontId="8" fillId="0" borderId="0" xfId="0" applyFont="1" applyAlignment="1">
      <alignment horizontal="left" vertical="top" wrapText="1"/>
    </xf>
    <xf numFmtId="0" fontId="1" fillId="0" borderId="0" xfId="275" applyFont="1" applyAlignment="1">
      <alignment horizontal="left" vertical="top" wrapText="1"/>
    </xf>
    <xf numFmtId="0" fontId="8" fillId="0" borderId="0" xfId="0" applyFont="1" applyAlignment="1">
      <alignment wrapText="1"/>
    </xf>
    <xf numFmtId="0" fontId="15" fillId="0" borderId="0" xfId="0" applyFont="1" applyAlignment="1">
      <alignment horizontal="center"/>
    </xf>
    <xf numFmtId="0" fontId="0" fillId="0" borderId="0" xfId="0" applyAlignment="1"/>
    <xf numFmtId="0" fontId="16" fillId="0" borderId="0" xfId="0" applyFont="1" applyAlignment="1">
      <alignment horizontal="center"/>
    </xf>
    <xf numFmtId="0" fontId="1" fillId="0" borderId="0" xfId="0" applyFont="1" applyAlignment="1">
      <alignment wrapText="1"/>
    </xf>
    <xf numFmtId="0" fontId="10" fillId="0" borderId="0" xfId="0" applyFont="1" applyAlignment="1">
      <alignment wrapText="1"/>
    </xf>
    <xf numFmtId="0" fontId="0" fillId="0" borderId="0" xfId="0" applyAlignment="1">
      <alignment wrapText="1"/>
    </xf>
    <xf numFmtId="0" fontId="10" fillId="0" borderId="0" xfId="0" applyFont="1" applyAlignment="1"/>
    <xf numFmtId="0" fontId="10"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wrapText="1"/>
    </xf>
    <xf numFmtId="0" fontId="8" fillId="0" borderId="4" xfId="0" applyFont="1" applyBorder="1" applyAlignment="1" applyProtection="1">
      <alignment horizontal="left"/>
    </xf>
    <xf numFmtId="0" fontId="10" fillId="0" borderId="0" xfId="0" applyFont="1" applyAlignment="1">
      <alignment horizontal="left"/>
    </xf>
    <xf numFmtId="0" fontId="1" fillId="0" borderId="0" xfId="261" applyFont="1" applyAlignment="1">
      <alignment horizontal="left" vertical="top" wrapText="1"/>
    </xf>
    <xf numFmtId="0" fontId="10" fillId="0" borderId="0" xfId="280" applyFont="1" applyAlignment="1" applyProtection="1">
      <alignment horizontal="left"/>
    </xf>
    <xf numFmtId="0" fontId="10" fillId="0" borderId="0" xfId="280" applyFont="1" applyBorder="1" applyAlignment="1" applyProtection="1">
      <alignment horizontal="left" vertical="top" wrapText="1"/>
    </xf>
    <xf numFmtId="0" fontId="10" fillId="0" borderId="0" xfId="280" applyFont="1" applyFill="1" applyBorder="1" applyAlignment="1" applyProtection="1">
      <alignment horizontal="left" vertical="top" wrapText="1"/>
    </xf>
    <xf numFmtId="0" fontId="10" fillId="0" borderId="0" xfId="275" applyFont="1" applyFill="1" applyBorder="1" applyAlignment="1" applyProtection="1">
      <alignment horizontal="left" vertical="top" wrapText="1"/>
    </xf>
    <xf numFmtId="4" fontId="10" fillId="0" borderId="0" xfId="275" applyNumberFormat="1" applyFont="1" applyAlignment="1" applyProtection="1">
      <alignment horizontal="left" vertical="top" wrapText="1"/>
    </xf>
    <xf numFmtId="0" fontId="10" fillId="0" borderId="0" xfId="0" applyFont="1" applyAlignment="1" applyProtection="1">
      <alignment horizontal="left"/>
    </xf>
    <xf numFmtId="4" fontId="10" fillId="0" borderId="0" xfId="0" applyNumberFormat="1" applyFont="1" applyFill="1" applyAlignment="1" applyProtection="1">
      <alignment horizontal="left" vertical="top" wrapText="1"/>
    </xf>
    <xf numFmtId="0" fontId="19" fillId="0" borderId="0" xfId="275" applyFont="1" applyAlignment="1" applyProtection="1">
      <alignment horizontal="left"/>
    </xf>
    <xf numFmtId="0" fontId="10" fillId="0" borderId="0" xfId="275" applyFont="1" applyFill="1" applyAlignment="1" applyProtection="1">
      <alignment horizontal="left"/>
    </xf>
    <xf numFmtId="4" fontId="1" fillId="0" borderId="0" xfId="275" applyNumberFormat="1" applyFont="1" applyFill="1" applyAlignment="1" applyProtection="1">
      <alignment horizontal="left" vertical="top" wrapText="1"/>
    </xf>
    <xf numFmtId="0" fontId="10" fillId="0" borderId="0" xfId="0" applyFont="1" applyFill="1" applyAlignment="1">
      <alignment horizontal="left"/>
    </xf>
    <xf numFmtId="4" fontId="10" fillId="0" borderId="0" xfId="0" applyNumberFormat="1" applyFont="1" applyFill="1" applyAlignment="1" applyProtection="1">
      <alignment horizontal="left" vertical="top"/>
    </xf>
    <xf numFmtId="0" fontId="8" fillId="0" borderId="4" xfId="0" applyFont="1" applyBorder="1" applyAlignment="1" applyProtection="1">
      <alignment horizontal="left" vertical="top"/>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xf>
    <xf numFmtId="49" fontId="10" fillId="0" borderId="0" xfId="0" applyNumberFormat="1" applyFont="1" applyFill="1" applyAlignment="1">
      <alignment horizontal="left" vertical="top" wrapText="1"/>
    </xf>
    <xf numFmtId="0" fontId="19" fillId="0" borderId="0" xfId="0" applyFont="1" applyAlignment="1">
      <alignment horizontal="left"/>
    </xf>
    <xf numFmtId="0" fontId="10" fillId="0" borderId="0" xfId="0" quotePrefix="1" applyFont="1" applyAlignment="1">
      <alignment horizontal="left" vertical="top"/>
    </xf>
    <xf numFmtId="0" fontId="10" fillId="0" borderId="0" xfId="0" applyFont="1" applyAlignment="1">
      <alignment horizontal="left" vertical="top"/>
    </xf>
    <xf numFmtId="49" fontId="8" fillId="0" borderId="0" xfId="0" applyNumberFormat="1" applyFont="1" applyAlignment="1">
      <alignment horizontal="left" vertical="top"/>
    </xf>
    <xf numFmtId="0" fontId="19" fillId="0" borderId="0" xfId="0" applyFont="1" applyFill="1" applyAlignment="1">
      <alignment horizontal="left" vertical="top" wrapText="1"/>
    </xf>
    <xf numFmtId="0" fontId="8" fillId="0" borderId="0" xfId="0" applyFont="1" applyFill="1" applyAlignment="1">
      <alignment horizontal="left" vertical="top" wrapText="1"/>
    </xf>
    <xf numFmtId="4" fontId="10" fillId="0" borderId="0" xfId="0" applyNumberFormat="1" applyFont="1" applyFill="1" applyAlignment="1" applyProtection="1">
      <alignment horizontal="left" wrapText="1"/>
    </xf>
    <xf numFmtId="4" fontId="10" fillId="0" borderId="0" xfId="275" applyNumberFormat="1" applyFont="1" applyFill="1" applyAlignment="1" applyProtection="1">
      <alignment horizontal="left" vertical="top" wrapText="1"/>
    </xf>
    <xf numFmtId="4" fontId="10" fillId="0" borderId="0" xfId="261" applyNumberFormat="1" applyFont="1" applyFill="1" applyAlignment="1" applyProtection="1">
      <alignment horizontal="left" vertical="top" wrapText="1"/>
    </xf>
    <xf numFmtId="4" fontId="2" fillId="0" borderId="0" xfId="247" applyNumberFormat="1" applyFill="1" applyAlignment="1" applyProtection="1">
      <alignment horizontal="left"/>
    </xf>
    <xf numFmtId="0" fontId="10" fillId="0" borderId="0" xfId="261" applyFont="1" applyAlignment="1">
      <alignment horizontal="left"/>
    </xf>
    <xf numFmtId="0" fontId="19" fillId="0" borderId="0" xfId="0" applyFont="1" applyBorder="1" applyAlignment="1">
      <alignment horizontal="left"/>
    </xf>
    <xf numFmtId="49" fontId="8" fillId="0" borderId="0" xfId="0" applyNumberFormat="1" applyFont="1" applyAlignment="1">
      <alignment horizontal="left"/>
    </xf>
    <xf numFmtId="0" fontId="19" fillId="0" borderId="0" xfId="0" applyFont="1" applyAlignment="1">
      <alignment horizontal="left" vertical="top" wrapText="1"/>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 fillId="0" borderId="0" xfId="247" quotePrefix="1" applyAlignment="1" applyProtection="1">
      <alignment horizontal="left"/>
    </xf>
    <xf numFmtId="0" fontId="10" fillId="0" borderId="0" xfId="0" applyFont="1" applyBorder="1" applyAlignment="1">
      <alignment horizontal="left" vertical="top" wrapText="1"/>
    </xf>
    <xf numFmtId="4" fontId="19" fillId="0" borderId="0" xfId="0" applyNumberFormat="1" applyFont="1" applyFill="1" applyAlignment="1" applyProtection="1">
      <alignment horizontal="left"/>
    </xf>
    <xf numFmtId="0" fontId="10" fillId="0" borderId="0" xfId="0" applyFont="1" applyBorder="1" applyAlignment="1">
      <alignment horizontal="left"/>
    </xf>
    <xf numFmtId="0" fontId="10" fillId="0" borderId="0" xfId="261" applyFont="1" applyAlignment="1">
      <alignment horizontal="left" vertical="top" wrapText="1"/>
    </xf>
    <xf numFmtId="0" fontId="10" fillId="0" borderId="0" xfId="0" applyFont="1" applyFill="1" applyBorder="1" applyAlignment="1" applyProtection="1">
      <alignment horizontal="left" vertical="top" wrapText="1"/>
    </xf>
    <xf numFmtId="0" fontId="19" fillId="0" borderId="0" xfId="261" applyFont="1" applyAlignment="1">
      <alignment horizontal="left"/>
    </xf>
    <xf numFmtId="4" fontId="19" fillId="0" borderId="0" xfId="0" applyNumberFormat="1" applyFont="1" applyAlignment="1" applyProtection="1">
      <alignment horizontal="center"/>
    </xf>
    <xf numFmtId="4" fontId="0" fillId="0" borderId="0" xfId="0" applyNumberFormat="1" applyAlignment="1" applyProtection="1"/>
    <xf numFmtId="0" fontId="8" fillId="0" borderId="0" xfId="275" applyFont="1" applyFill="1" applyAlignment="1" applyProtection="1">
      <alignment horizontal="center"/>
    </xf>
    <xf numFmtId="0" fontId="10" fillId="0" borderId="0" xfId="275" applyFill="1" applyAlignment="1" applyProtection="1"/>
    <xf numFmtId="0" fontId="8" fillId="0" borderId="4" xfId="0" applyFont="1" applyBorder="1" applyAlignment="1">
      <alignment horizontal="left"/>
    </xf>
    <xf numFmtId="0" fontId="19" fillId="0" borderId="0" xfId="0" applyFont="1" applyAlignment="1">
      <alignment horizontal="left" wrapText="1"/>
    </xf>
    <xf numFmtId="0" fontId="19" fillId="0" borderId="0" xfId="0" applyFont="1" applyFill="1" applyAlignment="1">
      <alignment horizontal="center"/>
    </xf>
    <xf numFmtId="0" fontId="19" fillId="0" borderId="0" xfId="0" applyFont="1" applyBorder="1" applyAlignment="1">
      <alignment horizontal="left" vertical="top"/>
    </xf>
    <xf numFmtId="0" fontId="10" fillId="0" borderId="0" xfId="0" applyFont="1" applyAlignment="1" applyProtection="1">
      <alignment horizontal="left" vertical="top" wrapText="1"/>
    </xf>
    <xf numFmtId="0" fontId="1" fillId="0" borderId="0" xfId="280" applyFont="1" applyFill="1" applyAlignment="1">
      <alignment horizontal="left" vertical="top" wrapText="1"/>
    </xf>
    <xf numFmtId="0" fontId="10" fillId="0" borderId="0" xfId="275" applyFont="1" applyFill="1" applyAlignment="1" applyProtection="1">
      <alignment horizontal="left" vertical="top" wrapText="1"/>
    </xf>
    <xf numFmtId="0" fontId="10" fillId="0" borderId="0" xfId="0" applyFont="1" applyAlignment="1">
      <alignment vertical="top"/>
    </xf>
    <xf numFmtId="0" fontId="10" fillId="0" borderId="0" xfId="0" applyFont="1" applyFill="1" applyAlignment="1">
      <alignment horizontal="left" wrapText="1"/>
    </xf>
    <xf numFmtId="0" fontId="8" fillId="0" borderId="4" xfId="0" applyFont="1" applyFill="1" applyBorder="1" applyAlignment="1" applyProtection="1">
      <alignment horizontal="left"/>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49" fontId="1" fillId="0" borderId="0" xfId="0" applyNumberFormat="1" applyFont="1" applyAlignment="1">
      <alignment horizontal="left" vertical="top" wrapText="1"/>
    </xf>
    <xf numFmtId="0" fontId="19" fillId="0" borderId="0" xfId="275" applyFont="1" applyFill="1" applyAlignment="1">
      <alignment horizontal="left" vertical="top" wrapText="1"/>
    </xf>
    <xf numFmtId="0" fontId="0" fillId="0" borderId="0" xfId="0" applyAlignment="1">
      <alignment horizontal="left" vertical="top" wrapText="1"/>
    </xf>
    <xf numFmtId="0" fontId="8" fillId="0" borderId="0" xfId="275" applyFont="1" applyFill="1" applyAlignment="1">
      <alignment horizontal="left" vertical="top" wrapText="1"/>
    </xf>
    <xf numFmtId="0" fontId="19" fillId="0" borderId="0" xfId="275" applyFont="1" applyFill="1" applyBorder="1" applyAlignment="1">
      <alignment horizontal="left" vertical="top" wrapText="1"/>
    </xf>
    <xf numFmtId="49" fontId="10" fillId="0" borderId="0" xfId="0" applyNumberFormat="1" applyFont="1" applyAlignment="1">
      <alignment horizontal="left" vertical="top" wrapText="1"/>
    </xf>
    <xf numFmtId="49" fontId="10" fillId="0" borderId="0" xfId="275" applyNumberFormat="1" applyFont="1" applyFill="1" applyAlignment="1">
      <alignment horizontal="left" vertical="top" wrapText="1"/>
    </xf>
    <xf numFmtId="49" fontId="1" fillId="0" borderId="0" xfId="0" applyNumberFormat="1" applyFont="1" applyFill="1" applyAlignment="1">
      <alignment horizontal="left" vertical="top" wrapText="1"/>
    </xf>
    <xf numFmtId="0" fontId="10" fillId="0" borderId="0" xfId="280" applyFont="1" applyAlignment="1">
      <alignment horizontal="left" vertical="top" wrapText="1"/>
    </xf>
    <xf numFmtId="4" fontId="10" fillId="0" borderId="0" xfId="280" applyNumberFormat="1" applyFont="1" applyAlignment="1" applyProtection="1">
      <alignment horizontal="left" vertical="top" wrapText="1"/>
    </xf>
    <xf numFmtId="0" fontId="19" fillId="0" borderId="0" xfId="0" applyFont="1" applyAlignment="1">
      <alignment horizontal="left" vertical="top"/>
    </xf>
    <xf numFmtId="0" fontId="2" fillId="0" borderId="0" xfId="247" applyNumberFormat="1" applyFill="1" applyAlignment="1" applyProtection="1">
      <alignment horizontal="left"/>
    </xf>
    <xf numFmtId="0" fontId="1" fillId="0" borderId="0" xfId="280" applyFont="1" applyAlignment="1" applyProtection="1">
      <alignment horizontal="left" vertical="top" wrapText="1"/>
    </xf>
    <xf numFmtId="49" fontId="10" fillId="0" borderId="0" xfId="280" applyNumberFormat="1" applyFont="1" applyFill="1" applyAlignment="1">
      <alignment horizontal="left" vertical="top" wrapText="1"/>
    </xf>
    <xf numFmtId="0" fontId="1" fillId="0" borderId="0" xfId="0" applyFont="1" applyAlignment="1">
      <alignment horizontal="left" vertical="top"/>
    </xf>
    <xf numFmtId="0" fontId="2" fillId="0" borderId="0" xfId="247" applyNumberFormat="1" applyFill="1" applyAlignment="1" applyProtection="1">
      <alignment horizontal="left"/>
      <protection locked="0"/>
    </xf>
    <xf numFmtId="0" fontId="8" fillId="0" borderId="0" xfId="0" applyFont="1" applyAlignment="1">
      <alignment horizontal="left" vertical="top"/>
    </xf>
    <xf numFmtId="0" fontId="8" fillId="0" borderId="0" xfId="0" applyFont="1" applyBorder="1" applyAlignment="1">
      <alignment horizontal="left" vertical="top"/>
    </xf>
    <xf numFmtId="0" fontId="1" fillId="0" borderId="0" xfId="0" applyFont="1" applyFill="1" applyBorder="1" applyAlignment="1">
      <alignment horizontal="left" vertical="top" wrapText="1"/>
    </xf>
    <xf numFmtId="0" fontId="10" fillId="0" borderId="0" xfId="0" applyFont="1" applyAlignment="1" applyProtection="1">
      <alignment horizontal="left" vertical="top"/>
    </xf>
    <xf numFmtId="0" fontId="10" fillId="0" borderId="0" xfId="0" applyFont="1" applyFill="1" applyAlignment="1">
      <alignment horizontal="left" vertical="top"/>
    </xf>
    <xf numFmtId="0" fontId="8" fillId="0" borderId="0" xfId="0" applyFont="1" applyAlignment="1">
      <alignment horizontal="left"/>
    </xf>
    <xf numFmtId="0" fontId="10" fillId="0" borderId="0" xfId="275" applyFont="1" applyFill="1" applyAlignment="1" applyProtection="1">
      <alignment horizontal="left" vertical="top" wrapText="1"/>
      <protection locked="0"/>
    </xf>
    <xf numFmtId="0" fontId="2" fillId="0" borderId="0" xfId="247" applyAlignment="1">
      <alignment horizontal="left"/>
    </xf>
    <xf numFmtId="0" fontId="1" fillId="0" borderId="0" xfId="0" applyFont="1" applyAlignment="1" applyProtection="1">
      <alignment horizontal="left" vertical="top" wrapText="1"/>
    </xf>
    <xf numFmtId="0" fontId="1" fillId="0" borderId="0" xfId="275" applyFont="1" applyFill="1" applyAlignment="1" applyProtection="1">
      <alignment horizontal="left" vertical="top" wrapText="1"/>
      <protection locked="0"/>
    </xf>
    <xf numFmtId="0" fontId="10" fillId="0" borderId="0" xfId="280" applyFont="1" applyAlignment="1" applyProtection="1">
      <alignment horizontal="left" vertical="top" wrapText="1"/>
    </xf>
    <xf numFmtId="0" fontId="8" fillId="0" borderId="6" xfId="0" applyFont="1" applyFill="1" applyBorder="1" applyAlignment="1" applyProtection="1">
      <alignment horizontal="left"/>
    </xf>
    <xf numFmtId="0" fontId="10" fillId="0" borderId="32" xfId="0" applyFont="1" applyBorder="1" applyAlignment="1">
      <alignment horizontal="left"/>
    </xf>
    <xf numFmtId="0" fontId="2" fillId="0" borderId="0" xfId="247" applyAlignment="1" applyProtection="1">
      <alignment horizontal="left" vertical="top" wrapText="1"/>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4" fontId="19" fillId="0" borderId="0" xfId="261" applyNumberFormat="1" applyFont="1" applyFill="1" applyAlignment="1" applyProtection="1">
      <alignment horizontal="left" vertical="top" wrapText="1"/>
    </xf>
    <xf numFmtId="0" fontId="19" fillId="0" borderId="0" xfId="0" applyFont="1" applyFill="1" applyAlignment="1">
      <alignment horizontal="left"/>
    </xf>
    <xf numFmtId="0" fontId="1" fillId="0" borderId="0" xfId="275" applyFont="1" applyFill="1" applyAlignment="1">
      <alignment horizontal="left" vertical="top" wrapText="1"/>
    </xf>
    <xf numFmtId="0" fontId="10" fillId="0" borderId="0" xfId="275" applyFont="1" applyFill="1" applyAlignment="1">
      <alignment horizontal="left" vertical="top" wrapText="1"/>
    </xf>
    <xf numFmtId="0" fontId="1" fillId="0" borderId="0" xfId="261" applyFont="1" applyFill="1" applyAlignment="1">
      <alignment horizontal="left" vertical="top" wrapText="1"/>
    </xf>
    <xf numFmtId="4" fontId="19" fillId="0" borderId="0" xfId="0" applyNumberFormat="1" applyFont="1" applyFill="1" applyAlignment="1" applyProtection="1">
      <alignment horizontal="left" vertical="top" wrapText="1"/>
    </xf>
    <xf numFmtId="0" fontId="10" fillId="0" borderId="0" xfId="275" applyFont="1" applyFill="1" applyAlignment="1">
      <alignment horizontal="left"/>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0" fillId="7" borderId="5"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0" borderId="5" xfId="0" applyFill="1" applyBorder="1" applyAlignment="1" applyProtection="1">
      <alignment horizontal="left"/>
    </xf>
    <xf numFmtId="0" fontId="0" fillId="7" borderId="5" xfId="0" applyFill="1" applyBorder="1" applyAlignment="1" applyProtection="1">
      <alignment horizontal="left"/>
      <protection locked="0"/>
    </xf>
    <xf numFmtId="169" fontId="10" fillId="0" borderId="12" xfId="0" applyNumberFormat="1" applyFont="1" applyFill="1" applyBorder="1" applyAlignment="1" applyProtection="1">
      <alignment horizontal="center"/>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vertical="top" wrapText="1"/>
    </xf>
    <xf numFmtId="169" fontId="0" fillId="7" borderId="12"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1" fillId="7" borderId="5" xfId="0" applyFont="1" applyFill="1" applyBorder="1" applyAlignment="1" applyProtection="1">
      <alignment horizontal="left"/>
      <protection locked="0"/>
    </xf>
    <xf numFmtId="0" fontId="8" fillId="0" borderId="0" xfId="275" applyFont="1" applyFill="1" applyBorder="1" applyAlignment="1" applyProtection="1">
      <alignment horizontal="left"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0" fontId="8" fillId="0" borderId="12" xfId="0" applyFont="1" applyFill="1" applyBorder="1" applyAlignment="1" applyProtection="1">
      <alignment horizontal="center"/>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65" fontId="8" fillId="0" borderId="3" xfId="275" applyNumberFormat="1" applyFont="1" applyBorder="1" applyAlignment="1" applyProtection="1">
      <alignment horizontal="center"/>
    </xf>
    <xf numFmtId="0" fontId="8" fillId="0" borderId="4" xfId="275" applyFont="1" applyBorder="1" applyAlignment="1" applyProtection="1">
      <alignment horizontal="center"/>
    </xf>
    <xf numFmtId="0" fontId="8" fillId="0" borderId="8" xfId="275" applyFont="1" applyBorder="1" applyAlignment="1" applyProtection="1">
      <alignment horizontal="center"/>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168" fontId="0" fillId="7" borderId="4" xfId="0" applyNumberForma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0" fillId="7" borderId="4" xfId="0" applyNumberFormat="1" applyFill="1" applyBorder="1" applyAlignment="1" applyProtection="1">
      <alignment horizontal="left"/>
      <protection locked="0"/>
    </xf>
    <xf numFmtId="0" fontId="1" fillId="7" borderId="5" xfId="247"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7" borderId="5" xfId="0" applyFill="1" applyBorder="1" applyAlignment="1" applyProtection="1">
      <alignment horizontal="left" vertical="top" wrapText="1"/>
      <protection locked="0"/>
    </xf>
    <xf numFmtId="1" fontId="10" fillId="7" borderId="5" xfId="275" applyNumberFormat="1" applyFill="1" applyBorder="1" applyAlignment="1" applyProtection="1">
      <alignment horizontal="center"/>
      <protection locked="0"/>
    </xf>
    <xf numFmtId="49" fontId="10" fillId="7" borderId="5" xfId="275"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8" fillId="0" borderId="12" xfId="0" applyFont="1" applyBorder="1" applyAlignment="1" applyProtection="1">
      <alignment horizontal="right"/>
    </xf>
    <xf numFmtId="169" fontId="10" fillId="0" borderId="0" xfId="0" applyNumberFormat="1" applyFont="1" applyFill="1" applyBorder="1" applyAlignment="1" applyProtection="1">
      <alignment horizontal="center"/>
    </xf>
    <xf numFmtId="6" fontId="10" fillId="0" borderId="0" xfId="0" applyNumberFormat="1" applyFont="1" applyFill="1" applyBorder="1" applyAlignment="1" applyProtection="1">
      <alignment horizontal="right"/>
    </xf>
    <xf numFmtId="169" fontId="8" fillId="0" borderId="0" xfId="0" applyNumberFormat="1" applyFont="1" applyFill="1" applyBorder="1" applyAlignment="1" applyProtection="1">
      <alignment horizontal="center" vertical="center" wrapText="1"/>
    </xf>
    <xf numFmtId="169" fontId="0" fillId="7" borderId="8" xfId="0" applyNumberFormat="1" applyFill="1" applyBorder="1" applyAlignment="1" applyProtection="1">
      <alignment horizontal="right"/>
      <protection locked="0"/>
    </xf>
    <xf numFmtId="0" fontId="1" fillId="0" borderId="9" xfId="548" applyFont="1" applyBorder="1" applyAlignment="1" applyProtection="1">
      <alignment horizontal="left" vertical="top" wrapText="1"/>
    </xf>
    <xf numFmtId="0" fontId="10" fillId="0" borderId="5" xfId="548" applyFont="1" applyBorder="1" applyAlignment="1" applyProtection="1">
      <alignment horizontal="left" vertical="top" wrapText="1"/>
    </xf>
    <xf numFmtId="0" fontId="10" fillId="0" borderId="10" xfId="548"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8" applyFont="1" applyFill="1" applyBorder="1" applyAlignment="1" applyProtection="1">
      <alignment horizontal="left" vertical="top" wrapText="1"/>
    </xf>
    <xf numFmtId="0" fontId="1" fillId="0" borderId="0" xfId="548" applyFont="1" applyFill="1" applyBorder="1" applyAlignment="1" applyProtection="1">
      <alignment horizontal="left" vertical="top" wrapText="1"/>
    </xf>
    <xf numFmtId="0" fontId="1" fillId="0" borderId="13" xfId="548" applyFont="1" applyFill="1" applyBorder="1" applyAlignment="1" applyProtection="1">
      <alignment horizontal="left" vertical="top" wrapText="1"/>
    </xf>
    <xf numFmtId="0" fontId="1" fillId="0" borderId="9" xfId="548" applyFont="1" applyFill="1" applyBorder="1" applyAlignment="1" applyProtection="1">
      <alignment horizontal="left" vertical="top" wrapText="1"/>
    </xf>
    <xf numFmtId="0" fontId="1" fillId="0" borderId="5" xfId="548" applyFont="1" applyFill="1" applyBorder="1" applyAlignment="1" applyProtection="1">
      <alignment horizontal="left" vertical="top" wrapText="1"/>
    </xf>
    <xf numFmtId="0" fontId="1" fillId="0" borderId="10" xfId="548" applyFont="1" applyFill="1" applyBorder="1" applyAlignment="1" applyProtection="1">
      <alignment horizontal="left" vertical="top" wrapText="1"/>
    </xf>
    <xf numFmtId="0" fontId="1" fillId="0" borderId="7" xfId="548" applyFont="1" applyBorder="1" applyAlignment="1" applyProtection="1">
      <alignment horizontal="left" vertical="top" wrapText="1"/>
    </xf>
    <xf numFmtId="0" fontId="10" fillId="0" borderId="0" xfId="548" applyFont="1" applyBorder="1" applyAlignment="1" applyProtection="1">
      <alignment horizontal="left" vertical="top" wrapText="1"/>
    </xf>
    <xf numFmtId="0" fontId="10" fillId="0" borderId="13" xfId="548" applyFont="1" applyBorder="1" applyAlignment="1" applyProtection="1">
      <alignment horizontal="left" vertical="top" wrapText="1"/>
    </xf>
    <xf numFmtId="0" fontId="10" fillId="0" borderId="7" xfId="548" applyFont="1" applyBorder="1" applyAlignment="1" applyProtection="1">
      <alignment horizontal="left" vertical="top" wrapText="1"/>
    </xf>
    <xf numFmtId="0" fontId="10" fillId="0" borderId="9" xfId="548" applyFont="1" applyBorder="1" applyAlignment="1" applyProtection="1">
      <alignment horizontal="left" vertical="top" wrapText="1"/>
    </xf>
    <xf numFmtId="0" fontId="8" fillId="0" borderId="1" xfId="548" applyFont="1" applyBorder="1" applyAlignment="1" applyProtection="1">
      <alignment horizontal="left" vertical="center" wrapText="1"/>
    </xf>
    <xf numFmtId="0" fontId="8" fillId="0" borderId="2" xfId="548" applyFont="1" applyBorder="1" applyAlignment="1" applyProtection="1">
      <alignment horizontal="left" vertical="center" wrapText="1"/>
    </xf>
    <xf numFmtId="0" fontId="8" fillId="0" borderId="11" xfId="548" applyFont="1" applyBorder="1" applyAlignment="1" applyProtection="1">
      <alignment horizontal="left" vertical="center" wrapText="1"/>
    </xf>
    <xf numFmtId="0" fontId="1" fillId="0" borderId="0" xfId="548" applyFont="1" applyBorder="1" applyAlignment="1" applyProtection="1">
      <alignment horizontal="left" vertical="top" wrapText="1"/>
    </xf>
    <xf numFmtId="0" fontId="1" fillId="0" borderId="5" xfId="548" applyFont="1" applyBorder="1" applyAlignment="1" applyProtection="1">
      <alignment horizontal="left" vertical="top" wrapText="1"/>
    </xf>
    <xf numFmtId="0" fontId="20" fillId="0" borderId="0" xfId="548" applyFont="1" applyFill="1" applyBorder="1" applyAlignment="1" applyProtection="1">
      <alignment horizontal="center"/>
    </xf>
    <xf numFmtId="0" fontId="1" fillId="0" borderId="13" xfId="548" applyFont="1" applyBorder="1" applyAlignment="1" applyProtection="1">
      <alignment horizontal="left" vertical="top" wrapText="1"/>
    </xf>
    <xf numFmtId="0" fontId="1" fillId="0" borderId="10" xfId="548" applyFont="1" applyBorder="1" applyAlignment="1" applyProtection="1">
      <alignment horizontal="left" vertical="top" wrapText="1"/>
    </xf>
    <xf numFmtId="0" fontId="8" fillId="0" borderId="1" xfId="548" applyFont="1" applyBorder="1" applyAlignment="1" applyProtection="1">
      <alignment horizontal="left" vertical="top" wrapText="1"/>
    </xf>
    <xf numFmtId="0" fontId="8" fillId="0" borderId="2" xfId="548" applyFont="1" applyBorder="1" applyAlignment="1" applyProtection="1">
      <alignment horizontal="left" vertical="top" wrapText="1"/>
    </xf>
    <xf numFmtId="0" fontId="8" fillId="0" borderId="11" xfId="548" applyFont="1" applyBorder="1" applyAlignment="1" applyProtection="1">
      <alignment horizontal="left" vertical="top" wrapText="1"/>
    </xf>
    <xf numFmtId="0" fontId="8" fillId="0" borderId="7" xfId="548" applyFont="1" applyBorder="1" applyAlignment="1" applyProtection="1">
      <alignment horizontal="left" vertical="top" wrapText="1"/>
    </xf>
    <xf numFmtId="0" fontId="8" fillId="0" borderId="0" xfId="548" applyFont="1" applyBorder="1" applyAlignment="1" applyProtection="1">
      <alignment horizontal="left" vertical="top" wrapText="1"/>
    </xf>
    <xf numFmtId="0" fontId="8" fillId="0" borderId="13" xfId="548" applyFont="1" applyBorder="1" applyAlignment="1" applyProtection="1">
      <alignment horizontal="left" vertical="top"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72" fontId="1" fillId="0" borderId="3" xfId="548" applyNumberFormat="1" applyFont="1" applyFill="1" applyBorder="1" applyAlignment="1" applyProtection="1">
      <alignment horizontal="center"/>
    </xf>
    <xf numFmtId="172" fontId="1" fillId="0" borderId="4" xfId="548" applyNumberFormat="1" applyFont="1" applyFill="1" applyBorder="1" applyAlignment="1" applyProtection="1">
      <alignment horizontal="center"/>
    </xf>
    <xf numFmtId="172" fontId="1" fillId="0" borderId="8" xfId="548" applyNumberFormat="1" applyFont="1" applyFill="1" applyBorder="1" applyAlignment="1" applyProtection="1">
      <alignment horizontal="center"/>
    </xf>
    <xf numFmtId="0" fontId="1" fillId="0" borderId="12" xfId="548" applyFont="1" applyFill="1" applyBorder="1" applyAlignment="1" applyProtection="1">
      <alignment horizontal="center"/>
    </xf>
    <xf numFmtId="0" fontId="1" fillId="0" borderId="3" xfId="548" applyFont="1" applyFill="1" applyBorder="1" applyAlignment="1" applyProtection="1">
      <alignment horizontal="center"/>
    </xf>
    <xf numFmtId="0" fontId="1" fillId="0" borderId="8" xfId="548" applyFont="1" applyFill="1" applyBorder="1" applyAlignment="1" applyProtection="1">
      <alignment horizontal="center"/>
    </xf>
    <xf numFmtId="2" fontId="1" fillId="0" borderId="3" xfId="548" applyNumberFormat="1" applyFont="1" applyBorder="1" applyAlignment="1" applyProtection="1">
      <alignment horizontal="center"/>
    </xf>
    <xf numFmtId="2" fontId="1" fillId="0" borderId="8" xfId="548" applyNumberFormat="1" applyFont="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169" fontId="0" fillId="0" borderId="12" xfId="0" applyNumberFormat="1" applyFill="1" applyBorder="1" applyAlignment="1" applyProtection="1">
      <alignment horizontal="right"/>
    </xf>
    <xf numFmtId="169" fontId="1" fillId="7" borderId="12"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0" fontId="0" fillId="7" borderId="4" xfId="0" applyNumberFormat="1" applyFill="1" applyBorder="1" applyAlignment="1" applyProtection="1">
      <alignment horizontal="center"/>
      <protection locked="0"/>
    </xf>
    <xf numFmtId="0" fontId="10" fillId="0" borderId="12" xfId="0" applyFont="1" applyFill="1" applyBorder="1" applyAlignment="1" applyProtection="1">
      <alignment horizontal="center" vertical="top"/>
    </xf>
    <xf numFmtId="169" fontId="1" fillId="0" borderId="1" xfId="548" applyNumberFormat="1" applyFont="1" applyFill="1" applyBorder="1" applyAlignment="1" applyProtection="1">
      <alignment horizontal="center" vertical="center"/>
    </xf>
    <xf numFmtId="169" fontId="1" fillId="0" borderId="2" xfId="548" applyNumberFormat="1" applyFont="1" applyFill="1" applyBorder="1" applyAlignment="1" applyProtection="1">
      <alignment horizontal="center" vertical="center"/>
    </xf>
    <xf numFmtId="169" fontId="1" fillId="0" borderId="11" xfId="548" applyNumberFormat="1" applyFont="1" applyFill="1" applyBorder="1" applyAlignment="1" applyProtection="1">
      <alignment horizontal="center" vertical="center"/>
    </xf>
    <xf numFmtId="169" fontId="1" fillId="0" borderId="7" xfId="548" applyNumberFormat="1" applyFont="1" applyFill="1" applyBorder="1" applyAlignment="1" applyProtection="1">
      <alignment horizontal="center" vertical="center"/>
    </xf>
    <xf numFmtId="169" fontId="1" fillId="0" borderId="0" xfId="548" applyNumberFormat="1" applyFont="1" applyFill="1" applyBorder="1" applyAlignment="1" applyProtection="1">
      <alignment horizontal="center" vertical="center"/>
    </xf>
    <xf numFmtId="169" fontId="1" fillId="0" borderId="13" xfId="548" applyNumberFormat="1" applyFont="1" applyFill="1" applyBorder="1" applyAlignment="1" applyProtection="1">
      <alignment horizontal="center" vertical="center"/>
    </xf>
    <xf numFmtId="169" fontId="1" fillId="0" borderId="9" xfId="548" applyNumberFormat="1" applyFont="1" applyFill="1" applyBorder="1" applyAlignment="1" applyProtection="1">
      <alignment horizontal="center" vertical="center"/>
    </xf>
    <xf numFmtId="169" fontId="1" fillId="0" borderId="5" xfId="548" applyNumberFormat="1" applyFont="1" applyFill="1" applyBorder="1" applyAlignment="1" applyProtection="1">
      <alignment horizontal="center" vertical="center"/>
    </xf>
    <xf numFmtId="169" fontId="1" fillId="0" borderId="10" xfId="548" applyNumberFormat="1" applyFont="1" applyFill="1" applyBorder="1" applyAlignment="1" applyProtection="1">
      <alignment horizontal="center" vertical="center"/>
    </xf>
    <xf numFmtId="169" fontId="1" fillId="7" borderId="3" xfId="0" applyNumberFormat="1" applyFont="1" applyFill="1" applyBorder="1" applyAlignment="1" applyProtection="1">
      <alignment horizontal="left"/>
      <protection locked="0"/>
    </xf>
    <xf numFmtId="169" fontId="1" fillId="7" borderId="4" xfId="0" applyNumberFormat="1" applyFont="1" applyFill="1" applyBorder="1" applyAlignment="1" applyProtection="1">
      <alignment horizontal="left"/>
      <protection locked="0"/>
    </xf>
    <xf numFmtId="169" fontId="1" fillId="7" borderId="8" xfId="0" applyNumberFormat="1" applyFont="1" applyFill="1" applyBorder="1" applyAlignment="1" applyProtection="1">
      <alignment horizontal="left"/>
      <protection locked="0"/>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0" fillId="7" borderId="3" xfId="0" applyFont="1" applyFill="1" applyBorder="1" applyAlignment="1" applyProtection="1">
      <alignment horizontal="left"/>
      <protection locked="0"/>
    </xf>
    <xf numFmtId="0" fontId="20" fillId="7" borderId="4" xfId="0" applyFont="1" applyFill="1" applyBorder="1" applyAlignment="1" applyProtection="1">
      <alignment horizontal="left"/>
      <protection locked="0"/>
    </xf>
    <xf numFmtId="0" fontId="20" fillId="7" borderId="8" xfId="0" applyFont="1" applyFill="1" applyBorder="1" applyAlignment="1" applyProtection="1">
      <alignment horizontal="left"/>
      <protection locked="0"/>
    </xf>
    <xf numFmtId="0" fontId="8" fillId="7" borderId="12" xfId="0" applyFont="1"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0" fillId="0" borderId="12" xfId="0" applyNumberFormat="1" applyFill="1" applyBorder="1" applyAlignment="1" applyProtection="1">
      <alignment horizontal="center"/>
    </xf>
    <xf numFmtId="0" fontId="9" fillId="7" borderId="3"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12" xfId="0" applyNumberFormat="1" applyFill="1" applyBorder="1" applyAlignment="1" applyProtection="1">
      <protection locked="0"/>
    </xf>
    <xf numFmtId="14" fontId="0" fillId="7" borderId="4" xfId="0" applyNumberFormat="1" applyFill="1" applyBorder="1" applyAlignment="1" applyProtection="1">
      <alignment horizontal="center"/>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8" fillId="0" borderId="3" xfId="275" applyFont="1" applyBorder="1" applyAlignment="1" applyProtection="1">
      <alignment horizontal="right"/>
    </xf>
    <xf numFmtId="0" fontId="8" fillId="0" borderId="4" xfId="275" applyFont="1" applyBorder="1" applyAlignment="1" applyProtection="1">
      <alignment horizontal="right"/>
    </xf>
    <xf numFmtId="0" fontId="8" fillId="0" borderId="8" xfId="275" applyFont="1" applyBorder="1" applyAlignment="1" applyProtection="1">
      <alignment horizontal="right"/>
    </xf>
    <xf numFmtId="169" fontId="10" fillId="0" borderId="15" xfId="0" applyNumberFormat="1" applyFont="1" applyFill="1" applyBorder="1" applyAlignment="1" applyProtection="1">
      <alignment horizontal="center"/>
    </xf>
    <xf numFmtId="169" fontId="10" fillId="7" borderId="15" xfId="0" applyNumberFormat="1" applyFont="1" applyFill="1" applyBorder="1" applyAlignment="1" applyProtection="1">
      <alignment horizontal="center"/>
      <protection locked="0"/>
    </xf>
    <xf numFmtId="0" fontId="10" fillId="0" borderId="12" xfId="0" applyFont="1" applyBorder="1" applyAlignment="1" applyProtection="1">
      <alignment horizontal="center"/>
    </xf>
    <xf numFmtId="0" fontId="1" fillId="7" borderId="8" xfId="0" applyFont="1" applyFill="1" applyBorder="1" applyAlignment="1" applyProtection="1">
      <alignment horizontal="left"/>
      <protection locked="0"/>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8" xfId="0" applyFont="1" applyBorder="1" applyAlignment="1" applyProtection="1">
      <alignment horizontal="center"/>
    </xf>
    <xf numFmtId="0" fontId="1" fillId="0" borderId="12" xfId="0" applyFont="1" applyBorder="1" applyAlignment="1" applyProtection="1">
      <alignment horizontal="center"/>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69" fontId="24" fillId="0" borderId="0" xfId="0" applyNumberFormat="1" applyFont="1" applyFill="1" applyBorder="1" applyAlignment="1" applyProtection="1">
      <alignment horizontal="left" vertical="top" wrapText="1"/>
    </xf>
    <xf numFmtId="3" fontId="10" fillId="7" borderId="12" xfId="0" applyNumberFormat="1" applyFont="1" applyFill="1" applyBorder="1" applyAlignment="1" applyProtection="1">
      <alignment horizontal="center"/>
      <protection locked="0"/>
    </xf>
    <xf numFmtId="9" fontId="10" fillId="0" borderId="12" xfId="0" applyNumberFormat="1" applyFont="1" applyFill="1" applyBorder="1" applyAlignment="1" applyProtection="1">
      <alignment horizontal="center"/>
    </xf>
    <xf numFmtId="0" fontId="10" fillId="0" borderId="3" xfId="0" applyFont="1" applyBorder="1" applyAlignment="1" applyProtection="1">
      <alignment horizontal="left"/>
    </xf>
    <xf numFmtId="0" fontId="0" fillId="0" borderId="8" xfId="0" applyBorder="1" applyAlignment="1" applyProtection="1">
      <alignment horizontal="left"/>
    </xf>
    <xf numFmtId="0" fontId="0" fillId="0" borderId="5" xfId="0" applyBorder="1" applyAlignment="1" applyProtection="1">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4" fontId="1" fillId="7" borderId="12" xfId="0" applyNumberFormat="1" applyFont="1" applyFill="1" applyBorder="1" applyAlignment="1" applyProtection="1">
      <alignment horizontal="center"/>
      <protection locked="0"/>
    </xf>
    <xf numFmtId="169" fontId="10" fillId="0" borderId="7"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right" vertical="top"/>
    </xf>
    <xf numFmtId="169" fontId="10" fillId="0" borderId="13" xfId="0" applyNumberFormat="1" applyFont="1" applyFill="1" applyBorder="1" applyAlignment="1" applyProtection="1">
      <alignment horizontal="right" vertical="top"/>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67" fontId="10"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center"/>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9" fontId="9" fillId="7" borderId="5" xfId="0" applyNumberFormat="1" applyFont="1" applyFill="1" applyBorder="1" applyAlignment="1" applyProtection="1">
      <alignment horizontal="center"/>
      <protection locked="0"/>
    </xf>
    <xf numFmtId="0" fontId="0" fillId="7" borderId="5" xfId="0" applyFill="1" applyBorder="1" applyProtection="1">
      <protection locked="0"/>
    </xf>
    <xf numFmtId="0" fontId="43" fillId="0" borderId="0" xfId="0" applyFont="1" applyBorder="1" applyAlignment="1" applyProtection="1">
      <alignment horizontal="center"/>
    </xf>
    <xf numFmtId="169" fontId="0" fillId="0" borderId="5" xfId="0" applyNumberFormat="1" applyFill="1" applyBorder="1" applyAlignment="1" applyProtection="1">
      <alignment horizontal="center"/>
    </xf>
    <xf numFmtId="0" fontId="16" fillId="0" borderId="0" xfId="0" applyFont="1" applyAlignment="1" applyProtection="1">
      <alignment horizontal="center"/>
    </xf>
    <xf numFmtId="0" fontId="18" fillId="0" borderId="0" xfId="0" applyFont="1" applyBorder="1" applyAlignment="1" applyProtection="1">
      <alignment horizontal="center"/>
    </xf>
    <xf numFmtId="175" fontId="0" fillId="7" borderId="4" xfId="0" applyNumberFormat="1" applyFill="1" applyBorder="1" applyAlignment="1" applyProtection="1">
      <alignment horizontal="left"/>
      <protection locked="0"/>
    </xf>
    <xf numFmtId="0" fontId="10" fillId="0" borderId="5" xfId="0" applyFont="1" applyBorder="1" applyAlignment="1" applyProtection="1">
      <alignment horizontal="left"/>
    </xf>
    <xf numFmtId="0" fontId="24" fillId="0" borderId="2" xfId="0" applyFont="1" applyFill="1" applyBorder="1" applyAlignment="1" applyProtection="1">
      <alignment horizontal="left"/>
    </xf>
    <xf numFmtId="3" fontId="10" fillId="0" borderId="12" xfId="0" applyNumberFormat="1" applyFont="1" applyFill="1" applyBorder="1" applyAlignment="1" applyProtection="1">
      <alignment horizontal="center"/>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3" xfId="0"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 fillId="0" borderId="0" xfId="548" applyFont="1" applyFill="1" applyAlignment="1" applyProtection="1">
      <alignment horizontal="center"/>
    </xf>
    <xf numFmtId="9" fontId="1" fillId="0" borderId="0" xfId="548" applyNumberFormat="1" applyFont="1" applyFill="1" applyBorder="1" applyAlignment="1" applyProtection="1">
      <alignment horizontal="center" vertical="center"/>
    </xf>
    <xf numFmtId="0" fontId="10" fillId="7" borderId="5" xfId="275" applyFont="1" applyFill="1" applyBorder="1" applyAlignment="1" applyProtection="1">
      <protection locked="0"/>
    </xf>
    <xf numFmtId="169" fontId="0" fillId="0" borderId="12" xfId="0" applyNumberFormat="1" applyFill="1" applyBorder="1" applyAlignment="1" applyProtection="1"/>
    <xf numFmtId="2" fontId="1" fillId="0" borderId="12" xfId="548" applyNumberFormat="1" applyFont="1" applyFill="1" applyBorder="1" applyAlignment="1" applyProtection="1">
      <alignment horizontal="center"/>
    </xf>
    <xf numFmtId="0" fontId="20" fillId="7" borderId="3" xfId="548" applyFont="1" applyFill="1" applyBorder="1" applyAlignment="1" applyProtection="1">
      <alignment horizontal="center"/>
    </xf>
    <xf numFmtId="0" fontId="20" fillId="7" borderId="4" xfId="548" applyFont="1" applyFill="1" applyBorder="1" applyAlignment="1" applyProtection="1">
      <alignment horizontal="center"/>
    </xf>
    <xf numFmtId="0" fontId="20" fillId="7" borderId="8" xfId="548" applyFont="1" applyFill="1" applyBorder="1" applyAlignment="1" applyProtection="1">
      <alignment horizontal="center"/>
    </xf>
    <xf numFmtId="49" fontId="1" fillId="7" borderId="3" xfId="548" applyNumberFormat="1" applyFont="1" applyFill="1" applyBorder="1" applyAlignment="1" applyProtection="1">
      <alignment horizontal="center"/>
    </xf>
    <xf numFmtId="49" fontId="1" fillId="7" borderId="8" xfId="548" applyNumberFormat="1" applyFont="1" applyFill="1" applyBorder="1" applyAlignment="1" applyProtection="1">
      <alignment horizontal="center"/>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4" fontId="20" fillId="7" borderId="3" xfId="0" applyNumberFormat="1" applyFont="1" applyFill="1" applyBorder="1" applyAlignment="1" applyProtection="1">
      <alignment horizontal="left"/>
      <protection locked="0"/>
    </xf>
    <xf numFmtId="164" fontId="20" fillId="7" borderId="4" xfId="0" applyNumberFormat="1" applyFont="1" applyFill="1" applyBorder="1" applyAlignment="1" applyProtection="1">
      <alignment horizontal="left"/>
      <protection locked="0"/>
    </xf>
    <xf numFmtId="164" fontId="20" fillId="7" borderId="8" xfId="0" applyNumberFormat="1" applyFont="1" applyFill="1" applyBorder="1" applyAlignment="1" applyProtection="1">
      <alignment horizontal="lef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2" fontId="1" fillId="0" borderId="12" xfId="548" applyNumberFormat="1" applyFont="1" applyBorder="1" applyAlignment="1" applyProtection="1">
      <alignment horizontal="center"/>
    </xf>
    <xf numFmtId="172" fontId="1" fillId="0" borderId="0" xfId="548"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 fontId="1" fillId="0" borderId="3" xfId="548" applyNumberFormat="1" applyFont="1" applyBorder="1" applyAlignment="1" applyProtection="1">
      <alignment horizontal="center"/>
    </xf>
    <xf numFmtId="1" fontId="1" fillId="0" borderId="4" xfId="548" applyNumberFormat="1" applyFont="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2" fontId="1" fillId="0" borderId="3" xfId="548" applyNumberFormat="1" applyFont="1" applyFill="1" applyBorder="1" applyAlignment="1" applyProtection="1">
      <alignment horizontal="center"/>
    </xf>
    <xf numFmtId="2" fontId="1" fillId="0" borderId="8" xfId="548" applyNumberFormat="1" applyFont="1" applyFill="1" applyBorder="1" applyAlignment="1" applyProtection="1">
      <alignment horizontal="center"/>
    </xf>
    <xf numFmtId="14" fontId="0" fillId="7" borderId="3" xfId="0" applyNumberFormat="1" applyFill="1" applyBorder="1" applyAlignment="1" applyProtection="1">
      <alignment horizontal="righ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9" fontId="0" fillId="7" borderId="3" xfId="0" applyNumberFormat="1" applyFill="1" applyBorder="1" applyAlignment="1" applyProtection="1">
      <alignment horizontal="right"/>
      <protection locked="0"/>
    </xf>
    <xf numFmtId="9" fontId="0" fillId="7" borderId="4" xfId="0" applyNumberFormat="1" applyFill="1" applyBorder="1" applyAlignment="1" applyProtection="1">
      <alignment horizontal="right"/>
      <protection locked="0"/>
    </xf>
    <xf numFmtId="9" fontId="0" fillId="7" borderId="8"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0" fontId="0" fillId="7" borderId="3" xfId="0" applyNumberFormat="1" applyFill="1" applyBorder="1" applyAlignment="1" applyProtection="1">
      <alignment horizontal="right"/>
      <protection locked="0"/>
    </xf>
    <xf numFmtId="0" fontId="0" fillId="7" borderId="4" xfId="0" applyNumberFormat="1" applyFill="1" applyBorder="1" applyAlignment="1" applyProtection="1">
      <alignment horizontal="right"/>
      <protection locked="0"/>
    </xf>
    <xf numFmtId="0" fontId="0" fillId="7" borderId="8" xfId="0" applyNumberFormat="1" applyFill="1" applyBorder="1" applyAlignment="1" applyProtection="1">
      <alignment horizontal="right"/>
      <protection locked="0"/>
    </xf>
    <xf numFmtId="9" fontId="1" fillId="0" borderId="7" xfId="548" applyNumberFormat="1" applyFont="1" applyBorder="1" applyAlignment="1" applyProtection="1">
      <alignment horizontal="center"/>
    </xf>
    <xf numFmtId="9" fontId="1" fillId="0" borderId="0" xfId="548" applyNumberFormat="1" applyFont="1" applyBorder="1" applyAlignment="1" applyProtection="1">
      <alignment horizontal="center"/>
    </xf>
    <xf numFmtId="172" fontId="1" fillId="0" borderId="9" xfId="548" applyNumberFormat="1" applyFont="1" applyBorder="1" applyAlignment="1" applyProtection="1">
      <alignment horizontal="center"/>
    </xf>
    <xf numFmtId="172" fontId="1" fillId="0" borderId="5" xfId="548" applyNumberFormat="1" applyFont="1" applyBorder="1" applyAlignment="1" applyProtection="1">
      <alignment horizontal="center"/>
    </xf>
    <xf numFmtId="172" fontId="1" fillId="0" borderId="10" xfId="548" applyNumberFormat="1" applyFont="1" applyBorder="1" applyAlignment="1" applyProtection="1">
      <alignment horizontal="center"/>
    </xf>
    <xf numFmtId="172" fontId="1" fillId="0" borderId="3" xfId="548" applyNumberFormat="1" applyFont="1" applyBorder="1" applyAlignment="1" applyProtection="1">
      <alignment horizontal="center"/>
    </xf>
    <xf numFmtId="172" fontId="1" fillId="0" borderId="4" xfId="548" applyNumberFormat="1" applyFont="1" applyBorder="1" applyAlignment="1" applyProtection="1">
      <alignment horizontal="center"/>
    </xf>
    <xf numFmtId="172" fontId="1" fillId="0" borderId="8" xfId="548" applyNumberFormat="1" applyFont="1" applyBorder="1" applyAlignment="1" applyProtection="1">
      <alignment horizontal="center"/>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1" fontId="1" fillId="0" borderId="12" xfId="548" applyNumberFormat="1" applyFont="1" applyFill="1" applyBorder="1" applyAlignment="1" applyProtection="1">
      <alignment horizontal="center"/>
    </xf>
    <xf numFmtId="169" fontId="1" fillId="4" borderId="3" xfId="548" applyNumberFormat="1" applyFont="1" applyFill="1" applyBorder="1" applyAlignment="1" applyProtection="1">
      <alignment horizontal="center"/>
    </xf>
    <xf numFmtId="169" fontId="1" fillId="4" borderId="4" xfId="548" applyNumberFormat="1" applyFont="1" applyFill="1" applyBorder="1" applyAlignment="1" applyProtection="1">
      <alignment horizontal="center"/>
    </xf>
    <xf numFmtId="169" fontId="1" fillId="4" borderId="8" xfId="548" applyNumberFormat="1" applyFont="1" applyFill="1" applyBorder="1" applyAlignment="1" applyProtection="1">
      <alignment horizontal="center"/>
    </xf>
    <xf numFmtId="0" fontId="22" fillId="0" borderId="3" xfId="548" applyFont="1" applyFill="1" applyBorder="1" applyAlignment="1" applyProtection="1">
      <alignment horizontal="center"/>
    </xf>
    <xf numFmtId="0" fontId="22" fillId="0" borderId="4" xfId="548" applyFont="1" applyFill="1" applyBorder="1" applyAlignment="1" applyProtection="1">
      <alignment horizontal="center"/>
    </xf>
    <xf numFmtId="0" fontId="22" fillId="0" borderId="8" xfId="548" applyFont="1" applyFill="1" applyBorder="1" applyAlignment="1" applyProtection="1">
      <alignment horizontal="center"/>
    </xf>
    <xf numFmtId="169" fontId="1" fillId="0" borderId="3" xfId="548" applyNumberFormat="1" applyFont="1" applyFill="1" applyBorder="1" applyAlignment="1" applyProtection="1">
      <alignment horizontal="center"/>
    </xf>
    <xf numFmtId="169" fontId="1" fillId="0" borderId="4" xfId="548" applyNumberFormat="1" applyFont="1" applyFill="1" applyBorder="1" applyAlignment="1" applyProtection="1">
      <alignment horizontal="center"/>
    </xf>
    <xf numFmtId="169" fontId="1" fillId="0" borderId="8" xfId="548" applyNumberFormat="1" applyFont="1" applyFill="1" applyBorder="1" applyAlignment="1" applyProtection="1">
      <alignment horizontal="center"/>
    </xf>
    <xf numFmtId="0" fontId="20" fillId="7" borderId="3" xfId="548" applyFont="1" applyFill="1" applyBorder="1" applyAlignment="1" applyProtection="1">
      <alignment horizontal="center"/>
      <protection locked="0"/>
    </xf>
    <xf numFmtId="0" fontId="20" fillId="7" borderId="8" xfId="548" applyFont="1" applyFill="1" applyBorder="1" applyAlignment="1" applyProtection="1">
      <alignment horizontal="center"/>
      <protection locked="0"/>
    </xf>
    <xf numFmtId="0" fontId="22" fillId="0" borderId="12" xfId="548" applyFont="1" applyFill="1" applyBorder="1" applyAlignment="1" applyProtection="1">
      <alignment horizontal="center"/>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 fillId="0" borderId="12" xfId="548" quotePrefix="1" applyFont="1" applyFill="1" applyBorder="1" applyAlignment="1" applyProtection="1">
      <alignment horizontal="center"/>
    </xf>
    <xf numFmtId="0" fontId="0" fillId="7" borderId="3" xfId="0" applyFill="1" applyBorder="1" applyAlignment="1" applyProtection="1">
      <alignment horizontal="left"/>
      <protection locked="0"/>
    </xf>
    <xf numFmtId="169" fontId="10" fillId="4" borderId="3" xfId="548" applyNumberFormat="1" applyFont="1" applyFill="1" applyBorder="1" applyAlignment="1" applyProtection="1">
      <alignment horizontal="center"/>
    </xf>
    <xf numFmtId="169" fontId="10" fillId="4" borderId="4" xfId="548" applyNumberFormat="1" applyFont="1" applyFill="1" applyBorder="1" applyAlignment="1" applyProtection="1">
      <alignment horizontal="center"/>
    </xf>
    <xf numFmtId="169" fontId="10" fillId="4" borderId="8" xfId="548" applyNumberFormat="1" applyFont="1" applyFill="1" applyBorder="1" applyAlignment="1" applyProtection="1">
      <alignment horizontal="center"/>
    </xf>
    <xf numFmtId="169" fontId="10" fillId="0" borderId="1" xfId="549" applyNumberFormat="1" applyFont="1" applyFill="1" applyBorder="1" applyAlignment="1" applyProtection="1">
      <alignment horizontal="center" vertical="center"/>
    </xf>
    <xf numFmtId="169" fontId="10" fillId="0" borderId="2" xfId="549" applyNumberFormat="1" applyFont="1" applyFill="1" applyBorder="1" applyAlignment="1" applyProtection="1">
      <alignment horizontal="center" vertical="center"/>
    </xf>
    <xf numFmtId="169" fontId="10" fillId="0" borderId="11" xfId="549" applyNumberFormat="1" applyFont="1" applyFill="1" applyBorder="1" applyAlignment="1" applyProtection="1">
      <alignment horizontal="center" vertical="center"/>
    </xf>
    <xf numFmtId="169" fontId="10" fillId="0" borderId="7" xfId="549" applyNumberFormat="1" applyFont="1" applyFill="1" applyBorder="1" applyAlignment="1" applyProtection="1">
      <alignment horizontal="center" vertical="center"/>
    </xf>
    <xf numFmtId="169" fontId="10" fillId="0" borderId="0" xfId="549" applyNumberFormat="1" applyFont="1" applyFill="1" applyBorder="1" applyAlignment="1" applyProtection="1">
      <alignment horizontal="center" vertical="center"/>
    </xf>
    <xf numFmtId="169" fontId="10" fillId="0" borderId="13" xfId="549" applyNumberFormat="1" applyFont="1" applyFill="1" applyBorder="1" applyAlignment="1" applyProtection="1">
      <alignment horizontal="center" vertical="center"/>
    </xf>
    <xf numFmtId="169" fontId="10" fillId="0" borderId="9" xfId="549" applyNumberFormat="1" applyFont="1" applyFill="1" applyBorder="1" applyAlignment="1" applyProtection="1">
      <alignment horizontal="center" vertical="center"/>
    </xf>
    <xf numFmtId="169" fontId="10" fillId="0" borderId="5" xfId="549" applyNumberFormat="1" applyFont="1" applyFill="1" applyBorder="1" applyAlignment="1" applyProtection="1">
      <alignment horizontal="center" vertical="center"/>
    </xf>
    <xf numFmtId="169" fontId="10" fillId="0" borderId="10" xfId="549" applyNumberFormat="1" applyFont="1" applyFill="1" applyBorder="1" applyAlignment="1" applyProtection="1">
      <alignment horizontal="center" vertical="center"/>
    </xf>
    <xf numFmtId="0" fontId="8" fillId="0" borderId="0" xfId="548" applyNumberFormat="1" applyFont="1" applyFill="1" applyBorder="1" applyAlignment="1" applyProtection="1">
      <alignment horizontal="left" vertical="center" wrapText="1"/>
    </xf>
    <xf numFmtId="0" fontId="32" fillId="0" borderId="7" xfId="548" applyFont="1" applyBorder="1" applyAlignment="1" applyProtection="1">
      <alignment horizontal="center" vertical="center" wrapText="1"/>
    </xf>
    <xf numFmtId="0" fontId="32" fillId="0" borderId="0" xfId="548" applyFont="1" applyBorder="1" applyAlignment="1" applyProtection="1">
      <alignment horizontal="center" vertical="center" wrapText="1"/>
    </xf>
    <xf numFmtId="0" fontId="20" fillId="7" borderId="9" xfId="548" applyFont="1" applyFill="1" applyBorder="1" applyAlignment="1" applyProtection="1">
      <alignment horizontal="center"/>
      <protection locked="0"/>
    </xf>
    <xf numFmtId="0" fontId="20" fillId="7" borderId="10" xfId="548" applyFont="1" applyFill="1" applyBorder="1" applyAlignment="1" applyProtection="1">
      <alignment horizontal="center"/>
      <protection locked="0"/>
    </xf>
    <xf numFmtId="169" fontId="10" fillId="0" borderId="5" xfId="548" applyNumberFormat="1" applyFont="1" applyBorder="1" applyAlignment="1" applyProtection="1">
      <alignment horizontal="right" vertical="center" wrapText="1"/>
    </xf>
    <xf numFmtId="176" fontId="10" fillId="0" borderId="3" xfId="570" applyNumberFormat="1" applyFont="1" applyBorder="1" applyAlignment="1" applyProtection="1">
      <alignment horizontal="center" vertical="center" wrapText="1"/>
    </xf>
    <xf numFmtId="176" fontId="10" fillId="0" borderId="4" xfId="570" applyNumberFormat="1" applyFont="1" applyBorder="1" applyAlignment="1" applyProtection="1">
      <alignment horizontal="center" vertical="center" wrapText="1"/>
    </xf>
    <xf numFmtId="176" fontId="10" fillId="0" borderId="8" xfId="570" applyNumberFormat="1" applyFont="1" applyBorder="1" applyAlignment="1" applyProtection="1">
      <alignment horizontal="center" vertical="center" wrapText="1"/>
    </xf>
    <xf numFmtId="0" fontId="8" fillId="0" borderId="6" xfId="0" applyFont="1" applyFill="1" applyBorder="1" applyAlignment="1" applyProtection="1">
      <alignment horizontal="center"/>
    </xf>
    <xf numFmtId="0" fontId="22" fillId="4" borderId="3" xfId="548" applyFont="1" applyFill="1" applyBorder="1" applyAlignment="1" applyProtection="1">
      <alignment horizontal="center"/>
    </xf>
    <xf numFmtId="0" fontId="22" fillId="4" borderId="4" xfId="548" applyFont="1" applyFill="1" applyBorder="1" applyAlignment="1" applyProtection="1">
      <alignment horizontal="center"/>
    </xf>
    <xf numFmtId="0" fontId="22" fillId="4" borderId="8" xfId="548" applyFont="1" applyFill="1" applyBorder="1" applyAlignment="1" applyProtection="1">
      <alignment horizontal="center"/>
    </xf>
    <xf numFmtId="0" fontId="21" fillId="0" borderId="1" xfId="548" applyFont="1" applyFill="1" applyBorder="1" applyAlignment="1" applyProtection="1">
      <alignment horizontal="right"/>
    </xf>
    <xf numFmtId="0" fontId="21" fillId="0" borderId="2" xfId="548" applyFont="1" applyFill="1" applyBorder="1" applyAlignment="1" applyProtection="1">
      <alignment horizontal="right"/>
    </xf>
    <xf numFmtId="0" fontId="21" fillId="0" borderId="11" xfId="548" applyFont="1" applyFill="1" applyBorder="1" applyAlignment="1" applyProtection="1">
      <alignment horizontal="right"/>
    </xf>
    <xf numFmtId="1" fontId="10" fillId="0" borderId="3" xfId="548" applyNumberFormat="1" applyFont="1" applyFill="1" applyBorder="1" applyAlignment="1" applyProtection="1">
      <alignment horizontal="center"/>
    </xf>
    <xf numFmtId="1" fontId="10" fillId="0" borderId="4" xfId="548" applyNumberFormat="1" applyFont="1" applyFill="1" applyBorder="1" applyAlignment="1" applyProtection="1">
      <alignment horizontal="center"/>
    </xf>
    <xf numFmtId="1" fontId="10" fillId="0" borderId="8" xfId="548" applyNumberFormat="1" applyFont="1" applyFill="1" applyBorder="1" applyAlignment="1" applyProtection="1">
      <alignment horizontal="center"/>
    </xf>
    <xf numFmtId="169" fontId="8" fillId="0" borderId="3" xfId="548" applyNumberFormat="1" applyFont="1" applyFill="1" applyBorder="1" applyAlignment="1" applyProtection="1">
      <alignment horizontal="center" vertical="center"/>
    </xf>
    <xf numFmtId="169" fontId="8" fillId="0" borderId="4" xfId="548" applyNumberFormat="1" applyFont="1" applyFill="1" applyBorder="1" applyAlignment="1" applyProtection="1">
      <alignment horizontal="center" vertical="center"/>
    </xf>
    <xf numFmtId="169" fontId="8" fillId="0" borderId="8" xfId="548" applyNumberFormat="1" applyFont="1" applyFill="1" applyBorder="1" applyAlignment="1" applyProtection="1">
      <alignment horizontal="center" vertical="center"/>
    </xf>
    <xf numFmtId="0" fontId="8" fillId="0" borderId="3" xfId="548" applyFont="1" applyFill="1" applyBorder="1" applyAlignment="1" applyProtection="1">
      <alignment horizontal="right"/>
    </xf>
    <xf numFmtId="0" fontId="8" fillId="0" borderId="4" xfId="548" applyFont="1" applyFill="1" applyBorder="1" applyAlignment="1" applyProtection="1">
      <alignment horizontal="right"/>
    </xf>
    <xf numFmtId="0" fontId="8" fillId="0" borderId="8" xfId="548" applyFont="1" applyFill="1" applyBorder="1" applyAlignment="1" applyProtection="1">
      <alignment horizontal="right"/>
    </xf>
    <xf numFmtId="169" fontId="1" fillId="7" borderId="1" xfId="548" applyNumberFormat="1" applyFont="1" applyFill="1" applyBorder="1" applyAlignment="1" applyProtection="1">
      <alignment horizontal="center" vertical="center"/>
      <protection locked="0"/>
    </xf>
    <xf numFmtId="169" fontId="1" fillId="7" borderId="2" xfId="548" applyNumberFormat="1" applyFont="1" applyFill="1" applyBorder="1" applyAlignment="1" applyProtection="1">
      <alignment horizontal="center" vertical="center"/>
      <protection locked="0"/>
    </xf>
    <xf numFmtId="169" fontId="1" fillId="7" borderId="11" xfId="548" applyNumberFormat="1" applyFont="1" applyFill="1" applyBorder="1" applyAlignment="1" applyProtection="1">
      <alignment horizontal="center" vertical="center"/>
      <protection locked="0"/>
    </xf>
    <xf numFmtId="169" fontId="1" fillId="7" borderId="7" xfId="548" applyNumberFormat="1" applyFont="1" applyFill="1" applyBorder="1" applyAlignment="1" applyProtection="1">
      <alignment horizontal="center" vertical="center"/>
      <protection locked="0"/>
    </xf>
    <xf numFmtId="169" fontId="1" fillId="7" borderId="0" xfId="548" applyNumberFormat="1" applyFont="1" applyFill="1" applyBorder="1" applyAlignment="1" applyProtection="1">
      <alignment horizontal="center" vertical="center"/>
      <protection locked="0"/>
    </xf>
    <xf numFmtId="169" fontId="1" fillId="7" borderId="13" xfId="548" applyNumberFormat="1" applyFont="1" applyFill="1" applyBorder="1" applyAlignment="1" applyProtection="1">
      <alignment horizontal="center" vertical="center"/>
      <protection locked="0"/>
    </xf>
    <xf numFmtId="169" fontId="1" fillId="7" borderId="9" xfId="548" applyNumberFormat="1" applyFont="1" applyFill="1" applyBorder="1" applyAlignment="1" applyProtection="1">
      <alignment horizontal="center" vertical="center"/>
      <protection locked="0"/>
    </xf>
    <xf numFmtId="169" fontId="1" fillId="7" borderId="5" xfId="548" applyNumberFormat="1" applyFont="1" applyFill="1" applyBorder="1" applyAlignment="1" applyProtection="1">
      <alignment horizontal="center" vertical="center"/>
      <protection locked="0"/>
    </xf>
    <xf numFmtId="169" fontId="1" fillId="7" borderId="10" xfId="548" applyNumberFormat="1" applyFont="1" applyFill="1" applyBorder="1" applyAlignment="1" applyProtection="1">
      <alignment horizontal="center" vertical="center"/>
      <protection locked="0"/>
    </xf>
    <xf numFmtId="169" fontId="1" fillId="0" borderId="1" xfId="548" applyNumberFormat="1" applyFont="1" applyBorder="1" applyAlignment="1" applyProtection="1">
      <alignment horizontal="center" vertical="center"/>
    </xf>
    <xf numFmtId="169" fontId="1" fillId="0" borderId="2" xfId="548" applyNumberFormat="1" applyFont="1" applyBorder="1" applyAlignment="1" applyProtection="1">
      <alignment horizontal="center" vertical="center"/>
    </xf>
    <xf numFmtId="169" fontId="1" fillId="0" borderId="11" xfId="548" applyNumberFormat="1" applyFont="1" applyBorder="1" applyAlignment="1" applyProtection="1">
      <alignment horizontal="center" vertical="center"/>
    </xf>
    <xf numFmtId="169" fontId="1" fillId="0" borderId="7" xfId="548" applyNumberFormat="1" applyFont="1" applyBorder="1" applyAlignment="1" applyProtection="1">
      <alignment horizontal="center" vertical="center"/>
    </xf>
    <xf numFmtId="169" fontId="1" fillId="0" borderId="0" xfId="548" applyNumberFormat="1" applyFont="1" applyBorder="1" applyAlignment="1" applyProtection="1">
      <alignment horizontal="center" vertical="center"/>
    </xf>
    <xf numFmtId="169" fontId="1" fillId="0" borderId="13" xfId="548" applyNumberFormat="1" applyFont="1" applyBorder="1" applyAlignment="1" applyProtection="1">
      <alignment horizontal="center" vertical="center"/>
    </xf>
    <xf numFmtId="169" fontId="1" fillId="0" borderId="9" xfId="548" applyNumberFormat="1" applyFont="1" applyBorder="1" applyAlignment="1" applyProtection="1">
      <alignment horizontal="center" vertical="center"/>
    </xf>
    <xf numFmtId="169" fontId="1" fillId="0" borderId="5" xfId="548" applyNumberFormat="1" applyFont="1" applyBorder="1" applyAlignment="1" applyProtection="1">
      <alignment horizontal="center" vertical="center"/>
    </xf>
    <xf numFmtId="169" fontId="1" fillId="0" borderId="10" xfId="548" applyNumberFormat="1" applyFont="1" applyBorder="1" applyAlignment="1" applyProtection="1">
      <alignment horizontal="center" vertical="center"/>
    </xf>
    <xf numFmtId="169" fontId="89" fillId="0" borderId="1" xfId="548" applyNumberFormat="1" applyFont="1" applyFill="1" applyBorder="1" applyAlignment="1" applyProtection="1">
      <alignment horizontal="center" vertical="center"/>
    </xf>
    <xf numFmtId="169" fontId="89" fillId="0" borderId="2" xfId="548" applyNumberFormat="1" applyFont="1" applyFill="1" applyBorder="1" applyAlignment="1" applyProtection="1">
      <alignment horizontal="center" vertical="center"/>
    </xf>
    <xf numFmtId="169" fontId="89" fillId="0" borderId="11" xfId="548" applyNumberFormat="1" applyFont="1" applyFill="1" applyBorder="1" applyAlignment="1" applyProtection="1">
      <alignment horizontal="center" vertical="center"/>
    </xf>
    <xf numFmtId="169" fontId="89" fillId="0" borderId="7" xfId="548" applyNumberFormat="1" applyFont="1" applyFill="1" applyBorder="1" applyAlignment="1" applyProtection="1">
      <alignment horizontal="center" vertical="center"/>
    </xf>
    <xf numFmtId="169" fontId="89" fillId="0" borderId="0" xfId="548" applyNumberFormat="1" applyFont="1" applyFill="1" applyBorder="1" applyAlignment="1" applyProtection="1">
      <alignment horizontal="center" vertical="center"/>
    </xf>
    <xf numFmtId="169" fontId="89" fillId="0" borderId="13" xfId="548" applyNumberFormat="1" applyFont="1" applyFill="1" applyBorder="1" applyAlignment="1" applyProtection="1">
      <alignment horizontal="center" vertical="center"/>
    </xf>
    <xf numFmtId="0" fontId="10" fillId="0" borderId="1" xfId="549" applyFont="1" applyBorder="1" applyAlignment="1" applyProtection="1">
      <alignment horizontal="left" vertical="top" wrapText="1"/>
    </xf>
    <xf numFmtId="0" fontId="10" fillId="0" borderId="2" xfId="549" applyFont="1" applyBorder="1" applyAlignment="1" applyProtection="1">
      <alignment horizontal="left" vertical="top" wrapText="1"/>
    </xf>
    <xf numFmtId="0" fontId="10" fillId="0" borderId="11" xfId="549" applyFont="1" applyBorder="1" applyAlignment="1" applyProtection="1">
      <alignment horizontal="left" vertical="top" wrapText="1"/>
    </xf>
    <xf numFmtId="0" fontId="10" fillId="0" borderId="7" xfId="549" applyFont="1" applyBorder="1" applyAlignment="1" applyProtection="1">
      <alignment horizontal="left" vertical="top" wrapText="1"/>
    </xf>
    <xf numFmtId="0" fontId="10" fillId="0" borderId="0" xfId="549" applyFont="1" applyBorder="1" applyAlignment="1" applyProtection="1">
      <alignment horizontal="left" vertical="top" wrapText="1"/>
    </xf>
    <xf numFmtId="0" fontId="10" fillId="0" borderId="13" xfId="549" applyFont="1" applyBorder="1" applyAlignment="1" applyProtection="1">
      <alignment horizontal="left" vertical="top" wrapText="1"/>
    </xf>
    <xf numFmtId="0" fontId="33" fillId="0" borderId="7" xfId="548" applyFont="1" applyBorder="1" applyAlignment="1" applyProtection="1">
      <alignment horizontal="center" vertical="center" wrapText="1"/>
    </xf>
    <xf numFmtId="0" fontId="33" fillId="0" borderId="0" xfId="548" applyFont="1" applyBorder="1" applyAlignment="1" applyProtection="1">
      <alignment horizontal="center" vertical="center" wrapText="1"/>
    </xf>
    <xf numFmtId="0" fontId="33" fillId="0" borderId="13" xfId="548" applyFont="1" applyBorder="1" applyAlignment="1" applyProtection="1">
      <alignment horizontal="center" vertical="center" wrapText="1"/>
    </xf>
    <xf numFmtId="0" fontId="33" fillId="0" borderId="9" xfId="548" applyFont="1" applyBorder="1" applyAlignment="1" applyProtection="1">
      <alignment horizontal="center" vertical="center" wrapText="1"/>
    </xf>
    <xf numFmtId="0" fontId="33" fillId="0" borderId="5" xfId="548" applyFont="1" applyBorder="1" applyAlignment="1" applyProtection="1">
      <alignment horizontal="center" vertical="center" wrapText="1"/>
    </xf>
    <xf numFmtId="0" fontId="33" fillId="0" borderId="10" xfId="548" applyFont="1" applyBorder="1" applyAlignment="1" applyProtection="1">
      <alignment horizontal="center" vertical="center" wrapText="1"/>
    </xf>
    <xf numFmtId="1" fontId="9" fillId="0" borderId="3" xfId="548" applyNumberFormat="1" applyFont="1" applyFill="1" applyBorder="1" applyAlignment="1" applyProtection="1">
      <alignment horizontal="center"/>
    </xf>
    <xf numFmtId="1" fontId="9" fillId="0" borderId="8" xfId="548" applyNumberFormat="1" applyFont="1" applyFill="1" applyBorder="1" applyAlignment="1" applyProtection="1">
      <alignment horizontal="center"/>
    </xf>
    <xf numFmtId="0" fontId="9" fillId="0" borderId="3" xfId="548" applyFont="1" applyFill="1" applyBorder="1" applyAlignment="1" applyProtection="1">
      <alignment horizontal="center"/>
    </xf>
    <xf numFmtId="0" fontId="9" fillId="0" borderId="8" xfId="548" applyFont="1" applyFill="1" applyBorder="1" applyAlignment="1" applyProtection="1">
      <alignment horizontal="center"/>
    </xf>
    <xf numFmtId="0" fontId="9" fillId="7" borderId="3" xfId="548" applyFont="1" applyFill="1" applyBorder="1" applyAlignment="1" applyProtection="1">
      <alignment horizontal="center"/>
      <protection locked="0"/>
    </xf>
    <xf numFmtId="0" fontId="9" fillId="7" borderId="8" xfId="548" applyFont="1" applyFill="1" applyBorder="1" applyAlignment="1" applyProtection="1">
      <alignment horizontal="center"/>
      <protection locked="0"/>
    </xf>
    <xf numFmtId="0" fontId="20" fillId="0" borderId="3" xfId="548" applyFont="1" applyFill="1" applyBorder="1" applyAlignment="1" applyProtection="1">
      <alignment horizontal="center"/>
    </xf>
    <xf numFmtId="0" fontId="20" fillId="0" borderId="8" xfId="548" applyFont="1" applyFill="1" applyBorder="1" applyAlignment="1" applyProtection="1">
      <alignment horizontal="center"/>
    </xf>
    <xf numFmtId="0" fontId="9" fillId="7" borderId="3" xfId="548" applyFont="1" applyFill="1" applyBorder="1" applyAlignment="1" applyProtection="1">
      <alignment horizontal="center" vertical="top" wrapText="1"/>
      <protection locked="0"/>
    </xf>
    <xf numFmtId="0" fontId="9" fillId="7" borderId="4" xfId="548" applyFont="1" applyFill="1" applyBorder="1" applyAlignment="1" applyProtection="1">
      <alignment horizontal="center" vertical="top" wrapText="1"/>
      <protection locked="0"/>
    </xf>
    <xf numFmtId="0" fontId="9" fillId="7" borderId="8" xfId="548" applyFont="1" applyFill="1" applyBorder="1" applyAlignment="1" applyProtection="1">
      <alignment horizontal="center" vertical="top" wrapText="1"/>
      <protection locked="0"/>
    </xf>
    <xf numFmtId="0" fontId="21" fillId="0" borderId="4" xfId="548" applyNumberFormat="1" applyFont="1" applyBorder="1" applyAlignment="1" applyProtection="1">
      <alignment horizontal="right" vertical="top" wrapText="1"/>
    </xf>
    <xf numFmtId="0" fontId="21" fillId="0" borderId="8" xfId="548" applyNumberFormat="1" applyFont="1" applyBorder="1" applyAlignment="1" applyProtection="1">
      <alignment horizontal="right" vertical="top" wrapText="1"/>
    </xf>
    <xf numFmtId="3" fontId="34" fillId="4" borderId="0" xfId="548" applyNumberFormat="1" applyFont="1" applyFill="1" applyBorder="1" applyAlignment="1" applyProtection="1">
      <alignment horizontal="left" vertical="center" wrapText="1"/>
    </xf>
    <xf numFmtId="3" fontId="34" fillId="0" borderId="0" xfId="548" applyNumberFormat="1" applyFont="1" applyFill="1" applyBorder="1" applyAlignment="1" applyProtection="1">
      <alignment horizontal="left" vertical="center" wrapText="1"/>
    </xf>
    <xf numFmtId="169" fontId="0" fillId="7" borderId="15" xfId="0" applyNumberFormat="1" applyFill="1" applyBorder="1" applyAlignment="1" applyProtection="1">
      <alignment horizontal="right"/>
      <protection locked="0"/>
    </xf>
    <xf numFmtId="0" fontId="1" fillId="7" borderId="3" xfId="548" applyFont="1" applyFill="1" applyBorder="1" applyAlignment="1" applyProtection="1">
      <alignment horizontal="left" vertical="center" wrapText="1"/>
      <protection locked="0"/>
    </xf>
    <xf numFmtId="0" fontId="10" fillId="7" borderId="4" xfId="548" applyFont="1" applyFill="1" applyBorder="1" applyAlignment="1" applyProtection="1">
      <alignment horizontal="left" vertical="center" wrapText="1"/>
      <protection locked="0"/>
    </xf>
    <xf numFmtId="0" fontId="10" fillId="7" borderId="8" xfId="548" applyFont="1" applyFill="1" applyBorder="1" applyAlignment="1" applyProtection="1">
      <alignment horizontal="left" vertical="center" wrapText="1"/>
      <protection locked="0"/>
    </xf>
    <xf numFmtId="0" fontId="8" fillId="0" borderId="5" xfId="0" applyFont="1" applyBorder="1" applyAlignment="1" applyProtection="1">
      <alignment horizontal="center"/>
    </xf>
    <xf numFmtId="169" fontId="10" fillId="7" borderId="5" xfId="0" applyNumberFormat="1" applyFont="1" applyFill="1" applyBorder="1" applyAlignment="1" applyProtection="1">
      <alignment horizontal="right"/>
      <protection locked="0"/>
    </xf>
    <xf numFmtId="0" fontId="8" fillId="0" borderId="0" xfId="0" applyFont="1" applyAlignment="1" applyProtection="1">
      <alignment horizontal="center"/>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 fillId="53" borderId="5" xfId="0" applyFont="1" applyFill="1" applyBorder="1" applyAlignment="1" applyProtection="1">
      <alignment horizontal="left"/>
      <protection locked="0"/>
    </xf>
    <xf numFmtId="0" fontId="10" fillId="53" borderId="5" xfId="0" applyFont="1" applyFill="1" applyBorder="1" applyAlignment="1" applyProtection="1">
      <alignment horizontal="left"/>
      <protection locked="0"/>
    </xf>
    <xf numFmtId="0" fontId="20" fillId="0" borderId="2" xfId="0" applyFont="1" applyBorder="1" applyAlignment="1" applyProtection="1">
      <alignment horizontal="center"/>
    </xf>
    <xf numFmtId="0" fontId="9" fillId="0" borderId="0" xfId="0" applyFont="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169" fontId="10" fillId="0" borderId="5" xfId="0" applyNumberFormat="1" applyFont="1" applyFill="1" applyBorder="1" applyAlignment="1" applyProtection="1">
      <alignment horizontal="center"/>
    </xf>
    <xf numFmtId="0" fontId="1" fillId="53" borderId="5" xfId="0" applyFont="1" applyFill="1" applyBorder="1" applyAlignment="1" applyProtection="1">
      <alignment horizontal="center"/>
      <protection locked="0"/>
    </xf>
    <xf numFmtId="0" fontId="10" fillId="0" borderId="5" xfId="0" applyFont="1" applyFill="1" applyBorder="1" applyAlignment="1" applyProtection="1">
      <alignment horizontal="left" wrapText="1"/>
    </xf>
    <xf numFmtId="0" fontId="10" fillId="7" borderId="5" xfId="275"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0" fontId="10" fillId="2" borderId="12"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0" fillId="7" borderId="4" xfId="0" applyFill="1" applyBorder="1" applyAlignment="1" applyProtection="1">
      <alignment horizontal="right"/>
      <protection locked="0"/>
    </xf>
    <xf numFmtId="1" fontId="10" fillId="7" borderId="12" xfId="0" quotePrefix="1" applyNumberFormat="1"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169" fontId="10" fillId="7" borderId="4" xfId="0" applyNumberFormat="1" applyFont="1" applyFill="1" applyBorder="1" applyAlignment="1" applyProtection="1">
      <alignment horizontal="right"/>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7" fillId="5" borderId="2" xfId="0" applyFont="1" applyFill="1" applyBorder="1" applyAlignment="1" applyProtection="1">
      <alignment horizontal="center" vertical="center" wrapText="1"/>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10" fillId="7" borderId="4" xfId="0" applyFont="1" applyFill="1" applyBorder="1" applyAlignment="1" applyProtection="1">
      <alignment horizontal="right"/>
      <protection locked="0"/>
    </xf>
    <xf numFmtId="0" fontId="7" fillId="5" borderId="0" xfId="0" applyFont="1" applyFill="1" applyBorder="1" applyAlignment="1" applyProtection="1">
      <alignment horizontal="center" vertical="center"/>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4" fontId="10" fillId="7" borderId="4"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3" fontId="0" fillId="0" borderId="5" xfId="0" applyNumberFormat="1" applyFill="1" applyBorder="1" applyAlignment="1" applyProtection="1">
      <alignment horizontal="right"/>
    </xf>
    <xf numFmtId="0" fontId="1" fillId="7" borderId="0" xfId="0"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2" xfId="0" applyFill="1" applyBorder="1" applyAlignment="1" applyProtection="1">
      <alignment horizontal="center" vertical="center"/>
      <protection locked="0"/>
    </xf>
    <xf numFmtId="2" fontId="0" fillId="7" borderId="5" xfId="0" applyNumberFormat="1" applyFill="1" applyBorder="1" applyAlignment="1" applyProtection="1">
      <alignment horizontal="center"/>
      <protection locked="0"/>
    </xf>
    <xf numFmtId="0" fontId="20" fillId="7" borderId="5" xfId="0" applyFont="1" applyFill="1" applyBorder="1" applyAlignment="1" applyProtection="1">
      <alignment horizontal="left"/>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18" fillId="2" borderId="3" xfId="0" applyFont="1" applyFill="1" applyBorder="1" applyAlignment="1" applyProtection="1">
      <alignment horizontal="center" vertical="top"/>
    </xf>
    <xf numFmtId="0" fontId="18" fillId="2" borderId="4" xfId="0" applyFont="1" applyFill="1" applyBorder="1" applyAlignment="1" applyProtection="1">
      <alignment horizontal="center" vertical="top"/>
    </xf>
    <xf numFmtId="0" fontId="18"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10" fillId="0" borderId="0" xfId="261" applyFont="1" applyFill="1" applyBorder="1" applyAlignment="1" applyProtection="1">
      <alignment horizontal="left" vertical="top" wrapText="1"/>
    </xf>
    <xf numFmtId="0" fontId="10" fillId="0" borderId="0" xfId="261" applyFont="1" applyFill="1" applyBorder="1" applyAlignment="1" applyProtection="1">
      <alignment horizontal="right" vertical="top" wrapText="1"/>
    </xf>
    <xf numFmtId="0" fontId="49" fillId="0" borderId="0" xfId="261" applyFont="1" applyFill="1" applyBorder="1" applyAlignment="1" applyProtection="1">
      <alignment vertical="top"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0" fontId="8" fillId="0" borderId="12" xfId="0" applyFont="1" applyBorder="1" applyAlignment="1">
      <alignment horizontal="center" wrapText="1"/>
    </xf>
    <xf numFmtId="169" fontId="0" fillId="0" borderId="11" xfId="0" applyNumberFormat="1" applyFill="1" applyBorder="1" applyAlignment="1" applyProtection="1">
      <alignment horizontal="center"/>
    </xf>
    <xf numFmtId="169" fontId="0" fillId="0" borderId="18" xfId="0" applyNumberFormat="1" applyFill="1" applyBorder="1" applyAlignment="1" applyProtection="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169" fontId="93" fillId="0" borderId="8" xfId="0" applyNumberFormat="1" applyFont="1" applyFill="1" applyBorder="1" applyAlignment="1" applyProtection="1">
      <alignment horizontal="center"/>
    </xf>
    <xf numFmtId="169" fontId="93" fillId="0" borderId="12" xfId="0" applyNumberFormat="1" applyFont="1" applyFill="1" applyBorder="1" applyAlignment="1" applyProtection="1">
      <alignment horizontal="center"/>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93" fillId="0" borderId="8" xfId="0" applyNumberFormat="1" applyFont="1" applyFill="1" applyBorder="1" applyAlignment="1">
      <alignment horizontal="center"/>
    </xf>
    <xf numFmtId="169" fontId="93" fillId="0" borderId="12" xfId="0" applyNumberFormat="1" applyFont="1" applyFill="1" applyBorder="1" applyAlignment="1">
      <alignment horizontal="center"/>
    </xf>
    <xf numFmtId="169" fontId="0" fillId="0" borderId="12" xfId="0" applyNumberFormat="1" applyFill="1" applyBorder="1" applyAlignment="1">
      <alignment wrapText="1"/>
    </xf>
    <xf numFmtId="169" fontId="0" fillId="0" borderId="12" xfId="0" applyNumberFormat="1" applyFill="1" applyBorder="1" applyAlignment="1">
      <alignment horizontal="right"/>
    </xf>
    <xf numFmtId="0" fontId="24" fillId="0" borderId="0" xfId="261" applyFont="1" applyAlignment="1">
      <alignment horizontal="left" vertical="top" wrapText="1"/>
    </xf>
    <xf numFmtId="9" fontId="0" fillId="0" borderId="18" xfId="0" applyNumberFormat="1" applyFill="1" applyBorder="1" applyAlignment="1" applyProtection="1">
      <alignment horizontal="center"/>
    </xf>
    <xf numFmtId="0" fontId="0" fillId="0" borderId="12" xfId="0" applyBorder="1" applyAlignment="1">
      <alignment horizontal="center"/>
    </xf>
    <xf numFmtId="169" fontId="0" fillId="0" borderId="12"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8" fillId="0" borderId="5" xfId="0" applyFont="1" applyBorder="1" applyAlignment="1">
      <alignment horizontal="center"/>
    </xf>
    <xf numFmtId="169" fontId="1" fillId="0" borderId="3" xfId="0" applyNumberFormat="1" applyFont="1" applyFill="1" applyBorder="1" applyAlignment="1" applyProtection="1">
      <alignment horizontal="center"/>
    </xf>
    <xf numFmtId="0" fontId="0" fillId="0" borderId="4" xfId="0" applyFill="1" applyBorder="1" applyAlignment="1">
      <alignment horizontal="center"/>
    </xf>
    <xf numFmtId="0" fontId="0" fillId="0" borderId="8" xfId="0" applyFill="1" applyBorder="1" applyAlignment="1">
      <alignment horizontal="center"/>
    </xf>
    <xf numFmtId="169" fontId="0" fillId="0" borderId="3"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9" fillId="0" borderId="8" xfId="0" applyFont="1" applyBorder="1" applyAlignment="1">
      <alignment horizontal="left"/>
    </xf>
    <xf numFmtId="0" fontId="80" fillId="0" borderId="0" xfId="0" applyFont="1" applyFill="1" applyBorder="1" applyAlignment="1">
      <alignment horizontal="left" vertical="top" wrapText="1"/>
    </xf>
    <xf numFmtId="169" fontId="0" fillId="0" borderId="12" xfId="0" applyNumberFormat="1" applyFill="1" applyBorder="1" applyAlignment="1"/>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0" fontId="80" fillId="0" borderId="0" xfId="0" applyFont="1" applyBorder="1" applyAlignment="1">
      <alignment horizontal="left" wrapText="1"/>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8" fillId="0" borderId="12" xfId="0" applyFont="1" applyBorder="1" applyAlignment="1">
      <alignment horizontal="center"/>
    </xf>
    <xf numFmtId="10" fontId="0" fillId="0" borderId="12" xfId="0" applyNumberFormat="1" applyFill="1" applyBorder="1" applyAlignment="1" applyProtection="1">
      <alignment horizontal="center"/>
      <protection locked="0"/>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49" fillId="0" borderId="3" xfId="0" applyFont="1" applyBorder="1" applyAlignment="1">
      <alignment horizontal="right"/>
    </xf>
    <xf numFmtId="0" fontId="49" fillId="0" borderId="4" xfId="0" applyFont="1" applyBorder="1" applyAlignment="1">
      <alignment horizontal="right"/>
    </xf>
    <xf numFmtId="0" fontId="49"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0" fontId="9" fillId="0" borderId="2" xfId="0" applyFont="1" applyBorder="1" applyAlignment="1">
      <alignment horizontal="left"/>
    </xf>
    <xf numFmtId="0" fontId="24" fillId="0" borderId="2" xfId="0" applyNumberFormat="1" applyFont="1" applyBorder="1" applyAlignment="1">
      <alignment horizontal="left" vertical="top"/>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24" fillId="0" borderId="0" xfId="0" applyFont="1" applyBorder="1" applyAlignment="1">
      <alignment horizontal="left"/>
    </xf>
    <xf numFmtId="0" fontId="8" fillId="0" borderId="49" xfId="0" applyFont="1" applyBorder="1" applyAlignment="1" applyProtection="1">
      <alignment horizontal="center"/>
    </xf>
    <xf numFmtId="0" fontId="8" fillId="0" borderId="50" xfId="0" applyFont="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Alignment="1" applyProtection="1">
      <alignment horizontal="center"/>
    </xf>
    <xf numFmtId="0" fontId="8" fillId="0" borderId="46" xfId="0" applyFont="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5"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vertical="center" wrapText="1"/>
    </xf>
    <xf numFmtId="0" fontId="58" fillId="0" borderId="0" xfId="0" applyFont="1" applyAlignment="1">
      <alignment horizontal="left" vertical="top" wrapText="1"/>
    </xf>
    <xf numFmtId="0" fontId="9" fillId="0" borderId="0" xfId="0" applyFont="1" applyFill="1" applyBorder="1" applyAlignment="1" applyProtection="1">
      <alignment horizontal="left" vertical="top" wrapText="1" shrinkToFit="1"/>
    </xf>
    <xf numFmtId="0" fontId="17" fillId="0" borderId="0" xfId="0" applyFont="1" applyFill="1" applyBorder="1" applyAlignment="1" applyProtection="1">
      <alignment horizontal="left" vertical="top" wrapText="1"/>
    </xf>
    <xf numFmtId="0" fontId="8" fillId="0" borderId="43" xfId="0" applyFont="1" applyBorder="1" applyAlignment="1" applyProtection="1">
      <alignment horizontal="center" vertical="top"/>
    </xf>
    <xf numFmtId="0" fontId="8" fillId="0" borderId="44" xfId="0" applyFont="1" applyBorder="1" applyAlignment="1" applyProtection="1">
      <alignment horizontal="center" vertical="top"/>
    </xf>
    <xf numFmtId="0" fontId="0" fillId="7" borderId="47" xfId="0"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4" xfId="0" applyNumberFormat="1" applyFont="1" applyFill="1" applyBorder="1" applyAlignment="1" applyProtection="1">
      <alignment horizontal="center"/>
    </xf>
    <xf numFmtId="166" fontId="9" fillId="0" borderId="35" xfId="0" applyNumberFormat="1" applyFont="1" applyFill="1" applyBorder="1" applyAlignment="1" applyProtection="1">
      <alignment horizontal="center"/>
    </xf>
    <xf numFmtId="166" fontId="9" fillId="0" borderId="2" xfId="0" applyNumberFormat="1" applyFont="1" applyFill="1" applyBorder="1" applyAlignment="1" applyProtection="1">
      <alignment horizontal="center"/>
    </xf>
    <xf numFmtId="166" fontId="9" fillId="0" borderId="58" xfId="0" applyNumberFormat="1" applyFont="1" applyFill="1" applyBorder="1" applyAlignment="1" applyProtection="1">
      <alignment horizontal="center"/>
    </xf>
    <xf numFmtId="0" fontId="8" fillId="0" borderId="0" xfId="0" applyFont="1" applyFill="1" applyBorder="1" applyAlignment="1" applyProtection="1">
      <alignment horizontal="center" vertical="top"/>
    </xf>
    <xf numFmtId="44" fontId="9" fillId="0" borderId="0" xfId="164" applyFont="1" applyFill="1" applyBorder="1" applyAlignment="1" applyProtection="1">
      <alignment horizontal="left" vertical="top" wrapText="1"/>
    </xf>
    <xf numFmtId="166" fontId="9" fillId="0" borderId="3"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9" fontId="17" fillId="0" borderId="3" xfId="0" applyNumberFormat="1" applyFont="1" applyFill="1" applyBorder="1" applyAlignment="1" applyProtection="1">
      <alignment horizontal="center"/>
    </xf>
    <xf numFmtId="9" fontId="17" fillId="0" borderId="35" xfId="0" applyNumberFormat="1" applyFont="1" applyFill="1" applyBorder="1" applyAlignment="1" applyProtection="1">
      <alignment horizontal="center"/>
    </xf>
    <xf numFmtId="1" fontId="9" fillId="0" borderId="36"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47" borderId="3" xfId="0" applyNumberFormat="1" applyFont="1" applyFill="1" applyBorder="1" applyAlignment="1" applyProtection="1">
      <alignment horizontal="center"/>
    </xf>
    <xf numFmtId="1" fontId="9" fillId="47" borderId="8" xfId="0" applyNumberFormat="1" applyFont="1" applyFill="1" applyBorder="1" applyAlignment="1" applyProtection="1">
      <alignment horizontal="center"/>
    </xf>
    <xf numFmtId="0" fontId="9" fillId="0" borderId="43" xfId="0" applyFont="1" applyBorder="1" applyAlignment="1">
      <alignment horizontal="left" vertical="top" wrapText="1"/>
    </xf>
    <xf numFmtId="0" fontId="9" fillId="0" borderId="0" xfId="0" applyFont="1" applyBorder="1" applyAlignment="1">
      <alignment horizontal="left" vertical="top" wrapText="1"/>
    </xf>
    <xf numFmtId="0" fontId="9" fillId="0" borderId="43"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1" fillId="52" borderId="12" xfId="0" applyFont="1" applyFill="1" applyBorder="1" applyAlignment="1" applyProtection="1">
      <alignment horizontal="center"/>
    </xf>
    <xf numFmtId="49" fontId="17" fillId="52" borderId="2" xfId="0" applyNumberFormat="1" applyFont="1" applyFill="1" applyBorder="1" applyAlignment="1">
      <alignment horizontal="center"/>
    </xf>
    <xf numFmtId="0" fontId="17" fillId="52" borderId="2" xfId="0" applyNumberFormat="1" applyFont="1" applyFill="1" applyBorder="1" applyAlignment="1">
      <alignment horizontal="center"/>
    </xf>
    <xf numFmtId="49" fontId="17" fillId="52" borderId="5" xfId="0" applyNumberFormat="1" applyFont="1" applyFill="1" applyBorder="1" applyAlignment="1">
      <alignment horizontal="center"/>
    </xf>
    <xf numFmtId="0" fontId="17" fillId="52" borderId="5" xfId="0" applyNumberFormat="1" applyFont="1" applyFill="1" applyBorder="1" applyAlignment="1">
      <alignment horizontal="center"/>
    </xf>
    <xf numFmtId="0" fontId="9" fillId="0" borderId="49" xfId="0" applyFont="1" applyBorder="1" applyAlignment="1">
      <alignment horizontal="left" vertical="top" wrapText="1"/>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8" xfId="0" applyBorder="1" applyAlignment="1" applyProtection="1">
      <alignment horizontal="center"/>
    </xf>
    <xf numFmtId="1" fontId="9" fillId="0" borderId="4" xfId="0" applyNumberFormat="1" applyFont="1" applyFill="1" applyBorder="1" applyAlignment="1" applyProtection="1">
      <alignment horizontal="center"/>
    </xf>
    <xf numFmtId="1" fontId="9" fillId="0" borderId="35" xfId="0" applyNumberFormat="1" applyFont="1" applyFill="1" applyBorder="1" applyAlignment="1" applyProtection="1">
      <alignment horizontal="center"/>
    </xf>
    <xf numFmtId="0" fontId="0" fillId="0" borderId="4" xfId="0" applyBorder="1" applyAlignment="1" applyProtection="1">
      <alignment horizontal="center"/>
    </xf>
    <xf numFmtId="1" fontId="10" fillId="12" borderId="12" xfId="0" applyNumberFormat="1"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4" xfId="0" applyFont="1" applyFill="1" applyBorder="1" applyAlignment="1" applyProtection="1">
      <alignment horizontal="center" vertical="center"/>
    </xf>
    <xf numFmtId="0" fontId="9" fillId="12" borderId="8" xfId="0" applyFont="1" applyFill="1" applyBorder="1" applyAlignment="1" applyProtection="1">
      <alignment horizontal="center" vertical="center"/>
    </xf>
    <xf numFmtId="1" fontId="10" fillId="12" borderId="15" xfId="0" applyNumberFormat="1" applyFont="1" applyFill="1" applyBorder="1" applyAlignment="1" applyProtection="1">
      <alignment horizontal="center" vertical="center"/>
    </xf>
    <xf numFmtId="166" fontId="9" fillId="0" borderId="12" xfId="0" applyNumberFormat="1" applyFont="1" applyFill="1" applyBorder="1" applyAlignment="1" applyProtection="1">
      <alignment horizontal="center"/>
    </xf>
    <xf numFmtId="9" fontId="17" fillId="0" borderId="33" xfId="0" applyNumberFormat="1" applyFont="1" applyFill="1" applyBorder="1" applyAlignment="1" applyProtection="1">
      <alignment horizontal="center"/>
    </xf>
    <xf numFmtId="9" fontId="17" fillId="0" borderId="34" xfId="0" applyNumberFormat="1" applyFont="1" applyFill="1" applyBorder="1" applyAlignment="1" applyProtection="1">
      <alignment horizontal="center"/>
    </xf>
    <xf numFmtId="0" fontId="17" fillId="0" borderId="1" xfId="0"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7" fillId="0" borderId="7"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7" fillId="0" borderId="3" xfId="0" applyFont="1" applyFill="1" applyBorder="1" applyAlignment="1" applyProtection="1">
      <alignment horizontal="center" wrapText="1"/>
    </xf>
    <xf numFmtId="0" fontId="17" fillId="0" borderId="4" xfId="0" applyFont="1" applyFill="1" applyBorder="1" applyAlignment="1" applyProtection="1">
      <alignment horizontal="center" wrapText="1"/>
    </xf>
    <xf numFmtId="0" fontId="17" fillId="0" borderId="8"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0" fillId="2" borderId="4" xfId="0" applyFill="1" applyBorder="1" applyAlignment="1" applyProtection="1">
      <alignment horizontal="center"/>
    </xf>
    <xf numFmtId="0" fontId="8" fillId="0" borderId="0" xfId="0" applyFont="1" applyFill="1" applyBorder="1" applyAlignment="1" applyProtection="1">
      <alignment horizontal="center"/>
    </xf>
    <xf numFmtId="1" fontId="10" fillId="0" borderId="12"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64" fontId="9" fillId="0" borderId="42" xfId="0" applyNumberFormat="1" applyFont="1" applyFill="1" applyBorder="1" applyAlignment="1" applyProtection="1">
      <alignment horizontal="left" vertical="top" wrapText="1"/>
    </xf>
    <xf numFmtId="164" fontId="9" fillId="0" borderId="43" xfId="0" applyNumberFormat="1" applyFont="1" applyFill="1" applyBorder="1" applyAlignment="1" applyProtection="1">
      <alignment horizontal="left" vertical="top" wrapText="1"/>
    </xf>
    <xf numFmtId="164" fontId="9" fillId="0" borderId="44"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45"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46" xfId="0" applyNumberFormat="1" applyFont="1" applyFill="1" applyBorder="1" applyAlignment="1" applyProtection="1">
      <alignment horizontal="left" vertical="top" wrapText="1"/>
    </xf>
    <xf numFmtId="1" fontId="8"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10" fontId="9" fillId="0" borderId="3" xfId="570" applyNumberFormat="1" applyFont="1" applyFill="1" applyBorder="1" applyAlignment="1" applyProtection="1">
      <alignment horizontal="center"/>
    </xf>
    <xf numFmtId="10" fontId="9" fillId="0" borderId="4" xfId="570" applyNumberFormat="1" applyFont="1" applyFill="1" applyBorder="1" applyAlignment="1" applyProtection="1">
      <alignment horizontal="center"/>
    </xf>
    <xf numFmtId="10" fontId="9" fillId="0" borderId="8" xfId="570" applyNumberFormat="1"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1" fontId="10" fillId="15" borderId="3" xfId="0" applyNumberFormat="1" applyFont="1" applyFill="1" applyBorder="1" applyAlignment="1" applyProtection="1">
      <alignment horizontal="center"/>
    </xf>
    <xf numFmtId="1" fontId="10" fillId="15" borderId="4" xfId="0" applyNumberFormat="1" applyFont="1" applyFill="1" applyBorder="1" applyAlignment="1" applyProtection="1">
      <alignment horizontal="center"/>
    </xf>
    <xf numFmtId="1" fontId="10" fillId="15" borderId="8" xfId="0" applyNumberFormat="1" applyFont="1" applyFill="1" applyBorder="1" applyAlignment="1" applyProtection="1">
      <alignment horizontal="center"/>
    </xf>
    <xf numFmtId="166" fontId="8" fillId="0" borderId="3" xfId="0" applyNumberFormat="1" applyFont="1" applyFill="1" applyBorder="1" applyAlignment="1" applyProtection="1">
      <alignment horizontal="center"/>
    </xf>
    <xf numFmtId="166" fontId="8" fillId="0" borderId="4"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10" fillId="0" borderId="3" xfId="0" applyNumberFormat="1" applyFont="1" applyFill="1" applyBorder="1" applyAlignment="1" applyProtection="1">
      <alignment horizontal="center"/>
    </xf>
    <xf numFmtId="166" fontId="10" fillId="0" borderId="4"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0" fontId="1" fillId="7" borderId="47" xfId="0" applyFont="1" applyFill="1" applyBorder="1" applyAlignment="1" applyProtection="1">
      <alignment horizontal="center"/>
      <protection locked="0"/>
    </xf>
    <xf numFmtId="166" fontId="9" fillId="0" borderId="1" xfId="0" applyNumberFormat="1" applyFont="1" applyFill="1" applyBorder="1" applyAlignment="1" applyProtection="1">
      <alignment horizontal="center"/>
    </xf>
    <xf numFmtId="166" fontId="9" fillId="0" borderId="11"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left" vertical="top"/>
    </xf>
    <xf numFmtId="0" fontId="17" fillId="0" borderId="1" xfId="0" applyFont="1" applyFill="1" applyBorder="1" applyAlignment="1" applyProtection="1">
      <alignment horizontal="center" wrapText="1"/>
    </xf>
    <xf numFmtId="0" fontId="17" fillId="0" borderId="2" xfId="0" applyFont="1" applyFill="1" applyBorder="1" applyAlignment="1" applyProtection="1">
      <alignment horizontal="center" wrapText="1"/>
    </xf>
    <xf numFmtId="0" fontId="17" fillId="0" borderId="11"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0" xfId="0" applyFont="1" applyFill="1" applyBorder="1" applyAlignment="1" applyProtection="1">
      <alignment horizontal="center" wrapText="1"/>
    </xf>
    <xf numFmtId="0" fontId="17" fillId="0" borderId="13"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protection locked="0"/>
    </xf>
    <xf numFmtId="0" fontId="20" fillId="7" borderId="5" xfId="0" applyFont="1" applyFill="1" applyBorder="1" applyAlignment="1" applyProtection="1">
      <alignment horizontal="center" vertical="center"/>
      <protection locked="0"/>
    </xf>
    <xf numFmtId="0" fontId="9" fillId="0" borderId="5" xfId="0" applyFont="1" applyBorder="1" applyAlignment="1" applyProtection="1">
      <alignment horizontal="left"/>
    </xf>
    <xf numFmtId="0" fontId="1" fillId="7" borderId="4" xfId="0" applyFont="1" applyFill="1" applyBorder="1" applyAlignment="1" applyProtection="1">
      <alignment horizontal="left" wrapText="1"/>
      <protection locked="0"/>
    </xf>
    <xf numFmtId="0" fontId="24" fillId="0" borderId="43"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37" xfId="0" applyNumberFormat="1" applyFont="1" applyFill="1" applyBorder="1" applyAlignment="1" applyProtection="1">
      <alignment horizontal="center"/>
    </xf>
    <xf numFmtId="166" fontId="9" fillId="0" borderId="39" xfId="0" applyNumberFormat="1" applyFont="1" applyFill="1" applyBorder="1" applyAlignment="1" applyProtection="1">
      <alignment horizontal="center"/>
    </xf>
    <xf numFmtId="166" fontId="9" fillId="0" borderId="60" xfId="0" applyNumberFormat="1" applyFont="1" applyFill="1" applyBorder="1" applyAlignment="1" applyProtection="1">
      <alignment horizontal="center"/>
    </xf>
    <xf numFmtId="166" fontId="9" fillId="0" borderId="61" xfId="0" applyNumberFormat="1" applyFont="1" applyFill="1" applyBorder="1" applyAlignment="1" applyProtection="1">
      <alignment horizontal="center"/>
    </xf>
    <xf numFmtId="166" fontId="9" fillId="47" borderId="3" xfId="0" applyNumberFormat="1" applyFont="1" applyFill="1" applyBorder="1" applyAlignment="1" applyProtection="1">
      <alignment horizontal="center"/>
    </xf>
    <xf numFmtId="166" fontId="9" fillId="47" borderId="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8" fillId="0" borderId="49" xfId="0" applyFont="1" applyBorder="1" applyAlignment="1" applyProtection="1">
      <alignment horizontal="center" vertical="top"/>
    </xf>
    <xf numFmtId="0" fontId="8" fillId="0" borderId="50" xfId="0" applyFont="1" applyBorder="1" applyAlignment="1" applyProtection="1">
      <alignment horizontal="center" vertical="top"/>
    </xf>
    <xf numFmtId="0" fontId="10" fillId="0" borderId="0" xfId="0" applyFont="1" applyFill="1" applyBorder="1" applyAlignment="1" applyProtection="1">
      <alignment horizontal="center" wrapText="1"/>
    </xf>
    <xf numFmtId="0" fontId="8" fillId="12" borderId="5" xfId="0" applyFont="1" applyFill="1" applyBorder="1" applyAlignment="1" applyProtection="1">
      <alignment horizontal="center"/>
    </xf>
    <xf numFmtId="0" fontId="8" fillId="12" borderId="2" xfId="0" applyFont="1" applyFill="1" applyBorder="1" applyAlignment="1" applyProtection="1">
      <alignment horizontal="center"/>
    </xf>
    <xf numFmtId="0" fontId="17" fillId="11" borderId="7" xfId="0" applyFont="1" applyFill="1" applyBorder="1" applyAlignment="1" applyProtection="1">
      <alignment horizontal="center" wrapText="1"/>
    </xf>
    <xf numFmtId="0" fontId="17" fillId="11" borderId="0" xfId="0" applyFont="1" applyFill="1" applyBorder="1" applyAlignment="1" applyProtection="1">
      <alignment horizontal="center" wrapText="1"/>
    </xf>
    <xf numFmtId="1" fontId="9" fillId="0" borderId="37" xfId="0" applyNumberFormat="1" applyFont="1" applyFill="1" applyBorder="1" applyAlignment="1" applyProtection="1">
      <alignment horizontal="center"/>
    </xf>
    <xf numFmtId="1" fontId="9" fillId="0" borderId="38" xfId="0" applyNumberFormat="1" applyFont="1" applyFill="1" applyBorder="1" applyAlignment="1" applyProtection="1">
      <alignment horizontal="center"/>
    </xf>
    <xf numFmtId="0" fontId="17" fillId="0" borderId="12" xfId="0" applyFont="1" applyFill="1" applyBorder="1" applyAlignment="1" applyProtection="1">
      <alignment horizontal="center" wrapText="1"/>
    </xf>
    <xf numFmtId="0" fontId="17" fillId="47" borderId="33" xfId="0" applyNumberFormat="1" applyFont="1" applyFill="1" applyBorder="1" applyAlignment="1" applyProtection="1">
      <alignment horizontal="center"/>
    </xf>
    <xf numFmtId="0" fontId="17" fillId="47" borderId="34" xfId="0" applyNumberFormat="1" applyFont="1" applyFill="1" applyBorder="1" applyAlignment="1" applyProtection="1">
      <alignment horizontal="center"/>
    </xf>
    <xf numFmtId="0" fontId="17" fillId="0" borderId="9" xfId="0" applyFont="1" applyFill="1" applyBorder="1" applyAlignment="1" applyProtection="1">
      <alignment horizontal="center" wrapText="1"/>
    </xf>
    <xf numFmtId="0" fontId="17" fillId="0" borderId="5" xfId="0" applyFont="1" applyFill="1" applyBorder="1" applyAlignment="1" applyProtection="1">
      <alignment horizontal="center" wrapText="1"/>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 fillId="0" borderId="3" xfId="548" applyFont="1" applyBorder="1" applyAlignment="1" applyProtection="1">
      <alignment horizontal="center"/>
    </xf>
    <xf numFmtId="0" fontId="1" fillId="0" borderId="4" xfId="548" applyFont="1" applyBorder="1" applyAlignment="1" applyProtection="1">
      <alignment horizontal="center"/>
    </xf>
    <xf numFmtId="0" fontId="1" fillId="0" borderId="8" xfId="548" applyFont="1" applyBorder="1" applyAlignment="1" applyProtection="1">
      <alignment horizontal="center"/>
    </xf>
    <xf numFmtId="0" fontId="17" fillId="4" borderId="3" xfId="0" applyFont="1" applyFill="1" applyBorder="1" applyAlignment="1" applyProtection="1">
      <alignment horizontal="right"/>
    </xf>
    <xf numFmtId="0" fontId="17" fillId="4" borderId="4" xfId="0" applyFont="1" applyFill="1" applyBorder="1" applyAlignment="1" applyProtection="1">
      <alignment horizontal="right"/>
    </xf>
    <xf numFmtId="0" fontId="17" fillId="4" borderId="8" xfId="0" applyFont="1" applyFill="1" applyBorder="1" applyAlignment="1" applyProtection="1">
      <alignment horizontal="right"/>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173" fontId="1" fillId="0" borderId="3" xfId="548" applyNumberFormat="1" applyFont="1" applyBorder="1" applyAlignment="1" applyProtection="1">
      <alignment horizontal="center"/>
    </xf>
    <xf numFmtId="173" fontId="1" fillId="0" borderId="4" xfId="548" applyNumberFormat="1" applyFont="1" applyBorder="1" applyAlignment="1" applyProtection="1">
      <alignment horizontal="center"/>
    </xf>
    <xf numFmtId="173" fontId="1" fillId="0" borderId="8" xfId="548" applyNumberFormat="1" applyFont="1" applyBorder="1" applyAlignment="1" applyProtection="1">
      <alignment horizontal="center"/>
    </xf>
    <xf numFmtId="1" fontId="1" fillId="0" borderId="8" xfId="548"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20" fillId="0" borderId="3" xfId="548" applyFont="1" applyBorder="1" applyAlignment="1" applyProtection="1">
      <alignment horizontal="center"/>
    </xf>
    <xf numFmtId="0" fontId="20" fillId="0" borderId="4" xfId="548" applyFont="1" applyBorder="1" applyAlignment="1" applyProtection="1">
      <alignment horizontal="center"/>
    </xf>
    <xf numFmtId="0" fontId="20" fillId="0" borderId="8" xfId="548" applyFont="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66" fontId="15" fillId="0" borderId="1" xfId="0" applyNumberFormat="1" applyFont="1" applyFill="1" applyBorder="1" applyAlignment="1" applyProtection="1">
      <alignment horizontal="center" vertical="center"/>
    </xf>
    <xf numFmtId="166" fontId="15" fillId="0" borderId="2" xfId="0" applyNumberFormat="1" applyFont="1" applyFill="1" applyBorder="1" applyAlignment="1" applyProtection="1">
      <alignment horizontal="center" vertical="center"/>
    </xf>
    <xf numFmtId="166" fontId="15" fillId="0" borderId="11" xfId="0" applyNumberFormat="1" applyFont="1" applyFill="1" applyBorder="1" applyAlignment="1" applyProtection="1">
      <alignment horizontal="center" vertical="center"/>
    </xf>
    <xf numFmtId="166" fontId="15" fillId="0" borderId="9" xfId="0" applyNumberFormat="1" applyFont="1" applyFill="1" applyBorder="1" applyAlignment="1" applyProtection="1">
      <alignment horizontal="center" vertical="center"/>
    </xf>
    <xf numFmtId="166" fontId="15" fillId="0" borderId="5" xfId="0" applyNumberFormat="1" applyFont="1" applyFill="1" applyBorder="1" applyAlignment="1" applyProtection="1">
      <alignment horizontal="center" vertical="center"/>
    </xf>
    <xf numFmtId="166" fontId="15" fillId="0" borderId="10" xfId="0" applyNumberFormat="1" applyFont="1" applyFill="1" applyBorder="1" applyAlignment="1" applyProtection="1">
      <alignment horizontal="center" vertical="center"/>
    </xf>
    <xf numFmtId="164" fontId="15" fillId="0" borderId="1" xfId="0" applyNumberFormat="1" applyFont="1" applyFill="1" applyBorder="1" applyAlignment="1" applyProtection="1">
      <alignment horizontal="right" vertical="center"/>
    </xf>
    <xf numFmtId="164" fontId="15" fillId="0" borderId="2" xfId="0" applyNumberFormat="1" applyFont="1" applyFill="1" applyBorder="1" applyAlignment="1" applyProtection="1">
      <alignment horizontal="right" vertical="center"/>
    </xf>
    <xf numFmtId="164" fontId="15" fillId="0" borderId="11" xfId="0" applyNumberFormat="1" applyFont="1" applyFill="1" applyBorder="1" applyAlignment="1" applyProtection="1">
      <alignment horizontal="right" vertical="center"/>
    </xf>
    <xf numFmtId="164" fontId="15" fillId="0" borderId="9" xfId="0" applyNumberFormat="1" applyFont="1" applyFill="1" applyBorder="1" applyAlignment="1" applyProtection="1">
      <alignment horizontal="right" vertical="center"/>
    </xf>
    <xf numFmtId="164" fontId="15" fillId="0" borderId="5" xfId="0" applyNumberFormat="1" applyFont="1" applyFill="1" applyBorder="1" applyAlignment="1" applyProtection="1">
      <alignment horizontal="right" vertical="center"/>
    </xf>
    <xf numFmtId="164" fontId="15" fillId="0" borderId="10" xfId="0" applyNumberFormat="1" applyFont="1" applyFill="1" applyBorder="1" applyAlignment="1" applyProtection="1">
      <alignment horizontal="right" vertical="center"/>
    </xf>
    <xf numFmtId="0" fontId="49" fillId="0" borderId="3" xfId="0" applyFont="1" applyFill="1" applyBorder="1" applyAlignment="1" applyProtection="1">
      <alignment horizontal="left"/>
    </xf>
    <xf numFmtId="0" fontId="50" fillId="0" borderId="4" xfId="0" applyFont="1" applyFill="1" applyBorder="1" applyAlignment="1" applyProtection="1">
      <alignment horizontal="left"/>
    </xf>
    <xf numFmtId="0" fontId="50" fillId="0" borderId="8" xfId="0" applyFont="1" applyFill="1" applyBorder="1" applyAlignment="1" applyProtection="1">
      <alignment horizontal="left"/>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0" borderId="3" xfId="548" applyFont="1" applyBorder="1" applyAlignment="1" applyProtection="1">
      <alignment horizontal="right"/>
    </xf>
    <xf numFmtId="0" fontId="8" fillId="0" borderId="4" xfId="548" applyFont="1" applyBorder="1" applyAlignment="1" applyProtection="1">
      <alignment horizontal="right"/>
    </xf>
    <xf numFmtId="0" fontId="8" fillId="0" borderId="8" xfId="548" applyFont="1" applyBorder="1" applyAlignment="1" applyProtection="1">
      <alignment horizontal="right"/>
    </xf>
    <xf numFmtId="0" fontId="8" fillId="0" borderId="0" xfId="0" applyFont="1" applyFill="1" applyAlignment="1" applyProtection="1">
      <alignment horizontal="center"/>
    </xf>
    <xf numFmtId="0" fontId="20" fillId="2" borderId="3" xfId="548" applyFont="1" applyFill="1" applyBorder="1" applyAlignment="1" applyProtection="1">
      <alignment horizontal="center"/>
    </xf>
    <xf numFmtId="0" fontId="20" fillId="2" borderId="4" xfId="548" applyFont="1" applyFill="1" applyBorder="1" applyAlignment="1" applyProtection="1">
      <alignment horizontal="center"/>
    </xf>
    <xf numFmtId="0" fontId="20" fillId="2" borderId="8" xfId="548"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9" fillId="7" borderId="3" xfId="0" applyNumberFormat="1" applyFont="1" applyFill="1" applyBorder="1" applyAlignment="1" applyProtection="1">
      <alignment horizontal="center"/>
      <protection locked="0"/>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8" xfId="0" applyFont="1" applyBorder="1" applyAlignment="1" applyProtection="1">
      <alignment horizontal="center"/>
    </xf>
    <xf numFmtId="0" fontId="8" fillId="0" borderId="11" xfId="0" applyFont="1" applyBorder="1" applyAlignment="1" applyProtection="1">
      <alignment horizontal="center" wrapText="1"/>
    </xf>
    <xf numFmtId="166" fontId="9" fillId="47" borderId="1" xfId="0" applyNumberFormat="1" applyFont="1" applyFill="1" applyBorder="1" applyAlignment="1" applyProtection="1">
      <alignment horizontal="center"/>
    </xf>
    <xf numFmtId="166" fontId="9" fillId="47" borderId="11" xfId="0" applyNumberFormat="1" applyFont="1" applyFill="1" applyBorder="1" applyAlignment="1" applyProtection="1">
      <alignment horizontal="center"/>
    </xf>
    <xf numFmtId="9" fontId="17" fillId="0" borderId="1" xfId="0" applyNumberFormat="1" applyFont="1" applyFill="1" applyBorder="1" applyAlignment="1" applyProtection="1">
      <alignment horizontal="center"/>
    </xf>
    <xf numFmtId="9" fontId="17" fillId="0" borderId="58" xfId="0" applyNumberFormat="1" applyFont="1" applyFill="1" applyBorder="1" applyAlignment="1" applyProtection="1">
      <alignment horizontal="center"/>
    </xf>
    <xf numFmtId="1" fontId="9" fillId="0" borderId="59" xfId="0" applyNumberFormat="1" applyFont="1" applyFill="1" applyBorder="1" applyAlignment="1" applyProtection="1">
      <alignment horizontal="center"/>
    </xf>
    <xf numFmtId="1" fontId="9" fillId="0" borderId="11" xfId="0" applyNumberFormat="1" applyFont="1" applyFill="1" applyBorder="1" applyAlignment="1" applyProtection="1">
      <alignment horizontal="center"/>
    </xf>
    <xf numFmtId="0" fontId="9" fillId="0" borderId="0" xfId="0" applyFont="1" applyAlignment="1" applyProtection="1">
      <alignment horizontal="left" vertical="top" wrapText="1"/>
    </xf>
    <xf numFmtId="0" fontId="9" fillId="0" borderId="49" xfId="0" applyFont="1" applyFill="1" applyBorder="1" applyAlignment="1" applyProtection="1">
      <alignment horizontal="left" vertical="top" wrapText="1"/>
    </xf>
    <xf numFmtId="1" fontId="9" fillId="0" borderId="39" xfId="0" applyNumberFormat="1" applyFont="1" applyFill="1" applyBorder="1" applyAlignment="1" applyProtection="1">
      <alignment horizontal="center"/>
    </xf>
    <xf numFmtId="0" fontId="24" fillId="0" borderId="43" xfId="275" applyFont="1" applyFill="1" applyBorder="1" applyAlignment="1" applyProtection="1">
      <alignment horizontal="left" vertical="top" wrapText="1"/>
    </xf>
    <xf numFmtId="0" fontId="24" fillId="0" borderId="0" xfId="275" applyFont="1" applyFill="1" applyBorder="1" applyAlignment="1" applyProtection="1">
      <alignment horizontal="left" vertical="top" wrapText="1"/>
    </xf>
    <xf numFmtId="0" fontId="9" fillId="7" borderId="49" xfId="275" applyFont="1" applyFill="1" applyBorder="1" applyAlignment="1" applyProtection="1">
      <alignment horizontal="left"/>
      <protection locked="0"/>
    </xf>
    <xf numFmtId="9" fontId="9" fillId="7" borderId="49" xfId="275" applyNumberFormat="1" applyFont="1" applyFill="1" applyBorder="1" applyAlignment="1" applyProtection="1">
      <alignment horizontal="center"/>
      <protection locked="0"/>
    </xf>
    <xf numFmtId="0" fontId="0" fillId="7" borderId="51" xfId="0" applyFill="1" applyBorder="1" applyAlignment="1" applyProtection="1">
      <alignment horizontal="center"/>
      <protection locked="0"/>
    </xf>
    <xf numFmtId="0" fontId="0" fillId="7" borderId="52" xfId="0" applyFill="1" applyBorder="1" applyAlignment="1" applyProtection="1">
      <alignment horizontal="center"/>
      <protection locked="0"/>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9" fillId="7" borderId="49" xfId="0" applyFont="1" applyFill="1" applyBorder="1" applyAlignment="1" applyProtection="1">
      <alignment horizontal="left"/>
      <protection locked="0"/>
    </xf>
    <xf numFmtId="1" fontId="9" fillId="0" borderId="40" xfId="0" applyNumberFormat="1" applyFont="1" applyFill="1" applyBorder="1" applyAlignment="1" applyProtection="1">
      <alignment horizontal="center"/>
    </xf>
    <xf numFmtId="0" fontId="9" fillId="7" borderId="5" xfId="0" applyFont="1" applyFill="1" applyBorder="1" applyAlignment="1" applyProtection="1">
      <alignment horizontal="left" vertical="top"/>
      <protection locked="0"/>
    </xf>
    <xf numFmtId="9" fontId="9" fillId="7" borderId="5" xfId="275" applyNumberFormat="1" applyFont="1" applyFill="1" applyBorder="1" applyAlignment="1" applyProtection="1">
      <alignment horizontal="center"/>
      <protection locked="0"/>
    </xf>
    <xf numFmtId="164" fontId="17" fillId="0" borderId="0" xfId="0" applyNumberFormat="1" applyFont="1" applyFill="1" applyBorder="1" applyAlignment="1" applyProtection="1">
      <alignment horizontal="left" vertical="top" wrapText="1"/>
    </xf>
    <xf numFmtId="49" fontId="53" fillId="5" borderId="0"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0" fillId="0" borderId="2" xfId="0" applyFill="1" applyBorder="1" applyAlignment="1" applyProtection="1"/>
    <xf numFmtId="0" fontId="0" fillId="0" borderId="11" xfId="0" applyFill="1" applyBorder="1" applyAlignment="1" applyProtection="1"/>
    <xf numFmtId="0" fontId="0" fillId="0" borderId="9" xfId="0" applyFill="1" applyBorder="1" applyAlignment="1" applyProtection="1"/>
    <xf numFmtId="0" fontId="0" fillId="0" borderId="5" xfId="0" applyFill="1" applyBorder="1" applyAlignment="1" applyProtection="1"/>
    <xf numFmtId="0" fontId="0" fillId="0" borderId="10" xfId="0" applyFill="1" applyBorder="1" applyAlignment="1" applyProtection="1"/>
    <xf numFmtId="0" fontId="54" fillId="0" borderId="18" xfId="275" applyFont="1" applyBorder="1" applyAlignment="1" applyProtection="1">
      <alignment horizontal="center" vertical="center" wrapText="1"/>
    </xf>
    <xf numFmtId="0" fontId="54" fillId="0" borderId="15" xfId="275" applyFont="1" applyBorder="1" applyAlignment="1" applyProtection="1">
      <alignment horizontal="center" vertical="center" wrapText="1"/>
    </xf>
    <xf numFmtId="0" fontId="6" fillId="0" borderId="0"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wrapText="1"/>
    </xf>
    <xf numFmtId="2" fontId="6" fillId="0" borderId="21" xfId="275" applyNumberFormat="1" applyFont="1" applyBorder="1" applyAlignment="1" applyProtection="1">
      <alignment horizontal="center" vertical="center"/>
    </xf>
    <xf numFmtId="2" fontId="6" fillId="0" borderId="22" xfId="275" applyNumberFormat="1" applyFont="1" applyBorder="1" applyAlignment="1" applyProtection="1">
      <alignment horizontal="center" vertical="center"/>
    </xf>
    <xf numFmtId="2" fontId="54" fillId="49" borderId="21" xfId="275" applyNumberFormat="1" applyFont="1" applyFill="1" applyBorder="1" applyAlignment="1" applyProtection="1">
      <alignment horizontal="center" vertical="center"/>
    </xf>
    <xf numFmtId="2" fontId="54" fillId="49" borderId="22" xfId="275" applyNumberFormat="1" applyFont="1" applyFill="1" applyBorder="1" applyAlignment="1" applyProtection="1">
      <alignment horizontal="center" vertical="center"/>
    </xf>
    <xf numFmtId="0" fontId="6" fillId="7" borderId="4" xfId="275" applyFont="1" applyFill="1" applyBorder="1" applyAlignment="1" applyProtection="1">
      <alignment horizontal="left"/>
      <protection locked="0"/>
    </xf>
    <xf numFmtId="0" fontId="54" fillId="0" borderId="0" xfId="275" applyFont="1" applyBorder="1" applyAlignment="1" applyProtection="1">
      <alignment horizontal="left" vertical="top" wrapText="1"/>
    </xf>
    <xf numFmtId="0" fontId="6" fillId="0" borderId="2" xfId="275" applyFont="1" applyFill="1" applyBorder="1" applyAlignment="1" applyProtection="1">
      <alignment horizontal="center" vertical="center"/>
    </xf>
    <xf numFmtId="0" fontId="6" fillId="0" borderId="0" xfId="275" applyFont="1" applyFill="1" applyBorder="1" applyAlignment="1" applyProtection="1">
      <alignment horizontal="center" vertical="center"/>
    </xf>
    <xf numFmtId="0" fontId="54" fillId="0" borderId="0" xfId="275" applyFont="1" applyAlignment="1" applyProtection="1">
      <alignment horizontal="left" vertical="top" wrapText="1"/>
    </xf>
    <xf numFmtId="0" fontId="54" fillId="0" borderId="0" xfId="275" applyFont="1" applyFill="1" applyAlignment="1" applyProtection="1">
      <alignment horizontal="left" vertical="top" wrapText="1"/>
    </xf>
    <xf numFmtId="0" fontId="54" fillId="0" borderId="0" xfId="275" applyFont="1" applyFill="1" applyBorder="1" applyAlignment="1" applyProtection="1">
      <alignment horizontal="left"/>
    </xf>
    <xf numFmtId="0" fontId="54" fillId="0" borderId="0" xfId="275" applyFont="1" applyBorder="1" applyAlignment="1" applyProtection="1">
      <alignment horizontal="left" vertical="center"/>
    </xf>
    <xf numFmtId="0" fontId="6" fillId="0" borderId="5" xfId="275" applyFont="1" applyFill="1" applyBorder="1" applyAlignment="1" applyProtection="1">
      <alignment horizontal="left"/>
    </xf>
    <xf numFmtId="0" fontId="54" fillId="0" borderId="0" xfId="275" applyFont="1" applyFill="1" applyBorder="1" applyAlignment="1" applyProtection="1">
      <alignment horizontal="left" vertical="top" wrapText="1"/>
    </xf>
    <xf numFmtId="0" fontId="6" fillId="0" borderId="0" xfId="275" applyFont="1" applyAlignment="1" applyProtection="1">
      <alignment horizontal="left"/>
    </xf>
    <xf numFmtId="0" fontId="55" fillId="0" borderId="0" xfId="275" applyFont="1" applyFill="1" applyBorder="1" applyAlignment="1" applyProtection="1">
      <alignment horizontal="left"/>
    </xf>
    <xf numFmtId="6" fontId="6" fillId="0" borderId="2" xfId="275" applyNumberFormat="1" applyFont="1" applyFill="1" applyBorder="1" applyAlignment="1" applyProtection="1">
      <alignment horizontal="center"/>
      <protection locked="0"/>
    </xf>
    <xf numFmtId="6" fontId="10" fillId="0" borderId="0" xfId="275" applyNumberFormat="1" applyFill="1" applyProtection="1">
      <protection locked="0"/>
    </xf>
    <xf numFmtId="169" fontId="6" fillId="0" borderId="5" xfId="275" applyNumberFormat="1" applyFont="1" applyFill="1" applyBorder="1" applyAlignment="1" applyProtection="1">
      <alignment horizontal="center"/>
    </xf>
    <xf numFmtId="0" fontId="10" fillId="0" borderId="5" xfId="275" applyFill="1" applyBorder="1" applyProtection="1"/>
    <xf numFmtId="0" fontId="6" fillId="0" borderId="0" xfId="275" applyFont="1" applyBorder="1" applyAlignment="1" applyProtection="1">
      <alignment horizontal="left"/>
    </xf>
    <xf numFmtId="0" fontId="54" fillId="0" borderId="0" xfId="275" applyFont="1" applyBorder="1" applyAlignment="1" applyProtection="1">
      <alignment horizontal="left" vertical="center" wrapText="1"/>
    </xf>
    <xf numFmtId="1" fontId="6" fillId="7" borderId="0" xfId="275" applyNumberFormat="1" applyFont="1" applyFill="1" applyBorder="1" applyAlignment="1" applyProtection="1">
      <alignment horizontal="left" vertical="center"/>
      <protection locked="0"/>
    </xf>
    <xf numFmtId="176" fontId="54" fillId="0" borderId="21" xfId="275" applyNumberFormat="1" applyFont="1" applyBorder="1" applyAlignment="1" applyProtection="1">
      <alignment horizontal="center" vertical="center"/>
    </xf>
    <xf numFmtId="176" fontId="54" fillId="0" borderId="22" xfId="275" applyNumberFormat="1" applyFont="1" applyBorder="1" applyAlignment="1" applyProtection="1">
      <alignment horizontal="center" vertical="center"/>
    </xf>
    <xf numFmtId="165" fontId="6" fillId="0" borderId="3" xfId="275" applyNumberFormat="1" applyFont="1" applyFill="1" applyBorder="1" applyAlignment="1" applyProtection="1">
      <alignment horizontal="center"/>
    </xf>
    <xf numFmtId="165" fontId="6" fillId="0" borderId="4" xfId="275" applyNumberFormat="1" applyFont="1" applyFill="1" applyBorder="1" applyAlignment="1" applyProtection="1">
      <alignment horizontal="center"/>
    </xf>
    <xf numFmtId="165" fontId="6" fillId="0" borderId="8" xfId="275" applyNumberFormat="1" applyFont="1" applyFill="1" applyBorder="1" applyAlignment="1" applyProtection="1">
      <alignment horizontal="center"/>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5" fillId="0" borderId="0" xfId="275" applyFont="1" applyAlignment="1" applyProtection="1">
      <alignment horizontal="center" vertical="center"/>
    </xf>
    <xf numFmtId="169" fontId="6" fillId="0" borderId="5" xfId="275" applyNumberFormat="1" applyFont="1" applyFill="1" applyBorder="1" applyAlignment="1" applyProtection="1">
      <alignment horizontal="right"/>
    </xf>
    <xf numFmtId="0" fontId="6" fillId="0" borderId="0" xfId="275" applyFont="1" applyFill="1" applyBorder="1" applyAlignment="1" applyProtection="1">
      <alignment horizontal="left"/>
    </xf>
    <xf numFmtId="0" fontId="6" fillId="0" borderId="5" xfId="275" applyFont="1" applyBorder="1" applyAlignment="1" applyProtection="1">
      <alignment horizontal="left"/>
    </xf>
    <xf numFmtId="0" fontId="6" fillId="0" borderId="4" xfId="275" applyFont="1" applyBorder="1" applyAlignment="1" applyProtection="1">
      <alignment horizontal="left"/>
    </xf>
    <xf numFmtId="169" fontId="6" fillId="0" borderId="0" xfId="275" applyNumberFormat="1" applyFont="1" applyFill="1" applyBorder="1" applyAlignment="1" applyProtection="1">
      <alignment horizontal="right"/>
    </xf>
    <xf numFmtId="49" fontId="53" fillId="5" borderId="0" xfId="275" applyNumberFormat="1" applyFont="1" applyFill="1" applyBorder="1" applyAlignment="1" applyProtection="1">
      <alignment horizontal="center" vertical="center"/>
    </xf>
    <xf numFmtId="0" fontId="6" fillId="0" borderId="0" xfId="275" applyFont="1" applyAlignment="1" applyProtection="1">
      <alignment horizontal="right" vertical="center"/>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5" applyFont="1" applyBorder="1" applyAlignment="1" applyProtection="1">
      <alignment horizontal="center" wrapText="1"/>
    </xf>
    <xf numFmtId="0" fontId="6" fillId="0" borderId="5" xfId="275" applyFont="1" applyBorder="1" applyAlignment="1" applyProtection="1">
      <alignment horizontal="center" wrapText="1"/>
    </xf>
    <xf numFmtId="169" fontId="6" fillId="0" borderId="0" xfId="275" applyNumberFormat="1" applyFont="1" applyFill="1" applyBorder="1" applyAlignment="1" applyProtection="1">
      <alignment horizontal="left"/>
    </xf>
    <xf numFmtId="0" fontId="6" fillId="0" borderId="0" xfId="0" applyFont="1" applyAlignment="1" applyProtection="1">
      <alignment horizontal="left"/>
    </xf>
    <xf numFmtId="0" fontId="6" fillId="0" borderId="0" xfId="0" applyFont="1" applyAlignment="1" applyProtection="1">
      <alignment horizontal="right"/>
    </xf>
    <xf numFmtId="0" fontId="6" fillId="0" borderId="0" xfId="0" applyFont="1" applyAlignment="1">
      <alignment horizontal="right"/>
    </xf>
    <xf numFmtId="0" fontId="6" fillId="0" borderId="0" xfId="275" applyFont="1" applyAlignment="1" applyProtection="1">
      <alignment horizontal="right" vertical="top" wrapText="1"/>
    </xf>
    <xf numFmtId="169" fontId="6" fillId="7" borderId="5" xfId="275" applyNumberFormat="1" applyFont="1" applyFill="1" applyBorder="1" applyAlignment="1" applyProtection="1">
      <alignment horizontal="right"/>
      <protection locked="0"/>
    </xf>
    <xf numFmtId="169" fontId="6" fillId="7" borderId="5" xfId="275" applyNumberFormat="1" applyFont="1" applyFill="1" applyBorder="1" applyAlignment="1" applyProtection="1">
      <protection locked="0"/>
    </xf>
    <xf numFmtId="1" fontId="6" fillId="7" borderId="4" xfId="275" applyNumberFormat="1" applyFont="1" applyFill="1" applyBorder="1" applyAlignment="1" applyProtection="1">
      <alignment horizontal="right"/>
      <protection locked="0"/>
    </xf>
    <xf numFmtId="169" fontId="6" fillId="0" borderId="4" xfId="275" applyNumberFormat="1" applyFont="1" applyFill="1" applyBorder="1" applyAlignment="1" applyProtection="1">
      <alignment horizontal="right"/>
    </xf>
    <xf numFmtId="3" fontId="10" fillId="0" borderId="0" xfId="0" applyNumberFormat="1" applyFont="1" applyAlignment="1">
      <alignment horizontal="left" vertical="top" wrapText="1"/>
    </xf>
    <xf numFmtId="0" fontId="6" fillId="0" borderId="5" xfId="275" applyFont="1" applyBorder="1" applyAlignment="1" applyProtection="1">
      <alignment horizontal="center"/>
    </xf>
  </cellXfs>
  <cellStyles count="577">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6"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12 2" xfId="172"/>
    <cellStyle name="Currency 13" xfId="173"/>
    <cellStyle name="Currency 2" xfId="174"/>
    <cellStyle name="Currency 2 2" xfId="175"/>
    <cellStyle name="Currency 2 3" xfId="176"/>
    <cellStyle name="Currency 2 3 2" xfId="177"/>
    <cellStyle name="Currency 2 3 3" xfId="178"/>
    <cellStyle name="Currency 3" xfId="179"/>
    <cellStyle name="Currency 3 2" xfId="180"/>
    <cellStyle name="Currency 3 2 2" xfId="181"/>
    <cellStyle name="Currency 3 2 2 2" xfId="182"/>
    <cellStyle name="Currency 3 2 2 2 2" xfId="183"/>
    <cellStyle name="Currency 3 2 2 3" xfId="184"/>
    <cellStyle name="Currency 3 2 3" xfId="185"/>
    <cellStyle name="Currency 3 2 3 2" xfId="186"/>
    <cellStyle name="Currency 3 2 4" xfId="187"/>
    <cellStyle name="Currency 3 2 5" xfId="188"/>
    <cellStyle name="Currency 3 3" xfId="189"/>
    <cellStyle name="Currency 4" xfId="190"/>
    <cellStyle name="Currency 4 2" xfId="191"/>
    <cellStyle name="Currency 4 3" xfId="192"/>
    <cellStyle name="Currency 4 3 2" xfId="193"/>
    <cellStyle name="Currency 4 4" xfId="194"/>
    <cellStyle name="Currency 4 5" xfId="195"/>
    <cellStyle name="Currency 5" xfId="196"/>
    <cellStyle name="Currency 5 2" xfId="197"/>
    <cellStyle name="Currency 5 2 2" xfId="198"/>
    <cellStyle name="Currency 5 2 2 2" xfId="199"/>
    <cellStyle name="Currency 5 2 2 2 2" xfId="200"/>
    <cellStyle name="Currency 5 2 2 2 2 2" xfId="201"/>
    <cellStyle name="Currency 5 2 2 2 3" xfId="202"/>
    <cellStyle name="Currency 5 2 2 3" xfId="203"/>
    <cellStyle name="Currency 5 2 2 3 2" xfId="204"/>
    <cellStyle name="Currency 5 2 2 4" xfId="205"/>
    <cellStyle name="Currency 5 2 2 5" xfId="206"/>
    <cellStyle name="Currency 5 2 3" xfId="207"/>
    <cellStyle name="Currency 5 2 4" xfId="208"/>
    <cellStyle name="Currency 5 2 4 2" xfId="209"/>
    <cellStyle name="Currency 5 2 5" xfId="210"/>
    <cellStyle name="Currency 5 2 6" xfId="211"/>
    <cellStyle name="Currency 5 3" xfId="212"/>
    <cellStyle name="Currency 5 3 2" xfId="213"/>
    <cellStyle name="Currency 5 3 2 2" xfId="214"/>
    <cellStyle name="Currency 5 3 2 2 2" xfId="215"/>
    <cellStyle name="Currency 5 3 2 3" xfId="216"/>
    <cellStyle name="Currency 5 3 3" xfId="217"/>
    <cellStyle name="Currency 5 3 3 2" xfId="218"/>
    <cellStyle name="Currency 5 3 4" xfId="219"/>
    <cellStyle name="Currency 5 3 5" xfId="220"/>
    <cellStyle name="Currency 5 4" xfId="221"/>
    <cellStyle name="Currency 5 5" xfId="222"/>
    <cellStyle name="Currency 5 5 2" xfId="223"/>
    <cellStyle name="Currency 5 6" xfId="224"/>
    <cellStyle name="Currency 5 7" xfId="225"/>
    <cellStyle name="Currency 6" xfId="226"/>
    <cellStyle name="Currency 6 2" xfId="227"/>
    <cellStyle name="Currency 6 3" xfId="228"/>
    <cellStyle name="Currency 7" xfId="229"/>
    <cellStyle name="Currency 7 2" xfId="230"/>
    <cellStyle name="Currency 7 3" xfId="231"/>
    <cellStyle name="Currency 7 4" xfId="232"/>
    <cellStyle name="Currency 8" xfId="233"/>
    <cellStyle name="Currency 8 2" xfId="234"/>
    <cellStyle name="Currency 9" xfId="235"/>
    <cellStyle name="Currency 9 2" xfId="236"/>
    <cellStyle name="Explanatory Text" xfId="237" builtinId="53" customBuiltin="1"/>
    <cellStyle name="Good" xfId="238" builtinId="26" customBuiltin="1"/>
    <cellStyle name="Heading 1" xfId="239" builtinId="16" customBuiltin="1"/>
    <cellStyle name="Heading 1 2" xfId="240"/>
    <cellStyle name="Heading 2" xfId="241" builtinId="17" customBuiltin="1"/>
    <cellStyle name="Heading 2 2" xfId="242"/>
    <cellStyle name="Heading 3" xfId="243" builtinId="18" customBuiltin="1"/>
    <cellStyle name="Heading 3 2" xfId="244"/>
    <cellStyle name="Heading 4" xfId="245" builtinId="19" customBuiltin="1"/>
    <cellStyle name="Heading 4 2" xfId="246"/>
    <cellStyle name="Hyperlink" xfId="247" builtinId="8"/>
    <cellStyle name="Hyperlink 2" xfId="248"/>
    <cellStyle name="Hyperlink 2 2" xfId="249"/>
    <cellStyle name="Input" xfId="250" builtinId="20" customBuiltin="1"/>
    <cellStyle name="Label" xfId="251"/>
    <cellStyle name="Label No Shade" xfId="252"/>
    <cellStyle name="Label Shaded" xfId="253"/>
    <cellStyle name="Linked Cell" xfId="254" builtinId="24" customBuiltin="1"/>
    <cellStyle name="Neutral" xfId="255" builtinId="28" customBuiltin="1"/>
    <cellStyle name="Normal" xfId="0" builtinId="0"/>
    <cellStyle name="Normal 10" xfId="256"/>
    <cellStyle name="Normal 10 2" xfId="257"/>
    <cellStyle name="Normal 10 3" xfId="258"/>
    <cellStyle name="Normal 11" xfId="259"/>
    <cellStyle name="Normal 11 2" xfId="260"/>
    <cellStyle name="Normal 11 2 3" xfId="261"/>
    <cellStyle name="Normal 11 3" xfId="262"/>
    <cellStyle name="Normal 12" xfId="263"/>
    <cellStyle name="Normal 12 2" xfId="264"/>
    <cellStyle name="Normal 12 2 2" xfId="265"/>
    <cellStyle name="Normal 12 2 2 2" xfId="266"/>
    <cellStyle name="Normal 12 2 3" xfId="267"/>
    <cellStyle name="Normal 12 3" xfId="268"/>
    <cellStyle name="Normal 12 3 2" xfId="269"/>
    <cellStyle name="Normal 12 4" xfId="270"/>
    <cellStyle name="Normal 12 5" xfId="271"/>
    <cellStyle name="Normal 13" xfId="272"/>
    <cellStyle name="Normal 13 2" xfId="273"/>
    <cellStyle name="Normal 14" xfId="274"/>
    <cellStyle name="Normal 2" xfId="275"/>
    <cellStyle name="Normal 2 2" xfId="276"/>
    <cellStyle name="Normal 2 2 2" xfId="277"/>
    <cellStyle name="Normal 2 2 2 2" xfId="278"/>
    <cellStyle name="Normal 2 2 2 3" xfId="279"/>
    <cellStyle name="Normal 2 2 2 4" xfId="280"/>
    <cellStyle name="Normal 2 3" xfId="281"/>
    <cellStyle name="Normal 2 3 2" xfId="282"/>
    <cellStyle name="Normal 2 4" xfId="283"/>
    <cellStyle name="Normal 2 4 2" xfId="284"/>
    <cellStyle name="Normal 2 4 2 2" xfId="285"/>
    <cellStyle name="Normal 2 4 2 3" xfId="286"/>
    <cellStyle name="Normal 2 4 2 3 2" xfId="287"/>
    <cellStyle name="Normal 2 4 2 3 2 2" xfId="288"/>
    <cellStyle name="Normal 2 4 2 3 2 2 2" xfId="289"/>
    <cellStyle name="Normal 2 4 2 3 2 3" xfId="290"/>
    <cellStyle name="Normal 2 4 2 3 3" xfId="291"/>
    <cellStyle name="Normal 2 4 2 3 3 2" xfId="292"/>
    <cellStyle name="Normal 2 4 2 3 4" xfId="293"/>
    <cellStyle name="Normal 2 4 2 4" xfId="294"/>
    <cellStyle name="Normal 2 4 2 4 2" xfId="295"/>
    <cellStyle name="Normal 2 4 2 4 2 2" xfId="296"/>
    <cellStyle name="Normal 2 4 2 4 3" xfId="297"/>
    <cellStyle name="Normal 2 4 2 5" xfId="298"/>
    <cellStyle name="Normal 2 4 2 5 2" xfId="299"/>
    <cellStyle name="Normal 2 4 2 6" xfId="300"/>
    <cellStyle name="Normal 2 4 3" xfId="301"/>
    <cellStyle name="Normal 2 4 3 2" xfId="302"/>
    <cellStyle name="Normal 2 4 3 3" xfId="303"/>
    <cellStyle name="Normal 2 4 3 3 2" xfId="304"/>
    <cellStyle name="Normal 2 4 3 3 2 2" xfId="305"/>
    <cellStyle name="Normal 2 4 3 3 3" xfId="306"/>
    <cellStyle name="Normal 2 4 4" xfId="307"/>
    <cellStyle name="Normal 2 4 5" xfId="308"/>
    <cellStyle name="Normal 2 4 5 2" xfId="309"/>
    <cellStyle name="Normal 2 4 5 2 2" xfId="310"/>
    <cellStyle name="Normal 2 4 5 2 2 2" xfId="311"/>
    <cellStyle name="Normal 2 4 5 2 3" xfId="312"/>
    <cellStyle name="Normal 2 4 5 3" xfId="313"/>
    <cellStyle name="Normal 2 4 5 3 2" xfId="314"/>
    <cellStyle name="Normal 2 4 5 4" xfId="315"/>
    <cellStyle name="Normal 2 4 6" xfId="316"/>
    <cellStyle name="Normal 2 4 7" xfId="317"/>
    <cellStyle name="Normal 2 4 7 2" xfId="318"/>
    <cellStyle name="Normal 2 4 8" xfId="319"/>
    <cellStyle name="Normal 2 5" xfId="320"/>
    <cellStyle name="Normal 2 5 2" xfId="321"/>
    <cellStyle name="Normal 2 5 3" xfId="322"/>
    <cellStyle name="Normal 2 5 4" xfId="323"/>
    <cellStyle name="Normal 2 5 4 2" xfId="324"/>
    <cellStyle name="Normal 2 5 4 2 2" xfId="325"/>
    <cellStyle name="Normal 2 5 4 3" xfId="326"/>
    <cellStyle name="Normal 2 6" xfId="327"/>
    <cellStyle name="Normal 3" xfId="328"/>
    <cellStyle name="Normal 3 2" xfId="329"/>
    <cellStyle name="Normal 3 2 2" xfId="330"/>
    <cellStyle name="Normal 3 2 3" xfId="331"/>
    <cellStyle name="Normal 3 2 3 2" xfId="332"/>
    <cellStyle name="Normal 3 2 3 2 2" xfId="333"/>
    <cellStyle name="Normal 3 2 3 3" xfId="334"/>
    <cellStyle name="Normal 3 3" xfId="335"/>
    <cellStyle name="Normal 3 3 2" xfId="336"/>
    <cellStyle name="Normal 3 3 3" xfId="337"/>
    <cellStyle name="Normal 3 4" xfId="338"/>
    <cellStyle name="Normal 3 5" xfId="339"/>
    <cellStyle name="Normal 4" xfId="340"/>
    <cellStyle name="Normal 4 2" xfId="341"/>
    <cellStyle name="Normal 4 2 2" xfId="342"/>
    <cellStyle name="Normal 4 2 2 2" xfId="343"/>
    <cellStyle name="Normal 4 2 2 3" xfId="344"/>
    <cellStyle name="Normal 4 2 2 3 2" xfId="345"/>
    <cellStyle name="Normal 4 2 2 3 2 2" xfId="346"/>
    <cellStyle name="Normal 4 2 2 3 2 2 2" xfId="347"/>
    <cellStyle name="Normal 4 2 2 3 2 3" xfId="348"/>
    <cellStyle name="Normal 4 2 2 3 3" xfId="349"/>
    <cellStyle name="Normal 4 2 2 3 3 2" xfId="350"/>
    <cellStyle name="Normal 4 2 2 3 4" xfId="351"/>
    <cellStyle name="Normal 4 2 2 4" xfId="352"/>
    <cellStyle name="Normal 4 2 2 4 2" xfId="353"/>
    <cellStyle name="Normal 4 2 2 4 2 2" xfId="354"/>
    <cellStyle name="Normal 4 2 2 4 3" xfId="355"/>
    <cellStyle name="Normal 4 2 2 5" xfId="356"/>
    <cellStyle name="Normal 4 2 2 5 2" xfId="357"/>
    <cellStyle name="Normal 4 2 2 6" xfId="358"/>
    <cellStyle name="Normal 4 2 3" xfId="359"/>
    <cellStyle name="Normal 4 2 4" xfId="360"/>
    <cellStyle name="Normal 4 2 4 2" xfId="361"/>
    <cellStyle name="Normal 4 2 4 2 2" xfId="362"/>
    <cellStyle name="Normal 4 2 4 2 2 2" xfId="363"/>
    <cellStyle name="Normal 4 2 4 2 3" xfId="364"/>
    <cellStyle name="Normal 4 2 4 3" xfId="365"/>
    <cellStyle name="Normal 4 2 4 3 2" xfId="366"/>
    <cellStyle name="Normal 4 2 4 4" xfId="367"/>
    <cellStyle name="Normal 4 2 5" xfId="368"/>
    <cellStyle name="Normal 4 2 5 2" xfId="369"/>
    <cellStyle name="Normal 4 2 6" xfId="370"/>
    <cellStyle name="Normal 4 3" xfId="371"/>
    <cellStyle name="Normal 4 3 2" xfId="372"/>
    <cellStyle name="Normal 4 3 2 2" xfId="373"/>
    <cellStyle name="Normal 4 3 2 2 2" xfId="374"/>
    <cellStyle name="Normal 4 3 2 2 2 2" xfId="375"/>
    <cellStyle name="Normal 4 3 2 2 2 2 2" xfId="376"/>
    <cellStyle name="Normal 4 3 2 2 2 3" xfId="377"/>
    <cellStyle name="Normal 4 3 2 3" xfId="378"/>
    <cellStyle name="Normal 4 3 3" xfId="379"/>
    <cellStyle name="Normal 4 3 3 2" xfId="380"/>
    <cellStyle name="Normal 4 3 3 2 2" xfId="381"/>
    <cellStyle name="Normal 4 3 3 3" xfId="382"/>
    <cellStyle name="Normal 4 4" xfId="383"/>
    <cellStyle name="Normal 4 4 2" xfId="384"/>
    <cellStyle name="Normal 4 4 2 2" xfId="385"/>
    <cellStyle name="Normal 4 4 2 2 2" xfId="386"/>
    <cellStyle name="Normal 4 4 2 2 2 2" xfId="387"/>
    <cellStyle name="Normal 4 4 2 2 3" xfId="388"/>
    <cellStyle name="Normal 4 4 2 3" xfId="389"/>
    <cellStyle name="Normal 4 4 2 3 2" xfId="390"/>
    <cellStyle name="Normal 4 4 2 4" xfId="391"/>
    <cellStyle name="Normal 4 4 3" xfId="392"/>
    <cellStyle name="Normal 4 4 3 2" xfId="393"/>
    <cellStyle name="Normal 4 4 3 2 2" xfId="394"/>
    <cellStyle name="Normal 4 4 3 3" xfId="395"/>
    <cellStyle name="Normal 4 4 4" xfId="396"/>
    <cellStyle name="Normal 4 4 4 2" xfId="397"/>
    <cellStyle name="Normal 4 4 5" xfId="398"/>
    <cellStyle name="Normal 4 5" xfId="399"/>
    <cellStyle name="Normal 4 6" xfId="400"/>
    <cellStyle name="Normal 4 6 2" xfId="401"/>
    <cellStyle name="Normal 4 6 2 2" xfId="402"/>
    <cellStyle name="Normal 4 6 2 2 2" xfId="403"/>
    <cellStyle name="Normal 4 6 2 3" xfId="404"/>
    <cellStyle name="Normal 4 6 3" xfId="405"/>
    <cellStyle name="Normal 4 6 3 2" xfId="406"/>
    <cellStyle name="Normal 4 6 4" xfId="407"/>
    <cellStyle name="Normal 4 7" xfId="408"/>
    <cellStyle name="Normal 4 7 2" xfId="409"/>
    <cellStyle name="Normal 4 8" xfId="410"/>
    <cellStyle name="Normal 5" xfId="411"/>
    <cellStyle name="Normal 5 2" xfId="412"/>
    <cellStyle name="Normal 5 2 2" xfId="413"/>
    <cellStyle name="Normal 5 2 2 2" xfId="414"/>
    <cellStyle name="Normal 5 2 2 2 2" xfId="415"/>
    <cellStyle name="Normal 5 2 2 2 2 2" xfId="416"/>
    <cellStyle name="Normal 5 2 2 2 2 2 2" xfId="417"/>
    <cellStyle name="Normal 5 2 2 2 2 3" xfId="418"/>
    <cellStyle name="Normal 5 2 2 2 3" xfId="419"/>
    <cellStyle name="Normal 5 2 2 2 3 2" xfId="420"/>
    <cellStyle name="Normal 5 2 2 2 4" xfId="421"/>
    <cellStyle name="Normal 5 2 2 3" xfId="422"/>
    <cellStyle name="Normal 5 2 2 3 2" xfId="423"/>
    <cellStyle name="Normal 5 2 2 3 2 2" xfId="424"/>
    <cellStyle name="Normal 5 2 2 3 3" xfId="425"/>
    <cellStyle name="Normal 5 2 2 4" xfId="426"/>
    <cellStyle name="Normal 5 2 2 4 2" xfId="427"/>
    <cellStyle name="Normal 5 2 2 5" xfId="428"/>
    <cellStyle name="Normal 5 2 3" xfId="429"/>
    <cellStyle name="Normal 5 2 3 2" xfId="430"/>
    <cellStyle name="Normal 5 2 3 2 2" xfId="431"/>
    <cellStyle name="Normal 5 2 3 2 2 2" xfId="432"/>
    <cellStyle name="Normal 5 2 3 2 3" xfId="433"/>
    <cellStyle name="Normal 5 2 3 3" xfId="434"/>
    <cellStyle name="Normal 5 2 3 3 2" xfId="435"/>
    <cellStyle name="Normal 5 2 3 4" xfId="436"/>
    <cellStyle name="Normal 5 2 4" xfId="437"/>
    <cellStyle name="Normal 5 2 4 2" xfId="438"/>
    <cellStyle name="Normal 5 2 4 2 2" xfId="439"/>
    <cellStyle name="Normal 5 2 4 3" xfId="440"/>
    <cellStyle name="Normal 5 2 5" xfId="441"/>
    <cellStyle name="Normal 5 2 5 2" xfId="442"/>
    <cellStyle name="Normal 5 2 6" xfId="443"/>
    <cellStyle name="Normal 5 3" xfId="444"/>
    <cellStyle name="Normal 5 3 2" xfId="445"/>
    <cellStyle name="Normal 5 3 3" xfId="446"/>
    <cellStyle name="Normal 5 3 3 2" xfId="447"/>
    <cellStyle name="Normal 5 3 3 2 2" xfId="448"/>
    <cellStyle name="Normal 5 3 3 2 2 2" xfId="449"/>
    <cellStyle name="Normal 5 3 3 2 3" xfId="450"/>
    <cellStyle name="Normal 5 3 3 3" xfId="451"/>
    <cellStyle name="Normal 5 3 3 3 2" xfId="452"/>
    <cellStyle name="Normal 5 3 3 4" xfId="453"/>
    <cellStyle name="Normal 5 3 4" xfId="454"/>
    <cellStyle name="Normal 5 3 4 2" xfId="455"/>
    <cellStyle name="Normal 5 3 4 2 2" xfId="456"/>
    <cellStyle name="Normal 5 3 4 3" xfId="457"/>
    <cellStyle name="Normal 5 3 5" xfId="458"/>
    <cellStyle name="Normal 5 3 5 2" xfId="459"/>
    <cellStyle name="Normal 5 3 6" xfId="460"/>
    <cellStyle name="Normal 5 4" xfId="461"/>
    <cellStyle name="Normal 5 4 2" xfId="462"/>
    <cellStyle name="Normal 5 4 2 2" xfId="463"/>
    <cellStyle name="Normal 5 4 2 2 2" xfId="464"/>
    <cellStyle name="Normal 5 4 2 3" xfId="465"/>
    <cellStyle name="Normal 5 4 3" xfId="466"/>
    <cellStyle name="Normal 5 4 3 2" xfId="467"/>
    <cellStyle name="Normal 5 4 4" xfId="468"/>
    <cellStyle name="Normal 5 5" xfId="469"/>
    <cellStyle name="Normal 5 5 2" xfId="470"/>
    <cellStyle name="Normal 5 5 2 2" xfId="471"/>
    <cellStyle name="Normal 5 5 3" xfId="472"/>
    <cellStyle name="Normal 5 6" xfId="473"/>
    <cellStyle name="Normal 5 6 2" xfId="474"/>
    <cellStyle name="Normal 5 7" xfId="475"/>
    <cellStyle name="Normal 6" xfId="476"/>
    <cellStyle name="Normal 6 2" xfId="477"/>
    <cellStyle name="Normal 6 3" xfId="478"/>
    <cellStyle name="Normal 6 3 2" xfId="479"/>
    <cellStyle name="Normal 6 3 3" xfId="480"/>
    <cellStyle name="Normal 7" xfId="481"/>
    <cellStyle name="Normal 7 2" xfId="482"/>
    <cellStyle name="Normal 8" xfId="483"/>
    <cellStyle name="Normal 8 2" xfId="484"/>
    <cellStyle name="Normal 8 2 2" xfId="485"/>
    <cellStyle name="Normal 8 2 2 2" xfId="486"/>
    <cellStyle name="Normal 8 2 2 2 2" xfId="487"/>
    <cellStyle name="Normal 8 2 2 2 2 2" xfId="488"/>
    <cellStyle name="Normal 8 2 2 2 3" xfId="489"/>
    <cellStyle name="Normal 8 2 2 3" xfId="490"/>
    <cellStyle name="Normal 8 2 2 3 2" xfId="491"/>
    <cellStyle name="Normal 8 2 2 4" xfId="492"/>
    <cellStyle name="Normal 8 2 3" xfId="493"/>
    <cellStyle name="Normal 8 2 3 2" xfId="494"/>
    <cellStyle name="Normal 8 2 3 2 2" xfId="495"/>
    <cellStyle name="Normal 8 2 3 3" xfId="496"/>
    <cellStyle name="Normal 8 2 4" xfId="497"/>
    <cellStyle name="Normal 8 2 4 2" xfId="498"/>
    <cellStyle name="Normal 8 2 5" xfId="499"/>
    <cellStyle name="Normal 8 3" xfId="500"/>
    <cellStyle name="Normal 8 3 2" xfId="501"/>
    <cellStyle name="Normal 8 3 2 2" xfId="502"/>
    <cellStyle name="Normal 8 3 2 2 2" xfId="503"/>
    <cellStyle name="Normal 8 3 2 3" xfId="504"/>
    <cellStyle name="Normal 8 3 3" xfId="505"/>
    <cellStyle name="Normal 8 3 3 2" xfId="506"/>
    <cellStyle name="Normal 8 3 4" xfId="507"/>
    <cellStyle name="Normal 8 4" xfId="508"/>
    <cellStyle name="Normal 8 4 2" xfId="509"/>
    <cellStyle name="Normal 8 4 2 2" xfId="510"/>
    <cellStyle name="Normal 8 4 3" xfId="511"/>
    <cellStyle name="Normal 8 5" xfId="512"/>
    <cellStyle name="Normal 8 5 2" xfId="513"/>
    <cellStyle name="Normal 8 6" xfId="514"/>
    <cellStyle name="Normal 9" xfId="515"/>
    <cellStyle name="Normal 9 2" xfId="516"/>
    <cellStyle name="Normal 9 2 2" xfId="517"/>
    <cellStyle name="Normal 9 2 2 2" xfId="518"/>
    <cellStyle name="Normal 9 2 2 2 2" xfId="519"/>
    <cellStyle name="Normal 9 2 2 2 2 2" xfId="520"/>
    <cellStyle name="Normal 9 2 2 2 3" xfId="521"/>
    <cellStyle name="Normal 9 2 2 3" xfId="522"/>
    <cellStyle name="Normal 9 2 2 3 2" xfId="523"/>
    <cellStyle name="Normal 9 2 2 4" xfId="524"/>
    <cellStyle name="Normal 9 2 3" xfId="525"/>
    <cellStyle name="Normal 9 2 3 2" xfId="526"/>
    <cellStyle name="Normal 9 2 3 2 2" xfId="527"/>
    <cellStyle name="Normal 9 2 3 3" xfId="528"/>
    <cellStyle name="Normal 9 2 4" xfId="529"/>
    <cellStyle name="Normal 9 2 4 2" xfId="530"/>
    <cellStyle name="Normal 9 2 5" xfId="531"/>
    <cellStyle name="Normal 9 3" xfId="532"/>
    <cellStyle name="Normal 9 3 2" xfId="533"/>
    <cellStyle name="Normal 9 3 2 2" xfId="534"/>
    <cellStyle name="Normal 9 3 2 2 2" xfId="535"/>
    <cellStyle name="Normal 9 3 2 3" xfId="536"/>
    <cellStyle name="Normal 9 3 3" xfId="537"/>
    <cellStyle name="Normal 9 3 3 2" xfId="538"/>
    <cellStyle name="Normal 9 3 4" xfId="539"/>
    <cellStyle name="Normal 9 4" xfId="540"/>
    <cellStyle name="Normal 9 5" xfId="541"/>
    <cellStyle name="Normal 9 5 2" xfId="542"/>
    <cellStyle name="Normal 9 6" xfId="543"/>
    <cellStyle name="Normal_07-190 basis matrix" xfId="544"/>
    <cellStyle name="Normal_07-190 basis matrix 2" xfId="545"/>
    <cellStyle name="Normal_1" xfId="546"/>
    <cellStyle name="Normal_100%RENTS" xfId="547"/>
    <cellStyle name="Normal_CTCAC 9% Application 7-18-07 practice run 3" xfId="548"/>
    <cellStyle name="Normal_CTCAC 9% Application 7-18-07 practice run 3 2" xfId="549"/>
    <cellStyle name="Note 2" xfId="550"/>
    <cellStyle name="Note 2 2" xfId="551"/>
    <cellStyle name="Note 2 2 2" xfId="552"/>
    <cellStyle name="Note 2 2 2 2" xfId="553"/>
    <cellStyle name="Note 2 2 3" xfId="554"/>
    <cellStyle name="Note 2 3" xfId="555"/>
    <cellStyle name="Note 2 3 2" xfId="556"/>
    <cellStyle name="Note 2 4" xfId="557"/>
    <cellStyle name="Note 2 5" xfId="558"/>
    <cellStyle name="Note 3" xfId="559"/>
    <cellStyle name="Note 3 2" xfId="560"/>
    <cellStyle name="Note 3 2 2" xfId="561"/>
    <cellStyle name="Note 3 2 2 2" xfId="562"/>
    <cellStyle name="Note 3 2 3" xfId="563"/>
    <cellStyle name="Note 3 3" xfId="564"/>
    <cellStyle name="Note 3 3 2" xfId="565"/>
    <cellStyle name="Note 3 4" xfId="566"/>
    <cellStyle name="Note 3 5" xfId="567"/>
    <cellStyle name="Output" xfId="568" builtinId="21" customBuiltin="1"/>
    <cellStyle name="Output 2" xfId="569"/>
    <cellStyle name="Percent" xfId="570" builtinId="5"/>
    <cellStyle name="Text Entry" xfId="571"/>
    <cellStyle name="Title 2" xfId="572"/>
    <cellStyle name="Total" xfId="573" builtinId="25" customBuiltin="1"/>
    <cellStyle name="Total 2" xfId="574"/>
    <cellStyle name="Warning Text" xfId="575" builtinId="11" customBuiltin="1"/>
  </cellStyles>
  <dxfs count="143">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55236" name="Picture 2">
          <a:extLst>
            <a:ext uri="{FF2B5EF4-FFF2-40B4-BE49-F238E27FC236}">
              <a16:creationId xmlns:a16="http://schemas.microsoft.com/office/drawing/2014/main" id="{00000000-0008-0000-0100-0000C4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55237" name="Picture 3">
          <a:extLst>
            <a:ext uri="{FF2B5EF4-FFF2-40B4-BE49-F238E27FC236}">
              <a16:creationId xmlns:a16="http://schemas.microsoft.com/office/drawing/2014/main" id="{00000000-0008-0000-0100-0000C5D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10718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67</xdr:row>
      <xdr:rowOff>0</xdr:rowOff>
    </xdr:from>
    <xdr:to>
      <xdr:col>0</xdr:col>
      <xdr:colOff>533400</xdr:colOff>
      <xdr:row>75</xdr:row>
      <xdr:rowOff>0</xdr:rowOff>
    </xdr:to>
    <xdr:pic>
      <xdr:nvPicPr>
        <xdr:cNvPr id="55238" name="Picture 5">
          <a:extLst>
            <a:ext uri="{FF2B5EF4-FFF2-40B4-BE49-F238E27FC236}">
              <a16:creationId xmlns:a16="http://schemas.microsoft.com/office/drawing/2014/main" id="{00000000-0008-0000-0100-0000C6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xdr:row>
      <xdr:rowOff>0</xdr:rowOff>
    </xdr:from>
    <xdr:to>
      <xdr:col>0</xdr:col>
      <xdr:colOff>76200</xdr:colOff>
      <xdr:row>59</xdr:row>
      <xdr:rowOff>68580</xdr:rowOff>
    </xdr:to>
    <xdr:pic>
      <xdr:nvPicPr>
        <xdr:cNvPr id="55239" name="Picture 3">
          <a:extLst>
            <a:ext uri="{FF2B5EF4-FFF2-40B4-BE49-F238E27FC236}">
              <a16:creationId xmlns:a16="http://schemas.microsoft.com/office/drawing/2014/main" id="{00000000-0008-0000-0100-0000C7D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409956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67</xdr:row>
      <xdr:rowOff>0</xdr:rowOff>
    </xdr:from>
    <xdr:to>
      <xdr:col>0</xdr:col>
      <xdr:colOff>525780</xdr:colOff>
      <xdr:row>75</xdr:row>
      <xdr:rowOff>0</xdr:rowOff>
    </xdr:to>
    <xdr:pic>
      <xdr:nvPicPr>
        <xdr:cNvPr id="55240" name="Picture 5">
          <a:extLst>
            <a:ext uri="{FF2B5EF4-FFF2-40B4-BE49-F238E27FC236}">
              <a16:creationId xmlns:a16="http://schemas.microsoft.com/office/drawing/2014/main" id="{00000000-0008-0000-0100-0000C8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xdr:row>
      <xdr:rowOff>0</xdr:rowOff>
    </xdr:from>
    <xdr:to>
      <xdr:col>9</xdr:col>
      <xdr:colOff>137160</xdr:colOff>
      <xdr:row>75</xdr:row>
      <xdr:rowOff>0</xdr:rowOff>
    </xdr:to>
    <xdr:pic>
      <xdr:nvPicPr>
        <xdr:cNvPr id="55241" name="Picture 7">
          <a:extLst>
            <a:ext uri="{FF2B5EF4-FFF2-40B4-BE49-F238E27FC236}">
              <a16:creationId xmlns:a16="http://schemas.microsoft.com/office/drawing/2014/main" id="{00000000-0008-0000-0100-0000C9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24840" y="1114044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2" name="Picture 2">
          <a:extLst>
            <a:ext uri="{FF2B5EF4-FFF2-40B4-BE49-F238E27FC236}">
              <a16:creationId xmlns:a16="http://schemas.microsoft.com/office/drawing/2014/main" id="{00000000-0008-0000-0100-0000CA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25</xdr:row>
      <xdr:rowOff>0</xdr:rowOff>
    </xdr:from>
    <xdr:to>
      <xdr:col>9</xdr:col>
      <xdr:colOff>586740</xdr:colOff>
      <xdr:row>59</xdr:row>
      <xdr:rowOff>76200</xdr:rowOff>
    </xdr:to>
    <xdr:pic>
      <xdr:nvPicPr>
        <xdr:cNvPr id="55243" name="Picture 4">
          <a:extLst>
            <a:ext uri="{FF2B5EF4-FFF2-40B4-BE49-F238E27FC236}">
              <a16:creationId xmlns:a16="http://schemas.microsoft.com/office/drawing/2014/main" id="{00000000-0008-0000-0100-0000CBD7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38100" y="409956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1048575</xdr:row>
          <xdr:rowOff>161925</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0100-000003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6</xdr:col>
      <xdr:colOff>403860</xdr:colOff>
      <xdr:row>20</xdr:row>
      <xdr:rowOff>0</xdr:rowOff>
    </xdr:from>
    <xdr:to>
      <xdr:col>6</xdr:col>
      <xdr:colOff>403860</xdr:colOff>
      <xdr:row>21</xdr:row>
      <xdr:rowOff>2078</xdr:rowOff>
    </xdr:to>
    <xdr:pic>
      <xdr:nvPicPr>
        <xdr:cNvPr id="55244" name="Picture 2">
          <a:extLst>
            <a:ext uri="{FF2B5EF4-FFF2-40B4-BE49-F238E27FC236}">
              <a16:creationId xmlns:a16="http://schemas.microsoft.com/office/drawing/2014/main" id="{00000000-0008-0000-0100-0000CC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5" name="Picture 2">
          <a:extLst>
            <a:ext uri="{FF2B5EF4-FFF2-40B4-BE49-F238E27FC236}">
              <a16:creationId xmlns:a16="http://schemas.microsoft.com/office/drawing/2014/main" id="{00000000-0008-0000-0100-0000CD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91440</xdr:colOff>
      <xdr:row>0</xdr:row>
      <xdr:rowOff>0</xdr:rowOff>
    </xdr:from>
    <xdr:to>
      <xdr:col>22</xdr:col>
      <xdr:colOff>85090</xdr:colOff>
      <xdr:row>7</xdr:row>
      <xdr:rowOff>65405</xdr:rowOff>
    </xdr:to>
    <xdr:pic>
      <xdr:nvPicPr>
        <xdr:cNvPr id="40949" name="Picture 2">
          <a:extLst>
            <a:ext uri="{FF2B5EF4-FFF2-40B4-BE49-F238E27FC236}">
              <a16:creationId xmlns:a16="http://schemas.microsoft.com/office/drawing/2014/main" id="{00000000-0008-0000-0300-0000F59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0340" y="0"/>
          <a:ext cx="128016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20BAC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7%209%25%20Application%202.7.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baldc-my.sharepoint.com/Users/mine/Desktop/My%20documents/EBALDC%20-%20West%20Grand%20&amp;%20Brush/West%20Grand%20+%20Brush%20for%204%25%20+%20state%20updated%20GC%20#s - 2020 R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198">
          <cell r="AP198" t="str">
            <v>N/A</v>
          </cell>
        </row>
        <row r="199">
          <cell r="AP199" t="str">
            <v>Nonprofit (qualified nonprofit organization)</v>
          </cell>
        </row>
        <row r="200">
          <cell r="AP200" t="str">
            <v>Nonprofit (homeless assistance)</v>
          </cell>
        </row>
        <row r="201">
          <cell r="AP201" t="str">
            <v>Rural</v>
          </cell>
        </row>
        <row r="202">
          <cell r="AP202" t="str">
            <v>Rural apportionment (Section 514)</v>
          </cell>
        </row>
        <row r="203">
          <cell r="AP203" t="str">
            <v>Rural apportionment (Section 515)</v>
          </cell>
        </row>
        <row r="204">
          <cell r="AP204" t="str">
            <v>Rural apportionment (HOME)</v>
          </cell>
        </row>
        <row r="205">
          <cell r="AP205" t="str">
            <v>Rural (Native American apportionment)</v>
          </cell>
        </row>
        <row r="206">
          <cell r="AP206" t="str">
            <v>At-Risk</v>
          </cell>
        </row>
        <row r="207">
          <cell r="AP207" t="str">
            <v>Special Needs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 AWARD SPREADSHEETS&gt;&gt;&gt;"/>
      <sheetName val="SCE Basis and Credits"/>
      <sheetName val="FCE Basis and Credits"/>
      <sheetName val="Instructions"/>
      <sheetName val="Post-award Project Cost Changes"/>
    </sheetNames>
    <sheetDataSet>
      <sheetData sheetId="0"/>
      <sheetData sheetId="1"/>
      <sheetData sheetId="2"/>
      <sheetData sheetId="3">
        <row r="211">
          <cell r="AP211" t="str">
            <v>N/A</v>
          </cell>
        </row>
        <row r="212">
          <cell r="AP212" t="str">
            <v>Nonprofit (qualified nonprofit organization)</v>
          </cell>
        </row>
        <row r="213">
          <cell r="AP213" t="str">
            <v>Nonprofit (homeless assistance)</v>
          </cell>
        </row>
        <row r="214">
          <cell r="AP214" t="str">
            <v>Rural</v>
          </cell>
        </row>
        <row r="215">
          <cell r="AP215" t="str">
            <v>Rural apportionment (Section 514)</v>
          </cell>
        </row>
        <row r="216">
          <cell r="AP216" t="str">
            <v>Rural apportionment (Section 515)</v>
          </cell>
        </row>
        <row r="217">
          <cell r="AP217" t="str">
            <v>Rural apportionment (HOME)</v>
          </cell>
        </row>
        <row r="218">
          <cell r="AP218" t="str">
            <v>Rural (Native American apportionment)</v>
          </cell>
        </row>
        <row r="219">
          <cell r="AP219" t="str">
            <v>At-Risk</v>
          </cell>
        </row>
        <row r="220">
          <cell r="AP220" t="str">
            <v>Special Needs/SRO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 val="Abode Svcs"/>
      <sheetName val="Op Dignity Svcs"/>
      <sheetName val="9%"/>
      <sheetName val="Comparison"/>
    </sheetNames>
    <sheetDataSet>
      <sheetData sheetId="0" refreshError="1"/>
      <sheetData sheetId="1">
        <row r="5">
          <cell r="C5">
            <v>3082500</v>
          </cell>
          <cell r="F5">
            <v>0.04</v>
          </cell>
        </row>
        <row r="8">
          <cell r="Q8">
            <v>5</v>
          </cell>
          <cell r="R8">
            <v>300</v>
          </cell>
        </row>
        <row r="9">
          <cell r="C9">
            <v>5266428</v>
          </cell>
          <cell r="Q9">
            <v>16</v>
          </cell>
          <cell r="R9">
            <v>415</v>
          </cell>
          <cell r="U9">
            <v>42</v>
          </cell>
        </row>
        <row r="10">
          <cell r="C10">
            <v>11616978</v>
          </cell>
        </row>
        <row r="11">
          <cell r="C11">
            <v>3076568</v>
          </cell>
          <cell r="Q11">
            <v>3</v>
          </cell>
          <cell r="R11">
            <v>1100</v>
          </cell>
        </row>
        <row r="12">
          <cell r="C12">
            <v>580000</v>
          </cell>
        </row>
        <row r="13">
          <cell r="C13">
            <v>1700000</v>
          </cell>
          <cell r="Q13">
            <v>5</v>
          </cell>
          <cell r="R13">
            <v>440</v>
          </cell>
          <cell r="U13">
            <v>49</v>
          </cell>
        </row>
        <row r="14">
          <cell r="C14">
            <v>3965000</v>
          </cell>
          <cell r="U14">
            <v>49</v>
          </cell>
        </row>
        <row r="16">
          <cell r="C16">
            <v>600000</v>
          </cell>
        </row>
        <row r="17">
          <cell r="C17">
            <v>1576257.0844629854</v>
          </cell>
        </row>
        <row r="18">
          <cell r="C18">
            <v>22046339.800554551</v>
          </cell>
          <cell r="Q18">
            <v>2</v>
          </cell>
          <cell r="R18">
            <v>529</v>
          </cell>
          <cell r="U18">
            <v>58</v>
          </cell>
        </row>
        <row r="19">
          <cell r="Q19">
            <v>2</v>
          </cell>
          <cell r="R19">
            <v>823</v>
          </cell>
          <cell r="U19">
            <v>58</v>
          </cell>
        </row>
        <row r="21">
          <cell r="Q21">
            <v>10</v>
          </cell>
          <cell r="R21">
            <v>1410</v>
          </cell>
        </row>
        <row r="22">
          <cell r="C22">
            <v>31071205.680715289</v>
          </cell>
          <cell r="D22">
            <v>3.7499999999999999E-2</v>
          </cell>
        </row>
        <row r="24">
          <cell r="Q24">
            <v>3</v>
          </cell>
          <cell r="R24">
            <v>941</v>
          </cell>
          <cell r="U24">
            <v>77</v>
          </cell>
        </row>
        <row r="26">
          <cell r="Q26">
            <v>4</v>
          </cell>
          <cell r="R26">
            <v>1619</v>
          </cell>
        </row>
        <row r="28">
          <cell r="Q28">
            <v>8</v>
          </cell>
          <cell r="R28">
            <v>2298</v>
          </cell>
        </row>
        <row r="29">
          <cell r="D29">
            <v>621598.32401350501</v>
          </cell>
          <cell r="E29">
            <v>12920.67598649504</v>
          </cell>
        </row>
        <row r="30">
          <cell r="D30">
            <v>1031846.8110360836</v>
          </cell>
          <cell r="E30">
            <v>21448.188963916436</v>
          </cell>
        </row>
        <row r="31">
          <cell r="J31">
            <v>0.6</v>
          </cell>
          <cell r="T31">
            <v>5900</v>
          </cell>
        </row>
        <row r="32">
          <cell r="D32">
            <v>44867.377083772946</v>
          </cell>
          <cell r="E32">
            <v>932.62291622705209</v>
          </cell>
        </row>
        <row r="33">
          <cell r="D33">
            <v>243651.40958008019</v>
          </cell>
          <cell r="E33">
            <v>5064.5904199198139</v>
          </cell>
        </row>
        <row r="34">
          <cell r="D34">
            <v>320831.13526060351</v>
          </cell>
          <cell r="E34">
            <v>6668.8647393964966</v>
          </cell>
        </row>
        <row r="37">
          <cell r="K37">
            <v>60000</v>
          </cell>
          <cell r="Q37">
            <v>5</v>
          </cell>
          <cell r="R37">
            <v>1542</v>
          </cell>
        </row>
        <row r="38">
          <cell r="Q38">
            <v>16</v>
          </cell>
        </row>
        <row r="39">
          <cell r="Q39">
            <v>5</v>
          </cell>
          <cell r="R39">
            <v>1774</v>
          </cell>
        </row>
        <row r="42">
          <cell r="Q42">
            <v>2</v>
          </cell>
          <cell r="R42">
            <v>2183</v>
          </cell>
        </row>
        <row r="44">
          <cell r="D44">
            <v>1491545.4172821271</v>
          </cell>
          <cell r="E44">
            <v>31003.582717872967</v>
          </cell>
          <cell r="K44">
            <v>75000</v>
          </cell>
        </row>
        <row r="45">
          <cell r="D45">
            <v>23796840.767566998</v>
          </cell>
          <cell r="E45">
            <v>494646.23243300273</v>
          </cell>
          <cell r="K45">
            <v>30825</v>
          </cell>
        </row>
        <row r="46">
          <cell r="D46">
            <v>1937124.5146655412</v>
          </cell>
          <cell r="E46">
            <v>40265.485334458746</v>
          </cell>
          <cell r="K46">
            <v>350536.50072404114</v>
          </cell>
        </row>
        <row r="47">
          <cell r="D47">
            <v>518974.48512344377</v>
          </cell>
          <cell r="E47">
            <v>10787.514876556235</v>
          </cell>
        </row>
        <row r="48">
          <cell r="D48">
            <v>1256236.5968558767</v>
          </cell>
          <cell r="E48">
            <v>26112.403144123233</v>
          </cell>
        </row>
        <row r="49">
          <cell r="Q49">
            <v>28</v>
          </cell>
        </row>
        <row r="50">
          <cell r="D50">
            <v>1680994.4882886684</v>
          </cell>
          <cell r="E50">
            <v>34941.511711331506</v>
          </cell>
        </row>
        <row r="51">
          <cell r="D51">
            <v>2519869.0518200039</v>
          </cell>
          <cell r="E51">
            <v>52378.538179995776</v>
          </cell>
        </row>
        <row r="54">
          <cell r="D54">
            <v>1294794.9153829922</v>
          </cell>
          <cell r="E54">
            <v>26913.884617007807</v>
          </cell>
        </row>
        <row r="55">
          <cell r="D55">
            <v>323698.728845748</v>
          </cell>
          <cell r="E55">
            <v>6728.4711542519508</v>
          </cell>
        </row>
        <row r="56">
          <cell r="T56">
            <v>4000</v>
          </cell>
        </row>
        <row r="57">
          <cell r="D57">
            <v>357567.52479426039</v>
          </cell>
          <cell r="E57">
            <v>7432.4752057396072</v>
          </cell>
          <cell r="T57">
            <v>8260</v>
          </cell>
        </row>
        <row r="58">
          <cell r="T58">
            <v>17400</v>
          </cell>
        </row>
        <row r="59">
          <cell r="D59">
            <v>1466172.5180587526</v>
          </cell>
          <cell r="F59">
            <v>770474.64273781236</v>
          </cell>
        </row>
        <row r="60">
          <cell r="T60">
            <v>48791.3076</v>
          </cell>
        </row>
        <row r="61">
          <cell r="D61">
            <v>323034.0426053647</v>
          </cell>
          <cell r="F61">
            <v>232584.51067586258</v>
          </cell>
        </row>
        <row r="62">
          <cell r="D62">
            <v>105328.56</v>
          </cell>
          <cell r="T62">
            <v>224152.12380785495</v>
          </cell>
        </row>
        <row r="63">
          <cell r="D63">
            <v>58778.223253851022</v>
          </cell>
          <cell r="E63">
            <v>1221.7767461489766</v>
          </cell>
        </row>
        <row r="64">
          <cell r="D64">
            <v>724157.50685798691</v>
          </cell>
          <cell r="E64">
            <v>15052.493142013082</v>
          </cell>
        </row>
        <row r="65">
          <cell r="D65">
            <v>73472.779067313779</v>
          </cell>
          <cell r="E65">
            <v>1527.2209326862207</v>
          </cell>
          <cell r="F65">
            <v>52900.400928465919</v>
          </cell>
          <cell r="T65">
            <v>29500</v>
          </cell>
        </row>
        <row r="69">
          <cell r="D69">
            <v>141625</v>
          </cell>
        </row>
        <row r="70">
          <cell r="D70">
            <v>20000</v>
          </cell>
        </row>
        <row r="71">
          <cell r="C71">
            <v>10000</v>
          </cell>
        </row>
        <row r="75">
          <cell r="D75">
            <v>23000</v>
          </cell>
        </row>
        <row r="76">
          <cell r="D76">
            <v>73472.779067313779</v>
          </cell>
          <cell r="E76">
            <v>1527.2209326862207</v>
          </cell>
          <cell r="F76">
            <v>73472.779067313779</v>
          </cell>
        </row>
        <row r="79">
          <cell r="C79">
            <v>270086.10785196372</v>
          </cell>
        </row>
        <row r="80">
          <cell r="D80">
            <v>1310000</v>
          </cell>
        </row>
        <row r="82">
          <cell r="D82">
            <v>250000</v>
          </cell>
        </row>
        <row r="84">
          <cell r="D84">
            <v>11755.644650770204</v>
          </cell>
          <cell r="E84">
            <v>244.35534922979531</v>
          </cell>
        </row>
        <row r="85">
          <cell r="D85">
            <v>1660079.2660801332</v>
          </cell>
          <cell r="E85">
            <v>34506.763419867064</v>
          </cell>
        </row>
        <row r="87">
          <cell r="D87">
            <v>44479.852142828393</v>
          </cell>
          <cell r="E87">
            <v>924.5677397486138</v>
          </cell>
        </row>
        <row r="88">
          <cell r="D88">
            <v>39185.482169234019</v>
          </cell>
          <cell r="E88">
            <v>814.5178307659844</v>
          </cell>
        </row>
        <row r="89">
          <cell r="D89">
            <v>607374.97362312721</v>
          </cell>
          <cell r="E89">
            <v>12625.026376872758</v>
          </cell>
        </row>
        <row r="90">
          <cell r="D90">
            <v>179273.58092424562</v>
          </cell>
          <cell r="E90">
            <v>3726.4190757543784</v>
          </cell>
        </row>
        <row r="91">
          <cell r="D91">
            <v>1264562.5321797847</v>
          </cell>
          <cell r="E91">
            <v>26285.467820215235</v>
          </cell>
        </row>
        <row r="92">
          <cell r="D92">
            <v>1293516.6849546318</v>
          </cell>
          <cell r="E92">
            <v>26887.315045368221</v>
          </cell>
        </row>
        <row r="93">
          <cell r="D93">
            <v>20000</v>
          </cell>
        </row>
        <row r="94">
          <cell r="D94">
            <v>130000</v>
          </cell>
        </row>
        <row r="95">
          <cell r="D95">
            <v>250000</v>
          </cell>
        </row>
        <row r="96">
          <cell r="D96">
            <v>195927.41084617007</v>
          </cell>
          <cell r="E96">
            <v>4072.589153829922</v>
          </cell>
        </row>
        <row r="100">
          <cell r="D100">
            <v>4000000</v>
          </cell>
          <cell r="E100">
            <v>136149.11639482231</v>
          </cell>
        </row>
        <row r="114">
          <cell r="C114">
            <v>130000</v>
          </cell>
        </row>
        <row r="127">
          <cell r="J127">
            <v>0.86987560036027245</v>
          </cell>
        </row>
        <row r="131">
          <cell r="F131">
            <v>0.8</v>
          </cell>
        </row>
        <row r="184">
          <cell r="D184">
            <v>685</v>
          </cell>
        </row>
        <row r="185">
          <cell r="D185">
            <v>734</v>
          </cell>
        </row>
        <row r="186">
          <cell r="D186">
            <v>881</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19/submitals/competitive.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treasurer.ca.gov/ctcac/forms/reserve-certification.docx" TargetMode="External"/><Relationship Id="rId3" Type="http://schemas.openxmlformats.org/officeDocument/2006/relationships/hyperlink" Target="http://www.treasurer.ca.gov/ctcac/2019/methodology.pdf" TargetMode="External"/><Relationship Id="rId7" Type="http://schemas.openxmlformats.org/officeDocument/2006/relationships/hyperlink" Target="http://www.treasurer.ca.gov/ctcac/opportunity.asp" TargetMode="External"/><Relationship Id="rId2" Type="http://schemas.openxmlformats.org/officeDocument/2006/relationships/hyperlink" Target="http://www.treasurer.ca.gov/ctcac/2019/methodology.pdf" TargetMode="External"/><Relationship Id="rId1" Type="http://schemas.openxmlformats.org/officeDocument/2006/relationships/printerSettings" Target="../printerSettings/printerSettings5.bin"/><Relationship Id="rId6" Type="http://schemas.openxmlformats.org/officeDocument/2006/relationships/hyperlink" Target="https://www.treasurer.ca.gov/ctcac/cuac/index.asp" TargetMode="External"/><Relationship Id="rId5" Type="http://schemas.openxmlformats.org/officeDocument/2006/relationships/hyperlink" Target="https://www.treasurer.ca.gov/ctcac/guidance.asp" TargetMode="External"/><Relationship Id="rId4" Type="http://schemas.openxmlformats.org/officeDocument/2006/relationships/hyperlink" Target="https://www.treasurer.ca.gov/ctcac/forms/transfer-event-questionnaire.pdf" TargetMode="External"/><Relationship Id="rId9"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findyourrep.legislature.ca.gov/" TargetMode="External"/><Relationship Id="rId7" Type="http://schemas.openxmlformats.org/officeDocument/2006/relationships/comments" Target="../comments1.xml"/><Relationship Id="rId2" Type="http://schemas.openxmlformats.org/officeDocument/2006/relationships/hyperlink" Target="http://www.treasurer.ca.gov/ctcac/2018/lra/contact.pdf" TargetMode="External"/><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XFD692"/>
  <sheetViews>
    <sheetView showGridLines="0" topLeftCell="A259" zoomScaleNormal="100" zoomScaleSheetLayoutView="100" workbookViewId="0">
      <selection activeCell="E25" sqref="E25"/>
    </sheetView>
  </sheetViews>
  <sheetFormatPr defaultColWidth="0" defaultRowHeight="12.75" zeroHeight="1"/>
  <cols>
    <col min="1" max="38" width="2.42578125" customWidth="1"/>
    <col min="39" max="16384" width="2.42578125" hidden="1"/>
  </cols>
  <sheetData>
    <row r="1" spans="1:38">
      <c r="A1" s="1481" t="s">
        <v>2146</v>
      </c>
      <c r="B1" s="1481"/>
      <c r="C1" s="1481"/>
      <c r="D1" s="1481"/>
      <c r="E1" s="1481"/>
      <c r="F1" s="1481"/>
      <c r="G1" s="1481"/>
      <c r="H1" s="1481"/>
      <c r="I1" s="1481"/>
      <c r="J1" s="1481"/>
      <c r="K1" s="1481"/>
      <c r="L1" s="1481"/>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row>
    <row r="2" spans="1:38" ht="13.5" thickBot="1">
      <c r="A2" s="1482"/>
      <c r="B2" s="1482"/>
      <c r="C2" s="1482"/>
      <c r="D2" s="1482"/>
      <c r="E2" s="1482"/>
      <c r="F2" s="1482"/>
      <c r="G2" s="1482"/>
      <c r="H2" s="1482"/>
      <c r="I2" s="1482"/>
      <c r="J2" s="1482"/>
      <c r="K2" s="1482"/>
      <c r="L2" s="1482"/>
      <c r="M2" s="1482"/>
      <c r="N2" s="1482"/>
      <c r="O2" s="1482"/>
      <c r="P2" s="1482"/>
      <c r="Q2" s="1482"/>
      <c r="R2" s="1482"/>
      <c r="S2" s="1482"/>
      <c r="T2" s="1482"/>
      <c r="U2" s="1482"/>
      <c r="V2" s="1482"/>
      <c r="W2" s="1482"/>
      <c r="X2" s="1482"/>
      <c r="Y2" s="1482"/>
      <c r="Z2" s="1482"/>
      <c r="AA2" s="1482"/>
      <c r="AB2" s="1482"/>
      <c r="AC2" s="1482"/>
      <c r="AD2" s="1482"/>
      <c r="AE2" s="1482"/>
      <c r="AF2" s="1482"/>
      <c r="AG2" s="1482"/>
      <c r="AH2" s="1482"/>
      <c r="AI2" s="1482"/>
      <c r="AJ2" s="1482"/>
      <c r="AK2" s="1482"/>
      <c r="AL2" s="1482"/>
    </row>
    <row r="3" spans="1:38" ht="13.5" thickTop="1"/>
    <row r="4" spans="1:38" s="13" customFormat="1">
      <c r="B4" s="22" t="s">
        <v>49</v>
      </c>
      <c r="C4" s="22" t="s">
        <v>968</v>
      </c>
      <c r="D4" s="365"/>
      <c r="E4" s="365"/>
      <c r="F4" s="365"/>
      <c r="G4" s="365"/>
      <c r="H4" s="365"/>
      <c r="I4" s="365"/>
      <c r="J4" s="365"/>
      <c r="K4" s="365"/>
      <c r="L4" s="365"/>
      <c r="M4" s="365"/>
      <c r="N4" s="365"/>
      <c r="O4" s="365"/>
      <c r="P4" s="365"/>
      <c r="Q4" s="365"/>
      <c r="R4" s="365"/>
      <c r="S4" s="365"/>
      <c r="T4" s="365"/>
      <c r="U4" s="365"/>
      <c r="V4" s="365"/>
      <c r="W4" s="365"/>
      <c r="X4" s="365"/>
      <c r="Y4" s="365"/>
      <c r="Z4" s="365"/>
      <c r="AA4" s="365"/>
      <c r="AB4" s="365"/>
    </row>
    <row r="5" spans="1:38">
      <c r="B5" s="6"/>
      <c r="C5" s="6"/>
      <c r="D5" s="298"/>
      <c r="E5" s="298"/>
      <c r="F5" s="298"/>
      <c r="G5" s="298"/>
      <c r="H5" s="298"/>
      <c r="I5" s="298"/>
      <c r="J5" s="298"/>
      <c r="K5" s="298"/>
      <c r="L5" s="298"/>
      <c r="M5" s="298"/>
      <c r="N5" s="298"/>
      <c r="O5" s="298"/>
      <c r="P5" s="298"/>
      <c r="Q5" s="298"/>
      <c r="R5" s="298"/>
      <c r="S5" s="298"/>
      <c r="T5" s="298"/>
      <c r="U5" s="298"/>
      <c r="V5" s="298"/>
      <c r="W5" s="298"/>
      <c r="X5" s="298"/>
      <c r="Y5" s="298"/>
      <c r="Z5" s="298"/>
      <c r="AA5" s="298"/>
      <c r="AB5" s="298"/>
    </row>
    <row r="6" spans="1:38">
      <c r="A6" s="298"/>
      <c r="C6" s="6" t="s">
        <v>201</v>
      </c>
      <c r="D6" s="6" t="s">
        <v>2129</v>
      </c>
      <c r="F6" s="298"/>
      <c r="G6" s="298"/>
      <c r="H6" s="298"/>
      <c r="I6" s="298"/>
      <c r="J6" s="298"/>
      <c r="K6" s="298"/>
      <c r="L6" s="298"/>
      <c r="M6" s="298"/>
      <c r="N6" s="298"/>
      <c r="O6" s="298"/>
      <c r="P6" s="298"/>
      <c r="Q6" s="298"/>
      <c r="R6" s="298"/>
      <c r="S6" s="298"/>
      <c r="T6" s="298"/>
      <c r="U6" s="298"/>
      <c r="V6" s="298"/>
      <c r="W6" s="298"/>
      <c r="X6" s="298"/>
      <c r="Y6" s="298"/>
      <c r="Z6" s="298"/>
      <c r="AA6" s="298"/>
      <c r="AB6" s="298"/>
    </row>
    <row r="7" spans="1:38" ht="13.35" customHeight="1">
      <c r="A7" s="298"/>
      <c r="C7" s="6"/>
      <c r="D7" s="1477" t="s">
        <v>2148</v>
      </c>
      <c r="E7" s="1477"/>
      <c r="F7" s="1477"/>
      <c r="G7" s="1477"/>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row>
    <row r="8" spans="1:38">
      <c r="A8" s="298"/>
      <c r="C8" s="6"/>
      <c r="D8" s="1477"/>
      <c r="E8" s="1477"/>
      <c r="F8" s="1477"/>
      <c r="G8" s="1477"/>
      <c r="H8" s="1477"/>
      <c r="I8" s="1477"/>
      <c r="J8" s="1477"/>
      <c r="K8" s="1477"/>
      <c r="L8" s="1477"/>
      <c r="M8" s="1477"/>
      <c r="N8" s="1477"/>
      <c r="O8" s="1477"/>
      <c r="P8" s="1477"/>
      <c r="Q8" s="1477"/>
      <c r="R8" s="1477"/>
      <c r="S8" s="1477"/>
      <c r="T8" s="1477"/>
      <c r="U8" s="1477"/>
      <c r="V8" s="1477"/>
      <c r="W8" s="1477"/>
      <c r="X8" s="1477"/>
      <c r="Y8" s="1477"/>
      <c r="Z8" s="1477"/>
      <c r="AA8" s="1477"/>
      <c r="AB8" s="1477"/>
      <c r="AC8" s="1477"/>
      <c r="AD8" s="1477"/>
      <c r="AE8" s="1477"/>
      <c r="AF8" s="1477"/>
      <c r="AG8" s="1477"/>
      <c r="AH8" s="1477"/>
      <c r="AI8" s="1477"/>
      <c r="AJ8" s="1477"/>
      <c r="AK8" s="1477"/>
    </row>
    <row r="9" spans="1:38">
      <c r="A9" s="298"/>
      <c r="C9" s="6"/>
      <c r="D9" s="1477"/>
      <c r="E9" s="1477"/>
      <c r="F9" s="1477"/>
      <c r="G9" s="1477"/>
      <c r="H9" s="1477"/>
      <c r="I9" s="1477"/>
      <c r="J9" s="1477"/>
      <c r="K9" s="1477"/>
      <c r="L9" s="1477"/>
      <c r="M9" s="1477"/>
      <c r="N9" s="1477"/>
      <c r="O9" s="1477"/>
      <c r="P9" s="1477"/>
      <c r="Q9" s="1477"/>
      <c r="R9" s="1477"/>
      <c r="S9" s="1477"/>
      <c r="T9" s="1477"/>
      <c r="U9" s="1477"/>
      <c r="V9" s="1477"/>
      <c r="W9" s="1477"/>
      <c r="X9" s="1477"/>
      <c r="Y9" s="1477"/>
      <c r="Z9" s="1477"/>
      <c r="AA9" s="1477"/>
      <c r="AB9" s="1477"/>
      <c r="AC9" s="1477"/>
      <c r="AD9" s="1477"/>
      <c r="AE9" s="1477"/>
      <c r="AF9" s="1477"/>
      <c r="AG9" s="1477"/>
      <c r="AH9" s="1477"/>
      <c r="AI9" s="1477"/>
      <c r="AJ9" s="1477"/>
      <c r="AK9" s="1477"/>
    </row>
    <row r="10" spans="1:38">
      <c r="A10" s="298"/>
      <c r="C10" s="6"/>
      <c r="D10" s="1477"/>
      <c r="E10" s="1477"/>
      <c r="F10" s="1477"/>
      <c r="G10" s="1477"/>
      <c r="H10" s="1477"/>
      <c r="I10" s="1477"/>
      <c r="J10" s="1477"/>
      <c r="K10" s="1477"/>
      <c r="L10" s="1477"/>
      <c r="M10" s="1477"/>
      <c r="N10" s="1477"/>
      <c r="O10" s="1477"/>
      <c r="P10" s="1477"/>
      <c r="Q10" s="1477"/>
      <c r="R10" s="1477"/>
      <c r="S10" s="1477"/>
      <c r="T10" s="1477"/>
      <c r="U10" s="1477"/>
      <c r="V10" s="1477"/>
      <c r="W10" s="1477"/>
      <c r="X10" s="1477"/>
      <c r="Y10" s="1477"/>
      <c r="Z10" s="1477"/>
      <c r="AA10" s="1477"/>
      <c r="AB10" s="1477"/>
      <c r="AC10" s="1477"/>
      <c r="AD10" s="1477"/>
      <c r="AE10" s="1477"/>
      <c r="AF10" s="1477"/>
      <c r="AG10" s="1477"/>
      <c r="AH10" s="1477"/>
      <c r="AI10" s="1477"/>
      <c r="AJ10" s="1477"/>
      <c r="AK10" s="1477"/>
    </row>
    <row r="11" spans="1:38">
      <c r="A11" s="298"/>
      <c r="C11" s="6"/>
      <c r="D11" s="1477"/>
      <c r="E11" s="1477"/>
      <c r="F11" s="1477"/>
      <c r="G11" s="1477"/>
      <c r="H11" s="1477"/>
      <c r="I11" s="1477"/>
      <c r="J11" s="1477"/>
      <c r="K11" s="1477"/>
      <c r="L11" s="1477"/>
      <c r="M11" s="1477"/>
      <c r="N11" s="1477"/>
      <c r="O11" s="1477"/>
      <c r="P11" s="1477"/>
      <c r="Q11" s="1477"/>
      <c r="R11" s="1477"/>
      <c r="S11" s="1477"/>
      <c r="T11" s="1477"/>
      <c r="U11" s="1477"/>
      <c r="V11" s="1477"/>
      <c r="W11" s="1477"/>
      <c r="X11" s="1477"/>
      <c r="Y11" s="1477"/>
      <c r="Z11" s="1477"/>
      <c r="AA11" s="1477"/>
      <c r="AB11" s="1477"/>
      <c r="AC11" s="1477"/>
      <c r="AD11" s="1477"/>
      <c r="AE11" s="1477"/>
      <c r="AF11" s="1477"/>
      <c r="AG11" s="1477"/>
      <c r="AH11" s="1477"/>
      <c r="AI11" s="1477"/>
      <c r="AJ11" s="1477"/>
      <c r="AK11" s="1477"/>
    </row>
    <row r="12" spans="1:38">
      <c r="A12" s="298"/>
      <c r="C12" s="6"/>
      <c r="D12" s="1477"/>
      <c r="E12" s="1477"/>
      <c r="F12" s="1477"/>
      <c r="G12" s="1477"/>
      <c r="H12" s="1477"/>
      <c r="I12" s="1477"/>
      <c r="J12" s="1477"/>
      <c r="K12" s="1477"/>
      <c r="L12" s="1477"/>
      <c r="M12" s="1477"/>
      <c r="N12" s="1477"/>
      <c r="O12" s="1477"/>
      <c r="P12" s="1477"/>
      <c r="Q12" s="1477"/>
      <c r="R12" s="1477"/>
      <c r="S12" s="1477"/>
      <c r="T12" s="1477"/>
      <c r="U12" s="1477"/>
      <c r="V12" s="1477"/>
      <c r="W12" s="1477"/>
      <c r="X12" s="1477"/>
      <c r="Y12" s="1477"/>
      <c r="Z12" s="1477"/>
      <c r="AA12" s="1477"/>
      <c r="AB12" s="1477"/>
      <c r="AC12" s="1477"/>
      <c r="AD12" s="1477"/>
      <c r="AE12" s="1477"/>
      <c r="AF12" s="1477"/>
      <c r="AG12" s="1477"/>
      <c r="AH12" s="1477"/>
      <c r="AI12" s="1477"/>
      <c r="AJ12" s="1477"/>
      <c r="AK12" s="1477"/>
    </row>
    <row r="13" spans="1:38">
      <c r="A13" s="298"/>
      <c r="C13" s="6"/>
      <c r="D13" s="1477"/>
      <c r="E13" s="1477"/>
      <c r="F13" s="1477"/>
      <c r="G13" s="1477"/>
      <c r="H13" s="1477"/>
      <c r="I13" s="1477"/>
      <c r="J13" s="1477"/>
      <c r="K13" s="1477"/>
      <c r="L13" s="1477"/>
      <c r="M13" s="1477"/>
      <c r="N13" s="1477"/>
      <c r="O13" s="1477"/>
      <c r="P13" s="1477"/>
      <c r="Q13" s="1477"/>
      <c r="R13" s="1477"/>
      <c r="S13" s="1477"/>
      <c r="T13" s="1477"/>
      <c r="U13" s="1477"/>
      <c r="V13" s="1477"/>
      <c r="W13" s="1477"/>
      <c r="X13" s="1477"/>
      <c r="Y13" s="1477"/>
      <c r="Z13" s="1477"/>
      <c r="AA13" s="1477"/>
      <c r="AB13" s="1477"/>
      <c r="AC13" s="1477"/>
      <c r="AD13" s="1477"/>
      <c r="AE13" s="1477"/>
      <c r="AF13" s="1477"/>
      <c r="AG13" s="1477"/>
      <c r="AH13" s="1477"/>
      <c r="AI13" s="1477"/>
      <c r="AJ13" s="1477"/>
      <c r="AK13" s="1477"/>
    </row>
    <row r="14" spans="1:38">
      <c r="A14" s="298"/>
      <c r="C14" s="6"/>
      <c r="D14" s="1477"/>
      <c r="E14" s="1477"/>
      <c r="F14" s="1477"/>
      <c r="G14" s="1477"/>
      <c r="H14" s="1477"/>
      <c r="I14" s="1477"/>
      <c r="J14" s="1477"/>
      <c r="K14" s="1477"/>
      <c r="L14" s="1477"/>
      <c r="M14" s="1477"/>
      <c r="N14" s="1477"/>
      <c r="O14" s="1477"/>
      <c r="P14" s="1477"/>
      <c r="Q14" s="1477"/>
      <c r="R14" s="1477"/>
      <c r="S14" s="1477"/>
      <c r="T14" s="1477"/>
      <c r="U14" s="1477"/>
      <c r="V14" s="1477"/>
      <c r="W14" s="1477"/>
      <c r="X14" s="1477"/>
      <c r="Y14" s="1477"/>
      <c r="Z14" s="1477"/>
      <c r="AA14" s="1477"/>
      <c r="AB14" s="1477"/>
      <c r="AC14" s="1477"/>
      <c r="AD14" s="1477"/>
      <c r="AE14" s="1477"/>
      <c r="AF14" s="1477"/>
      <c r="AG14" s="1477"/>
      <c r="AH14" s="1477"/>
      <c r="AI14" s="1477"/>
      <c r="AJ14" s="1477"/>
      <c r="AK14" s="1477"/>
    </row>
    <row r="15" spans="1:38">
      <c r="A15" s="298"/>
      <c r="C15" s="6"/>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row>
    <row r="16" spans="1:38">
      <c r="A16" s="298"/>
      <c r="C16" s="6"/>
      <c r="D16" s="1477"/>
      <c r="E16" s="1477"/>
      <c r="F16" s="1477"/>
      <c r="G16" s="1477"/>
      <c r="H16" s="1477"/>
      <c r="I16" s="1477"/>
      <c r="J16" s="1477"/>
      <c r="K16" s="1477"/>
      <c r="L16" s="1477"/>
      <c r="M16" s="1477"/>
      <c r="N16" s="1477"/>
      <c r="O16" s="1477"/>
      <c r="P16" s="1477"/>
      <c r="Q16" s="1477"/>
      <c r="R16" s="1477"/>
      <c r="S16" s="1477"/>
      <c r="T16" s="1477"/>
      <c r="U16" s="1477"/>
      <c r="V16" s="1477"/>
      <c r="W16" s="1477"/>
      <c r="X16" s="1477"/>
      <c r="Y16" s="1477"/>
      <c r="Z16" s="1477"/>
      <c r="AA16" s="1477"/>
      <c r="AB16" s="1477"/>
      <c r="AC16" s="1477"/>
      <c r="AD16" s="1477"/>
      <c r="AE16" s="1477"/>
      <c r="AF16" s="1477"/>
      <c r="AG16" s="1477"/>
      <c r="AH16" s="1477"/>
      <c r="AI16" s="1477"/>
      <c r="AJ16" s="1477"/>
      <c r="AK16" s="1477"/>
    </row>
    <row r="17" spans="1:37">
      <c r="A17" s="298"/>
      <c r="C17" s="6"/>
      <c r="D17" s="1477"/>
      <c r="E17" s="1477"/>
      <c r="F17" s="1477"/>
      <c r="G17" s="1477"/>
      <c r="H17" s="1477"/>
      <c r="I17" s="1477"/>
      <c r="J17" s="1477"/>
      <c r="K17" s="1477"/>
      <c r="L17" s="1477"/>
      <c r="M17" s="1477"/>
      <c r="N17" s="1477"/>
      <c r="O17" s="1477"/>
      <c r="P17" s="1477"/>
      <c r="Q17" s="1477"/>
      <c r="R17" s="1477"/>
      <c r="S17" s="1477"/>
      <c r="T17" s="1477"/>
      <c r="U17" s="1477"/>
      <c r="V17" s="1477"/>
      <c r="W17" s="1477"/>
      <c r="X17" s="1477"/>
      <c r="Y17" s="1477"/>
      <c r="Z17" s="1477"/>
      <c r="AA17" s="1477"/>
      <c r="AB17" s="1477"/>
      <c r="AC17" s="1477"/>
      <c r="AD17" s="1477"/>
      <c r="AE17" s="1477"/>
      <c r="AF17" s="1477"/>
      <c r="AG17" s="1477"/>
      <c r="AH17" s="1477"/>
      <c r="AI17" s="1477"/>
      <c r="AJ17" s="1477"/>
      <c r="AK17" s="1477"/>
    </row>
    <row r="18" spans="1:37">
      <c r="A18" s="298"/>
      <c r="C18" s="6"/>
      <c r="D18" s="1477"/>
      <c r="E18" s="1477"/>
      <c r="F18" s="1477"/>
      <c r="G18" s="1477"/>
      <c r="H18" s="1477"/>
      <c r="I18" s="1477"/>
      <c r="J18" s="1477"/>
      <c r="K18" s="1477"/>
      <c r="L18" s="1477"/>
      <c r="M18" s="1477"/>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c r="AK18" s="1477"/>
    </row>
    <row r="19" spans="1:37" ht="13.35" customHeight="1">
      <c r="A19" s="298"/>
      <c r="C19" s="6"/>
      <c r="D19" s="1477" t="s">
        <v>1965</v>
      </c>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row>
    <row r="20" spans="1:37" ht="13.35" customHeight="1">
      <c r="A20" s="298"/>
      <c r="C20" s="6"/>
      <c r="D20" s="1477"/>
      <c r="E20" s="1477"/>
      <c r="F20" s="1477"/>
      <c r="G20" s="1477"/>
      <c r="H20" s="1477"/>
      <c r="I20" s="1477"/>
      <c r="J20" s="1477"/>
      <c r="K20" s="1477"/>
      <c r="L20" s="1477"/>
      <c r="M20" s="1477"/>
      <c r="N20" s="1477"/>
      <c r="O20" s="1477"/>
      <c r="P20" s="1477"/>
      <c r="Q20" s="1477"/>
      <c r="R20" s="1477"/>
      <c r="S20" s="1477"/>
      <c r="T20" s="1477"/>
      <c r="U20" s="1477"/>
      <c r="V20" s="1477"/>
      <c r="W20" s="1477"/>
      <c r="X20" s="1477"/>
      <c r="Y20" s="1477"/>
      <c r="Z20" s="1477"/>
      <c r="AA20" s="1477"/>
      <c r="AB20" s="1477"/>
      <c r="AC20" s="1477"/>
      <c r="AD20" s="1477"/>
      <c r="AE20" s="1477"/>
      <c r="AF20" s="1477"/>
      <c r="AG20" s="1477"/>
      <c r="AH20" s="1477"/>
      <c r="AI20" s="1477"/>
      <c r="AJ20" s="1477"/>
      <c r="AK20" s="1477"/>
    </row>
    <row r="21" spans="1:37" ht="13.35" customHeight="1">
      <c r="A21" s="298"/>
      <c r="C21" s="6"/>
      <c r="D21" s="1477"/>
      <c r="E21" s="1477"/>
      <c r="F21" s="1477"/>
      <c r="G21" s="1477"/>
      <c r="H21" s="1477"/>
      <c r="I21" s="1477"/>
      <c r="J21" s="1477"/>
      <c r="K21" s="1477"/>
      <c r="L21" s="1477"/>
      <c r="M21" s="1477"/>
      <c r="N21" s="1477"/>
      <c r="O21" s="1477"/>
      <c r="P21" s="1477"/>
      <c r="Q21" s="1477"/>
      <c r="R21" s="1477"/>
      <c r="S21" s="1477"/>
      <c r="T21" s="1477"/>
      <c r="U21" s="1477"/>
      <c r="V21" s="1477"/>
      <c r="W21" s="1477"/>
      <c r="X21" s="1477"/>
      <c r="Y21" s="1477"/>
      <c r="Z21" s="1477"/>
      <c r="AA21" s="1477"/>
      <c r="AB21" s="1477"/>
      <c r="AC21" s="1477"/>
      <c r="AD21" s="1477"/>
      <c r="AE21" s="1477"/>
      <c r="AF21" s="1477"/>
      <c r="AG21" s="1477"/>
      <c r="AH21" s="1477"/>
      <c r="AI21" s="1477"/>
      <c r="AJ21" s="1477"/>
      <c r="AK21" s="1477"/>
    </row>
    <row r="22" spans="1:37">
      <c r="A22" s="298"/>
      <c r="C22" s="6"/>
      <c r="D22" s="1477"/>
      <c r="E22" s="1477"/>
      <c r="F22" s="1477"/>
      <c r="G22" s="1477"/>
      <c r="H22" s="1477"/>
      <c r="I22" s="1477"/>
      <c r="J22" s="1477"/>
      <c r="K22" s="1477"/>
      <c r="L22" s="1477"/>
      <c r="M22" s="1477"/>
      <c r="N22" s="1477"/>
      <c r="O22" s="1477"/>
      <c r="P22" s="1477"/>
      <c r="Q22" s="1477"/>
      <c r="R22" s="1477"/>
      <c r="S22" s="1477"/>
      <c r="T22" s="1477"/>
      <c r="U22" s="1477"/>
      <c r="V22" s="1477"/>
      <c r="W22" s="1477"/>
      <c r="X22" s="1477"/>
      <c r="Y22" s="1477"/>
      <c r="Z22" s="1477"/>
      <c r="AA22" s="1477"/>
      <c r="AB22" s="1477"/>
      <c r="AC22" s="1477"/>
      <c r="AD22" s="1477"/>
      <c r="AE22" s="1477"/>
      <c r="AF22" s="1477"/>
      <c r="AG22" s="1477"/>
      <c r="AH22" s="1477"/>
      <c r="AI22" s="1477"/>
      <c r="AJ22" s="1477"/>
      <c r="AK22" s="1477"/>
    </row>
    <row r="23" spans="1:37">
      <c r="A23" s="298"/>
      <c r="C23" s="6"/>
      <c r="D23" s="1477"/>
      <c r="E23" s="1477"/>
      <c r="F23" s="1477"/>
      <c r="G23" s="1477"/>
      <c r="H23" s="1477"/>
      <c r="I23" s="1477"/>
      <c r="J23" s="1477"/>
      <c r="K23" s="1477"/>
      <c r="L23" s="1477"/>
      <c r="M23" s="1477"/>
      <c r="N23" s="1477"/>
      <c r="O23" s="1477"/>
      <c r="P23" s="1477"/>
      <c r="Q23" s="1477"/>
      <c r="R23" s="1477"/>
      <c r="S23" s="1477"/>
      <c r="T23" s="1477"/>
      <c r="U23" s="1477"/>
      <c r="V23" s="1477"/>
      <c r="W23" s="1477"/>
      <c r="X23" s="1477"/>
      <c r="Y23" s="1477"/>
      <c r="Z23" s="1477"/>
      <c r="AA23" s="1477"/>
      <c r="AB23" s="1477"/>
      <c r="AC23" s="1477"/>
      <c r="AD23" s="1477"/>
      <c r="AE23" s="1477"/>
      <c r="AF23" s="1477"/>
      <c r="AG23" s="1477"/>
      <c r="AH23" s="1477"/>
      <c r="AI23" s="1477"/>
      <c r="AJ23" s="1477"/>
      <c r="AK23" s="1477"/>
    </row>
    <row r="24" spans="1:37">
      <c r="A24" s="298"/>
      <c r="C24" s="6"/>
      <c r="D24" s="1477"/>
      <c r="E24" s="1477"/>
      <c r="F24" s="1477"/>
      <c r="G24" s="1477"/>
      <c r="H24" s="1477"/>
      <c r="I24" s="1477"/>
      <c r="J24" s="1477"/>
      <c r="K24" s="1477"/>
      <c r="L24" s="1477"/>
      <c r="M24" s="1477"/>
      <c r="N24" s="1477"/>
      <c r="O24" s="1477"/>
      <c r="P24" s="1477"/>
      <c r="Q24" s="1477"/>
      <c r="R24" s="1477"/>
      <c r="S24" s="1477"/>
      <c r="T24" s="1477"/>
      <c r="U24" s="1477"/>
      <c r="V24" s="1477"/>
      <c r="W24" s="1477"/>
      <c r="X24" s="1477"/>
      <c r="Y24" s="1477"/>
      <c r="Z24" s="1477"/>
      <c r="AA24" s="1477"/>
      <c r="AB24" s="1477"/>
      <c r="AC24" s="1477"/>
      <c r="AD24" s="1477"/>
      <c r="AE24" s="1477"/>
      <c r="AF24" s="1477"/>
      <c r="AG24" s="1477"/>
      <c r="AH24" s="1477"/>
      <c r="AI24" s="1477"/>
      <c r="AJ24" s="1477"/>
      <c r="AK24" s="1477"/>
    </row>
    <row r="25" spans="1:37">
      <c r="A25" s="298"/>
      <c r="C25" s="6"/>
      <c r="D25" s="298"/>
      <c r="E25" s="800" t="s">
        <v>2128</v>
      </c>
      <c r="F25" s="335"/>
      <c r="G25" s="335"/>
      <c r="H25" s="335"/>
      <c r="I25" s="335"/>
      <c r="J25" s="335"/>
      <c r="K25" s="335"/>
      <c r="L25" s="335"/>
      <c r="M25" s="335"/>
      <c r="N25" s="335"/>
      <c r="O25" s="335"/>
      <c r="P25" s="335"/>
      <c r="Q25" s="335"/>
      <c r="R25" s="335"/>
      <c r="S25" s="335"/>
      <c r="T25" s="335"/>
      <c r="U25" s="335"/>
      <c r="V25" s="335"/>
      <c r="W25" s="335"/>
      <c r="X25" s="335"/>
      <c r="Y25" s="298"/>
      <c r="Z25" s="298"/>
      <c r="AA25" s="298"/>
      <c r="AB25" s="298"/>
    </row>
    <row r="26" spans="1:37">
      <c r="A26" s="298"/>
      <c r="C26" s="336"/>
      <c r="D26" s="335"/>
      <c r="E26" s="800" t="s">
        <v>1966</v>
      </c>
      <c r="F26" s="335"/>
      <c r="G26" s="335"/>
      <c r="H26" s="335"/>
      <c r="I26" s="335"/>
      <c r="J26" s="335"/>
      <c r="K26" s="335"/>
      <c r="L26" s="335"/>
      <c r="M26" s="335"/>
      <c r="N26" s="335"/>
      <c r="O26" s="335"/>
      <c r="P26" s="335"/>
      <c r="Q26" s="335"/>
      <c r="R26" s="335"/>
      <c r="S26" s="335"/>
      <c r="T26" s="335"/>
      <c r="U26" s="335"/>
      <c r="V26" s="335"/>
      <c r="W26" s="335"/>
      <c r="X26" s="335"/>
      <c r="Y26" s="298"/>
      <c r="Z26" s="298"/>
      <c r="AA26" s="298"/>
      <c r="AB26" s="298"/>
    </row>
    <row r="27" spans="1:37">
      <c r="A27" s="298"/>
      <c r="C27" s="336"/>
      <c r="D27" s="2"/>
      <c r="E27" s="335"/>
      <c r="F27" s="335"/>
      <c r="G27" s="335"/>
      <c r="H27" s="335"/>
      <c r="I27" s="335"/>
      <c r="J27" s="335"/>
      <c r="K27" s="335"/>
      <c r="L27" s="335"/>
      <c r="M27" s="335"/>
      <c r="N27" s="335"/>
      <c r="O27" s="335"/>
      <c r="P27" s="335"/>
      <c r="Q27" s="335"/>
      <c r="R27" s="335"/>
      <c r="S27" s="335"/>
      <c r="T27" s="335"/>
      <c r="U27" s="335"/>
      <c r="V27" s="335"/>
      <c r="W27" s="335"/>
      <c r="X27" s="298"/>
      <c r="Y27" s="298"/>
      <c r="Z27" s="298"/>
      <c r="AA27" s="298"/>
      <c r="AB27" s="298"/>
    </row>
    <row r="28" spans="1:37">
      <c r="A28" s="298"/>
      <c r="D28" s="1488" t="s">
        <v>1960</v>
      </c>
      <c r="E28" s="1488"/>
      <c r="F28" s="1488"/>
      <c r="G28" s="1488"/>
      <c r="H28" s="1488"/>
      <c r="I28" s="1488"/>
      <c r="J28" s="1488"/>
      <c r="K28" s="1488"/>
      <c r="L28" s="1488"/>
      <c r="M28" s="1488"/>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c r="A29" s="298"/>
      <c r="D29" s="1488"/>
      <c r="E29" s="1488"/>
      <c r="F29" s="1488"/>
      <c r="G29" s="1488"/>
      <c r="H29" s="1488"/>
      <c r="I29" s="1488"/>
      <c r="J29" s="1488"/>
      <c r="K29" s="1488"/>
      <c r="L29" s="1488"/>
      <c r="M29" s="1488"/>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c r="A30" s="298"/>
      <c r="D30" s="427"/>
      <c r="E30" s="787" t="s">
        <v>1469</v>
      </c>
      <c r="F30" s="427"/>
      <c r="G30" s="298"/>
      <c r="H30" s="298"/>
      <c r="I30" s="298"/>
      <c r="J30" s="298"/>
      <c r="K30" s="298"/>
      <c r="L30" s="298"/>
      <c r="M30" s="298"/>
      <c r="N30" s="298"/>
      <c r="O30" s="298"/>
      <c r="P30" s="298"/>
      <c r="Q30" s="298"/>
      <c r="R30" s="298"/>
      <c r="S30" s="298"/>
      <c r="T30" s="298"/>
      <c r="U30" s="298"/>
      <c r="V30" s="298"/>
      <c r="W30" s="298"/>
      <c r="X30" s="298"/>
      <c r="Y30" s="298"/>
      <c r="Z30" s="298"/>
      <c r="AA30" s="298"/>
      <c r="AB30" s="298"/>
    </row>
    <row r="31" spans="1:37">
      <c r="A31" s="298"/>
      <c r="D31" s="427"/>
      <c r="E31" s="787" t="s">
        <v>1324</v>
      </c>
      <c r="F31" s="427"/>
      <c r="G31" s="298"/>
      <c r="H31" s="298"/>
      <c r="I31" s="298"/>
      <c r="J31" s="298"/>
      <c r="K31" s="298"/>
      <c r="L31" s="298"/>
      <c r="M31" s="298"/>
      <c r="N31" s="298"/>
      <c r="O31" s="298"/>
      <c r="P31" s="298"/>
      <c r="Q31" s="298"/>
      <c r="R31" s="298"/>
      <c r="S31" s="298"/>
      <c r="T31" s="298"/>
      <c r="U31" s="298"/>
      <c r="V31" s="298"/>
      <c r="W31" s="298"/>
      <c r="X31" s="298"/>
      <c r="Y31" s="298"/>
      <c r="Z31" s="298"/>
      <c r="AA31" s="298"/>
      <c r="AB31" s="298"/>
    </row>
    <row r="32" spans="1:37">
      <c r="A32" s="298"/>
      <c r="C32" s="6"/>
      <c r="D32" s="6"/>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row>
    <row r="33" spans="1:38">
      <c r="A33" s="298"/>
      <c r="C33" s="6" t="s">
        <v>797</v>
      </c>
      <c r="D33" s="6" t="s">
        <v>651</v>
      </c>
      <c r="F33" s="298"/>
      <c r="G33" s="298"/>
      <c r="H33" s="298"/>
      <c r="I33" s="298"/>
      <c r="J33" s="298"/>
      <c r="K33" s="298"/>
      <c r="L33" s="298"/>
      <c r="M33" s="298"/>
      <c r="N33" s="298"/>
      <c r="O33" s="298"/>
      <c r="P33" s="298"/>
      <c r="Q33" s="298"/>
      <c r="R33" s="298"/>
      <c r="S33" s="298"/>
      <c r="T33" s="298"/>
      <c r="U33" s="298"/>
      <c r="V33" s="298"/>
      <c r="W33" s="298"/>
      <c r="X33" s="298"/>
      <c r="Y33" s="298"/>
      <c r="Z33" s="298"/>
      <c r="AA33" s="298"/>
      <c r="AB33" s="298"/>
    </row>
    <row r="34" spans="1:38">
      <c r="A34" s="298"/>
      <c r="B34" s="298"/>
      <c r="C34" s="298"/>
      <c r="D34" s="15" t="s">
        <v>281</v>
      </c>
      <c r="E34" s="298" t="s">
        <v>652</v>
      </c>
      <c r="F34" s="298"/>
      <c r="G34" s="298"/>
      <c r="H34" s="298"/>
      <c r="I34" s="298"/>
      <c r="J34" s="298"/>
      <c r="K34" s="298"/>
      <c r="L34" s="298"/>
      <c r="M34" s="298"/>
      <c r="N34" s="298"/>
      <c r="O34" s="298"/>
      <c r="P34" s="298"/>
      <c r="Q34" s="298"/>
      <c r="R34" s="298"/>
      <c r="S34" s="298"/>
      <c r="T34" s="298"/>
      <c r="U34" s="298"/>
      <c r="V34" s="298"/>
      <c r="W34" s="298"/>
      <c r="X34" s="298"/>
      <c r="Y34" s="298"/>
      <c r="Z34" s="298"/>
      <c r="AA34" s="298"/>
      <c r="AB34" s="298"/>
    </row>
    <row r="35" spans="1:38">
      <c r="A35" s="298"/>
      <c r="C35" s="6"/>
      <c r="D35" s="298"/>
      <c r="E35" s="298" t="s">
        <v>203</v>
      </c>
      <c r="F35" s="1484" t="s">
        <v>1923</v>
      </c>
      <c r="G35" s="1484"/>
      <c r="H35" s="1484"/>
      <c r="I35" s="1484"/>
      <c r="J35" s="1484"/>
      <c r="K35" s="1484"/>
      <c r="L35" s="1484"/>
      <c r="M35" s="1484"/>
      <c r="N35" s="1484"/>
      <c r="O35" s="1484"/>
      <c r="P35" s="1484"/>
      <c r="Q35" s="1484"/>
      <c r="R35" s="1484"/>
      <c r="S35" s="1484"/>
      <c r="T35" s="1484"/>
      <c r="U35" s="1484"/>
      <c r="V35" s="1484"/>
      <c r="W35" s="1484"/>
      <c r="X35" s="1484"/>
      <c r="Y35" s="1484"/>
      <c r="Z35" s="1484"/>
      <c r="AA35" s="1484"/>
      <c r="AB35" s="1484"/>
      <c r="AC35" s="1484"/>
      <c r="AD35" s="1484"/>
      <c r="AE35" s="1484"/>
      <c r="AF35" s="1484"/>
      <c r="AG35" s="1484"/>
      <c r="AH35" s="1484"/>
      <c r="AI35" s="1484"/>
      <c r="AJ35" s="1484"/>
      <c r="AK35" s="1484"/>
    </row>
    <row r="36" spans="1:38">
      <c r="A36" s="298"/>
      <c r="C36" s="6"/>
      <c r="D36" s="298"/>
      <c r="E36" s="298"/>
      <c r="F36" s="1484"/>
      <c r="G36" s="1484"/>
      <c r="H36" s="1484"/>
      <c r="I36" s="1484"/>
      <c r="J36" s="1484"/>
      <c r="K36" s="1484"/>
      <c r="L36" s="1484"/>
      <c r="M36" s="1484"/>
      <c r="N36" s="1484"/>
      <c r="O36" s="1484"/>
      <c r="P36" s="1484"/>
      <c r="Q36" s="1484"/>
      <c r="R36" s="1484"/>
      <c r="S36" s="1484"/>
      <c r="T36" s="1484"/>
      <c r="U36" s="1484"/>
      <c r="V36" s="1484"/>
      <c r="W36" s="1484"/>
      <c r="X36" s="1484"/>
      <c r="Y36" s="1484"/>
      <c r="Z36" s="1484"/>
      <c r="AA36" s="1484"/>
      <c r="AB36" s="1484"/>
      <c r="AC36" s="1484"/>
      <c r="AD36" s="1484"/>
      <c r="AE36" s="1484"/>
      <c r="AF36" s="1484"/>
      <c r="AG36" s="1484"/>
      <c r="AH36" s="1484"/>
      <c r="AI36" s="1484"/>
      <c r="AJ36" s="1484"/>
      <c r="AK36" s="1484"/>
    </row>
    <row r="37" spans="1:38">
      <c r="A37" s="298"/>
      <c r="C37" s="6"/>
      <c r="D37" s="298"/>
      <c r="E37" s="298"/>
      <c r="F37" s="300" t="s">
        <v>165</v>
      </c>
      <c r="G37" s="298" t="s">
        <v>774</v>
      </c>
      <c r="I37" s="298"/>
      <c r="J37" s="298"/>
      <c r="K37" s="298"/>
      <c r="L37" s="298"/>
      <c r="O37" s="298"/>
      <c r="P37" s="298"/>
      <c r="Q37" s="298"/>
      <c r="R37" s="298"/>
      <c r="S37" s="298"/>
      <c r="T37" s="298"/>
      <c r="U37" s="298"/>
      <c r="V37" s="298"/>
      <c r="W37" s="298"/>
      <c r="X37" s="298"/>
      <c r="Y37" s="298"/>
      <c r="Z37" s="298"/>
      <c r="AA37" s="298"/>
      <c r="AB37" s="298"/>
    </row>
    <row r="38" spans="1:38">
      <c r="A38" s="298"/>
      <c r="C38" s="6"/>
      <c r="D38" s="298"/>
      <c r="E38" s="298" t="s">
        <v>199</v>
      </c>
      <c r="F38" s="7" t="s">
        <v>2145</v>
      </c>
      <c r="G38" s="298"/>
      <c r="H38" s="298"/>
      <c r="I38" s="298"/>
      <c r="J38" s="298"/>
      <c r="K38" s="298"/>
      <c r="L38" s="298"/>
      <c r="O38" s="298"/>
      <c r="P38" s="298"/>
      <c r="Q38" s="298"/>
      <c r="R38" s="298"/>
      <c r="S38" s="298"/>
      <c r="T38" s="298"/>
      <c r="U38" s="298"/>
      <c r="V38" s="298"/>
      <c r="W38" s="298"/>
      <c r="X38" s="298"/>
      <c r="Y38" s="298"/>
      <c r="Z38" s="298"/>
      <c r="AA38" s="298"/>
      <c r="AB38" s="298"/>
    </row>
    <row r="39" spans="1:38">
      <c r="A39" s="298"/>
      <c r="C39" s="6"/>
      <c r="D39" s="298"/>
      <c r="E39" s="298"/>
      <c r="F39" s="1187" t="s">
        <v>165</v>
      </c>
      <c r="G39" s="6" t="s">
        <v>775</v>
      </c>
      <c r="I39" s="298"/>
      <c r="J39" s="298"/>
      <c r="K39" s="298"/>
      <c r="L39" s="298"/>
      <c r="O39" s="298"/>
      <c r="P39" s="298"/>
      <c r="Q39" s="298"/>
      <c r="R39" s="298"/>
      <c r="S39" s="298"/>
      <c r="T39" s="298"/>
      <c r="U39" s="298"/>
      <c r="V39" s="298"/>
      <c r="W39" s="298"/>
      <c r="X39" s="298"/>
      <c r="Y39" s="298"/>
      <c r="Z39" s="298"/>
      <c r="AA39" s="298"/>
      <c r="AB39" s="298"/>
    </row>
    <row r="40" spans="1:38">
      <c r="A40" s="298"/>
      <c r="C40" s="6"/>
      <c r="D40" s="298"/>
      <c r="E40" s="298"/>
      <c r="F40" s="300" t="s">
        <v>969</v>
      </c>
      <c r="G40" s="298" t="s">
        <v>806</v>
      </c>
      <c r="I40" s="298"/>
      <c r="J40" s="298"/>
      <c r="K40" s="298"/>
      <c r="L40" s="298"/>
      <c r="O40" s="298"/>
      <c r="P40" s="298"/>
      <c r="Q40" s="298"/>
      <c r="R40" s="298"/>
      <c r="S40" s="298"/>
      <c r="T40" s="298"/>
      <c r="U40" s="298"/>
      <c r="V40" s="298"/>
      <c r="W40" s="298"/>
      <c r="X40" s="298"/>
      <c r="Y40" s="298"/>
      <c r="Z40" s="298"/>
      <c r="AA40" s="298"/>
      <c r="AB40" s="298"/>
    </row>
    <row r="41" spans="1:38">
      <c r="A41" s="298"/>
      <c r="C41" s="6"/>
      <c r="D41" s="298"/>
      <c r="E41" s="298" t="s">
        <v>200</v>
      </c>
      <c r="F41" s="1484" t="s">
        <v>2147</v>
      </c>
      <c r="G41" s="1484"/>
      <c r="H41" s="1484"/>
      <c r="I41" s="1484"/>
      <c r="J41" s="1484"/>
      <c r="K41" s="1484"/>
      <c r="L41" s="1484"/>
      <c r="M41" s="1484"/>
      <c r="N41" s="1484"/>
      <c r="O41" s="1484"/>
      <c r="P41" s="1484"/>
      <c r="Q41" s="1484"/>
      <c r="R41" s="1484"/>
      <c r="S41" s="1484"/>
      <c r="T41" s="1484"/>
      <c r="U41" s="1484"/>
      <c r="V41" s="1484"/>
      <c r="W41" s="1484"/>
      <c r="X41" s="1484"/>
      <c r="Y41" s="1484"/>
      <c r="Z41" s="1484"/>
      <c r="AA41" s="1484"/>
      <c r="AB41" s="1484"/>
      <c r="AC41" s="1484"/>
      <c r="AD41" s="1484"/>
      <c r="AE41" s="1484"/>
      <c r="AF41" s="1484"/>
      <c r="AG41" s="1484"/>
      <c r="AH41" s="1484"/>
      <c r="AI41" s="1484"/>
      <c r="AJ41" s="1484"/>
      <c r="AK41" s="1484"/>
    </row>
    <row r="42" spans="1:38">
      <c r="A42" s="298"/>
      <c r="C42" s="6"/>
      <c r="D42" s="298"/>
      <c r="E42" s="298"/>
      <c r="F42" s="1484"/>
      <c r="G42" s="1484"/>
      <c r="H42" s="1484"/>
      <c r="I42" s="1484"/>
      <c r="J42" s="1484"/>
      <c r="K42" s="1484"/>
      <c r="L42" s="1484"/>
      <c r="M42" s="1484"/>
      <c r="N42" s="1484"/>
      <c r="O42" s="1484"/>
      <c r="P42" s="1484"/>
      <c r="Q42" s="1484"/>
      <c r="R42" s="1484"/>
      <c r="S42" s="1484"/>
      <c r="T42" s="1484"/>
      <c r="U42" s="1484"/>
      <c r="V42" s="1484"/>
      <c r="W42" s="1484"/>
      <c r="X42" s="1484"/>
      <c r="Y42" s="1484"/>
      <c r="Z42" s="1484"/>
      <c r="AA42" s="1484"/>
      <c r="AB42" s="1484"/>
      <c r="AC42" s="1484"/>
      <c r="AD42" s="1484"/>
      <c r="AE42" s="1484"/>
      <c r="AF42" s="1484"/>
      <c r="AG42" s="1484"/>
      <c r="AH42" s="1484"/>
      <c r="AI42" s="1484"/>
      <c r="AJ42" s="1484"/>
      <c r="AK42" s="1484"/>
    </row>
    <row r="43" spans="1:38">
      <c r="A43" s="298"/>
      <c r="C43" s="6"/>
      <c r="D43" s="298"/>
      <c r="E43" s="298"/>
      <c r="F43" s="1484"/>
      <c r="G43" s="1484"/>
      <c r="H43" s="1484"/>
      <c r="I43" s="1484"/>
      <c r="J43" s="1484"/>
      <c r="K43" s="1484"/>
      <c r="L43" s="1484"/>
      <c r="M43" s="1484"/>
      <c r="N43" s="1484"/>
      <c r="O43" s="1484"/>
      <c r="P43" s="1484"/>
      <c r="Q43" s="1484"/>
      <c r="R43" s="1484"/>
      <c r="S43" s="1484"/>
      <c r="T43" s="1484"/>
      <c r="U43" s="1484"/>
      <c r="V43" s="1484"/>
      <c r="W43" s="1484"/>
      <c r="X43" s="1484"/>
      <c r="Y43" s="1484"/>
      <c r="Z43" s="1484"/>
      <c r="AA43" s="1484"/>
      <c r="AB43" s="1484"/>
      <c r="AC43" s="1484"/>
      <c r="AD43" s="1484"/>
      <c r="AE43" s="1484"/>
      <c r="AF43" s="1484"/>
      <c r="AG43" s="1484"/>
      <c r="AH43" s="1484"/>
      <c r="AI43" s="1484"/>
      <c r="AJ43" s="1484"/>
      <c r="AK43" s="1484"/>
    </row>
    <row r="44" spans="1:38">
      <c r="A44" s="298"/>
      <c r="C44" s="6"/>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row>
    <row r="45" spans="1:38">
      <c r="A45" s="298"/>
      <c r="C45" s="6"/>
      <c r="D45" s="298" t="s">
        <v>282</v>
      </c>
      <c r="E45" s="298" t="s">
        <v>302</v>
      </c>
      <c r="F45" s="298"/>
      <c r="G45" s="298"/>
      <c r="H45" s="298"/>
      <c r="I45" s="298"/>
      <c r="J45" s="312"/>
      <c r="K45" s="312"/>
      <c r="L45" s="312"/>
      <c r="M45" s="312"/>
      <c r="N45" s="312"/>
      <c r="O45" s="341"/>
      <c r="P45" s="341"/>
      <c r="Q45" s="341"/>
      <c r="R45" s="341"/>
      <c r="S45" s="341"/>
      <c r="T45" s="341"/>
      <c r="U45" s="341"/>
      <c r="V45" s="341"/>
      <c r="W45" s="298"/>
      <c r="X45" s="298"/>
      <c r="Y45" s="298"/>
      <c r="Z45" s="298"/>
      <c r="AA45" s="298"/>
      <c r="AB45" s="298"/>
    </row>
    <row r="46" spans="1:38">
      <c r="A46" s="298"/>
      <c r="C46" s="6"/>
      <c r="D46" s="6"/>
      <c r="E46" s="298" t="s">
        <v>203</v>
      </c>
      <c r="F46" t="s">
        <v>744</v>
      </c>
      <c r="G46" s="6"/>
      <c r="H46" s="341"/>
      <c r="I46" s="341"/>
      <c r="L46" s="341"/>
      <c r="M46" s="341"/>
      <c r="N46" s="341"/>
      <c r="O46" s="341"/>
      <c r="P46" s="341"/>
      <c r="Q46" s="341"/>
      <c r="R46" s="341"/>
      <c r="S46" s="341"/>
      <c r="T46" s="341"/>
      <c r="U46" s="341"/>
      <c r="V46" s="341"/>
      <c r="W46" s="341"/>
      <c r="X46" s="341"/>
      <c r="Y46" s="341"/>
      <c r="Z46" s="341"/>
      <c r="AA46" s="341"/>
      <c r="AB46" s="341"/>
      <c r="AC46" s="341"/>
      <c r="AD46" s="341"/>
      <c r="AE46" s="341"/>
      <c r="AF46" s="341"/>
      <c r="AG46" s="6"/>
    </row>
    <row r="47" spans="1:38" s="2" customFormat="1">
      <c r="A47" s="298"/>
      <c r="B47"/>
      <c r="C47" s="6"/>
      <c r="D47" s="6"/>
      <c r="E47" s="298"/>
      <c r="F47" s="426" t="s">
        <v>165</v>
      </c>
      <c r="G47" s="1483" t="s">
        <v>2175</v>
      </c>
      <c r="H47" s="1483"/>
      <c r="I47" s="1483"/>
      <c r="J47" s="1483"/>
      <c r="K47" s="1483"/>
      <c r="L47" s="1483"/>
      <c r="M47" s="1483"/>
      <c r="N47" s="1483"/>
      <c r="O47" s="1483"/>
      <c r="P47" s="1483"/>
      <c r="Q47" s="1483"/>
      <c r="R47" s="1483"/>
      <c r="S47" s="1483"/>
      <c r="T47" s="1483"/>
      <c r="U47" s="1483"/>
      <c r="V47" s="1483"/>
      <c r="W47" s="1483"/>
      <c r="X47" s="1483"/>
      <c r="Y47" s="1483"/>
      <c r="Z47" s="1483"/>
      <c r="AA47" s="1483"/>
      <c r="AB47" s="1483"/>
      <c r="AC47" s="1483"/>
      <c r="AD47" s="1483"/>
      <c r="AE47" s="1483"/>
      <c r="AF47" s="1483"/>
      <c r="AG47" s="1483"/>
      <c r="AH47" s="1483"/>
      <c r="AI47" s="1483"/>
      <c r="AJ47" s="1483"/>
      <c r="AK47" s="1483"/>
      <c r="AL47"/>
    </row>
    <row r="48" spans="1:38" s="2" customFormat="1">
      <c r="A48" s="298"/>
      <c r="B48"/>
      <c r="C48" s="6"/>
      <c r="D48" s="6"/>
      <c r="E48" s="298"/>
      <c r="F48" s="426"/>
      <c r="G48" s="1483"/>
      <c r="H48" s="1483"/>
      <c r="I48" s="1483"/>
      <c r="J48" s="1483"/>
      <c r="K48" s="1483"/>
      <c r="L48" s="1483"/>
      <c r="M48" s="1483"/>
      <c r="N48" s="1483"/>
      <c r="O48" s="1483"/>
      <c r="P48" s="1483"/>
      <c r="Q48" s="1483"/>
      <c r="R48" s="1483"/>
      <c r="S48" s="1483"/>
      <c r="T48" s="1483"/>
      <c r="U48" s="1483"/>
      <c r="V48" s="1483"/>
      <c r="W48" s="1483"/>
      <c r="X48" s="1483"/>
      <c r="Y48" s="1483"/>
      <c r="Z48" s="1483"/>
      <c r="AA48" s="1483"/>
      <c r="AB48" s="1483"/>
      <c r="AC48" s="1483"/>
      <c r="AD48" s="1483"/>
      <c r="AE48" s="1483"/>
      <c r="AF48" s="1483"/>
      <c r="AG48" s="1483"/>
      <c r="AH48" s="1483"/>
      <c r="AI48" s="1483"/>
      <c r="AJ48" s="1483"/>
      <c r="AK48" s="1483"/>
      <c r="AL48"/>
    </row>
    <row r="49" spans="1:38" s="2" customFormat="1">
      <c r="A49" s="298"/>
      <c r="B49"/>
      <c r="C49" s="6"/>
      <c r="D49" s="6"/>
      <c r="E49" s="298"/>
      <c r="F49" s="426"/>
      <c r="G49" s="1483"/>
      <c r="H49" s="1483"/>
      <c r="I49" s="1483"/>
      <c r="J49" s="1483"/>
      <c r="K49" s="1483"/>
      <c r="L49" s="1483"/>
      <c r="M49" s="1483"/>
      <c r="N49" s="1483"/>
      <c r="O49" s="1483"/>
      <c r="P49" s="1483"/>
      <c r="Q49" s="1483"/>
      <c r="R49" s="1483"/>
      <c r="S49" s="1483"/>
      <c r="T49" s="1483"/>
      <c r="U49" s="1483"/>
      <c r="V49" s="1483"/>
      <c r="W49" s="1483"/>
      <c r="X49" s="1483"/>
      <c r="Y49" s="1483"/>
      <c r="Z49" s="1483"/>
      <c r="AA49" s="1483"/>
      <c r="AB49" s="1483"/>
      <c r="AC49" s="1483"/>
      <c r="AD49" s="1483"/>
      <c r="AE49" s="1483"/>
      <c r="AF49" s="1483"/>
      <c r="AG49" s="1483"/>
      <c r="AH49" s="1483"/>
      <c r="AI49" s="1483"/>
      <c r="AJ49" s="1483"/>
      <c r="AK49" s="1483"/>
      <c r="AL49"/>
    </row>
    <row r="50" spans="1:38" s="425" customFormat="1">
      <c r="A50" s="298"/>
      <c r="B50" s="6"/>
      <c r="C50" s="6"/>
      <c r="D50" s="6"/>
      <c r="E50" s="298"/>
      <c r="F50" s="426" t="s">
        <v>969</v>
      </c>
      <c r="G50" s="1489" t="s">
        <v>1924</v>
      </c>
      <c r="H50" s="1489"/>
      <c r="I50" s="1489"/>
      <c r="J50" s="1489"/>
      <c r="K50" s="1489"/>
      <c r="L50" s="1489"/>
      <c r="M50" s="1489"/>
      <c r="N50" s="1489"/>
      <c r="O50" s="1489"/>
      <c r="P50" s="1489"/>
      <c r="Q50" s="1489"/>
      <c r="R50" s="1489"/>
      <c r="S50" s="1489"/>
      <c r="T50" s="1489"/>
      <c r="U50" s="1489"/>
      <c r="V50" s="1489"/>
      <c r="W50" s="1489"/>
      <c r="X50" s="1489"/>
      <c r="Y50" s="1489"/>
      <c r="Z50" s="1489"/>
      <c r="AA50" s="1489"/>
      <c r="AB50" s="1489"/>
      <c r="AC50" s="1489"/>
      <c r="AD50" s="1489"/>
      <c r="AE50" s="1489"/>
      <c r="AF50" s="1489"/>
      <c r="AG50" s="1489"/>
      <c r="AH50" s="1489"/>
      <c r="AI50" s="1489"/>
      <c r="AJ50" s="1489"/>
      <c r="AK50" s="1489"/>
      <c r="AL50"/>
    </row>
    <row r="51" spans="1:38" s="298" customFormat="1">
      <c r="B51"/>
      <c r="C51" s="6"/>
      <c r="D51" s="6"/>
      <c r="F51" s="426"/>
      <c r="G51" s="1489"/>
      <c r="H51" s="1489"/>
      <c r="I51" s="1489"/>
      <c r="J51" s="1489"/>
      <c r="K51" s="1489"/>
      <c r="L51" s="1489"/>
      <c r="M51" s="1489"/>
      <c r="N51" s="1489"/>
      <c r="O51" s="1489"/>
      <c r="P51" s="1489"/>
      <c r="Q51" s="1489"/>
      <c r="R51" s="1489"/>
      <c r="S51" s="1489"/>
      <c r="T51" s="1489"/>
      <c r="U51" s="1489"/>
      <c r="V51" s="1489"/>
      <c r="W51" s="1489"/>
      <c r="X51" s="1489"/>
      <c r="Y51" s="1489"/>
      <c r="Z51" s="1489"/>
      <c r="AA51" s="1489"/>
      <c r="AB51" s="1489"/>
      <c r="AC51" s="1489"/>
      <c r="AD51" s="1489"/>
      <c r="AE51" s="1489"/>
      <c r="AF51" s="1489"/>
      <c r="AG51" s="1489"/>
      <c r="AH51" s="1489"/>
      <c r="AI51" s="1489"/>
      <c r="AJ51" s="1489"/>
      <c r="AK51" s="1489"/>
      <c r="AL51"/>
    </row>
    <row r="52" spans="1:38">
      <c r="A52" s="335"/>
      <c r="B52" s="2"/>
      <c r="C52" s="336"/>
      <c r="D52" s="336"/>
      <c r="E52" s="335"/>
      <c r="F52" s="431"/>
      <c r="G52" s="1489"/>
      <c r="H52" s="1489"/>
      <c r="I52" s="1489"/>
      <c r="J52" s="1489"/>
      <c r="K52" s="1489"/>
      <c r="L52" s="1489"/>
      <c r="M52" s="1489"/>
      <c r="N52" s="1489"/>
      <c r="O52" s="1489"/>
      <c r="P52" s="1489"/>
      <c r="Q52" s="1489"/>
      <c r="R52" s="1489"/>
      <c r="S52" s="1489"/>
      <c r="T52" s="1489"/>
      <c r="U52" s="1489"/>
      <c r="V52" s="1489"/>
      <c r="W52" s="1489"/>
      <c r="X52" s="1489"/>
      <c r="Y52" s="1489"/>
      <c r="Z52" s="1489"/>
      <c r="AA52" s="1489"/>
      <c r="AB52" s="1489"/>
      <c r="AC52" s="1489"/>
      <c r="AD52" s="1489"/>
      <c r="AE52" s="1489"/>
      <c r="AF52" s="1489"/>
      <c r="AG52" s="1489"/>
      <c r="AH52" s="1489"/>
      <c r="AI52" s="1489"/>
      <c r="AJ52" s="1489"/>
      <c r="AK52" s="1489"/>
      <c r="AL52" s="2"/>
    </row>
    <row r="53" spans="1:38">
      <c r="A53" s="335"/>
      <c r="B53" s="2"/>
      <c r="C53" s="336"/>
      <c r="D53" s="336"/>
      <c r="E53" s="335"/>
      <c r="F53" s="336"/>
      <c r="G53" s="336"/>
      <c r="H53" s="2"/>
      <c r="I53" s="336"/>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2"/>
      <c r="AI53" s="2"/>
      <c r="AJ53" s="2"/>
      <c r="AK53" s="2"/>
      <c r="AL53" s="2"/>
    </row>
    <row r="54" spans="1:38">
      <c r="A54" s="298"/>
      <c r="B54" s="298"/>
      <c r="C54" s="298"/>
      <c r="D54" s="298" t="s">
        <v>288</v>
      </c>
      <c r="E54" s="298" t="s">
        <v>863</v>
      </c>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row>
    <row r="55" spans="1:38">
      <c r="A55" s="298"/>
      <c r="C55" s="6"/>
      <c r="E55" s="7" t="s">
        <v>1925</v>
      </c>
      <c r="G55" s="298"/>
      <c r="H55" s="298"/>
      <c r="I55" s="298"/>
      <c r="J55" s="298"/>
      <c r="K55" s="298"/>
      <c r="L55" s="298"/>
      <c r="M55" s="298"/>
      <c r="N55" s="298"/>
      <c r="O55" s="298"/>
      <c r="P55" s="298"/>
      <c r="Q55" s="298"/>
      <c r="R55" s="298"/>
      <c r="S55" s="298"/>
      <c r="T55" s="298"/>
      <c r="U55" s="298"/>
      <c r="V55" s="298"/>
      <c r="W55" s="298"/>
      <c r="X55" s="298"/>
      <c r="Y55" s="298"/>
      <c r="Z55" s="298"/>
      <c r="AA55" s="298"/>
      <c r="AB55" s="298"/>
    </row>
    <row r="56" spans="1:38">
      <c r="A56" s="298"/>
      <c r="C56" s="6"/>
      <c r="D56" s="298"/>
      <c r="E56" s="298" t="s">
        <v>203</v>
      </c>
      <c r="F56" s="298" t="s">
        <v>968</v>
      </c>
      <c r="G56" s="298"/>
      <c r="H56" s="298"/>
      <c r="I56" s="298"/>
      <c r="J56" s="298"/>
      <c r="K56" s="298"/>
      <c r="L56" s="298"/>
      <c r="M56" s="298"/>
      <c r="P56" s="298"/>
      <c r="Q56" s="298"/>
      <c r="R56" s="298"/>
      <c r="S56" s="298"/>
      <c r="T56" s="298"/>
      <c r="U56" s="298"/>
      <c r="V56" s="298"/>
      <c r="W56" s="298"/>
      <c r="X56" s="298"/>
      <c r="Y56" s="298"/>
      <c r="Z56" s="298"/>
      <c r="AA56" s="298"/>
      <c r="AB56" s="298"/>
    </row>
    <row r="57" spans="1:38">
      <c r="A57" s="298"/>
      <c r="C57" s="6"/>
      <c r="D57" s="298"/>
      <c r="E57" s="298"/>
      <c r="F57" s="14" t="s">
        <v>165</v>
      </c>
      <c r="G57" s="1484" t="s">
        <v>1926</v>
      </c>
      <c r="H57" s="1484"/>
      <c r="I57" s="1484"/>
      <c r="J57" s="1484"/>
      <c r="K57" s="1484"/>
      <c r="L57" s="1484"/>
      <c r="M57" s="1484"/>
      <c r="N57" s="1484"/>
      <c r="O57" s="1484"/>
      <c r="P57" s="1484"/>
      <c r="Q57" s="1484"/>
      <c r="R57" s="1484"/>
      <c r="S57" s="1484"/>
      <c r="T57" s="1484"/>
      <c r="U57" s="1484"/>
      <c r="V57" s="1484"/>
      <c r="W57" s="1484"/>
      <c r="X57" s="1484"/>
      <c r="Y57" s="1484"/>
      <c r="Z57" s="1484"/>
      <c r="AA57" s="1484"/>
      <c r="AB57" s="1484"/>
      <c r="AC57" s="1484"/>
      <c r="AD57" s="1484"/>
      <c r="AE57" s="1484"/>
      <c r="AF57" s="1484"/>
      <c r="AG57" s="1484"/>
      <c r="AH57" s="1484"/>
      <c r="AI57" s="1484"/>
      <c r="AJ57" s="1484"/>
      <c r="AK57" s="1484"/>
    </row>
    <row r="58" spans="1:38">
      <c r="A58" s="298"/>
      <c r="C58" s="6"/>
      <c r="D58" s="298"/>
      <c r="E58" s="298"/>
      <c r="F58" s="14"/>
      <c r="G58" s="1484"/>
      <c r="H58" s="1484"/>
      <c r="I58" s="1484"/>
      <c r="J58" s="1484"/>
      <c r="K58" s="1484"/>
      <c r="L58" s="1484"/>
      <c r="M58" s="1484"/>
      <c r="N58" s="1484"/>
      <c r="O58" s="1484"/>
      <c r="P58" s="1484"/>
      <c r="Q58" s="1484"/>
      <c r="R58" s="1484"/>
      <c r="S58" s="1484"/>
      <c r="T58" s="1484"/>
      <c r="U58" s="1484"/>
      <c r="V58" s="1484"/>
      <c r="W58" s="1484"/>
      <c r="X58" s="1484"/>
      <c r="Y58" s="1484"/>
      <c r="Z58" s="1484"/>
      <c r="AA58" s="1484"/>
      <c r="AB58" s="1484"/>
      <c r="AC58" s="1484"/>
      <c r="AD58" s="1484"/>
      <c r="AE58" s="1484"/>
      <c r="AF58" s="1484"/>
      <c r="AG58" s="1484"/>
      <c r="AH58" s="1484"/>
      <c r="AI58" s="1484"/>
      <c r="AJ58" s="1484"/>
      <c r="AK58" s="1484"/>
    </row>
    <row r="59" spans="1:38">
      <c r="A59" s="298"/>
      <c r="C59" s="6"/>
      <c r="D59" s="298"/>
      <c r="E59" s="298"/>
      <c r="F59" s="14"/>
      <c r="G59" s="1484"/>
      <c r="H59" s="1484"/>
      <c r="I59" s="1484"/>
      <c r="J59" s="1484"/>
      <c r="K59" s="1484"/>
      <c r="L59" s="1484"/>
      <c r="M59" s="1484"/>
      <c r="N59" s="1484"/>
      <c r="O59" s="1484"/>
      <c r="P59" s="1484"/>
      <c r="Q59" s="1484"/>
      <c r="R59" s="1484"/>
      <c r="S59" s="1484"/>
      <c r="T59" s="1484"/>
      <c r="U59" s="1484"/>
      <c r="V59" s="1484"/>
      <c r="W59" s="1484"/>
      <c r="X59" s="1484"/>
      <c r="Y59" s="1484"/>
      <c r="Z59" s="1484"/>
      <c r="AA59" s="1484"/>
      <c r="AB59" s="1484"/>
      <c r="AC59" s="1484"/>
      <c r="AD59" s="1484"/>
      <c r="AE59" s="1484"/>
      <c r="AF59" s="1484"/>
      <c r="AG59" s="1484"/>
      <c r="AH59" s="1484"/>
      <c r="AI59" s="1484"/>
      <c r="AJ59" s="1484"/>
      <c r="AK59" s="1484"/>
    </row>
    <row r="60" spans="1:38">
      <c r="A60" s="596"/>
      <c r="B60" s="613"/>
      <c r="C60" s="614"/>
      <c r="D60" s="596"/>
      <c r="E60" s="596"/>
      <c r="F60" s="615" t="s">
        <v>969</v>
      </c>
      <c r="G60" s="1484" t="s">
        <v>1927</v>
      </c>
      <c r="H60" s="1484"/>
      <c r="I60" s="1484"/>
      <c r="J60" s="1484"/>
      <c r="K60" s="1484"/>
      <c r="L60" s="1484"/>
      <c r="M60" s="1484"/>
      <c r="N60" s="1484"/>
      <c r="O60" s="1484"/>
      <c r="P60" s="1484"/>
      <c r="Q60" s="1484"/>
      <c r="R60" s="1484"/>
      <c r="S60" s="1484"/>
      <c r="T60" s="1484"/>
      <c r="U60" s="1484"/>
      <c r="V60" s="1484"/>
      <c r="W60" s="1484"/>
      <c r="X60" s="1484"/>
      <c r="Y60" s="1484"/>
      <c r="Z60" s="1484"/>
      <c r="AA60" s="1484"/>
      <c r="AB60" s="1484"/>
      <c r="AC60" s="1484"/>
      <c r="AD60" s="1484"/>
      <c r="AE60" s="1484"/>
      <c r="AF60" s="1484"/>
      <c r="AG60" s="1484"/>
      <c r="AH60" s="1484"/>
      <c r="AI60" s="1484"/>
      <c r="AJ60" s="1484"/>
      <c r="AK60" s="1484"/>
      <c r="AL60" s="613"/>
    </row>
    <row r="61" spans="1:38">
      <c r="A61" s="596"/>
      <c r="B61" s="613"/>
      <c r="C61" s="614"/>
      <c r="D61" s="596"/>
      <c r="E61" s="596"/>
      <c r="F61" s="615"/>
      <c r="G61" s="1484"/>
      <c r="H61" s="1484"/>
      <c r="I61" s="1484"/>
      <c r="J61" s="1484"/>
      <c r="K61" s="1484"/>
      <c r="L61" s="1484"/>
      <c r="M61" s="1484"/>
      <c r="N61" s="1484"/>
      <c r="O61" s="1484"/>
      <c r="P61" s="1484"/>
      <c r="Q61" s="1484"/>
      <c r="R61" s="1484"/>
      <c r="S61" s="1484"/>
      <c r="T61" s="1484"/>
      <c r="U61" s="1484"/>
      <c r="V61" s="1484"/>
      <c r="W61" s="1484"/>
      <c r="X61" s="1484"/>
      <c r="Y61" s="1484"/>
      <c r="Z61" s="1484"/>
      <c r="AA61" s="1484"/>
      <c r="AB61" s="1484"/>
      <c r="AC61" s="1484"/>
      <c r="AD61" s="1484"/>
      <c r="AE61" s="1484"/>
      <c r="AF61" s="1484"/>
      <c r="AG61" s="1484"/>
      <c r="AH61" s="1484"/>
      <c r="AI61" s="1484"/>
      <c r="AJ61" s="1484"/>
      <c r="AK61" s="1484"/>
      <c r="AL61" s="613"/>
    </row>
    <row r="62" spans="1:38">
      <c r="A62" s="596"/>
      <c r="B62" s="613"/>
      <c r="C62" s="614"/>
      <c r="D62" s="596"/>
      <c r="E62" s="596"/>
      <c r="F62" s="616"/>
      <c r="G62" s="1484"/>
      <c r="H62" s="1484"/>
      <c r="I62" s="1484"/>
      <c r="J62" s="1484"/>
      <c r="K62" s="1484"/>
      <c r="L62" s="1484"/>
      <c r="M62" s="1484"/>
      <c r="N62" s="1484"/>
      <c r="O62" s="1484"/>
      <c r="P62" s="1484"/>
      <c r="Q62" s="1484"/>
      <c r="R62" s="1484"/>
      <c r="S62" s="1484"/>
      <c r="T62" s="1484"/>
      <c r="U62" s="1484"/>
      <c r="V62" s="1484"/>
      <c r="W62" s="1484"/>
      <c r="X62" s="1484"/>
      <c r="Y62" s="1484"/>
      <c r="Z62" s="1484"/>
      <c r="AA62" s="1484"/>
      <c r="AB62" s="1484"/>
      <c r="AC62" s="1484"/>
      <c r="AD62" s="1484"/>
      <c r="AE62" s="1484"/>
      <c r="AF62" s="1484"/>
      <c r="AG62" s="1484"/>
      <c r="AH62" s="1484"/>
      <c r="AI62" s="1484"/>
      <c r="AJ62" s="1484"/>
      <c r="AK62" s="1484"/>
      <c r="AL62" s="613"/>
    </row>
    <row r="63" spans="1:38">
      <c r="A63" s="298"/>
      <c r="C63" s="6"/>
      <c r="D63" s="298"/>
      <c r="E63" s="298" t="s">
        <v>199</v>
      </c>
      <c r="F63" s="298" t="s">
        <v>569</v>
      </c>
      <c r="G63" s="298"/>
      <c r="H63" s="298"/>
      <c r="I63" s="298"/>
      <c r="J63" s="298"/>
      <c r="K63" s="298"/>
      <c r="L63" s="298"/>
      <c r="M63" s="298"/>
      <c r="P63" s="298"/>
      <c r="Q63" s="298"/>
      <c r="R63" s="298"/>
      <c r="S63" s="298"/>
      <c r="T63" s="298"/>
      <c r="U63" s="298"/>
      <c r="V63" s="298"/>
      <c r="W63" s="298"/>
      <c r="X63" s="298"/>
      <c r="Y63" s="298"/>
      <c r="Z63" s="298"/>
      <c r="AA63" s="298"/>
      <c r="AB63" s="298"/>
    </row>
    <row r="64" spans="1:38">
      <c r="A64" s="298"/>
      <c r="C64" s="6"/>
      <c r="D64" s="298"/>
      <c r="E64" s="298"/>
      <c r="F64" s="426" t="s">
        <v>165</v>
      </c>
      <c r="G64" s="1484" t="s">
        <v>1928</v>
      </c>
      <c r="H64" s="1484"/>
      <c r="I64" s="1484"/>
      <c r="J64" s="1484"/>
      <c r="K64" s="1484"/>
      <c r="L64" s="1484"/>
      <c r="M64" s="1484"/>
      <c r="N64" s="1484"/>
      <c r="O64" s="1484"/>
      <c r="P64" s="1484"/>
      <c r="Q64" s="1484"/>
      <c r="R64" s="1484"/>
      <c r="S64" s="1484"/>
      <c r="T64" s="1484"/>
      <c r="U64" s="1484"/>
      <c r="V64" s="1484"/>
      <c r="W64" s="1484"/>
      <c r="X64" s="1484"/>
      <c r="Y64" s="1484"/>
      <c r="Z64" s="1484"/>
      <c r="AA64" s="1484"/>
      <c r="AB64" s="1484"/>
      <c r="AC64" s="1484"/>
      <c r="AD64" s="1484"/>
      <c r="AE64" s="1484"/>
      <c r="AF64" s="1484"/>
      <c r="AG64" s="1484"/>
      <c r="AH64" s="1484"/>
      <c r="AI64" s="1484"/>
      <c r="AJ64" s="1484"/>
      <c r="AK64" s="1484"/>
    </row>
    <row r="65" spans="1:37">
      <c r="A65" s="298"/>
      <c r="C65" s="6"/>
      <c r="D65" s="298"/>
      <c r="E65" s="298"/>
      <c r="F65" s="426"/>
      <c r="G65" s="1484"/>
      <c r="H65" s="1484"/>
      <c r="I65" s="1484"/>
      <c r="J65" s="1484"/>
      <c r="K65" s="1484"/>
      <c r="L65" s="1484"/>
      <c r="M65" s="1484"/>
      <c r="N65" s="1484"/>
      <c r="O65" s="1484"/>
      <c r="P65" s="1484"/>
      <c r="Q65" s="1484"/>
      <c r="R65" s="1484"/>
      <c r="S65" s="1484"/>
      <c r="T65" s="1484"/>
      <c r="U65" s="1484"/>
      <c r="V65" s="1484"/>
      <c r="W65" s="1484"/>
      <c r="X65" s="1484"/>
      <c r="Y65" s="1484"/>
      <c r="Z65" s="1484"/>
      <c r="AA65" s="1484"/>
      <c r="AB65" s="1484"/>
      <c r="AC65" s="1484"/>
      <c r="AD65" s="1484"/>
      <c r="AE65" s="1484"/>
      <c r="AF65" s="1484"/>
      <c r="AG65" s="1484"/>
      <c r="AH65" s="1484"/>
      <c r="AI65" s="1484"/>
      <c r="AJ65" s="1484"/>
      <c r="AK65" s="1484"/>
    </row>
    <row r="66" spans="1:37">
      <c r="A66" s="298"/>
      <c r="C66" s="6"/>
      <c r="D66" s="298"/>
      <c r="E66" s="298"/>
      <c r="F66" s="426" t="s">
        <v>969</v>
      </c>
      <c r="G66" s="1484" t="s">
        <v>1929</v>
      </c>
      <c r="H66" s="1484"/>
      <c r="I66" s="1484"/>
      <c r="J66" s="1484"/>
      <c r="K66" s="1484"/>
      <c r="L66" s="1484"/>
      <c r="M66" s="1484"/>
      <c r="N66" s="1484"/>
      <c r="O66" s="1484"/>
      <c r="P66" s="1484"/>
      <c r="Q66" s="1484"/>
      <c r="R66" s="1484"/>
      <c r="S66" s="1484"/>
      <c r="T66" s="1484"/>
      <c r="U66" s="1484"/>
      <c r="V66" s="1484"/>
      <c r="W66" s="1484"/>
      <c r="X66" s="1484"/>
      <c r="Y66" s="1484"/>
      <c r="Z66" s="1484"/>
      <c r="AA66" s="1484"/>
      <c r="AB66" s="1484"/>
      <c r="AC66" s="1484"/>
      <c r="AD66" s="1484"/>
      <c r="AE66" s="1484"/>
      <c r="AF66" s="1484"/>
      <c r="AG66" s="1484"/>
      <c r="AH66" s="1484"/>
      <c r="AI66" s="1484"/>
      <c r="AJ66" s="1484"/>
      <c r="AK66" s="1484"/>
    </row>
    <row r="67" spans="1:37">
      <c r="A67" s="298"/>
      <c r="C67" s="6"/>
      <c r="D67" s="298"/>
      <c r="E67" s="298"/>
      <c r="F67" s="426"/>
      <c r="G67" s="1484"/>
      <c r="H67" s="1484"/>
      <c r="I67" s="1484"/>
      <c r="J67" s="1484"/>
      <c r="K67" s="1484"/>
      <c r="L67" s="1484"/>
      <c r="M67" s="1484"/>
      <c r="N67" s="1484"/>
      <c r="O67" s="1484"/>
      <c r="P67" s="1484"/>
      <c r="Q67" s="1484"/>
      <c r="R67" s="1484"/>
      <c r="S67" s="1484"/>
      <c r="T67" s="1484"/>
      <c r="U67" s="1484"/>
      <c r="V67" s="1484"/>
      <c r="W67" s="1484"/>
      <c r="X67" s="1484"/>
      <c r="Y67" s="1484"/>
      <c r="Z67" s="1484"/>
      <c r="AA67" s="1484"/>
      <c r="AB67" s="1484"/>
      <c r="AC67" s="1484"/>
      <c r="AD67" s="1484"/>
      <c r="AE67" s="1484"/>
      <c r="AF67" s="1484"/>
      <c r="AG67" s="1484"/>
      <c r="AH67" s="1484"/>
      <c r="AI67" s="1484"/>
      <c r="AJ67" s="1484"/>
      <c r="AK67" s="1484"/>
    </row>
    <row r="68" spans="1:37">
      <c r="A68" s="298"/>
      <c r="C68" s="6"/>
      <c r="D68" s="298"/>
      <c r="E68" s="298"/>
      <c r="F68" s="426"/>
      <c r="G68" s="341" t="s">
        <v>816</v>
      </c>
      <c r="H68" s="298"/>
      <c r="K68" s="341"/>
      <c r="L68" s="341"/>
      <c r="P68" s="298"/>
      <c r="Q68" s="298"/>
      <c r="R68" s="298"/>
      <c r="S68" s="298"/>
      <c r="T68" s="298"/>
      <c r="U68" s="298"/>
      <c r="V68" s="298"/>
      <c r="W68" s="298"/>
      <c r="X68" s="298"/>
      <c r="Y68" s="298"/>
      <c r="Z68" s="298"/>
      <c r="AA68" s="298"/>
      <c r="AB68" s="298"/>
    </row>
    <row r="69" spans="1:37" ht="14.1" customHeight="1">
      <c r="A69" s="298"/>
      <c r="C69" s="6"/>
      <c r="D69" s="298"/>
      <c r="E69" s="298"/>
      <c r="F69" s="426"/>
      <c r="G69" s="341" t="s">
        <v>1222</v>
      </c>
      <c r="K69" s="341"/>
      <c r="L69" s="341"/>
      <c r="P69" s="298"/>
      <c r="Q69" s="298"/>
      <c r="R69" s="298"/>
      <c r="S69" s="298"/>
      <c r="T69" s="298"/>
      <c r="U69" s="298"/>
      <c r="V69" s="298"/>
      <c r="W69" s="298"/>
      <c r="X69" s="298"/>
      <c r="Y69" s="298"/>
      <c r="Z69" s="298"/>
      <c r="AA69" s="298"/>
      <c r="AB69" s="298"/>
    </row>
    <row r="70" spans="1:37">
      <c r="A70" s="298"/>
      <c r="C70" s="6"/>
      <c r="D70" s="298"/>
      <c r="E70" s="298"/>
      <c r="F70" s="426" t="s">
        <v>539</v>
      </c>
      <c r="G70" s="298" t="s">
        <v>351</v>
      </c>
      <c r="H70" s="298"/>
      <c r="I70" s="298"/>
      <c r="K70" s="298"/>
      <c r="L70" s="298"/>
      <c r="M70" s="298"/>
      <c r="P70" s="298"/>
      <c r="Q70" s="298"/>
      <c r="R70" s="298"/>
      <c r="S70" s="298"/>
      <c r="T70" s="298"/>
      <c r="U70" s="298"/>
      <c r="V70" s="298"/>
      <c r="W70" s="298"/>
      <c r="X70" s="298"/>
      <c r="Y70" s="298"/>
      <c r="Z70" s="298"/>
      <c r="AA70" s="298"/>
      <c r="AB70" s="298"/>
    </row>
    <row r="71" spans="1:37">
      <c r="A71" s="298"/>
      <c r="C71" s="6"/>
      <c r="D71" s="298"/>
      <c r="E71" s="298"/>
      <c r="F71" s="298"/>
      <c r="G71" s="298" t="s">
        <v>967</v>
      </c>
      <c r="H71" s="298" t="s">
        <v>1223</v>
      </c>
      <c r="K71" s="298"/>
      <c r="L71" s="298"/>
      <c r="M71" s="298"/>
      <c r="P71" s="298"/>
      <c r="Q71" s="298"/>
      <c r="R71" s="298"/>
      <c r="S71" s="298"/>
      <c r="T71" s="298"/>
      <c r="U71" s="298"/>
      <c r="V71" s="298"/>
      <c r="W71" s="298"/>
      <c r="X71" s="298"/>
      <c r="Y71" s="298"/>
      <c r="Z71" s="298"/>
      <c r="AA71" s="298"/>
      <c r="AB71" s="298"/>
    </row>
    <row r="72" spans="1:37">
      <c r="A72" s="298"/>
      <c r="C72" s="6"/>
      <c r="D72" s="298"/>
      <c r="E72" s="298"/>
      <c r="F72" s="298"/>
      <c r="G72" s="298" t="s">
        <v>878</v>
      </c>
      <c r="H72" s="298" t="s">
        <v>352</v>
      </c>
      <c r="K72" s="298"/>
      <c r="L72" s="298"/>
      <c r="M72" s="298"/>
      <c r="P72" s="298"/>
      <c r="Q72" s="298"/>
      <c r="R72" s="298"/>
      <c r="S72" s="298"/>
      <c r="T72" s="298"/>
      <c r="U72" s="298"/>
      <c r="V72" s="298"/>
      <c r="W72" s="298"/>
      <c r="X72" s="298"/>
      <c r="Y72" s="298"/>
      <c r="Z72" s="298"/>
      <c r="AA72" s="298"/>
      <c r="AB72" s="298"/>
    </row>
    <row r="73" spans="1:37">
      <c r="A73" s="298"/>
      <c r="C73" s="6"/>
      <c r="D73" s="298"/>
      <c r="E73" s="298" t="s">
        <v>200</v>
      </c>
      <c r="F73" s="298" t="s">
        <v>708</v>
      </c>
      <c r="G73" s="298"/>
      <c r="H73" s="298"/>
      <c r="I73" s="298"/>
      <c r="J73" s="298"/>
      <c r="K73" s="298"/>
      <c r="L73" s="298"/>
      <c r="M73" s="298"/>
      <c r="P73" s="298"/>
      <c r="Q73" s="298"/>
      <c r="R73" s="298"/>
      <c r="S73" s="298"/>
      <c r="T73" s="298"/>
      <c r="U73" s="298"/>
      <c r="V73" s="298"/>
      <c r="W73" s="298"/>
      <c r="X73" s="298"/>
      <c r="Y73" s="298"/>
      <c r="Z73" s="298"/>
      <c r="AA73" s="298"/>
      <c r="AB73" s="298"/>
    </row>
    <row r="74" spans="1:37">
      <c r="A74" s="298"/>
      <c r="C74" s="6"/>
      <c r="D74" s="298"/>
      <c r="E74" s="298"/>
      <c r="F74" s="426"/>
      <c r="G74" s="1484" t="s">
        <v>1967</v>
      </c>
      <c r="H74" s="1484"/>
      <c r="I74" s="1484"/>
      <c r="J74" s="1484"/>
      <c r="K74" s="1484"/>
      <c r="L74" s="1484"/>
      <c r="M74" s="1484"/>
      <c r="N74" s="1484"/>
      <c r="O74" s="1484"/>
      <c r="P74" s="1484"/>
      <c r="Q74" s="1484"/>
      <c r="R74" s="1484"/>
      <c r="S74" s="1484"/>
      <c r="T74" s="1484"/>
      <c r="U74" s="1484"/>
      <c r="V74" s="1484"/>
      <c r="W74" s="1484"/>
      <c r="X74" s="1484"/>
      <c r="Y74" s="1484"/>
      <c r="Z74" s="1484"/>
      <c r="AA74" s="1484"/>
      <c r="AB74" s="1484"/>
      <c r="AC74" s="1484"/>
      <c r="AD74" s="1484"/>
      <c r="AE74" s="1484"/>
      <c r="AF74" s="1484"/>
      <c r="AG74" s="1484"/>
      <c r="AH74" s="1484"/>
      <c r="AI74" s="1484"/>
      <c r="AJ74" s="1484"/>
      <c r="AK74" s="1484"/>
    </row>
    <row r="75" spans="1:37">
      <c r="A75" s="298"/>
      <c r="C75" s="6"/>
      <c r="D75" s="298"/>
      <c r="E75" s="298"/>
      <c r="F75" s="298"/>
      <c r="G75" s="1484"/>
      <c r="H75" s="1484"/>
      <c r="I75" s="1484"/>
      <c r="J75" s="1484"/>
      <c r="K75" s="1484"/>
      <c r="L75" s="1484"/>
      <c r="M75" s="1484"/>
      <c r="N75" s="1484"/>
      <c r="O75" s="1484"/>
      <c r="P75" s="1484"/>
      <c r="Q75" s="1484"/>
      <c r="R75" s="1484"/>
      <c r="S75" s="1484"/>
      <c r="T75" s="1484"/>
      <c r="U75" s="1484"/>
      <c r="V75" s="1484"/>
      <c r="W75" s="1484"/>
      <c r="X75" s="1484"/>
      <c r="Y75" s="1484"/>
      <c r="Z75" s="1484"/>
      <c r="AA75" s="1484"/>
      <c r="AB75" s="1484"/>
      <c r="AC75" s="1484"/>
      <c r="AD75" s="1484"/>
      <c r="AE75" s="1484"/>
      <c r="AF75" s="1484"/>
      <c r="AG75" s="1484"/>
      <c r="AH75" s="1484"/>
      <c r="AI75" s="1484"/>
      <c r="AJ75" s="1484"/>
      <c r="AK75" s="1484"/>
    </row>
    <row r="76" spans="1:37">
      <c r="A76" s="298"/>
      <c r="C76" s="6"/>
      <c r="D76" s="298"/>
      <c r="E76" s="298"/>
      <c r="F76" s="298"/>
      <c r="G76" s="1484"/>
      <c r="H76" s="1484"/>
      <c r="I76" s="1484"/>
      <c r="J76" s="1484"/>
      <c r="K76" s="1484"/>
      <c r="L76" s="1484"/>
      <c r="M76" s="1484"/>
      <c r="N76" s="1484"/>
      <c r="O76" s="1484"/>
      <c r="P76" s="1484"/>
      <c r="Q76" s="1484"/>
      <c r="R76" s="1484"/>
      <c r="S76" s="1484"/>
      <c r="T76" s="1484"/>
      <c r="U76" s="1484"/>
      <c r="V76" s="1484"/>
      <c r="W76" s="1484"/>
      <c r="X76" s="1484"/>
      <c r="Y76" s="1484"/>
      <c r="Z76" s="1484"/>
      <c r="AA76" s="1484"/>
      <c r="AB76" s="1484"/>
      <c r="AC76" s="1484"/>
      <c r="AD76" s="1484"/>
      <c r="AE76" s="1484"/>
      <c r="AF76" s="1484"/>
      <c r="AG76" s="1484"/>
      <c r="AH76" s="1484"/>
      <c r="AI76" s="1484"/>
      <c r="AJ76" s="1484"/>
      <c r="AK76" s="1484"/>
    </row>
    <row r="77" spans="1:37">
      <c r="A77" s="298"/>
      <c r="C77" s="6"/>
      <c r="D77" s="298"/>
      <c r="E77" s="298" t="s">
        <v>718</v>
      </c>
      <c r="F77" s="298" t="s">
        <v>315</v>
      </c>
      <c r="G77" s="298"/>
      <c r="H77" s="298"/>
      <c r="I77" s="298"/>
      <c r="J77" s="298"/>
      <c r="K77" s="298"/>
      <c r="L77" s="298"/>
      <c r="M77" s="298"/>
      <c r="P77" s="298"/>
      <c r="Q77" s="298"/>
      <c r="R77" s="298"/>
      <c r="S77" s="298"/>
      <c r="T77" s="298"/>
      <c r="U77" s="298"/>
      <c r="V77" s="298"/>
      <c r="W77" s="298"/>
      <c r="X77" s="298"/>
      <c r="Y77" s="298"/>
      <c r="Z77" s="298"/>
      <c r="AA77" s="298"/>
      <c r="AB77" s="298"/>
    </row>
    <row r="78" spans="1:37">
      <c r="A78" s="298"/>
      <c r="C78" s="6"/>
      <c r="D78" s="298"/>
      <c r="E78" s="298"/>
      <c r="F78" s="426"/>
      <c r="G78" s="1484" t="s">
        <v>1943</v>
      </c>
      <c r="H78" s="1484"/>
      <c r="I78" s="1484"/>
      <c r="J78" s="1484"/>
      <c r="K78" s="1484"/>
      <c r="L78" s="1484"/>
      <c r="M78" s="1484"/>
      <c r="N78" s="1484"/>
      <c r="O78" s="1484"/>
      <c r="P78" s="1484"/>
      <c r="Q78" s="1484"/>
      <c r="R78" s="1484"/>
      <c r="S78" s="1484"/>
      <c r="T78" s="1484"/>
      <c r="U78" s="1484"/>
      <c r="V78" s="1484"/>
      <c r="W78" s="1484"/>
      <c r="X78" s="1484"/>
      <c r="Y78" s="1484"/>
      <c r="Z78" s="1484"/>
      <c r="AA78" s="1484"/>
      <c r="AB78" s="1484"/>
      <c r="AC78" s="1484"/>
      <c r="AD78" s="1484"/>
      <c r="AE78" s="1484"/>
      <c r="AF78" s="1484"/>
      <c r="AG78" s="1484"/>
      <c r="AH78" s="1484"/>
      <c r="AI78" s="1484"/>
      <c r="AJ78" s="1484"/>
      <c r="AK78" s="1484"/>
    </row>
    <row r="79" spans="1:37">
      <c r="A79" s="298"/>
      <c r="C79" s="6"/>
      <c r="D79" s="298"/>
      <c r="E79" s="298"/>
      <c r="F79" s="298"/>
      <c r="G79" s="1484"/>
      <c r="H79" s="1484"/>
      <c r="I79" s="1484"/>
      <c r="J79" s="1484"/>
      <c r="K79" s="1484"/>
      <c r="L79" s="1484"/>
      <c r="M79" s="1484"/>
      <c r="N79" s="1484"/>
      <c r="O79" s="1484"/>
      <c r="P79" s="1484"/>
      <c r="Q79" s="1484"/>
      <c r="R79" s="1484"/>
      <c r="S79" s="1484"/>
      <c r="T79" s="1484"/>
      <c r="U79" s="1484"/>
      <c r="V79" s="1484"/>
      <c r="W79" s="1484"/>
      <c r="X79" s="1484"/>
      <c r="Y79" s="1484"/>
      <c r="Z79" s="1484"/>
      <c r="AA79" s="1484"/>
      <c r="AB79" s="1484"/>
      <c r="AC79" s="1484"/>
      <c r="AD79" s="1484"/>
      <c r="AE79" s="1484"/>
      <c r="AF79" s="1484"/>
      <c r="AG79" s="1484"/>
      <c r="AH79" s="1484"/>
      <c r="AI79" s="1484"/>
      <c r="AJ79" s="1484"/>
      <c r="AK79" s="1484"/>
    </row>
    <row r="80" spans="1:37">
      <c r="A80" s="298"/>
      <c r="C80" s="6"/>
      <c r="D80" s="298"/>
      <c r="E80" s="298"/>
      <c r="G80" s="1484"/>
      <c r="H80" s="1484"/>
      <c r="I80" s="1484"/>
      <c r="J80" s="1484"/>
      <c r="K80" s="1484"/>
      <c r="L80" s="1484"/>
      <c r="M80" s="1484"/>
      <c r="N80" s="1484"/>
      <c r="O80" s="1484"/>
      <c r="P80" s="1484"/>
      <c r="Q80" s="1484"/>
      <c r="R80" s="1484"/>
      <c r="S80" s="1484"/>
      <c r="T80" s="1484"/>
      <c r="U80" s="1484"/>
      <c r="V80" s="1484"/>
      <c r="W80" s="1484"/>
      <c r="X80" s="1484"/>
      <c r="Y80" s="1484"/>
      <c r="Z80" s="1484"/>
      <c r="AA80" s="1484"/>
      <c r="AB80" s="1484"/>
      <c r="AC80" s="1484"/>
      <c r="AD80" s="1484"/>
      <c r="AE80" s="1484"/>
      <c r="AF80" s="1484"/>
      <c r="AG80" s="1484"/>
      <c r="AH80" s="1484"/>
      <c r="AI80" s="1484"/>
      <c r="AJ80" s="1484"/>
      <c r="AK80" s="1484"/>
    </row>
    <row r="81" spans="1:38">
      <c r="A81" s="298"/>
      <c r="C81" s="6"/>
      <c r="D81" s="298"/>
      <c r="E81" s="298" t="s">
        <v>641</v>
      </c>
      <c r="F81" s="298" t="s">
        <v>627</v>
      </c>
      <c r="G81" s="298"/>
      <c r="H81" s="298"/>
      <c r="I81" s="298"/>
      <c r="J81" s="298"/>
      <c r="L81" s="298"/>
      <c r="M81" s="298"/>
      <c r="P81" s="298"/>
      <c r="Q81" s="298"/>
      <c r="R81" s="298"/>
      <c r="S81" s="298"/>
      <c r="T81" s="298"/>
      <c r="U81" s="298"/>
      <c r="V81" s="298"/>
      <c r="W81" s="298"/>
      <c r="X81" s="298"/>
      <c r="Y81" s="298"/>
      <c r="Z81" s="298"/>
      <c r="AA81" s="298"/>
      <c r="AB81" s="298"/>
    </row>
    <row r="82" spans="1:38">
      <c r="A82" s="298"/>
      <c r="C82" s="6"/>
      <c r="D82" s="298"/>
      <c r="E82" s="298"/>
      <c r="G82" s="1484" t="s">
        <v>1936</v>
      </c>
      <c r="H82" s="1484"/>
      <c r="I82" s="1484"/>
      <c r="J82" s="1484"/>
      <c r="K82" s="1484"/>
      <c r="L82" s="1484"/>
      <c r="M82" s="1484"/>
      <c r="N82" s="1484"/>
      <c r="O82" s="1484"/>
      <c r="P82" s="1484"/>
      <c r="Q82" s="1484"/>
      <c r="R82" s="1484"/>
      <c r="S82" s="1484"/>
      <c r="T82" s="1484"/>
      <c r="U82" s="1484"/>
      <c r="V82" s="1484"/>
      <c r="W82" s="1484"/>
      <c r="X82" s="1484"/>
      <c r="Y82" s="1484"/>
      <c r="Z82" s="1484"/>
      <c r="AA82" s="1484"/>
      <c r="AB82" s="1484"/>
      <c r="AC82" s="1484"/>
      <c r="AD82" s="1484"/>
      <c r="AE82" s="1484"/>
      <c r="AF82" s="1484"/>
      <c r="AG82" s="1484"/>
      <c r="AH82" s="1484"/>
      <c r="AI82" s="1484"/>
      <c r="AJ82" s="1484"/>
      <c r="AK82" s="1484"/>
    </row>
    <row r="83" spans="1:38">
      <c r="A83" s="298"/>
      <c r="C83" s="6"/>
      <c r="D83" s="298"/>
      <c r="E83" s="298"/>
      <c r="G83" s="1484"/>
      <c r="H83" s="1484"/>
      <c r="I83" s="1484"/>
      <c r="J83" s="1484"/>
      <c r="K83" s="1484"/>
      <c r="L83" s="1484"/>
      <c r="M83" s="1484"/>
      <c r="N83" s="1484"/>
      <c r="O83" s="1484"/>
      <c r="P83" s="1484"/>
      <c r="Q83" s="1484"/>
      <c r="R83" s="1484"/>
      <c r="S83" s="1484"/>
      <c r="T83" s="1484"/>
      <c r="U83" s="1484"/>
      <c r="V83" s="1484"/>
      <c r="W83" s="1484"/>
      <c r="X83" s="1484"/>
      <c r="Y83" s="1484"/>
      <c r="Z83" s="1484"/>
      <c r="AA83" s="1484"/>
      <c r="AB83" s="1484"/>
      <c r="AC83" s="1484"/>
      <c r="AD83" s="1484"/>
      <c r="AE83" s="1484"/>
      <c r="AF83" s="1484"/>
      <c r="AG83" s="1484"/>
      <c r="AH83" s="1484"/>
      <c r="AI83" s="1484"/>
      <c r="AJ83" s="1484"/>
      <c r="AK83" s="1484"/>
    </row>
    <row r="84" spans="1:38">
      <c r="A84" s="298"/>
      <c r="C84" s="6"/>
      <c r="D84" s="298"/>
      <c r="E84" s="298" t="s">
        <v>642</v>
      </c>
      <c r="F84" s="298" t="s">
        <v>1059</v>
      </c>
      <c r="G84" s="298"/>
      <c r="H84" s="298"/>
      <c r="I84" s="298"/>
      <c r="J84" s="298"/>
      <c r="K84" s="298"/>
      <c r="L84" s="298"/>
      <c r="M84" s="298"/>
      <c r="P84" s="298"/>
      <c r="Q84" s="298"/>
      <c r="R84" s="298"/>
      <c r="S84" s="298"/>
      <c r="T84" s="298"/>
      <c r="U84" s="298"/>
      <c r="V84" s="298"/>
      <c r="W84" s="298"/>
      <c r="X84" s="298"/>
      <c r="Y84" s="298"/>
      <c r="Z84" s="298"/>
      <c r="AA84" s="298"/>
      <c r="AB84" s="298"/>
    </row>
    <row r="85" spans="1:38">
      <c r="A85" s="298"/>
      <c r="C85" s="6"/>
      <c r="D85" s="298"/>
      <c r="E85" s="298"/>
      <c r="F85" s="426"/>
      <c r="G85" s="1484" t="s">
        <v>1944</v>
      </c>
      <c r="H85" s="1484"/>
      <c r="I85" s="1484"/>
      <c r="J85" s="1484"/>
      <c r="K85" s="1484"/>
      <c r="L85" s="1484"/>
      <c r="M85" s="1484"/>
      <c r="N85" s="1484"/>
      <c r="O85" s="1484"/>
      <c r="P85" s="1484"/>
      <c r="Q85" s="1484"/>
      <c r="R85" s="1484"/>
      <c r="S85" s="1484"/>
      <c r="T85" s="1484"/>
      <c r="U85" s="1484"/>
      <c r="V85" s="1484"/>
      <c r="W85" s="1484"/>
      <c r="X85" s="1484"/>
      <c r="Y85" s="1484"/>
      <c r="Z85" s="1484"/>
      <c r="AA85" s="1484"/>
      <c r="AB85" s="1484"/>
      <c r="AC85" s="1484"/>
      <c r="AD85" s="1484"/>
      <c r="AE85" s="1484"/>
      <c r="AF85" s="1484"/>
      <c r="AG85" s="1484"/>
      <c r="AH85" s="1484"/>
      <c r="AI85" s="1484"/>
      <c r="AJ85" s="1484"/>
      <c r="AK85" s="1484"/>
    </row>
    <row r="86" spans="1:38">
      <c r="A86" s="298"/>
      <c r="C86" s="6"/>
      <c r="D86" s="298"/>
      <c r="E86" s="298"/>
      <c r="G86" s="1484"/>
      <c r="H86" s="1484"/>
      <c r="I86" s="1484"/>
      <c r="J86" s="1484"/>
      <c r="K86" s="1484"/>
      <c r="L86" s="1484"/>
      <c r="M86" s="1484"/>
      <c r="N86" s="1484"/>
      <c r="O86" s="1484"/>
      <c r="P86" s="1484"/>
      <c r="Q86" s="1484"/>
      <c r="R86" s="1484"/>
      <c r="S86" s="1484"/>
      <c r="T86" s="1484"/>
      <c r="U86" s="1484"/>
      <c r="V86" s="1484"/>
      <c r="W86" s="1484"/>
      <c r="X86" s="1484"/>
      <c r="Y86" s="1484"/>
      <c r="Z86" s="1484"/>
      <c r="AA86" s="1484"/>
      <c r="AB86" s="1484"/>
      <c r="AC86" s="1484"/>
      <c r="AD86" s="1484"/>
      <c r="AE86" s="1484"/>
      <c r="AF86" s="1484"/>
      <c r="AG86" s="1484"/>
      <c r="AH86" s="1484"/>
      <c r="AI86" s="1484"/>
      <c r="AJ86" s="1484"/>
      <c r="AK86" s="1484"/>
    </row>
    <row r="87" spans="1:38">
      <c r="A87" s="298"/>
      <c r="C87" s="6"/>
      <c r="D87" s="298"/>
      <c r="E87" s="298" t="s">
        <v>789</v>
      </c>
      <c r="F87" s="298" t="s">
        <v>1150</v>
      </c>
      <c r="G87" s="298"/>
      <c r="L87" s="298"/>
      <c r="M87" s="298"/>
      <c r="P87" s="298"/>
      <c r="Q87" s="298"/>
      <c r="R87" s="298"/>
      <c r="S87" s="298"/>
      <c r="T87" s="298"/>
      <c r="U87" s="298"/>
      <c r="V87" s="298"/>
      <c r="W87" s="298"/>
      <c r="X87" s="298"/>
      <c r="Y87" s="298"/>
      <c r="Z87" s="298"/>
      <c r="AA87" s="298"/>
      <c r="AB87" s="298"/>
    </row>
    <row r="88" spans="1:38">
      <c r="A88" s="298"/>
      <c r="C88" s="6"/>
      <c r="D88" s="298"/>
      <c r="E88" s="298"/>
      <c r="F88" s="426"/>
      <c r="G88" s="1484" t="s">
        <v>1937</v>
      </c>
      <c r="H88" s="1484"/>
      <c r="I88" s="1484"/>
      <c r="J88" s="1484"/>
      <c r="K88" s="1484"/>
      <c r="L88" s="1484"/>
      <c r="M88" s="1484"/>
      <c r="N88" s="1484"/>
      <c r="O88" s="1484"/>
      <c r="P88" s="1484"/>
      <c r="Q88" s="1484"/>
      <c r="R88" s="1484"/>
      <c r="S88" s="1484"/>
      <c r="T88" s="1484"/>
      <c r="U88" s="1484"/>
      <c r="V88" s="1484"/>
      <c r="W88" s="1484"/>
      <c r="X88" s="1484"/>
      <c r="Y88" s="1484"/>
      <c r="Z88" s="1484"/>
      <c r="AA88" s="1484"/>
      <c r="AB88" s="1484"/>
      <c r="AC88" s="1484"/>
      <c r="AD88" s="1484"/>
      <c r="AE88" s="1484"/>
      <c r="AF88" s="1484"/>
      <c r="AG88" s="1484"/>
      <c r="AH88" s="1484"/>
      <c r="AI88" s="1484"/>
      <c r="AJ88" s="1484"/>
      <c r="AK88" s="1484"/>
    </row>
    <row r="89" spans="1:38">
      <c r="A89" s="298"/>
      <c r="C89" s="6"/>
      <c r="D89" s="298"/>
      <c r="E89" s="298"/>
      <c r="F89" s="426"/>
      <c r="G89" s="1484"/>
      <c r="H89" s="1484"/>
      <c r="I89" s="1484"/>
      <c r="J89" s="1484"/>
      <c r="K89" s="1484"/>
      <c r="L89" s="1484"/>
      <c r="M89" s="1484"/>
      <c r="N89" s="1484"/>
      <c r="O89" s="1484"/>
      <c r="P89" s="1484"/>
      <c r="Q89" s="1484"/>
      <c r="R89" s="1484"/>
      <c r="S89" s="1484"/>
      <c r="T89" s="1484"/>
      <c r="U89" s="1484"/>
      <c r="V89" s="1484"/>
      <c r="W89" s="1484"/>
      <c r="X89" s="1484"/>
      <c r="Y89" s="1484"/>
      <c r="Z89" s="1484"/>
      <c r="AA89" s="1484"/>
      <c r="AB89" s="1484"/>
      <c r="AC89" s="1484"/>
      <c r="AD89" s="1484"/>
      <c r="AE89" s="1484"/>
      <c r="AF89" s="1484"/>
      <c r="AG89" s="1484"/>
      <c r="AH89" s="1484"/>
      <c r="AI89" s="1484"/>
      <c r="AJ89" s="1484"/>
      <c r="AK89" s="1484"/>
    </row>
    <row r="90" spans="1:38">
      <c r="A90" s="298"/>
      <c r="C90" s="6"/>
      <c r="D90" s="298"/>
      <c r="E90" s="298"/>
      <c r="F90" s="298"/>
      <c r="G90" s="1484"/>
      <c r="H90" s="1484"/>
      <c r="I90" s="1484"/>
      <c r="J90" s="1484"/>
      <c r="K90" s="1484"/>
      <c r="L90" s="1484"/>
      <c r="M90" s="1484"/>
      <c r="N90" s="1484"/>
      <c r="O90" s="1484"/>
      <c r="P90" s="1484"/>
      <c r="Q90" s="1484"/>
      <c r="R90" s="1484"/>
      <c r="S90" s="1484"/>
      <c r="T90" s="1484"/>
      <c r="U90" s="1484"/>
      <c r="V90" s="1484"/>
      <c r="W90" s="1484"/>
      <c r="X90" s="1484"/>
      <c r="Y90" s="1484"/>
      <c r="Z90" s="1484"/>
      <c r="AA90" s="1484"/>
      <c r="AB90" s="1484"/>
      <c r="AC90" s="1484"/>
      <c r="AD90" s="1484"/>
      <c r="AE90" s="1484"/>
      <c r="AF90" s="1484"/>
      <c r="AG90" s="1484"/>
      <c r="AH90" s="1484"/>
      <c r="AI90" s="1484"/>
      <c r="AJ90" s="1484"/>
      <c r="AK90" s="1484"/>
    </row>
    <row r="91" spans="1:38">
      <c r="A91" s="298"/>
      <c r="C91" s="6"/>
      <c r="D91" s="298"/>
      <c r="E91" s="298"/>
      <c r="F91" s="298"/>
      <c r="G91" s="1484"/>
      <c r="H91" s="1484"/>
      <c r="I91" s="1484"/>
      <c r="J91" s="1484"/>
      <c r="K91" s="1484"/>
      <c r="L91" s="1484"/>
      <c r="M91" s="1484"/>
      <c r="N91" s="1484"/>
      <c r="O91" s="1484"/>
      <c r="P91" s="1484"/>
      <c r="Q91" s="1484"/>
      <c r="R91" s="1484"/>
      <c r="S91" s="1484"/>
      <c r="T91" s="1484"/>
      <c r="U91" s="1484"/>
      <c r="V91" s="1484"/>
      <c r="W91" s="1484"/>
      <c r="X91" s="1484"/>
      <c r="Y91" s="1484"/>
      <c r="Z91" s="1484"/>
      <c r="AA91" s="1484"/>
      <c r="AB91" s="1484"/>
      <c r="AC91" s="1484"/>
      <c r="AD91" s="1484"/>
      <c r="AE91" s="1484"/>
      <c r="AF91" s="1484"/>
      <c r="AG91" s="1484"/>
      <c r="AH91" s="1484"/>
      <c r="AI91" s="1484"/>
      <c r="AJ91" s="1484"/>
      <c r="AK91" s="1484"/>
    </row>
    <row r="92" spans="1:38">
      <c r="A92" s="596"/>
      <c r="B92" s="613"/>
      <c r="C92" s="614"/>
      <c r="D92" s="596"/>
      <c r="E92" s="596" t="s">
        <v>1149</v>
      </c>
      <c r="F92" s="613" t="s">
        <v>1224</v>
      </c>
      <c r="G92" s="596"/>
      <c r="H92" s="613"/>
      <c r="I92" s="613"/>
      <c r="J92" s="613"/>
      <c r="K92" s="613"/>
      <c r="L92" s="596"/>
      <c r="M92" s="596"/>
      <c r="N92" s="613"/>
      <c r="O92" s="613"/>
      <c r="P92" s="596"/>
      <c r="Q92" s="596"/>
      <c r="R92" s="596"/>
      <c r="S92" s="596"/>
      <c r="T92" s="596"/>
      <c r="U92" s="596"/>
      <c r="V92" s="596"/>
      <c r="W92" s="596"/>
      <c r="X92" s="596"/>
      <c r="Y92" s="596"/>
      <c r="Z92" s="596"/>
      <c r="AA92" s="596"/>
      <c r="AB92" s="596"/>
      <c r="AC92" s="613"/>
      <c r="AD92" s="613"/>
      <c r="AE92" s="613"/>
      <c r="AF92" s="613"/>
      <c r="AG92" s="613"/>
      <c r="AH92" s="613"/>
      <c r="AI92" s="613"/>
      <c r="AJ92" s="613"/>
      <c r="AK92" s="613"/>
      <c r="AL92" s="613"/>
    </row>
    <row r="93" spans="1:38" ht="13.7" customHeight="1">
      <c r="A93" s="596"/>
      <c r="B93" s="613"/>
      <c r="C93" s="614"/>
      <c r="D93" s="596"/>
      <c r="E93" s="596"/>
      <c r="F93" s="613"/>
      <c r="G93" s="1491" t="s">
        <v>1938</v>
      </c>
      <c r="H93" s="1491"/>
      <c r="I93" s="1491"/>
      <c r="J93" s="1491"/>
      <c r="K93" s="1491"/>
      <c r="L93" s="1491"/>
      <c r="M93" s="1491"/>
      <c r="N93" s="1491"/>
      <c r="O93" s="1491"/>
      <c r="P93" s="1491"/>
      <c r="Q93" s="1491"/>
      <c r="R93" s="1491"/>
      <c r="S93" s="1491"/>
      <c r="T93" s="1491"/>
      <c r="U93" s="1491"/>
      <c r="V93" s="1491"/>
      <c r="W93" s="1491"/>
      <c r="X93" s="1491"/>
      <c r="Y93" s="1491"/>
      <c r="Z93" s="1491"/>
      <c r="AA93" s="1491"/>
      <c r="AB93" s="1491"/>
      <c r="AC93" s="1491"/>
      <c r="AD93" s="1491"/>
      <c r="AE93" s="1491"/>
      <c r="AF93" s="1491"/>
      <c r="AG93" s="1491"/>
      <c r="AH93" s="1491"/>
      <c r="AI93" s="1491"/>
      <c r="AJ93" s="1491"/>
      <c r="AK93" s="1491"/>
      <c r="AL93" s="613"/>
    </row>
    <row r="94" spans="1:38" ht="13.7" customHeight="1">
      <c r="A94" s="596"/>
      <c r="B94" s="613"/>
      <c r="C94" s="614"/>
      <c r="D94" s="596"/>
      <c r="E94" s="596"/>
      <c r="F94" s="613"/>
      <c r="G94" s="1491"/>
      <c r="H94" s="1491"/>
      <c r="I94" s="1491"/>
      <c r="J94" s="1491"/>
      <c r="K94" s="1491"/>
      <c r="L94" s="1491"/>
      <c r="M94" s="1491"/>
      <c r="N94" s="1491"/>
      <c r="O94" s="1491"/>
      <c r="P94" s="1491"/>
      <c r="Q94" s="1491"/>
      <c r="R94" s="1491"/>
      <c r="S94" s="1491"/>
      <c r="T94" s="1491"/>
      <c r="U94" s="1491"/>
      <c r="V94" s="1491"/>
      <c r="W94" s="1491"/>
      <c r="X94" s="1491"/>
      <c r="Y94" s="1491"/>
      <c r="Z94" s="1491"/>
      <c r="AA94" s="1491"/>
      <c r="AB94" s="1491"/>
      <c r="AC94" s="1491"/>
      <c r="AD94" s="1491"/>
      <c r="AE94" s="1491"/>
      <c r="AF94" s="1491"/>
      <c r="AG94" s="1491"/>
      <c r="AH94" s="1491"/>
      <c r="AI94" s="1491"/>
      <c r="AJ94" s="1491"/>
      <c r="AK94" s="1491"/>
      <c r="AL94" s="613"/>
    </row>
    <row r="95" spans="1:38">
      <c r="A95" s="596"/>
      <c r="B95" s="613"/>
      <c r="C95" s="614"/>
      <c r="D95" s="596"/>
      <c r="E95" s="596"/>
      <c r="F95" s="613"/>
      <c r="G95" s="1491"/>
      <c r="H95" s="1491"/>
      <c r="I95" s="1491"/>
      <c r="J95" s="1491"/>
      <c r="K95" s="1491"/>
      <c r="L95" s="1491"/>
      <c r="M95" s="1491"/>
      <c r="N95" s="1491"/>
      <c r="O95" s="1491"/>
      <c r="P95" s="1491"/>
      <c r="Q95" s="1491"/>
      <c r="R95" s="1491"/>
      <c r="S95" s="1491"/>
      <c r="T95" s="1491"/>
      <c r="U95" s="1491"/>
      <c r="V95" s="1491"/>
      <c r="W95" s="1491"/>
      <c r="X95" s="1491"/>
      <c r="Y95" s="1491"/>
      <c r="Z95" s="1491"/>
      <c r="AA95" s="1491"/>
      <c r="AB95" s="1491"/>
      <c r="AC95" s="1491"/>
      <c r="AD95" s="1491"/>
      <c r="AE95" s="1491"/>
      <c r="AF95" s="1491"/>
      <c r="AG95" s="1491"/>
      <c r="AH95" s="1491"/>
      <c r="AI95" s="1491"/>
      <c r="AJ95" s="1491"/>
      <c r="AK95" s="1491"/>
      <c r="AL95" s="613"/>
    </row>
    <row r="96" spans="1:38">
      <c r="A96" s="596"/>
      <c r="B96" s="613"/>
      <c r="C96" s="614"/>
      <c r="D96" s="596"/>
      <c r="E96" s="596"/>
      <c r="F96" s="613"/>
      <c r="G96" s="1491"/>
      <c r="H96" s="1491"/>
      <c r="I96" s="1491"/>
      <c r="J96" s="1491"/>
      <c r="K96" s="1491"/>
      <c r="L96" s="1491"/>
      <c r="M96" s="1491"/>
      <c r="N96" s="1491"/>
      <c r="O96" s="1491"/>
      <c r="P96" s="1491"/>
      <c r="Q96" s="1491"/>
      <c r="R96" s="1491"/>
      <c r="S96" s="1491"/>
      <c r="T96" s="1491"/>
      <c r="U96" s="1491"/>
      <c r="V96" s="1491"/>
      <c r="W96" s="1491"/>
      <c r="X96" s="1491"/>
      <c r="Y96" s="1491"/>
      <c r="Z96" s="1491"/>
      <c r="AA96" s="1491"/>
      <c r="AB96" s="1491"/>
      <c r="AC96" s="1491"/>
      <c r="AD96" s="1491"/>
      <c r="AE96" s="1491"/>
      <c r="AF96" s="1491"/>
      <c r="AG96" s="1491"/>
      <c r="AH96" s="1491"/>
      <c r="AI96" s="1491"/>
      <c r="AJ96" s="1491"/>
      <c r="AK96" s="1491"/>
      <c r="AL96" s="613"/>
    </row>
    <row r="97" spans="1:38">
      <c r="A97" s="298"/>
      <c r="C97" s="6"/>
      <c r="D97" s="298"/>
      <c r="E97" s="298" t="s">
        <v>1192</v>
      </c>
      <c r="F97" s="298" t="s">
        <v>870</v>
      </c>
      <c r="G97" s="298"/>
      <c r="H97" s="298"/>
      <c r="I97" s="298"/>
      <c r="J97" s="298"/>
      <c r="K97" s="298"/>
      <c r="L97" s="298"/>
      <c r="M97" s="298"/>
      <c r="P97" s="298"/>
      <c r="Q97" s="298"/>
      <c r="R97" s="298"/>
      <c r="S97" s="298"/>
      <c r="T97" s="298"/>
      <c r="U97" s="298"/>
      <c r="V97" s="298"/>
      <c r="W97" s="298"/>
      <c r="X97" s="298"/>
      <c r="Y97" s="298"/>
      <c r="Z97" s="298"/>
      <c r="AA97" s="298"/>
      <c r="AB97" s="298"/>
    </row>
    <row r="98" spans="1:38">
      <c r="A98" s="298"/>
      <c r="C98" s="6"/>
      <c r="D98" s="298"/>
      <c r="E98" s="298"/>
      <c r="F98" s="298"/>
      <c r="G98" s="1484" t="s">
        <v>1939</v>
      </c>
      <c r="H98" s="1484"/>
      <c r="I98" s="1484"/>
      <c r="J98" s="1484"/>
      <c r="K98" s="1484"/>
      <c r="L98" s="1484"/>
      <c r="M98" s="1484"/>
      <c r="N98" s="1484"/>
      <c r="O98" s="1484"/>
      <c r="P98" s="1484"/>
      <c r="Q98" s="1484"/>
      <c r="R98" s="1484"/>
      <c r="S98" s="1484"/>
      <c r="T98" s="1484"/>
      <c r="U98" s="1484"/>
      <c r="V98" s="1484"/>
      <c r="W98" s="1484"/>
      <c r="X98" s="1484"/>
      <c r="Y98" s="1484"/>
      <c r="Z98" s="1484"/>
      <c r="AA98" s="1484"/>
      <c r="AB98" s="1484"/>
      <c r="AC98" s="1484"/>
      <c r="AD98" s="1484"/>
      <c r="AE98" s="1484"/>
      <c r="AF98" s="1484"/>
      <c r="AG98" s="1484"/>
      <c r="AH98" s="1484"/>
      <c r="AI98" s="1484"/>
      <c r="AJ98" s="1484"/>
      <c r="AK98" s="1484"/>
    </row>
    <row r="99" spans="1:38">
      <c r="A99" s="298"/>
      <c r="C99" s="6"/>
      <c r="D99" s="298"/>
      <c r="E99" s="298"/>
      <c r="G99" s="1484"/>
      <c r="H99" s="1484"/>
      <c r="I99" s="1484"/>
      <c r="J99" s="1484"/>
      <c r="K99" s="1484"/>
      <c r="L99" s="1484"/>
      <c r="M99" s="1484"/>
      <c r="N99" s="1484"/>
      <c r="O99" s="1484"/>
      <c r="P99" s="1484"/>
      <c r="Q99" s="1484"/>
      <c r="R99" s="1484"/>
      <c r="S99" s="1484"/>
      <c r="T99" s="1484"/>
      <c r="U99" s="1484"/>
      <c r="V99" s="1484"/>
      <c r="W99" s="1484"/>
      <c r="X99" s="1484"/>
      <c r="Y99" s="1484"/>
      <c r="Z99" s="1484"/>
      <c r="AA99" s="1484"/>
      <c r="AB99" s="1484"/>
      <c r="AC99" s="1484"/>
      <c r="AD99" s="1484"/>
      <c r="AE99" s="1484"/>
      <c r="AF99" s="1484"/>
      <c r="AG99" s="1484"/>
      <c r="AH99" s="1484"/>
      <c r="AI99" s="1484"/>
      <c r="AJ99" s="1484"/>
      <c r="AK99" s="1484"/>
    </row>
    <row r="100" spans="1:38">
      <c r="A100" s="298"/>
      <c r="C100" s="6"/>
      <c r="D100" s="298"/>
      <c r="E100" s="298" t="s">
        <v>1151</v>
      </c>
      <c r="F100" s="298" t="s">
        <v>1152</v>
      </c>
      <c r="G100" s="298"/>
      <c r="H100" s="298"/>
      <c r="I100" s="298"/>
      <c r="J100" s="298"/>
      <c r="K100" s="298"/>
      <c r="L100" s="298"/>
      <c r="M100" s="298"/>
      <c r="P100" s="298"/>
      <c r="Q100" s="298"/>
      <c r="R100" s="298"/>
      <c r="S100" s="298"/>
      <c r="T100" s="298"/>
      <c r="U100" s="298"/>
      <c r="V100" s="298"/>
      <c r="W100" s="298"/>
      <c r="X100" s="298"/>
      <c r="Y100" s="298"/>
      <c r="Z100" s="298"/>
      <c r="AA100" s="298"/>
      <c r="AB100" s="298"/>
    </row>
    <row r="101" spans="1:38">
      <c r="A101" s="298"/>
      <c r="C101" s="6"/>
      <c r="D101" s="298"/>
      <c r="E101" s="298"/>
      <c r="F101" s="298"/>
      <c r="G101" s="1484" t="s">
        <v>1940</v>
      </c>
      <c r="H101" s="1484"/>
      <c r="I101" s="1484"/>
      <c r="J101" s="1484"/>
      <c r="K101" s="1484"/>
      <c r="L101" s="1484"/>
      <c r="M101" s="1484"/>
      <c r="N101" s="1484"/>
      <c r="O101" s="1484"/>
      <c r="P101" s="1484"/>
      <c r="Q101" s="1484"/>
      <c r="R101" s="1484"/>
      <c r="S101" s="1484"/>
      <c r="T101" s="1484"/>
      <c r="U101" s="1484"/>
      <c r="V101" s="1484"/>
      <c r="W101" s="1484"/>
      <c r="X101" s="1484"/>
      <c r="Y101" s="1484"/>
      <c r="Z101" s="1484"/>
      <c r="AA101" s="1484"/>
      <c r="AB101" s="1484"/>
      <c r="AC101" s="1484"/>
      <c r="AD101" s="1484"/>
      <c r="AE101" s="1484"/>
      <c r="AF101" s="1484"/>
      <c r="AG101" s="1484"/>
      <c r="AH101" s="1484"/>
      <c r="AI101" s="1484"/>
      <c r="AJ101" s="1484"/>
      <c r="AK101" s="1484"/>
    </row>
    <row r="102" spans="1:38">
      <c r="A102" s="298"/>
      <c r="C102" s="6"/>
      <c r="D102" s="298"/>
      <c r="E102" s="298"/>
      <c r="G102" s="1484"/>
      <c r="H102" s="1484"/>
      <c r="I102" s="1484"/>
      <c r="J102" s="1484"/>
      <c r="K102" s="1484"/>
      <c r="L102" s="1484"/>
      <c r="M102" s="1484"/>
      <c r="N102" s="1484"/>
      <c r="O102" s="1484"/>
      <c r="P102" s="1484"/>
      <c r="Q102" s="1484"/>
      <c r="R102" s="1484"/>
      <c r="S102" s="1484"/>
      <c r="T102" s="1484"/>
      <c r="U102" s="1484"/>
      <c r="V102" s="1484"/>
      <c r="W102" s="1484"/>
      <c r="X102" s="1484"/>
      <c r="Y102" s="1484"/>
      <c r="Z102" s="1484"/>
      <c r="AA102" s="1484"/>
      <c r="AB102" s="1484"/>
      <c r="AC102" s="1484"/>
      <c r="AD102" s="1484"/>
      <c r="AE102" s="1484"/>
      <c r="AF102" s="1484"/>
      <c r="AG102" s="1484"/>
      <c r="AH102" s="1484"/>
      <c r="AI102" s="1484"/>
      <c r="AJ102" s="1484"/>
      <c r="AK102" s="1484"/>
    </row>
    <row r="103" spans="1:38">
      <c r="A103" s="298"/>
      <c r="C103" s="6"/>
      <c r="D103" s="298"/>
      <c r="E103" s="298" t="s">
        <v>1153</v>
      </c>
      <c r="F103" s="298" t="s">
        <v>1154</v>
      </c>
      <c r="G103" s="298"/>
      <c r="L103" s="298"/>
      <c r="M103" s="298"/>
      <c r="P103" s="298"/>
      <c r="Q103" s="298"/>
      <c r="R103" s="298"/>
      <c r="S103" s="298"/>
      <c r="T103" s="298"/>
      <c r="U103" s="298"/>
      <c r="V103" s="298"/>
      <c r="W103" s="298"/>
      <c r="X103" s="298"/>
      <c r="Y103" s="298"/>
      <c r="Z103" s="298"/>
      <c r="AA103" s="298"/>
      <c r="AB103" s="298"/>
    </row>
    <row r="104" spans="1:38">
      <c r="A104" s="298"/>
      <c r="C104" s="6"/>
      <c r="D104" s="298"/>
      <c r="E104" s="298"/>
      <c r="F104" s="298"/>
      <c r="G104" s="1484" t="s">
        <v>1941</v>
      </c>
      <c r="H104" s="1484"/>
      <c r="I104" s="1484"/>
      <c r="J104" s="1484"/>
      <c r="K104" s="1484"/>
      <c r="L104" s="1484"/>
      <c r="M104" s="1484"/>
      <c r="N104" s="1484"/>
      <c r="O104" s="1484"/>
      <c r="P104" s="1484"/>
      <c r="Q104" s="1484"/>
      <c r="R104" s="1484"/>
      <c r="S104" s="1484"/>
      <c r="T104" s="1484"/>
      <c r="U104" s="1484"/>
      <c r="V104" s="1484"/>
      <c r="W104" s="1484"/>
      <c r="X104" s="1484"/>
      <c r="Y104" s="1484"/>
      <c r="Z104" s="1484"/>
      <c r="AA104" s="1484"/>
      <c r="AB104" s="1484"/>
      <c r="AC104" s="1484"/>
      <c r="AD104" s="1484"/>
      <c r="AE104" s="1484"/>
      <c r="AF104" s="1484"/>
      <c r="AG104" s="1484"/>
      <c r="AH104" s="1484"/>
      <c r="AI104" s="1484"/>
      <c r="AJ104" s="1484"/>
      <c r="AK104" s="1484"/>
    </row>
    <row r="105" spans="1:38" s="804" customFormat="1">
      <c r="A105" s="335"/>
      <c r="B105" s="2"/>
      <c r="C105" s="336"/>
      <c r="D105" s="335"/>
      <c r="E105" s="335"/>
      <c r="F105" s="335"/>
      <c r="G105" s="1484"/>
      <c r="H105" s="1484"/>
      <c r="I105" s="1484"/>
      <c r="J105" s="1484"/>
      <c r="K105" s="1484"/>
      <c r="L105" s="1484"/>
      <c r="M105" s="1484"/>
      <c r="N105" s="1484"/>
      <c r="O105" s="1484"/>
      <c r="P105" s="1484"/>
      <c r="Q105" s="1484"/>
      <c r="R105" s="1484"/>
      <c r="S105" s="1484"/>
      <c r="T105" s="1484"/>
      <c r="U105" s="1484"/>
      <c r="V105" s="1484"/>
      <c r="W105" s="1484"/>
      <c r="X105" s="1484"/>
      <c r="Y105" s="1484"/>
      <c r="Z105" s="1484"/>
      <c r="AA105" s="1484"/>
      <c r="AB105" s="1484"/>
      <c r="AC105" s="1484"/>
      <c r="AD105" s="1484"/>
      <c r="AE105" s="1484"/>
      <c r="AF105" s="1484"/>
      <c r="AG105" s="1484"/>
      <c r="AH105" s="1484"/>
      <c r="AI105" s="1484"/>
      <c r="AJ105" s="1484"/>
      <c r="AK105" s="1484"/>
      <c r="AL105" s="2"/>
    </row>
    <row r="106" spans="1:38" s="2" customFormat="1">
      <c r="A106" s="335"/>
      <c r="C106" s="336"/>
      <c r="D106" s="336"/>
      <c r="E106" s="335"/>
      <c r="F106" s="335"/>
      <c r="G106" s="1484"/>
      <c r="H106" s="1484"/>
      <c r="I106" s="1484"/>
      <c r="J106" s="1484"/>
      <c r="K106" s="1484"/>
      <c r="L106" s="1484"/>
      <c r="M106" s="1484"/>
      <c r="N106" s="1484"/>
      <c r="O106" s="1484"/>
      <c r="P106" s="1484"/>
      <c r="Q106" s="1484"/>
      <c r="R106" s="1484"/>
      <c r="S106" s="1484"/>
      <c r="T106" s="1484"/>
      <c r="U106" s="1484"/>
      <c r="V106" s="1484"/>
      <c r="W106" s="1484"/>
      <c r="X106" s="1484"/>
      <c r="Y106" s="1484"/>
      <c r="Z106" s="1484"/>
      <c r="AA106" s="1484"/>
      <c r="AB106" s="1484"/>
      <c r="AC106" s="1484"/>
      <c r="AD106" s="1484"/>
      <c r="AE106" s="1484"/>
      <c r="AF106" s="1484"/>
      <c r="AG106" s="1484"/>
      <c r="AH106" s="1484"/>
      <c r="AI106" s="1484"/>
      <c r="AJ106" s="1484"/>
      <c r="AK106" s="1484"/>
    </row>
    <row r="107" spans="1:38" s="2" customFormat="1">
      <c r="A107" s="335"/>
      <c r="D107" s="805"/>
      <c r="E107" s="1490" t="s">
        <v>1942</v>
      </c>
      <c r="F107" s="1490"/>
      <c r="G107" s="1490"/>
      <c r="H107" s="1490"/>
      <c r="I107" s="1490"/>
      <c r="J107" s="1490"/>
      <c r="K107" s="1490"/>
      <c r="L107" s="1490"/>
      <c r="M107" s="1490"/>
      <c r="N107" s="1490"/>
      <c r="O107" s="1490"/>
      <c r="P107" s="1490"/>
      <c r="Q107" s="1490"/>
      <c r="R107" s="1490"/>
      <c r="S107" s="1490"/>
      <c r="T107" s="1490"/>
      <c r="U107" s="1490"/>
      <c r="V107" s="1490"/>
      <c r="W107" s="1490"/>
      <c r="X107" s="1490"/>
      <c r="Y107" s="1490"/>
      <c r="Z107" s="1490"/>
      <c r="AA107" s="1490"/>
      <c r="AB107" s="1490"/>
      <c r="AC107" s="1490"/>
      <c r="AD107" s="1490"/>
      <c r="AE107" s="1490"/>
      <c r="AF107" s="1490"/>
      <c r="AG107" s="1490"/>
      <c r="AH107" s="1490"/>
      <c r="AI107" s="1490"/>
      <c r="AJ107" s="1490"/>
      <c r="AK107" s="1490"/>
    </row>
    <row r="108" spans="1:38">
      <c r="A108" s="298"/>
      <c r="D108" s="302"/>
      <c r="E108" s="1490"/>
      <c r="F108" s="1490"/>
      <c r="G108" s="1490"/>
      <c r="H108" s="1490"/>
      <c r="I108" s="1490"/>
      <c r="J108" s="1490"/>
      <c r="K108" s="1490"/>
      <c r="L108" s="1490"/>
      <c r="M108" s="1490"/>
      <c r="N108" s="1490"/>
      <c r="O108" s="1490"/>
      <c r="P108" s="1490"/>
      <c r="Q108" s="1490"/>
      <c r="R108" s="1490"/>
      <c r="S108" s="1490"/>
      <c r="T108" s="1490"/>
      <c r="U108" s="1490"/>
      <c r="V108" s="1490"/>
      <c r="W108" s="1490"/>
      <c r="X108" s="1490"/>
      <c r="Y108" s="1490"/>
      <c r="Z108" s="1490"/>
      <c r="AA108" s="1490"/>
      <c r="AB108" s="1490"/>
      <c r="AC108" s="1490"/>
      <c r="AD108" s="1490"/>
      <c r="AE108" s="1490"/>
      <c r="AF108" s="1490"/>
      <c r="AG108" s="1490"/>
      <c r="AH108" s="1490"/>
      <c r="AI108" s="1490"/>
      <c r="AJ108" s="1490"/>
      <c r="AK108" s="1490"/>
    </row>
    <row r="109" spans="1:38">
      <c r="A109" s="298"/>
      <c r="B109" s="364"/>
      <c r="C109" s="302"/>
      <c r="D109" s="302"/>
      <c r="E109" s="364"/>
      <c r="F109" s="302"/>
      <c r="G109" s="302"/>
      <c r="H109" s="302"/>
      <c r="I109" s="6"/>
      <c r="J109" s="6"/>
      <c r="K109" s="6"/>
      <c r="L109" s="6"/>
      <c r="M109" s="6"/>
      <c r="N109" s="6"/>
      <c r="P109" s="298"/>
      <c r="Q109" s="298"/>
      <c r="R109" s="298"/>
      <c r="S109" s="298"/>
      <c r="T109" s="298"/>
      <c r="U109" s="298"/>
      <c r="V109" s="298"/>
      <c r="W109" s="298"/>
      <c r="X109" s="298"/>
      <c r="Y109" s="298"/>
      <c r="Z109" s="298"/>
      <c r="AA109" s="298"/>
      <c r="AB109" s="298"/>
    </row>
    <row r="110" spans="1:38">
      <c r="A110" s="13"/>
      <c r="B110" s="22" t="s">
        <v>796</v>
      </c>
      <c r="C110" s="22" t="s">
        <v>569</v>
      </c>
      <c r="D110" s="22"/>
      <c r="E110" s="22"/>
      <c r="F110" s="22"/>
      <c r="G110" s="22"/>
      <c r="H110" s="22"/>
      <c r="I110" s="22"/>
      <c r="J110" s="22"/>
      <c r="K110" s="22"/>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row>
    <row r="111" spans="1:38">
      <c r="B111" s="6"/>
      <c r="C111" s="6"/>
      <c r="D111" s="6"/>
      <c r="E111" s="6"/>
      <c r="F111" s="6"/>
      <c r="G111" s="6"/>
      <c r="H111" s="6"/>
      <c r="I111" s="6"/>
      <c r="J111" s="6"/>
      <c r="K111" s="6"/>
    </row>
    <row r="112" spans="1:38">
      <c r="B112" s="6"/>
      <c r="C112" s="6" t="s">
        <v>944</v>
      </c>
      <c r="D112" s="14"/>
      <c r="E112" s="6"/>
      <c r="F112" s="6"/>
      <c r="G112" s="6" t="s">
        <v>2176</v>
      </c>
      <c r="H112" s="6"/>
      <c r="I112" s="6"/>
      <c r="J112" s="14"/>
      <c r="K112" s="6"/>
      <c r="AL112" s="14"/>
    </row>
    <row r="113" spans="1:38">
      <c r="B113" s="6"/>
      <c r="C113" s="6"/>
      <c r="D113" s="6" t="s">
        <v>201</v>
      </c>
      <c r="E113" s="6" t="s">
        <v>2177</v>
      </c>
      <c r="F113" s="6"/>
      <c r="G113" s="6"/>
      <c r="H113" s="6"/>
      <c r="I113" s="6"/>
      <c r="J113" s="6"/>
      <c r="K113" s="6"/>
      <c r="L113" s="6"/>
      <c r="M113" s="6"/>
    </row>
    <row r="114" spans="1:38">
      <c r="B114" s="6"/>
      <c r="C114" s="6"/>
      <c r="E114" s="298" t="s">
        <v>281</v>
      </c>
      <c r="F114" s="301" t="s">
        <v>202</v>
      </c>
      <c r="G114" s="6"/>
      <c r="H114" s="6"/>
      <c r="I114" s="6"/>
      <c r="J114" s="6"/>
      <c r="K114" s="6"/>
    </row>
    <row r="115" spans="1:38">
      <c r="E115" s="335"/>
      <c r="F115" s="2" t="s">
        <v>204</v>
      </c>
      <c r="G115" s="2"/>
      <c r="H115" s="2"/>
      <c r="I115" s="2"/>
    </row>
    <row r="116" spans="1:38">
      <c r="E116" s="298"/>
      <c r="F116" t="s">
        <v>205</v>
      </c>
      <c r="G116" s="14"/>
    </row>
    <row r="117" spans="1:38">
      <c r="E117" s="298"/>
    </row>
    <row r="118" spans="1:38" s="13" customFormat="1">
      <c r="A118"/>
      <c r="B118"/>
      <c r="C118"/>
      <c r="D118"/>
      <c r="E118" s="298" t="s">
        <v>282</v>
      </c>
      <c r="F118" s="301" t="s">
        <v>206</v>
      </c>
      <c r="G118" s="6"/>
      <c r="H118" s="6"/>
      <c r="I118" s="6"/>
      <c r="J118" s="6"/>
      <c r="K118"/>
      <c r="L118"/>
      <c r="M118"/>
      <c r="N118"/>
      <c r="O118"/>
      <c r="P118"/>
      <c r="Q118"/>
      <c r="R118"/>
      <c r="S118"/>
      <c r="T118"/>
      <c r="U118"/>
      <c r="V118"/>
      <c r="W118"/>
      <c r="X118"/>
      <c r="Y118"/>
      <c r="Z118"/>
      <c r="AA118"/>
      <c r="AB118"/>
      <c r="AC118"/>
      <c r="AD118"/>
      <c r="AE118"/>
      <c r="AF118"/>
      <c r="AG118"/>
      <c r="AH118"/>
      <c r="AI118"/>
      <c r="AJ118"/>
      <c r="AK118"/>
      <c r="AL118"/>
    </row>
    <row r="119" spans="1:38">
      <c r="E119" s="298"/>
      <c r="F119" t="s">
        <v>207</v>
      </c>
    </row>
    <row r="120" spans="1:38">
      <c r="E120" s="298"/>
    </row>
    <row r="121" spans="1:38">
      <c r="E121" s="298" t="s">
        <v>288</v>
      </c>
      <c r="F121" s="301" t="s">
        <v>25</v>
      </c>
      <c r="G121" s="6"/>
      <c r="H121" s="6"/>
      <c r="I121" s="6"/>
      <c r="J121" s="6"/>
      <c r="K121" s="6"/>
      <c r="L121" s="6"/>
      <c r="M121" s="6"/>
      <c r="N121" s="6"/>
      <c r="O121" s="6"/>
      <c r="P121" s="6"/>
    </row>
    <row r="122" spans="1:38" s="14" customFormat="1" ht="12.75" customHeight="1">
      <c r="A122"/>
      <c r="B122"/>
      <c r="C122"/>
      <c r="D122"/>
      <c r="E122" s="298"/>
      <c r="F122" s="298" t="s">
        <v>1357</v>
      </c>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298"/>
      <c r="F123" s="298" t="s">
        <v>1393</v>
      </c>
    </row>
    <row r="124" spans="1:38"/>
    <row r="125" spans="1:38">
      <c r="E125" t="s">
        <v>954</v>
      </c>
      <c r="F125" s="301" t="s">
        <v>1358</v>
      </c>
    </row>
    <row r="126" spans="1:38">
      <c r="F126" s="298" t="s">
        <v>1225</v>
      </c>
      <c r="G126" s="298"/>
    </row>
    <row r="127" spans="1:38">
      <c r="F127" s="7" t="s">
        <v>2149</v>
      </c>
      <c r="G127" s="302"/>
    </row>
    <row r="128" spans="1:38">
      <c r="G128" s="302"/>
    </row>
    <row r="129" spans="2:37">
      <c r="E129" s="298" t="s">
        <v>670</v>
      </c>
      <c r="F129" s="301" t="s">
        <v>102</v>
      </c>
    </row>
    <row r="130" spans="2:37">
      <c r="E130" s="298"/>
      <c r="F130" s="298" t="s">
        <v>1489</v>
      </c>
    </row>
    <row r="131" spans="2:37">
      <c r="B131" s="6"/>
      <c r="C131" s="6"/>
      <c r="F131" s="6"/>
    </row>
    <row r="132" spans="2:37">
      <c r="B132" s="6"/>
      <c r="C132" s="6" t="s">
        <v>945</v>
      </c>
      <c r="G132" s="6" t="s">
        <v>103</v>
      </c>
    </row>
    <row r="133" spans="2:37">
      <c r="B133" s="6"/>
      <c r="C133" s="6"/>
      <c r="D133" s="6" t="s">
        <v>201</v>
      </c>
      <c r="E133" s="303" t="s">
        <v>394</v>
      </c>
      <c r="F133" s="6"/>
      <c r="G133" s="6"/>
      <c r="H133" s="6"/>
      <c r="I133" s="6"/>
      <c r="J133" s="6"/>
    </row>
    <row r="134" spans="2:37">
      <c r="B134" s="6"/>
      <c r="C134" s="6"/>
      <c r="E134" s="298" t="s">
        <v>1361</v>
      </c>
      <c r="F134" s="298"/>
    </row>
    <row r="135" spans="2:37"/>
    <row r="136" spans="2:37" ht="12.75" customHeight="1">
      <c r="D136" s="6" t="s">
        <v>797</v>
      </c>
      <c r="E136" s="6" t="s">
        <v>950</v>
      </c>
    </row>
    <row r="137" spans="2:37">
      <c r="E137" s="298" t="s">
        <v>1361</v>
      </c>
      <c r="F137" s="298"/>
    </row>
    <row r="138" spans="2:37"/>
    <row r="139" spans="2:37">
      <c r="D139" s="6" t="s">
        <v>947</v>
      </c>
      <c r="E139" s="6" t="s">
        <v>323</v>
      </c>
      <c r="G139" s="6"/>
      <c r="H139" s="6"/>
      <c r="I139" s="6"/>
      <c r="J139" s="6"/>
      <c r="K139" s="6"/>
      <c r="L139" s="6"/>
      <c r="M139" s="6"/>
      <c r="N139" s="6"/>
    </row>
    <row r="140" spans="2:37">
      <c r="E140" s="1484" t="s">
        <v>1945</v>
      </c>
      <c r="F140" s="1484"/>
      <c r="G140" s="1484"/>
      <c r="H140" s="1484"/>
      <c r="I140" s="1484"/>
      <c r="J140" s="1484"/>
      <c r="K140" s="1484"/>
      <c r="L140" s="1484"/>
      <c r="M140" s="1484"/>
      <c r="N140" s="1484"/>
      <c r="O140" s="1484"/>
      <c r="P140" s="1484"/>
      <c r="Q140" s="1484"/>
      <c r="R140" s="1484"/>
      <c r="S140" s="1484"/>
      <c r="T140" s="1484"/>
      <c r="U140" s="1484"/>
      <c r="V140" s="1484"/>
      <c r="W140" s="1484"/>
      <c r="X140" s="1484"/>
      <c r="Y140" s="1484"/>
      <c r="Z140" s="1484"/>
      <c r="AA140" s="1484"/>
      <c r="AB140" s="1484"/>
      <c r="AC140" s="1484"/>
      <c r="AD140" s="1484"/>
      <c r="AE140" s="1484"/>
      <c r="AF140" s="1484"/>
      <c r="AG140" s="1484"/>
      <c r="AH140" s="1484"/>
      <c r="AI140" s="1484"/>
      <c r="AJ140" s="1484"/>
      <c r="AK140" s="1484"/>
    </row>
    <row r="141" spans="2:37">
      <c r="E141" s="1484"/>
      <c r="F141" s="1484"/>
      <c r="G141" s="1484"/>
      <c r="H141" s="1484"/>
      <c r="I141" s="1484"/>
      <c r="J141" s="1484"/>
      <c r="K141" s="1484"/>
      <c r="L141" s="1484"/>
      <c r="M141" s="1484"/>
      <c r="N141" s="1484"/>
      <c r="O141" s="1484"/>
      <c r="P141" s="1484"/>
      <c r="Q141" s="1484"/>
      <c r="R141" s="1484"/>
      <c r="S141" s="1484"/>
      <c r="T141" s="1484"/>
      <c r="U141" s="1484"/>
      <c r="V141" s="1484"/>
      <c r="W141" s="1484"/>
      <c r="X141" s="1484"/>
      <c r="Y141" s="1484"/>
      <c r="Z141" s="1484"/>
      <c r="AA141" s="1484"/>
      <c r="AB141" s="1484"/>
      <c r="AC141" s="1484"/>
      <c r="AD141" s="1484"/>
      <c r="AE141" s="1484"/>
      <c r="AF141" s="1484"/>
      <c r="AG141" s="1484"/>
      <c r="AH141" s="1484"/>
      <c r="AI141" s="1484"/>
      <c r="AJ141" s="1484"/>
      <c r="AK141" s="1484"/>
    </row>
    <row r="142" spans="2:37">
      <c r="E142" s="298"/>
      <c r="F142" s="298"/>
    </row>
    <row r="143" spans="2:37">
      <c r="D143" s="6" t="s">
        <v>867</v>
      </c>
      <c r="E143" s="6" t="s">
        <v>370</v>
      </c>
      <c r="F143" s="6"/>
      <c r="G143" s="6"/>
      <c r="H143" s="6"/>
      <c r="I143" s="6"/>
      <c r="J143" s="6"/>
      <c r="K143" s="6"/>
    </row>
    <row r="144" spans="2:37">
      <c r="E144" s="7" t="s">
        <v>1968</v>
      </c>
      <c r="F144" s="298"/>
    </row>
    <row r="145" spans="3:37">
      <c r="E145" s="298"/>
      <c r="F145" s="298"/>
    </row>
    <row r="146" spans="3:37">
      <c r="D146" s="6" t="s">
        <v>893</v>
      </c>
      <c r="E146" s="6" t="s">
        <v>1328</v>
      </c>
      <c r="F146" s="6"/>
      <c r="G146" s="6"/>
      <c r="H146" s="6"/>
      <c r="I146" s="6"/>
      <c r="J146" s="6"/>
      <c r="K146" s="6"/>
      <c r="L146" s="6"/>
    </row>
    <row r="147" spans="3:37">
      <c r="E147" t="s">
        <v>281</v>
      </c>
      <c r="F147" t="s">
        <v>591</v>
      </c>
    </row>
    <row r="148" spans="3:37">
      <c r="E148" t="s">
        <v>282</v>
      </c>
      <c r="F148" t="s">
        <v>450</v>
      </c>
    </row>
    <row r="149" spans="3:37">
      <c r="F149" t="s">
        <v>203</v>
      </c>
      <c r="G149" s="298" t="s">
        <v>1362</v>
      </c>
    </row>
    <row r="150" spans="3:37">
      <c r="F150" t="s">
        <v>199</v>
      </c>
      <c r="G150" s="1484" t="s">
        <v>1946</v>
      </c>
      <c r="H150" s="1484"/>
      <c r="I150" s="1484"/>
      <c r="J150" s="1484"/>
      <c r="K150" s="1484"/>
      <c r="L150" s="1484"/>
      <c r="M150" s="1484"/>
      <c r="N150" s="1484"/>
      <c r="O150" s="1484"/>
      <c r="P150" s="1484"/>
      <c r="Q150" s="1484"/>
      <c r="R150" s="1484"/>
      <c r="S150" s="1484"/>
      <c r="T150" s="1484"/>
      <c r="U150" s="1484"/>
      <c r="V150" s="1484"/>
      <c r="W150" s="1484"/>
      <c r="X150" s="1484"/>
      <c r="Y150" s="1484"/>
      <c r="Z150" s="1484"/>
      <c r="AA150" s="1484"/>
      <c r="AB150" s="1484"/>
      <c r="AC150" s="1484"/>
      <c r="AD150" s="1484"/>
      <c r="AE150" s="1484"/>
      <c r="AF150" s="1484"/>
      <c r="AG150" s="1484"/>
      <c r="AH150" s="1484"/>
      <c r="AI150" s="1484"/>
      <c r="AJ150" s="1484"/>
      <c r="AK150" s="1484"/>
    </row>
    <row r="151" spans="3:37">
      <c r="G151" s="1484"/>
      <c r="H151" s="1484"/>
      <c r="I151" s="1484"/>
      <c r="J151" s="1484"/>
      <c r="K151" s="1484"/>
      <c r="L151" s="1484"/>
      <c r="M151" s="1484"/>
      <c r="N151" s="1484"/>
      <c r="O151" s="1484"/>
      <c r="P151" s="1484"/>
      <c r="Q151" s="1484"/>
      <c r="R151" s="1484"/>
      <c r="S151" s="1484"/>
      <c r="T151" s="1484"/>
      <c r="U151" s="1484"/>
      <c r="V151" s="1484"/>
      <c r="W151" s="1484"/>
      <c r="X151" s="1484"/>
      <c r="Y151" s="1484"/>
      <c r="Z151" s="1484"/>
      <c r="AA151" s="1484"/>
      <c r="AB151" s="1484"/>
      <c r="AC151" s="1484"/>
      <c r="AD151" s="1484"/>
      <c r="AE151" s="1484"/>
      <c r="AF151" s="1484"/>
      <c r="AG151" s="1484"/>
      <c r="AH151" s="1484"/>
      <c r="AI151" s="1484"/>
      <c r="AJ151" s="1484"/>
      <c r="AK151" s="1484"/>
    </row>
    <row r="152" spans="3:37">
      <c r="G152" s="298"/>
    </row>
    <row r="153" spans="3:37">
      <c r="D153" s="6" t="s">
        <v>425</v>
      </c>
      <c r="E153" s="6" t="s">
        <v>1359</v>
      </c>
    </row>
    <row r="154" spans="3:37">
      <c r="E154" s="1449" t="s">
        <v>2181</v>
      </c>
      <c r="F154" s="596"/>
    </row>
    <row r="155" spans="3:37"/>
    <row r="156" spans="3:37">
      <c r="C156" s="6" t="s">
        <v>790</v>
      </c>
      <c r="D156" s="6"/>
      <c r="E156" s="6"/>
      <c r="F156" s="6"/>
      <c r="G156" s="6" t="s">
        <v>104</v>
      </c>
      <c r="H156" s="6"/>
      <c r="I156" s="6"/>
      <c r="J156" s="6"/>
      <c r="K156" s="6"/>
    </row>
    <row r="157" spans="3:37">
      <c r="D157" s="6" t="s">
        <v>201</v>
      </c>
      <c r="E157" s="6" t="s">
        <v>537</v>
      </c>
      <c r="F157" s="6"/>
      <c r="G157" s="6"/>
      <c r="H157" s="6"/>
    </row>
    <row r="158" spans="3:37">
      <c r="E158" t="s">
        <v>1155</v>
      </c>
    </row>
    <row r="159" spans="3:37"/>
    <row r="160" spans="3:37">
      <c r="D160" s="6" t="s">
        <v>797</v>
      </c>
      <c r="E160" s="6" t="s">
        <v>501</v>
      </c>
      <c r="F160" s="6"/>
      <c r="G160" s="6"/>
      <c r="H160" s="6"/>
    </row>
    <row r="161" spans="4:7">
      <c r="D161" s="2"/>
      <c r="E161" s="298" t="s">
        <v>1363</v>
      </c>
    </row>
    <row r="162" spans="4:7">
      <c r="D162" s="2"/>
      <c r="E162" s="2"/>
    </row>
    <row r="163" spans="4:7">
      <c r="D163" s="336" t="s">
        <v>947</v>
      </c>
      <c r="E163" s="336" t="s">
        <v>1096</v>
      </c>
    </row>
    <row r="164" spans="4:7">
      <c r="D164" s="2"/>
      <c r="E164" s="298" t="s">
        <v>1364</v>
      </c>
    </row>
    <row r="165" spans="4:7">
      <c r="D165" s="2"/>
      <c r="E165" s="298" t="s">
        <v>1360</v>
      </c>
      <c r="G165" s="298"/>
    </row>
    <row r="166" spans="4:7">
      <c r="D166" s="2"/>
      <c r="E166" s="2"/>
    </row>
    <row r="167" spans="4:7">
      <c r="D167" s="336" t="s">
        <v>867</v>
      </c>
      <c r="E167" s="63" t="s">
        <v>341</v>
      </c>
    </row>
    <row r="168" spans="4:7">
      <c r="D168" s="2"/>
      <c r="E168" s="2" t="s">
        <v>281</v>
      </c>
      <c r="F168" s="298" t="s">
        <v>1365</v>
      </c>
    </row>
    <row r="169" spans="4:7">
      <c r="D169" s="2"/>
      <c r="E169" s="335" t="s">
        <v>282</v>
      </c>
      <c r="F169" s="298" t="s">
        <v>1366</v>
      </c>
    </row>
    <row r="170" spans="4:7">
      <c r="D170" s="2"/>
      <c r="E170" s="335" t="s">
        <v>288</v>
      </c>
      <c r="F170" t="s">
        <v>324</v>
      </c>
    </row>
    <row r="171" spans="4:7">
      <c r="D171" s="2"/>
      <c r="E171" s="2"/>
    </row>
    <row r="172" spans="4:7">
      <c r="D172" s="336" t="s">
        <v>893</v>
      </c>
      <c r="E172" s="336" t="s">
        <v>105</v>
      </c>
    </row>
    <row r="173" spans="4:7">
      <c r="D173" s="2"/>
      <c r="E173" s="298" t="s">
        <v>1367</v>
      </c>
    </row>
    <row r="174" spans="4:7">
      <c r="D174" s="2"/>
      <c r="E174" s="2"/>
    </row>
    <row r="175" spans="4:7">
      <c r="D175" s="336" t="s">
        <v>425</v>
      </c>
      <c r="E175" s="336" t="s">
        <v>858</v>
      </c>
    </row>
    <row r="176" spans="4:7">
      <c r="D176" s="2"/>
      <c r="E176" s="298" t="s">
        <v>1368</v>
      </c>
    </row>
    <row r="177" spans="2:20">
      <c r="D177" s="2"/>
      <c r="E177" s="298" t="s">
        <v>1369</v>
      </c>
    </row>
    <row r="178" spans="2:20">
      <c r="D178" s="2"/>
      <c r="E178" s="2"/>
    </row>
    <row r="179" spans="2:20">
      <c r="D179" s="336" t="s">
        <v>50</v>
      </c>
      <c r="E179" s="336" t="s">
        <v>578</v>
      </c>
    </row>
    <row r="180" spans="2:20">
      <c r="D180" s="2"/>
      <c r="E180" s="2" t="s">
        <v>281</v>
      </c>
      <c r="F180" t="s">
        <v>325</v>
      </c>
    </row>
    <row r="181" spans="2:20">
      <c r="E181" s="2" t="s">
        <v>282</v>
      </c>
      <c r="F181" t="s">
        <v>864</v>
      </c>
    </row>
    <row r="182" spans="2:20">
      <c r="F182" s="298"/>
    </row>
    <row r="183" spans="2:20">
      <c r="C183" s="6" t="s">
        <v>791</v>
      </c>
      <c r="E183" s="298"/>
      <c r="G183" s="6" t="s">
        <v>478</v>
      </c>
    </row>
    <row r="184" spans="2:20">
      <c r="E184" s="596" t="s">
        <v>1226</v>
      </c>
      <c r="F184" s="596"/>
      <c r="I184" s="298"/>
      <c r="J184" s="298"/>
      <c r="K184" s="298"/>
      <c r="L184" s="298"/>
      <c r="M184" s="298"/>
      <c r="N184" s="298"/>
      <c r="O184" s="298"/>
      <c r="P184" s="298"/>
      <c r="Q184" s="298"/>
      <c r="R184" s="298"/>
      <c r="S184" s="298"/>
      <c r="T184" s="298"/>
    </row>
    <row r="185" spans="2:20">
      <c r="F185" s="298"/>
      <c r="H185" s="298"/>
      <c r="I185" s="298"/>
      <c r="J185" s="298"/>
      <c r="K185" s="298"/>
      <c r="L185" s="298"/>
      <c r="M185" s="298"/>
      <c r="N185" s="298"/>
      <c r="O185" s="298"/>
      <c r="P185" s="298"/>
      <c r="Q185" s="298"/>
      <c r="R185" s="298"/>
      <c r="S185" s="298"/>
      <c r="T185" s="298"/>
    </row>
    <row r="186" spans="2:20">
      <c r="C186" s="6" t="s">
        <v>792</v>
      </c>
      <c r="D186" s="6"/>
      <c r="F186" s="298"/>
      <c r="G186" s="6" t="s">
        <v>950</v>
      </c>
    </row>
    <row r="187" spans="2:20">
      <c r="D187" s="6" t="s">
        <v>201</v>
      </c>
      <c r="E187" s="6" t="s">
        <v>886</v>
      </c>
      <c r="G187" s="298"/>
      <c r="H187" s="298"/>
      <c r="I187" s="298"/>
      <c r="J187" s="298"/>
      <c r="K187" s="298"/>
      <c r="L187" s="298"/>
      <c r="M187" s="298"/>
      <c r="N187" s="298"/>
    </row>
    <row r="188" spans="2:20">
      <c r="E188" t="s">
        <v>281</v>
      </c>
      <c r="F188" s="596" t="s">
        <v>1370</v>
      </c>
    </row>
    <row r="189" spans="2:20">
      <c r="F189" s="341" t="s">
        <v>1784</v>
      </c>
    </row>
    <row r="190" spans="2:20">
      <c r="F190" s="341"/>
    </row>
    <row r="191" spans="2:20">
      <c r="B191" s="298"/>
      <c r="C191" s="298"/>
      <c r="E191" t="s">
        <v>282</v>
      </c>
      <c r="F191" s="596" t="s">
        <v>1227</v>
      </c>
      <c r="H191" s="298"/>
    </row>
    <row r="192" spans="2:20">
      <c r="B192" s="298"/>
      <c r="C192" s="298"/>
      <c r="F192" t="s">
        <v>203</v>
      </c>
      <c r="G192" t="s">
        <v>408</v>
      </c>
      <c r="H192" s="298"/>
      <c r="O192" s="298"/>
      <c r="P192" s="298"/>
      <c r="Q192" s="298"/>
      <c r="R192" s="298"/>
      <c r="S192" s="298"/>
    </row>
    <row r="193" spans="2:19">
      <c r="B193" s="298"/>
      <c r="C193" s="298"/>
      <c r="H193" s="298"/>
      <c r="O193" s="298"/>
      <c r="P193" s="298"/>
      <c r="Q193" s="298"/>
      <c r="R193" s="298"/>
      <c r="S193" s="298"/>
    </row>
    <row r="194" spans="2:19">
      <c r="D194" s="6" t="s">
        <v>797</v>
      </c>
      <c r="E194" s="63" t="s">
        <v>1490</v>
      </c>
    </row>
    <row r="195" spans="2:19">
      <c r="B195" s="298"/>
      <c r="C195" s="298"/>
      <c r="E195" s="298" t="s">
        <v>409</v>
      </c>
      <c r="F195" s="298"/>
      <c r="I195" s="298"/>
    </row>
    <row r="196" spans="2:19">
      <c r="B196" s="298"/>
      <c r="C196" s="298"/>
      <c r="E196" s="298" t="s">
        <v>1491</v>
      </c>
      <c r="F196" s="341"/>
      <c r="G196" s="298"/>
      <c r="I196" s="341"/>
    </row>
    <row r="197" spans="2:19">
      <c r="B197" s="298"/>
      <c r="C197" s="298"/>
      <c r="F197" s="341"/>
      <c r="G197" s="298"/>
      <c r="I197" s="341"/>
    </row>
    <row r="198" spans="2:19">
      <c r="B198" s="298"/>
      <c r="C198" s="298"/>
      <c r="D198" s="6" t="s">
        <v>947</v>
      </c>
      <c r="E198" s="6" t="s">
        <v>691</v>
      </c>
      <c r="F198" s="341"/>
      <c r="G198" s="298"/>
      <c r="I198" s="341"/>
    </row>
    <row r="199" spans="2:19">
      <c r="B199" s="298"/>
      <c r="C199" s="298"/>
      <c r="D199" s="6"/>
      <c r="E199" s="298" t="s">
        <v>887</v>
      </c>
      <c r="F199" s="298"/>
      <c r="G199" s="298"/>
      <c r="I199" s="341"/>
    </row>
    <row r="200" spans="2:19">
      <c r="B200" s="298"/>
      <c r="C200" s="298"/>
      <c r="F200" s="341"/>
      <c r="G200" s="298"/>
      <c r="I200" s="341"/>
    </row>
    <row r="201" spans="2:19">
      <c r="D201" s="6" t="s">
        <v>867</v>
      </c>
      <c r="E201" s="6" t="s">
        <v>280</v>
      </c>
    </row>
    <row r="202" spans="2:19">
      <c r="B202" s="298"/>
      <c r="C202" s="6"/>
      <c r="E202" t="s">
        <v>281</v>
      </c>
      <c r="F202" s="298" t="s">
        <v>373</v>
      </c>
      <c r="G202" s="298"/>
      <c r="H202" s="298"/>
      <c r="I202" s="298"/>
    </row>
    <row r="203" spans="2:19">
      <c r="B203" s="298"/>
      <c r="C203" s="6"/>
      <c r="F203" s="298" t="s">
        <v>203</v>
      </c>
      <c r="G203" t="s">
        <v>1969</v>
      </c>
    </row>
    <row r="204" spans="2:19">
      <c r="B204" s="298"/>
      <c r="C204" s="298"/>
      <c r="F204" s="298" t="s">
        <v>199</v>
      </c>
      <c r="G204" s="298" t="s">
        <v>1970</v>
      </c>
      <c r="I204" s="298"/>
      <c r="J204" s="298"/>
      <c r="M204" s="298"/>
      <c r="N204" s="298"/>
      <c r="O204" s="298"/>
      <c r="P204" s="298"/>
      <c r="Q204" s="298"/>
      <c r="R204" s="298"/>
      <c r="S204" s="298"/>
    </row>
    <row r="205" spans="2:19">
      <c r="B205" s="298"/>
      <c r="C205" s="298"/>
      <c r="F205" s="298" t="s">
        <v>200</v>
      </c>
      <c r="G205" s="298" t="s">
        <v>1372</v>
      </c>
      <c r="I205" s="298"/>
      <c r="J205" s="298"/>
      <c r="M205" s="298"/>
      <c r="N205" s="298"/>
      <c r="O205" s="298"/>
      <c r="P205" s="298"/>
      <c r="Q205" s="298"/>
      <c r="R205" s="298"/>
      <c r="S205" s="298"/>
    </row>
    <row r="206" spans="2:19">
      <c r="B206" s="298"/>
      <c r="C206" s="298"/>
      <c r="F206" s="298"/>
      <c r="G206" s="298"/>
      <c r="I206" s="298"/>
      <c r="J206" s="298"/>
      <c r="M206" s="298"/>
      <c r="N206" s="298"/>
      <c r="O206" s="298"/>
      <c r="P206" s="298"/>
      <c r="Q206" s="298"/>
      <c r="R206" s="298"/>
      <c r="S206" s="298"/>
    </row>
    <row r="207" spans="2:19">
      <c r="B207" s="298"/>
      <c r="C207" s="298"/>
      <c r="D207" s="6" t="s">
        <v>893</v>
      </c>
      <c r="E207" s="6" t="s">
        <v>283</v>
      </c>
      <c r="G207" s="298"/>
      <c r="H207" s="298"/>
      <c r="I207" s="298"/>
      <c r="J207" s="298"/>
      <c r="M207" s="298"/>
      <c r="N207" s="298"/>
      <c r="O207" s="298"/>
      <c r="P207" s="298"/>
      <c r="Q207" s="298"/>
      <c r="R207" s="298"/>
      <c r="S207" s="298"/>
    </row>
    <row r="208" spans="2:19">
      <c r="B208" s="298"/>
      <c r="C208" s="298"/>
      <c r="D208" s="298"/>
      <c r="E208" s="298" t="s">
        <v>1371</v>
      </c>
      <c r="F208" s="298"/>
      <c r="G208" s="298"/>
      <c r="H208" s="298"/>
      <c r="I208" s="298"/>
      <c r="J208" s="298"/>
      <c r="M208" s="298"/>
      <c r="N208" s="298"/>
      <c r="O208" s="298"/>
      <c r="P208" s="298"/>
      <c r="Q208" s="298"/>
      <c r="R208" s="298"/>
      <c r="S208" s="298"/>
    </row>
    <row r="209" spans="2:33">
      <c r="B209" s="298"/>
      <c r="C209" s="298"/>
      <c r="D209" s="298"/>
      <c r="F209" s="298"/>
      <c r="G209" s="298"/>
      <c r="H209" s="298"/>
      <c r="I209" s="298"/>
      <c r="J209" s="298"/>
      <c r="M209" s="298"/>
      <c r="N209" s="298"/>
      <c r="O209" s="298"/>
      <c r="P209" s="298"/>
      <c r="Q209" s="298"/>
      <c r="R209" s="298"/>
      <c r="S209" s="298"/>
    </row>
    <row r="210" spans="2:33">
      <c r="B210" s="298"/>
      <c r="C210" s="298"/>
      <c r="D210" s="6" t="s">
        <v>425</v>
      </c>
      <c r="E210" s="6" t="s">
        <v>289</v>
      </c>
      <c r="G210" s="298"/>
      <c r="H210" s="298"/>
      <c r="I210" s="298"/>
      <c r="J210" s="298"/>
      <c r="M210" s="298"/>
      <c r="N210" s="298"/>
      <c r="O210" s="298"/>
      <c r="P210" s="298"/>
      <c r="Q210" s="298"/>
      <c r="R210" s="298"/>
      <c r="S210" s="298"/>
    </row>
    <row r="211" spans="2:33">
      <c r="B211" s="298"/>
      <c r="C211" s="298"/>
      <c r="D211" s="6"/>
      <c r="E211" s="298" t="s">
        <v>281</v>
      </c>
      <c r="F211" s="298" t="s">
        <v>1373</v>
      </c>
      <c r="M211" s="298"/>
      <c r="N211" s="298"/>
      <c r="O211" s="298"/>
      <c r="P211" s="298"/>
      <c r="Q211" s="298"/>
      <c r="R211" s="298"/>
      <c r="S211" s="298"/>
    </row>
    <row r="212" spans="2:33">
      <c r="B212" s="298"/>
      <c r="C212" s="298"/>
      <c r="D212" s="6"/>
      <c r="E212" s="298" t="s">
        <v>282</v>
      </c>
      <c r="F212" s="298" t="s">
        <v>1374</v>
      </c>
      <c r="I212" s="298"/>
      <c r="J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row>
    <row r="213" spans="2:33">
      <c r="B213" s="298"/>
      <c r="C213" s="298"/>
      <c r="D213" s="6"/>
      <c r="E213" s="298" t="s">
        <v>288</v>
      </c>
      <c r="F213" s="298" t="s">
        <v>410</v>
      </c>
      <c r="I213" s="298"/>
      <c r="J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row>
    <row r="214" spans="2:33">
      <c r="B214" s="298"/>
      <c r="C214" s="298"/>
      <c r="F214" s="298" t="s">
        <v>203</v>
      </c>
      <c r="G214" s="298" t="s">
        <v>1375</v>
      </c>
      <c r="I214" s="298"/>
      <c r="J214" s="298"/>
      <c r="M214" s="298"/>
      <c r="N214" s="298"/>
      <c r="O214" s="298"/>
      <c r="P214" s="298"/>
      <c r="Q214" s="298"/>
      <c r="R214" s="298"/>
      <c r="S214" s="298"/>
      <c r="T214" s="298"/>
      <c r="U214" s="298"/>
      <c r="V214" s="298"/>
      <c r="W214" s="298"/>
      <c r="X214" s="298"/>
      <c r="Y214" s="298"/>
    </row>
    <row r="215" spans="2:33">
      <c r="B215" s="298"/>
      <c r="C215" s="298"/>
      <c r="D215" s="6"/>
      <c r="E215" s="298" t="s">
        <v>954</v>
      </c>
      <c r="F215" s="298" t="s">
        <v>1376</v>
      </c>
      <c r="M215" s="298"/>
      <c r="N215" s="298"/>
      <c r="O215" s="298"/>
      <c r="P215" s="298"/>
      <c r="Q215" s="298"/>
      <c r="R215" s="298"/>
      <c r="S215" s="298"/>
    </row>
    <row r="216" spans="2:33">
      <c r="B216" s="298"/>
      <c r="C216" s="298"/>
      <c r="D216" s="6"/>
      <c r="F216" t="s">
        <v>203</v>
      </c>
      <c r="G216" t="s">
        <v>411</v>
      </c>
      <c r="M216" s="298"/>
      <c r="N216" s="298"/>
      <c r="O216" s="298"/>
      <c r="P216" s="298"/>
      <c r="Q216" s="298"/>
      <c r="R216" s="298"/>
      <c r="S216" s="298"/>
    </row>
    <row r="217" spans="2:33">
      <c r="B217" s="298"/>
      <c r="C217" s="298"/>
      <c r="D217" s="6"/>
      <c r="G217" t="s">
        <v>412</v>
      </c>
      <c r="M217" s="298"/>
      <c r="N217" s="298"/>
      <c r="O217" s="298"/>
      <c r="P217" s="298"/>
      <c r="Q217" s="298"/>
      <c r="R217" s="298"/>
      <c r="S217" s="298"/>
    </row>
    <row r="218" spans="2:33">
      <c r="B218" s="298"/>
      <c r="C218" s="298"/>
      <c r="D218" s="6"/>
      <c r="M218" s="298"/>
      <c r="N218" s="298"/>
      <c r="O218" s="298"/>
      <c r="P218" s="298"/>
      <c r="Q218" s="298"/>
      <c r="R218" s="298"/>
      <c r="S218" s="298"/>
    </row>
    <row r="219" spans="2:33">
      <c r="B219" s="298"/>
      <c r="C219" s="298"/>
      <c r="D219" s="6" t="s">
        <v>50</v>
      </c>
      <c r="E219" s="6" t="s">
        <v>671</v>
      </c>
      <c r="G219" s="298"/>
      <c r="H219" s="298"/>
      <c r="I219" s="298"/>
      <c r="J219" s="298"/>
      <c r="M219" s="298"/>
      <c r="N219" s="298"/>
      <c r="O219" s="298"/>
      <c r="P219" s="298"/>
      <c r="Q219" s="298"/>
      <c r="R219" s="298"/>
      <c r="S219" s="298"/>
      <c r="T219" s="298"/>
      <c r="U219" s="298"/>
      <c r="V219" s="298"/>
      <c r="W219" s="298"/>
    </row>
    <row r="220" spans="2:33">
      <c r="B220" s="298"/>
      <c r="C220" s="298"/>
      <c r="E220" s="298" t="s">
        <v>413</v>
      </c>
      <c r="F220" s="298"/>
      <c r="I220" s="298"/>
      <c r="J220" s="298"/>
      <c r="M220" s="298"/>
      <c r="N220" s="298"/>
      <c r="O220" s="298"/>
      <c r="P220" s="298"/>
      <c r="Q220" s="298"/>
      <c r="R220" s="298"/>
      <c r="S220" s="298"/>
      <c r="T220" s="298"/>
      <c r="U220" s="298"/>
      <c r="V220" s="298"/>
      <c r="W220" s="298"/>
    </row>
    <row r="221" spans="2:33">
      <c r="B221" s="298"/>
      <c r="C221" s="298"/>
      <c r="F221" s="298"/>
      <c r="G221" s="298"/>
      <c r="I221" s="298"/>
      <c r="J221" s="298"/>
      <c r="M221" s="298"/>
      <c r="N221" s="298"/>
      <c r="O221" s="298"/>
      <c r="P221" s="298"/>
      <c r="Q221" s="298"/>
      <c r="R221" s="298"/>
      <c r="S221" s="298"/>
      <c r="T221" s="298"/>
      <c r="U221" s="298"/>
      <c r="V221" s="298"/>
      <c r="W221" s="298"/>
    </row>
    <row r="222" spans="2:33">
      <c r="B222" s="298"/>
      <c r="C222" s="298"/>
      <c r="D222" s="6" t="s">
        <v>47</v>
      </c>
      <c r="E222" s="6" t="s">
        <v>34</v>
      </c>
      <c r="F222" s="298"/>
      <c r="G222" s="298"/>
      <c r="I222" s="298"/>
      <c r="J222" s="298"/>
      <c r="M222" s="298"/>
      <c r="N222" s="298"/>
      <c r="O222" s="298"/>
      <c r="P222" s="298"/>
      <c r="Q222" s="298"/>
      <c r="R222" s="298"/>
      <c r="S222" s="298"/>
      <c r="T222" s="298"/>
      <c r="U222" s="298"/>
      <c r="V222" s="298"/>
      <c r="W222" s="298"/>
    </row>
    <row r="223" spans="2:33">
      <c r="B223" s="298"/>
      <c r="C223" s="298"/>
      <c r="D223" s="6"/>
      <c r="E223" s="298" t="s">
        <v>887</v>
      </c>
      <c r="F223" s="298"/>
      <c r="G223" s="298"/>
      <c r="I223" s="298"/>
      <c r="J223" s="298"/>
      <c r="M223" s="298"/>
      <c r="N223" s="298"/>
      <c r="O223" s="298"/>
      <c r="P223" s="298"/>
      <c r="Q223" s="298"/>
      <c r="R223" s="298"/>
      <c r="S223" s="298"/>
      <c r="T223" s="298"/>
      <c r="U223" s="298"/>
      <c r="V223" s="298"/>
      <c r="W223" s="298"/>
    </row>
    <row r="224" spans="2:33">
      <c r="B224" s="298"/>
      <c r="C224" s="298"/>
      <c r="D224" s="6"/>
      <c r="M224" s="298"/>
      <c r="N224" s="298"/>
      <c r="O224" s="298"/>
      <c r="P224" s="298"/>
      <c r="Q224" s="298"/>
      <c r="R224" s="298"/>
      <c r="S224" s="298"/>
    </row>
    <row r="225" spans="1:38">
      <c r="C225" s="6" t="s">
        <v>414</v>
      </c>
      <c r="D225" s="6"/>
      <c r="G225" s="6" t="s">
        <v>1197</v>
      </c>
      <c r="M225" s="298"/>
      <c r="N225" s="298"/>
      <c r="O225" s="298"/>
      <c r="P225" s="298"/>
      <c r="Q225" s="298"/>
      <c r="R225" s="298"/>
      <c r="S225" s="298"/>
    </row>
    <row r="226" spans="1:38">
      <c r="B226" s="298"/>
      <c r="C226" s="298"/>
      <c r="E226" t="s">
        <v>281</v>
      </c>
      <c r="F226" s="298" t="s">
        <v>1195</v>
      </c>
      <c r="G226" s="298"/>
      <c r="H226" s="298"/>
      <c r="I226" s="298"/>
      <c r="L226" s="298"/>
      <c r="N226" s="298"/>
      <c r="O226" s="298"/>
      <c r="P226" s="298"/>
      <c r="Q226" s="298"/>
      <c r="R226" s="298"/>
      <c r="S226" s="298"/>
    </row>
    <row r="227" spans="1:38">
      <c r="B227" s="298"/>
      <c r="C227" s="298"/>
      <c r="F227" s="298" t="s">
        <v>203</v>
      </c>
      <c r="G227" s="298" t="s">
        <v>415</v>
      </c>
      <c r="I227" s="298"/>
      <c r="M227" s="298"/>
      <c r="N227" s="298"/>
      <c r="O227" s="298"/>
      <c r="P227" s="298"/>
      <c r="Q227" s="298"/>
      <c r="R227" s="298"/>
      <c r="S227" s="298"/>
    </row>
    <row r="228" spans="1:38">
      <c r="B228" s="298"/>
      <c r="C228" s="298"/>
      <c r="F228" s="298"/>
      <c r="G228" s="298" t="s">
        <v>1193</v>
      </c>
      <c r="I228" s="298"/>
      <c r="M228" s="298"/>
      <c r="N228" s="298"/>
      <c r="O228" s="298"/>
      <c r="P228" s="298"/>
      <c r="Q228" s="298"/>
      <c r="R228" s="298"/>
      <c r="S228" s="298"/>
    </row>
    <row r="229" spans="1:38">
      <c r="B229" s="298"/>
      <c r="C229" s="298"/>
      <c r="E229" t="s">
        <v>282</v>
      </c>
      <c r="F229" s="298" t="s">
        <v>504</v>
      </c>
      <c r="G229" s="298"/>
      <c r="H229" s="298"/>
      <c r="I229" s="298"/>
      <c r="M229" s="298"/>
      <c r="N229" s="298"/>
      <c r="O229" s="298"/>
      <c r="P229" s="298"/>
      <c r="Q229" s="298"/>
      <c r="R229" s="298"/>
      <c r="S229" s="298"/>
    </row>
    <row r="230" spans="1:38">
      <c r="B230" s="298"/>
      <c r="C230" s="298"/>
      <c r="F230" s="298" t="s">
        <v>203</v>
      </c>
      <c r="G230" s="298" t="s">
        <v>416</v>
      </c>
      <c r="I230" s="298"/>
      <c r="M230" s="298"/>
      <c r="N230" s="298"/>
      <c r="O230" s="298"/>
      <c r="P230" s="298"/>
      <c r="Q230" s="298"/>
      <c r="R230" s="298"/>
      <c r="S230" s="298"/>
    </row>
    <row r="231" spans="1:38">
      <c r="B231" s="298"/>
      <c r="C231" s="298"/>
      <c r="F231" s="298"/>
      <c r="G231" s="298" t="s">
        <v>417</v>
      </c>
      <c r="I231" s="298"/>
      <c r="M231" s="298"/>
      <c r="N231" s="298"/>
      <c r="O231" s="298"/>
      <c r="P231" s="298"/>
      <c r="Q231" s="298"/>
      <c r="R231" s="298"/>
      <c r="S231" s="298"/>
    </row>
    <row r="232" spans="1:38">
      <c r="B232" s="298"/>
      <c r="C232" s="298"/>
      <c r="F232" s="298"/>
      <c r="K232" s="298"/>
      <c r="M232" s="298"/>
      <c r="N232" s="298"/>
      <c r="O232" s="298"/>
      <c r="P232" s="298"/>
      <c r="Q232" s="298"/>
      <c r="R232" s="298"/>
      <c r="S232" s="298"/>
    </row>
    <row r="233" spans="1:38">
      <c r="A233" s="13"/>
      <c r="B233" s="22" t="s">
        <v>793</v>
      </c>
      <c r="C233" s="22" t="s">
        <v>626</v>
      </c>
      <c r="D233" s="13"/>
      <c r="E233" s="365"/>
      <c r="F233" s="365"/>
      <c r="G233" s="365"/>
      <c r="H233" s="365"/>
      <c r="I233" s="365"/>
      <c r="J233" s="365"/>
      <c r="K233" s="13"/>
      <c r="L233" s="365"/>
      <c r="M233" s="365"/>
      <c r="N233" s="365"/>
      <c r="O233" s="365"/>
      <c r="P233" s="365"/>
      <c r="Q233" s="365"/>
      <c r="R233" s="365"/>
      <c r="S233" s="365"/>
      <c r="T233" s="13"/>
      <c r="U233" s="13"/>
      <c r="V233" s="13"/>
      <c r="W233" s="13"/>
      <c r="X233" s="13"/>
      <c r="Y233" s="13"/>
      <c r="Z233" s="13"/>
      <c r="AA233" s="13"/>
      <c r="AB233" s="13"/>
      <c r="AC233" s="13"/>
      <c r="AD233" s="13"/>
      <c r="AE233" s="13"/>
      <c r="AF233" s="13"/>
      <c r="AG233" s="13"/>
      <c r="AH233" s="13"/>
      <c r="AI233" s="13"/>
      <c r="AJ233" s="13"/>
      <c r="AK233" s="13"/>
      <c r="AL233" s="13"/>
    </row>
    <row r="234" spans="1:38">
      <c r="B234" s="6"/>
      <c r="D234" s="6"/>
      <c r="E234" s="298"/>
      <c r="F234" s="298"/>
      <c r="G234" s="298"/>
      <c r="H234" s="298"/>
      <c r="I234" s="298"/>
      <c r="J234" s="298"/>
      <c r="L234" s="298"/>
      <c r="M234" s="298"/>
      <c r="N234" s="298"/>
      <c r="O234" s="298"/>
      <c r="P234" s="298"/>
      <c r="Q234" s="298"/>
      <c r="R234" s="298"/>
      <c r="S234" s="298"/>
    </row>
    <row r="235" spans="1:38">
      <c r="B235" s="298"/>
      <c r="C235" s="6" t="s">
        <v>944</v>
      </c>
      <c r="D235" s="298"/>
      <c r="E235" s="298"/>
      <c r="F235" s="298"/>
      <c r="G235" s="6" t="s">
        <v>593</v>
      </c>
      <c r="I235" s="298"/>
      <c r="J235" s="298"/>
      <c r="K235" s="298"/>
      <c r="M235" s="298"/>
      <c r="N235" s="298"/>
      <c r="O235" s="298"/>
      <c r="P235" s="298"/>
      <c r="Q235" s="298"/>
      <c r="R235" s="298"/>
      <c r="S235" s="298"/>
    </row>
    <row r="236" spans="1:38">
      <c r="B236" s="6"/>
      <c r="E236" s="298" t="s">
        <v>281</v>
      </c>
      <c r="F236" s="298" t="s">
        <v>420</v>
      </c>
      <c r="G236" s="298"/>
      <c r="I236" s="298"/>
      <c r="J236" s="298"/>
      <c r="K236" s="298"/>
      <c r="L236" s="298"/>
      <c r="M236" s="298"/>
      <c r="N236" s="298"/>
      <c r="O236" s="298"/>
      <c r="P236" s="298"/>
      <c r="Q236" s="298"/>
      <c r="R236" s="298"/>
      <c r="S236" s="298"/>
    </row>
    <row r="237" spans="1:38">
      <c r="B237" s="6"/>
      <c r="E237" s="298" t="s">
        <v>282</v>
      </c>
      <c r="F237" s="298" t="s">
        <v>808</v>
      </c>
      <c r="G237" s="298"/>
      <c r="I237" s="298"/>
      <c r="J237" s="298"/>
      <c r="K237" s="298"/>
      <c r="L237" s="298"/>
      <c r="M237" s="298"/>
      <c r="N237" s="298"/>
      <c r="O237" s="298"/>
      <c r="P237" s="298"/>
      <c r="Q237" s="298"/>
      <c r="R237" s="298"/>
      <c r="S237" s="298"/>
    </row>
    <row r="238" spans="1:38">
      <c r="B238" s="6"/>
      <c r="E238" s="298"/>
      <c r="F238" s="298"/>
      <c r="G238" s="298"/>
      <c r="H238" s="298"/>
      <c r="I238" s="298"/>
      <c r="J238" s="298"/>
      <c r="K238" s="298"/>
      <c r="L238" s="298"/>
      <c r="M238" s="298"/>
      <c r="N238" s="298"/>
      <c r="O238" s="298"/>
      <c r="P238" s="298"/>
      <c r="Q238" s="298"/>
      <c r="R238" s="298"/>
      <c r="S238" s="298"/>
    </row>
    <row r="239" spans="1:38">
      <c r="B239" s="6"/>
      <c r="C239" s="6" t="s">
        <v>945</v>
      </c>
      <c r="D239" s="298"/>
      <c r="E239" s="298"/>
      <c r="F239" s="298"/>
      <c r="G239" s="6" t="s">
        <v>706</v>
      </c>
      <c r="I239" s="298"/>
      <c r="J239" s="298"/>
      <c r="K239" s="298"/>
      <c r="L239" s="298"/>
      <c r="M239" s="298"/>
      <c r="N239" s="298"/>
      <c r="O239" s="298"/>
      <c r="P239" s="298"/>
      <c r="Q239" s="298"/>
      <c r="R239" s="298"/>
      <c r="S239" s="298"/>
    </row>
    <row r="240" spans="1:38">
      <c r="B240" s="6"/>
      <c r="E240" s="298" t="s">
        <v>281</v>
      </c>
      <c r="F240" s="298" t="s">
        <v>421</v>
      </c>
      <c r="G240" s="298"/>
      <c r="I240" s="298"/>
      <c r="J240" s="298"/>
      <c r="K240" s="298"/>
      <c r="L240" s="298"/>
      <c r="M240" s="298"/>
      <c r="N240" s="298"/>
      <c r="O240" s="298"/>
      <c r="P240" s="298"/>
      <c r="Q240" s="298"/>
      <c r="R240" s="298"/>
      <c r="S240" s="298"/>
    </row>
    <row r="241" spans="2:19">
      <c r="B241" s="6"/>
      <c r="E241" s="298"/>
      <c r="F241" s="298" t="s">
        <v>422</v>
      </c>
      <c r="G241" s="298"/>
      <c r="H241" s="298"/>
      <c r="I241" s="298"/>
      <c r="J241" s="298"/>
      <c r="K241" s="298"/>
      <c r="L241" s="298"/>
      <c r="M241" s="298"/>
      <c r="N241" s="298"/>
      <c r="O241" s="298"/>
      <c r="P241" s="298"/>
      <c r="Q241" s="298"/>
      <c r="R241" s="298"/>
      <c r="S241" s="298"/>
    </row>
    <row r="242" spans="2:19">
      <c r="B242" s="6"/>
      <c r="E242" s="298" t="s">
        <v>282</v>
      </c>
      <c r="F242" s="298" t="s">
        <v>808</v>
      </c>
      <c r="G242" s="298"/>
      <c r="I242" s="298"/>
      <c r="J242" s="298"/>
      <c r="K242" s="298"/>
      <c r="L242" s="298"/>
      <c r="M242" s="298"/>
      <c r="N242" s="298"/>
      <c r="O242" s="298"/>
      <c r="P242" s="298"/>
      <c r="Q242" s="298"/>
      <c r="R242" s="298"/>
      <c r="S242" s="298"/>
    </row>
    <row r="243" spans="2:19">
      <c r="B243" s="6"/>
      <c r="E243" s="298" t="s">
        <v>288</v>
      </c>
      <c r="F243" s="301" t="s">
        <v>1394</v>
      </c>
      <c r="G243" s="298"/>
      <c r="I243" s="298"/>
      <c r="J243" s="298"/>
      <c r="K243" s="298"/>
      <c r="L243" s="298"/>
      <c r="M243" s="298"/>
      <c r="N243" s="298"/>
      <c r="O243" s="298"/>
      <c r="P243" s="298"/>
      <c r="Q243" s="298"/>
      <c r="R243" s="298"/>
      <c r="S243" s="298"/>
    </row>
    <row r="244" spans="2:19">
      <c r="B244" s="6"/>
      <c r="D244" s="298"/>
      <c r="E244" s="298"/>
      <c r="F244" s="298"/>
      <c r="G244" s="298"/>
      <c r="H244" s="298"/>
      <c r="I244" s="298"/>
      <c r="J244" s="298"/>
      <c r="K244" s="298"/>
      <c r="L244" s="298"/>
      <c r="M244" s="298"/>
      <c r="N244" s="298"/>
      <c r="O244" s="298"/>
      <c r="P244" s="298"/>
      <c r="Q244" s="298"/>
      <c r="R244" s="298"/>
      <c r="S244" s="298"/>
    </row>
    <row r="245" spans="2:19">
      <c r="B245" s="298"/>
      <c r="C245" s="6"/>
      <c r="E245" s="6" t="s">
        <v>51</v>
      </c>
      <c r="F245" s="298"/>
      <c r="J245" s="298"/>
      <c r="K245" s="298"/>
      <c r="M245" s="298"/>
      <c r="N245" s="298"/>
      <c r="O245" s="298"/>
      <c r="P245" s="298"/>
      <c r="Q245" s="298"/>
      <c r="R245" s="298"/>
      <c r="S245" s="298"/>
    </row>
    <row r="246" spans="2:19">
      <c r="B246" s="298"/>
      <c r="C246" s="298"/>
      <c r="E246" t="s">
        <v>281</v>
      </c>
      <c r="F246" s="298" t="s">
        <v>51</v>
      </c>
      <c r="G246" s="6"/>
      <c r="H246" s="6"/>
      <c r="I246" s="6"/>
      <c r="L246" s="6"/>
      <c r="M246" s="6"/>
      <c r="N246" s="6"/>
      <c r="O246" s="6"/>
      <c r="P246" s="6"/>
      <c r="Q246" s="6"/>
      <c r="R246" s="298"/>
      <c r="S246" s="298"/>
    </row>
    <row r="247" spans="2:19">
      <c r="B247" s="298"/>
      <c r="C247" s="298"/>
      <c r="F247" s="298" t="s">
        <v>203</v>
      </c>
      <c r="G247" s="298" t="s">
        <v>573</v>
      </c>
      <c r="I247" s="298"/>
      <c r="M247" s="298"/>
      <c r="N247" s="298"/>
      <c r="O247" s="298"/>
      <c r="P247" s="298"/>
      <c r="Q247" s="298"/>
      <c r="R247" s="298"/>
      <c r="S247" s="298"/>
    </row>
    <row r="248" spans="2:19">
      <c r="B248" s="298"/>
      <c r="C248" s="298"/>
      <c r="F248" s="298"/>
      <c r="G248" s="298" t="s">
        <v>1156</v>
      </c>
      <c r="I248" s="298"/>
      <c r="M248" s="298"/>
      <c r="N248" s="298"/>
      <c r="O248" s="298"/>
      <c r="P248" s="298"/>
      <c r="Q248" s="298"/>
      <c r="R248" s="298"/>
      <c r="S248" s="298"/>
    </row>
    <row r="249" spans="2:19">
      <c r="B249" s="298"/>
      <c r="C249" s="298"/>
      <c r="E249" t="s">
        <v>282</v>
      </c>
      <c r="F249" s="378" t="s">
        <v>719</v>
      </c>
      <c r="G249" s="6"/>
      <c r="H249" s="6"/>
      <c r="I249" s="6"/>
      <c r="L249" s="6"/>
      <c r="M249" s="6"/>
      <c r="N249" s="6"/>
      <c r="O249" s="6"/>
      <c r="P249" s="6"/>
      <c r="Q249" s="6"/>
      <c r="R249" s="6"/>
      <c r="S249" s="6"/>
    </row>
    <row r="250" spans="2:19">
      <c r="B250" s="298"/>
      <c r="C250" s="298"/>
      <c r="F250" s="298" t="s">
        <v>203</v>
      </c>
      <c r="G250" s="298" t="s">
        <v>577</v>
      </c>
      <c r="I250" s="298"/>
      <c r="M250" s="298"/>
      <c r="N250" s="298"/>
      <c r="O250" s="298"/>
      <c r="P250" s="298"/>
      <c r="Q250" s="298"/>
      <c r="R250" s="298"/>
      <c r="S250" s="298"/>
    </row>
    <row r="251" spans="2:19">
      <c r="B251" s="298"/>
      <c r="C251" s="298"/>
      <c r="F251" s="298"/>
      <c r="G251" s="298" t="s">
        <v>165</v>
      </c>
      <c r="H251" s="301" t="s">
        <v>1380</v>
      </c>
      <c r="I251" s="298"/>
      <c r="M251" s="298"/>
      <c r="N251" s="298"/>
      <c r="O251" s="298"/>
      <c r="P251" s="298"/>
      <c r="Q251" s="298"/>
      <c r="R251" s="298"/>
      <c r="S251" s="298"/>
    </row>
    <row r="252" spans="2:19">
      <c r="B252" s="298"/>
      <c r="C252" s="298"/>
      <c r="F252" s="298" t="s">
        <v>199</v>
      </c>
      <c r="G252" s="376" t="s">
        <v>576</v>
      </c>
      <c r="I252" s="298"/>
      <c r="M252" s="298"/>
      <c r="N252" s="298"/>
      <c r="O252" s="298"/>
      <c r="P252" s="298"/>
      <c r="Q252" s="298"/>
      <c r="R252" s="298"/>
      <c r="S252" s="298"/>
    </row>
    <row r="253" spans="2:19">
      <c r="B253" s="298"/>
      <c r="C253" s="298"/>
      <c r="E253" t="s">
        <v>288</v>
      </c>
      <c r="F253" s="298" t="s">
        <v>203</v>
      </c>
      <c r="G253" s="376" t="s">
        <v>1381</v>
      </c>
      <c r="I253" s="298"/>
      <c r="M253" s="298"/>
      <c r="N253" s="298"/>
      <c r="O253" s="298"/>
      <c r="P253" s="298"/>
      <c r="Q253" s="298"/>
      <c r="R253" s="298"/>
      <c r="S253" s="298"/>
    </row>
    <row r="254" spans="2:19">
      <c r="B254" s="298"/>
      <c r="C254" s="298"/>
      <c r="F254" s="298" t="s">
        <v>199</v>
      </c>
      <c r="G254" s="376" t="s">
        <v>1382</v>
      </c>
      <c r="I254" s="298"/>
      <c r="M254" s="298"/>
      <c r="N254" s="298"/>
      <c r="O254" s="298"/>
      <c r="P254" s="298"/>
      <c r="Q254" s="298"/>
      <c r="R254" s="298"/>
      <c r="S254" s="298"/>
    </row>
    <row r="255" spans="2:19">
      <c r="B255" s="298"/>
      <c r="C255" s="298"/>
      <c r="F255" s="298" t="s">
        <v>200</v>
      </c>
      <c r="G255" s="378" t="s">
        <v>574</v>
      </c>
      <c r="I255" s="298"/>
      <c r="M255" s="298"/>
      <c r="N255" s="298"/>
      <c r="O255" s="298"/>
      <c r="P255" s="298"/>
      <c r="Q255" s="298"/>
      <c r="R255" s="298"/>
      <c r="S255" s="298"/>
    </row>
    <row r="256" spans="2:19">
      <c r="B256" s="298"/>
      <c r="C256" s="298"/>
      <c r="F256" s="298"/>
      <c r="G256" s="378" t="s">
        <v>575</v>
      </c>
      <c r="I256" s="298"/>
      <c r="M256" s="298"/>
      <c r="N256" s="298"/>
      <c r="O256" s="298"/>
      <c r="P256" s="298"/>
      <c r="Q256" s="298"/>
      <c r="R256" s="298"/>
      <c r="S256" s="298"/>
    </row>
    <row r="257" spans="2:21">
      <c r="B257" s="298"/>
      <c r="C257" s="298"/>
      <c r="D257" s="6"/>
      <c r="E257" s="298" t="s">
        <v>288</v>
      </c>
      <c r="F257" s="298" t="s">
        <v>52</v>
      </c>
      <c r="H257" s="298"/>
      <c r="I257" s="298"/>
      <c r="M257" s="298"/>
      <c r="N257" s="298"/>
      <c r="O257" s="298"/>
      <c r="P257" s="298"/>
      <c r="Q257" s="298"/>
      <c r="R257" s="298"/>
      <c r="S257" s="298"/>
    </row>
    <row r="258" spans="2:21">
      <c r="B258" s="298"/>
      <c r="C258" s="298"/>
      <c r="D258" s="6"/>
      <c r="E258" s="6"/>
      <c r="F258" t="s">
        <v>203</v>
      </c>
      <c r="G258" s="298" t="s">
        <v>326</v>
      </c>
      <c r="I258" s="298"/>
      <c r="M258" s="298"/>
      <c r="N258" s="298"/>
      <c r="O258" s="298"/>
      <c r="P258" s="298"/>
      <c r="Q258" s="298"/>
      <c r="R258" s="298"/>
      <c r="S258" s="298"/>
    </row>
    <row r="259" spans="2:21">
      <c r="B259" s="298"/>
      <c r="C259" s="298"/>
      <c r="D259" s="6"/>
      <c r="E259" s="6"/>
      <c r="F259" s="298"/>
      <c r="G259" s="298" t="s">
        <v>327</v>
      </c>
      <c r="I259" s="298"/>
      <c r="M259" s="298"/>
      <c r="N259" s="298"/>
      <c r="O259" s="298"/>
      <c r="P259" s="298"/>
      <c r="Q259" s="298"/>
      <c r="R259" s="298"/>
      <c r="S259" s="298"/>
    </row>
    <row r="260" spans="2:21">
      <c r="B260" s="298"/>
      <c r="C260" s="298"/>
      <c r="D260" s="6"/>
      <c r="E260" s="6"/>
      <c r="F260" s="298"/>
      <c r="G260" s="298"/>
      <c r="H260" s="298"/>
      <c r="I260" s="298"/>
      <c r="J260" s="298"/>
      <c r="K260" s="298"/>
      <c r="M260" s="298"/>
      <c r="N260" s="298"/>
      <c r="O260" s="298"/>
      <c r="P260" s="298"/>
      <c r="Q260" s="298"/>
      <c r="R260" s="298"/>
      <c r="S260" s="298"/>
    </row>
    <row r="261" spans="2:21">
      <c r="B261" s="6"/>
      <c r="C261" s="6" t="s">
        <v>790</v>
      </c>
      <c r="E261" s="298"/>
      <c r="F261" s="298"/>
      <c r="G261" s="6" t="s">
        <v>479</v>
      </c>
      <c r="I261" s="298"/>
      <c r="J261" s="298"/>
      <c r="K261" s="298"/>
      <c r="L261" s="298"/>
      <c r="M261" s="298"/>
      <c r="N261" s="298"/>
      <c r="O261" s="298"/>
      <c r="P261" s="298"/>
      <c r="Q261" s="298"/>
      <c r="R261" s="298"/>
      <c r="S261" s="298"/>
    </row>
    <row r="262" spans="2:21">
      <c r="B262" s="6"/>
      <c r="C262" s="6"/>
      <c r="E262" s="298" t="s">
        <v>281</v>
      </c>
      <c r="F262" s="298" t="s">
        <v>1098</v>
      </c>
      <c r="G262" s="298"/>
      <c r="I262" s="298"/>
      <c r="J262" s="298"/>
      <c r="K262" s="298"/>
      <c r="L262" s="298"/>
      <c r="M262" s="298"/>
      <c r="N262" s="298"/>
      <c r="O262" s="298"/>
      <c r="P262" s="298"/>
      <c r="Q262" s="298"/>
      <c r="R262" s="298"/>
      <c r="S262" s="298"/>
      <c r="T262" s="298"/>
      <c r="U262" s="298"/>
    </row>
    <row r="263" spans="2:21">
      <c r="B263" s="6"/>
      <c r="C263" s="6"/>
      <c r="E263" s="298"/>
      <c r="F263" s="341" t="s">
        <v>1786</v>
      </c>
      <c r="G263" s="298"/>
      <c r="J263" s="298"/>
      <c r="K263" s="298"/>
      <c r="L263" s="298"/>
      <c r="M263" s="298"/>
      <c r="N263" s="298"/>
      <c r="O263" s="298"/>
      <c r="P263" s="298"/>
      <c r="Q263" s="298"/>
      <c r="R263" s="298"/>
      <c r="S263" s="298"/>
      <c r="T263" s="298"/>
      <c r="U263" s="298"/>
    </row>
    <row r="264" spans="2:21">
      <c r="B264" s="6"/>
      <c r="C264" s="6"/>
      <c r="E264" s="298" t="s">
        <v>282</v>
      </c>
      <c r="F264" s="298" t="s">
        <v>1377</v>
      </c>
      <c r="I264" s="298"/>
      <c r="J264" s="298"/>
      <c r="K264" s="298"/>
      <c r="L264" s="298"/>
      <c r="M264" s="298"/>
      <c r="N264" s="298"/>
      <c r="O264" s="298"/>
      <c r="P264" s="298"/>
      <c r="Q264" s="298"/>
      <c r="R264" s="298"/>
      <c r="S264" s="298"/>
      <c r="T264" s="298"/>
      <c r="U264" s="298"/>
    </row>
    <row r="265" spans="2:21">
      <c r="B265" s="6"/>
      <c r="C265" s="6"/>
      <c r="E265" s="298"/>
      <c r="F265" s="298" t="s">
        <v>203</v>
      </c>
      <c r="G265" s="298" t="s">
        <v>1198</v>
      </c>
      <c r="I265" s="7"/>
      <c r="K265" s="304"/>
      <c r="L265" s="304"/>
      <c r="M265" s="304"/>
      <c r="N265" s="304"/>
      <c r="O265" s="304"/>
      <c r="P265" s="1"/>
      <c r="Q265" s="298"/>
      <c r="R265" s="298"/>
      <c r="S265" s="298"/>
      <c r="T265" s="298"/>
      <c r="U265" s="298"/>
    </row>
    <row r="266" spans="2:21">
      <c r="B266" s="6"/>
      <c r="C266" s="6"/>
      <c r="E266" s="298"/>
      <c r="G266" s="298" t="s">
        <v>1199</v>
      </c>
      <c r="I266" s="7"/>
      <c r="K266" s="304"/>
      <c r="L266" s="304"/>
      <c r="M266" s="304"/>
      <c r="N266" s="304"/>
      <c r="O266" s="304"/>
      <c r="P266" s="304"/>
    </row>
    <row r="267" spans="2:21">
      <c r="B267" s="6"/>
      <c r="C267" s="6"/>
      <c r="E267" s="298"/>
      <c r="F267" t="s">
        <v>199</v>
      </c>
      <c r="G267" s="298" t="s">
        <v>1229</v>
      </c>
      <c r="I267" s="298"/>
      <c r="K267" s="298"/>
      <c r="L267" s="298"/>
      <c r="M267" s="298"/>
      <c r="N267" s="298"/>
      <c r="O267" s="298"/>
      <c r="P267" s="304"/>
      <c r="Q267" s="1"/>
      <c r="R267" s="1"/>
      <c r="S267" s="1"/>
      <c r="T267" s="1"/>
      <c r="U267" s="1"/>
    </row>
    <row r="268" spans="2:21">
      <c r="B268" s="6"/>
      <c r="C268" s="6"/>
      <c r="E268" s="298"/>
      <c r="G268" s="298" t="s">
        <v>1230</v>
      </c>
      <c r="I268" s="298"/>
      <c r="K268" s="298"/>
      <c r="L268" s="298"/>
      <c r="M268" s="298"/>
      <c r="N268" s="298"/>
      <c r="O268" s="298"/>
      <c r="P268" s="298"/>
      <c r="Q268" s="304"/>
      <c r="R268" s="304"/>
      <c r="S268" s="304"/>
      <c r="T268" s="304"/>
      <c r="U268" s="304"/>
    </row>
    <row r="269" spans="2:21">
      <c r="B269" s="6"/>
      <c r="C269" s="6"/>
      <c r="E269" s="298"/>
      <c r="G269" s="298"/>
      <c r="I269" s="298"/>
      <c r="K269" s="298"/>
      <c r="L269" s="298"/>
      <c r="M269" s="298"/>
      <c r="N269" s="298"/>
      <c r="O269" s="298"/>
      <c r="P269" s="298"/>
      <c r="Q269" s="304"/>
      <c r="R269" s="304"/>
      <c r="S269" s="304"/>
      <c r="T269" s="304"/>
      <c r="U269" s="304"/>
    </row>
    <row r="270" spans="2:21">
      <c r="B270" s="6"/>
      <c r="C270" s="6"/>
      <c r="D270" s="6" t="s">
        <v>201</v>
      </c>
      <c r="E270" s="6" t="s">
        <v>480</v>
      </c>
      <c r="G270" s="298"/>
      <c r="H270" s="298"/>
      <c r="I270" s="298"/>
      <c r="J270" s="298"/>
      <c r="K270" s="298"/>
      <c r="L270" s="298"/>
      <c r="M270" s="298"/>
      <c r="N270" s="298"/>
      <c r="O270" s="298"/>
      <c r="P270" s="298"/>
      <c r="Q270" s="298"/>
      <c r="R270" s="298"/>
      <c r="S270" s="298"/>
    </row>
    <row r="271" spans="2:21">
      <c r="B271" s="6"/>
      <c r="C271" s="6"/>
      <c r="E271" s="298" t="s">
        <v>281</v>
      </c>
      <c r="F271" s="298" t="s">
        <v>736</v>
      </c>
      <c r="G271" s="298"/>
      <c r="I271" s="298"/>
      <c r="J271" s="298"/>
      <c r="K271" s="298"/>
      <c r="L271" s="298"/>
      <c r="M271" s="298"/>
      <c r="N271" s="298"/>
      <c r="O271" s="298"/>
      <c r="P271" s="298"/>
      <c r="Q271" s="298"/>
      <c r="R271" s="298"/>
      <c r="S271" s="298"/>
    </row>
    <row r="272" spans="2:21">
      <c r="B272" s="6"/>
      <c r="C272" s="6"/>
      <c r="E272" s="298" t="s">
        <v>282</v>
      </c>
      <c r="F272" s="298" t="s">
        <v>1164</v>
      </c>
      <c r="G272" s="298"/>
      <c r="I272" s="298"/>
      <c r="J272" s="298"/>
      <c r="K272" s="298"/>
      <c r="L272" s="298"/>
      <c r="M272" s="298"/>
      <c r="N272" s="298"/>
      <c r="O272" s="298"/>
      <c r="P272" s="298"/>
      <c r="Q272" s="298"/>
      <c r="R272" s="298"/>
      <c r="S272" s="298"/>
    </row>
    <row r="273" spans="2:21">
      <c r="B273" s="6"/>
      <c r="C273" s="6"/>
      <c r="E273" s="298" t="s">
        <v>288</v>
      </c>
      <c r="F273" s="298" t="s">
        <v>737</v>
      </c>
      <c r="I273" s="298"/>
      <c r="J273" s="298"/>
      <c r="K273" s="298"/>
      <c r="L273" s="298"/>
      <c r="M273" s="298"/>
      <c r="N273" s="298"/>
      <c r="O273" s="298"/>
      <c r="P273" s="298"/>
      <c r="Q273" s="298"/>
      <c r="R273" s="298"/>
      <c r="S273" s="298"/>
    </row>
    <row r="274" spans="2:21">
      <c r="B274" s="6"/>
      <c r="C274" s="6"/>
      <c r="E274" s="6"/>
      <c r="F274" s="298" t="s">
        <v>1165</v>
      </c>
      <c r="I274" s="298"/>
      <c r="J274" s="298"/>
      <c r="K274" s="298"/>
      <c r="L274" s="298"/>
      <c r="M274" s="298"/>
      <c r="N274" s="298"/>
      <c r="O274" s="298"/>
      <c r="P274" s="298"/>
      <c r="Q274" s="298"/>
      <c r="R274" s="298"/>
      <c r="S274" s="298"/>
    </row>
    <row r="275" spans="2:21">
      <c r="B275" s="6"/>
      <c r="C275" s="6"/>
      <c r="E275" s="298" t="s">
        <v>954</v>
      </c>
      <c r="F275" s="298" t="s">
        <v>1200</v>
      </c>
      <c r="I275" s="298"/>
      <c r="J275" s="298"/>
      <c r="K275" s="298"/>
      <c r="L275" s="298"/>
      <c r="M275" s="298"/>
      <c r="N275" s="298"/>
      <c r="O275" s="298"/>
      <c r="P275" s="298"/>
      <c r="Q275" s="298"/>
      <c r="R275" s="298"/>
      <c r="S275" s="298"/>
    </row>
    <row r="276" spans="2:21">
      <c r="B276" s="6"/>
      <c r="C276" s="6"/>
      <c r="E276" s="6"/>
      <c r="F276" s="298"/>
      <c r="H276" s="298"/>
      <c r="I276" s="298"/>
      <c r="J276" s="298"/>
      <c r="K276" s="298"/>
      <c r="L276" s="298"/>
      <c r="M276" s="298"/>
      <c r="N276" s="298"/>
      <c r="O276" s="298"/>
      <c r="P276" s="298"/>
      <c r="Q276" s="298"/>
      <c r="R276" s="298"/>
      <c r="S276" s="298"/>
    </row>
    <row r="277" spans="2:21">
      <c r="B277" s="6"/>
      <c r="C277" s="6"/>
      <c r="D277" s="6" t="s">
        <v>797</v>
      </c>
      <c r="E277" s="6" t="s">
        <v>1099</v>
      </c>
      <c r="G277" s="298"/>
      <c r="H277" s="298"/>
      <c r="I277" s="298"/>
      <c r="J277" s="298"/>
      <c r="K277" s="298"/>
      <c r="L277" s="298"/>
      <c r="M277" s="298"/>
      <c r="N277" s="298"/>
      <c r="O277" s="298"/>
      <c r="P277" s="298"/>
      <c r="Q277" s="298"/>
      <c r="R277" s="298"/>
      <c r="S277" s="298"/>
    </row>
    <row r="278" spans="2:21">
      <c r="B278" s="6"/>
      <c r="C278" s="6"/>
      <c r="E278" s="298" t="s">
        <v>190</v>
      </c>
      <c r="F278" s="298"/>
      <c r="G278" s="298"/>
      <c r="O278" s="298"/>
      <c r="P278" s="298"/>
      <c r="Q278" s="298"/>
      <c r="R278" s="298"/>
      <c r="S278" s="298"/>
    </row>
    <row r="279" spans="2:21">
      <c r="B279" s="6"/>
      <c r="C279" s="6"/>
      <c r="E279" s="6"/>
      <c r="G279" s="298"/>
      <c r="H279" s="298"/>
      <c r="O279" s="298"/>
      <c r="P279" s="298"/>
      <c r="Q279" s="298"/>
      <c r="R279" s="298"/>
      <c r="S279" s="298"/>
    </row>
    <row r="280" spans="2:21">
      <c r="B280" s="6"/>
      <c r="C280" s="6"/>
      <c r="D280" s="6" t="s">
        <v>947</v>
      </c>
      <c r="E280" s="6" t="s">
        <v>552</v>
      </c>
      <c r="G280" s="298"/>
    </row>
    <row r="281" spans="2:21">
      <c r="B281" s="6"/>
      <c r="C281" s="6"/>
      <c r="E281" s="298" t="s">
        <v>190</v>
      </c>
      <c r="F281" s="298"/>
      <c r="G281" s="298"/>
      <c r="J281" s="298"/>
      <c r="K281" s="298"/>
      <c r="L281" s="298"/>
      <c r="M281" s="298"/>
      <c r="N281" s="298"/>
    </row>
    <row r="282" spans="2:21">
      <c r="B282" s="6"/>
      <c r="C282" s="6"/>
      <c r="E282" s="298" t="s">
        <v>1383</v>
      </c>
      <c r="F282" s="298"/>
      <c r="G282" s="298"/>
      <c r="J282" s="298"/>
      <c r="K282" s="298"/>
      <c r="L282" s="298"/>
      <c r="M282" s="298"/>
      <c r="N282" s="298"/>
    </row>
    <row r="283" spans="2:21">
      <c r="B283" s="6"/>
      <c r="C283" s="6"/>
      <c r="E283" s="6"/>
      <c r="G283" s="298"/>
      <c r="H283" s="298"/>
      <c r="J283" s="298"/>
      <c r="K283" s="298"/>
      <c r="L283" s="298"/>
      <c r="M283" s="298"/>
      <c r="N283" s="298"/>
      <c r="O283" s="298"/>
      <c r="P283" s="298"/>
      <c r="Q283" s="298"/>
      <c r="R283" s="298"/>
      <c r="S283" s="298"/>
      <c r="T283" s="298"/>
      <c r="U283" s="298"/>
    </row>
    <row r="284" spans="2:21">
      <c r="B284" s="6"/>
      <c r="D284" s="6" t="s">
        <v>867</v>
      </c>
      <c r="E284" s="6" t="s">
        <v>311</v>
      </c>
      <c r="G284" s="298"/>
      <c r="H284" s="298"/>
      <c r="J284" s="298"/>
      <c r="K284" s="298"/>
      <c r="L284" s="298"/>
      <c r="M284" s="298"/>
      <c r="N284" s="298"/>
      <c r="O284" s="298"/>
      <c r="P284" s="298"/>
      <c r="Q284" s="298"/>
      <c r="R284" s="298"/>
      <c r="S284" s="298"/>
      <c r="T284" s="298"/>
      <c r="U284" s="298"/>
    </row>
    <row r="285" spans="2:21">
      <c r="B285" s="6"/>
      <c r="D285" s="298"/>
      <c r="E285" s="298" t="s">
        <v>1378</v>
      </c>
      <c r="J285" s="298"/>
      <c r="K285" s="298"/>
      <c r="L285" s="298"/>
      <c r="M285" s="298"/>
      <c r="N285" s="298"/>
      <c r="O285" s="298"/>
      <c r="P285" s="298"/>
      <c r="Q285" s="298"/>
      <c r="R285" s="298"/>
      <c r="S285" s="298"/>
      <c r="T285" s="298"/>
      <c r="U285" s="298"/>
    </row>
    <row r="286" spans="2:21">
      <c r="B286" s="6"/>
      <c r="D286" s="298"/>
      <c r="E286" s="298" t="s">
        <v>1379</v>
      </c>
      <c r="J286" s="298"/>
      <c r="K286" s="298"/>
      <c r="L286" s="298"/>
      <c r="M286" s="298"/>
      <c r="N286" s="298"/>
      <c r="O286" s="298"/>
      <c r="P286" s="298"/>
      <c r="Q286" s="298"/>
      <c r="R286" s="298"/>
      <c r="S286" s="298"/>
      <c r="T286" s="298"/>
      <c r="U286" s="298"/>
    </row>
    <row r="287" spans="2:21">
      <c r="B287" s="6"/>
      <c r="D287" s="298"/>
      <c r="E287" s="298"/>
      <c r="J287" s="298"/>
      <c r="K287" s="298"/>
      <c r="L287" s="298"/>
      <c r="M287" s="298"/>
      <c r="N287" s="298"/>
      <c r="O287" s="298"/>
      <c r="P287" s="298"/>
      <c r="Q287" s="298"/>
      <c r="R287" s="298"/>
      <c r="S287" s="298"/>
      <c r="T287" s="298"/>
      <c r="U287" s="298"/>
    </row>
    <row r="288" spans="2:21">
      <c r="B288" s="6"/>
      <c r="D288" s="6" t="s">
        <v>893</v>
      </c>
      <c r="E288" s="6" t="s">
        <v>553</v>
      </c>
      <c r="K288" s="298"/>
      <c r="L288" s="298"/>
      <c r="M288" s="298"/>
      <c r="N288" s="298"/>
      <c r="O288" s="298"/>
      <c r="P288" s="298"/>
      <c r="Q288" s="298"/>
      <c r="R288" s="298"/>
      <c r="S288" s="298"/>
      <c r="T288" s="298"/>
      <c r="U288" s="298"/>
    </row>
    <row r="289" spans="2:23">
      <c r="B289" s="6"/>
      <c r="D289" s="6"/>
      <c r="E289" t="s">
        <v>635</v>
      </c>
      <c r="K289" s="298"/>
      <c r="L289" s="298"/>
      <c r="M289" s="298"/>
      <c r="N289" s="298"/>
      <c r="O289" s="298"/>
      <c r="P289" s="298"/>
      <c r="Q289" s="298"/>
      <c r="R289" s="298"/>
      <c r="S289" s="298"/>
    </row>
    <row r="290" spans="2:23">
      <c r="B290" s="6"/>
      <c r="D290" s="298"/>
      <c r="E290" s="298" t="s">
        <v>1384</v>
      </c>
      <c r="F290" s="298"/>
      <c r="I290" s="298"/>
      <c r="J290" s="298"/>
      <c r="K290" s="298"/>
      <c r="L290" s="298"/>
      <c r="M290" s="298"/>
      <c r="N290" s="298"/>
      <c r="O290" s="298"/>
      <c r="P290" s="298"/>
      <c r="Q290" s="298"/>
      <c r="R290" s="298"/>
      <c r="S290" s="298"/>
    </row>
    <row r="291" spans="2:23">
      <c r="B291" s="6"/>
      <c r="D291" s="6"/>
      <c r="E291" s="298"/>
      <c r="I291" s="298"/>
      <c r="J291" s="298"/>
      <c r="K291" s="298"/>
      <c r="L291" s="298"/>
      <c r="M291" s="298"/>
      <c r="N291" s="298"/>
      <c r="O291" s="298"/>
      <c r="P291" s="298"/>
      <c r="Q291" s="298"/>
      <c r="R291" s="298"/>
      <c r="S291" s="298"/>
    </row>
    <row r="292" spans="2:23">
      <c r="B292" s="6"/>
      <c r="D292" s="6" t="s">
        <v>425</v>
      </c>
      <c r="E292" s="6" t="s">
        <v>3</v>
      </c>
      <c r="G292" s="298"/>
      <c r="H292" s="298"/>
      <c r="I292" s="298"/>
      <c r="J292" s="298"/>
      <c r="K292" s="298"/>
      <c r="L292" s="298"/>
      <c r="M292" s="298"/>
      <c r="O292" s="298"/>
      <c r="P292" s="298"/>
      <c r="Q292" s="298"/>
      <c r="R292" s="298"/>
      <c r="S292" s="298"/>
    </row>
    <row r="293" spans="2:23">
      <c r="B293" s="6"/>
      <c r="D293" s="6"/>
      <c r="E293" t="s">
        <v>636</v>
      </c>
      <c r="G293" s="298"/>
      <c r="H293" s="298"/>
      <c r="I293" s="298"/>
      <c r="J293" s="298"/>
      <c r="K293" s="298"/>
      <c r="L293" s="298"/>
      <c r="M293" s="298"/>
      <c r="P293" s="298"/>
      <c r="Q293" s="298"/>
      <c r="R293" s="298"/>
      <c r="S293" s="298"/>
    </row>
    <row r="294" spans="2:23">
      <c r="B294" s="6"/>
      <c r="D294" s="6"/>
      <c r="E294" t="s">
        <v>637</v>
      </c>
      <c r="G294" s="298"/>
      <c r="H294" s="298"/>
      <c r="I294" s="298"/>
      <c r="J294" s="298"/>
      <c r="K294" s="298"/>
      <c r="L294" s="298"/>
      <c r="M294" s="298"/>
      <c r="P294" s="298"/>
      <c r="Q294" s="298"/>
      <c r="R294" s="298"/>
      <c r="S294" s="298"/>
    </row>
    <row r="295" spans="2:23">
      <c r="B295" s="6"/>
      <c r="D295" s="6"/>
      <c r="E295" s="341" t="s">
        <v>1385</v>
      </c>
      <c r="F295" s="341"/>
      <c r="G295" s="298"/>
      <c r="I295" s="341"/>
      <c r="J295" s="298"/>
      <c r="K295" s="298"/>
      <c r="L295" s="298"/>
      <c r="M295" s="298"/>
      <c r="P295" s="298"/>
      <c r="Q295" s="298"/>
      <c r="R295" s="298"/>
      <c r="S295" s="298"/>
    </row>
    <row r="296" spans="2:23">
      <c r="B296" s="6"/>
      <c r="D296" s="6"/>
      <c r="E296" s="617" t="s">
        <v>1228</v>
      </c>
      <c r="G296" s="298"/>
      <c r="I296" s="617"/>
      <c r="J296" s="298"/>
      <c r="K296" s="298"/>
      <c r="L296" s="298"/>
      <c r="M296" s="298"/>
      <c r="O296" s="298"/>
      <c r="P296" s="298"/>
      <c r="Q296" s="298"/>
      <c r="R296" s="298"/>
      <c r="S296" s="298"/>
    </row>
    <row r="297" spans="2:23">
      <c r="B297" s="6"/>
      <c r="D297" s="6"/>
      <c r="E297" s="298"/>
      <c r="F297" s="298"/>
      <c r="G297" s="298"/>
      <c r="H297" s="298"/>
      <c r="I297" s="298"/>
      <c r="J297" s="298"/>
      <c r="K297" s="298"/>
      <c r="L297" s="298"/>
      <c r="M297" s="298"/>
    </row>
    <row r="298" spans="2:23">
      <c r="B298" s="6"/>
      <c r="D298" s="6" t="s">
        <v>50</v>
      </c>
      <c r="E298" s="6" t="s">
        <v>997</v>
      </c>
      <c r="K298" s="298"/>
      <c r="L298" s="298"/>
      <c r="M298" s="298"/>
      <c r="N298" s="298"/>
    </row>
    <row r="299" spans="2:23">
      <c r="B299" s="6"/>
      <c r="D299" s="298"/>
      <c r="E299" s="298" t="s">
        <v>281</v>
      </c>
      <c r="F299" s="298" t="s">
        <v>1064</v>
      </c>
      <c r="G299" s="298"/>
      <c r="O299" s="298"/>
      <c r="P299" s="298"/>
      <c r="Q299" s="298"/>
      <c r="R299" s="298"/>
      <c r="S299" s="298"/>
      <c r="T299" s="298"/>
      <c r="U299" s="298"/>
      <c r="V299" s="298"/>
      <c r="W299" s="298"/>
    </row>
    <row r="300" spans="2:23">
      <c r="B300" s="6"/>
      <c r="D300" s="298"/>
      <c r="E300" s="298"/>
      <c r="F300" s="341" t="s">
        <v>1785</v>
      </c>
      <c r="G300" s="341"/>
      <c r="H300" s="341"/>
      <c r="J300" s="341"/>
      <c r="K300" s="341"/>
      <c r="L300" s="341"/>
      <c r="M300" s="341"/>
      <c r="N300" s="341"/>
      <c r="O300" s="298"/>
      <c r="P300" s="298"/>
      <c r="Q300" s="298"/>
      <c r="R300" s="298"/>
      <c r="S300" s="298"/>
      <c r="T300" s="298"/>
      <c r="U300" s="298"/>
      <c r="V300" s="298"/>
      <c r="W300" s="298"/>
    </row>
    <row r="301" spans="2:23">
      <c r="B301" s="6"/>
      <c r="D301" s="298"/>
      <c r="E301" s="298" t="s">
        <v>282</v>
      </c>
      <c r="F301" s="298" t="s">
        <v>1065</v>
      </c>
      <c r="G301" s="298"/>
      <c r="L301" s="298"/>
      <c r="M301" s="298"/>
      <c r="N301" s="298"/>
      <c r="O301" s="298"/>
      <c r="P301" s="298"/>
      <c r="Q301" s="298"/>
      <c r="R301" s="298"/>
      <c r="S301" s="298"/>
      <c r="T301" s="298"/>
      <c r="U301" s="298"/>
      <c r="V301" s="298"/>
      <c r="W301" s="298"/>
    </row>
    <row r="302" spans="2:23">
      <c r="B302" s="6"/>
      <c r="D302" s="298"/>
      <c r="E302" s="298" t="s">
        <v>288</v>
      </c>
      <c r="F302" s="298" t="s">
        <v>638</v>
      </c>
      <c r="G302" s="298"/>
      <c r="H302" s="298"/>
      <c r="K302" s="298"/>
      <c r="L302" s="298"/>
      <c r="M302" s="298"/>
      <c r="N302" s="298"/>
      <c r="O302" s="298"/>
      <c r="P302" s="298"/>
      <c r="Q302" s="298"/>
      <c r="R302" s="298"/>
      <c r="S302" s="298"/>
      <c r="T302" s="298"/>
      <c r="U302" s="298"/>
      <c r="V302" s="298"/>
      <c r="W302" s="298"/>
    </row>
    <row r="303" spans="2:23">
      <c r="B303" s="6"/>
      <c r="D303" s="298"/>
      <c r="E303" s="298"/>
      <c r="F303" s="298" t="s">
        <v>203</v>
      </c>
      <c r="G303" s="298" t="s">
        <v>639</v>
      </c>
      <c r="K303" s="298"/>
      <c r="L303" s="298"/>
      <c r="M303" s="298"/>
      <c r="N303" s="298"/>
      <c r="O303" s="298"/>
      <c r="P303" s="298"/>
      <c r="Q303" s="298"/>
      <c r="R303" s="298"/>
      <c r="S303" s="298"/>
      <c r="T303" s="298"/>
      <c r="U303" s="298"/>
      <c r="V303" s="298"/>
      <c r="W303" s="298"/>
    </row>
    <row r="304" spans="2:23">
      <c r="B304" s="6"/>
      <c r="D304" s="298"/>
      <c r="E304" s="298"/>
      <c r="F304" s="298" t="s">
        <v>199</v>
      </c>
      <c r="G304" s="298" t="s">
        <v>1386</v>
      </c>
      <c r="H304" s="298"/>
      <c r="K304" s="298"/>
      <c r="L304" s="298"/>
      <c r="M304" s="298"/>
      <c r="N304" s="298"/>
      <c r="O304" s="298"/>
      <c r="P304" s="298"/>
      <c r="Q304" s="298"/>
      <c r="R304" s="298"/>
      <c r="S304" s="298"/>
      <c r="T304" s="298"/>
      <c r="U304" s="298"/>
      <c r="V304" s="298"/>
      <c r="W304" s="298"/>
    </row>
    <row r="305" spans="2:37">
      <c r="B305" s="6"/>
      <c r="D305" s="298"/>
      <c r="E305" s="298"/>
      <c r="F305" s="298" t="s">
        <v>200</v>
      </c>
      <c r="G305" s="298" t="s">
        <v>1066</v>
      </c>
      <c r="K305" s="298"/>
      <c r="L305" s="298"/>
      <c r="M305" s="298"/>
      <c r="N305" s="298"/>
      <c r="O305" s="298"/>
      <c r="P305" s="298"/>
      <c r="Q305" s="298"/>
      <c r="R305" s="298"/>
      <c r="S305" s="298"/>
      <c r="T305" s="298"/>
      <c r="U305" s="298"/>
      <c r="V305" s="298"/>
      <c r="W305" s="298"/>
    </row>
    <row r="306" spans="2:37">
      <c r="B306" s="6"/>
      <c r="D306" s="298"/>
      <c r="E306" s="298"/>
      <c r="F306" s="298" t="s">
        <v>718</v>
      </c>
      <c r="G306" s="298" t="s">
        <v>640</v>
      </c>
      <c r="H306" s="298"/>
      <c r="K306" s="298"/>
      <c r="L306" s="298"/>
      <c r="M306" s="298"/>
      <c r="N306" s="298"/>
      <c r="O306" s="298"/>
      <c r="P306" s="298"/>
      <c r="Q306" s="298"/>
      <c r="R306" s="298"/>
      <c r="S306" s="298"/>
      <c r="T306" s="298"/>
      <c r="U306" s="298"/>
      <c r="V306" s="298"/>
      <c r="W306" s="298"/>
    </row>
    <row r="307" spans="2:37">
      <c r="B307" s="6"/>
      <c r="D307" s="298"/>
      <c r="E307" s="298"/>
      <c r="F307" s="298" t="s">
        <v>641</v>
      </c>
      <c r="G307" s="298" t="s">
        <v>483</v>
      </c>
      <c r="K307" s="298"/>
      <c r="L307" s="298"/>
      <c r="M307" s="298"/>
      <c r="N307" s="298"/>
      <c r="O307" s="298"/>
      <c r="P307" s="298"/>
      <c r="Q307" s="298"/>
      <c r="R307" s="298"/>
      <c r="S307" s="298"/>
      <c r="T307" s="298"/>
      <c r="U307" s="298"/>
      <c r="V307" s="298"/>
      <c r="W307" s="298"/>
    </row>
    <row r="308" spans="2:37">
      <c r="B308" s="6"/>
      <c r="D308" s="298"/>
      <c r="E308" s="298"/>
      <c r="F308" s="298" t="s">
        <v>642</v>
      </c>
      <c r="G308" s="298" t="s">
        <v>888</v>
      </c>
      <c r="H308" s="298"/>
      <c r="K308" s="298"/>
      <c r="L308" s="298"/>
      <c r="M308" s="298"/>
      <c r="N308" s="298"/>
      <c r="O308" s="298"/>
      <c r="P308" s="298"/>
      <c r="Q308" s="298"/>
      <c r="R308" s="298"/>
      <c r="S308" s="298"/>
      <c r="T308" s="298"/>
      <c r="U308" s="298"/>
      <c r="V308" s="298"/>
      <c r="W308" s="298"/>
    </row>
    <row r="309" spans="2:37">
      <c r="B309" s="6"/>
      <c r="D309" s="298"/>
      <c r="E309" s="298" t="s">
        <v>954</v>
      </c>
      <c r="F309" s="298" t="s">
        <v>779</v>
      </c>
      <c r="G309" s="298"/>
      <c r="K309" s="298"/>
      <c r="L309" s="298"/>
      <c r="M309" s="298"/>
      <c r="N309" s="298"/>
      <c r="O309" s="298"/>
      <c r="P309" s="298"/>
      <c r="Q309" s="298"/>
      <c r="R309" s="298"/>
      <c r="S309" s="298"/>
      <c r="T309" s="298"/>
      <c r="U309" s="298"/>
      <c r="V309" s="298"/>
      <c r="W309" s="298"/>
    </row>
    <row r="310" spans="2:37">
      <c r="B310" s="6"/>
      <c r="D310" s="298"/>
      <c r="E310" s="298" t="s">
        <v>670</v>
      </c>
      <c r="F310" s="298" t="s">
        <v>1387</v>
      </c>
      <c r="G310" s="298"/>
      <c r="K310" s="298"/>
      <c r="L310" s="298"/>
      <c r="M310" s="298"/>
      <c r="N310" s="298"/>
      <c r="O310" s="298"/>
      <c r="P310" s="298"/>
      <c r="Q310" s="298"/>
      <c r="R310" s="298"/>
      <c r="S310" s="298"/>
      <c r="T310" s="298"/>
      <c r="U310" s="298"/>
      <c r="V310" s="298"/>
      <c r="W310" s="298"/>
    </row>
    <row r="311" spans="2:37">
      <c r="B311" s="6"/>
      <c r="D311" s="298"/>
      <c r="E311" s="298"/>
      <c r="F311" s="429" t="s">
        <v>1157</v>
      </c>
      <c r="G311" s="341"/>
      <c r="H311" s="341"/>
      <c r="J311" s="429"/>
      <c r="K311" s="429"/>
      <c r="L311" s="429"/>
      <c r="M311" s="335"/>
      <c r="N311" s="335"/>
      <c r="O311" s="335"/>
      <c r="P311" s="335"/>
      <c r="Q311" s="335"/>
      <c r="R311" s="335"/>
      <c r="S311" s="335"/>
      <c r="T311" s="335"/>
      <c r="U311" s="335"/>
      <c r="V311" s="335"/>
      <c r="W311" s="335"/>
      <c r="X311" s="2"/>
      <c r="Y311" s="2"/>
      <c r="Z311" s="2"/>
      <c r="AA311" s="2"/>
      <c r="AB311" s="2"/>
      <c r="AC311" s="2"/>
      <c r="AD311" s="2"/>
      <c r="AE311" s="2"/>
      <c r="AF311" s="2"/>
      <c r="AG311" s="2"/>
      <c r="AH311" s="2"/>
      <c r="AI311" s="2"/>
      <c r="AJ311" s="2"/>
      <c r="AK311" s="2"/>
    </row>
    <row r="312" spans="2:37">
      <c r="B312" s="6"/>
      <c r="D312" s="298"/>
      <c r="E312" s="298"/>
      <c r="F312" s="429" t="s">
        <v>1410</v>
      </c>
      <c r="G312" s="341"/>
      <c r="H312" s="341"/>
      <c r="J312" s="429"/>
      <c r="K312" s="429"/>
      <c r="L312" s="429"/>
      <c r="M312" s="335"/>
      <c r="N312" s="335"/>
      <c r="O312" s="335"/>
      <c r="P312" s="335"/>
      <c r="Q312" s="335"/>
      <c r="R312" s="335"/>
      <c r="S312" s="335"/>
      <c r="T312" s="335"/>
      <c r="U312" s="335"/>
      <c r="V312" s="335"/>
      <c r="W312" s="335"/>
      <c r="X312" s="2"/>
      <c r="Y312" s="2"/>
      <c r="Z312" s="2"/>
      <c r="AA312" s="2"/>
      <c r="AB312" s="2"/>
      <c r="AC312" s="2"/>
      <c r="AD312" s="2"/>
      <c r="AE312" s="2"/>
      <c r="AF312" s="2"/>
      <c r="AG312" s="2"/>
      <c r="AH312" s="2"/>
      <c r="AI312" s="2"/>
      <c r="AJ312" s="2"/>
      <c r="AK312" s="2"/>
    </row>
    <row r="313" spans="2:37">
      <c r="B313" s="6"/>
      <c r="D313" s="298"/>
      <c r="E313" s="298"/>
      <c r="F313" s="429" t="s">
        <v>1158</v>
      </c>
      <c r="G313" s="341"/>
      <c r="H313" s="341"/>
      <c r="J313" s="429"/>
      <c r="K313" s="429"/>
      <c r="L313" s="429"/>
      <c r="M313" s="335"/>
      <c r="N313" s="335"/>
      <c r="O313" s="335"/>
      <c r="P313" s="335"/>
      <c r="Q313" s="335"/>
      <c r="R313" s="335"/>
      <c r="S313" s="335"/>
      <c r="T313" s="335"/>
      <c r="U313" s="335"/>
      <c r="V313" s="335"/>
      <c r="W313" s="335"/>
      <c r="X313" s="2"/>
      <c r="Y313" s="2"/>
      <c r="Z313" s="2"/>
      <c r="AA313" s="2"/>
      <c r="AB313" s="2"/>
      <c r="AC313" s="2"/>
      <c r="AD313" s="2"/>
      <c r="AE313" s="2"/>
      <c r="AF313" s="2"/>
      <c r="AG313" s="2"/>
      <c r="AH313" s="2"/>
      <c r="AI313" s="2"/>
      <c r="AJ313" s="2"/>
      <c r="AK313" s="2"/>
    </row>
    <row r="314" spans="2:37">
      <c r="B314" s="6"/>
      <c r="D314" s="298"/>
      <c r="E314" s="298"/>
      <c r="F314" s="341"/>
      <c r="G314" s="341"/>
      <c r="H314" s="341"/>
      <c r="I314" s="429"/>
      <c r="J314" s="429"/>
      <c r="K314" s="429"/>
      <c r="L314" s="429"/>
      <c r="M314" s="335"/>
      <c r="N314" s="335"/>
      <c r="O314" s="335"/>
      <c r="P314" s="335"/>
      <c r="Q314" s="335"/>
      <c r="R314" s="335"/>
      <c r="S314" s="335"/>
      <c r="T314" s="335"/>
      <c r="U314" s="335"/>
      <c r="V314" s="335"/>
      <c r="W314" s="335"/>
      <c r="X314" s="2"/>
      <c r="Y314" s="2"/>
      <c r="Z314" s="2"/>
      <c r="AA314" s="2"/>
      <c r="AB314" s="2"/>
      <c r="AC314" s="2"/>
      <c r="AD314" s="2"/>
      <c r="AE314" s="2"/>
      <c r="AF314" s="2"/>
      <c r="AG314" s="2"/>
      <c r="AH314" s="2"/>
      <c r="AI314" s="2"/>
      <c r="AJ314" s="2"/>
      <c r="AK314" s="2"/>
    </row>
    <row r="315" spans="2:37">
      <c r="B315" s="6"/>
      <c r="D315" s="6" t="s">
        <v>47</v>
      </c>
      <c r="E315" s="6" t="s">
        <v>554</v>
      </c>
      <c r="G315" s="298"/>
      <c r="H315" s="298"/>
      <c r="I315" s="298"/>
      <c r="J315" s="298"/>
      <c r="K315" s="298"/>
      <c r="L315" s="298"/>
      <c r="M315" s="298"/>
      <c r="O315" s="298"/>
      <c r="P315" s="298"/>
      <c r="Q315" s="298"/>
      <c r="R315" s="298"/>
      <c r="S315" s="298"/>
    </row>
    <row r="316" spans="2:37">
      <c r="B316" s="6"/>
      <c r="D316" s="6"/>
      <c r="E316" s="298" t="s">
        <v>1388</v>
      </c>
      <c r="K316" s="298"/>
      <c r="L316" s="298"/>
      <c r="M316" s="298"/>
      <c r="N316" s="298"/>
      <c r="P316" s="298"/>
      <c r="Q316" s="298"/>
      <c r="R316" s="298"/>
      <c r="S316" s="298"/>
    </row>
    <row r="317" spans="2:37">
      <c r="B317" s="6"/>
      <c r="D317" s="6"/>
      <c r="E317" s="298" t="s">
        <v>1384</v>
      </c>
      <c r="I317" s="298"/>
      <c r="J317" s="298"/>
      <c r="K317" s="298"/>
      <c r="L317" s="298"/>
      <c r="M317" s="298"/>
      <c r="N317" s="298"/>
      <c r="O317" s="298"/>
      <c r="P317" s="298"/>
      <c r="Q317" s="298"/>
      <c r="R317" s="298"/>
      <c r="S317" s="298"/>
    </row>
    <row r="318" spans="2:37">
      <c r="B318" s="6"/>
      <c r="F318" s="6"/>
      <c r="G318" s="298"/>
      <c r="H318" s="298"/>
      <c r="I318" s="298"/>
      <c r="J318" s="298"/>
      <c r="K318" s="298"/>
      <c r="L318" s="298"/>
      <c r="M318" s="298"/>
      <c r="N318" s="298"/>
      <c r="O318" s="298"/>
      <c r="Q318" s="298"/>
      <c r="R318" s="298"/>
      <c r="S318" s="298"/>
      <c r="T318" s="298"/>
      <c r="U318" s="298"/>
      <c r="V318" s="298"/>
      <c r="W318" s="298"/>
    </row>
    <row r="319" spans="2:37">
      <c r="B319" s="6"/>
      <c r="C319" s="6" t="s">
        <v>791</v>
      </c>
      <c r="D319" s="6"/>
      <c r="F319" s="6"/>
      <c r="G319" s="6" t="s">
        <v>313</v>
      </c>
      <c r="I319" s="298"/>
      <c r="J319" s="298"/>
      <c r="K319" s="298"/>
      <c r="L319" s="298"/>
      <c r="M319" s="298"/>
      <c r="N319" s="298"/>
      <c r="O319" s="298"/>
      <c r="P319" s="298"/>
    </row>
    <row r="320" spans="2:37">
      <c r="B320" s="6"/>
      <c r="D320" s="6" t="s">
        <v>201</v>
      </c>
      <c r="E320" s="6" t="s">
        <v>643</v>
      </c>
      <c r="G320" s="6"/>
      <c r="H320" s="6"/>
      <c r="I320" s="6"/>
      <c r="J320" s="6"/>
      <c r="K320" s="6"/>
      <c r="L320" s="6"/>
      <c r="M320" s="6"/>
      <c r="N320" s="6"/>
      <c r="O320" s="6"/>
      <c r="P320" s="6"/>
      <c r="Q320" s="6"/>
      <c r="R320" s="6"/>
    </row>
    <row r="321" spans="1:19">
      <c r="B321" s="6"/>
      <c r="D321" s="6"/>
      <c r="E321" t="s">
        <v>644</v>
      </c>
      <c r="G321" s="298"/>
      <c r="I321" s="298"/>
      <c r="K321" s="298"/>
    </row>
    <row r="322" spans="1:19">
      <c r="B322" s="6"/>
      <c r="D322" s="6"/>
      <c r="E322" s="298" t="s">
        <v>1159</v>
      </c>
      <c r="F322" s="298"/>
      <c r="G322" s="298"/>
      <c r="I322" s="298"/>
      <c r="K322" s="298"/>
    </row>
    <row r="323" spans="1:19">
      <c r="B323" s="6"/>
      <c r="D323" s="6"/>
      <c r="E323" s="298" t="s">
        <v>1389</v>
      </c>
      <c r="F323" s="298"/>
      <c r="G323" s="298"/>
      <c r="I323" s="298"/>
      <c r="K323" s="298"/>
    </row>
    <row r="324" spans="1:19">
      <c r="B324" s="6"/>
      <c r="D324" s="6"/>
      <c r="E324" s="298" t="s">
        <v>1160</v>
      </c>
      <c r="F324" s="298"/>
      <c r="G324" s="298"/>
      <c r="I324" s="298"/>
      <c r="K324" s="298"/>
    </row>
    <row r="325" spans="1:19">
      <c r="B325" s="6"/>
      <c r="D325" s="6"/>
      <c r="G325" s="298"/>
      <c r="I325" s="298"/>
      <c r="K325" s="298"/>
    </row>
    <row r="326" spans="1:19">
      <c r="B326" s="6"/>
      <c r="D326" s="6" t="s">
        <v>797</v>
      </c>
      <c r="E326" s="6" t="s">
        <v>349</v>
      </c>
      <c r="G326" s="298"/>
      <c r="H326" s="298"/>
      <c r="I326" s="298"/>
      <c r="J326" s="298"/>
      <c r="K326" s="298"/>
      <c r="P326" s="298"/>
      <c r="Q326" s="298"/>
      <c r="R326" s="298"/>
      <c r="S326" s="298"/>
    </row>
    <row r="327" spans="1:19">
      <c r="B327" s="6"/>
      <c r="D327" s="6"/>
      <c r="E327" t="s">
        <v>645</v>
      </c>
      <c r="G327" s="298"/>
      <c r="I327" s="298"/>
      <c r="J327" s="298"/>
      <c r="K327" s="298"/>
      <c r="L327" s="298"/>
      <c r="M327" s="298"/>
      <c r="N327" s="298"/>
      <c r="O327" s="298"/>
      <c r="P327" s="298"/>
      <c r="Q327" s="298"/>
      <c r="R327" s="298"/>
      <c r="S327" s="298"/>
    </row>
    <row r="328" spans="1:19">
      <c r="B328" s="6"/>
      <c r="D328" s="6"/>
      <c r="G328" s="298"/>
      <c r="I328" s="298"/>
      <c r="J328" s="298"/>
      <c r="K328" s="298"/>
      <c r="L328" s="298"/>
      <c r="M328" s="298"/>
      <c r="N328" s="298"/>
      <c r="O328" s="298"/>
      <c r="P328" s="298"/>
      <c r="Q328" s="298"/>
      <c r="R328" s="298"/>
      <c r="S328" s="298"/>
    </row>
    <row r="329" spans="1:19">
      <c r="B329" s="6"/>
      <c r="D329" s="428" t="s">
        <v>947</v>
      </c>
      <c r="E329" s="428" t="s">
        <v>649</v>
      </c>
      <c r="F329" s="34"/>
      <c r="G329" s="298"/>
      <c r="H329" s="298"/>
      <c r="I329" s="298"/>
      <c r="J329" s="298"/>
      <c r="K329" s="298"/>
      <c r="L329" s="298"/>
      <c r="M329" s="298"/>
      <c r="N329" s="298"/>
      <c r="O329" s="298"/>
      <c r="P329" s="298"/>
      <c r="Q329" s="298"/>
      <c r="R329" s="298"/>
      <c r="S329" s="298"/>
    </row>
    <row r="330" spans="1:19">
      <c r="B330" s="6"/>
      <c r="E330" t="s">
        <v>646</v>
      </c>
      <c r="I330" s="298"/>
      <c r="J330" s="298"/>
      <c r="K330" s="298"/>
      <c r="L330" s="298"/>
      <c r="M330" s="298"/>
      <c r="N330" s="298"/>
      <c r="O330" s="298"/>
      <c r="P330" s="298"/>
      <c r="Q330" s="298"/>
      <c r="R330" s="298"/>
      <c r="S330" s="298"/>
    </row>
    <row r="331" spans="1:19">
      <c r="B331" s="6"/>
      <c r="E331" t="s">
        <v>647</v>
      </c>
      <c r="I331" s="298"/>
      <c r="J331" s="298"/>
      <c r="K331" s="298"/>
      <c r="L331" s="298"/>
      <c r="M331" s="298"/>
      <c r="N331" s="298"/>
      <c r="O331" s="298"/>
      <c r="P331" s="298"/>
      <c r="Q331" s="298"/>
      <c r="R331" s="298"/>
      <c r="S331" s="298"/>
    </row>
    <row r="332" spans="1:19">
      <c r="B332" s="6"/>
      <c r="E332" t="s">
        <v>648</v>
      </c>
      <c r="I332" s="298"/>
      <c r="J332" s="298"/>
      <c r="K332" s="298"/>
      <c r="L332" s="298"/>
      <c r="M332" s="298"/>
      <c r="N332" s="298"/>
      <c r="O332" s="298"/>
      <c r="P332" s="298"/>
      <c r="Q332" s="298"/>
      <c r="R332" s="298"/>
      <c r="S332" s="298"/>
    </row>
    <row r="333" spans="1:19">
      <c r="B333" s="6"/>
      <c r="I333" s="298"/>
      <c r="J333" s="298"/>
      <c r="K333" s="298"/>
      <c r="L333" s="298"/>
      <c r="M333" s="298"/>
      <c r="N333" s="298"/>
      <c r="O333" s="298"/>
      <c r="P333" s="298"/>
      <c r="Q333" s="298"/>
      <c r="R333" s="298"/>
      <c r="S333" s="298"/>
    </row>
    <row r="334" spans="1:19">
      <c r="B334" s="6"/>
      <c r="C334" s="336" t="s">
        <v>792</v>
      </c>
      <c r="G334" s="336" t="s">
        <v>314</v>
      </c>
      <c r="I334" s="298"/>
      <c r="J334" s="298"/>
      <c r="K334" s="298"/>
      <c r="L334" s="298"/>
      <c r="M334" s="298"/>
      <c r="N334" s="298"/>
      <c r="O334" s="298"/>
      <c r="P334" s="298"/>
      <c r="Q334" s="298"/>
      <c r="R334" s="298"/>
      <c r="S334" s="298"/>
    </row>
    <row r="335" spans="1:19">
      <c r="A335" t="s">
        <v>809</v>
      </c>
      <c r="D335" s="6" t="s">
        <v>201</v>
      </c>
      <c r="E335" s="336" t="s">
        <v>314</v>
      </c>
      <c r="J335" s="336"/>
      <c r="K335" s="336"/>
      <c r="L335" s="336"/>
      <c r="M335" s="335"/>
      <c r="N335" s="335"/>
      <c r="O335" s="335"/>
      <c r="P335" s="335"/>
      <c r="Q335" s="335"/>
      <c r="R335" s="335"/>
      <c r="S335" s="298"/>
    </row>
    <row r="336" spans="1:19">
      <c r="E336" t="s">
        <v>281</v>
      </c>
      <c r="F336" s="298" t="s">
        <v>1390</v>
      </c>
      <c r="J336" s="298"/>
      <c r="K336" s="298"/>
      <c r="L336" s="298"/>
      <c r="M336" s="298"/>
      <c r="N336" s="298"/>
      <c r="O336" s="298"/>
      <c r="P336" s="298"/>
      <c r="Q336" s="298"/>
      <c r="R336" s="298"/>
      <c r="S336" s="298"/>
    </row>
    <row r="337" spans="1:38">
      <c r="E337" s="298" t="s">
        <v>282</v>
      </c>
      <c r="F337" t="s">
        <v>650</v>
      </c>
      <c r="J337" s="298"/>
      <c r="K337" s="298"/>
      <c r="L337" s="298"/>
      <c r="M337" s="298"/>
      <c r="N337" s="298"/>
      <c r="O337" s="298"/>
      <c r="P337" s="298"/>
      <c r="Q337" s="298"/>
      <c r="R337" s="298"/>
      <c r="S337" s="298"/>
    </row>
    <row r="338" spans="1:38">
      <c r="F338" s="341" t="s">
        <v>1783</v>
      </c>
      <c r="J338" s="298"/>
      <c r="K338" s="298"/>
      <c r="L338" s="298"/>
      <c r="M338" s="298"/>
      <c r="N338" s="298"/>
      <c r="O338" s="298"/>
      <c r="P338" s="298"/>
      <c r="Q338" s="298"/>
      <c r="R338" s="298"/>
      <c r="S338" s="298"/>
    </row>
    <row r="339" spans="1:38">
      <c r="F339" s="341" t="s">
        <v>1782</v>
      </c>
      <c r="J339" s="298"/>
      <c r="K339" s="298"/>
      <c r="L339" s="298"/>
      <c r="M339" s="298"/>
      <c r="N339" s="298"/>
      <c r="O339" s="298"/>
      <c r="P339" s="298"/>
      <c r="Q339" s="298"/>
      <c r="R339" s="298"/>
      <c r="S339" s="298"/>
    </row>
    <row r="340" spans="1:38">
      <c r="J340" s="298"/>
      <c r="K340" s="298"/>
      <c r="L340" s="298"/>
      <c r="M340" s="298"/>
      <c r="N340" s="298"/>
      <c r="O340" s="298"/>
      <c r="P340" s="298"/>
      <c r="Q340" s="298"/>
      <c r="R340" s="298"/>
      <c r="S340" s="298"/>
    </row>
    <row r="341" spans="1:38">
      <c r="A341" s="13"/>
      <c r="B341" s="22" t="s">
        <v>868</v>
      </c>
      <c r="C341" s="13"/>
      <c r="D341" s="366" t="s">
        <v>708</v>
      </c>
      <c r="E341" s="366"/>
      <c r="F341" s="366"/>
      <c r="G341" s="366"/>
      <c r="H341" s="366"/>
      <c r="I341" s="366"/>
      <c r="J341" s="365"/>
      <c r="K341" s="365"/>
      <c r="L341" s="365"/>
      <c r="M341" s="365"/>
      <c r="N341" s="365"/>
      <c r="O341" s="365"/>
      <c r="P341" s="365"/>
      <c r="Q341" s="365"/>
      <c r="R341" s="365"/>
      <c r="S341" s="365"/>
      <c r="T341" s="13"/>
      <c r="U341" s="13"/>
      <c r="V341" s="13"/>
      <c r="W341" s="13"/>
      <c r="X341" s="13"/>
      <c r="Y341" s="13"/>
      <c r="Z341" s="13"/>
      <c r="AA341" s="13"/>
      <c r="AB341" s="13"/>
      <c r="AC341" s="13"/>
      <c r="AD341" s="13"/>
      <c r="AE341" s="13"/>
      <c r="AF341" s="13"/>
      <c r="AG341" s="13"/>
      <c r="AH341" s="13"/>
      <c r="AI341" s="13"/>
      <c r="AJ341" s="13"/>
      <c r="AK341" s="13"/>
      <c r="AL341" s="13"/>
    </row>
    <row r="342" spans="1:38">
      <c r="A342" s="1"/>
      <c r="B342" s="367"/>
      <c r="C342" s="1"/>
      <c r="D342" s="368"/>
      <c r="E342" s="368"/>
      <c r="F342" s="368"/>
      <c r="G342" s="368"/>
      <c r="H342" s="368"/>
      <c r="I342" s="368"/>
      <c r="J342" s="299"/>
      <c r="K342" s="299"/>
      <c r="L342" s="299"/>
      <c r="M342" s="299"/>
      <c r="N342" s="299"/>
      <c r="O342" s="299"/>
      <c r="P342" s="299"/>
      <c r="Q342" s="299"/>
      <c r="R342" s="299"/>
      <c r="S342" s="299"/>
      <c r="T342" s="1"/>
      <c r="U342" s="1"/>
      <c r="V342" s="1"/>
      <c r="W342" s="1"/>
      <c r="X342" s="1"/>
      <c r="Y342" s="1"/>
      <c r="Z342" s="1"/>
      <c r="AA342" s="1"/>
      <c r="AB342" s="1"/>
      <c r="AC342" s="1"/>
      <c r="AD342" s="1"/>
      <c r="AE342" s="1"/>
      <c r="AF342" s="1"/>
      <c r="AG342" s="1"/>
      <c r="AH342" s="1"/>
      <c r="AI342" s="1"/>
      <c r="AJ342" s="1"/>
      <c r="AK342" s="1"/>
      <c r="AL342" s="1"/>
    </row>
    <row r="343" spans="1:38">
      <c r="B343" s="6"/>
      <c r="C343" s="336" t="s">
        <v>944</v>
      </c>
      <c r="G343" s="368" t="s">
        <v>708</v>
      </c>
      <c r="I343" s="336"/>
      <c r="J343" s="298"/>
      <c r="K343" s="298"/>
      <c r="L343" s="298"/>
      <c r="M343" s="298"/>
      <c r="N343" s="298"/>
      <c r="O343" s="298"/>
      <c r="P343" s="298"/>
      <c r="Q343" s="298"/>
      <c r="R343" s="298"/>
      <c r="S343" s="298"/>
    </row>
    <row r="344" spans="1:38">
      <c r="B344" s="6"/>
      <c r="C344" s="336"/>
      <c r="D344" s="6" t="s">
        <v>201</v>
      </c>
      <c r="E344" s="6" t="s">
        <v>708</v>
      </c>
      <c r="G344" s="368"/>
      <c r="I344" s="336"/>
      <c r="J344" s="298"/>
      <c r="K344" s="298"/>
      <c r="L344" s="298"/>
      <c r="M344" s="298"/>
      <c r="N344" s="298"/>
      <c r="O344" s="298"/>
      <c r="P344" s="298"/>
      <c r="Q344" s="298"/>
      <c r="R344" s="298"/>
      <c r="S344" s="298"/>
    </row>
    <row r="345" spans="1:38">
      <c r="B345" s="6"/>
      <c r="E345" t="s">
        <v>281</v>
      </c>
      <c r="F345" t="s">
        <v>653</v>
      </c>
      <c r="J345" s="298"/>
      <c r="K345" s="298"/>
      <c r="L345" s="298"/>
      <c r="M345" s="298"/>
      <c r="N345" s="298"/>
      <c r="O345" s="298"/>
      <c r="P345" s="298"/>
      <c r="Q345" s="298"/>
      <c r="R345" s="298"/>
      <c r="S345" s="298"/>
    </row>
    <row r="346" spans="1:38" s="13" customFormat="1">
      <c r="A346"/>
      <c r="B346" s="6"/>
      <c r="C346"/>
      <c r="D346"/>
      <c r="E346" s="298"/>
      <c r="F346" s="298" t="s">
        <v>654</v>
      </c>
      <c r="G346"/>
      <c r="H346"/>
      <c r="I346"/>
      <c r="J346" s="298"/>
      <c r="K346" s="298"/>
      <c r="L346" s="298"/>
      <c r="M346" s="298"/>
      <c r="N346" s="298"/>
      <c r="O346" s="298"/>
      <c r="P346" s="298"/>
      <c r="Q346" s="298"/>
      <c r="R346" s="298"/>
      <c r="S346" s="298"/>
      <c r="T346"/>
      <c r="U346"/>
      <c r="V346"/>
      <c r="W346"/>
      <c r="X346"/>
      <c r="Y346"/>
      <c r="Z346"/>
      <c r="AA346"/>
      <c r="AB346"/>
      <c r="AC346"/>
      <c r="AD346"/>
      <c r="AE346"/>
      <c r="AF346"/>
      <c r="AG346"/>
      <c r="AH346"/>
      <c r="AI346"/>
      <c r="AJ346"/>
      <c r="AK346"/>
      <c r="AL346"/>
    </row>
    <row r="347" spans="1:38">
      <c r="B347" s="6"/>
      <c r="E347" s="298"/>
      <c r="F347" s="298" t="s">
        <v>778</v>
      </c>
      <c r="I347" s="298"/>
      <c r="J347" s="298"/>
      <c r="K347" s="298"/>
      <c r="L347" s="298"/>
      <c r="M347" s="298"/>
      <c r="N347" s="298"/>
      <c r="O347" s="298"/>
      <c r="P347" s="298"/>
      <c r="Q347" s="298"/>
      <c r="R347" s="298"/>
      <c r="S347" s="298"/>
    </row>
    <row r="348" spans="1:38">
      <c r="B348" s="6"/>
      <c r="E348" s="298" t="s">
        <v>282</v>
      </c>
      <c r="F348" s="298" t="s">
        <v>1787</v>
      </c>
      <c r="I348" s="298"/>
      <c r="J348" s="298"/>
      <c r="K348" s="298"/>
      <c r="L348" s="298"/>
      <c r="M348" s="298"/>
      <c r="N348" s="298"/>
      <c r="O348" s="298"/>
      <c r="P348" s="298"/>
      <c r="Q348" s="298"/>
      <c r="R348" s="298"/>
      <c r="S348" s="298"/>
    </row>
    <row r="349" spans="1:38">
      <c r="B349" s="6"/>
      <c r="E349" s="298"/>
      <c r="F349" s="298" t="s">
        <v>1396</v>
      </c>
      <c r="I349" s="298"/>
      <c r="J349" s="298"/>
      <c r="K349" s="298"/>
      <c r="L349" s="298"/>
      <c r="M349" s="298"/>
      <c r="N349" s="298"/>
      <c r="O349" s="298"/>
      <c r="P349" s="298"/>
      <c r="Q349" s="298"/>
      <c r="R349" s="298"/>
      <c r="S349" s="298"/>
    </row>
    <row r="350" spans="1:38">
      <c r="B350" s="6"/>
      <c r="E350" s="298"/>
      <c r="F350" s="298" t="s">
        <v>1397</v>
      </c>
      <c r="I350" s="298"/>
      <c r="J350" s="298"/>
      <c r="K350" s="298"/>
      <c r="L350" s="298"/>
      <c r="M350" s="298"/>
      <c r="N350" s="298"/>
      <c r="O350" s="298"/>
      <c r="P350" s="298"/>
      <c r="Q350" s="298"/>
      <c r="R350" s="298"/>
      <c r="S350" s="298"/>
    </row>
    <row r="351" spans="1:38">
      <c r="B351" s="6"/>
      <c r="E351" s="298"/>
      <c r="F351" s="298"/>
      <c r="I351" s="298"/>
      <c r="J351" s="298"/>
      <c r="K351" s="298"/>
      <c r="L351" s="298"/>
      <c r="M351" s="298"/>
      <c r="N351" s="298"/>
      <c r="O351" s="298"/>
      <c r="P351" s="298"/>
      <c r="Q351" s="298"/>
      <c r="R351" s="298"/>
      <c r="S351" s="298"/>
    </row>
    <row r="352" spans="1:38">
      <c r="B352" s="6"/>
      <c r="C352" s="336" t="s">
        <v>945</v>
      </c>
      <c r="G352" s="368" t="s">
        <v>1998</v>
      </c>
      <c r="I352" s="336"/>
      <c r="J352" s="298"/>
      <c r="K352" s="298"/>
      <c r="L352" s="298"/>
      <c r="M352" s="298"/>
      <c r="N352" s="298"/>
      <c r="O352" s="298"/>
      <c r="P352" s="298"/>
      <c r="Q352" s="298"/>
      <c r="R352" s="298"/>
      <c r="S352" s="298"/>
    </row>
    <row r="353" spans="1:38" ht="13.7" customHeight="1">
      <c r="B353" s="6"/>
      <c r="E353" s="1483" t="s">
        <v>1997</v>
      </c>
      <c r="F353" s="1483"/>
      <c r="G353" s="1483"/>
      <c r="H353" s="1483"/>
      <c r="I353" s="1483"/>
      <c r="J353" s="1483"/>
      <c r="K353" s="1483"/>
      <c r="L353" s="1483"/>
      <c r="M353" s="1483"/>
      <c r="N353" s="1483"/>
      <c r="O353" s="1483"/>
      <c r="P353" s="1483"/>
      <c r="Q353" s="1483"/>
      <c r="R353" s="1483"/>
      <c r="S353" s="1483"/>
      <c r="T353" s="1483"/>
      <c r="U353" s="1483"/>
      <c r="V353" s="1483"/>
      <c r="W353" s="1483"/>
      <c r="X353" s="1483"/>
      <c r="Y353" s="1483"/>
      <c r="Z353" s="1483"/>
      <c r="AA353" s="1483"/>
      <c r="AB353" s="1483"/>
      <c r="AC353" s="1483"/>
      <c r="AD353" s="1483"/>
      <c r="AE353" s="1483"/>
      <c r="AF353" s="1483"/>
      <c r="AG353" s="1483"/>
      <c r="AH353" s="1483"/>
      <c r="AI353" s="1483"/>
      <c r="AJ353" s="1483"/>
      <c r="AK353" s="1483"/>
    </row>
    <row r="354" spans="1:38" ht="13.7" customHeight="1">
      <c r="B354" s="6"/>
      <c r="E354" s="1483"/>
      <c r="F354" s="1483"/>
      <c r="G354" s="1483"/>
      <c r="H354" s="1483"/>
      <c r="I354" s="1483"/>
      <c r="J354" s="1483"/>
      <c r="K354" s="1483"/>
      <c r="L354" s="1483"/>
      <c r="M354" s="1483"/>
      <c r="N354" s="1483"/>
      <c r="O354" s="1483"/>
      <c r="P354" s="1483"/>
      <c r="Q354" s="1483"/>
      <c r="R354" s="1483"/>
      <c r="S354" s="1483"/>
      <c r="T354" s="1483"/>
      <c r="U354" s="1483"/>
      <c r="V354" s="1483"/>
      <c r="W354" s="1483"/>
      <c r="X354" s="1483"/>
      <c r="Y354" s="1483"/>
      <c r="Z354" s="1483"/>
      <c r="AA354" s="1483"/>
      <c r="AB354" s="1483"/>
      <c r="AC354" s="1483"/>
      <c r="AD354" s="1483"/>
      <c r="AE354" s="1483"/>
      <c r="AF354" s="1483"/>
      <c r="AG354" s="1483"/>
      <c r="AH354" s="1483"/>
      <c r="AI354" s="1483"/>
      <c r="AJ354" s="1483"/>
      <c r="AK354" s="1483"/>
    </row>
    <row r="355" spans="1:38">
      <c r="B355" s="6"/>
      <c r="E355" s="1483"/>
      <c r="F355" s="1483"/>
      <c r="G355" s="1483"/>
      <c r="H355" s="1483"/>
      <c r="I355" s="1483"/>
      <c r="J355" s="1483"/>
      <c r="K355" s="1483"/>
      <c r="L355" s="1483"/>
      <c r="M355" s="1483"/>
      <c r="N355" s="1483"/>
      <c r="O355" s="1483"/>
      <c r="P355" s="1483"/>
      <c r="Q355" s="1483"/>
      <c r="R355" s="1483"/>
      <c r="S355" s="1483"/>
      <c r="T355" s="1483"/>
      <c r="U355" s="1483"/>
      <c r="V355" s="1483"/>
      <c r="W355" s="1483"/>
      <c r="X355" s="1483"/>
      <c r="Y355" s="1483"/>
      <c r="Z355" s="1483"/>
      <c r="AA355" s="1483"/>
      <c r="AB355" s="1483"/>
      <c r="AC355" s="1483"/>
      <c r="AD355" s="1483"/>
      <c r="AE355" s="1483"/>
      <c r="AF355" s="1483"/>
      <c r="AG355" s="1483"/>
      <c r="AH355" s="1483"/>
      <c r="AI355" s="1483"/>
      <c r="AJ355" s="1483"/>
      <c r="AK355" s="1483"/>
    </row>
    <row r="356" spans="1:38">
      <c r="B356" s="6"/>
      <c r="E356" s="1483"/>
      <c r="F356" s="1483"/>
      <c r="G356" s="1483"/>
      <c r="H356" s="1483"/>
      <c r="I356" s="1483"/>
      <c r="J356" s="1483"/>
      <c r="K356" s="1483"/>
      <c r="L356" s="1483"/>
      <c r="M356" s="1483"/>
      <c r="N356" s="1483"/>
      <c r="O356" s="1483"/>
      <c r="P356" s="1483"/>
      <c r="Q356" s="1483"/>
      <c r="R356" s="1483"/>
      <c r="S356" s="1483"/>
      <c r="T356" s="1483"/>
      <c r="U356" s="1483"/>
      <c r="V356" s="1483"/>
      <c r="W356" s="1483"/>
      <c r="X356" s="1483"/>
      <c r="Y356" s="1483"/>
      <c r="Z356" s="1483"/>
      <c r="AA356" s="1483"/>
      <c r="AB356" s="1483"/>
      <c r="AC356" s="1483"/>
      <c r="AD356" s="1483"/>
      <c r="AE356" s="1483"/>
      <c r="AF356" s="1483"/>
      <c r="AG356" s="1483"/>
      <c r="AH356" s="1483"/>
      <c r="AI356" s="1483"/>
      <c r="AJ356" s="1483"/>
      <c r="AK356" s="1483"/>
    </row>
    <row r="357" spans="1:38">
      <c r="B357" s="6"/>
      <c r="E357" s="1483"/>
      <c r="F357" s="1483"/>
      <c r="G357" s="1483"/>
      <c r="H357" s="1483"/>
      <c r="I357" s="1483"/>
      <c r="J357" s="1483"/>
      <c r="K357" s="1483"/>
      <c r="L357" s="1483"/>
      <c r="M357" s="1483"/>
      <c r="N357" s="1483"/>
      <c r="O357" s="1483"/>
      <c r="P357" s="1483"/>
      <c r="Q357" s="1483"/>
      <c r="R357" s="1483"/>
      <c r="S357" s="1483"/>
      <c r="T357" s="1483"/>
      <c r="U357" s="1483"/>
      <c r="V357" s="1483"/>
      <c r="W357" s="1483"/>
      <c r="X357" s="1483"/>
      <c r="Y357" s="1483"/>
      <c r="Z357" s="1483"/>
      <c r="AA357" s="1483"/>
      <c r="AB357" s="1483"/>
      <c r="AC357" s="1483"/>
      <c r="AD357" s="1483"/>
      <c r="AE357" s="1483"/>
      <c r="AF357" s="1483"/>
      <c r="AG357" s="1483"/>
      <c r="AH357" s="1483"/>
      <c r="AI357" s="1483"/>
      <c r="AJ357" s="1483"/>
      <c r="AK357" s="1483"/>
    </row>
    <row r="358" spans="1:38">
      <c r="B358" s="6"/>
      <c r="E358" s="298" t="s">
        <v>281</v>
      </c>
      <c r="F358" s="1484" t="s">
        <v>1999</v>
      </c>
      <c r="G358" s="1485"/>
      <c r="H358" s="1485"/>
      <c r="I358" s="1485"/>
      <c r="J358" s="1485"/>
      <c r="K358" s="1485"/>
      <c r="L358" s="1485"/>
      <c r="M358" s="1485"/>
      <c r="N358" s="1485"/>
      <c r="O358" s="1485"/>
      <c r="P358" s="1485"/>
      <c r="Q358" s="1485"/>
      <c r="R358" s="1485"/>
      <c r="S358" s="1485"/>
      <c r="T358" s="1485"/>
      <c r="U358" s="1485"/>
      <c r="V358" s="1485"/>
      <c r="W358" s="1485"/>
      <c r="X358" s="1485"/>
      <c r="Y358" s="1485"/>
      <c r="Z358" s="1485"/>
      <c r="AA358" s="1485"/>
      <c r="AB358" s="1485"/>
      <c r="AC358" s="1485"/>
      <c r="AD358" s="1485"/>
      <c r="AE358" s="1485"/>
      <c r="AF358" s="1485"/>
      <c r="AG358" s="1485"/>
      <c r="AH358" s="1485"/>
      <c r="AI358" s="1485"/>
      <c r="AJ358" s="1485"/>
      <c r="AK358" s="1485"/>
    </row>
    <row r="359" spans="1:38">
      <c r="B359" s="6"/>
      <c r="E359" s="298"/>
      <c r="F359" s="1485"/>
      <c r="G359" s="1485"/>
      <c r="H359" s="1485"/>
      <c r="I359" s="1485"/>
      <c r="J359" s="1485"/>
      <c r="K359" s="1485"/>
      <c r="L359" s="1485"/>
      <c r="M359" s="1485"/>
      <c r="N359" s="1485"/>
      <c r="O359" s="1485"/>
      <c r="P359" s="1485"/>
      <c r="Q359" s="1485"/>
      <c r="R359" s="1485"/>
      <c r="S359" s="1485"/>
      <c r="T359" s="1485"/>
      <c r="U359" s="1485"/>
      <c r="V359" s="1485"/>
      <c r="W359" s="1485"/>
      <c r="X359" s="1485"/>
      <c r="Y359" s="1485"/>
      <c r="Z359" s="1485"/>
      <c r="AA359" s="1485"/>
      <c r="AB359" s="1485"/>
      <c r="AC359" s="1485"/>
      <c r="AD359" s="1485"/>
      <c r="AE359" s="1485"/>
      <c r="AF359" s="1485"/>
      <c r="AG359" s="1485"/>
      <c r="AH359" s="1485"/>
      <c r="AI359" s="1485"/>
      <c r="AJ359" s="1485"/>
      <c r="AK359" s="1485"/>
    </row>
    <row r="360" spans="1:38">
      <c r="B360" s="6"/>
      <c r="E360" s="298"/>
      <c r="F360" s="1485"/>
      <c r="G360" s="1485"/>
      <c r="H360" s="1485"/>
      <c r="I360" s="1485"/>
      <c r="J360" s="1485"/>
      <c r="K360" s="1485"/>
      <c r="L360" s="1485"/>
      <c r="M360" s="1485"/>
      <c r="N360" s="1485"/>
      <c r="O360" s="1485"/>
      <c r="P360" s="1485"/>
      <c r="Q360" s="1485"/>
      <c r="R360" s="1485"/>
      <c r="S360" s="1485"/>
      <c r="T360" s="1485"/>
      <c r="U360" s="1485"/>
      <c r="V360" s="1485"/>
      <c r="W360" s="1485"/>
      <c r="X360" s="1485"/>
      <c r="Y360" s="1485"/>
      <c r="Z360" s="1485"/>
      <c r="AA360" s="1485"/>
      <c r="AB360" s="1485"/>
      <c r="AC360" s="1485"/>
      <c r="AD360" s="1485"/>
      <c r="AE360" s="1485"/>
      <c r="AF360" s="1485"/>
      <c r="AG360" s="1485"/>
      <c r="AH360" s="1485"/>
      <c r="AI360" s="1485"/>
      <c r="AJ360" s="1485"/>
      <c r="AK360" s="1485"/>
    </row>
    <row r="361" spans="1:38">
      <c r="B361" s="6"/>
      <c r="E361" s="298"/>
      <c r="F361" s="1485"/>
      <c r="G361" s="1485"/>
      <c r="H361" s="1485"/>
      <c r="I361" s="1485"/>
      <c r="J361" s="1485"/>
      <c r="K361" s="1485"/>
      <c r="L361" s="1485"/>
      <c r="M361" s="1485"/>
      <c r="N361" s="1485"/>
      <c r="O361" s="1485"/>
      <c r="P361" s="1485"/>
      <c r="Q361" s="1485"/>
      <c r="R361" s="1485"/>
      <c r="S361" s="1485"/>
      <c r="T361" s="1485"/>
      <c r="U361" s="1485"/>
      <c r="V361" s="1485"/>
      <c r="W361" s="1485"/>
      <c r="X361" s="1485"/>
      <c r="Y361" s="1485"/>
      <c r="Z361" s="1485"/>
      <c r="AA361" s="1485"/>
      <c r="AB361" s="1485"/>
      <c r="AC361" s="1485"/>
      <c r="AD361" s="1485"/>
      <c r="AE361" s="1485"/>
      <c r="AF361" s="1485"/>
      <c r="AG361" s="1485"/>
      <c r="AH361" s="1485"/>
      <c r="AI361" s="1485"/>
      <c r="AJ361" s="1485"/>
      <c r="AK361" s="1485"/>
    </row>
    <row r="362" spans="1:38">
      <c r="B362" s="6"/>
      <c r="E362" s="298" t="s">
        <v>282</v>
      </c>
      <c r="F362" s="1486" t="s">
        <v>2000</v>
      </c>
      <c r="G362" s="1487"/>
      <c r="H362" s="1487"/>
      <c r="I362" s="1487"/>
      <c r="J362" s="1487"/>
      <c r="K362" s="1487"/>
      <c r="L362" s="1487"/>
      <c r="M362" s="1487"/>
      <c r="N362" s="1487"/>
      <c r="O362" s="1487"/>
      <c r="P362" s="1487"/>
      <c r="Q362" s="1487"/>
      <c r="R362" s="1487"/>
      <c r="S362" s="1487"/>
      <c r="T362" s="1487"/>
      <c r="U362" s="1487"/>
      <c r="V362" s="1487"/>
      <c r="W362" s="1487"/>
      <c r="X362" s="1487"/>
      <c r="Y362" s="1487"/>
      <c r="Z362" s="1487"/>
      <c r="AA362" s="1487"/>
      <c r="AB362" s="1487"/>
      <c r="AC362" s="1487"/>
      <c r="AD362" s="1487"/>
      <c r="AE362" s="1487"/>
      <c r="AF362" s="1487"/>
      <c r="AG362" s="1487"/>
      <c r="AH362" s="1487"/>
      <c r="AI362" s="1487"/>
      <c r="AJ362" s="1487"/>
      <c r="AK362" s="1487"/>
    </row>
    <row r="363" spans="1:38">
      <c r="B363" s="6"/>
      <c r="F363" s="1487"/>
      <c r="G363" s="1487"/>
      <c r="H363" s="1487"/>
      <c r="I363" s="1487"/>
      <c r="J363" s="1487"/>
      <c r="K363" s="1487"/>
      <c r="L363" s="1487"/>
      <c r="M363" s="1487"/>
      <c r="N363" s="1487"/>
      <c r="O363" s="1487"/>
      <c r="P363" s="1487"/>
      <c r="Q363" s="1487"/>
      <c r="R363" s="1487"/>
      <c r="S363" s="1487"/>
      <c r="T363" s="1487"/>
      <c r="U363" s="1487"/>
      <c r="V363" s="1487"/>
      <c r="W363" s="1487"/>
      <c r="X363" s="1487"/>
      <c r="Y363" s="1487"/>
      <c r="Z363" s="1487"/>
      <c r="AA363" s="1487"/>
      <c r="AB363" s="1487"/>
      <c r="AC363" s="1487"/>
      <c r="AD363" s="1487"/>
      <c r="AE363" s="1487"/>
      <c r="AF363" s="1487"/>
      <c r="AG363" s="1487"/>
      <c r="AH363" s="1487"/>
      <c r="AI363" s="1487"/>
      <c r="AJ363" s="1487"/>
      <c r="AK363" s="1487"/>
    </row>
    <row r="364" spans="1:38">
      <c r="B364" s="6"/>
      <c r="F364" s="1487"/>
      <c r="G364" s="1487"/>
      <c r="H364" s="1487"/>
      <c r="I364" s="1487"/>
      <c r="J364" s="1487"/>
      <c r="K364" s="1487"/>
      <c r="L364" s="1487"/>
      <c r="M364" s="1487"/>
      <c r="N364" s="1487"/>
      <c r="O364" s="1487"/>
      <c r="P364" s="1487"/>
      <c r="Q364" s="1487"/>
      <c r="R364" s="1487"/>
      <c r="S364" s="1487"/>
      <c r="T364" s="1487"/>
      <c r="U364" s="1487"/>
      <c r="V364" s="1487"/>
      <c r="W364" s="1487"/>
      <c r="X364" s="1487"/>
      <c r="Y364" s="1487"/>
      <c r="Z364" s="1487"/>
      <c r="AA364" s="1487"/>
      <c r="AB364" s="1487"/>
      <c r="AC364" s="1487"/>
      <c r="AD364" s="1487"/>
      <c r="AE364" s="1487"/>
      <c r="AF364" s="1487"/>
      <c r="AG364" s="1487"/>
      <c r="AH364" s="1487"/>
      <c r="AI364" s="1487"/>
      <c r="AJ364" s="1487"/>
      <c r="AK364" s="1487"/>
    </row>
    <row r="365" spans="1:38">
      <c r="B365" s="6"/>
      <c r="F365" s="1487"/>
      <c r="G365" s="1487"/>
      <c r="H365" s="1487"/>
      <c r="I365" s="1487"/>
      <c r="J365" s="1487"/>
      <c r="K365" s="1487"/>
      <c r="L365" s="1487"/>
      <c r="M365" s="1487"/>
      <c r="N365" s="1487"/>
      <c r="O365" s="1487"/>
      <c r="P365" s="1487"/>
      <c r="Q365" s="1487"/>
      <c r="R365" s="1487"/>
      <c r="S365" s="1487"/>
      <c r="T365" s="1487"/>
      <c r="U365" s="1487"/>
      <c r="V365" s="1487"/>
      <c r="W365" s="1487"/>
      <c r="X365" s="1487"/>
      <c r="Y365" s="1487"/>
      <c r="Z365" s="1487"/>
      <c r="AA365" s="1487"/>
      <c r="AB365" s="1487"/>
      <c r="AC365" s="1487"/>
      <c r="AD365" s="1487"/>
      <c r="AE365" s="1487"/>
      <c r="AF365" s="1487"/>
      <c r="AG365" s="1487"/>
      <c r="AH365" s="1487"/>
      <c r="AI365" s="1487"/>
      <c r="AJ365" s="1487"/>
      <c r="AK365" s="1487"/>
    </row>
    <row r="366" spans="1:38">
      <c r="A366" s="13"/>
      <c r="B366" s="22" t="s">
        <v>350</v>
      </c>
      <c r="C366" s="22" t="s">
        <v>315</v>
      </c>
      <c r="D366" s="13"/>
      <c r="E366" s="22"/>
      <c r="F366" s="13"/>
      <c r="G366" s="13"/>
      <c r="H366" s="13"/>
      <c r="I366" s="13"/>
      <c r="J366" s="13"/>
      <c r="K366" s="13"/>
      <c r="L366" s="13"/>
      <c r="M366" s="365"/>
      <c r="N366" s="365"/>
      <c r="O366" s="365"/>
      <c r="P366" s="365"/>
      <c r="Q366" s="365"/>
      <c r="R366" s="365"/>
      <c r="S366" s="365"/>
      <c r="T366" s="365"/>
      <c r="U366" s="13"/>
      <c r="V366" s="13"/>
      <c r="W366" s="13"/>
      <c r="X366" s="13"/>
      <c r="Y366" s="13"/>
      <c r="Z366" s="13"/>
      <c r="AA366" s="13"/>
      <c r="AB366" s="13"/>
      <c r="AC366" s="13"/>
      <c r="AD366" s="13"/>
      <c r="AE366" s="13"/>
      <c r="AF366" s="13"/>
      <c r="AG366" s="13"/>
      <c r="AH366" s="13"/>
      <c r="AI366" s="13"/>
      <c r="AJ366" s="13"/>
      <c r="AK366" s="13"/>
      <c r="AL366" s="13"/>
    </row>
    <row r="367" spans="1:38">
      <c r="B367" s="6"/>
      <c r="D367" s="6"/>
      <c r="E367" s="6"/>
      <c r="M367" s="298"/>
      <c r="N367" s="298"/>
      <c r="O367" s="298"/>
      <c r="P367" s="298"/>
      <c r="Q367" s="298"/>
      <c r="R367" s="298"/>
      <c r="S367" s="298"/>
      <c r="T367" s="298"/>
    </row>
    <row r="368" spans="1:38">
      <c r="B368" s="6"/>
      <c r="D368" s="6" t="s">
        <v>201</v>
      </c>
      <c r="E368" s="6" t="s">
        <v>857</v>
      </c>
      <c r="I368" s="298"/>
      <c r="J368" s="298"/>
      <c r="K368" s="298"/>
      <c r="L368" s="298"/>
      <c r="M368" s="298"/>
      <c r="N368" s="298"/>
      <c r="O368" s="298"/>
      <c r="P368" s="298"/>
      <c r="Q368" s="298"/>
      <c r="R368" s="298"/>
      <c r="S368" s="298"/>
    </row>
    <row r="369" spans="1:16384">
      <c r="B369" s="6"/>
      <c r="E369" t="s">
        <v>281</v>
      </c>
      <c r="F369" s="298" t="s">
        <v>780</v>
      </c>
      <c r="I369" s="298"/>
      <c r="J369" s="298"/>
      <c r="K369" s="298"/>
      <c r="L369" s="298"/>
      <c r="M369" s="298"/>
      <c r="N369" s="298"/>
      <c r="O369" s="298"/>
      <c r="P369" s="298"/>
      <c r="Q369" s="298"/>
      <c r="R369" s="298"/>
      <c r="S369" s="298"/>
    </row>
    <row r="370" spans="1:16384">
      <c r="B370" s="6"/>
      <c r="F370" s="298" t="s">
        <v>781</v>
      </c>
      <c r="I370" s="298"/>
      <c r="J370" s="298"/>
      <c r="K370" s="298"/>
      <c r="L370" s="298"/>
      <c r="M370" s="298"/>
      <c r="N370" s="298"/>
      <c r="O370" s="298"/>
      <c r="P370" s="298"/>
      <c r="Q370" s="298"/>
      <c r="R370" s="298"/>
      <c r="S370" s="298"/>
    </row>
    <row r="371" spans="1:16384">
      <c r="B371" s="6"/>
      <c r="F371" s="298" t="s">
        <v>1231</v>
      </c>
      <c r="G371" s="298"/>
      <c r="K371" s="298"/>
      <c r="L371" s="298"/>
      <c r="M371" s="298"/>
      <c r="N371" s="298"/>
      <c r="O371" s="298"/>
      <c r="P371" s="298"/>
      <c r="Q371" s="298"/>
      <c r="R371" s="298"/>
      <c r="S371" s="298"/>
    </row>
    <row r="372" spans="1:16384" s="2" customFormat="1">
      <c r="A372"/>
      <c r="B372" s="6"/>
      <c r="C372"/>
      <c r="D372"/>
      <c r="E372" t="s">
        <v>282</v>
      </c>
      <c r="F372" s="298" t="s">
        <v>1232</v>
      </c>
      <c r="G372"/>
      <c r="H372"/>
      <c r="I372" s="298"/>
      <c r="J372" s="298"/>
      <c r="K372" s="298"/>
      <c r="L372" s="298"/>
      <c r="M372" s="298"/>
      <c r="N372" s="298"/>
      <c r="O372" s="298"/>
      <c r="P372" s="298"/>
      <c r="Q372" s="298"/>
      <c r="R372" s="298"/>
      <c r="S372" s="298"/>
      <c r="T372"/>
      <c r="U372"/>
      <c r="V372"/>
      <c r="W372"/>
      <c r="X372"/>
      <c r="Y372"/>
      <c r="Z372"/>
      <c r="AA372"/>
      <c r="AB372"/>
      <c r="AC372"/>
      <c r="AD372"/>
      <c r="AE372"/>
      <c r="AF372"/>
      <c r="AG372"/>
      <c r="AH372"/>
      <c r="AI372"/>
      <c r="AJ372"/>
      <c r="AK372"/>
      <c r="AL372"/>
    </row>
    <row r="373" spans="1:16384" s="2" customFormat="1">
      <c r="A373"/>
      <c r="B373" s="6"/>
      <c r="C373"/>
      <c r="D373"/>
      <c r="E373" t="s">
        <v>288</v>
      </c>
      <c r="F373" s="298" t="s">
        <v>629</v>
      </c>
      <c r="G373"/>
      <c r="H373"/>
      <c r="I373" s="298"/>
      <c r="J373" s="298"/>
      <c r="K373" s="298"/>
      <c r="L373" s="298"/>
      <c r="M373" s="298"/>
      <c r="N373" s="298"/>
      <c r="O373" s="298"/>
      <c r="P373" s="298"/>
      <c r="Q373" s="298"/>
      <c r="R373" s="298"/>
      <c r="S373" s="298"/>
      <c r="T373"/>
      <c r="U373"/>
      <c r="V373"/>
      <c r="W373"/>
      <c r="X373"/>
      <c r="Y373"/>
      <c r="Z373"/>
      <c r="AA373"/>
      <c r="AB373"/>
      <c r="AC373"/>
      <c r="AD373"/>
      <c r="AE373"/>
      <c r="AF373"/>
      <c r="AG373"/>
      <c r="AH373"/>
      <c r="AI373"/>
      <c r="AJ373"/>
      <c r="AK373"/>
      <c r="AL373"/>
    </row>
    <row r="374" spans="1:16384" s="2" customFormat="1">
      <c r="A374"/>
      <c r="B374" s="6"/>
      <c r="C374"/>
      <c r="D374"/>
      <c r="E374"/>
      <c r="F374" s="298" t="s">
        <v>630</v>
      </c>
      <c r="G374"/>
      <c r="H374"/>
      <c r="I374"/>
      <c r="J374" s="298"/>
      <c r="K374" s="298"/>
      <c r="L374" s="298"/>
      <c r="M374" s="298"/>
      <c r="N374" s="298"/>
      <c r="O374" s="298"/>
      <c r="P374" s="298"/>
      <c r="Q374" s="298"/>
      <c r="R374" s="298"/>
      <c r="S374" s="298"/>
      <c r="T374"/>
      <c r="U374"/>
      <c r="V374"/>
      <c r="W374"/>
      <c r="X374"/>
      <c r="Y374"/>
      <c r="Z374"/>
      <c r="AA374"/>
      <c r="AB374"/>
      <c r="AC374"/>
      <c r="AD374"/>
      <c r="AE374"/>
      <c r="AF374"/>
      <c r="AG374"/>
      <c r="AH374"/>
      <c r="AI374"/>
      <c r="AJ374"/>
      <c r="AK374"/>
      <c r="AL374"/>
    </row>
    <row r="375" spans="1:16384" s="1479" customFormat="1">
      <c r="A375"/>
      <c r="B375" s="6"/>
      <c r="C375"/>
      <c r="D375"/>
      <c r="E375" s="1478" t="s">
        <v>2001</v>
      </c>
      <c r="F375" s="1478"/>
      <c r="G375" s="1478"/>
      <c r="H375" s="1478"/>
      <c r="I375" s="1478"/>
      <c r="J375" s="1478"/>
      <c r="K375" s="1478"/>
      <c r="L375" s="1478"/>
      <c r="M375" s="1478"/>
      <c r="N375" s="1478"/>
      <c r="O375" s="1478"/>
      <c r="P375" s="1478"/>
      <c r="Q375" s="1478"/>
      <c r="R375" s="1478"/>
      <c r="S375" s="1478"/>
      <c r="T375" s="1478"/>
      <c r="U375" s="1478"/>
      <c r="V375" s="1478"/>
      <c r="W375" s="1478"/>
      <c r="X375" s="1478"/>
      <c r="Y375" s="1478"/>
      <c r="Z375" s="1478"/>
      <c r="AA375" s="1478"/>
      <c r="AB375" s="1478"/>
      <c r="AC375" s="1478"/>
      <c r="AD375" s="1478"/>
      <c r="AE375" s="1478"/>
      <c r="AF375" s="1478"/>
      <c r="AG375" s="1478"/>
      <c r="AH375" s="1478"/>
      <c r="AI375" s="1478"/>
      <c r="AJ375" s="1478"/>
      <c r="AK375" s="1478"/>
      <c r="AL375" s="1478"/>
      <c r="AM375" s="1478"/>
      <c r="AN375" s="1478"/>
      <c r="AO375" s="1478"/>
      <c r="AP375" s="1478"/>
      <c r="AQ375" s="1478"/>
      <c r="AR375" s="1478"/>
      <c r="AS375" s="1478"/>
      <c r="AT375" s="1478"/>
      <c r="AU375" s="1478"/>
      <c r="AV375" s="1478"/>
      <c r="AW375" s="1478"/>
      <c r="AX375" s="1478"/>
      <c r="AY375" s="1478"/>
      <c r="AZ375" s="1478"/>
      <c r="BA375" s="1478"/>
      <c r="BB375" s="1478"/>
      <c r="BC375" s="1478"/>
      <c r="BD375" s="1478"/>
      <c r="BE375" s="1478"/>
      <c r="BF375" s="1478"/>
      <c r="BG375" s="1478"/>
      <c r="BH375" s="1478"/>
      <c r="BI375" s="1478"/>
      <c r="BJ375" s="1478"/>
      <c r="BK375" s="1478"/>
      <c r="BL375" s="1478"/>
      <c r="BM375" s="1478"/>
      <c r="BN375" s="1478"/>
      <c r="BO375" s="1478"/>
      <c r="BP375" s="1478"/>
      <c r="BQ375" s="1478"/>
      <c r="BR375" s="1478"/>
      <c r="BS375" s="1478"/>
      <c r="BT375" s="1478"/>
      <c r="BU375" s="1478"/>
      <c r="BV375" s="1478"/>
      <c r="BW375" s="1478"/>
      <c r="BX375" s="1478"/>
      <c r="BY375" s="1478"/>
      <c r="BZ375" s="1478"/>
      <c r="CA375" s="1478"/>
      <c r="CB375" s="1478"/>
      <c r="CC375" s="1478"/>
      <c r="CD375" s="1478"/>
      <c r="CE375" s="1478"/>
      <c r="CF375" s="1478"/>
      <c r="CG375" s="1478"/>
      <c r="CH375" s="1478"/>
      <c r="CI375" s="1478"/>
      <c r="CJ375" s="1478"/>
      <c r="CK375" s="1478"/>
      <c r="CL375" s="1478"/>
      <c r="CM375" s="1478"/>
      <c r="CN375" s="1478"/>
      <c r="CO375" s="1478"/>
      <c r="CP375" s="1478"/>
      <c r="CQ375" s="1478"/>
      <c r="CR375" s="1478"/>
      <c r="CS375" s="1478"/>
      <c r="CT375" s="1478"/>
      <c r="CU375" s="1478"/>
      <c r="CV375" s="1478"/>
      <c r="CW375" s="1478"/>
      <c r="CX375" s="1478"/>
      <c r="CY375" s="1478"/>
      <c r="CZ375" s="1478"/>
      <c r="DA375" s="1478"/>
      <c r="DB375" s="1478"/>
      <c r="DC375" s="1478"/>
      <c r="DD375" s="1478"/>
      <c r="DE375" s="1478"/>
      <c r="DF375" s="1478"/>
      <c r="DG375" s="1478"/>
      <c r="DH375" s="1478"/>
      <c r="DI375" s="1478"/>
      <c r="DJ375" s="1478"/>
      <c r="DK375" s="1478"/>
      <c r="DL375" s="1478"/>
      <c r="DM375" s="1478"/>
      <c r="DN375" s="1478"/>
      <c r="DO375" s="1478"/>
      <c r="DP375" s="1478"/>
      <c r="DQ375" s="1478"/>
      <c r="DR375" s="1478"/>
      <c r="DS375" s="1478"/>
      <c r="DT375" s="1478"/>
      <c r="DU375" s="1478"/>
      <c r="DV375" s="1478"/>
      <c r="DW375" s="1478"/>
      <c r="DX375" s="1478"/>
      <c r="DY375" s="1478"/>
      <c r="DZ375" s="1478"/>
      <c r="EA375" s="1478"/>
      <c r="EB375" s="1478"/>
      <c r="EC375" s="1478"/>
      <c r="ED375" s="1478"/>
      <c r="EE375" s="1478"/>
      <c r="EF375" s="1478"/>
      <c r="EG375" s="1478"/>
      <c r="EH375" s="1478"/>
      <c r="EI375" s="1478"/>
      <c r="EJ375" s="1478"/>
      <c r="EK375" s="1478"/>
      <c r="EL375" s="1478"/>
      <c r="EM375" s="1478"/>
      <c r="EN375" s="1478"/>
      <c r="EO375" s="1478"/>
      <c r="EP375" s="1478"/>
      <c r="EQ375" s="1478"/>
      <c r="ER375" s="1478"/>
      <c r="ES375" s="1478"/>
      <c r="ET375" s="1478"/>
      <c r="EU375" s="1478"/>
      <c r="EV375" s="1478"/>
      <c r="EW375" s="1478"/>
      <c r="EX375" s="1478"/>
      <c r="EY375" s="1478"/>
      <c r="EZ375" s="1478"/>
      <c r="FA375" s="1478"/>
      <c r="FB375" s="1478"/>
      <c r="FC375" s="1478"/>
      <c r="FD375" s="1478"/>
      <c r="FE375" s="1478"/>
      <c r="FF375" s="1478"/>
      <c r="FG375" s="1478"/>
      <c r="FH375" s="1478"/>
      <c r="FI375" s="1478"/>
      <c r="FJ375" s="1478"/>
      <c r="FK375" s="1478"/>
      <c r="FL375" s="1478"/>
      <c r="FM375" s="1478"/>
      <c r="FN375" s="1478"/>
      <c r="FO375" s="1478"/>
      <c r="FP375" s="1478"/>
      <c r="FQ375" s="1478"/>
      <c r="FR375" s="1478"/>
      <c r="FS375" s="1478"/>
      <c r="FT375" s="1478"/>
      <c r="FU375" s="1478"/>
      <c r="FV375" s="1478"/>
      <c r="FW375" s="1478"/>
      <c r="FX375" s="1478"/>
      <c r="FY375" s="1478"/>
      <c r="FZ375" s="1478"/>
      <c r="GA375" s="1478"/>
      <c r="GB375" s="1478"/>
      <c r="GC375" s="1478"/>
      <c r="GD375" s="1478"/>
      <c r="GE375" s="1478"/>
      <c r="GF375" s="1478"/>
      <c r="GG375" s="1478"/>
      <c r="GH375" s="1478"/>
      <c r="GI375" s="1478"/>
      <c r="GJ375" s="1478"/>
      <c r="GK375" s="1478"/>
      <c r="GL375" s="1478"/>
      <c r="GM375" s="1478"/>
      <c r="GN375" s="1478"/>
      <c r="GO375" s="1478"/>
      <c r="GP375" s="1478"/>
      <c r="GQ375" s="1478"/>
      <c r="GR375" s="1478"/>
      <c r="GS375" s="1478"/>
      <c r="GT375" s="1478"/>
      <c r="GU375" s="1478"/>
      <c r="GV375" s="1478"/>
      <c r="GW375" s="1478"/>
      <c r="GX375" s="1478"/>
      <c r="GY375" s="1478"/>
      <c r="GZ375" s="1478"/>
      <c r="HA375" s="1478"/>
      <c r="HB375" s="1478"/>
      <c r="HC375" s="1478"/>
      <c r="HD375" s="1478"/>
      <c r="HE375" s="1478"/>
      <c r="HF375" s="1478"/>
      <c r="HG375" s="1478"/>
      <c r="HH375" s="1478"/>
      <c r="HI375" s="1478"/>
      <c r="HJ375" s="1478"/>
      <c r="HK375" s="1478"/>
      <c r="HL375" s="1478"/>
      <c r="HM375" s="1478"/>
      <c r="HN375" s="1478"/>
      <c r="HO375" s="1478"/>
      <c r="HP375" s="1478"/>
      <c r="HQ375" s="1478"/>
      <c r="HR375" s="1478"/>
      <c r="HS375" s="1478"/>
      <c r="HT375" s="1478"/>
      <c r="HU375" s="1478"/>
      <c r="HV375" s="1478"/>
      <c r="HW375" s="1478"/>
      <c r="HX375" s="1478"/>
      <c r="HY375" s="1478"/>
      <c r="HZ375" s="1478"/>
      <c r="IA375" s="1478"/>
      <c r="IB375" s="1478"/>
      <c r="IC375" s="1478"/>
      <c r="ID375" s="1478"/>
      <c r="IE375" s="1478"/>
      <c r="IF375" s="1478"/>
      <c r="IG375" s="1478"/>
      <c r="IH375" s="1478"/>
      <c r="II375" s="1478"/>
      <c r="IJ375" s="1478"/>
      <c r="IK375" s="1478"/>
      <c r="IL375" s="1478"/>
      <c r="IM375" s="1478"/>
      <c r="IN375" s="1478"/>
      <c r="IO375" s="1478"/>
      <c r="IP375" s="1478"/>
      <c r="IQ375" s="1478"/>
      <c r="IR375" s="1478"/>
      <c r="IS375" s="1478"/>
      <c r="IT375" s="1478"/>
      <c r="IU375" s="1478"/>
      <c r="IV375" s="1478"/>
      <c r="IW375" s="1478"/>
      <c r="IX375" s="1478"/>
      <c r="IY375" s="1478"/>
      <c r="IZ375" s="1478"/>
      <c r="JA375" s="1478"/>
      <c r="JB375" s="1478"/>
      <c r="JC375" s="1478"/>
      <c r="JD375" s="1478"/>
      <c r="JE375" s="1478"/>
      <c r="JF375" s="1478"/>
      <c r="JG375" s="1478"/>
      <c r="JH375" s="1478"/>
      <c r="JI375" s="1478"/>
      <c r="JJ375" s="1478"/>
      <c r="JK375" s="1478"/>
      <c r="JL375" s="1478"/>
      <c r="JM375" s="1478"/>
      <c r="JN375" s="1478"/>
      <c r="JO375" s="1478"/>
      <c r="JP375" s="1478"/>
      <c r="JQ375" s="1478"/>
      <c r="JR375" s="1478"/>
      <c r="JS375" s="1478"/>
      <c r="JT375" s="1478"/>
      <c r="JU375" s="1478"/>
      <c r="JV375" s="1478"/>
      <c r="JW375" s="1478"/>
      <c r="JX375" s="1478"/>
      <c r="JY375" s="1478"/>
      <c r="JZ375" s="1478"/>
      <c r="KA375" s="1478"/>
      <c r="KB375" s="1478"/>
      <c r="KC375" s="1478"/>
      <c r="KD375" s="1478"/>
      <c r="KE375" s="1478"/>
      <c r="KF375" s="1478"/>
      <c r="KG375" s="1478"/>
      <c r="KH375" s="1478"/>
      <c r="KI375" s="1478"/>
      <c r="KJ375" s="1478"/>
      <c r="KK375" s="1478"/>
      <c r="KL375" s="1478"/>
      <c r="KM375" s="1478"/>
      <c r="KN375" s="1478"/>
      <c r="KO375" s="1478"/>
      <c r="KP375" s="1478"/>
      <c r="KQ375" s="1478"/>
      <c r="KR375" s="1478"/>
      <c r="KS375" s="1478"/>
      <c r="KT375" s="1478"/>
      <c r="KU375" s="1478"/>
      <c r="KV375" s="1478"/>
      <c r="KW375" s="1478"/>
      <c r="KX375" s="1478"/>
      <c r="KY375" s="1478"/>
      <c r="KZ375" s="1478"/>
      <c r="LA375" s="1478"/>
      <c r="LB375" s="1478"/>
      <c r="LC375" s="1478"/>
      <c r="LD375" s="1478"/>
      <c r="LE375" s="1478"/>
      <c r="LF375" s="1478"/>
      <c r="LG375" s="1478"/>
      <c r="LH375" s="1478"/>
      <c r="LI375" s="1478"/>
      <c r="LJ375" s="1478"/>
      <c r="LK375" s="1478"/>
      <c r="LL375" s="1478"/>
      <c r="LM375" s="1478"/>
      <c r="LN375" s="1478"/>
      <c r="LO375" s="1478"/>
      <c r="LP375" s="1478"/>
      <c r="LQ375" s="1478"/>
      <c r="LR375" s="1478"/>
      <c r="LS375" s="1478"/>
      <c r="LT375" s="1478"/>
      <c r="LU375" s="1478"/>
      <c r="LV375" s="1478"/>
      <c r="LW375" s="1478"/>
      <c r="LX375" s="1478"/>
      <c r="LY375" s="1478"/>
      <c r="LZ375" s="1478"/>
      <c r="MA375" s="1478"/>
      <c r="MB375" s="1478"/>
      <c r="MC375" s="1478"/>
      <c r="MD375" s="1478"/>
      <c r="ME375" s="1478"/>
      <c r="MF375" s="1478"/>
      <c r="MG375" s="1478"/>
      <c r="MH375" s="1478"/>
      <c r="MI375" s="1478"/>
      <c r="MJ375" s="1478"/>
      <c r="MK375" s="1478"/>
      <c r="ML375" s="1478"/>
      <c r="MM375" s="1478"/>
      <c r="MN375" s="1478"/>
      <c r="MO375" s="1478"/>
      <c r="MP375" s="1478"/>
      <c r="MQ375" s="1478"/>
      <c r="MR375" s="1478"/>
      <c r="MS375" s="1478"/>
      <c r="MT375" s="1478"/>
      <c r="MU375" s="1478"/>
      <c r="MV375" s="1478"/>
      <c r="MW375" s="1478"/>
      <c r="MX375" s="1478"/>
      <c r="MY375" s="1478"/>
      <c r="MZ375" s="1478"/>
      <c r="NA375" s="1478"/>
      <c r="NB375" s="1478"/>
      <c r="NC375" s="1478"/>
      <c r="ND375" s="1478"/>
      <c r="NE375" s="1478"/>
      <c r="NF375" s="1478"/>
      <c r="NG375" s="1478"/>
      <c r="NH375" s="1478"/>
      <c r="NI375" s="1478"/>
      <c r="NJ375" s="1478"/>
      <c r="NK375" s="1478"/>
      <c r="NL375" s="1478"/>
      <c r="NM375" s="1478"/>
      <c r="NN375" s="1478"/>
      <c r="NO375" s="1478"/>
      <c r="NP375" s="1478"/>
      <c r="NQ375" s="1478"/>
      <c r="NR375" s="1478"/>
      <c r="NS375" s="1478"/>
      <c r="NT375" s="1478"/>
      <c r="NU375" s="1478"/>
      <c r="NV375" s="1478"/>
      <c r="NW375" s="1478"/>
      <c r="NX375" s="1478"/>
      <c r="NY375" s="1478"/>
      <c r="NZ375" s="1478"/>
      <c r="OA375" s="1478"/>
      <c r="OB375" s="1478"/>
      <c r="OC375" s="1478"/>
      <c r="OD375" s="1478"/>
      <c r="OE375" s="1478"/>
      <c r="OF375" s="1478"/>
      <c r="OG375" s="1478"/>
      <c r="OH375" s="1478"/>
      <c r="OI375" s="1478"/>
      <c r="OJ375" s="1478"/>
      <c r="OK375" s="1478"/>
      <c r="OL375" s="1478"/>
      <c r="OM375" s="1478"/>
      <c r="ON375" s="1478"/>
      <c r="OO375" s="1478"/>
      <c r="OP375" s="1478"/>
      <c r="OQ375" s="1478"/>
      <c r="OR375" s="1478"/>
      <c r="OS375" s="1478"/>
      <c r="OT375" s="1478"/>
      <c r="OU375" s="1478"/>
      <c r="OV375" s="1478"/>
      <c r="OW375" s="1478"/>
      <c r="OX375" s="1478"/>
      <c r="OY375" s="1478"/>
      <c r="OZ375" s="1478"/>
      <c r="PA375" s="1478"/>
      <c r="PB375" s="1478"/>
      <c r="PC375" s="1478"/>
      <c r="PD375" s="1478"/>
      <c r="PE375" s="1478"/>
      <c r="PF375" s="1478"/>
      <c r="PG375" s="1478"/>
      <c r="PH375" s="1478"/>
      <c r="PI375" s="1478"/>
      <c r="PJ375" s="1478"/>
      <c r="PK375" s="1478"/>
      <c r="PL375" s="1478"/>
      <c r="PM375" s="1478"/>
      <c r="PN375" s="1478"/>
      <c r="PO375" s="1478"/>
      <c r="PP375" s="1478"/>
      <c r="PQ375" s="1478"/>
      <c r="PR375" s="1478"/>
      <c r="PS375" s="1478"/>
      <c r="PT375" s="1478"/>
      <c r="PU375" s="1478"/>
      <c r="PV375" s="1478"/>
      <c r="PW375" s="1478"/>
      <c r="PX375" s="1478"/>
      <c r="PY375" s="1478"/>
      <c r="PZ375" s="1478"/>
      <c r="QA375" s="1478"/>
      <c r="QB375" s="1478"/>
      <c r="QC375" s="1478"/>
      <c r="QD375" s="1478"/>
      <c r="QE375" s="1478"/>
      <c r="QF375" s="1478"/>
      <c r="QG375" s="1478"/>
      <c r="QH375" s="1478"/>
      <c r="QI375" s="1478"/>
      <c r="QJ375" s="1478"/>
      <c r="QK375" s="1478"/>
      <c r="QL375" s="1478"/>
      <c r="QM375" s="1478"/>
      <c r="QN375" s="1478"/>
      <c r="QO375" s="1478"/>
      <c r="QP375" s="1478"/>
      <c r="QQ375" s="1478"/>
      <c r="QR375" s="1478"/>
      <c r="QS375" s="1478"/>
      <c r="QT375" s="1478"/>
      <c r="QU375" s="1478"/>
      <c r="QV375" s="1478"/>
      <c r="QW375" s="1478"/>
      <c r="QX375" s="1478"/>
      <c r="QY375" s="1478"/>
      <c r="QZ375" s="1478"/>
      <c r="RA375" s="1478"/>
      <c r="RB375" s="1478"/>
      <c r="RC375" s="1478"/>
      <c r="RD375" s="1478"/>
      <c r="RE375" s="1478"/>
      <c r="RF375" s="1478"/>
      <c r="RG375" s="1478"/>
      <c r="RH375" s="1478"/>
      <c r="RI375" s="1478"/>
      <c r="RJ375" s="1478"/>
      <c r="RK375" s="1478"/>
      <c r="RL375" s="1478"/>
      <c r="RM375" s="1478"/>
      <c r="RN375" s="1478"/>
      <c r="RO375" s="1478"/>
      <c r="RP375" s="1478"/>
      <c r="RQ375" s="1478"/>
      <c r="RR375" s="1478"/>
      <c r="RS375" s="1478"/>
      <c r="RT375" s="1478"/>
      <c r="RU375" s="1478"/>
      <c r="RV375" s="1478"/>
      <c r="RW375" s="1478"/>
      <c r="RX375" s="1478"/>
      <c r="RY375" s="1478"/>
      <c r="RZ375" s="1478"/>
      <c r="SA375" s="1478"/>
      <c r="SB375" s="1478"/>
      <c r="SC375" s="1478"/>
      <c r="SD375" s="1478"/>
      <c r="SE375" s="1478"/>
      <c r="SF375" s="1478"/>
      <c r="SG375" s="1478"/>
      <c r="SH375" s="1478"/>
      <c r="SI375" s="1478"/>
      <c r="SJ375" s="1478"/>
      <c r="SK375" s="1478"/>
      <c r="SL375" s="1478"/>
      <c r="SM375" s="1478"/>
      <c r="SN375" s="1478"/>
      <c r="SO375" s="1478"/>
      <c r="SP375" s="1478"/>
      <c r="SQ375" s="1478"/>
      <c r="SR375" s="1478"/>
      <c r="SS375" s="1478"/>
      <c r="ST375" s="1478"/>
      <c r="SU375" s="1478"/>
      <c r="SV375" s="1478"/>
      <c r="SW375" s="1478"/>
      <c r="SX375" s="1478"/>
      <c r="SY375" s="1478"/>
      <c r="SZ375" s="1478"/>
      <c r="TA375" s="1478"/>
      <c r="TB375" s="1478"/>
      <c r="TC375" s="1478"/>
      <c r="TD375" s="1478"/>
      <c r="TE375" s="1478"/>
      <c r="TF375" s="1478"/>
      <c r="TG375" s="1478"/>
      <c r="TH375" s="1478"/>
      <c r="TI375" s="1478"/>
      <c r="TJ375" s="1478"/>
      <c r="TK375" s="1478"/>
      <c r="TL375" s="1478"/>
      <c r="TM375" s="1478"/>
      <c r="TN375" s="1478"/>
      <c r="TO375" s="1478"/>
      <c r="TP375" s="1478"/>
      <c r="TQ375" s="1478"/>
      <c r="TR375" s="1478"/>
      <c r="TS375" s="1478"/>
      <c r="TT375" s="1478"/>
      <c r="TU375" s="1478"/>
      <c r="TV375" s="1478"/>
      <c r="TW375" s="1478"/>
      <c r="TX375" s="1478"/>
      <c r="TY375" s="1478"/>
      <c r="TZ375" s="1478"/>
      <c r="UA375" s="1478"/>
      <c r="UB375" s="1478"/>
      <c r="UC375" s="1478"/>
      <c r="UD375" s="1478"/>
      <c r="UE375" s="1478"/>
      <c r="UF375" s="1478"/>
      <c r="UG375" s="1478"/>
      <c r="UH375" s="1478"/>
      <c r="UI375" s="1478"/>
      <c r="UJ375" s="1478"/>
      <c r="UK375" s="1478"/>
      <c r="UL375" s="1478"/>
      <c r="UM375" s="1478"/>
      <c r="UN375" s="1478"/>
      <c r="UO375" s="1478"/>
      <c r="UP375" s="1478"/>
      <c r="UQ375" s="1478"/>
      <c r="UR375" s="1478"/>
      <c r="US375" s="1478"/>
      <c r="UT375" s="1478"/>
      <c r="UU375" s="1478"/>
      <c r="UV375" s="1478"/>
      <c r="UW375" s="1478"/>
      <c r="UX375" s="1478"/>
      <c r="UY375" s="1478"/>
      <c r="UZ375" s="1478"/>
      <c r="VA375" s="1478"/>
      <c r="VB375" s="1478"/>
      <c r="VC375" s="1478"/>
      <c r="VD375" s="1478"/>
      <c r="VE375" s="1478"/>
      <c r="VF375" s="1478"/>
      <c r="VG375" s="1478"/>
      <c r="VH375" s="1478"/>
      <c r="VI375" s="1478"/>
      <c r="VJ375" s="1478"/>
      <c r="VK375" s="1478"/>
      <c r="VL375" s="1478"/>
      <c r="VM375" s="1478"/>
      <c r="VN375" s="1478"/>
      <c r="VO375" s="1478"/>
      <c r="VP375" s="1478"/>
      <c r="VQ375" s="1478"/>
      <c r="VR375" s="1478"/>
      <c r="VS375" s="1478"/>
      <c r="VT375" s="1478"/>
      <c r="VU375" s="1478"/>
      <c r="VV375" s="1478"/>
      <c r="VW375" s="1478"/>
      <c r="VX375" s="1478"/>
      <c r="VY375" s="1478"/>
      <c r="VZ375" s="1478"/>
      <c r="WA375" s="1478"/>
      <c r="WB375" s="1478"/>
      <c r="WC375" s="1478"/>
      <c r="WD375" s="1478"/>
      <c r="WE375" s="1478"/>
      <c r="WF375" s="1478"/>
      <c r="WG375" s="1478"/>
      <c r="WH375" s="1478"/>
      <c r="WI375" s="1478"/>
      <c r="WJ375" s="1478"/>
      <c r="WK375" s="1478"/>
      <c r="WL375" s="1478"/>
      <c r="WM375" s="1478"/>
      <c r="WN375" s="1478"/>
      <c r="WO375" s="1478"/>
      <c r="WP375" s="1478"/>
      <c r="WQ375" s="1478"/>
      <c r="WR375" s="1478"/>
      <c r="WS375" s="1478"/>
      <c r="WT375" s="1478"/>
      <c r="WU375" s="1478"/>
      <c r="WV375" s="1478"/>
      <c r="WW375" s="1478"/>
      <c r="WX375" s="1478"/>
      <c r="WY375" s="1478"/>
      <c r="WZ375" s="1478"/>
      <c r="XA375" s="1478"/>
      <c r="XB375" s="1478"/>
      <c r="XC375" s="1478"/>
      <c r="XD375" s="1478"/>
      <c r="XE375" s="1478"/>
      <c r="XF375" s="1478"/>
      <c r="XG375" s="1478"/>
      <c r="XH375" s="1478"/>
      <c r="XI375" s="1478"/>
      <c r="XJ375" s="1478"/>
      <c r="XK375" s="1478"/>
      <c r="XL375" s="1478"/>
      <c r="XM375" s="1478"/>
      <c r="XN375" s="1478"/>
      <c r="XO375" s="1478"/>
      <c r="XP375" s="1478"/>
      <c r="XQ375" s="1478"/>
      <c r="XR375" s="1478"/>
      <c r="XS375" s="1478"/>
      <c r="XT375" s="1478"/>
      <c r="XU375" s="1478"/>
      <c r="XV375" s="1478"/>
      <c r="XW375" s="1478"/>
      <c r="XX375" s="1478"/>
      <c r="XY375" s="1478"/>
      <c r="XZ375" s="1478"/>
      <c r="YA375" s="1478"/>
      <c r="YB375" s="1478"/>
      <c r="YC375" s="1478"/>
      <c r="YD375" s="1478"/>
      <c r="YE375" s="1478"/>
      <c r="YF375" s="1478"/>
      <c r="YG375" s="1478"/>
      <c r="YH375" s="1478"/>
      <c r="YI375" s="1478"/>
      <c r="YJ375" s="1478"/>
      <c r="YK375" s="1478"/>
      <c r="YL375" s="1478"/>
      <c r="YM375" s="1478"/>
      <c r="YN375" s="1478"/>
      <c r="YO375" s="1478"/>
      <c r="YP375" s="1478"/>
      <c r="YQ375" s="1478"/>
      <c r="YR375" s="1478"/>
      <c r="YS375" s="1478"/>
      <c r="YT375" s="1478"/>
      <c r="YU375" s="1478"/>
      <c r="YV375" s="1478"/>
      <c r="YW375" s="1478"/>
      <c r="YX375" s="1478"/>
      <c r="YY375" s="1478"/>
      <c r="YZ375" s="1478"/>
      <c r="ZA375" s="1478"/>
      <c r="ZB375" s="1478"/>
      <c r="ZC375" s="1478"/>
      <c r="ZD375" s="1478"/>
      <c r="ZE375" s="1478"/>
      <c r="ZF375" s="1478"/>
      <c r="ZG375" s="1478"/>
      <c r="ZH375" s="1478"/>
      <c r="ZI375" s="1478"/>
      <c r="ZJ375" s="1478"/>
      <c r="ZK375" s="1478"/>
      <c r="ZL375" s="1478"/>
      <c r="ZM375" s="1478"/>
      <c r="ZN375" s="1478"/>
      <c r="ZO375" s="1478"/>
      <c r="ZP375" s="1478"/>
      <c r="ZQ375" s="1478"/>
      <c r="ZR375" s="1478"/>
      <c r="ZS375" s="1478"/>
      <c r="ZT375" s="1478"/>
      <c r="ZU375" s="1478"/>
      <c r="ZV375" s="1478"/>
      <c r="ZW375" s="1478"/>
      <c r="ZX375" s="1478"/>
      <c r="ZY375" s="1478"/>
      <c r="ZZ375" s="1478"/>
      <c r="AAA375" s="1478"/>
      <c r="AAB375" s="1478"/>
      <c r="AAC375" s="1478"/>
      <c r="AAD375" s="1478"/>
      <c r="AAE375" s="1478"/>
      <c r="AAF375" s="1478"/>
      <c r="AAG375" s="1478"/>
      <c r="AAH375" s="1478"/>
      <c r="AAI375" s="1478"/>
      <c r="AAJ375" s="1478"/>
      <c r="AAK375" s="1478"/>
      <c r="AAL375" s="1478"/>
      <c r="AAM375" s="1478"/>
      <c r="AAN375" s="1478"/>
      <c r="AAO375" s="1478"/>
      <c r="AAP375" s="1478"/>
      <c r="AAQ375" s="1478"/>
      <c r="AAR375" s="1478"/>
      <c r="AAS375" s="1478"/>
      <c r="AAT375" s="1478"/>
      <c r="AAU375" s="1478"/>
      <c r="AAV375" s="1478"/>
      <c r="AAW375" s="1478"/>
      <c r="AAX375" s="1478"/>
      <c r="AAY375" s="1478"/>
      <c r="AAZ375" s="1478"/>
      <c r="ABA375" s="1478"/>
      <c r="ABB375" s="1478"/>
      <c r="ABC375" s="1478"/>
      <c r="ABD375" s="1478"/>
      <c r="ABE375" s="1478"/>
      <c r="ABF375" s="1478"/>
      <c r="ABG375" s="1478"/>
      <c r="ABH375" s="1478"/>
      <c r="ABI375" s="1478"/>
      <c r="ABJ375" s="1478"/>
      <c r="ABK375" s="1478"/>
      <c r="ABL375" s="1478"/>
      <c r="ABM375" s="1478"/>
      <c r="ABN375" s="1478"/>
      <c r="ABO375" s="1478"/>
      <c r="ABP375" s="1478"/>
      <c r="ABQ375" s="1478"/>
      <c r="ABR375" s="1478"/>
      <c r="ABS375" s="1478"/>
      <c r="ABT375" s="1478"/>
      <c r="ABU375" s="1478"/>
      <c r="ABV375" s="1478"/>
      <c r="ABW375" s="1478"/>
      <c r="ABX375" s="1478"/>
      <c r="ABY375" s="1478"/>
      <c r="ABZ375" s="1478"/>
      <c r="ACA375" s="1478"/>
      <c r="ACB375" s="1478"/>
      <c r="ACC375" s="1478"/>
      <c r="ACD375" s="1478"/>
      <c r="ACE375" s="1478"/>
      <c r="ACF375" s="1478"/>
      <c r="ACG375" s="1478"/>
      <c r="ACH375" s="1478"/>
      <c r="ACI375" s="1478"/>
      <c r="ACJ375" s="1478"/>
      <c r="ACK375" s="1478"/>
      <c r="ACL375" s="1478"/>
      <c r="ACM375" s="1478"/>
      <c r="ACN375" s="1478"/>
      <c r="ACO375" s="1478"/>
      <c r="ACP375" s="1478"/>
      <c r="ACQ375" s="1478"/>
      <c r="ACR375" s="1478"/>
      <c r="ACS375" s="1478"/>
      <c r="ACT375" s="1478"/>
      <c r="ACU375" s="1478"/>
      <c r="ACV375" s="1478"/>
      <c r="ACW375" s="1478"/>
      <c r="ACX375" s="1478"/>
      <c r="ACY375" s="1478"/>
      <c r="ACZ375" s="1478"/>
      <c r="ADA375" s="1478"/>
      <c r="ADB375" s="1478"/>
      <c r="ADC375" s="1478"/>
      <c r="ADD375" s="1478"/>
      <c r="ADE375" s="1478"/>
      <c r="ADF375" s="1478"/>
      <c r="ADG375" s="1478"/>
      <c r="ADH375" s="1478"/>
      <c r="ADI375" s="1478"/>
      <c r="ADJ375" s="1478"/>
      <c r="ADK375" s="1478"/>
      <c r="ADL375" s="1478"/>
      <c r="ADM375" s="1478"/>
      <c r="ADN375" s="1478"/>
      <c r="ADO375" s="1478"/>
      <c r="ADP375" s="1478"/>
      <c r="ADQ375" s="1478"/>
      <c r="ADR375" s="1478"/>
      <c r="ADS375" s="1478"/>
      <c r="ADT375" s="1478"/>
      <c r="ADU375" s="1478"/>
      <c r="ADV375" s="1478"/>
      <c r="ADW375" s="1478"/>
      <c r="ADX375" s="1478"/>
      <c r="ADY375" s="1478"/>
      <c r="ADZ375" s="1478"/>
      <c r="AEA375" s="1478"/>
      <c r="AEB375" s="1478"/>
      <c r="AEC375" s="1478"/>
      <c r="AED375" s="1478"/>
      <c r="AEE375" s="1478"/>
      <c r="AEF375" s="1478"/>
      <c r="AEG375" s="1478"/>
      <c r="AEH375" s="1478"/>
      <c r="AEI375" s="1478"/>
      <c r="AEJ375" s="1478"/>
      <c r="AEK375" s="1478"/>
      <c r="AEL375" s="1478"/>
      <c r="AEM375" s="1478"/>
      <c r="AEN375" s="1478"/>
      <c r="AEO375" s="1478"/>
      <c r="AEP375" s="1478"/>
      <c r="AEQ375" s="1478"/>
      <c r="AER375" s="1478"/>
      <c r="AES375" s="1478"/>
      <c r="AET375" s="1478"/>
      <c r="AEU375" s="1478"/>
      <c r="AEV375" s="1478"/>
      <c r="AEW375" s="1478"/>
      <c r="AEX375" s="1478"/>
      <c r="AEY375" s="1478"/>
      <c r="AEZ375" s="1478"/>
      <c r="AFA375" s="1478"/>
      <c r="AFB375" s="1478"/>
      <c r="AFC375" s="1478"/>
      <c r="AFD375" s="1478"/>
      <c r="AFE375" s="1478"/>
      <c r="AFF375" s="1478"/>
      <c r="AFG375" s="1478"/>
      <c r="AFH375" s="1478"/>
      <c r="AFI375" s="1478"/>
      <c r="AFJ375" s="1478"/>
      <c r="AFK375" s="1478"/>
      <c r="AFL375" s="1478"/>
      <c r="AFM375" s="1478"/>
      <c r="AFN375" s="1478"/>
      <c r="AFO375" s="1478"/>
      <c r="AFP375" s="1478"/>
      <c r="AFQ375" s="1478"/>
      <c r="AFR375" s="1478"/>
      <c r="AFS375" s="1478"/>
      <c r="AFT375" s="1478"/>
      <c r="AFU375" s="1478"/>
      <c r="AFV375" s="1478"/>
      <c r="AFW375" s="1478"/>
      <c r="AFX375" s="1478"/>
      <c r="AFY375" s="1478"/>
      <c r="AFZ375" s="1478"/>
      <c r="AGA375" s="1478"/>
      <c r="AGB375" s="1478"/>
      <c r="AGC375" s="1478"/>
      <c r="AGD375" s="1478"/>
      <c r="AGE375" s="1478"/>
      <c r="AGF375" s="1478"/>
      <c r="AGG375" s="1478"/>
      <c r="AGH375" s="1478"/>
      <c r="AGI375" s="1478"/>
      <c r="AGJ375" s="1478"/>
      <c r="AGK375" s="1478"/>
      <c r="AGL375" s="1478"/>
      <c r="AGM375" s="1478"/>
      <c r="AGN375" s="1478"/>
      <c r="AGO375" s="1478"/>
      <c r="AGP375" s="1478"/>
      <c r="AGQ375" s="1478"/>
      <c r="AGR375" s="1478"/>
      <c r="AGS375" s="1478"/>
      <c r="AGT375" s="1478"/>
      <c r="AGU375" s="1478"/>
      <c r="AGV375" s="1478"/>
      <c r="AGW375" s="1478"/>
      <c r="AGX375" s="1478"/>
      <c r="AGY375" s="1478"/>
      <c r="AGZ375" s="1478"/>
      <c r="AHA375" s="1478"/>
      <c r="AHB375" s="1478"/>
      <c r="AHC375" s="1478"/>
      <c r="AHD375" s="1478"/>
      <c r="AHE375" s="1478"/>
      <c r="AHF375" s="1478"/>
      <c r="AHG375" s="1478"/>
      <c r="AHH375" s="1478"/>
      <c r="AHI375" s="1478"/>
      <c r="AHJ375" s="1478"/>
      <c r="AHK375" s="1478"/>
      <c r="AHL375" s="1478"/>
      <c r="AHM375" s="1478"/>
      <c r="AHN375" s="1478"/>
      <c r="AHO375" s="1478"/>
      <c r="AHP375" s="1478"/>
      <c r="AHQ375" s="1478"/>
      <c r="AHR375" s="1478"/>
      <c r="AHS375" s="1478"/>
      <c r="AHT375" s="1478"/>
      <c r="AHU375" s="1478"/>
      <c r="AHV375" s="1478"/>
      <c r="AHW375" s="1478"/>
      <c r="AHX375" s="1478"/>
      <c r="AHY375" s="1478"/>
      <c r="AHZ375" s="1478"/>
      <c r="AIA375" s="1478"/>
      <c r="AIB375" s="1478"/>
      <c r="AIC375" s="1478"/>
      <c r="AID375" s="1478"/>
      <c r="AIE375" s="1478"/>
      <c r="AIF375" s="1478"/>
      <c r="AIG375" s="1478"/>
      <c r="AIH375" s="1478"/>
      <c r="AII375" s="1478"/>
      <c r="AIJ375" s="1478"/>
      <c r="AIK375" s="1478"/>
      <c r="AIL375" s="1478"/>
      <c r="AIM375" s="1478"/>
      <c r="AIN375" s="1478"/>
      <c r="AIO375" s="1478"/>
      <c r="AIP375" s="1478"/>
      <c r="AIQ375" s="1478"/>
      <c r="AIR375" s="1478"/>
      <c r="AIS375" s="1478"/>
      <c r="AIT375" s="1478"/>
      <c r="AIU375" s="1478"/>
      <c r="AIV375" s="1478"/>
      <c r="AIW375" s="1478"/>
      <c r="AIX375" s="1478"/>
      <c r="AIY375" s="1478"/>
      <c r="AIZ375" s="1478"/>
      <c r="AJA375" s="1478"/>
      <c r="AJB375" s="1478"/>
      <c r="AJC375" s="1478"/>
      <c r="AJD375" s="1478"/>
      <c r="AJE375" s="1478"/>
      <c r="AJF375" s="1478"/>
      <c r="AJG375" s="1478"/>
      <c r="AJH375" s="1478"/>
      <c r="AJI375" s="1478"/>
      <c r="AJJ375" s="1478"/>
      <c r="AJK375" s="1478"/>
      <c r="AJL375" s="1478"/>
      <c r="AJM375" s="1478"/>
      <c r="AJN375" s="1478"/>
      <c r="AJO375" s="1478"/>
      <c r="AJP375" s="1478"/>
      <c r="AJQ375" s="1478"/>
      <c r="AJR375" s="1478"/>
      <c r="AJS375" s="1478"/>
      <c r="AJT375" s="1478"/>
      <c r="AJU375" s="1478"/>
      <c r="AJV375" s="1478"/>
      <c r="AJW375" s="1478"/>
      <c r="AJX375" s="1478"/>
      <c r="AJY375" s="1478"/>
      <c r="AJZ375" s="1478"/>
      <c r="AKA375" s="1478"/>
      <c r="AKB375" s="1478"/>
      <c r="AKC375" s="1478"/>
      <c r="AKD375" s="1478"/>
      <c r="AKE375" s="1478"/>
      <c r="AKF375" s="1478"/>
      <c r="AKG375" s="1478"/>
      <c r="AKH375" s="1478"/>
      <c r="AKI375" s="1478"/>
      <c r="AKJ375" s="1478"/>
      <c r="AKK375" s="1478"/>
      <c r="AKL375" s="1478"/>
      <c r="AKM375" s="1478"/>
      <c r="AKN375" s="1478"/>
      <c r="AKO375" s="1478"/>
      <c r="AKP375" s="1478"/>
      <c r="AKQ375" s="1478"/>
      <c r="AKR375" s="1478"/>
      <c r="AKS375" s="1478"/>
      <c r="AKT375" s="1478"/>
      <c r="AKU375" s="1478"/>
      <c r="AKV375" s="1478"/>
      <c r="AKW375" s="1478"/>
      <c r="AKX375" s="1478"/>
      <c r="AKY375" s="1478"/>
      <c r="AKZ375" s="1478"/>
      <c r="ALA375" s="1478"/>
      <c r="ALB375" s="1478"/>
      <c r="ALC375" s="1478"/>
      <c r="ALD375" s="1478"/>
      <c r="ALE375" s="1478"/>
      <c r="ALF375" s="1478"/>
      <c r="ALG375" s="1478"/>
      <c r="ALH375" s="1478"/>
      <c r="ALI375" s="1478"/>
      <c r="ALJ375" s="1478"/>
      <c r="ALK375" s="1478"/>
      <c r="ALL375" s="1478"/>
      <c r="ALM375" s="1478"/>
      <c r="ALN375" s="1478"/>
      <c r="ALO375" s="1478"/>
      <c r="ALP375" s="1478"/>
      <c r="ALQ375" s="1478"/>
      <c r="ALR375" s="1478"/>
      <c r="ALS375" s="1478"/>
      <c r="ALT375" s="1478"/>
      <c r="ALU375" s="1478"/>
      <c r="ALV375" s="1478"/>
      <c r="ALW375" s="1478"/>
      <c r="ALX375" s="1478"/>
      <c r="ALY375" s="1478"/>
      <c r="ALZ375" s="1478"/>
      <c r="AMA375" s="1478"/>
      <c r="AMB375" s="1478"/>
      <c r="AMC375" s="1478"/>
      <c r="AMD375" s="1478"/>
      <c r="AME375" s="1478"/>
      <c r="AMF375" s="1478"/>
      <c r="AMG375" s="1478"/>
      <c r="AMH375" s="1478"/>
      <c r="AMI375" s="1478"/>
      <c r="AMJ375" s="1478"/>
      <c r="AMK375" s="1478"/>
      <c r="AML375" s="1478"/>
      <c r="AMM375" s="1478"/>
      <c r="AMN375" s="1478"/>
      <c r="AMO375" s="1478"/>
      <c r="AMP375" s="1478"/>
      <c r="AMQ375" s="1478"/>
      <c r="AMR375" s="1478"/>
      <c r="AMS375" s="1478"/>
      <c r="AMT375" s="1478"/>
      <c r="AMU375" s="1478"/>
      <c r="AMV375" s="1478"/>
      <c r="AMW375" s="1478"/>
      <c r="AMX375" s="1478"/>
      <c r="AMY375" s="1478"/>
      <c r="AMZ375" s="1478"/>
      <c r="ANA375" s="1478"/>
      <c r="ANB375" s="1478"/>
      <c r="ANC375" s="1478"/>
      <c r="AND375" s="1478"/>
      <c r="ANE375" s="1478"/>
      <c r="ANF375" s="1478"/>
      <c r="ANG375" s="1478"/>
      <c r="ANH375" s="1478"/>
      <c r="ANI375" s="1478"/>
      <c r="ANJ375" s="1478"/>
      <c r="ANK375" s="1478"/>
      <c r="ANL375" s="1478"/>
      <c r="ANM375" s="1478"/>
      <c r="ANN375" s="1478"/>
      <c r="ANO375" s="1478"/>
      <c r="ANP375" s="1478"/>
      <c r="ANQ375" s="1478"/>
      <c r="ANR375" s="1478"/>
      <c r="ANS375" s="1478"/>
      <c r="ANT375" s="1478"/>
      <c r="ANU375" s="1478"/>
      <c r="ANV375" s="1478"/>
      <c r="ANW375" s="1478"/>
      <c r="ANX375" s="1478"/>
      <c r="ANY375" s="1478"/>
      <c r="ANZ375" s="1478"/>
      <c r="AOA375" s="1478"/>
      <c r="AOB375" s="1478"/>
      <c r="AOC375" s="1478"/>
      <c r="AOD375" s="1478"/>
      <c r="AOE375" s="1478"/>
      <c r="AOF375" s="1478"/>
      <c r="AOG375" s="1478"/>
      <c r="AOH375" s="1478"/>
      <c r="AOI375" s="1478"/>
      <c r="AOJ375" s="1478"/>
      <c r="AOK375" s="1478"/>
      <c r="AOL375" s="1478"/>
      <c r="AOM375" s="1478"/>
      <c r="AON375" s="1478"/>
      <c r="AOO375" s="1478"/>
      <c r="AOP375" s="1478"/>
      <c r="AOQ375" s="1478"/>
      <c r="AOR375" s="1478"/>
      <c r="AOS375" s="1478"/>
      <c r="AOT375" s="1478"/>
      <c r="AOU375" s="1478"/>
      <c r="AOV375" s="1478"/>
      <c r="AOW375" s="1478"/>
      <c r="AOX375" s="1478"/>
      <c r="AOY375" s="1478"/>
      <c r="AOZ375" s="1478"/>
      <c r="APA375" s="1478"/>
      <c r="APB375" s="1478"/>
      <c r="APC375" s="1478"/>
      <c r="APD375" s="1478"/>
      <c r="APE375" s="1478"/>
      <c r="APF375" s="1478"/>
      <c r="APG375" s="1478"/>
      <c r="APH375" s="1478"/>
      <c r="API375" s="1478"/>
      <c r="APJ375" s="1478"/>
      <c r="APK375" s="1478"/>
      <c r="APL375" s="1478"/>
      <c r="APM375" s="1478"/>
      <c r="APN375" s="1478"/>
      <c r="APO375" s="1478"/>
      <c r="APP375" s="1478"/>
      <c r="APQ375" s="1478"/>
      <c r="APR375" s="1478"/>
      <c r="APS375" s="1478"/>
      <c r="APT375" s="1478"/>
      <c r="APU375" s="1478"/>
      <c r="APV375" s="1478"/>
      <c r="APW375" s="1478"/>
      <c r="APX375" s="1478"/>
      <c r="APY375" s="1478"/>
      <c r="APZ375" s="1478"/>
      <c r="AQA375" s="1478"/>
      <c r="AQB375" s="1478"/>
      <c r="AQC375" s="1478"/>
      <c r="AQD375" s="1478"/>
      <c r="AQE375" s="1478"/>
      <c r="AQF375" s="1478"/>
      <c r="AQG375" s="1478"/>
      <c r="AQH375" s="1478"/>
      <c r="AQI375" s="1478"/>
      <c r="AQJ375" s="1478"/>
      <c r="AQK375" s="1478"/>
      <c r="AQL375" s="1478"/>
      <c r="AQM375" s="1478"/>
      <c r="AQN375" s="1478"/>
      <c r="AQO375" s="1478"/>
      <c r="AQP375" s="1478"/>
      <c r="AQQ375" s="1478"/>
      <c r="AQR375" s="1478"/>
      <c r="AQS375" s="1478"/>
      <c r="AQT375" s="1478"/>
      <c r="AQU375" s="1478"/>
      <c r="AQV375" s="1478"/>
      <c r="AQW375" s="1478"/>
      <c r="AQX375" s="1478"/>
      <c r="AQY375" s="1478"/>
      <c r="AQZ375" s="1478"/>
      <c r="ARA375" s="1478"/>
      <c r="ARB375" s="1478"/>
      <c r="ARC375" s="1478"/>
      <c r="ARD375" s="1478"/>
      <c r="ARE375" s="1478"/>
      <c r="ARF375" s="1478"/>
      <c r="ARG375" s="1478"/>
      <c r="ARH375" s="1478"/>
      <c r="ARI375" s="1478"/>
      <c r="ARJ375" s="1478"/>
      <c r="ARK375" s="1478"/>
      <c r="ARL375" s="1478"/>
      <c r="ARM375" s="1478"/>
      <c r="ARN375" s="1478"/>
      <c r="ARO375" s="1478"/>
      <c r="ARP375" s="1478"/>
      <c r="ARQ375" s="1478"/>
      <c r="ARR375" s="1478"/>
      <c r="ARS375" s="1478"/>
      <c r="ART375" s="1478"/>
      <c r="ARU375" s="1478"/>
      <c r="ARV375" s="1478"/>
      <c r="ARW375" s="1478"/>
      <c r="ARX375" s="1478"/>
      <c r="ARY375" s="1478"/>
      <c r="ARZ375" s="1478"/>
      <c r="ASA375" s="1478"/>
      <c r="ASB375" s="1478"/>
      <c r="ASC375" s="1478"/>
      <c r="ASD375" s="1478"/>
      <c r="ASE375" s="1478"/>
      <c r="ASF375" s="1478"/>
      <c r="ASG375" s="1478"/>
      <c r="ASH375" s="1478"/>
      <c r="ASI375" s="1478"/>
      <c r="ASJ375" s="1478"/>
      <c r="ASK375" s="1478"/>
      <c r="ASL375" s="1478"/>
      <c r="ASM375" s="1478"/>
      <c r="ASN375" s="1478"/>
      <c r="ASO375" s="1478"/>
      <c r="ASP375" s="1478"/>
      <c r="ASQ375" s="1478"/>
      <c r="ASR375" s="1478"/>
      <c r="ASS375" s="1478"/>
      <c r="AST375" s="1478"/>
      <c r="ASU375" s="1478"/>
      <c r="ASV375" s="1478"/>
      <c r="ASW375" s="1478"/>
      <c r="ASX375" s="1478"/>
      <c r="ASY375" s="1478"/>
      <c r="ASZ375" s="1478"/>
      <c r="ATA375" s="1478"/>
      <c r="ATB375" s="1478"/>
      <c r="ATC375" s="1478"/>
      <c r="ATD375" s="1478"/>
      <c r="ATE375" s="1478"/>
      <c r="ATF375" s="1478"/>
      <c r="ATG375" s="1478"/>
      <c r="ATH375" s="1478"/>
      <c r="ATI375" s="1478"/>
      <c r="ATJ375" s="1478"/>
      <c r="ATK375" s="1478"/>
      <c r="ATL375" s="1478"/>
      <c r="ATM375" s="1478"/>
      <c r="ATN375" s="1478"/>
      <c r="ATO375" s="1478"/>
      <c r="ATP375" s="1478"/>
      <c r="ATQ375" s="1478"/>
      <c r="ATR375" s="1478"/>
      <c r="ATS375" s="1478"/>
      <c r="ATT375" s="1478"/>
      <c r="ATU375" s="1478"/>
      <c r="ATV375" s="1478"/>
      <c r="ATW375" s="1478"/>
      <c r="ATX375" s="1478"/>
      <c r="ATY375" s="1478"/>
      <c r="ATZ375" s="1478"/>
      <c r="AUA375" s="1478"/>
      <c r="AUB375" s="1478"/>
      <c r="AUC375" s="1478"/>
      <c r="AUD375" s="1478"/>
      <c r="AUE375" s="1478"/>
      <c r="AUF375" s="1478"/>
      <c r="AUG375" s="1478"/>
      <c r="AUH375" s="1478"/>
      <c r="AUI375" s="1478"/>
      <c r="AUJ375" s="1478"/>
      <c r="AUK375" s="1478"/>
      <c r="AUL375" s="1478"/>
      <c r="AUM375" s="1478"/>
      <c r="AUN375" s="1478"/>
      <c r="AUO375" s="1478"/>
      <c r="AUP375" s="1478"/>
      <c r="AUQ375" s="1478"/>
      <c r="AUR375" s="1478"/>
      <c r="AUS375" s="1478"/>
      <c r="AUT375" s="1478"/>
      <c r="AUU375" s="1478"/>
      <c r="AUV375" s="1478"/>
      <c r="AUW375" s="1478"/>
      <c r="AUX375" s="1478"/>
      <c r="AUY375" s="1478"/>
      <c r="AUZ375" s="1478"/>
      <c r="AVA375" s="1478"/>
      <c r="AVB375" s="1478"/>
      <c r="AVC375" s="1478"/>
      <c r="AVD375" s="1478"/>
      <c r="AVE375" s="1478"/>
      <c r="AVF375" s="1478"/>
      <c r="AVG375" s="1478"/>
      <c r="AVH375" s="1478"/>
      <c r="AVI375" s="1478"/>
      <c r="AVJ375" s="1478"/>
      <c r="AVK375" s="1478"/>
      <c r="AVL375" s="1478"/>
      <c r="AVM375" s="1478"/>
      <c r="AVN375" s="1478"/>
      <c r="AVO375" s="1478"/>
      <c r="AVP375" s="1478"/>
      <c r="AVQ375" s="1478"/>
      <c r="AVR375" s="1478"/>
      <c r="AVS375" s="1478"/>
      <c r="AVT375" s="1478"/>
      <c r="AVU375" s="1478"/>
      <c r="AVV375" s="1478"/>
      <c r="AVW375" s="1478"/>
      <c r="AVX375" s="1478"/>
      <c r="AVY375" s="1478"/>
      <c r="AVZ375" s="1478"/>
      <c r="AWA375" s="1478"/>
      <c r="AWB375" s="1478"/>
      <c r="AWC375" s="1478"/>
      <c r="AWD375" s="1478"/>
      <c r="AWE375" s="1478"/>
      <c r="AWF375" s="1478"/>
      <c r="AWG375" s="1478"/>
      <c r="AWH375" s="1478"/>
      <c r="AWI375" s="1478"/>
      <c r="AWJ375" s="1478"/>
      <c r="AWK375" s="1478"/>
      <c r="AWL375" s="1478"/>
      <c r="AWM375" s="1478"/>
      <c r="AWN375" s="1478"/>
      <c r="AWO375" s="1478"/>
      <c r="AWP375" s="1478"/>
      <c r="AWQ375" s="1478"/>
      <c r="AWR375" s="1478"/>
      <c r="AWS375" s="1478"/>
      <c r="AWT375" s="1478"/>
      <c r="AWU375" s="1478"/>
      <c r="AWV375" s="1478"/>
      <c r="AWW375" s="1478"/>
      <c r="AWX375" s="1478"/>
      <c r="AWY375" s="1478"/>
      <c r="AWZ375" s="1478"/>
      <c r="AXA375" s="1478"/>
      <c r="AXB375" s="1478"/>
      <c r="AXC375" s="1478"/>
      <c r="AXD375" s="1478"/>
      <c r="AXE375" s="1478"/>
      <c r="AXF375" s="1478"/>
      <c r="AXG375" s="1478"/>
      <c r="AXH375" s="1478"/>
      <c r="AXI375" s="1478"/>
      <c r="AXJ375" s="1478"/>
      <c r="AXK375" s="1478"/>
      <c r="AXL375" s="1478"/>
      <c r="AXM375" s="1478"/>
      <c r="AXN375" s="1478"/>
      <c r="AXO375" s="1478"/>
      <c r="AXP375" s="1478"/>
      <c r="AXQ375" s="1478"/>
      <c r="AXR375" s="1478"/>
      <c r="AXS375" s="1478"/>
      <c r="AXT375" s="1478"/>
      <c r="AXU375" s="1478"/>
      <c r="AXV375" s="1478"/>
      <c r="AXW375" s="1478"/>
      <c r="AXX375" s="1478"/>
      <c r="AXY375" s="1478"/>
      <c r="AXZ375" s="1478"/>
      <c r="AYA375" s="1478"/>
      <c r="AYB375" s="1478"/>
      <c r="AYC375" s="1478"/>
      <c r="AYD375" s="1478"/>
      <c r="AYE375" s="1478"/>
      <c r="AYF375" s="1478"/>
      <c r="AYG375" s="1478"/>
      <c r="AYH375" s="1478"/>
      <c r="AYI375" s="1478"/>
      <c r="AYJ375" s="1478"/>
      <c r="AYK375" s="1478"/>
      <c r="AYL375" s="1478"/>
      <c r="AYM375" s="1478"/>
      <c r="AYN375" s="1478"/>
      <c r="AYO375" s="1478"/>
      <c r="AYP375" s="1478"/>
      <c r="AYQ375" s="1478"/>
      <c r="AYR375" s="1478"/>
      <c r="AYS375" s="1478"/>
      <c r="AYT375" s="1478"/>
      <c r="AYU375" s="1478"/>
      <c r="AYV375" s="1478"/>
      <c r="AYW375" s="1478"/>
      <c r="AYX375" s="1478"/>
      <c r="AYY375" s="1478"/>
      <c r="AYZ375" s="1478"/>
      <c r="AZA375" s="1478"/>
      <c r="AZB375" s="1478"/>
      <c r="AZC375" s="1478"/>
      <c r="AZD375" s="1478"/>
      <c r="AZE375" s="1478"/>
      <c r="AZF375" s="1478"/>
      <c r="AZG375" s="1478"/>
      <c r="AZH375" s="1478"/>
      <c r="AZI375" s="1478"/>
      <c r="AZJ375" s="1478"/>
      <c r="AZK375" s="1478"/>
      <c r="AZL375" s="1478"/>
      <c r="AZM375" s="1478"/>
      <c r="AZN375" s="1478"/>
      <c r="AZO375" s="1478"/>
      <c r="AZP375" s="1478"/>
      <c r="AZQ375" s="1478"/>
      <c r="AZR375" s="1478"/>
      <c r="AZS375" s="1478"/>
      <c r="AZT375" s="1478"/>
      <c r="AZU375" s="1478"/>
      <c r="AZV375" s="1478"/>
      <c r="AZW375" s="1478"/>
      <c r="AZX375" s="1478"/>
      <c r="AZY375" s="1478"/>
      <c r="AZZ375" s="1478"/>
      <c r="BAA375" s="1478"/>
      <c r="BAB375" s="1478"/>
      <c r="BAC375" s="1478"/>
      <c r="BAD375" s="1478"/>
      <c r="BAE375" s="1478"/>
      <c r="BAF375" s="1478"/>
      <c r="BAG375" s="1478"/>
      <c r="BAH375" s="1478"/>
      <c r="BAI375" s="1478"/>
      <c r="BAJ375" s="1478"/>
      <c r="BAK375" s="1478"/>
      <c r="BAL375" s="1478"/>
      <c r="BAM375" s="1478"/>
      <c r="BAN375" s="1478"/>
      <c r="BAO375" s="1478"/>
      <c r="BAP375" s="1478"/>
      <c r="BAQ375" s="1478"/>
      <c r="BAR375" s="1478"/>
      <c r="BAS375" s="1478"/>
      <c r="BAT375" s="1478"/>
      <c r="BAU375" s="1478"/>
      <c r="BAV375" s="1478"/>
      <c r="BAW375" s="1478"/>
      <c r="BAX375" s="1478"/>
      <c r="BAY375" s="1478"/>
      <c r="BAZ375" s="1478"/>
      <c r="BBA375" s="1478"/>
      <c r="BBB375" s="1478"/>
      <c r="BBC375" s="1478"/>
      <c r="BBD375" s="1478"/>
      <c r="BBE375" s="1478"/>
      <c r="BBF375" s="1478"/>
      <c r="BBG375" s="1478"/>
      <c r="BBH375" s="1478"/>
      <c r="BBI375" s="1478"/>
      <c r="BBJ375" s="1478"/>
      <c r="BBK375" s="1478"/>
      <c r="BBL375" s="1478"/>
      <c r="BBM375" s="1478"/>
      <c r="BBN375" s="1478"/>
      <c r="BBO375" s="1478"/>
      <c r="BBP375" s="1478"/>
      <c r="BBQ375" s="1478"/>
      <c r="BBR375" s="1478"/>
      <c r="BBS375" s="1478"/>
      <c r="BBT375" s="1478"/>
      <c r="BBU375" s="1478"/>
      <c r="BBV375" s="1478"/>
      <c r="BBW375" s="1478"/>
      <c r="BBX375" s="1478"/>
      <c r="BBY375" s="1478"/>
      <c r="BBZ375" s="1478"/>
      <c r="BCA375" s="1478"/>
      <c r="BCB375" s="1478"/>
      <c r="BCC375" s="1478"/>
      <c r="BCD375" s="1478"/>
      <c r="BCE375" s="1478"/>
      <c r="BCF375" s="1478"/>
      <c r="BCG375" s="1478"/>
      <c r="BCH375" s="1478"/>
      <c r="BCI375" s="1478"/>
      <c r="BCJ375" s="1478"/>
      <c r="BCK375" s="1478"/>
      <c r="BCL375" s="1478"/>
      <c r="BCM375" s="1478"/>
      <c r="BCN375" s="1478"/>
      <c r="BCO375" s="1478"/>
      <c r="BCP375" s="1478"/>
      <c r="BCQ375" s="1478"/>
      <c r="BCR375" s="1478"/>
      <c r="BCS375" s="1478"/>
      <c r="BCT375" s="1478"/>
      <c r="BCU375" s="1478"/>
      <c r="BCV375" s="1478"/>
      <c r="BCW375" s="1478"/>
      <c r="BCX375" s="1478"/>
      <c r="BCY375" s="1478"/>
      <c r="BCZ375" s="1478"/>
      <c r="BDA375" s="1478"/>
      <c r="BDB375" s="1478"/>
      <c r="BDC375" s="1478"/>
      <c r="BDD375" s="1478"/>
      <c r="BDE375" s="1478"/>
      <c r="BDF375" s="1478"/>
      <c r="BDG375" s="1478"/>
      <c r="BDH375" s="1478"/>
      <c r="BDI375" s="1478"/>
      <c r="BDJ375" s="1478"/>
      <c r="BDK375" s="1478"/>
      <c r="BDL375" s="1478"/>
      <c r="BDM375" s="1478"/>
      <c r="BDN375" s="1478"/>
      <c r="BDO375" s="1478"/>
      <c r="BDP375" s="1478"/>
      <c r="BDQ375" s="1478"/>
      <c r="BDR375" s="1478"/>
      <c r="BDS375" s="1478"/>
      <c r="BDT375" s="1478"/>
      <c r="BDU375" s="1478"/>
      <c r="BDV375" s="1478"/>
      <c r="BDW375" s="1478"/>
      <c r="BDX375" s="1478"/>
      <c r="BDY375" s="1478"/>
      <c r="BDZ375" s="1478"/>
      <c r="BEA375" s="1478"/>
      <c r="BEB375" s="1478"/>
      <c r="BEC375" s="1478"/>
      <c r="BED375" s="1478"/>
      <c r="BEE375" s="1478"/>
      <c r="BEF375" s="1478"/>
      <c r="BEG375" s="1478"/>
      <c r="BEH375" s="1478"/>
      <c r="BEI375" s="1478"/>
      <c r="BEJ375" s="1478"/>
      <c r="BEK375" s="1478"/>
      <c r="BEL375" s="1478"/>
      <c r="BEM375" s="1478"/>
      <c r="BEN375" s="1478"/>
      <c r="BEO375" s="1478"/>
      <c r="BEP375" s="1478"/>
      <c r="BEQ375" s="1478"/>
      <c r="BER375" s="1478"/>
      <c r="BES375" s="1478"/>
      <c r="BET375" s="1478"/>
      <c r="BEU375" s="1478"/>
      <c r="BEV375" s="1478"/>
      <c r="BEW375" s="1478"/>
      <c r="BEX375" s="1478"/>
      <c r="BEY375" s="1478"/>
      <c r="BEZ375" s="1478"/>
      <c r="BFA375" s="1478"/>
      <c r="BFB375" s="1478"/>
      <c r="BFC375" s="1478"/>
      <c r="BFD375" s="1478"/>
      <c r="BFE375" s="1478"/>
      <c r="BFF375" s="1478"/>
      <c r="BFG375" s="1478"/>
      <c r="BFH375" s="1478"/>
      <c r="BFI375" s="1478"/>
      <c r="BFJ375" s="1478"/>
      <c r="BFK375" s="1478"/>
      <c r="BFL375" s="1478"/>
      <c r="BFM375" s="1478"/>
      <c r="BFN375" s="1478"/>
      <c r="BFO375" s="1478"/>
      <c r="BFP375" s="1478"/>
      <c r="BFQ375" s="1478"/>
      <c r="BFR375" s="1478"/>
      <c r="BFS375" s="1478"/>
      <c r="BFT375" s="1478"/>
      <c r="BFU375" s="1478"/>
      <c r="BFV375" s="1478"/>
      <c r="BFW375" s="1478"/>
      <c r="BFX375" s="1478"/>
      <c r="BFY375" s="1478"/>
      <c r="BFZ375" s="1478"/>
      <c r="BGA375" s="1478"/>
      <c r="BGB375" s="1478"/>
      <c r="BGC375" s="1478"/>
      <c r="BGD375" s="1478"/>
      <c r="BGE375" s="1478"/>
      <c r="BGF375" s="1478"/>
      <c r="BGG375" s="1478"/>
      <c r="BGH375" s="1478"/>
      <c r="BGI375" s="1478"/>
      <c r="BGJ375" s="1478"/>
      <c r="BGK375" s="1478"/>
      <c r="BGL375" s="1478"/>
      <c r="BGM375" s="1478"/>
      <c r="BGN375" s="1478"/>
      <c r="BGO375" s="1478"/>
      <c r="BGP375" s="1478"/>
      <c r="BGQ375" s="1478"/>
      <c r="BGR375" s="1478"/>
      <c r="BGS375" s="1478"/>
      <c r="BGT375" s="1478"/>
      <c r="BGU375" s="1478"/>
      <c r="BGV375" s="1478"/>
      <c r="BGW375" s="1478"/>
      <c r="BGX375" s="1478"/>
      <c r="BGY375" s="1478"/>
      <c r="BGZ375" s="1478"/>
      <c r="BHA375" s="1478"/>
      <c r="BHB375" s="1478"/>
      <c r="BHC375" s="1478"/>
      <c r="BHD375" s="1478"/>
      <c r="BHE375" s="1478"/>
      <c r="BHF375" s="1478"/>
      <c r="BHG375" s="1478"/>
      <c r="BHH375" s="1478"/>
      <c r="BHI375" s="1478"/>
      <c r="BHJ375" s="1478"/>
      <c r="BHK375" s="1478"/>
      <c r="BHL375" s="1478"/>
      <c r="BHM375" s="1478"/>
      <c r="BHN375" s="1478"/>
      <c r="BHO375" s="1478"/>
      <c r="BHP375" s="1478"/>
      <c r="BHQ375" s="1478"/>
      <c r="BHR375" s="1478"/>
      <c r="BHS375" s="1478"/>
      <c r="BHT375" s="1478"/>
      <c r="BHU375" s="1478"/>
      <c r="BHV375" s="1478"/>
      <c r="BHW375" s="1478"/>
      <c r="BHX375" s="1478"/>
      <c r="BHY375" s="1478"/>
      <c r="BHZ375" s="1478"/>
      <c r="BIA375" s="1478"/>
      <c r="BIB375" s="1478"/>
      <c r="BIC375" s="1478"/>
      <c r="BID375" s="1478"/>
      <c r="BIE375" s="1478"/>
      <c r="BIF375" s="1478"/>
      <c r="BIG375" s="1478"/>
      <c r="BIH375" s="1478"/>
      <c r="BII375" s="1478"/>
      <c r="BIJ375" s="1478"/>
      <c r="BIK375" s="1478"/>
      <c r="BIL375" s="1478"/>
      <c r="BIM375" s="1478"/>
      <c r="BIN375" s="1478"/>
      <c r="BIO375" s="1478"/>
      <c r="BIP375" s="1478"/>
      <c r="BIQ375" s="1478"/>
      <c r="BIR375" s="1478"/>
      <c r="BIS375" s="1478"/>
      <c r="BIT375" s="1478"/>
      <c r="BIU375" s="1478"/>
      <c r="BIV375" s="1478"/>
      <c r="BIW375" s="1478"/>
      <c r="BIX375" s="1478"/>
      <c r="BIY375" s="1478"/>
      <c r="BIZ375" s="1478"/>
      <c r="BJA375" s="1478"/>
      <c r="BJB375" s="1478"/>
      <c r="BJC375" s="1478"/>
      <c r="BJD375" s="1478"/>
      <c r="BJE375" s="1478"/>
      <c r="BJF375" s="1478"/>
      <c r="BJG375" s="1478"/>
      <c r="BJH375" s="1478"/>
      <c r="BJI375" s="1478"/>
      <c r="BJJ375" s="1478"/>
      <c r="BJK375" s="1478"/>
      <c r="BJL375" s="1478"/>
      <c r="BJM375" s="1478"/>
      <c r="BJN375" s="1478"/>
      <c r="BJO375" s="1478"/>
      <c r="BJP375" s="1478"/>
      <c r="BJQ375" s="1478"/>
      <c r="BJR375" s="1478"/>
      <c r="BJS375" s="1478"/>
      <c r="BJT375" s="1478"/>
      <c r="BJU375" s="1478"/>
      <c r="BJV375" s="1478"/>
      <c r="BJW375" s="1478"/>
      <c r="BJX375" s="1478"/>
      <c r="BJY375" s="1478"/>
      <c r="BJZ375" s="1478"/>
      <c r="BKA375" s="1478"/>
      <c r="BKB375" s="1478"/>
      <c r="BKC375" s="1478"/>
      <c r="BKD375" s="1478"/>
      <c r="BKE375" s="1478"/>
      <c r="BKF375" s="1478"/>
      <c r="BKG375" s="1478"/>
      <c r="BKH375" s="1478"/>
      <c r="BKI375" s="1478"/>
      <c r="BKJ375" s="1478"/>
      <c r="BKK375" s="1478"/>
      <c r="BKL375" s="1478"/>
      <c r="BKM375" s="1478"/>
      <c r="BKN375" s="1478"/>
      <c r="BKO375" s="1478"/>
      <c r="BKP375" s="1478"/>
      <c r="BKQ375" s="1478"/>
      <c r="BKR375" s="1478"/>
      <c r="BKS375" s="1478"/>
      <c r="BKT375" s="1478"/>
      <c r="BKU375" s="1478"/>
      <c r="BKV375" s="1478"/>
      <c r="BKW375" s="1478"/>
      <c r="BKX375" s="1478"/>
      <c r="BKY375" s="1478"/>
      <c r="BKZ375" s="1478"/>
      <c r="BLA375" s="1478"/>
      <c r="BLB375" s="1478"/>
      <c r="BLC375" s="1478"/>
      <c r="BLD375" s="1478"/>
      <c r="BLE375" s="1478"/>
      <c r="BLF375" s="1478"/>
      <c r="BLG375" s="1478"/>
      <c r="BLH375" s="1478"/>
      <c r="BLI375" s="1478"/>
      <c r="BLJ375" s="1478"/>
      <c r="BLK375" s="1478"/>
      <c r="BLL375" s="1478"/>
      <c r="BLM375" s="1478"/>
      <c r="BLN375" s="1478"/>
      <c r="BLO375" s="1478"/>
      <c r="BLP375" s="1478"/>
      <c r="BLQ375" s="1478"/>
      <c r="BLR375" s="1478"/>
      <c r="BLS375" s="1478"/>
      <c r="BLT375" s="1478"/>
      <c r="BLU375" s="1478"/>
      <c r="BLV375" s="1478"/>
      <c r="BLW375" s="1478"/>
      <c r="BLX375" s="1478"/>
      <c r="BLY375" s="1478"/>
      <c r="BLZ375" s="1478"/>
      <c r="BMA375" s="1478"/>
      <c r="BMB375" s="1478"/>
      <c r="BMC375" s="1478"/>
      <c r="BMD375" s="1478"/>
      <c r="BME375" s="1478"/>
      <c r="BMF375" s="1478"/>
      <c r="BMG375" s="1478"/>
      <c r="BMH375" s="1478"/>
      <c r="BMI375" s="1478"/>
      <c r="BMJ375" s="1478"/>
      <c r="BMK375" s="1478"/>
      <c r="BML375" s="1478"/>
      <c r="BMM375" s="1478"/>
      <c r="BMN375" s="1478"/>
      <c r="BMO375" s="1478"/>
      <c r="BMP375" s="1478"/>
      <c r="BMQ375" s="1478"/>
      <c r="BMR375" s="1478"/>
      <c r="BMS375" s="1478"/>
      <c r="BMT375" s="1478"/>
      <c r="BMU375" s="1478"/>
      <c r="BMV375" s="1478"/>
      <c r="BMW375" s="1478"/>
      <c r="BMX375" s="1478"/>
      <c r="BMY375" s="1478"/>
      <c r="BMZ375" s="1478"/>
      <c r="BNA375" s="1478"/>
      <c r="BNB375" s="1478"/>
      <c r="BNC375" s="1478"/>
      <c r="BND375" s="1478"/>
      <c r="BNE375" s="1478"/>
      <c r="BNF375" s="1478"/>
      <c r="BNG375" s="1478"/>
      <c r="BNH375" s="1478"/>
      <c r="BNI375" s="1478"/>
      <c r="BNJ375" s="1478"/>
      <c r="BNK375" s="1478"/>
      <c r="BNL375" s="1478"/>
      <c r="BNM375" s="1478"/>
      <c r="BNN375" s="1478"/>
      <c r="BNO375" s="1478"/>
      <c r="BNP375" s="1478"/>
      <c r="BNQ375" s="1478"/>
      <c r="BNR375" s="1478"/>
      <c r="BNS375" s="1478"/>
      <c r="BNT375" s="1478"/>
      <c r="BNU375" s="1478"/>
      <c r="BNV375" s="1478"/>
      <c r="BNW375" s="1478"/>
      <c r="BNX375" s="1478"/>
      <c r="BNY375" s="1478"/>
      <c r="BNZ375" s="1478"/>
      <c r="BOA375" s="1478"/>
      <c r="BOB375" s="1478"/>
      <c r="BOC375" s="1478"/>
      <c r="BOD375" s="1478"/>
      <c r="BOE375" s="1478"/>
      <c r="BOF375" s="1478"/>
      <c r="BOG375" s="1478"/>
      <c r="BOH375" s="1478"/>
      <c r="BOI375" s="1478"/>
      <c r="BOJ375" s="1478"/>
      <c r="BOK375" s="1478"/>
      <c r="BOL375" s="1478"/>
      <c r="BOM375" s="1478"/>
      <c r="BON375" s="1478"/>
      <c r="BOO375" s="1478"/>
      <c r="BOP375" s="1478"/>
      <c r="BOQ375" s="1478"/>
      <c r="BOR375" s="1478"/>
      <c r="BOS375" s="1478"/>
      <c r="BOT375" s="1478"/>
      <c r="BOU375" s="1478"/>
      <c r="BOV375" s="1478"/>
      <c r="BOW375" s="1478"/>
      <c r="BOX375" s="1478"/>
      <c r="BOY375" s="1478"/>
      <c r="BOZ375" s="1478"/>
      <c r="BPA375" s="1478"/>
      <c r="BPB375" s="1478"/>
      <c r="BPC375" s="1478"/>
      <c r="BPD375" s="1478"/>
      <c r="BPE375" s="1478"/>
      <c r="BPF375" s="1478"/>
      <c r="BPG375" s="1478"/>
      <c r="BPH375" s="1478"/>
      <c r="BPI375" s="1478"/>
      <c r="BPJ375" s="1478"/>
      <c r="BPK375" s="1478"/>
      <c r="BPL375" s="1478"/>
      <c r="BPM375" s="1478"/>
      <c r="BPN375" s="1478"/>
      <c r="BPO375" s="1478"/>
      <c r="BPP375" s="1478"/>
      <c r="BPQ375" s="1478"/>
      <c r="BPR375" s="1478"/>
      <c r="BPS375" s="1478"/>
      <c r="BPT375" s="1478"/>
      <c r="BPU375" s="1478"/>
      <c r="BPV375" s="1478"/>
      <c r="BPW375" s="1478"/>
      <c r="BPX375" s="1478"/>
      <c r="BPY375" s="1478"/>
      <c r="BPZ375" s="1478"/>
      <c r="BQA375" s="1478"/>
      <c r="BQB375" s="1478"/>
      <c r="BQC375" s="1478"/>
      <c r="BQD375" s="1478"/>
      <c r="BQE375" s="1478"/>
      <c r="BQF375" s="1478"/>
      <c r="BQG375" s="1478"/>
      <c r="BQH375" s="1478"/>
      <c r="BQI375" s="1478"/>
      <c r="BQJ375" s="1478"/>
      <c r="BQK375" s="1478"/>
      <c r="BQL375" s="1478"/>
      <c r="BQM375" s="1478"/>
      <c r="BQN375" s="1478"/>
      <c r="BQO375" s="1478"/>
      <c r="BQP375" s="1478"/>
      <c r="BQQ375" s="1478"/>
      <c r="BQR375" s="1478"/>
      <c r="BQS375" s="1478"/>
      <c r="BQT375" s="1478"/>
      <c r="BQU375" s="1478"/>
      <c r="BQV375" s="1478"/>
      <c r="BQW375" s="1478"/>
      <c r="BQX375" s="1478"/>
      <c r="BQY375" s="1478"/>
      <c r="BQZ375" s="1478"/>
      <c r="BRA375" s="1478"/>
      <c r="BRB375" s="1478"/>
      <c r="BRC375" s="1478"/>
      <c r="BRD375" s="1478"/>
      <c r="BRE375" s="1478"/>
      <c r="BRF375" s="1478"/>
      <c r="BRG375" s="1478"/>
      <c r="BRH375" s="1478"/>
      <c r="BRI375" s="1478"/>
      <c r="BRJ375" s="1478"/>
      <c r="BRK375" s="1478"/>
      <c r="BRL375" s="1478"/>
      <c r="BRM375" s="1478"/>
      <c r="BRN375" s="1478"/>
      <c r="BRO375" s="1478"/>
      <c r="BRP375" s="1478"/>
      <c r="BRQ375" s="1478"/>
      <c r="BRR375" s="1478"/>
      <c r="BRS375" s="1478"/>
      <c r="BRT375" s="1478"/>
      <c r="BRU375" s="1478"/>
      <c r="BRV375" s="1478"/>
      <c r="BRW375" s="1478"/>
      <c r="BRX375" s="1478"/>
      <c r="BRY375" s="1478"/>
      <c r="BRZ375" s="1478"/>
      <c r="BSA375" s="1478"/>
      <c r="BSB375" s="1478"/>
      <c r="BSC375" s="1478"/>
      <c r="BSD375" s="1478"/>
      <c r="BSE375" s="1478"/>
      <c r="BSF375" s="1478"/>
      <c r="BSG375" s="1478"/>
      <c r="BSH375" s="1478"/>
      <c r="BSI375" s="1478"/>
      <c r="BSJ375" s="1478"/>
      <c r="BSK375" s="1478"/>
      <c r="BSL375" s="1478"/>
      <c r="BSM375" s="1478"/>
      <c r="BSN375" s="1478"/>
      <c r="BSO375" s="1478"/>
      <c r="BSP375" s="1478"/>
      <c r="BSQ375" s="1478"/>
      <c r="BSR375" s="1478"/>
      <c r="BSS375" s="1478"/>
      <c r="BST375" s="1478"/>
      <c r="BSU375" s="1478"/>
      <c r="BSV375" s="1478"/>
      <c r="BSW375" s="1478"/>
      <c r="BSX375" s="1478"/>
      <c r="BSY375" s="1478"/>
      <c r="BSZ375" s="1478"/>
      <c r="BTA375" s="1478"/>
      <c r="BTB375" s="1478"/>
      <c r="BTC375" s="1478"/>
      <c r="BTD375" s="1478"/>
      <c r="BTE375" s="1478"/>
      <c r="BTF375" s="1478"/>
      <c r="BTG375" s="1478"/>
      <c r="BTH375" s="1478"/>
      <c r="BTI375" s="1478"/>
      <c r="BTJ375" s="1478"/>
      <c r="BTK375" s="1478"/>
      <c r="BTL375" s="1478"/>
      <c r="BTM375" s="1478"/>
      <c r="BTN375" s="1478"/>
      <c r="BTO375" s="1478"/>
      <c r="BTP375" s="1478"/>
      <c r="BTQ375" s="1478"/>
      <c r="BTR375" s="1478"/>
      <c r="BTS375" s="1478"/>
      <c r="BTT375" s="1478"/>
      <c r="BTU375" s="1478"/>
      <c r="BTV375" s="1478"/>
      <c r="BTW375" s="1478"/>
      <c r="BTX375" s="1478"/>
      <c r="BTY375" s="1478"/>
      <c r="BTZ375" s="1478"/>
      <c r="BUA375" s="1478"/>
      <c r="BUB375" s="1478"/>
      <c r="BUC375" s="1478"/>
      <c r="BUD375" s="1478"/>
      <c r="BUE375" s="1478"/>
      <c r="BUF375" s="1478"/>
      <c r="BUG375" s="1478"/>
      <c r="BUH375" s="1478"/>
      <c r="BUI375" s="1478"/>
      <c r="BUJ375" s="1478"/>
      <c r="BUK375" s="1478"/>
      <c r="BUL375" s="1478"/>
      <c r="BUM375" s="1478"/>
      <c r="BUN375" s="1478"/>
      <c r="BUO375" s="1478"/>
      <c r="BUP375" s="1478"/>
      <c r="BUQ375" s="1478"/>
      <c r="BUR375" s="1478"/>
      <c r="BUS375" s="1478"/>
      <c r="BUT375" s="1478"/>
      <c r="BUU375" s="1478"/>
      <c r="BUV375" s="1478"/>
      <c r="BUW375" s="1478"/>
      <c r="BUX375" s="1478"/>
      <c r="BUY375" s="1478"/>
      <c r="BUZ375" s="1478"/>
      <c r="BVA375" s="1478"/>
      <c r="BVB375" s="1478"/>
      <c r="BVC375" s="1478"/>
      <c r="BVD375" s="1478"/>
      <c r="BVE375" s="1478"/>
      <c r="BVF375" s="1478"/>
      <c r="BVG375" s="1478"/>
      <c r="BVH375" s="1478"/>
      <c r="BVI375" s="1478"/>
      <c r="BVJ375" s="1478"/>
      <c r="BVK375" s="1478"/>
      <c r="BVL375" s="1478"/>
      <c r="BVM375" s="1478"/>
      <c r="BVN375" s="1478"/>
      <c r="BVO375" s="1478"/>
      <c r="BVP375" s="1478"/>
      <c r="BVQ375" s="1478"/>
      <c r="BVR375" s="1478"/>
      <c r="BVS375" s="1478"/>
      <c r="BVT375" s="1478"/>
      <c r="BVU375" s="1478"/>
      <c r="BVV375" s="1478"/>
      <c r="BVW375" s="1478"/>
      <c r="BVX375" s="1478"/>
      <c r="BVY375" s="1478"/>
      <c r="BVZ375" s="1478"/>
      <c r="BWA375" s="1478"/>
      <c r="BWB375" s="1478"/>
      <c r="BWC375" s="1478"/>
      <c r="BWD375" s="1478"/>
      <c r="BWE375" s="1478"/>
      <c r="BWF375" s="1478"/>
      <c r="BWG375" s="1478"/>
      <c r="BWH375" s="1478"/>
      <c r="BWI375" s="1478"/>
      <c r="BWJ375" s="1478"/>
      <c r="BWK375" s="1478"/>
      <c r="BWL375" s="1478"/>
      <c r="BWM375" s="1478"/>
      <c r="BWN375" s="1478"/>
      <c r="BWO375" s="1478"/>
      <c r="BWP375" s="1478"/>
      <c r="BWQ375" s="1478"/>
      <c r="BWR375" s="1478"/>
      <c r="BWS375" s="1478"/>
      <c r="BWT375" s="1478"/>
      <c r="BWU375" s="1478"/>
      <c r="BWV375" s="1478"/>
      <c r="BWW375" s="1478"/>
      <c r="BWX375" s="1478"/>
      <c r="BWY375" s="1478"/>
      <c r="BWZ375" s="1478"/>
      <c r="BXA375" s="1478"/>
      <c r="BXB375" s="1478"/>
      <c r="BXC375" s="1478"/>
      <c r="BXD375" s="1478"/>
      <c r="BXE375" s="1478"/>
      <c r="BXF375" s="1478"/>
      <c r="BXG375" s="1478"/>
      <c r="BXH375" s="1478"/>
      <c r="BXI375" s="1478"/>
      <c r="BXJ375" s="1478"/>
      <c r="BXK375" s="1478"/>
      <c r="BXL375" s="1478"/>
      <c r="BXM375" s="1478"/>
      <c r="BXN375" s="1478"/>
      <c r="BXO375" s="1478"/>
      <c r="BXP375" s="1478"/>
      <c r="BXQ375" s="1478"/>
      <c r="BXR375" s="1478"/>
      <c r="BXS375" s="1478"/>
      <c r="BXT375" s="1478"/>
      <c r="BXU375" s="1478"/>
      <c r="BXV375" s="1478"/>
      <c r="BXW375" s="1478"/>
      <c r="BXX375" s="1478"/>
      <c r="BXY375" s="1478"/>
      <c r="BXZ375" s="1478"/>
      <c r="BYA375" s="1478"/>
      <c r="BYB375" s="1478"/>
      <c r="BYC375" s="1478"/>
      <c r="BYD375" s="1478"/>
      <c r="BYE375" s="1478"/>
      <c r="BYF375" s="1478"/>
      <c r="BYG375" s="1478"/>
      <c r="BYH375" s="1478"/>
      <c r="BYI375" s="1478"/>
      <c r="BYJ375" s="1478"/>
      <c r="BYK375" s="1478"/>
      <c r="BYL375" s="1478"/>
      <c r="BYM375" s="1478"/>
      <c r="BYN375" s="1478"/>
      <c r="BYO375" s="1478"/>
      <c r="BYP375" s="1478"/>
      <c r="BYQ375" s="1478"/>
      <c r="BYR375" s="1478"/>
      <c r="BYS375" s="1478"/>
      <c r="BYT375" s="1478"/>
      <c r="BYU375" s="1478"/>
      <c r="BYV375" s="1478"/>
      <c r="BYW375" s="1478"/>
      <c r="BYX375" s="1478"/>
      <c r="BYY375" s="1478"/>
      <c r="BYZ375" s="1478"/>
      <c r="BZA375" s="1478"/>
      <c r="BZB375" s="1478"/>
      <c r="BZC375" s="1478"/>
      <c r="BZD375" s="1478"/>
      <c r="BZE375" s="1478"/>
      <c r="BZF375" s="1478"/>
      <c r="BZG375" s="1478"/>
      <c r="BZH375" s="1478"/>
      <c r="BZI375" s="1478"/>
      <c r="BZJ375" s="1478"/>
      <c r="BZK375" s="1478"/>
      <c r="BZL375" s="1478"/>
      <c r="BZM375" s="1478"/>
      <c r="BZN375" s="1478"/>
      <c r="BZO375" s="1478"/>
      <c r="BZP375" s="1478"/>
      <c r="BZQ375" s="1478"/>
      <c r="BZR375" s="1478"/>
      <c r="BZS375" s="1478"/>
      <c r="BZT375" s="1478"/>
      <c r="BZU375" s="1478"/>
      <c r="BZV375" s="1478"/>
      <c r="BZW375" s="1478"/>
      <c r="BZX375" s="1478"/>
      <c r="BZY375" s="1478"/>
      <c r="BZZ375" s="1478"/>
      <c r="CAA375" s="1478"/>
      <c r="CAB375" s="1478"/>
      <c r="CAC375" s="1478"/>
      <c r="CAD375" s="1478"/>
      <c r="CAE375" s="1478"/>
      <c r="CAF375" s="1478"/>
      <c r="CAG375" s="1478"/>
      <c r="CAH375" s="1478"/>
      <c r="CAI375" s="1478"/>
      <c r="CAJ375" s="1478"/>
      <c r="CAK375" s="1478"/>
      <c r="CAL375" s="1478"/>
      <c r="CAM375" s="1478"/>
      <c r="CAN375" s="1478"/>
      <c r="CAO375" s="1478"/>
      <c r="CAP375" s="1478"/>
      <c r="CAQ375" s="1478"/>
      <c r="CAR375" s="1478"/>
      <c r="CAS375" s="1478"/>
      <c r="CAT375" s="1478"/>
      <c r="CAU375" s="1478"/>
      <c r="CAV375" s="1478"/>
      <c r="CAW375" s="1478"/>
      <c r="CAX375" s="1478"/>
      <c r="CAY375" s="1478"/>
      <c r="CAZ375" s="1478"/>
      <c r="CBA375" s="1478"/>
      <c r="CBB375" s="1478"/>
      <c r="CBC375" s="1478"/>
      <c r="CBD375" s="1478"/>
      <c r="CBE375" s="1478"/>
      <c r="CBF375" s="1478"/>
      <c r="CBG375" s="1478"/>
      <c r="CBH375" s="1478"/>
      <c r="CBI375" s="1478"/>
      <c r="CBJ375" s="1478"/>
      <c r="CBK375" s="1478"/>
      <c r="CBL375" s="1478"/>
      <c r="CBM375" s="1478"/>
      <c r="CBN375" s="1478"/>
      <c r="CBO375" s="1478"/>
      <c r="CBP375" s="1478"/>
      <c r="CBQ375" s="1478"/>
      <c r="CBR375" s="1478"/>
      <c r="CBS375" s="1478"/>
      <c r="CBT375" s="1478"/>
      <c r="CBU375" s="1478"/>
      <c r="CBV375" s="1478"/>
      <c r="CBW375" s="1478"/>
      <c r="CBX375" s="1478"/>
      <c r="CBY375" s="1478"/>
      <c r="CBZ375" s="1478"/>
      <c r="CCA375" s="1478"/>
      <c r="CCB375" s="1478"/>
      <c r="CCC375" s="1478"/>
      <c r="CCD375" s="1478"/>
      <c r="CCE375" s="1478"/>
      <c r="CCF375" s="1478"/>
      <c r="CCG375" s="1478"/>
      <c r="CCH375" s="1478"/>
      <c r="CCI375" s="1478"/>
      <c r="CCJ375" s="1478"/>
      <c r="CCK375" s="1478"/>
      <c r="CCL375" s="1478"/>
      <c r="CCM375" s="1478"/>
      <c r="CCN375" s="1478"/>
      <c r="CCO375" s="1478"/>
      <c r="CCP375" s="1478"/>
      <c r="CCQ375" s="1478"/>
      <c r="CCR375" s="1478"/>
      <c r="CCS375" s="1478"/>
      <c r="CCT375" s="1478"/>
      <c r="CCU375" s="1478"/>
      <c r="CCV375" s="1478"/>
      <c r="CCW375" s="1478"/>
      <c r="CCX375" s="1478"/>
      <c r="CCY375" s="1478"/>
      <c r="CCZ375" s="1478"/>
      <c r="CDA375" s="1478"/>
      <c r="CDB375" s="1478"/>
      <c r="CDC375" s="1478"/>
      <c r="CDD375" s="1478"/>
      <c r="CDE375" s="1478"/>
      <c r="CDF375" s="1478"/>
      <c r="CDG375" s="1478"/>
      <c r="CDH375" s="1478"/>
      <c r="CDI375" s="1478"/>
      <c r="CDJ375" s="1478"/>
      <c r="CDK375" s="1478"/>
      <c r="CDL375" s="1478"/>
      <c r="CDM375" s="1478"/>
      <c r="CDN375" s="1478"/>
      <c r="CDO375" s="1478"/>
      <c r="CDP375" s="1478"/>
      <c r="CDQ375" s="1478"/>
      <c r="CDR375" s="1478"/>
      <c r="CDS375" s="1478"/>
      <c r="CDT375" s="1478"/>
      <c r="CDU375" s="1478"/>
      <c r="CDV375" s="1478"/>
      <c r="CDW375" s="1478"/>
      <c r="CDX375" s="1478"/>
      <c r="CDY375" s="1478"/>
      <c r="CDZ375" s="1478"/>
      <c r="CEA375" s="1478"/>
      <c r="CEB375" s="1478"/>
      <c r="CEC375" s="1478"/>
      <c r="CED375" s="1478"/>
      <c r="CEE375" s="1478"/>
      <c r="CEF375" s="1478"/>
      <c r="CEG375" s="1478"/>
      <c r="CEH375" s="1478"/>
      <c r="CEI375" s="1478"/>
      <c r="CEJ375" s="1478"/>
      <c r="CEK375" s="1478"/>
      <c r="CEL375" s="1478"/>
      <c r="CEM375" s="1478"/>
      <c r="CEN375" s="1478"/>
      <c r="CEO375" s="1478"/>
      <c r="CEP375" s="1478"/>
      <c r="CEQ375" s="1478"/>
      <c r="CER375" s="1478"/>
      <c r="CES375" s="1478"/>
      <c r="CET375" s="1478"/>
      <c r="CEU375" s="1478"/>
      <c r="CEV375" s="1478"/>
      <c r="CEW375" s="1478"/>
      <c r="CEX375" s="1478"/>
      <c r="CEY375" s="1478"/>
      <c r="CEZ375" s="1478"/>
      <c r="CFA375" s="1478"/>
      <c r="CFB375" s="1478"/>
      <c r="CFC375" s="1478"/>
      <c r="CFD375" s="1478"/>
      <c r="CFE375" s="1478"/>
      <c r="CFF375" s="1478"/>
      <c r="CFG375" s="1478"/>
      <c r="CFH375" s="1478"/>
      <c r="CFI375" s="1478"/>
      <c r="CFJ375" s="1478"/>
      <c r="CFK375" s="1478"/>
      <c r="CFL375" s="1478"/>
      <c r="CFM375" s="1478"/>
      <c r="CFN375" s="1478"/>
      <c r="CFO375" s="1478"/>
      <c r="CFP375" s="1478"/>
      <c r="CFQ375" s="1478"/>
      <c r="CFR375" s="1478"/>
      <c r="CFS375" s="1478"/>
      <c r="CFT375" s="1478"/>
      <c r="CFU375" s="1478"/>
      <c r="CFV375" s="1478"/>
      <c r="CFW375" s="1478"/>
      <c r="CFX375" s="1478"/>
      <c r="CFY375" s="1478"/>
      <c r="CFZ375" s="1478"/>
      <c r="CGA375" s="1478"/>
      <c r="CGB375" s="1478"/>
      <c r="CGC375" s="1478"/>
      <c r="CGD375" s="1478"/>
      <c r="CGE375" s="1478"/>
      <c r="CGF375" s="1478"/>
      <c r="CGG375" s="1478"/>
      <c r="CGH375" s="1478"/>
      <c r="CGI375" s="1478"/>
      <c r="CGJ375" s="1478"/>
      <c r="CGK375" s="1478"/>
      <c r="CGL375" s="1478"/>
      <c r="CGM375" s="1478"/>
      <c r="CGN375" s="1478"/>
      <c r="CGO375" s="1478"/>
      <c r="CGP375" s="1478"/>
      <c r="CGQ375" s="1478"/>
      <c r="CGR375" s="1478"/>
      <c r="CGS375" s="1478"/>
      <c r="CGT375" s="1478"/>
      <c r="CGU375" s="1478"/>
      <c r="CGV375" s="1478"/>
      <c r="CGW375" s="1478"/>
      <c r="CGX375" s="1478"/>
      <c r="CGY375" s="1478"/>
      <c r="CGZ375" s="1478"/>
      <c r="CHA375" s="1478"/>
      <c r="CHB375" s="1478"/>
      <c r="CHC375" s="1478"/>
      <c r="CHD375" s="1478"/>
      <c r="CHE375" s="1478"/>
      <c r="CHF375" s="1478"/>
      <c r="CHG375" s="1478"/>
      <c r="CHH375" s="1478"/>
      <c r="CHI375" s="1478"/>
      <c r="CHJ375" s="1478"/>
      <c r="CHK375" s="1478"/>
      <c r="CHL375" s="1478"/>
      <c r="CHM375" s="1478"/>
      <c r="CHN375" s="1478"/>
      <c r="CHO375" s="1478"/>
      <c r="CHP375" s="1478"/>
      <c r="CHQ375" s="1478"/>
      <c r="CHR375" s="1478"/>
      <c r="CHS375" s="1478"/>
      <c r="CHT375" s="1478"/>
      <c r="CHU375" s="1478"/>
      <c r="CHV375" s="1478"/>
      <c r="CHW375" s="1478"/>
      <c r="CHX375" s="1478"/>
      <c r="CHY375" s="1478"/>
      <c r="CHZ375" s="1478"/>
      <c r="CIA375" s="1478"/>
      <c r="CIB375" s="1478"/>
      <c r="CIC375" s="1478"/>
      <c r="CID375" s="1478"/>
      <c r="CIE375" s="1478"/>
      <c r="CIF375" s="1478"/>
      <c r="CIG375" s="1478"/>
      <c r="CIH375" s="1478"/>
      <c r="CII375" s="1478"/>
      <c r="CIJ375" s="1478"/>
      <c r="CIK375" s="1478"/>
      <c r="CIL375" s="1478"/>
      <c r="CIM375" s="1478"/>
      <c r="CIN375" s="1478"/>
      <c r="CIO375" s="1478"/>
      <c r="CIP375" s="1478"/>
      <c r="CIQ375" s="1478"/>
      <c r="CIR375" s="1478"/>
      <c r="CIS375" s="1478"/>
      <c r="CIT375" s="1478"/>
      <c r="CIU375" s="1478"/>
      <c r="CIV375" s="1478"/>
      <c r="CIW375" s="1478"/>
      <c r="CIX375" s="1478"/>
      <c r="CIY375" s="1478"/>
      <c r="CIZ375" s="1478"/>
      <c r="CJA375" s="1478"/>
      <c r="CJB375" s="1478"/>
      <c r="CJC375" s="1478"/>
      <c r="CJD375" s="1478"/>
      <c r="CJE375" s="1478"/>
      <c r="CJF375" s="1478"/>
      <c r="CJG375" s="1478"/>
      <c r="CJH375" s="1478"/>
      <c r="CJI375" s="1478"/>
      <c r="CJJ375" s="1478"/>
      <c r="CJK375" s="1478"/>
      <c r="CJL375" s="1478"/>
      <c r="CJM375" s="1478"/>
      <c r="CJN375" s="1478"/>
      <c r="CJO375" s="1478"/>
      <c r="CJP375" s="1478"/>
      <c r="CJQ375" s="1478"/>
      <c r="CJR375" s="1478"/>
      <c r="CJS375" s="1478"/>
      <c r="CJT375" s="1478"/>
      <c r="CJU375" s="1478"/>
      <c r="CJV375" s="1478"/>
      <c r="CJW375" s="1478"/>
      <c r="CJX375" s="1478"/>
      <c r="CJY375" s="1478"/>
      <c r="CJZ375" s="1478"/>
      <c r="CKA375" s="1478"/>
      <c r="CKB375" s="1478"/>
      <c r="CKC375" s="1478"/>
      <c r="CKD375" s="1478"/>
      <c r="CKE375" s="1478"/>
      <c r="CKF375" s="1478"/>
      <c r="CKG375" s="1478"/>
      <c r="CKH375" s="1478"/>
      <c r="CKI375" s="1478"/>
      <c r="CKJ375" s="1478"/>
      <c r="CKK375" s="1478"/>
      <c r="CKL375" s="1478"/>
      <c r="CKM375" s="1478"/>
      <c r="CKN375" s="1478"/>
      <c r="CKO375" s="1478"/>
      <c r="CKP375" s="1478"/>
      <c r="CKQ375" s="1478"/>
      <c r="CKR375" s="1478"/>
      <c r="CKS375" s="1478"/>
      <c r="CKT375" s="1478"/>
      <c r="CKU375" s="1478"/>
      <c r="CKV375" s="1478"/>
      <c r="CKW375" s="1478"/>
      <c r="CKX375" s="1478"/>
      <c r="CKY375" s="1478"/>
      <c r="CKZ375" s="1478"/>
      <c r="CLA375" s="1478"/>
      <c r="CLB375" s="1478"/>
      <c r="CLC375" s="1478"/>
      <c r="CLD375" s="1478"/>
      <c r="CLE375" s="1478"/>
      <c r="CLF375" s="1478"/>
      <c r="CLG375" s="1478"/>
      <c r="CLH375" s="1478"/>
      <c r="CLI375" s="1478"/>
      <c r="CLJ375" s="1478"/>
      <c r="CLK375" s="1478"/>
      <c r="CLL375" s="1478"/>
      <c r="CLM375" s="1478"/>
      <c r="CLN375" s="1478"/>
      <c r="CLO375" s="1478"/>
      <c r="CLP375" s="1478"/>
      <c r="CLQ375" s="1478"/>
      <c r="CLR375" s="1478"/>
      <c r="CLS375" s="1478"/>
      <c r="CLT375" s="1478"/>
      <c r="CLU375" s="1478"/>
      <c r="CLV375" s="1478"/>
      <c r="CLW375" s="1478"/>
      <c r="CLX375" s="1478"/>
      <c r="CLY375" s="1478"/>
      <c r="CLZ375" s="1478"/>
      <c r="CMA375" s="1478"/>
      <c r="CMB375" s="1478"/>
      <c r="CMC375" s="1478"/>
      <c r="CMD375" s="1478"/>
      <c r="CME375" s="1478"/>
      <c r="CMF375" s="1478"/>
      <c r="CMG375" s="1478"/>
      <c r="CMH375" s="1478"/>
      <c r="CMI375" s="1478"/>
      <c r="CMJ375" s="1478"/>
      <c r="CMK375" s="1478"/>
      <c r="CML375" s="1478"/>
      <c r="CMM375" s="1478"/>
      <c r="CMN375" s="1478"/>
      <c r="CMO375" s="1478"/>
      <c r="CMP375" s="1478"/>
      <c r="CMQ375" s="1478"/>
      <c r="CMR375" s="1478"/>
      <c r="CMS375" s="1478"/>
      <c r="CMT375" s="1478"/>
      <c r="CMU375" s="1478"/>
      <c r="CMV375" s="1478"/>
      <c r="CMW375" s="1478"/>
      <c r="CMX375" s="1478"/>
      <c r="CMY375" s="1478"/>
      <c r="CMZ375" s="1478"/>
      <c r="CNA375" s="1478"/>
      <c r="CNB375" s="1478"/>
      <c r="CNC375" s="1478"/>
      <c r="CND375" s="1478"/>
      <c r="CNE375" s="1478"/>
      <c r="CNF375" s="1478"/>
      <c r="CNG375" s="1478"/>
      <c r="CNH375" s="1478"/>
      <c r="CNI375" s="1478"/>
      <c r="CNJ375" s="1478"/>
      <c r="CNK375" s="1478"/>
      <c r="CNL375" s="1478"/>
      <c r="CNM375" s="1478"/>
      <c r="CNN375" s="1478"/>
      <c r="CNO375" s="1478"/>
      <c r="CNP375" s="1478"/>
      <c r="CNQ375" s="1478"/>
      <c r="CNR375" s="1478"/>
      <c r="CNS375" s="1478"/>
      <c r="CNT375" s="1478"/>
      <c r="CNU375" s="1478"/>
      <c r="CNV375" s="1478"/>
      <c r="CNW375" s="1478"/>
      <c r="CNX375" s="1478"/>
      <c r="CNY375" s="1478"/>
      <c r="CNZ375" s="1478"/>
      <c r="COA375" s="1478"/>
      <c r="COB375" s="1478"/>
      <c r="COC375" s="1478"/>
      <c r="COD375" s="1478"/>
      <c r="COE375" s="1478"/>
      <c r="COF375" s="1478"/>
      <c r="COG375" s="1478"/>
      <c r="COH375" s="1478"/>
      <c r="COI375" s="1478"/>
      <c r="COJ375" s="1478"/>
      <c r="COK375" s="1478"/>
      <c r="COL375" s="1478"/>
      <c r="COM375" s="1478"/>
      <c r="CON375" s="1478"/>
      <c r="COO375" s="1478"/>
      <c r="COP375" s="1478"/>
      <c r="COQ375" s="1478"/>
      <c r="COR375" s="1478"/>
      <c r="COS375" s="1478"/>
      <c r="COT375" s="1478"/>
      <c r="COU375" s="1478"/>
      <c r="COV375" s="1478"/>
      <c r="COW375" s="1478"/>
      <c r="COX375" s="1478"/>
      <c r="COY375" s="1478"/>
      <c r="COZ375" s="1478"/>
      <c r="CPA375" s="1478"/>
      <c r="CPB375" s="1478"/>
      <c r="CPC375" s="1478"/>
      <c r="CPD375" s="1478"/>
      <c r="CPE375" s="1478"/>
      <c r="CPF375" s="1478"/>
      <c r="CPG375" s="1478"/>
      <c r="CPH375" s="1478"/>
      <c r="CPI375" s="1478"/>
      <c r="CPJ375" s="1478"/>
      <c r="CPK375" s="1478"/>
      <c r="CPL375" s="1478"/>
      <c r="CPM375" s="1478"/>
      <c r="CPN375" s="1478"/>
      <c r="CPO375" s="1478"/>
      <c r="CPP375" s="1478"/>
      <c r="CPQ375" s="1478"/>
      <c r="CPR375" s="1478"/>
      <c r="CPS375" s="1478"/>
      <c r="CPT375" s="1478"/>
      <c r="CPU375" s="1478"/>
      <c r="CPV375" s="1478"/>
      <c r="CPW375" s="1478"/>
      <c r="CPX375" s="1478"/>
      <c r="CPY375" s="1478"/>
      <c r="CPZ375" s="1478"/>
      <c r="CQA375" s="1478"/>
      <c r="CQB375" s="1478"/>
      <c r="CQC375" s="1478"/>
      <c r="CQD375" s="1478"/>
      <c r="CQE375" s="1478"/>
      <c r="CQF375" s="1478"/>
      <c r="CQG375" s="1478"/>
      <c r="CQH375" s="1478"/>
      <c r="CQI375" s="1478"/>
      <c r="CQJ375" s="1478"/>
      <c r="CQK375" s="1478"/>
      <c r="CQL375" s="1478"/>
      <c r="CQM375" s="1478"/>
      <c r="CQN375" s="1478"/>
      <c r="CQO375" s="1478"/>
      <c r="CQP375" s="1478"/>
      <c r="CQQ375" s="1478"/>
      <c r="CQR375" s="1478"/>
      <c r="CQS375" s="1478"/>
      <c r="CQT375" s="1478"/>
      <c r="CQU375" s="1478"/>
      <c r="CQV375" s="1478"/>
      <c r="CQW375" s="1478"/>
      <c r="CQX375" s="1478"/>
      <c r="CQY375" s="1478"/>
      <c r="CQZ375" s="1478"/>
      <c r="CRA375" s="1478"/>
      <c r="CRB375" s="1478"/>
      <c r="CRC375" s="1478"/>
      <c r="CRD375" s="1478"/>
      <c r="CRE375" s="1478"/>
      <c r="CRF375" s="1478"/>
      <c r="CRG375" s="1478"/>
      <c r="CRH375" s="1478"/>
      <c r="CRI375" s="1478"/>
      <c r="CRJ375" s="1478"/>
      <c r="CRK375" s="1478"/>
      <c r="CRL375" s="1478"/>
      <c r="CRM375" s="1478"/>
      <c r="CRN375" s="1478"/>
      <c r="CRO375" s="1478"/>
      <c r="CRP375" s="1478"/>
      <c r="CRQ375" s="1478"/>
      <c r="CRR375" s="1478"/>
      <c r="CRS375" s="1478"/>
      <c r="CRT375" s="1478"/>
      <c r="CRU375" s="1478"/>
      <c r="CRV375" s="1478"/>
      <c r="CRW375" s="1478"/>
      <c r="CRX375" s="1478"/>
      <c r="CRY375" s="1478"/>
      <c r="CRZ375" s="1478"/>
      <c r="CSA375" s="1478"/>
      <c r="CSB375" s="1478"/>
      <c r="CSC375" s="1478"/>
      <c r="CSD375" s="1478"/>
      <c r="CSE375" s="1478"/>
      <c r="CSF375" s="1478"/>
      <c r="CSG375" s="1478"/>
      <c r="CSH375" s="1478"/>
      <c r="CSI375" s="1478"/>
      <c r="CSJ375" s="1478"/>
      <c r="CSK375" s="1478"/>
      <c r="CSL375" s="1478"/>
      <c r="CSM375" s="1478"/>
      <c r="CSN375" s="1478"/>
      <c r="CSO375" s="1478"/>
      <c r="CSP375" s="1478"/>
      <c r="CSQ375" s="1478"/>
      <c r="CSR375" s="1478"/>
      <c r="CSS375" s="1478"/>
      <c r="CST375" s="1478"/>
      <c r="CSU375" s="1478"/>
      <c r="CSV375" s="1478"/>
      <c r="CSW375" s="1478"/>
      <c r="CSX375" s="1478"/>
      <c r="CSY375" s="1478"/>
      <c r="CSZ375" s="1478"/>
      <c r="CTA375" s="1478"/>
      <c r="CTB375" s="1478"/>
      <c r="CTC375" s="1478"/>
      <c r="CTD375" s="1478"/>
      <c r="CTE375" s="1478"/>
      <c r="CTF375" s="1478"/>
      <c r="CTG375" s="1478"/>
      <c r="CTH375" s="1478"/>
      <c r="CTI375" s="1478"/>
      <c r="CTJ375" s="1478"/>
      <c r="CTK375" s="1478"/>
      <c r="CTL375" s="1478"/>
      <c r="CTM375" s="1478"/>
      <c r="CTN375" s="1478"/>
      <c r="CTO375" s="1478"/>
      <c r="CTP375" s="1478"/>
      <c r="CTQ375" s="1478"/>
      <c r="CTR375" s="1478"/>
      <c r="CTS375" s="1478"/>
      <c r="CTT375" s="1478"/>
      <c r="CTU375" s="1478"/>
      <c r="CTV375" s="1478"/>
      <c r="CTW375" s="1478"/>
      <c r="CTX375" s="1478"/>
      <c r="CTY375" s="1478"/>
      <c r="CTZ375" s="1478"/>
      <c r="CUA375" s="1478"/>
      <c r="CUB375" s="1478"/>
      <c r="CUC375" s="1478"/>
      <c r="CUD375" s="1478"/>
      <c r="CUE375" s="1478"/>
      <c r="CUF375" s="1478"/>
      <c r="CUG375" s="1478"/>
      <c r="CUH375" s="1478"/>
      <c r="CUI375" s="1478"/>
      <c r="CUJ375" s="1478"/>
      <c r="CUK375" s="1478"/>
      <c r="CUL375" s="1478"/>
      <c r="CUM375" s="1478"/>
      <c r="CUN375" s="1478"/>
      <c r="CUO375" s="1478"/>
      <c r="CUP375" s="1478"/>
      <c r="CUQ375" s="1478"/>
      <c r="CUR375" s="1478"/>
      <c r="CUS375" s="1478"/>
      <c r="CUT375" s="1478"/>
      <c r="CUU375" s="1478"/>
      <c r="CUV375" s="1478"/>
      <c r="CUW375" s="1478"/>
      <c r="CUX375" s="1478"/>
      <c r="CUY375" s="1478"/>
      <c r="CUZ375" s="1478"/>
      <c r="CVA375" s="1478"/>
      <c r="CVB375" s="1478"/>
      <c r="CVC375" s="1478"/>
      <c r="CVD375" s="1478"/>
      <c r="CVE375" s="1478"/>
      <c r="CVF375" s="1478"/>
      <c r="CVG375" s="1478"/>
      <c r="CVH375" s="1478"/>
      <c r="CVI375" s="1478"/>
      <c r="CVJ375" s="1478"/>
      <c r="CVK375" s="1478"/>
      <c r="CVL375" s="1478"/>
      <c r="CVM375" s="1478"/>
      <c r="CVN375" s="1478"/>
      <c r="CVO375" s="1478"/>
      <c r="CVP375" s="1478"/>
      <c r="CVQ375" s="1478"/>
      <c r="CVR375" s="1478"/>
      <c r="CVS375" s="1478"/>
      <c r="CVT375" s="1478"/>
      <c r="CVU375" s="1478"/>
      <c r="CVV375" s="1478"/>
      <c r="CVW375" s="1478"/>
      <c r="CVX375" s="1478"/>
      <c r="CVY375" s="1478"/>
      <c r="CVZ375" s="1478"/>
      <c r="CWA375" s="1478"/>
      <c r="CWB375" s="1478"/>
      <c r="CWC375" s="1478"/>
      <c r="CWD375" s="1478"/>
      <c r="CWE375" s="1478"/>
      <c r="CWF375" s="1478"/>
      <c r="CWG375" s="1478"/>
      <c r="CWH375" s="1478"/>
      <c r="CWI375" s="1478"/>
      <c r="CWJ375" s="1478"/>
      <c r="CWK375" s="1478"/>
      <c r="CWL375" s="1478"/>
      <c r="CWM375" s="1478"/>
      <c r="CWN375" s="1478"/>
      <c r="CWO375" s="1478"/>
      <c r="CWP375" s="1478"/>
      <c r="CWQ375" s="1478"/>
      <c r="CWR375" s="1478"/>
      <c r="CWS375" s="1478"/>
      <c r="CWT375" s="1478"/>
      <c r="CWU375" s="1478"/>
      <c r="CWV375" s="1478"/>
      <c r="CWW375" s="1478"/>
      <c r="CWX375" s="1478"/>
      <c r="CWY375" s="1478"/>
      <c r="CWZ375" s="1478"/>
      <c r="CXA375" s="1478"/>
      <c r="CXB375" s="1478"/>
      <c r="CXC375" s="1478"/>
      <c r="CXD375" s="1478"/>
      <c r="CXE375" s="1478"/>
      <c r="CXF375" s="1478"/>
      <c r="CXG375" s="1478"/>
      <c r="CXH375" s="1478"/>
      <c r="CXI375" s="1478"/>
      <c r="CXJ375" s="1478"/>
      <c r="CXK375" s="1478"/>
      <c r="CXL375" s="1478"/>
      <c r="CXM375" s="1478"/>
      <c r="CXN375" s="1478"/>
      <c r="CXO375" s="1478"/>
      <c r="CXP375" s="1478"/>
      <c r="CXQ375" s="1478"/>
      <c r="CXR375" s="1478"/>
      <c r="CXS375" s="1478"/>
      <c r="CXT375" s="1478"/>
      <c r="CXU375" s="1478"/>
      <c r="CXV375" s="1478"/>
      <c r="CXW375" s="1478"/>
      <c r="CXX375" s="1478"/>
      <c r="CXY375" s="1478"/>
      <c r="CXZ375" s="1478"/>
      <c r="CYA375" s="1478"/>
      <c r="CYB375" s="1478"/>
      <c r="CYC375" s="1478"/>
      <c r="CYD375" s="1478"/>
      <c r="CYE375" s="1478"/>
      <c r="CYF375" s="1478"/>
      <c r="CYG375" s="1478"/>
      <c r="CYH375" s="1478"/>
      <c r="CYI375" s="1478"/>
      <c r="CYJ375" s="1478"/>
      <c r="CYK375" s="1478"/>
      <c r="CYL375" s="1478"/>
      <c r="CYM375" s="1478"/>
      <c r="CYN375" s="1478"/>
      <c r="CYO375" s="1478"/>
      <c r="CYP375" s="1478"/>
      <c r="CYQ375" s="1478"/>
      <c r="CYR375" s="1478"/>
      <c r="CYS375" s="1478"/>
      <c r="CYT375" s="1478"/>
      <c r="CYU375" s="1478"/>
      <c r="CYV375" s="1478"/>
      <c r="CYW375" s="1478"/>
      <c r="CYX375" s="1478"/>
      <c r="CYY375" s="1478"/>
      <c r="CYZ375" s="1478"/>
      <c r="CZA375" s="1478"/>
      <c r="CZB375" s="1478"/>
      <c r="CZC375" s="1478"/>
      <c r="CZD375" s="1478"/>
      <c r="CZE375" s="1478"/>
      <c r="CZF375" s="1478"/>
      <c r="CZG375" s="1478"/>
      <c r="CZH375" s="1478"/>
      <c r="CZI375" s="1478"/>
      <c r="CZJ375" s="1478"/>
      <c r="CZK375" s="1478"/>
      <c r="CZL375" s="1478"/>
      <c r="CZM375" s="1478"/>
      <c r="CZN375" s="1478"/>
      <c r="CZO375" s="1478"/>
      <c r="CZP375" s="1478"/>
      <c r="CZQ375" s="1478"/>
      <c r="CZR375" s="1478"/>
      <c r="CZS375" s="1478"/>
      <c r="CZT375" s="1478"/>
      <c r="CZU375" s="1478"/>
      <c r="CZV375" s="1478"/>
      <c r="CZW375" s="1478"/>
      <c r="CZX375" s="1478"/>
      <c r="CZY375" s="1478"/>
      <c r="CZZ375" s="1478"/>
      <c r="DAA375" s="1478"/>
      <c r="DAB375" s="1478"/>
      <c r="DAC375" s="1478"/>
      <c r="DAD375" s="1478"/>
      <c r="DAE375" s="1478"/>
      <c r="DAF375" s="1478"/>
      <c r="DAG375" s="1478"/>
      <c r="DAH375" s="1478"/>
      <c r="DAI375" s="1478"/>
      <c r="DAJ375" s="1478"/>
      <c r="DAK375" s="1478"/>
      <c r="DAL375" s="1478"/>
      <c r="DAM375" s="1478"/>
      <c r="DAN375" s="1478"/>
      <c r="DAO375" s="1478"/>
      <c r="DAP375" s="1478"/>
      <c r="DAQ375" s="1478"/>
      <c r="DAR375" s="1478"/>
      <c r="DAS375" s="1478"/>
      <c r="DAT375" s="1478"/>
      <c r="DAU375" s="1478"/>
      <c r="DAV375" s="1478"/>
      <c r="DAW375" s="1478"/>
      <c r="DAX375" s="1478"/>
      <c r="DAY375" s="1478"/>
      <c r="DAZ375" s="1478"/>
      <c r="DBA375" s="1478"/>
      <c r="DBB375" s="1478"/>
      <c r="DBC375" s="1478"/>
      <c r="DBD375" s="1478"/>
      <c r="DBE375" s="1478"/>
      <c r="DBF375" s="1478"/>
      <c r="DBG375" s="1478"/>
      <c r="DBH375" s="1478"/>
      <c r="DBI375" s="1478"/>
      <c r="DBJ375" s="1478"/>
      <c r="DBK375" s="1478"/>
      <c r="DBL375" s="1478"/>
      <c r="DBM375" s="1478"/>
      <c r="DBN375" s="1478"/>
      <c r="DBO375" s="1478"/>
      <c r="DBP375" s="1478"/>
      <c r="DBQ375" s="1478"/>
      <c r="DBR375" s="1478"/>
      <c r="DBS375" s="1478"/>
      <c r="DBT375" s="1478"/>
      <c r="DBU375" s="1478"/>
      <c r="DBV375" s="1478"/>
      <c r="DBW375" s="1478"/>
      <c r="DBX375" s="1478"/>
      <c r="DBY375" s="1478"/>
      <c r="DBZ375" s="1478"/>
      <c r="DCA375" s="1478"/>
      <c r="DCB375" s="1478"/>
      <c r="DCC375" s="1478"/>
      <c r="DCD375" s="1478"/>
      <c r="DCE375" s="1478"/>
      <c r="DCF375" s="1478"/>
      <c r="DCG375" s="1478"/>
      <c r="DCH375" s="1478"/>
      <c r="DCI375" s="1478"/>
      <c r="DCJ375" s="1478"/>
      <c r="DCK375" s="1478"/>
      <c r="DCL375" s="1478"/>
      <c r="DCM375" s="1478"/>
      <c r="DCN375" s="1478"/>
      <c r="DCO375" s="1478"/>
      <c r="DCP375" s="1478"/>
      <c r="DCQ375" s="1478"/>
      <c r="DCR375" s="1478"/>
      <c r="DCS375" s="1478"/>
      <c r="DCT375" s="1478"/>
      <c r="DCU375" s="1478"/>
      <c r="DCV375" s="1478"/>
      <c r="DCW375" s="1478"/>
      <c r="DCX375" s="1478"/>
      <c r="DCY375" s="1478"/>
      <c r="DCZ375" s="1478"/>
      <c r="DDA375" s="1478"/>
      <c r="DDB375" s="1478"/>
      <c r="DDC375" s="1478"/>
      <c r="DDD375" s="1478"/>
      <c r="DDE375" s="1478"/>
      <c r="DDF375" s="1478"/>
      <c r="DDG375" s="1478"/>
      <c r="DDH375" s="1478"/>
      <c r="DDI375" s="1478"/>
      <c r="DDJ375" s="1478"/>
      <c r="DDK375" s="1478"/>
      <c r="DDL375" s="1478"/>
      <c r="DDM375" s="1478"/>
      <c r="DDN375" s="1478"/>
      <c r="DDO375" s="1478"/>
      <c r="DDP375" s="1478"/>
      <c r="DDQ375" s="1478"/>
      <c r="DDR375" s="1478"/>
      <c r="DDS375" s="1478"/>
      <c r="DDT375" s="1478"/>
      <c r="DDU375" s="1478"/>
      <c r="DDV375" s="1478"/>
      <c r="DDW375" s="1478"/>
      <c r="DDX375" s="1478"/>
      <c r="DDY375" s="1478"/>
      <c r="DDZ375" s="1478"/>
      <c r="DEA375" s="1478"/>
      <c r="DEB375" s="1478"/>
      <c r="DEC375" s="1478"/>
      <c r="DED375" s="1478"/>
      <c r="DEE375" s="1478"/>
      <c r="DEF375" s="1478"/>
      <c r="DEG375" s="1478"/>
      <c r="DEH375" s="1478"/>
      <c r="DEI375" s="1478"/>
      <c r="DEJ375" s="1478"/>
      <c r="DEK375" s="1478"/>
      <c r="DEL375" s="1478"/>
      <c r="DEM375" s="1478"/>
      <c r="DEN375" s="1478"/>
      <c r="DEO375" s="1478"/>
      <c r="DEP375" s="1478"/>
      <c r="DEQ375" s="1478"/>
      <c r="DER375" s="1478"/>
      <c r="DES375" s="1478"/>
      <c r="DET375" s="1478"/>
      <c r="DEU375" s="1478"/>
      <c r="DEV375" s="1478"/>
      <c r="DEW375" s="1478"/>
      <c r="DEX375" s="1478"/>
      <c r="DEY375" s="1478"/>
      <c r="DEZ375" s="1478"/>
      <c r="DFA375" s="1478"/>
      <c r="DFB375" s="1478"/>
      <c r="DFC375" s="1478"/>
      <c r="DFD375" s="1478"/>
      <c r="DFE375" s="1478"/>
      <c r="DFF375" s="1478"/>
      <c r="DFG375" s="1478"/>
      <c r="DFH375" s="1478"/>
      <c r="DFI375" s="1478"/>
      <c r="DFJ375" s="1478"/>
      <c r="DFK375" s="1478"/>
      <c r="DFL375" s="1478"/>
      <c r="DFM375" s="1478"/>
      <c r="DFN375" s="1478"/>
      <c r="DFO375" s="1478"/>
      <c r="DFP375" s="1478"/>
      <c r="DFQ375" s="1478"/>
      <c r="DFR375" s="1478"/>
      <c r="DFS375" s="1478"/>
      <c r="DFT375" s="1478"/>
      <c r="DFU375" s="1478"/>
      <c r="DFV375" s="1478"/>
      <c r="DFW375" s="1478"/>
      <c r="DFX375" s="1478"/>
      <c r="DFY375" s="1478"/>
      <c r="DFZ375" s="1478"/>
      <c r="DGA375" s="1478"/>
      <c r="DGB375" s="1478"/>
      <c r="DGC375" s="1478"/>
      <c r="DGD375" s="1478"/>
      <c r="DGE375" s="1478"/>
      <c r="DGF375" s="1478"/>
      <c r="DGG375" s="1478"/>
      <c r="DGH375" s="1478"/>
      <c r="DGI375" s="1478"/>
      <c r="DGJ375" s="1478"/>
      <c r="DGK375" s="1478"/>
      <c r="DGL375" s="1478"/>
      <c r="DGM375" s="1478"/>
      <c r="DGN375" s="1478"/>
      <c r="DGO375" s="1478"/>
      <c r="DGP375" s="1478"/>
      <c r="DGQ375" s="1478"/>
      <c r="DGR375" s="1478"/>
      <c r="DGS375" s="1478"/>
      <c r="DGT375" s="1478"/>
      <c r="DGU375" s="1478"/>
      <c r="DGV375" s="1478"/>
      <c r="DGW375" s="1478"/>
      <c r="DGX375" s="1478"/>
      <c r="DGY375" s="1478"/>
      <c r="DGZ375" s="1478"/>
      <c r="DHA375" s="1478"/>
      <c r="DHB375" s="1478"/>
      <c r="DHC375" s="1478"/>
      <c r="DHD375" s="1478"/>
      <c r="DHE375" s="1478"/>
      <c r="DHF375" s="1478"/>
      <c r="DHG375" s="1478"/>
      <c r="DHH375" s="1478"/>
      <c r="DHI375" s="1478"/>
      <c r="DHJ375" s="1478"/>
      <c r="DHK375" s="1478"/>
      <c r="DHL375" s="1478"/>
      <c r="DHM375" s="1478"/>
      <c r="DHN375" s="1478"/>
      <c r="DHO375" s="1478"/>
      <c r="DHP375" s="1478"/>
      <c r="DHQ375" s="1478"/>
      <c r="DHR375" s="1478"/>
      <c r="DHS375" s="1478"/>
      <c r="DHT375" s="1478"/>
      <c r="DHU375" s="1478"/>
      <c r="DHV375" s="1478"/>
      <c r="DHW375" s="1478"/>
      <c r="DHX375" s="1478"/>
      <c r="DHY375" s="1478"/>
      <c r="DHZ375" s="1478"/>
      <c r="DIA375" s="1478"/>
      <c r="DIB375" s="1478"/>
      <c r="DIC375" s="1478"/>
      <c r="DID375" s="1478"/>
      <c r="DIE375" s="1478"/>
      <c r="DIF375" s="1478"/>
      <c r="DIG375" s="1478"/>
      <c r="DIH375" s="1478"/>
      <c r="DII375" s="1478"/>
      <c r="DIJ375" s="1478"/>
      <c r="DIK375" s="1478"/>
      <c r="DIL375" s="1478"/>
      <c r="DIM375" s="1478"/>
      <c r="DIN375" s="1478"/>
      <c r="DIO375" s="1478"/>
      <c r="DIP375" s="1478"/>
      <c r="DIQ375" s="1478"/>
      <c r="DIR375" s="1478"/>
      <c r="DIS375" s="1478"/>
      <c r="DIT375" s="1478"/>
      <c r="DIU375" s="1478"/>
      <c r="DIV375" s="1478"/>
      <c r="DIW375" s="1478"/>
      <c r="DIX375" s="1478"/>
      <c r="DIY375" s="1478"/>
      <c r="DIZ375" s="1478"/>
      <c r="DJA375" s="1478"/>
      <c r="DJB375" s="1478"/>
      <c r="DJC375" s="1478"/>
      <c r="DJD375" s="1478"/>
      <c r="DJE375" s="1478"/>
      <c r="DJF375" s="1478"/>
      <c r="DJG375" s="1478"/>
      <c r="DJH375" s="1478"/>
      <c r="DJI375" s="1478"/>
      <c r="DJJ375" s="1478"/>
      <c r="DJK375" s="1478"/>
      <c r="DJL375" s="1478"/>
      <c r="DJM375" s="1478"/>
      <c r="DJN375" s="1478"/>
      <c r="DJO375" s="1478"/>
      <c r="DJP375" s="1478"/>
      <c r="DJQ375" s="1478"/>
      <c r="DJR375" s="1478"/>
      <c r="DJS375" s="1478"/>
      <c r="DJT375" s="1478"/>
      <c r="DJU375" s="1478"/>
      <c r="DJV375" s="1478"/>
      <c r="DJW375" s="1478"/>
      <c r="DJX375" s="1478"/>
      <c r="DJY375" s="1478"/>
      <c r="DJZ375" s="1478"/>
      <c r="DKA375" s="1478"/>
      <c r="DKB375" s="1478"/>
      <c r="DKC375" s="1478"/>
      <c r="DKD375" s="1478"/>
      <c r="DKE375" s="1478"/>
      <c r="DKF375" s="1478"/>
      <c r="DKG375" s="1478"/>
      <c r="DKH375" s="1478"/>
      <c r="DKI375" s="1478"/>
      <c r="DKJ375" s="1478"/>
      <c r="DKK375" s="1478"/>
      <c r="DKL375" s="1478"/>
      <c r="DKM375" s="1478"/>
      <c r="DKN375" s="1478"/>
      <c r="DKO375" s="1478"/>
      <c r="DKP375" s="1478"/>
      <c r="DKQ375" s="1478"/>
      <c r="DKR375" s="1478"/>
      <c r="DKS375" s="1478"/>
      <c r="DKT375" s="1478"/>
      <c r="DKU375" s="1478"/>
      <c r="DKV375" s="1478"/>
      <c r="DKW375" s="1478"/>
      <c r="DKX375" s="1478"/>
      <c r="DKY375" s="1478"/>
      <c r="DKZ375" s="1478"/>
      <c r="DLA375" s="1478"/>
      <c r="DLB375" s="1478"/>
      <c r="DLC375" s="1478"/>
      <c r="DLD375" s="1478"/>
      <c r="DLE375" s="1478"/>
      <c r="DLF375" s="1478"/>
      <c r="DLG375" s="1478"/>
      <c r="DLH375" s="1478"/>
      <c r="DLI375" s="1478"/>
      <c r="DLJ375" s="1478"/>
      <c r="DLK375" s="1478"/>
      <c r="DLL375" s="1478"/>
      <c r="DLM375" s="1478"/>
      <c r="DLN375" s="1478"/>
      <c r="DLO375" s="1478"/>
      <c r="DLP375" s="1478"/>
      <c r="DLQ375" s="1478"/>
      <c r="DLR375" s="1478"/>
      <c r="DLS375" s="1478"/>
      <c r="DLT375" s="1478"/>
      <c r="DLU375" s="1478"/>
      <c r="DLV375" s="1478"/>
      <c r="DLW375" s="1478"/>
      <c r="DLX375" s="1478"/>
      <c r="DLY375" s="1478"/>
      <c r="DLZ375" s="1478"/>
      <c r="DMA375" s="1478"/>
      <c r="DMB375" s="1478"/>
      <c r="DMC375" s="1478"/>
      <c r="DMD375" s="1478"/>
      <c r="DME375" s="1478"/>
      <c r="DMF375" s="1478"/>
      <c r="DMG375" s="1478"/>
      <c r="DMH375" s="1478"/>
      <c r="DMI375" s="1478"/>
      <c r="DMJ375" s="1478"/>
      <c r="DMK375" s="1478"/>
      <c r="DML375" s="1478"/>
      <c r="DMM375" s="1478"/>
      <c r="DMN375" s="1478"/>
      <c r="DMO375" s="1478"/>
      <c r="DMP375" s="1478"/>
      <c r="DMQ375" s="1478"/>
      <c r="DMR375" s="1478"/>
      <c r="DMS375" s="1478"/>
      <c r="DMT375" s="1478"/>
      <c r="DMU375" s="1478"/>
      <c r="DMV375" s="1478"/>
      <c r="DMW375" s="1478"/>
      <c r="DMX375" s="1478"/>
      <c r="DMY375" s="1478"/>
      <c r="DMZ375" s="1478"/>
      <c r="DNA375" s="1478"/>
      <c r="DNB375" s="1478"/>
      <c r="DNC375" s="1478"/>
      <c r="DND375" s="1478"/>
      <c r="DNE375" s="1478"/>
      <c r="DNF375" s="1478"/>
      <c r="DNG375" s="1478"/>
      <c r="DNH375" s="1478"/>
      <c r="DNI375" s="1478"/>
      <c r="DNJ375" s="1478"/>
      <c r="DNK375" s="1478"/>
      <c r="DNL375" s="1478"/>
      <c r="DNM375" s="1478"/>
      <c r="DNN375" s="1478"/>
      <c r="DNO375" s="1478"/>
      <c r="DNP375" s="1478"/>
      <c r="DNQ375" s="1478"/>
      <c r="DNR375" s="1478"/>
      <c r="DNS375" s="1478"/>
      <c r="DNT375" s="1478"/>
      <c r="DNU375" s="1478"/>
      <c r="DNV375" s="1478"/>
      <c r="DNW375" s="1478"/>
      <c r="DNX375" s="1478"/>
      <c r="DNY375" s="1478"/>
      <c r="DNZ375" s="1478"/>
      <c r="DOA375" s="1478"/>
      <c r="DOB375" s="1478"/>
      <c r="DOC375" s="1478"/>
      <c r="DOD375" s="1478"/>
      <c r="DOE375" s="1478"/>
      <c r="DOF375" s="1478"/>
      <c r="DOG375" s="1478"/>
      <c r="DOH375" s="1478"/>
      <c r="DOI375" s="1478"/>
      <c r="DOJ375" s="1478"/>
      <c r="DOK375" s="1478"/>
      <c r="DOL375" s="1478"/>
      <c r="DOM375" s="1478"/>
      <c r="DON375" s="1478"/>
      <c r="DOO375" s="1478"/>
      <c r="DOP375" s="1478"/>
      <c r="DOQ375" s="1478"/>
      <c r="DOR375" s="1478"/>
      <c r="DOS375" s="1478"/>
      <c r="DOT375" s="1478"/>
      <c r="DOU375" s="1478"/>
      <c r="DOV375" s="1478"/>
      <c r="DOW375" s="1478"/>
      <c r="DOX375" s="1478"/>
      <c r="DOY375" s="1478"/>
      <c r="DOZ375" s="1478"/>
      <c r="DPA375" s="1478"/>
      <c r="DPB375" s="1478"/>
      <c r="DPC375" s="1478"/>
      <c r="DPD375" s="1478"/>
      <c r="DPE375" s="1478"/>
      <c r="DPF375" s="1478"/>
      <c r="DPG375" s="1478"/>
      <c r="DPH375" s="1478"/>
      <c r="DPI375" s="1478"/>
      <c r="DPJ375" s="1478"/>
      <c r="DPK375" s="1478"/>
      <c r="DPL375" s="1478"/>
      <c r="DPM375" s="1478"/>
      <c r="DPN375" s="1478"/>
      <c r="DPO375" s="1478"/>
      <c r="DPP375" s="1478"/>
      <c r="DPQ375" s="1478"/>
      <c r="DPR375" s="1478"/>
      <c r="DPS375" s="1478"/>
      <c r="DPT375" s="1478"/>
      <c r="DPU375" s="1478"/>
      <c r="DPV375" s="1478"/>
      <c r="DPW375" s="1478"/>
      <c r="DPX375" s="1478"/>
      <c r="DPY375" s="1478"/>
      <c r="DPZ375" s="1478"/>
      <c r="DQA375" s="1478"/>
      <c r="DQB375" s="1478"/>
      <c r="DQC375" s="1478"/>
      <c r="DQD375" s="1478"/>
      <c r="DQE375" s="1478"/>
      <c r="DQF375" s="1478"/>
      <c r="DQG375" s="1478"/>
      <c r="DQH375" s="1478"/>
      <c r="DQI375" s="1478"/>
      <c r="DQJ375" s="1478"/>
      <c r="DQK375" s="1478"/>
      <c r="DQL375" s="1478"/>
      <c r="DQM375" s="1478"/>
      <c r="DQN375" s="1478"/>
      <c r="DQO375" s="1478"/>
      <c r="DQP375" s="1478"/>
      <c r="DQQ375" s="1478"/>
      <c r="DQR375" s="1478"/>
      <c r="DQS375" s="1478"/>
      <c r="DQT375" s="1478"/>
      <c r="DQU375" s="1478"/>
      <c r="DQV375" s="1478"/>
      <c r="DQW375" s="1478"/>
      <c r="DQX375" s="1478"/>
      <c r="DQY375" s="1478"/>
      <c r="DQZ375" s="1478"/>
      <c r="DRA375" s="1478"/>
      <c r="DRB375" s="1478"/>
      <c r="DRC375" s="1478"/>
      <c r="DRD375" s="1478"/>
      <c r="DRE375" s="1478"/>
      <c r="DRF375" s="1478"/>
      <c r="DRG375" s="1478"/>
      <c r="DRH375" s="1478"/>
      <c r="DRI375" s="1478"/>
      <c r="DRJ375" s="1478"/>
      <c r="DRK375" s="1478"/>
      <c r="DRL375" s="1478"/>
      <c r="DRM375" s="1478"/>
      <c r="DRN375" s="1478"/>
      <c r="DRO375" s="1478"/>
      <c r="DRP375" s="1478"/>
      <c r="DRQ375" s="1478"/>
      <c r="DRR375" s="1478"/>
      <c r="DRS375" s="1478"/>
      <c r="DRT375" s="1478"/>
      <c r="DRU375" s="1478"/>
      <c r="DRV375" s="1478"/>
      <c r="DRW375" s="1478"/>
      <c r="DRX375" s="1478"/>
      <c r="DRY375" s="1478"/>
      <c r="DRZ375" s="1478"/>
      <c r="DSA375" s="1478"/>
      <c r="DSB375" s="1478"/>
      <c r="DSC375" s="1478"/>
      <c r="DSD375" s="1478"/>
      <c r="DSE375" s="1478"/>
      <c r="DSF375" s="1478"/>
      <c r="DSG375" s="1478"/>
      <c r="DSH375" s="1478"/>
      <c r="DSI375" s="1478"/>
      <c r="DSJ375" s="1478"/>
      <c r="DSK375" s="1478"/>
      <c r="DSL375" s="1478"/>
      <c r="DSM375" s="1478"/>
      <c r="DSN375" s="1478"/>
      <c r="DSO375" s="1478"/>
      <c r="DSP375" s="1478"/>
      <c r="DSQ375" s="1478"/>
      <c r="DSR375" s="1478"/>
      <c r="DSS375" s="1478"/>
      <c r="DST375" s="1478"/>
      <c r="DSU375" s="1478"/>
      <c r="DSV375" s="1478"/>
      <c r="DSW375" s="1478"/>
      <c r="DSX375" s="1478"/>
      <c r="DSY375" s="1478"/>
      <c r="DSZ375" s="1478"/>
      <c r="DTA375" s="1478"/>
      <c r="DTB375" s="1478"/>
      <c r="DTC375" s="1478"/>
      <c r="DTD375" s="1478"/>
      <c r="DTE375" s="1478"/>
      <c r="DTF375" s="1478"/>
      <c r="DTG375" s="1478"/>
      <c r="DTH375" s="1478"/>
      <c r="DTI375" s="1478"/>
      <c r="DTJ375" s="1478"/>
      <c r="DTK375" s="1478"/>
      <c r="DTL375" s="1478"/>
      <c r="DTM375" s="1478"/>
      <c r="DTN375" s="1478"/>
      <c r="DTO375" s="1478"/>
      <c r="DTP375" s="1478"/>
      <c r="DTQ375" s="1478"/>
      <c r="DTR375" s="1478"/>
      <c r="DTS375" s="1478"/>
      <c r="DTT375" s="1478"/>
      <c r="DTU375" s="1478"/>
      <c r="DTV375" s="1478"/>
      <c r="DTW375" s="1478"/>
      <c r="DTX375" s="1478"/>
      <c r="DTY375" s="1478"/>
      <c r="DTZ375" s="1478"/>
      <c r="DUA375" s="1478"/>
      <c r="DUB375" s="1478"/>
      <c r="DUC375" s="1478"/>
      <c r="DUD375" s="1478"/>
      <c r="DUE375" s="1478"/>
      <c r="DUF375" s="1478"/>
      <c r="DUG375" s="1478"/>
      <c r="DUH375" s="1478"/>
      <c r="DUI375" s="1478"/>
      <c r="DUJ375" s="1478"/>
      <c r="DUK375" s="1478"/>
      <c r="DUL375" s="1478"/>
      <c r="DUM375" s="1478"/>
      <c r="DUN375" s="1478"/>
      <c r="DUO375" s="1478"/>
      <c r="DUP375" s="1478"/>
      <c r="DUQ375" s="1478"/>
      <c r="DUR375" s="1478"/>
      <c r="DUS375" s="1478"/>
      <c r="DUT375" s="1478"/>
      <c r="DUU375" s="1478"/>
      <c r="DUV375" s="1478"/>
      <c r="DUW375" s="1478"/>
      <c r="DUX375" s="1478"/>
      <c r="DUY375" s="1478"/>
      <c r="DUZ375" s="1478"/>
      <c r="DVA375" s="1478"/>
      <c r="DVB375" s="1478"/>
      <c r="DVC375" s="1478"/>
      <c r="DVD375" s="1478"/>
      <c r="DVE375" s="1478"/>
      <c r="DVF375" s="1478"/>
      <c r="DVG375" s="1478"/>
      <c r="DVH375" s="1478"/>
      <c r="DVI375" s="1478"/>
      <c r="DVJ375" s="1478"/>
      <c r="DVK375" s="1478"/>
      <c r="DVL375" s="1478"/>
      <c r="DVM375" s="1478"/>
      <c r="DVN375" s="1478"/>
      <c r="DVO375" s="1478"/>
      <c r="DVP375" s="1478"/>
      <c r="DVQ375" s="1478"/>
      <c r="DVR375" s="1478"/>
      <c r="DVS375" s="1478"/>
      <c r="DVT375" s="1478"/>
      <c r="DVU375" s="1478"/>
      <c r="DVV375" s="1478"/>
      <c r="DVW375" s="1478"/>
      <c r="DVX375" s="1478"/>
      <c r="DVY375" s="1478"/>
      <c r="DVZ375" s="1478"/>
      <c r="DWA375" s="1478"/>
      <c r="DWB375" s="1478"/>
      <c r="DWC375" s="1478"/>
      <c r="DWD375" s="1478"/>
      <c r="DWE375" s="1478"/>
      <c r="DWF375" s="1478"/>
      <c r="DWG375" s="1478"/>
      <c r="DWH375" s="1478"/>
      <c r="DWI375" s="1478"/>
      <c r="DWJ375" s="1478"/>
      <c r="DWK375" s="1478"/>
      <c r="DWL375" s="1478"/>
      <c r="DWM375" s="1478"/>
      <c r="DWN375" s="1478"/>
      <c r="DWO375" s="1478"/>
      <c r="DWP375" s="1478"/>
      <c r="DWQ375" s="1478"/>
      <c r="DWR375" s="1478"/>
      <c r="DWS375" s="1478"/>
      <c r="DWT375" s="1478"/>
      <c r="DWU375" s="1478"/>
      <c r="DWV375" s="1478"/>
      <c r="DWW375" s="1478"/>
      <c r="DWX375" s="1478"/>
      <c r="DWY375" s="1478"/>
      <c r="DWZ375" s="1478"/>
      <c r="DXA375" s="1478"/>
      <c r="DXB375" s="1478"/>
      <c r="DXC375" s="1478"/>
      <c r="DXD375" s="1478"/>
      <c r="DXE375" s="1478"/>
      <c r="DXF375" s="1478"/>
      <c r="DXG375" s="1478"/>
      <c r="DXH375" s="1478"/>
      <c r="DXI375" s="1478"/>
      <c r="DXJ375" s="1478"/>
      <c r="DXK375" s="1478"/>
      <c r="DXL375" s="1478"/>
      <c r="DXM375" s="1478"/>
      <c r="DXN375" s="1478"/>
      <c r="DXO375" s="1478"/>
      <c r="DXP375" s="1478"/>
      <c r="DXQ375" s="1478"/>
      <c r="DXR375" s="1478"/>
      <c r="DXS375" s="1478"/>
      <c r="DXT375" s="1478"/>
      <c r="DXU375" s="1478"/>
      <c r="DXV375" s="1478"/>
      <c r="DXW375" s="1478"/>
      <c r="DXX375" s="1478"/>
      <c r="DXY375" s="1478"/>
      <c r="DXZ375" s="1478"/>
      <c r="DYA375" s="1478"/>
      <c r="DYB375" s="1478"/>
      <c r="DYC375" s="1478"/>
      <c r="DYD375" s="1478"/>
      <c r="DYE375" s="1478"/>
      <c r="DYF375" s="1478"/>
      <c r="DYG375" s="1478"/>
      <c r="DYH375" s="1478"/>
      <c r="DYI375" s="1478"/>
      <c r="DYJ375" s="1478"/>
      <c r="DYK375" s="1478"/>
      <c r="DYL375" s="1478"/>
      <c r="DYM375" s="1478"/>
      <c r="DYN375" s="1478"/>
      <c r="DYO375" s="1478"/>
      <c r="DYP375" s="1478"/>
      <c r="DYQ375" s="1478"/>
      <c r="DYR375" s="1478"/>
      <c r="DYS375" s="1478"/>
      <c r="DYT375" s="1478"/>
      <c r="DYU375" s="1478"/>
      <c r="DYV375" s="1478"/>
      <c r="DYW375" s="1478"/>
      <c r="DYX375" s="1478"/>
      <c r="DYY375" s="1478"/>
      <c r="DYZ375" s="1478"/>
      <c r="DZA375" s="1478"/>
      <c r="DZB375" s="1478"/>
      <c r="DZC375" s="1478"/>
      <c r="DZD375" s="1478"/>
      <c r="DZE375" s="1478"/>
      <c r="DZF375" s="1478"/>
      <c r="DZG375" s="1478"/>
      <c r="DZH375" s="1478"/>
      <c r="DZI375" s="1478"/>
      <c r="DZJ375" s="1478"/>
      <c r="DZK375" s="1478"/>
      <c r="DZL375" s="1478"/>
      <c r="DZM375" s="1478"/>
      <c r="DZN375" s="1478"/>
      <c r="DZO375" s="1478"/>
      <c r="DZP375" s="1478"/>
      <c r="DZQ375" s="1478"/>
      <c r="DZR375" s="1478"/>
      <c r="DZS375" s="1478"/>
      <c r="DZT375" s="1478"/>
      <c r="DZU375" s="1478"/>
      <c r="DZV375" s="1478"/>
      <c r="DZW375" s="1478"/>
      <c r="DZX375" s="1478"/>
      <c r="DZY375" s="1478"/>
      <c r="DZZ375" s="1478"/>
      <c r="EAA375" s="1478"/>
      <c r="EAB375" s="1478"/>
      <c r="EAC375" s="1478"/>
      <c r="EAD375" s="1478"/>
      <c r="EAE375" s="1478"/>
      <c r="EAF375" s="1478"/>
      <c r="EAG375" s="1478"/>
      <c r="EAH375" s="1478"/>
      <c r="EAI375" s="1478"/>
      <c r="EAJ375" s="1478"/>
      <c r="EAK375" s="1478"/>
      <c r="EAL375" s="1478"/>
      <c r="EAM375" s="1478"/>
      <c r="EAN375" s="1478"/>
      <c r="EAO375" s="1478"/>
      <c r="EAP375" s="1478"/>
      <c r="EAQ375" s="1478"/>
      <c r="EAR375" s="1478"/>
      <c r="EAS375" s="1478"/>
      <c r="EAT375" s="1478"/>
      <c r="EAU375" s="1478"/>
      <c r="EAV375" s="1478"/>
      <c r="EAW375" s="1478"/>
      <c r="EAX375" s="1478"/>
      <c r="EAY375" s="1478"/>
      <c r="EAZ375" s="1478"/>
      <c r="EBA375" s="1478"/>
      <c r="EBB375" s="1478"/>
      <c r="EBC375" s="1478"/>
      <c r="EBD375" s="1478"/>
      <c r="EBE375" s="1478"/>
      <c r="EBF375" s="1478"/>
      <c r="EBG375" s="1478"/>
      <c r="EBH375" s="1478"/>
      <c r="EBI375" s="1478"/>
      <c r="EBJ375" s="1478"/>
      <c r="EBK375" s="1478"/>
      <c r="EBL375" s="1478"/>
      <c r="EBM375" s="1478"/>
      <c r="EBN375" s="1478"/>
      <c r="EBO375" s="1478"/>
      <c r="EBP375" s="1478"/>
      <c r="EBQ375" s="1478"/>
      <c r="EBR375" s="1478"/>
      <c r="EBS375" s="1478"/>
      <c r="EBT375" s="1478"/>
      <c r="EBU375" s="1478"/>
      <c r="EBV375" s="1478"/>
      <c r="EBW375" s="1478"/>
      <c r="EBX375" s="1478"/>
      <c r="EBY375" s="1478"/>
      <c r="EBZ375" s="1478"/>
      <c r="ECA375" s="1478"/>
      <c r="ECB375" s="1478"/>
      <c r="ECC375" s="1478"/>
      <c r="ECD375" s="1478"/>
      <c r="ECE375" s="1478"/>
      <c r="ECF375" s="1478"/>
      <c r="ECG375" s="1478"/>
      <c r="ECH375" s="1478"/>
      <c r="ECI375" s="1478"/>
      <c r="ECJ375" s="1478"/>
      <c r="ECK375" s="1478"/>
      <c r="ECL375" s="1478"/>
      <c r="ECM375" s="1478"/>
      <c r="ECN375" s="1478"/>
      <c r="ECO375" s="1478"/>
      <c r="ECP375" s="1478"/>
      <c r="ECQ375" s="1478"/>
      <c r="ECR375" s="1478"/>
      <c r="ECS375" s="1478"/>
      <c r="ECT375" s="1478"/>
      <c r="ECU375" s="1478"/>
      <c r="ECV375" s="1478"/>
      <c r="ECW375" s="1478"/>
      <c r="ECX375" s="1478"/>
      <c r="ECY375" s="1478"/>
      <c r="ECZ375" s="1478"/>
      <c r="EDA375" s="1478"/>
      <c r="EDB375" s="1478"/>
      <c r="EDC375" s="1478"/>
      <c r="EDD375" s="1478"/>
      <c r="EDE375" s="1478"/>
      <c r="EDF375" s="1478"/>
      <c r="EDG375" s="1478"/>
      <c r="EDH375" s="1478"/>
      <c r="EDI375" s="1478"/>
      <c r="EDJ375" s="1478"/>
      <c r="EDK375" s="1478"/>
      <c r="EDL375" s="1478"/>
      <c r="EDM375" s="1478"/>
      <c r="EDN375" s="1478"/>
      <c r="EDO375" s="1478"/>
      <c r="EDP375" s="1478"/>
      <c r="EDQ375" s="1478"/>
      <c r="EDR375" s="1478"/>
      <c r="EDS375" s="1478"/>
      <c r="EDT375" s="1478"/>
      <c r="EDU375" s="1478"/>
      <c r="EDV375" s="1478"/>
      <c r="EDW375" s="1478"/>
      <c r="EDX375" s="1478"/>
      <c r="EDY375" s="1478"/>
      <c r="EDZ375" s="1478"/>
      <c r="EEA375" s="1478"/>
      <c r="EEB375" s="1478"/>
      <c r="EEC375" s="1478"/>
      <c r="EED375" s="1478"/>
      <c r="EEE375" s="1478"/>
      <c r="EEF375" s="1478"/>
      <c r="EEG375" s="1478"/>
      <c r="EEH375" s="1478"/>
      <c r="EEI375" s="1478"/>
      <c r="EEJ375" s="1478"/>
      <c r="EEK375" s="1478"/>
      <c r="EEL375" s="1478"/>
      <c r="EEM375" s="1478"/>
      <c r="EEN375" s="1478"/>
      <c r="EEO375" s="1478"/>
      <c r="EEP375" s="1478"/>
      <c r="EEQ375" s="1478"/>
      <c r="EER375" s="1478"/>
      <c r="EES375" s="1478"/>
      <c r="EET375" s="1478"/>
      <c r="EEU375" s="1478"/>
      <c r="EEV375" s="1478"/>
      <c r="EEW375" s="1478"/>
      <c r="EEX375" s="1478"/>
      <c r="EEY375" s="1478"/>
      <c r="EEZ375" s="1478"/>
      <c r="EFA375" s="1478"/>
      <c r="EFB375" s="1478"/>
      <c r="EFC375" s="1478"/>
      <c r="EFD375" s="1478"/>
      <c r="EFE375" s="1478"/>
      <c r="EFF375" s="1478"/>
      <c r="EFG375" s="1478"/>
      <c r="EFH375" s="1478"/>
      <c r="EFI375" s="1478"/>
      <c r="EFJ375" s="1478"/>
      <c r="EFK375" s="1478"/>
      <c r="EFL375" s="1478"/>
      <c r="EFM375" s="1478"/>
      <c r="EFN375" s="1478"/>
      <c r="EFO375" s="1478"/>
      <c r="EFP375" s="1478"/>
      <c r="EFQ375" s="1478"/>
      <c r="EFR375" s="1478"/>
      <c r="EFS375" s="1478"/>
      <c r="EFT375" s="1478"/>
      <c r="EFU375" s="1478"/>
      <c r="EFV375" s="1478"/>
      <c r="EFW375" s="1478"/>
      <c r="EFX375" s="1478"/>
      <c r="EFY375" s="1478"/>
      <c r="EFZ375" s="1478"/>
      <c r="EGA375" s="1478"/>
      <c r="EGB375" s="1478"/>
      <c r="EGC375" s="1478"/>
      <c r="EGD375" s="1478"/>
      <c r="EGE375" s="1478"/>
      <c r="EGF375" s="1478"/>
      <c r="EGG375" s="1478"/>
      <c r="EGH375" s="1478"/>
      <c r="EGI375" s="1478"/>
      <c r="EGJ375" s="1478"/>
      <c r="EGK375" s="1478"/>
      <c r="EGL375" s="1478"/>
      <c r="EGM375" s="1478"/>
      <c r="EGN375" s="1478"/>
      <c r="EGO375" s="1478"/>
      <c r="EGP375" s="1478"/>
      <c r="EGQ375" s="1478"/>
      <c r="EGR375" s="1478"/>
      <c r="EGS375" s="1478"/>
      <c r="EGT375" s="1478"/>
      <c r="EGU375" s="1478"/>
      <c r="EGV375" s="1478"/>
      <c r="EGW375" s="1478"/>
      <c r="EGX375" s="1478"/>
      <c r="EGY375" s="1478"/>
      <c r="EGZ375" s="1478"/>
      <c r="EHA375" s="1478"/>
      <c r="EHB375" s="1478"/>
      <c r="EHC375" s="1478"/>
      <c r="EHD375" s="1478"/>
      <c r="EHE375" s="1478"/>
      <c r="EHF375" s="1478"/>
      <c r="EHG375" s="1478"/>
      <c r="EHH375" s="1478"/>
      <c r="EHI375" s="1478"/>
      <c r="EHJ375" s="1478"/>
      <c r="EHK375" s="1478"/>
      <c r="EHL375" s="1478"/>
      <c r="EHM375" s="1478"/>
      <c r="EHN375" s="1478"/>
      <c r="EHO375" s="1478"/>
      <c r="EHP375" s="1478"/>
      <c r="EHQ375" s="1478"/>
      <c r="EHR375" s="1478"/>
      <c r="EHS375" s="1478"/>
      <c r="EHT375" s="1478"/>
      <c r="EHU375" s="1478"/>
      <c r="EHV375" s="1478"/>
      <c r="EHW375" s="1478"/>
      <c r="EHX375" s="1478"/>
      <c r="EHY375" s="1478"/>
      <c r="EHZ375" s="1478"/>
      <c r="EIA375" s="1478"/>
      <c r="EIB375" s="1478"/>
      <c r="EIC375" s="1478"/>
      <c r="EID375" s="1478"/>
      <c r="EIE375" s="1478"/>
      <c r="EIF375" s="1478"/>
      <c r="EIG375" s="1478"/>
      <c r="EIH375" s="1478"/>
      <c r="EII375" s="1478"/>
      <c r="EIJ375" s="1478"/>
      <c r="EIK375" s="1478"/>
      <c r="EIL375" s="1478"/>
      <c r="EIM375" s="1478"/>
      <c r="EIN375" s="1478"/>
      <c r="EIO375" s="1478"/>
      <c r="EIP375" s="1478"/>
      <c r="EIQ375" s="1478"/>
      <c r="EIR375" s="1478"/>
      <c r="EIS375" s="1478"/>
      <c r="EIT375" s="1478"/>
      <c r="EIU375" s="1478"/>
      <c r="EIV375" s="1478"/>
      <c r="EIW375" s="1478"/>
      <c r="EIX375" s="1478"/>
      <c r="EIY375" s="1478"/>
      <c r="EIZ375" s="1478"/>
      <c r="EJA375" s="1478"/>
      <c r="EJB375" s="1478"/>
      <c r="EJC375" s="1478"/>
      <c r="EJD375" s="1478"/>
      <c r="EJE375" s="1478"/>
      <c r="EJF375" s="1478"/>
      <c r="EJG375" s="1478"/>
      <c r="EJH375" s="1478"/>
      <c r="EJI375" s="1478"/>
      <c r="EJJ375" s="1478"/>
      <c r="EJK375" s="1478"/>
      <c r="EJL375" s="1478"/>
      <c r="EJM375" s="1478"/>
      <c r="EJN375" s="1478"/>
      <c r="EJO375" s="1478"/>
      <c r="EJP375" s="1478"/>
      <c r="EJQ375" s="1478"/>
      <c r="EJR375" s="1478"/>
      <c r="EJS375" s="1478"/>
      <c r="EJT375" s="1478"/>
      <c r="EJU375" s="1478"/>
      <c r="EJV375" s="1478"/>
      <c r="EJW375" s="1478"/>
      <c r="EJX375" s="1478"/>
      <c r="EJY375" s="1478"/>
      <c r="EJZ375" s="1478"/>
      <c r="EKA375" s="1478"/>
      <c r="EKB375" s="1478"/>
      <c r="EKC375" s="1478"/>
      <c r="EKD375" s="1478"/>
      <c r="EKE375" s="1478"/>
      <c r="EKF375" s="1478"/>
      <c r="EKG375" s="1478"/>
      <c r="EKH375" s="1478"/>
      <c r="EKI375" s="1478"/>
      <c r="EKJ375" s="1478"/>
      <c r="EKK375" s="1478"/>
      <c r="EKL375" s="1478"/>
      <c r="EKM375" s="1478"/>
      <c r="EKN375" s="1478"/>
      <c r="EKO375" s="1478"/>
      <c r="EKP375" s="1478"/>
      <c r="EKQ375" s="1478"/>
      <c r="EKR375" s="1478"/>
      <c r="EKS375" s="1478"/>
      <c r="EKT375" s="1478"/>
      <c r="EKU375" s="1478"/>
      <c r="EKV375" s="1478"/>
      <c r="EKW375" s="1478"/>
      <c r="EKX375" s="1478"/>
      <c r="EKY375" s="1478"/>
      <c r="EKZ375" s="1478"/>
      <c r="ELA375" s="1478"/>
      <c r="ELB375" s="1478"/>
      <c r="ELC375" s="1478"/>
      <c r="ELD375" s="1478"/>
      <c r="ELE375" s="1478"/>
      <c r="ELF375" s="1478"/>
      <c r="ELG375" s="1478"/>
      <c r="ELH375" s="1478"/>
      <c r="ELI375" s="1478"/>
      <c r="ELJ375" s="1478"/>
      <c r="ELK375" s="1478"/>
      <c r="ELL375" s="1478"/>
      <c r="ELM375" s="1478"/>
      <c r="ELN375" s="1478"/>
      <c r="ELO375" s="1478"/>
      <c r="ELP375" s="1478"/>
      <c r="ELQ375" s="1478"/>
      <c r="ELR375" s="1478"/>
      <c r="ELS375" s="1478"/>
      <c r="ELT375" s="1478"/>
      <c r="ELU375" s="1478"/>
      <c r="ELV375" s="1478"/>
      <c r="ELW375" s="1478"/>
      <c r="ELX375" s="1478"/>
      <c r="ELY375" s="1478"/>
      <c r="ELZ375" s="1478"/>
      <c r="EMA375" s="1478"/>
      <c r="EMB375" s="1478"/>
      <c r="EMC375" s="1478"/>
      <c r="EMD375" s="1478"/>
      <c r="EME375" s="1478"/>
      <c r="EMF375" s="1478"/>
      <c r="EMG375" s="1478"/>
      <c r="EMH375" s="1478"/>
      <c r="EMI375" s="1478"/>
      <c r="EMJ375" s="1478"/>
      <c r="EMK375" s="1478"/>
      <c r="EML375" s="1478"/>
      <c r="EMM375" s="1478"/>
      <c r="EMN375" s="1478"/>
      <c r="EMO375" s="1478"/>
      <c r="EMP375" s="1478"/>
      <c r="EMQ375" s="1478"/>
      <c r="EMR375" s="1478"/>
      <c r="EMS375" s="1478"/>
      <c r="EMT375" s="1478"/>
      <c r="EMU375" s="1478"/>
      <c r="EMV375" s="1478"/>
      <c r="EMW375" s="1478"/>
      <c r="EMX375" s="1478"/>
      <c r="EMY375" s="1478"/>
      <c r="EMZ375" s="1478"/>
      <c r="ENA375" s="1478"/>
      <c r="ENB375" s="1478"/>
      <c r="ENC375" s="1478"/>
      <c r="END375" s="1478"/>
      <c r="ENE375" s="1478"/>
      <c r="ENF375" s="1478"/>
      <c r="ENG375" s="1478"/>
      <c r="ENH375" s="1478"/>
      <c r="ENI375" s="1478"/>
      <c r="ENJ375" s="1478"/>
      <c r="ENK375" s="1478"/>
      <c r="ENL375" s="1478"/>
      <c r="ENM375" s="1478"/>
      <c r="ENN375" s="1478"/>
      <c r="ENO375" s="1478"/>
      <c r="ENP375" s="1478"/>
      <c r="ENQ375" s="1478"/>
      <c r="ENR375" s="1478"/>
      <c r="ENS375" s="1478"/>
      <c r="ENT375" s="1478"/>
      <c r="ENU375" s="1478"/>
      <c r="ENV375" s="1478"/>
      <c r="ENW375" s="1478"/>
      <c r="ENX375" s="1478"/>
      <c r="ENY375" s="1478"/>
      <c r="ENZ375" s="1478"/>
      <c r="EOA375" s="1478"/>
      <c r="EOB375" s="1478"/>
      <c r="EOC375" s="1478"/>
      <c r="EOD375" s="1478"/>
      <c r="EOE375" s="1478"/>
      <c r="EOF375" s="1478"/>
      <c r="EOG375" s="1478"/>
      <c r="EOH375" s="1478"/>
      <c r="EOI375" s="1478"/>
      <c r="EOJ375" s="1478"/>
      <c r="EOK375" s="1478"/>
      <c r="EOL375" s="1478"/>
      <c r="EOM375" s="1478"/>
      <c r="EON375" s="1478"/>
      <c r="EOO375" s="1478"/>
      <c r="EOP375" s="1478"/>
      <c r="EOQ375" s="1478"/>
      <c r="EOR375" s="1478"/>
      <c r="EOS375" s="1478"/>
      <c r="EOT375" s="1478"/>
      <c r="EOU375" s="1478"/>
      <c r="EOV375" s="1478"/>
      <c r="EOW375" s="1478"/>
      <c r="EOX375" s="1478"/>
      <c r="EOY375" s="1478"/>
      <c r="EOZ375" s="1478"/>
      <c r="EPA375" s="1478"/>
      <c r="EPB375" s="1478"/>
      <c r="EPC375" s="1478"/>
      <c r="EPD375" s="1478"/>
      <c r="EPE375" s="1478"/>
      <c r="EPF375" s="1478"/>
      <c r="EPG375" s="1478"/>
      <c r="EPH375" s="1478"/>
      <c r="EPI375" s="1478"/>
      <c r="EPJ375" s="1478"/>
      <c r="EPK375" s="1478"/>
      <c r="EPL375" s="1478"/>
      <c r="EPM375" s="1478"/>
      <c r="EPN375" s="1478"/>
      <c r="EPO375" s="1478"/>
      <c r="EPP375" s="1478"/>
      <c r="EPQ375" s="1478"/>
      <c r="EPR375" s="1478"/>
      <c r="EPS375" s="1478"/>
      <c r="EPT375" s="1478"/>
      <c r="EPU375" s="1478"/>
      <c r="EPV375" s="1478"/>
      <c r="EPW375" s="1478"/>
      <c r="EPX375" s="1478"/>
      <c r="EPY375" s="1478"/>
      <c r="EPZ375" s="1478"/>
      <c r="EQA375" s="1478"/>
      <c r="EQB375" s="1478"/>
      <c r="EQC375" s="1478"/>
      <c r="EQD375" s="1478"/>
      <c r="EQE375" s="1478"/>
      <c r="EQF375" s="1478"/>
      <c r="EQG375" s="1478"/>
      <c r="EQH375" s="1478"/>
      <c r="EQI375" s="1478"/>
      <c r="EQJ375" s="1478"/>
      <c r="EQK375" s="1478"/>
      <c r="EQL375" s="1478"/>
      <c r="EQM375" s="1478"/>
      <c r="EQN375" s="1478"/>
      <c r="EQO375" s="1478"/>
      <c r="EQP375" s="1478"/>
      <c r="EQQ375" s="1478"/>
      <c r="EQR375" s="1478"/>
      <c r="EQS375" s="1478"/>
      <c r="EQT375" s="1478"/>
      <c r="EQU375" s="1478"/>
      <c r="EQV375" s="1478"/>
      <c r="EQW375" s="1478"/>
      <c r="EQX375" s="1478"/>
      <c r="EQY375" s="1478"/>
      <c r="EQZ375" s="1478"/>
      <c r="ERA375" s="1478"/>
      <c r="ERB375" s="1478"/>
      <c r="ERC375" s="1478"/>
      <c r="ERD375" s="1478"/>
      <c r="ERE375" s="1478"/>
      <c r="ERF375" s="1478"/>
      <c r="ERG375" s="1478"/>
      <c r="ERH375" s="1478"/>
      <c r="ERI375" s="1478"/>
      <c r="ERJ375" s="1478"/>
      <c r="ERK375" s="1478"/>
      <c r="ERL375" s="1478"/>
      <c r="ERM375" s="1478"/>
      <c r="ERN375" s="1478"/>
      <c r="ERO375" s="1478"/>
      <c r="ERP375" s="1478"/>
      <c r="ERQ375" s="1478"/>
      <c r="ERR375" s="1478"/>
      <c r="ERS375" s="1478"/>
      <c r="ERT375" s="1478"/>
      <c r="ERU375" s="1478"/>
      <c r="ERV375" s="1478"/>
      <c r="ERW375" s="1478"/>
      <c r="ERX375" s="1478"/>
      <c r="ERY375" s="1478"/>
      <c r="ERZ375" s="1478"/>
      <c r="ESA375" s="1478"/>
      <c r="ESB375" s="1478"/>
      <c r="ESC375" s="1478"/>
      <c r="ESD375" s="1478"/>
      <c r="ESE375" s="1478"/>
      <c r="ESF375" s="1478"/>
      <c r="ESG375" s="1478"/>
      <c r="ESH375" s="1478"/>
      <c r="ESI375" s="1478"/>
      <c r="ESJ375" s="1478"/>
      <c r="ESK375" s="1478"/>
      <c r="ESL375" s="1478"/>
      <c r="ESM375" s="1478"/>
      <c r="ESN375" s="1478"/>
      <c r="ESO375" s="1478"/>
      <c r="ESP375" s="1478"/>
      <c r="ESQ375" s="1478"/>
      <c r="ESR375" s="1478"/>
      <c r="ESS375" s="1478"/>
      <c r="EST375" s="1478"/>
      <c r="ESU375" s="1478"/>
      <c r="ESV375" s="1478"/>
      <c r="ESW375" s="1478"/>
      <c r="ESX375" s="1478"/>
      <c r="ESY375" s="1478"/>
      <c r="ESZ375" s="1478"/>
      <c r="ETA375" s="1478"/>
      <c r="ETB375" s="1478"/>
      <c r="ETC375" s="1478"/>
      <c r="ETD375" s="1478"/>
      <c r="ETE375" s="1478"/>
      <c r="ETF375" s="1478"/>
      <c r="ETG375" s="1478"/>
      <c r="ETH375" s="1478"/>
      <c r="ETI375" s="1478"/>
      <c r="ETJ375" s="1478"/>
      <c r="ETK375" s="1478"/>
      <c r="ETL375" s="1478"/>
      <c r="ETM375" s="1478"/>
      <c r="ETN375" s="1478"/>
      <c r="ETO375" s="1478"/>
      <c r="ETP375" s="1478"/>
      <c r="ETQ375" s="1478"/>
      <c r="ETR375" s="1478"/>
      <c r="ETS375" s="1478"/>
      <c r="ETT375" s="1478"/>
      <c r="ETU375" s="1478"/>
      <c r="ETV375" s="1478"/>
      <c r="ETW375" s="1478"/>
      <c r="ETX375" s="1478"/>
      <c r="ETY375" s="1478"/>
      <c r="ETZ375" s="1478"/>
      <c r="EUA375" s="1478"/>
      <c r="EUB375" s="1478"/>
      <c r="EUC375" s="1478"/>
      <c r="EUD375" s="1478"/>
      <c r="EUE375" s="1478"/>
      <c r="EUF375" s="1478"/>
      <c r="EUG375" s="1478"/>
      <c r="EUH375" s="1478"/>
      <c r="EUI375" s="1478"/>
      <c r="EUJ375" s="1478"/>
      <c r="EUK375" s="1478"/>
      <c r="EUL375" s="1478"/>
      <c r="EUM375" s="1478"/>
      <c r="EUN375" s="1478"/>
      <c r="EUO375" s="1478"/>
      <c r="EUP375" s="1478"/>
      <c r="EUQ375" s="1478"/>
      <c r="EUR375" s="1478"/>
      <c r="EUS375" s="1478"/>
      <c r="EUT375" s="1478"/>
      <c r="EUU375" s="1478"/>
      <c r="EUV375" s="1478"/>
      <c r="EUW375" s="1478"/>
      <c r="EUX375" s="1478"/>
      <c r="EUY375" s="1478"/>
      <c r="EUZ375" s="1478"/>
      <c r="EVA375" s="1478"/>
      <c r="EVB375" s="1478"/>
      <c r="EVC375" s="1478"/>
      <c r="EVD375" s="1478"/>
      <c r="EVE375" s="1478"/>
      <c r="EVF375" s="1478"/>
      <c r="EVG375" s="1478"/>
      <c r="EVH375" s="1478"/>
      <c r="EVI375" s="1478"/>
      <c r="EVJ375" s="1478"/>
      <c r="EVK375" s="1478"/>
      <c r="EVL375" s="1478"/>
      <c r="EVM375" s="1478"/>
      <c r="EVN375" s="1478"/>
      <c r="EVO375" s="1478"/>
      <c r="EVP375" s="1478"/>
      <c r="EVQ375" s="1478"/>
      <c r="EVR375" s="1478"/>
      <c r="EVS375" s="1478"/>
      <c r="EVT375" s="1478"/>
      <c r="EVU375" s="1478"/>
      <c r="EVV375" s="1478"/>
      <c r="EVW375" s="1478"/>
      <c r="EVX375" s="1478"/>
      <c r="EVY375" s="1478"/>
      <c r="EVZ375" s="1478"/>
      <c r="EWA375" s="1478"/>
      <c r="EWB375" s="1478"/>
      <c r="EWC375" s="1478"/>
      <c r="EWD375" s="1478"/>
      <c r="EWE375" s="1478"/>
      <c r="EWF375" s="1478"/>
      <c r="EWG375" s="1478"/>
      <c r="EWH375" s="1478"/>
      <c r="EWI375" s="1478"/>
      <c r="EWJ375" s="1478"/>
      <c r="EWK375" s="1478"/>
      <c r="EWL375" s="1478"/>
      <c r="EWM375" s="1478"/>
      <c r="EWN375" s="1478"/>
      <c r="EWO375" s="1478"/>
      <c r="EWP375" s="1478"/>
      <c r="EWQ375" s="1478"/>
      <c r="EWR375" s="1478"/>
      <c r="EWS375" s="1478"/>
      <c r="EWT375" s="1478"/>
      <c r="EWU375" s="1478"/>
      <c r="EWV375" s="1478"/>
      <c r="EWW375" s="1478"/>
      <c r="EWX375" s="1478"/>
      <c r="EWY375" s="1478"/>
      <c r="EWZ375" s="1478"/>
      <c r="EXA375" s="1478"/>
      <c r="EXB375" s="1478"/>
      <c r="EXC375" s="1478"/>
      <c r="EXD375" s="1478"/>
      <c r="EXE375" s="1478"/>
      <c r="EXF375" s="1478"/>
      <c r="EXG375" s="1478"/>
      <c r="EXH375" s="1478"/>
      <c r="EXI375" s="1478"/>
      <c r="EXJ375" s="1478"/>
      <c r="EXK375" s="1478"/>
      <c r="EXL375" s="1478"/>
      <c r="EXM375" s="1478"/>
      <c r="EXN375" s="1478"/>
      <c r="EXO375" s="1478"/>
      <c r="EXP375" s="1478"/>
      <c r="EXQ375" s="1478"/>
      <c r="EXR375" s="1478"/>
      <c r="EXS375" s="1478"/>
      <c r="EXT375" s="1478"/>
      <c r="EXU375" s="1478"/>
      <c r="EXV375" s="1478"/>
      <c r="EXW375" s="1478"/>
      <c r="EXX375" s="1478"/>
      <c r="EXY375" s="1478"/>
      <c r="EXZ375" s="1478"/>
      <c r="EYA375" s="1478"/>
      <c r="EYB375" s="1478"/>
      <c r="EYC375" s="1478"/>
      <c r="EYD375" s="1478"/>
      <c r="EYE375" s="1478"/>
      <c r="EYF375" s="1478"/>
      <c r="EYG375" s="1478"/>
      <c r="EYH375" s="1478"/>
      <c r="EYI375" s="1478"/>
      <c r="EYJ375" s="1478"/>
      <c r="EYK375" s="1478"/>
      <c r="EYL375" s="1478"/>
      <c r="EYM375" s="1478"/>
      <c r="EYN375" s="1478"/>
      <c r="EYO375" s="1478"/>
      <c r="EYP375" s="1478"/>
      <c r="EYQ375" s="1478"/>
      <c r="EYR375" s="1478"/>
      <c r="EYS375" s="1478"/>
      <c r="EYT375" s="1478"/>
      <c r="EYU375" s="1478"/>
      <c r="EYV375" s="1478"/>
      <c r="EYW375" s="1478"/>
      <c r="EYX375" s="1478"/>
      <c r="EYY375" s="1478"/>
      <c r="EYZ375" s="1478"/>
      <c r="EZA375" s="1478"/>
      <c r="EZB375" s="1478"/>
      <c r="EZC375" s="1478"/>
      <c r="EZD375" s="1478"/>
      <c r="EZE375" s="1478"/>
      <c r="EZF375" s="1478"/>
      <c r="EZG375" s="1478"/>
      <c r="EZH375" s="1478"/>
      <c r="EZI375" s="1478"/>
      <c r="EZJ375" s="1478"/>
      <c r="EZK375" s="1478"/>
      <c r="EZL375" s="1478"/>
      <c r="EZM375" s="1478"/>
      <c r="EZN375" s="1478"/>
      <c r="EZO375" s="1478"/>
      <c r="EZP375" s="1478"/>
      <c r="EZQ375" s="1478"/>
      <c r="EZR375" s="1478"/>
      <c r="EZS375" s="1478"/>
      <c r="EZT375" s="1478"/>
      <c r="EZU375" s="1478"/>
      <c r="EZV375" s="1478"/>
      <c r="EZW375" s="1478"/>
      <c r="EZX375" s="1478"/>
      <c r="EZY375" s="1478"/>
      <c r="EZZ375" s="1478"/>
      <c r="FAA375" s="1478"/>
      <c r="FAB375" s="1478"/>
      <c r="FAC375" s="1478"/>
      <c r="FAD375" s="1478"/>
      <c r="FAE375" s="1478"/>
      <c r="FAF375" s="1478"/>
      <c r="FAG375" s="1478"/>
      <c r="FAH375" s="1478"/>
      <c r="FAI375" s="1478"/>
      <c r="FAJ375" s="1478"/>
      <c r="FAK375" s="1478"/>
      <c r="FAL375" s="1478"/>
      <c r="FAM375" s="1478"/>
      <c r="FAN375" s="1478"/>
      <c r="FAO375" s="1478"/>
      <c r="FAP375" s="1478"/>
      <c r="FAQ375" s="1478"/>
      <c r="FAR375" s="1478"/>
      <c r="FAS375" s="1478"/>
      <c r="FAT375" s="1478"/>
      <c r="FAU375" s="1478"/>
      <c r="FAV375" s="1478"/>
      <c r="FAW375" s="1478"/>
      <c r="FAX375" s="1478"/>
      <c r="FAY375" s="1478"/>
      <c r="FAZ375" s="1478"/>
      <c r="FBA375" s="1478"/>
      <c r="FBB375" s="1478"/>
      <c r="FBC375" s="1478"/>
      <c r="FBD375" s="1478"/>
      <c r="FBE375" s="1478"/>
      <c r="FBF375" s="1478"/>
      <c r="FBG375" s="1478"/>
      <c r="FBH375" s="1478"/>
      <c r="FBI375" s="1478"/>
      <c r="FBJ375" s="1478"/>
      <c r="FBK375" s="1478"/>
      <c r="FBL375" s="1478"/>
      <c r="FBM375" s="1478"/>
      <c r="FBN375" s="1478"/>
      <c r="FBO375" s="1478"/>
      <c r="FBP375" s="1478"/>
      <c r="FBQ375" s="1478"/>
      <c r="FBR375" s="1478"/>
      <c r="FBS375" s="1478"/>
      <c r="FBT375" s="1478"/>
      <c r="FBU375" s="1478"/>
      <c r="FBV375" s="1478"/>
      <c r="FBW375" s="1478"/>
      <c r="FBX375" s="1478"/>
      <c r="FBY375" s="1478"/>
      <c r="FBZ375" s="1478"/>
      <c r="FCA375" s="1478"/>
      <c r="FCB375" s="1478"/>
      <c r="FCC375" s="1478"/>
      <c r="FCD375" s="1478"/>
      <c r="FCE375" s="1478"/>
      <c r="FCF375" s="1478"/>
      <c r="FCG375" s="1478"/>
      <c r="FCH375" s="1478"/>
      <c r="FCI375" s="1478"/>
      <c r="FCJ375" s="1478"/>
      <c r="FCK375" s="1478"/>
      <c r="FCL375" s="1478"/>
      <c r="FCM375" s="1478"/>
      <c r="FCN375" s="1478"/>
      <c r="FCO375" s="1478"/>
      <c r="FCP375" s="1478"/>
      <c r="FCQ375" s="1478"/>
      <c r="FCR375" s="1478"/>
      <c r="FCS375" s="1478"/>
      <c r="FCT375" s="1478"/>
      <c r="FCU375" s="1478"/>
      <c r="FCV375" s="1478"/>
      <c r="FCW375" s="1478"/>
      <c r="FCX375" s="1478"/>
      <c r="FCY375" s="1478"/>
      <c r="FCZ375" s="1478"/>
      <c r="FDA375" s="1478"/>
      <c r="FDB375" s="1478"/>
      <c r="FDC375" s="1478"/>
      <c r="FDD375" s="1478"/>
      <c r="FDE375" s="1478"/>
      <c r="FDF375" s="1478"/>
      <c r="FDG375" s="1478"/>
      <c r="FDH375" s="1478"/>
      <c r="FDI375" s="1478"/>
      <c r="FDJ375" s="1478"/>
      <c r="FDK375" s="1478"/>
      <c r="FDL375" s="1478"/>
      <c r="FDM375" s="1478"/>
      <c r="FDN375" s="1478"/>
      <c r="FDO375" s="1478"/>
      <c r="FDP375" s="1478"/>
      <c r="FDQ375" s="1478"/>
      <c r="FDR375" s="1478"/>
      <c r="FDS375" s="1478"/>
      <c r="FDT375" s="1478"/>
      <c r="FDU375" s="1478"/>
      <c r="FDV375" s="1478"/>
      <c r="FDW375" s="1478"/>
      <c r="FDX375" s="1478"/>
      <c r="FDY375" s="1478"/>
      <c r="FDZ375" s="1478"/>
      <c r="FEA375" s="1478"/>
      <c r="FEB375" s="1478"/>
      <c r="FEC375" s="1478"/>
      <c r="FED375" s="1478"/>
      <c r="FEE375" s="1478"/>
      <c r="FEF375" s="1478"/>
      <c r="FEG375" s="1478"/>
      <c r="FEH375" s="1478"/>
      <c r="FEI375" s="1478"/>
      <c r="FEJ375" s="1478"/>
      <c r="FEK375" s="1478"/>
      <c r="FEL375" s="1478"/>
      <c r="FEM375" s="1478"/>
      <c r="FEN375" s="1478"/>
      <c r="FEO375" s="1478"/>
      <c r="FEP375" s="1478"/>
      <c r="FEQ375" s="1478"/>
      <c r="FER375" s="1478"/>
      <c r="FES375" s="1478"/>
      <c r="FET375" s="1478"/>
      <c r="FEU375" s="1478"/>
      <c r="FEV375" s="1478"/>
      <c r="FEW375" s="1478"/>
      <c r="FEX375" s="1478"/>
      <c r="FEY375" s="1478"/>
      <c r="FEZ375" s="1478"/>
      <c r="FFA375" s="1478"/>
      <c r="FFB375" s="1478"/>
      <c r="FFC375" s="1478"/>
      <c r="FFD375" s="1478"/>
      <c r="FFE375" s="1478"/>
      <c r="FFF375" s="1478"/>
      <c r="FFG375" s="1478"/>
      <c r="FFH375" s="1478"/>
      <c r="FFI375" s="1478"/>
      <c r="FFJ375" s="1478"/>
      <c r="FFK375" s="1478"/>
      <c r="FFL375" s="1478"/>
      <c r="FFM375" s="1478"/>
      <c r="FFN375" s="1478"/>
      <c r="FFO375" s="1478"/>
      <c r="FFP375" s="1478"/>
      <c r="FFQ375" s="1478"/>
      <c r="FFR375" s="1478"/>
      <c r="FFS375" s="1478"/>
      <c r="FFT375" s="1478"/>
      <c r="FFU375" s="1478"/>
      <c r="FFV375" s="1478"/>
      <c r="FFW375" s="1478"/>
      <c r="FFX375" s="1478"/>
      <c r="FFY375" s="1478"/>
      <c r="FFZ375" s="1478"/>
      <c r="FGA375" s="1478"/>
      <c r="FGB375" s="1478"/>
      <c r="FGC375" s="1478"/>
      <c r="FGD375" s="1478"/>
      <c r="FGE375" s="1478"/>
      <c r="FGF375" s="1478"/>
      <c r="FGG375" s="1478"/>
      <c r="FGH375" s="1478"/>
      <c r="FGI375" s="1478"/>
      <c r="FGJ375" s="1478"/>
      <c r="FGK375" s="1478"/>
      <c r="FGL375" s="1478"/>
      <c r="FGM375" s="1478"/>
      <c r="FGN375" s="1478"/>
      <c r="FGO375" s="1478"/>
      <c r="FGP375" s="1478"/>
      <c r="FGQ375" s="1478"/>
      <c r="FGR375" s="1478"/>
      <c r="FGS375" s="1478"/>
      <c r="FGT375" s="1478"/>
      <c r="FGU375" s="1478"/>
      <c r="FGV375" s="1478"/>
      <c r="FGW375" s="1478"/>
      <c r="FGX375" s="1478"/>
      <c r="FGY375" s="1478"/>
      <c r="FGZ375" s="1478"/>
      <c r="FHA375" s="1478"/>
      <c r="FHB375" s="1478"/>
      <c r="FHC375" s="1478"/>
      <c r="FHD375" s="1478"/>
      <c r="FHE375" s="1478"/>
      <c r="FHF375" s="1478"/>
      <c r="FHG375" s="1478"/>
      <c r="FHH375" s="1478"/>
      <c r="FHI375" s="1478"/>
      <c r="FHJ375" s="1478"/>
      <c r="FHK375" s="1478"/>
      <c r="FHL375" s="1478"/>
      <c r="FHM375" s="1478"/>
      <c r="FHN375" s="1478"/>
      <c r="FHO375" s="1478"/>
      <c r="FHP375" s="1478"/>
      <c r="FHQ375" s="1478"/>
      <c r="FHR375" s="1478"/>
      <c r="FHS375" s="1478"/>
      <c r="FHT375" s="1478"/>
      <c r="FHU375" s="1478"/>
      <c r="FHV375" s="1478"/>
      <c r="FHW375" s="1478"/>
      <c r="FHX375" s="1478"/>
      <c r="FHY375" s="1478"/>
      <c r="FHZ375" s="1478"/>
      <c r="FIA375" s="1478"/>
      <c r="FIB375" s="1478"/>
      <c r="FIC375" s="1478"/>
      <c r="FID375" s="1478"/>
      <c r="FIE375" s="1478"/>
      <c r="FIF375" s="1478"/>
      <c r="FIG375" s="1478"/>
      <c r="FIH375" s="1478"/>
      <c r="FII375" s="1478"/>
      <c r="FIJ375" s="1478"/>
      <c r="FIK375" s="1478"/>
      <c r="FIL375" s="1478"/>
      <c r="FIM375" s="1478"/>
      <c r="FIN375" s="1478"/>
      <c r="FIO375" s="1478"/>
      <c r="FIP375" s="1478"/>
      <c r="FIQ375" s="1478"/>
      <c r="FIR375" s="1478"/>
      <c r="FIS375" s="1478"/>
      <c r="FIT375" s="1478"/>
      <c r="FIU375" s="1478"/>
      <c r="FIV375" s="1478"/>
      <c r="FIW375" s="1478"/>
      <c r="FIX375" s="1478"/>
      <c r="FIY375" s="1478"/>
      <c r="FIZ375" s="1478"/>
      <c r="FJA375" s="1478"/>
      <c r="FJB375" s="1478"/>
      <c r="FJC375" s="1478"/>
      <c r="FJD375" s="1478"/>
      <c r="FJE375" s="1478"/>
      <c r="FJF375" s="1478"/>
      <c r="FJG375" s="1478"/>
      <c r="FJH375" s="1478"/>
      <c r="FJI375" s="1478"/>
      <c r="FJJ375" s="1478"/>
      <c r="FJK375" s="1478"/>
      <c r="FJL375" s="1478"/>
      <c r="FJM375" s="1478"/>
      <c r="FJN375" s="1478"/>
      <c r="FJO375" s="1478"/>
      <c r="FJP375" s="1478"/>
      <c r="FJQ375" s="1478"/>
      <c r="FJR375" s="1478"/>
      <c r="FJS375" s="1478"/>
      <c r="FJT375" s="1478"/>
      <c r="FJU375" s="1478"/>
      <c r="FJV375" s="1478"/>
      <c r="FJW375" s="1478"/>
      <c r="FJX375" s="1478"/>
      <c r="FJY375" s="1478"/>
      <c r="FJZ375" s="1478"/>
      <c r="FKA375" s="1478"/>
      <c r="FKB375" s="1478"/>
      <c r="FKC375" s="1478"/>
      <c r="FKD375" s="1478"/>
      <c r="FKE375" s="1478"/>
      <c r="FKF375" s="1478"/>
      <c r="FKG375" s="1478"/>
      <c r="FKH375" s="1478"/>
      <c r="FKI375" s="1478"/>
      <c r="FKJ375" s="1478"/>
      <c r="FKK375" s="1478"/>
      <c r="FKL375" s="1478"/>
      <c r="FKM375" s="1478"/>
      <c r="FKN375" s="1478"/>
      <c r="FKO375" s="1478"/>
      <c r="FKP375" s="1478"/>
      <c r="FKQ375" s="1478"/>
      <c r="FKR375" s="1478"/>
      <c r="FKS375" s="1478"/>
      <c r="FKT375" s="1478"/>
      <c r="FKU375" s="1478"/>
      <c r="FKV375" s="1478"/>
      <c r="FKW375" s="1478"/>
      <c r="FKX375" s="1478"/>
      <c r="FKY375" s="1478"/>
      <c r="FKZ375" s="1478"/>
      <c r="FLA375" s="1478"/>
      <c r="FLB375" s="1478"/>
      <c r="FLC375" s="1478"/>
      <c r="FLD375" s="1478"/>
      <c r="FLE375" s="1478"/>
      <c r="FLF375" s="1478"/>
      <c r="FLG375" s="1478"/>
      <c r="FLH375" s="1478"/>
      <c r="FLI375" s="1478"/>
      <c r="FLJ375" s="1478"/>
      <c r="FLK375" s="1478"/>
      <c r="FLL375" s="1478"/>
      <c r="FLM375" s="1478"/>
      <c r="FLN375" s="1478"/>
      <c r="FLO375" s="1478"/>
      <c r="FLP375" s="1478"/>
      <c r="FLQ375" s="1478"/>
      <c r="FLR375" s="1478"/>
      <c r="FLS375" s="1478"/>
      <c r="FLT375" s="1478"/>
      <c r="FLU375" s="1478"/>
      <c r="FLV375" s="1478"/>
      <c r="FLW375" s="1478"/>
      <c r="FLX375" s="1478"/>
      <c r="FLY375" s="1478"/>
      <c r="FLZ375" s="1478"/>
      <c r="FMA375" s="1478"/>
      <c r="FMB375" s="1478"/>
      <c r="FMC375" s="1478"/>
      <c r="FMD375" s="1478"/>
      <c r="FME375" s="1478"/>
      <c r="FMF375" s="1478"/>
      <c r="FMG375" s="1478"/>
      <c r="FMH375" s="1478"/>
      <c r="FMI375" s="1478"/>
      <c r="FMJ375" s="1478"/>
      <c r="FMK375" s="1478"/>
      <c r="FML375" s="1478"/>
      <c r="FMM375" s="1478"/>
      <c r="FMN375" s="1478"/>
      <c r="FMO375" s="1478"/>
      <c r="FMP375" s="1478"/>
      <c r="FMQ375" s="1478"/>
      <c r="FMR375" s="1478"/>
      <c r="FMS375" s="1478"/>
      <c r="FMT375" s="1478"/>
      <c r="FMU375" s="1478"/>
      <c r="FMV375" s="1478"/>
      <c r="FMW375" s="1478"/>
      <c r="FMX375" s="1478"/>
      <c r="FMY375" s="1478"/>
      <c r="FMZ375" s="1478"/>
      <c r="FNA375" s="1478"/>
      <c r="FNB375" s="1478"/>
      <c r="FNC375" s="1478"/>
      <c r="FND375" s="1478"/>
      <c r="FNE375" s="1478"/>
      <c r="FNF375" s="1478"/>
      <c r="FNG375" s="1478"/>
      <c r="FNH375" s="1478"/>
      <c r="FNI375" s="1478"/>
      <c r="FNJ375" s="1478"/>
      <c r="FNK375" s="1478"/>
      <c r="FNL375" s="1478"/>
      <c r="FNM375" s="1478"/>
      <c r="FNN375" s="1478"/>
      <c r="FNO375" s="1478"/>
      <c r="FNP375" s="1478"/>
      <c r="FNQ375" s="1478"/>
      <c r="FNR375" s="1478"/>
      <c r="FNS375" s="1478"/>
      <c r="FNT375" s="1478"/>
      <c r="FNU375" s="1478"/>
      <c r="FNV375" s="1478"/>
      <c r="FNW375" s="1478"/>
      <c r="FNX375" s="1478"/>
      <c r="FNY375" s="1478"/>
      <c r="FNZ375" s="1478"/>
      <c r="FOA375" s="1478"/>
      <c r="FOB375" s="1478"/>
      <c r="FOC375" s="1478"/>
      <c r="FOD375" s="1478"/>
      <c r="FOE375" s="1478"/>
      <c r="FOF375" s="1478"/>
      <c r="FOG375" s="1478"/>
      <c r="FOH375" s="1478"/>
      <c r="FOI375" s="1478"/>
      <c r="FOJ375" s="1478"/>
      <c r="FOK375" s="1478"/>
      <c r="FOL375" s="1478"/>
      <c r="FOM375" s="1478"/>
      <c r="FON375" s="1478"/>
      <c r="FOO375" s="1478"/>
      <c r="FOP375" s="1478"/>
      <c r="FOQ375" s="1478"/>
      <c r="FOR375" s="1478"/>
      <c r="FOS375" s="1478"/>
      <c r="FOT375" s="1478"/>
      <c r="FOU375" s="1478"/>
      <c r="FOV375" s="1478"/>
      <c r="FOW375" s="1478"/>
      <c r="FOX375" s="1478"/>
      <c r="FOY375" s="1478"/>
      <c r="FOZ375" s="1478"/>
      <c r="FPA375" s="1478"/>
      <c r="FPB375" s="1478"/>
      <c r="FPC375" s="1478"/>
      <c r="FPD375" s="1478"/>
      <c r="FPE375" s="1478"/>
      <c r="FPF375" s="1478"/>
      <c r="FPG375" s="1478"/>
      <c r="FPH375" s="1478"/>
      <c r="FPI375" s="1478"/>
      <c r="FPJ375" s="1478"/>
      <c r="FPK375" s="1478"/>
      <c r="FPL375" s="1478"/>
      <c r="FPM375" s="1478"/>
      <c r="FPN375" s="1478"/>
      <c r="FPO375" s="1478"/>
      <c r="FPP375" s="1478"/>
      <c r="FPQ375" s="1478"/>
      <c r="FPR375" s="1478"/>
      <c r="FPS375" s="1478"/>
      <c r="FPT375" s="1478"/>
      <c r="FPU375" s="1478"/>
      <c r="FPV375" s="1478"/>
      <c r="FPW375" s="1478"/>
      <c r="FPX375" s="1478"/>
      <c r="FPY375" s="1478"/>
      <c r="FPZ375" s="1478"/>
      <c r="FQA375" s="1478"/>
      <c r="FQB375" s="1478"/>
      <c r="FQC375" s="1478"/>
      <c r="FQD375" s="1478"/>
      <c r="FQE375" s="1478"/>
      <c r="FQF375" s="1478"/>
      <c r="FQG375" s="1478"/>
      <c r="FQH375" s="1478"/>
      <c r="FQI375" s="1478"/>
      <c r="FQJ375" s="1478"/>
      <c r="FQK375" s="1478"/>
      <c r="FQL375" s="1478"/>
      <c r="FQM375" s="1478"/>
      <c r="FQN375" s="1478"/>
      <c r="FQO375" s="1478"/>
      <c r="FQP375" s="1478"/>
      <c r="FQQ375" s="1478"/>
      <c r="FQR375" s="1478"/>
      <c r="FQS375" s="1478"/>
      <c r="FQT375" s="1478"/>
      <c r="FQU375" s="1478"/>
      <c r="FQV375" s="1478"/>
      <c r="FQW375" s="1478"/>
      <c r="FQX375" s="1478"/>
      <c r="FQY375" s="1478"/>
      <c r="FQZ375" s="1478"/>
      <c r="FRA375" s="1478"/>
      <c r="FRB375" s="1478"/>
      <c r="FRC375" s="1478"/>
      <c r="FRD375" s="1478"/>
      <c r="FRE375" s="1478"/>
      <c r="FRF375" s="1478"/>
      <c r="FRG375" s="1478"/>
      <c r="FRH375" s="1478"/>
      <c r="FRI375" s="1478"/>
      <c r="FRJ375" s="1478"/>
      <c r="FRK375" s="1478"/>
      <c r="FRL375" s="1478"/>
      <c r="FRM375" s="1478"/>
      <c r="FRN375" s="1478"/>
      <c r="FRO375" s="1478"/>
      <c r="FRP375" s="1478"/>
      <c r="FRQ375" s="1478"/>
      <c r="FRR375" s="1478"/>
      <c r="FRS375" s="1478"/>
      <c r="FRT375" s="1478"/>
      <c r="FRU375" s="1478"/>
      <c r="FRV375" s="1478"/>
      <c r="FRW375" s="1478"/>
      <c r="FRX375" s="1478"/>
      <c r="FRY375" s="1478"/>
      <c r="FRZ375" s="1478"/>
      <c r="FSA375" s="1478"/>
      <c r="FSB375" s="1478"/>
      <c r="FSC375" s="1478"/>
      <c r="FSD375" s="1478"/>
      <c r="FSE375" s="1478"/>
      <c r="FSF375" s="1478"/>
      <c r="FSG375" s="1478"/>
      <c r="FSH375" s="1478"/>
      <c r="FSI375" s="1478"/>
      <c r="FSJ375" s="1478"/>
      <c r="FSK375" s="1478"/>
      <c r="FSL375" s="1478"/>
      <c r="FSM375" s="1478"/>
      <c r="FSN375" s="1478"/>
      <c r="FSO375" s="1478"/>
      <c r="FSP375" s="1478"/>
      <c r="FSQ375" s="1478"/>
      <c r="FSR375" s="1478"/>
      <c r="FSS375" s="1478"/>
      <c r="FST375" s="1478"/>
      <c r="FSU375" s="1478"/>
      <c r="FSV375" s="1478"/>
      <c r="FSW375" s="1478"/>
      <c r="FSX375" s="1478"/>
      <c r="FSY375" s="1478"/>
      <c r="FSZ375" s="1478"/>
      <c r="FTA375" s="1478"/>
      <c r="FTB375" s="1478"/>
      <c r="FTC375" s="1478"/>
      <c r="FTD375" s="1478"/>
      <c r="FTE375" s="1478"/>
      <c r="FTF375" s="1478"/>
      <c r="FTG375" s="1478"/>
      <c r="FTH375" s="1478"/>
      <c r="FTI375" s="1478"/>
      <c r="FTJ375" s="1478"/>
      <c r="FTK375" s="1478"/>
      <c r="FTL375" s="1478"/>
      <c r="FTM375" s="1478"/>
      <c r="FTN375" s="1478"/>
      <c r="FTO375" s="1478"/>
      <c r="FTP375" s="1478"/>
      <c r="FTQ375" s="1478"/>
      <c r="FTR375" s="1478"/>
      <c r="FTS375" s="1478"/>
      <c r="FTT375" s="1478"/>
      <c r="FTU375" s="1478"/>
      <c r="FTV375" s="1478"/>
      <c r="FTW375" s="1478"/>
      <c r="FTX375" s="1478"/>
      <c r="FTY375" s="1478"/>
      <c r="FTZ375" s="1478"/>
      <c r="FUA375" s="1478"/>
      <c r="FUB375" s="1478"/>
      <c r="FUC375" s="1478"/>
      <c r="FUD375" s="1478"/>
      <c r="FUE375" s="1478"/>
      <c r="FUF375" s="1478"/>
      <c r="FUG375" s="1478"/>
      <c r="FUH375" s="1478"/>
      <c r="FUI375" s="1478"/>
      <c r="FUJ375" s="1478"/>
      <c r="FUK375" s="1478"/>
      <c r="FUL375" s="1478"/>
      <c r="FUM375" s="1478"/>
      <c r="FUN375" s="1478"/>
      <c r="FUO375" s="1478"/>
      <c r="FUP375" s="1478"/>
      <c r="FUQ375" s="1478"/>
      <c r="FUR375" s="1478"/>
      <c r="FUS375" s="1478"/>
      <c r="FUT375" s="1478"/>
      <c r="FUU375" s="1478"/>
      <c r="FUV375" s="1478"/>
      <c r="FUW375" s="1478"/>
      <c r="FUX375" s="1478"/>
      <c r="FUY375" s="1478"/>
      <c r="FUZ375" s="1478"/>
      <c r="FVA375" s="1478"/>
      <c r="FVB375" s="1478"/>
      <c r="FVC375" s="1478"/>
      <c r="FVD375" s="1478"/>
      <c r="FVE375" s="1478"/>
      <c r="FVF375" s="1478"/>
      <c r="FVG375" s="1478"/>
      <c r="FVH375" s="1478"/>
      <c r="FVI375" s="1478"/>
      <c r="FVJ375" s="1478"/>
      <c r="FVK375" s="1478"/>
      <c r="FVL375" s="1478"/>
      <c r="FVM375" s="1478"/>
      <c r="FVN375" s="1478"/>
      <c r="FVO375" s="1478"/>
      <c r="FVP375" s="1478"/>
      <c r="FVQ375" s="1478"/>
      <c r="FVR375" s="1478"/>
      <c r="FVS375" s="1478"/>
      <c r="FVT375" s="1478"/>
      <c r="FVU375" s="1478"/>
      <c r="FVV375" s="1478"/>
      <c r="FVW375" s="1478"/>
      <c r="FVX375" s="1478"/>
      <c r="FVY375" s="1478"/>
      <c r="FVZ375" s="1478"/>
      <c r="FWA375" s="1478"/>
      <c r="FWB375" s="1478"/>
      <c r="FWC375" s="1478"/>
      <c r="FWD375" s="1478"/>
      <c r="FWE375" s="1478"/>
      <c r="FWF375" s="1478"/>
      <c r="FWG375" s="1478"/>
      <c r="FWH375" s="1478"/>
      <c r="FWI375" s="1478"/>
      <c r="FWJ375" s="1478"/>
      <c r="FWK375" s="1478"/>
      <c r="FWL375" s="1478"/>
      <c r="FWM375" s="1478"/>
      <c r="FWN375" s="1478"/>
      <c r="FWO375" s="1478"/>
      <c r="FWP375" s="1478"/>
      <c r="FWQ375" s="1478"/>
      <c r="FWR375" s="1478"/>
      <c r="FWS375" s="1478"/>
      <c r="FWT375" s="1478"/>
      <c r="FWU375" s="1478"/>
      <c r="FWV375" s="1478"/>
      <c r="FWW375" s="1478"/>
      <c r="FWX375" s="1478"/>
      <c r="FWY375" s="1478"/>
      <c r="FWZ375" s="1478"/>
      <c r="FXA375" s="1478"/>
      <c r="FXB375" s="1478"/>
      <c r="FXC375" s="1478"/>
      <c r="FXD375" s="1478"/>
      <c r="FXE375" s="1478"/>
      <c r="FXF375" s="1478"/>
      <c r="FXG375" s="1478"/>
      <c r="FXH375" s="1478"/>
      <c r="FXI375" s="1478"/>
      <c r="FXJ375" s="1478"/>
      <c r="FXK375" s="1478"/>
      <c r="FXL375" s="1478"/>
      <c r="FXM375" s="1478"/>
      <c r="FXN375" s="1478"/>
      <c r="FXO375" s="1478"/>
      <c r="FXP375" s="1478"/>
      <c r="FXQ375" s="1478"/>
      <c r="FXR375" s="1478"/>
      <c r="FXS375" s="1478"/>
      <c r="FXT375" s="1478"/>
      <c r="FXU375" s="1478"/>
      <c r="FXV375" s="1478"/>
      <c r="FXW375" s="1478"/>
      <c r="FXX375" s="1478"/>
      <c r="FXY375" s="1478"/>
      <c r="FXZ375" s="1478"/>
      <c r="FYA375" s="1478"/>
      <c r="FYB375" s="1478"/>
      <c r="FYC375" s="1478"/>
      <c r="FYD375" s="1478"/>
      <c r="FYE375" s="1478"/>
      <c r="FYF375" s="1478"/>
      <c r="FYG375" s="1478"/>
      <c r="FYH375" s="1478"/>
      <c r="FYI375" s="1478"/>
      <c r="FYJ375" s="1478"/>
      <c r="FYK375" s="1478"/>
      <c r="FYL375" s="1478"/>
      <c r="FYM375" s="1478"/>
      <c r="FYN375" s="1478"/>
      <c r="FYO375" s="1478"/>
      <c r="FYP375" s="1478"/>
      <c r="FYQ375" s="1478"/>
      <c r="FYR375" s="1478"/>
      <c r="FYS375" s="1478"/>
      <c r="FYT375" s="1478"/>
      <c r="FYU375" s="1478"/>
      <c r="FYV375" s="1478"/>
      <c r="FYW375" s="1478"/>
      <c r="FYX375" s="1478"/>
      <c r="FYY375" s="1478"/>
      <c r="FYZ375" s="1478"/>
      <c r="FZA375" s="1478"/>
      <c r="FZB375" s="1478"/>
      <c r="FZC375" s="1478"/>
      <c r="FZD375" s="1478"/>
      <c r="FZE375" s="1478"/>
      <c r="FZF375" s="1478"/>
      <c r="FZG375" s="1478"/>
      <c r="FZH375" s="1478"/>
      <c r="FZI375" s="1478"/>
      <c r="FZJ375" s="1478"/>
      <c r="FZK375" s="1478"/>
      <c r="FZL375" s="1478"/>
      <c r="FZM375" s="1478"/>
      <c r="FZN375" s="1478"/>
      <c r="FZO375" s="1478"/>
      <c r="FZP375" s="1478"/>
      <c r="FZQ375" s="1478"/>
      <c r="FZR375" s="1478"/>
      <c r="FZS375" s="1478"/>
      <c r="FZT375" s="1478"/>
      <c r="FZU375" s="1478"/>
      <c r="FZV375" s="1478"/>
      <c r="FZW375" s="1478"/>
      <c r="FZX375" s="1478"/>
      <c r="FZY375" s="1478"/>
      <c r="FZZ375" s="1478"/>
      <c r="GAA375" s="1478"/>
      <c r="GAB375" s="1478"/>
      <c r="GAC375" s="1478"/>
      <c r="GAD375" s="1478"/>
      <c r="GAE375" s="1478"/>
      <c r="GAF375" s="1478"/>
      <c r="GAG375" s="1478"/>
      <c r="GAH375" s="1478"/>
      <c r="GAI375" s="1478"/>
      <c r="GAJ375" s="1478"/>
      <c r="GAK375" s="1478"/>
      <c r="GAL375" s="1478"/>
      <c r="GAM375" s="1478"/>
      <c r="GAN375" s="1478"/>
      <c r="GAO375" s="1478"/>
      <c r="GAP375" s="1478"/>
      <c r="GAQ375" s="1478"/>
      <c r="GAR375" s="1478"/>
      <c r="GAS375" s="1478"/>
      <c r="GAT375" s="1478"/>
      <c r="GAU375" s="1478"/>
      <c r="GAV375" s="1478"/>
      <c r="GAW375" s="1478"/>
      <c r="GAX375" s="1478"/>
      <c r="GAY375" s="1478"/>
      <c r="GAZ375" s="1478"/>
      <c r="GBA375" s="1478"/>
      <c r="GBB375" s="1478"/>
      <c r="GBC375" s="1478"/>
      <c r="GBD375" s="1478"/>
      <c r="GBE375" s="1478"/>
      <c r="GBF375" s="1478"/>
      <c r="GBG375" s="1478"/>
      <c r="GBH375" s="1478"/>
      <c r="GBI375" s="1478"/>
      <c r="GBJ375" s="1478"/>
      <c r="GBK375" s="1478"/>
      <c r="GBL375" s="1478"/>
      <c r="GBM375" s="1478"/>
      <c r="GBN375" s="1478"/>
      <c r="GBO375" s="1478"/>
      <c r="GBP375" s="1478"/>
      <c r="GBQ375" s="1478"/>
      <c r="GBR375" s="1478"/>
      <c r="GBS375" s="1478"/>
      <c r="GBT375" s="1478"/>
      <c r="GBU375" s="1478"/>
      <c r="GBV375" s="1478"/>
      <c r="GBW375" s="1478"/>
      <c r="GBX375" s="1478"/>
      <c r="GBY375" s="1478"/>
      <c r="GBZ375" s="1478"/>
      <c r="GCA375" s="1478"/>
      <c r="GCB375" s="1478"/>
      <c r="GCC375" s="1478"/>
      <c r="GCD375" s="1478"/>
      <c r="GCE375" s="1478"/>
      <c r="GCF375" s="1478"/>
      <c r="GCG375" s="1478"/>
      <c r="GCH375" s="1478"/>
      <c r="GCI375" s="1478"/>
      <c r="GCJ375" s="1478"/>
      <c r="GCK375" s="1478"/>
      <c r="GCL375" s="1478"/>
      <c r="GCM375" s="1478"/>
      <c r="GCN375" s="1478"/>
      <c r="GCO375" s="1478"/>
      <c r="GCP375" s="1478"/>
      <c r="GCQ375" s="1478"/>
      <c r="GCR375" s="1478"/>
      <c r="GCS375" s="1478"/>
      <c r="GCT375" s="1478"/>
      <c r="GCU375" s="1478"/>
      <c r="GCV375" s="1478"/>
      <c r="GCW375" s="1478"/>
      <c r="GCX375" s="1478"/>
      <c r="GCY375" s="1478"/>
      <c r="GCZ375" s="1478"/>
      <c r="GDA375" s="1478"/>
      <c r="GDB375" s="1478"/>
      <c r="GDC375" s="1478"/>
      <c r="GDD375" s="1478"/>
      <c r="GDE375" s="1478"/>
      <c r="GDF375" s="1478"/>
      <c r="GDG375" s="1478"/>
      <c r="GDH375" s="1478"/>
      <c r="GDI375" s="1478"/>
      <c r="GDJ375" s="1478"/>
      <c r="GDK375" s="1478"/>
      <c r="GDL375" s="1478"/>
      <c r="GDM375" s="1478"/>
      <c r="GDN375" s="1478"/>
      <c r="GDO375" s="1478"/>
      <c r="GDP375" s="1478"/>
      <c r="GDQ375" s="1478"/>
      <c r="GDR375" s="1478"/>
      <c r="GDS375" s="1478"/>
      <c r="GDT375" s="1478"/>
      <c r="GDU375" s="1478"/>
      <c r="GDV375" s="1478"/>
      <c r="GDW375" s="1478"/>
      <c r="GDX375" s="1478"/>
      <c r="GDY375" s="1478"/>
      <c r="GDZ375" s="1478"/>
      <c r="GEA375" s="1478"/>
      <c r="GEB375" s="1478"/>
      <c r="GEC375" s="1478"/>
      <c r="GED375" s="1478"/>
      <c r="GEE375" s="1478"/>
      <c r="GEF375" s="1478"/>
      <c r="GEG375" s="1478"/>
      <c r="GEH375" s="1478"/>
      <c r="GEI375" s="1478"/>
      <c r="GEJ375" s="1478"/>
      <c r="GEK375" s="1478"/>
      <c r="GEL375" s="1478"/>
      <c r="GEM375" s="1478"/>
      <c r="GEN375" s="1478"/>
      <c r="GEO375" s="1478"/>
      <c r="GEP375" s="1478"/>
      <c r="GEQ375" s="1478"/>
      <c r="GER375" s="1478"/>
      <c r="GES375" s="1478"/>
      <c r="GET375" s="1478"/>
      <c r="GEU375" s="1478"/>
      <c r="GEV375" s="1478"/>
      <c r="GEW375" s="1478"/>
      <c r="GEX375" s="1478"/>
      <c r="GEY375" s="1478"/>
      <c r="GEZ375" s="1478"/>
      <c r="GFA375" s="1478"/>
      <c r="GFB375" s="1478"/>
      <c r="GFC375" s="1478"/>
      <c r="GFD375" s="1478"/>
      <c r="GFE375" s="1478"/>
      <c r="GFF375" s="1478"/>
      <c r="GFG375" s="1478"/>
      <c r="GFH375" s="1478"/>
      <c r="GFI375" s="1478"/>
      <c r="GFJ375" s="1478"/>
      <c r="GFK375" s="1478"/>
      <c r="GFL375" s="1478"/>
      <c r="GFM375" s="1478"/>
      <c r="GFN375" s="1478"/>
      <c r="GFO375" s="1478"/>
      <c r="GFP375" s="1478"/>
      <c r="GFQ375" s="1478"/>
      <c r="GFR375" s="1478"/>
      <c r="GFS375" s="1478"/>
      <c r="GFT375" s="1478"/>
      <c r="GFU375" s="1478"/>
      <c r="GFV375" s="1478"/>
      <c r="GFW375" s="1478"/>
      <c r="GFX375" s="1478"/>
      <c r="GFY375" s="1478"/>
      <c r="GFZ375" s="1478"/>
      <c r="GGA375" s="1478"/>
      <c r="GGB375" s="1478"/>
      <c r="GGC375" s="1478"/>
      <c r="GGD375" s="1478"/>
      <c r="GGE375" s="1478"/>
      <c r="GGF375" s="1478"/>
      <c r="GGG375" s="1478"/>
      <c r="GGH375" s="1478"/>
      <c r="GGI375" s="1478"/>
      <c r="GGJ375" s="1478"/>
      <c r="GGK375" s="1478"/>
      <c r="GGL375" s="1478"/>
      <c r="GGM375" s="1478"/>
      <c r="GGN375" s="1478"/>
      <c r="GGO375" s="1478"/>
      <c r="GGP375" s="1478"/>
      <c r="GGQ375" s="1478"/>
      <c r="GGR375" s="1478"/>
      <c r="GGS375" s="1478"/>
      <c r="GGT375" s="1478"/>
      <c r="GGU375" s="1478"/>
      <c r="GGV375" s="1478"/>
      <c r="GGW375" s="1478"/>
      <c r="GGX375" s="1478"/>
      <c r="GGY375" s="1478"/>
      <c r="GGZ375" s="1478"/>
      <c r="GHA375" s="1478"/>
      <c r="GHB375" s="1478"/>
      <c r="GHC375" s="1478"/>
      <c r="GHD375" s="1478"/>
      <c r="GHE375" s="1478"/>
      <c r="GHF375" s="1478"/>
      <c r="GHG375" s="1478"/>
      <c r="GHH375" s="1478"/>
      <c r="GHI375" s="1478"/>
      <c r="GHJ375" s="1478"/>
      <c r="GHK375" s="1478"/>
      <c r="GHL375" s="1478"/>
      <c r="GHM375" s="1478"/>
      <c r="GHN375" s="1478"/>
      <c r="GHO375" s="1478"/>
      <c r="GHP375" s="1478"/>
      <c r="GHQ375" s="1478"/>
      <c r="GHR375" s="1478"/>
      <c r="GHS375" s="1478"/>
      <c r="GHT375" s="1478"/>
      <c r="GHU375" s="1478"/>
      <c r="GHV375" s="1478"/>
      <c r="GHW375" s="1478"/>
      <c r="GHX375" s="1478"/>
      <c r="GHY375" s="1478"/>
      <c r="GHZ375" s="1478"/>
      <c r="GIA375" s="1478"/>
      <c r="GIB375" s="1478"/>
      <c r="GIC375" s="1478"/>
      <c r="GID375" s="1478"/>
      <c r="GIE375" s="1478"/>
      <c r="GIF375" s="1478"/>
      <c r="GIG375" s="1478"/>
      <c r="GIH375" s="1478"/>
      <c r="GII375" s="1478"/>
      <c r="GIJ375" s="1478"/>
      <c r="GIK375" s="1478"/>
      <c r="GIL375" s="1478"/>
      <c r="GIM375" s="1478"/>
      <c r="GIN375" s="1478"/>
      <c r="GIO375" s="1478"/>
      <c r="GIP375" s="1478"/>
      <c r="GIQ375" s="1478"/>
      <c r="GIR375" s="1478"/>
      <c r="GIS375" s="1478"/>
      <c r="GIT375" s="1478"/>
      <c r="GIU375" s="1478"/>
      <c r="GIV375" s="1478"/>
      <c r="GIW375" s="1478"/>
      <c r="GIX375" s="1478"/>
      <c r="GIY375" s="1478"/>
      <c r="GIZ375" s="1478"/>
      <c r="GJA375" s="1478"/>
      <c r="GJB375" s="1478"/>
      <c r="GJC375" s="1478"/>
      <c r="GJD375" s="1478"/>
      <c r="GJE375" s="1478"/>
      <c r="GJF375" s="1478"/>
      <c r="GJG375" s="1478"/>
      <c r="GJH375" s="1478"/>
      <c r="GJI375" s="1478"/>
      <c r="GJJ375" s="1478"/>
      <c r="GJK375" s="1478"/>
      <c r="GJL375" s="1478"/>
      <c r="GJM375" s="1478"/>
      <c r="GJN375" s="1478"/>
      <c r="GJO375" s="1478"/>
      <c r="GJP375" s="1478"/>
      <c r="GJQ375" s="1478"/>
      <c r="GJR375" s="1478"/>
      <c r="GJS375" s="1478"/>
      <c r="GJT375" s="1478"/>
      <c r="GJU375" s="1478"/>
      <c r="GJV375" s="1478"/>
      <c r="GJW375" s="1478"/>
      <c r="GJX375" s="1478"/>
      <c r="GJY375" s="1478"/>
      <c r="GJZ375" s="1478"/>
      <c r="GKA375" s="1478"/>
      <c r="GKB375" s="1478"/>
      <c r="GKC375" s="1478"/>
      <c r="GKD375" s="1478"/>
      <c r="GKE375" s="1478"/>
      <c r="GKF375" s="1478"/>
      <c r="GKG375" s="1478"/>
      <c r="GKH375" s="1478"/>
      <c r="GKI375" s="1478"/>
      <c r="GKJ375" s="1478"/>
      <c r="GKK375" s="1478"/>
      <c r="GKL375" s="1478"/>
      <c r="GKM375" s="1478"/>
      <c r="GKN375" s="1478"/>
      <c r="GKO375" s="1478"/>
      <c r="GKP375" s="1478"/>
      <c r="GKQ375" s="1478"/>
      <c r="GKR375" s="1478"/>
      <c r="GKS375" s="1478"/>
      <c r="GKT375" s="1478"/>
      <c r="GKU375" s="1478"/>
      <c r="GKV375" s="1478"/>
      <c r="GKW375" s="1478"/>
      <c r="GKX375" s="1478"/>
      <c r="GKY375" s="1478"/>
      <c r="GKZ375" s="1478"/>
      <c r="GLA375" s="1478"/>
      <c r="GLB375" s="1478"/>
      <c r="GLC375" s="1478"/>
      <c r="GLD375" s="1478"/>
      <c r="GLE375" s="1478"/>
      <c r="GLF375" s="1478"/>
      <c r="GLG375" s="1478"/>
      <c r="GLH375" s="1478"/>
      <c r="GLI375" s="1478"/>
      <c r="GLJ375" s="1478"/>
      <c r="GLK375" s="1478"/>
      <c r="GLL375" s="1478"/>
      <c r="GLM375" s="1478"/>
      <c r="GLN375" s="1478"/>
      <c r="GLO375" s="1478"/>
      <c r="GLP375" s="1478"/>
      <c r="GLQ375" s="1478"/>
      <c r="GLR375" s="1478"/>
      <c r="GLS375" s="1478"/>
      <c r="GLT375" s="1478"/>
      <c r="GLU375" s="1478"/>
      <c r="GLV375" s="1478"/>
      <c r="GLW375" s="1478"/>
      <c r="GLX375" s="1478"/>
      <c r="GLY375" s="1478"/>
      <c r="GLZ375" s="1478"/>
      <c r="GMA375" s="1478"/>
      <c r="GMB375" s="1478"/>
      <c r="GMC375" s="1478"/>
      <c r="GMD375" s="1478"/>
      <c r="GME375" s="1478"/>
      <c r="GMF375" s="1478"/>
      <c r="GMG375" s="1478"/>
      <c r="GMH375" s="1478"/>
      <c r="GMI375" s="1478"/>
      <c r="GMJ375" s="1478"/>
      <c r="GMK375" s="1478"/>
      <c r="GML375" s="1478"/>
      <c r="GMM375" s="1478"/>
      <c r="GMN375" s="1478"/>
      <c r="GMO375" s="1478"/>
      <c r="GMP375" s="1478"/>
      <c r="GMQ375" s="1478"/>
      <c r="GMR375" s="1478"/>
      <c r="GMS375" s="1478"/>
      <c r="GMT375" s="1478"/>
      <c r="GMU375" s="1478"/>
      <c r="GMV375" s="1478"/>
      <c r="GMW375" s="1478"/>
      <c r="GMX375" s="1478"/>
      <c r="GMY375" s="1478"/>
      <c r="GMZ375" s="1478"/>
      <c r="GNA375" s="1478"/>
      <c r="GNB375" s="1478"/>
      <c r="GNC375" s="1478"/>
      <c r="GND375" s="1478"/>
      <c r="GNE375" s="1478"/>
      <c r="GNF375" s="1478"/>
      <c r="GNG375" s="1478"/>
      <c r="GNH375" s="1478"/>
      <c r="GNI375" s="1478"/>
      <c r="GNJ375" s="1478"/>
      <c r="GNK375" s="1478"/>
      <c r="GNL375" s="1478"/>
      <c r="GNM375" s="1478"/>
      <c r="GNN375" s="1478"/>
      <c r="GNO375" s="1478"/>
      <c r="GNP375" s="1478"/>
      <c r="GNQ375" s="1478"/>
      <c r="GNR375" s="1478"/>
      <c r="GNS375" s="1478"/>
      <c r="GNT375" s="1478"/>
      <c r="GNU375" s="1478"/>
      <c r="GNV375" s="1478"/>
      <c r="GNW375" s="1478"/>
      <c r="GNX375" s="1478"/>
      <c r="GNY375" s="1478"/>
      <c r="GNZ375" s="1478"/>
      <c r="GOA375" s="1478"/>
      <c r="GOB375" s="1478"/>
      <c r="GOC375" s="1478"/>
      <c r="GOD375" s="1478"/>
      <c r="GOE375" s="1478"/>
      <c r="GOF375" s="1478"/>
      <c r="GOG375" s="1478"/>
      <c r="GOH375" s="1478"/>
      <c r="GOI375" s="1478"/>
      <c r="GOJ375" s="1478"/>
      <c r="GOK375" s="1478"/>
      <c r="GOL375" s="1478"/>
      <c r="GOM375" s="1478"/>
      <c r="GON375" s="1478"/>
      <c r="GOO375" s="1478"/>
      <c r="GOP375" s="1478"/>
      <c r="GOQ375" s="1478"/>
      <c r="GOR375" s="1478"/>
      <c r="GOS375" s="1478"/>
      <c r="GOT375" s="1478"/>
      <c r="GOU375" s="1478"/>
      <c r="GOV375" s="1478"/>
      <c r="GOW375" s="1478"/>
      <c r="GOX375" s="1478"/>
      <c r="GOY375" s="1478"/>
      <c r="GOZ375" s="1478"/>
      <c r="GPA375" s="1478"/>
      <c r="GPB375" s="1478"/>
      <c r="GPC375" s="1478"/>
      <c r="GPD375" s="1478"/>
      <c r="GPE375" s="1478"/>
      <c r="GPF375" s="1478"/>
      <c r="GPG375" s="1478"/>
      <c r="GPH375" s="1478"/>
      <c r="GPI375" s="1478"/>
      <c r="GPJ375" s="1478"/>
      <c r="GPK375" s="1478"/>
      <c r="GPL375" s="1478"/>
      <c r="GPM375" s="1478"/>
      <c r="GPN375" s="1478"/>
      <c r="GPO375" s="1478"/>
      <c r="GPP375" s="1478"/>
      <c r="GPQ375" s="1478"/>
      <c r="GPR375" s="1478"/>
      <c r="GPS375" s="1478"/>
      <c r="GPT375" s="1478"/>
      <c r="GPU375" s="1478"/>
      <c r="GPV375" s="1478"/>
      <c r="GPW375" s="1478"/>
      <c r="GPX375" s="1478"/>
      <c r="GPY375" s="1478"/>
      <c r="GPZ375" s="1478"/>
      <c r="GQA375" s="1478"/>
      <c r="GQB375" s="1478"/>
      <c r="GQC375" s="1478"/>
      <c r="GQD375" s="1478"/>
      <c r="GQE375" s="1478"/>
      <c r="GQF375" s="1478"/>
      <c r="GQG375" s="1478"/>
      <c r="GQH375" s="1478"/>
      <c r="GQI375" s="1478"/>
      <c r="GQJ375" s="1478"/>
      <c r="GQK375" s="1478"/>
      <c r="GQL375" s="1478"/>
      <c r="GQM375" s="1478"/>
      <c r="GQN375" s="1478"/>
      <c r="GQO375" s="1478"/>
      <c r="GQP375" s="1478"/>
      <c r="GQQ375" s="1478"/>
      <c r="GQR375" s="1478"/>
      <c r="GQS375" s="1478"/>
      <c r="GQT375" s="1478"/>
      <c r="GQU375" s="1478"/>
      <c r="GQV375" s="1478"/>
      <c r="GQW375" s="1478"/>
      <c r="GQX375" s="1478"/>
      <c r="GQY375" s="1478"/>
      <c r="GQZ375" s="1478"/>
      <c r="GRA375" s="1478"/>
      <c r="GRB375" s="1478"/>
      <c r="GRC375" s="1478"/>
      <c r="GRD375" s="1478"/>
      <c r="GRE375" s="1478"/>
      <c r="GRF375" s="1478"/>
      <c r="GRG375" s="1478"/>
      <c r="GRH375" s="1478"/>
      <c r="GRI375" s="1478"/>
      <c r="GRJ375" s="1478"/>
      <c r="GRK375" s="1478"/>
      <c r="GRL375" s="1478"/>
      <c r="GRM375" s="1478"/>
      <c r="GRN375" s="1478"/>
      <c r="GRO375" s="1478"/>
      <c r="GRP375" s="1478"/>
      <c r="GRQ375" s="1478"/>
      <c r="GRR375" s="1478"/>
      <c r="GRS375" s="1478"/>
      <c r="GRT375" s="1478"/>
      <c r="GRU375" s="1478"/>
      <c r="GRV375" s="1478"/>
      <c r="GRW375" s="1478"/>
      <c r="GRX375" s="1478"/>
      <c r="GRY375" s="1478"/>
      <c r="GRZ375" s="1478"/>
      <c r="GSA375" s="1478"/>
      <c r="GSB375" s="1478"/>
      <c r="GSC375" s="1478"/>
      <c r="GSD375" s="1478"/>
      <c r="GSE375" s="1478"/>
      <c r="GSF375" s="1478"/>
      <c r="GSG375" s="1478"/>
      <c r="GSH375" s="1478"/>
      <c r="GSI375" s="1478"/>
      <c r="GSJ375" s="1478"/>
      <c r="GSK375" s="1478"/>
      <c r="GSL375" s="1478"/>
      <c r="GSM375" s="1478"/>
      <c r="GSN375" s="1478"/>
      <c r="GSO375" s="1478"/>
      <c r="GSP375" s="1478"/>
      <c r="GSQ375" s="1478"/>
      <c r="GSR375" s="1478"/>
      <c r="GSS375" s="1478"/>
      <c r="GST375" s="1478"/>
      <c r="GSU375" s="1478"/>
      <c r="GSV375" s="1478"/>
      <c r="GSW375" s="1478"/>
      <c r="GSX375" s="1478"/>
      <c r="GSY375" s="1478"/>
      <c r="GSZ375" s="1478"/>
      <c r="GTA375" s="1478"/>
      <c r="GTB375" s="1478"/>
      <c r="GTC375" s="1478"/>
      <c r="GTD375" s="1478"/>
      <c r="GTE375" s="1478"/>
      <c r="GTF375" s="1478"/>
      <c r="GTG375" s="1478"/>
      <c r="GTH375" s="1478"/>
      <c r="GTI375" s="1478"/>
      <c r="GTJ375" s="1478"/>
      <c r="GTK375" s="1478"/>
      <c r="GTL375" s="1478"/>
      <c r="GTM375" s="1478"/>
      <c r="GTN375" s="1478"/>
      <c r="GTO375" s="1478"/>
      <c r="GTP375" s="1478"/>
      <c r="GTQ375" s="1478"/>
      <c r="GTR375" s="1478"/>
      <c r="GTS375" s="1478"/>
      <c r="GTT375" s="1478"/>
      <c r="GTU375" s="1478"/>
      <c r="GTV375" s="1478"/>
      <c r="GTW375" s="1478"/>
      <c r="GTX375" s="1478"/>
      <c r="GTY375" s="1478"/>
      <c r="GTZ375" s="1478"/>
      <c r="GUA375" s="1478"/>
      <c r="GUB375" s="1478"/>
      <c r="GUC375" s="1478"/>
      <c r="GUD375" s="1478"/>
      <c r="GUE375" s="1478"/>
      <c r="GUF375" s="1478"/>
      <c r="GUG375" s="1478"/>
      <c r="GUH375" s="1478"/>
      <c r="GUI375" s="1478"/>
      <c r="GUJ375" s="1478"/>
      <c r="GUK375" s="1478"/>
      <c r="GUL375" s="1478"/>
      <c r="GUM375" s="1478"/>
      <c r="GUN375" s="1478"/>
      <c r="GUO375" s="1478"/>
      <c r="GUP375" s="1478"/>
      <c r="GUQ375" s="1478"/>
      <c r="GUR375" s="1478"/>
      <c r="GUS375" s="1478"/>
      <c r="GUT375" s="1478"/>
      <c r="GUU375" s="1478"/>
      <c r="GUV375" s="1478"/>
      <c r="GUW375" s="1478"/>
      <c r="GUX375" s="1478"/>
      <c r="GUY375" s="1478"/>
      <c r="GUZ375" s="1478"/>
      <c r="GVA375" s="1478"/>
      <c r="GVB375" s="1478"/>
      <c r="GVC375" s="1478"/>
      <c r="GVD375" s="1478"/>
      <c r="GVE375" s="1478"/>
      <c r="GVF375" s="1478"/>
      <c r="GVG375" s="1478"/>
      <c r="GVH375" s="1478"/>
      <c r="GVI375" s="1478"/>
      <c r="GVJ375" s="1478"/>
      <c r="GVK375" s="1478"/>
      <c r="GVL375" s="1478"/>
      <c r="GVM375" s="1478"/>
      <c r="GVN375" s="1478"/>
      <c r="GVO375" s="1478"/>
      <c r="GVP375" s="1478"/>
      <c r="GVQ375" s="1478"/>
      <c r="GVR375" s="1478"/>
      <c r="GVS375" s="1478"/>
      <c r="GVT375" s="1478"/>
      <c r="GVU375" s="1478"/>
      <c r="GVV375" s="1478"/>
      <c r="GVW375" s="1478"/>
      <c r="GVX375" s="1478"/>
      <c r="GVY375" s="1478"/>
      <c r="GVZ375" s="1478"/>
      <c r="GWA375" s="1478"/>
      <c r="GWB375" s="1478"/>
      <c r="GWC375" s="1478"/>
      <c r="GWD375" s="1478"/>
      <c r="GWE375" s="1478"/>
      <c r="GWF375" s="1478"/>
      <c r="GWG375" s="1478"/>
      <c r="GWH375" s="1478"/>
      <c r="GWI375" s="1478"/>
      <c r="GWJ375" s="1478"/>
      <c r="GWK375" s="1478"/>
      <c r="GWL375" s="1478"/>
      <c r="GWM375" s="1478"/>
      <c r="GWN375" s="1478"/>
      <c r="GWO375" s="1478"/>
      <c r="GWP375" s="1478"/>
      <c r="GWQ375" s="1478"/>
      <c r="GWR375" s="1478"/>
      <c r="GWS375" s="1478"/>
      <c r="GWT375" s="1478"/>
      <c r="GWU375" s="1478"/>
      <c r="GWV375" s="1478"/>
      <c r="GWW375" s="1478"/>
      <c r="GWX375" s="1478"/>
      <c r="GWY375" s="1478"/>
      <c r="GWZ375" s="1478"/>
      <c r="GXA375" s="1478"/>
      <c r="GXB375" s="1478"/>
      <c r="GXC375" s="1478"/>
      <c r="GXD375" s="1478"/>
      <c r="GXE375" s="1478"/>
      <c r="GXF375" s="1478"/>
      <c r="GXG375" s="1478"/>
      <c r="GXH375" s="1478"/>
      <c r="GXI375" s="1478"/>
      <c r="GXJ375" s="1478"/>
      <c r="GXK375" s="1478"/>
      <c r="GXL375" s="1478"/>
      <c r="GXM375" s="1478"/>
      <c r="GXN375" s="1478"/>
      <c r="GXO375" s="1478"/>
      <c r="GXP375" s="1478"/>
      <c r="GXQ375" s="1478"/>
      <c r="GXR375" s="1478"/>
      <c r="GXS375" s="1478"/>
      <c r="GXT375" s="1478"/>
      <c r="GXU375" s="1478"/>
      <c r="GXV375" s="1478"/>
      <c r="GXW375" s="1478"/>
      <c r="GXX375" s="1478"/>
      <c r="GXY375" s="1478"/>
      <c r="GXZ375" s="1478"/>
      <c r="GYA375" s="1478"/>
      <c r="GYB375" s="1478"/>
      <c r="GYC375" s="1478"/>
      <c r="GYD375" s="1478"/>
      <c r="GYE375" s="1478"/>
      <c r="GYF375" s="1478"/>
      <c r="GYG375" s="1478"/>
      <c r="GYH375" s="1478"/>
      <c r="GYI375" s="1478"/>
      <c r="GYJ375" s="1478"/>
      <c r="GYK375" s="1478"/>
      <c r="GYL375" s="1478"/>
      <c r="GYM375" s="1478"/>
      <c r="GYN375" s="1478"/>
      <c r="GYO375" s="1478"/>
      <c r="GYP375" s="1478"/>
      <c r="GYQ375" s="1478"/>
      <c r="GYR375" s="1478"/>
      <c r="GYS375" s="1478"/>
      <c r="GYT375" s="1478"/>
      <c r="GYU375" s="1478"/>
      <c r="GYV375" s="1478"/>
      <c r="GYW375" s="1478"/>
      <c r="GYX375" s="1478"/>
      <c r="GYY375" s="1478"/>
      <c r="GYZ375" s="1478"/>
      <c r="GZA375" s="1478"/>
      <c r="GZB375" s="1478"/>
      <c r="GZC375" s="1478"/>
      <c r="GZD375" s="1478"/>
      <c r="GZE375" s="1478"/>
      <c r="GZF375" s="1478"/>
      <c r="GZG375" s="1478"/>
      <c r="GZH375" s="1478"/>
      <c r="GZI375" s="1478"/>
      <c r="GZJ375" s="1478"/>
      <c r="GZK375" s="1478"/>
      <c r="GZL375" s="1478"/>
      <c r="GZM375" s="1478"/>
      <c r="GZN375" s="1478"/>
      <c r="GZO375" s="1478"/>
      <c r="GZP375" s="1478"/>
      <c r="GZQ375" s="1478"/>
      <c r="GZR375" s="1478"/>
      <c r="GZS375" s="1478"/>
      <c r="GZT375" s="1478"/>
      <c r="GZU375" s="1478"/>
      <c r="GZV375" s="1478"/>
      <c r="GZW375" s="1478"/>
      <c r="GZX375" s="1478"/>
      <c r="GZY375" s="1478"/>
      <c r="GZZ375" s="1478"/>
      <c r="HAA375" s="1478"/>
      <c r="HAB375" s="1478"/>
      <c r="HAC375" s="1478"/>
      <c r="HAD375" s="1478"/>
      <c r="HAE375" s="1478"/>
      <c r="HAF375" s="1478"/>
      <c r="HAG375" s="1478"/>
      <c r="HAH375" s="1478"/>
      <c r="HAI375" s="1478"/>
      <c r="HAJ375" s="1478"/>
      <c r="HAK375" s="1478"/>
      <c r="HAL375" s="1478"/>
      <c r="HAM375" s="1478"/>
      <c r="HAN375" s="1478"/>
      <c r="HAO375" s="1478"/>
      <c r="HAP375" s="1478"/>
      <c r="HAQ375" s="1478"/>
      <c r="HAR375" s="1478"/>
      <c r="HAS375" s="1478"/>
      <c r="HAT375" s="1478"/>
      <c r="HAU375" s="1478"/>
      <c r="HAV375" s="1478"/>
      <c r="HAW375" s="1478"/>
      <c r="HAX375" s="1478"/>
      <c r="HAY375" s="1478"/>
      <c r="HAZ375" s="1478"/>
      <c r="HBA375" s="1478"/>
      <c r="HBB375" s="1478"/>
      <c r="HBC375" s="1478"/>
      <c r="HBD375" s="1478"/>
      <c r="HBE375" s="1478"/>
      <c r="HBF375" s="1478"/>
      <c r="HBG375" s="1478"/>
      <c r="HBH375" s="1478"/>
      <c r="HBI375" s="1478"/>
      <c r="HBJ375" s="1478"/>
      <c r="HBK375" s="1478"/>
      <c r="HBL375" s="1478"/>
      <c r="HBM375" s="1478"/>
      <c r="HBN375" s="1478"/>
      <c r="HBO375" s="1478"/>
      <c r="HBP375" s="1478"/>
      <c r="HBQ375" s="1478"/>
      <c r="HBR375" s="1478"/>
      <c r="HBS375" s="1478"/>
      <c r="HBT375" s="1478"/>
      <c r="HBU375" s="1478"/>
      <c r="HBV375" s="1478"/>
      <c r="HBW375" s="1478"/>
      <c r="HBX375" s="1478"/>
      <c r="HBY375" s="1478"/>
      <c r="HBZ375" s="1478"/>
      <c r="HCA375" s="1478"/>
      <c r="HCB375" s="1478"/>
      <c r="HCC375" s="1478"/>
      <c r="HCD375" s="1478"/>
      <c r="HCE375" s="1478"/>
      <c r="HCF375" s="1478"/>
      <c r="HCG375" s="1478"/>
      <c r="HCH375" s="1478"/>
      <c r="HCI375" s="1478"/>
      <c r="HCJ375" s="1478"/>
      <c r="HCK375" s="1478"/>
      <c r="HCL375" s="1478"/>
      <c r="HCM375" s="1478"/>
      <c r="HCN375" s="1478"/>
      <c r="HCO375" s="1478"/>
      <c r="HCP375" s="1478"/>
      <c r="HCQ375" s="1478"/>
      <c r="HCR375" s="1478"/>
      <c r="HCS375" s="1478"/>
      <c r="HCT375" s="1478"/>
      <c r="HCU375" s="1478"/>
      <c r="HCV375" s="1478"/>
      <c r="HCW375" s="1478"/>
      <c r="HCX375" s="1478"/>
      <c r="HCY375" s="1478"/>
      <c r="HCZ375" s="1478"/>
      <c r="HDA375" s="1478"/>
      <c r="HDB375" s="1478"/>
      <c r="HDC375" s="1478"/>
      <c r="HDD375" s="1478"/>
      <c r="HDE375" s="1478"/>
      <c r="HDF375" s="1478"/>
      <c r="HDG375" s="1478"/>
      <c r="HDH375" s="1478"/>
      <c r="HDI375" s="1478"/>
      <c r="HDJ375" s="1478"/>
      <c r="HDK375" s="1478"/>
      <c r="HDL375" s="1478"/>
      <c r="HDM375" s="1478"/>
      <c r="HDN375" s="1478"/>
      <c r="HDO375" s="1478"/>
      <c r="HDP375" s="1478"/>
      <c r="HDQ375" s="1478"/>
      <c r="HDR375" s="1478"/>
      <c r="HDS375" s="1478"/>
      <c r="HDT375" s="1478"/>
      <c r="HDU375" s="1478"/>
      <c r="HDV375" s="1478"/>
      <c r="HDW375" s="1478"/>
      <c r="HDX375" s="1478"/>
      <c r="HDY375" s="1478"/>
      <c r="HDZ375" s="1478"/>
      <c r="HEA375" s="1478"/>
      <c r="HEB375" s="1478"/>
      <c r="HEC375" s="1478"/>
      <c r="HED375" s="1478"/>
      <c r="HEE375" s="1478"/>
      <c r="HEF375" s="1478"/>
      <c r="HEG375" s="1478"/>
      <c r="HEH375" s="1478"/>
      <c r="HEI375" s="1478"/>
      <c r="HEJ375" s="1478"/>
      <c r="HEK375" s="1478"/>
      <c r="HEL375" s="1478"/>
      <c r="HEM375" s="1478"/>
      <c r="HEN375" s="1478"/>
      <c r="HEO375" s="1478"/>
      <c r="HEP375" s="1478"/>
      <c r="HEQ375" s="1478"/>
      <c r="HER375" s="1478"/>
      <c r="HES375" s="1478"/>
      <c r="HET375" s="1478"/>
      <c r="HEU375" s="1478"/>
      <c r="HEV375" s="1478"/>
      <c r="HEW375" s="1478"/>
      <c r="HEX375" s="1478"/>
      <c r="HEY375" s="1478"/>
      <c r="HEZ375" s="1478"/>
      <c r="HFA375" s="1478"/>
      <c r="HFB375" s="1478"/>
      <c r="HFC375" s="1478"/>
      <c r="HFD375" s="1478"/>
      <c r="HFE375" s="1478"/>
      <c r="HFF375" s="1478"/>
      <c r="HFG375" s="1478"/>
      <c r="HFH375" s="1478"/>
      <c r="HFI375" s="1478"/>
      <c r="HFJ375" s="1478"/>
      <c r="HFK375" s="1478"/>
      <c r="HFL375" s="1478"/>
      <c r="HFM375" s="1478"/>
      <c r="HFN375" s="1478"/>
      <c r="HFO375" s="1478"/>
      <c r="HFP375" s="1478"/>
      <c r="HFQ375" s="1478"/>
      <c r="HFR375" s="1478"/>
      <c r="HFS375" s="1478"/>
      <c r="HFT375" s="1478"/>
      <c r="HFU375" s="1478"/>
      <c r="HFV375" s="1478"/>
      <c r="HFW375" s="1478"/>
      <c r="HFX375" s="1478"/>
      <c r="HFY375" s="1478"/>
      <c r="HFZ375" s="1478"/>
      <c r="HGA375" s="1478"/>
      <c r="HGB375" s="1478"/>
      <c r="HGC375" s="1478"/>
      <c r="HGD375" s="1478"/>
      <c r="HGE375" s="1478"/>
      <c r="HGF375" s="1478"/>
      <c r="HGG375" s="1478"/>
      <c r="HGH375" s="1478"/>
      <c r="HGI375" s="1478"/>
      <c r="HGJ375" s="1478"/>
      <c r="HGK375" s="1478"/>
      <c r="HGL375" s="1478"/>
      <c r="HGM375" s="1478"/>
      <c r="HGN375" s="1478"/>
      <c r="HGO375" s="1478"/>
      <c r="HGP375" s="1478"/>
      <c r="HGQ375" s="1478"/>
      <c r="HGR375" s="1478"/>
      <c r="HGS375" s="1478"/>
      <c r="HGT375" s="1478"/>
      <c r="HGU375" s="1478"/>
      <c r="HGV375" s="1478"/>
      <c r="HGW375" s="1478"/>
      <c r="HGX375" s="1478"/>
      <c r="HGY375" s="1478"/>
      <c r="HGZ375" s="1478"/>
      <c r="HHA375" s="1478"/>
      <c r="HHB375" s="1478"/>
      <c r="HHC375" s="1478"/>
      <c r="HHD375" s="1478"/>
      <c r="HHE375" s="1478"/>
      <c r="HHF375" s="1478"/>
      <c r="HHG375" s="1478"/>
      <c r="HHH375" s="1478"/>
      <c r="HHI375" s="1478"/>
      <c r="HHJ375" s="1478"/>
      <c r="HHK375" s="1478"/>
      <c r="HHL375" s="1478"/>
      <c r="HHM375" s="1478"/>
      <c r="HHN375" s="1478"/>
      <c r="HHO375" s="1478"/>
      <c r="HHP375" s="1478"/>
      <c r="HHQ375" s="1478"/>
      <c r="HHR375" s="1478"/>
      <c r="HHS375" s="1478"/>
      <c r="HHT375" s="1478"/>
      <c r="HHU375" s="1478"/>
      <c r="HHV375" s="1478"/>
      <c r="HHW375" s="1478"/>
      <c r="HHX375" s="1478"/>
      <c r="HHY375" s="1478"/>
      <c r="HHZ375" s="1478"/>
      <c r="HIA375" s="1478"/>
      <c r="HIB375" s="1478"/>
      <c r="HIC375" s="1478"/>
      <c r="HID375" s="1478"/>
      <c r="HIE375" s="1478"/>
      <c r="HIF375" s="1478"/>
      <c r="HIG375" s="1478"/>
      <c r="HIH375" s="1478"/>
      <c r="HII375" s="1478"/>
      <c r="HIJ375" s="1478"/>
      <c r="HIK375" s="1478"/>
      <c r="HIL375" s="1478"/>
      <c r="HIM375" s="1478"/>
      <c r="HIN375" s="1478"/>
      <c r="HIO375" s="1478"/>
      <c r="HIP375" s="1478"/>
      <c r="HIQ375" s="1478"/>
      <c r="HIR375" s="1478"/>
      <c r="HIS375" s="1478"/>
      <c r="HIT375" s="1478"/>
      <c r="HIU375" s="1478"/>
      <c r="HIV375" s="1478"/>
      <c r="HIW375" s="1478"/>
      <c r="HIX375" s="1478"/>
      <c r="HIY375" s="1478"/>
      <c r="HIZ375" s="1478"/>
      <c r="HJA375" s="1478"/>
      <c r="HJB375" s="1478"/>
      <c r="HJC375" s="1478"/>
      <c r="HJD375" s="1478"/>
      <c r="HJE375" s="1478"/>
      <c r="HJF375" s="1478"/>
      <c r="HJG375" s="1478"/>
      <c r="HJH375" s="1478"/>
      <c r="HJI375" s="1478"/>
      <c r="HJJ375" s="1478"/>
      <c r="HJK375" s="1478"/>
      <c r="HJL375" s="1478"/>
      <c r="HJM375" s="1478"/>
      <c r="HJN375" s="1478"/>
      <c r="HJO375" s="1478"/>
      <c r="HJP375" s="1478"/>
      <c r="HJQ375" s="1478"/>
      <c r="HJR375" s="1478"/>
      <c r="HJS375" s="1478"/>
      <c r="HJT375" s="1478"/>
      <c r="HJU375" s="1478"/>
      <c r="HJV375" s="1478"/>
      <c r="HJW375" s="1478"/>
      <c r="HJX375" s="1478"/>
      <c r="HJY375" s="1478"/>
      <c r="HJZ375" s="1478"/>
      <c r="HKA375" s="1478"/>
      <c r="HKB375" s="1478"/>
      <c r="HKC375" s="1478"/>
      <c r="HKD375" s="1478"/>
      <c r="HKE375" s="1478"/>
      <c r="HKF375" s="1478"/>
      <c r="HKG375" s="1478"/>
      <c r="HKH375" s="1478"/>
      <c r="HKI375" s="1478"/>
      <c r="HKJ375" s="1478"/>
      <c r="HKK375" s="1478"/>
      <c r="HKL375" s="1478"/>
      <c r="HKM375" s="1478"/>
      <c r="HKN375" s="1478"/>
      <c r="HKO375" s="1478"/>
      <c r="HKP375" s="1478"/>
      <c r="HKQ375" s="1478"/>
      <c r="HKR375" s="1478"/>
      <c r="HKS375" s="1478"/>
      <c r="HKT375" s="1478"/>
      <c r="HKU375" s="1478"/>
      <c r="HKV375" s="1478"/>
      <c r="HKW375" s="1478"/>
      <c r="HKX375" s="1478"/>
      <c r="HKY375" s="1478"/>
      <c r="HKZ375" s="1478"/>
      <c r="HLA375" s="1478"/>
      <c r="HLB375" s="1478"/>
      <c r="HLC375" s="1478"/>
      <c r="HLD375" s="1478"/>
      <c r="HLE375" s="1478"/>
      <c r="HLF375" s="1478"/>
      <c r="HLG375" s="1478"/>
      <c r="HLH375" s="1478"/>
      <c r="HLI375" s="1478"/>
      <c r="HLJ375" s="1478"/>
      <c r="HLK375" s="1478"/>
      <c r="HLL375" s="1478"/>
      <c r="HLM375" s="1478"/>
      <c r="HLN375" s="1478"/>
      <c r="HLO375" s="1478"/>
      <c r="HLP375" s="1478"/>
      <c r="HLQ375" s="1478"/>
      <c r="HLR375" s="1478"/>
      <c r="HLS375" s="1478"/>
      <c r="HLT375" s="1478"/>
      <c r="HLU375" s="1478"/>
      <c r="HLV375" s="1478"/>
      <c r="HLW375" s="1478"/>
      <c r="HLX375" s="1478"/>
      <c r="HLY375" s="1478"/>
      <c r="HLZ375" s="1478"/>
      <c r="HMA375" s="1478"/>
      <c r="HMB375" s="1478"/>
      <c r="HMC375" s="1478"/>
      <c r="HMD375" s="1478"/>
      <c r="HME375" s="1478"/>
      <c r="HMF375" s="1478"/>
      <c r="HMG375" s="1478"/>
      <c r="HMH375" s="1478"/>
      <c r="HMI375" s="1478"/>
      <c r="HMJ375" s="1478"/>
      <c r="HMK375" s="1478"/>
      <c r="HML375" s="1478"/>
      <c r="HMM375" s="1478"/>
      <c r="HMN375" s="1478"/>
      <c r="HMO375" s="1478"/>
      <c r="HMP375" s="1478"/>
      <c r="HMQ375" s="1478"/>
      <c r="HMR375" s="1478"/>
      <c r="HMS375" s="1478"/>
      <c r="HMT375" s="1478"/>
      <c r="HMU375" s="1478"/>
      <c r="HMV375" s="1478"/>
      <c r="HMW375" s="1478"/>
      <c r="HMX375" s="1478"/>
      <c r="HMY375" s="1478"/>
      <c r="HMZ375" s="1478"/>
      <c r="HNA375" s="1478"/>
      <c r="HNB375" s="1478"/>
      <c r="HNC375" s="1478"/>
      <c r="HND375" s="1478"/>
      <c r="HNE375" s="1478"/>
      <c r="HNF375" s="1478"/>
      <c r="HNG375" s="1478"/>
      <c r="HNH375" s="1478"/>
      <c r="HNI375" s="1478"/>
      <c r="HNJ375" s="1478"/>
      <c r="HNK375" s="1478"/>
      <c r="HNL375" s="1478"/>
      <c r="HNM375" s="1478"/>
      <c r="HNN375" s="1478"/>
      <c r="HNO375" s="1478"/>
      <c r="HNP375" s="1478"/>
      <c r="HNQ375" s="1478"/>
      <c r="HNR375" s="1478"/>
      <c r="HNS375" s="1478"/>
      <c r="HNT375" s="1478"/>
      <c r="HNU375" s="1478"/>
      <c r="HNV375" s="1478"/>
      <c r="HNW375" s="1478"/>
      <c r="HNX375" s="1478"/>
      <c r="HNY375" s="1478"/>
      <c r="HNZ375" s="1478"/>
      <c r="HOA375" s="1478"/>
      <c r="HOB375" s="1478"/>
      <c r="HOC375" s="1478"/>
      <c r="HOD375" s="1478"/>
      <c r="HOE375" s="1478"/>
      <c r="HOF375" s="1478"/>
      <c r="HOG375" s="1478"/>
      <c r="HOH375" s="1478"/>
      <c r="HOI375" s="1478"/>
      <c r="HOJ375" s="1478"/>
      <c r="HOK375" s="1478"/>
      <c r="HOL375" s="1478"/>
      <c r="HOM375" s="1478"/>
      <c r="HON375" s="1478"/>
      <c r="HOO375" s="1478"/>
      <c r="HOP375" s="1478"/>
      <c r="HOQ375" s="1478"/>
      <c r="HOR375" s="1478"/>
      <c r="HOS375" s="1478"/>
      <c r="HOT375" s="1478"/>
      <c r="HOU375" s="1478"/>
      <c r="HOV375" s="1478"/>
      <c r="HOW375" s="1478"/>
      <c r="HOX375" s="1478"/>
      <c r="HOY375" s="1478"/>
      <c r="HOZ375" s="1478"/>
      <c r="HPA375" s="1478"/>
      <c r="HPB375" s="1478"/>
      <c r="HPC375" s="1478"/>
      <c r="HPD375" s="1478"/>
      <c r="HPE375" s="1478"/>
      <c r="HPF375" s="1478"/>
      <c r="HPG375" s="1478"/>
      <c r="HPH375" s="1478"/>
      <c r="HPI375" s="1478"/>
      <c r="HPJ375" s="1478"/>
      <c r="HPK375" s="1478"/>
      <c r="HPL375" s="1478"/>
      <c r="HPM375" s="1478"/>
      <c r="HPN375" s="1478"/>
      <c r="HPO375" s="1478"/>
      <c r="HPP375" s="1478"/>
      <c r="HPQ375" s="1478"/>
      <c r="HPR375" s="1478"/>
      <c r="HPS375" s="1478"/>
      <c r="HPT375" s="1478"/>
      <c r="HPU375" s="1478"/>
      <c r="HPV375" s="1478"/>
      <c r="HPW375" s="1478"/>
      <c r="HPX375" s="1478"/>
      <c r="HPY375" s="1478"/>
      <c r="HPZ375" s="1478"/>
      <c r="HQA375" s="1478"/>
      <c r="HQB375" s="1478"/>
      <c r="HQC375" s="1478"/>
      <c r="HQD375" s="1478"/>
      <c r="HQE375" s="1478"/>
      <c r="HQF375" s="1478"/>
      <c r="HQG375" s="1478"/>
      <c r="HQH375" s="1478"/>
      <c r="HQI375" s="1478"/>
      <c r="HQJ375" s="1478"/>
      <c r="HQK375" s="1478"/>
      <c r="HQL375" s="1478"/>
      <c r="HQM375" s="1478"/>
      <c r="HQN375" s="1478"/>
      <c r="HQO375" s="1478"/>
      <c r="HQP375" s="1478"/>
      <c r="HQQ375" s="1478"/>
      <c r="HQR375" s="1478"/>
      <c r="HQS375" s="1478"/>
      <c r="HQT375" s="1478"/>
      <c r="HQU375" s="1478"/>
      <c r="HQV375" s="1478"/>
      <c r="HQW375" s="1478"/>
      <c r="HQX375" s="1478"/>
      <c r="HQY375" s="1478"/>
      <c r="HQZ375" s="1478"/>
      <c r="HRA375" s="1478"/>
      <c r="HRB375" s="1478"/>
      <c r="HRC375" s="1478"/>
      <c r="HRD375" s="1478"/>
      <c r="HRE375" s="1478"/>
      <c r="HRF375" s="1478"/>
      <c r="HRG375" s="1478"/>
      <c r="HRH375" s="1478"/>
      <c r="HRI375" s="1478"/>
      <c r="HRJ375" s="1478"/>
      <c r="HRK375" s="1478"/>
      <c r="HRL375" s="1478"/>
      <c r="HRM375" s="1478"/>
      <c r="HRN375" s="1478"/>
      <c r="HRO375" s="1478"/>
      <c r="HRP375" s="1478"/>
      <c r="HRQ375" s="1478"/>
      <c r="HRR375" s="1478"/>
      <c r="HRS375" s="1478"/>
      <c r="HRT375" s="1478"/>
      <c r="HRU375" s="1478"/>
      <c r="HRV375" s="1478"/>
      <c r="HRW375" s="1478"/>
      <c r="HRX375" s="1478"/>
      <c r="HRY375" s="1478"/>
      <c r="HRZ375" s="1478"/>
      <c r="HSA375" s="1478"/>
      <c r="HSB375" s="1478"/>
      <c r="HSC375" s="1478"/>
      <c r="HSD375" s="1478"/>
      <c r="HSE375" s="1478"/>
      <c r="HSF375" s="1478"/>
      <c r="HSG375" s="1478"/>
      <c r="HSH375" s="1478"/>
      <c r="HSI375" s="1478"/>
      <c r="HSJ375" s="1478"/>
      <c r="HSK375" s="1478"/>
      <c r="HSL375" s="1478"/>
      <c r="HSM375" s="1478"/>
      <c r="HSN375" s="1478"/>
      <c r="HSO375" s="1478"/>
      <c r="HSP375" s="1478"/>
      <c r="HSQ375" s="1478"/>
      <c r="HSR375" s="1478"/>
      <c r="HSS375" s="1478"/>
      <c r="HST375" s="1478"/>
      <c r="HSU375" s="1478"/>
      <c r="HSV375" s="1478"/>
      <c r="HSW375" s="1478"/>
      <c r="HSX375" s="1478"/>
      <c r="HSY375" s="1478"/>
      <c r="HSZ375" s="1478"/>
      <c r="HTA375" s="1478"/>
      <c r="HTB375" s="1478"/>
      <c r="HTC375" s="1478"/>
      <c r="HTD375" s="1478"/>
      <c r="HTE375" s="1478"/>
      <c r="HTF375" s="1478"/>
      <c r="HTG375" s="1478"/>
      <c r="HTH375" s="1478"/>
      <c r="HTI375" s="1478"/>
      <c r="HTJ375" s="1478"/>
      <c r="HTK375" s="1478"/>
      <c r="HTL375" s="1478"/>
      <c r="HTM375" s="1478"/>
      <c r="HTN375" s="1478"/>
      <c r="HTO375" s="1478"/>
      <c r="HTP375" s="1478"/>
      <c r="HTQ375" s="1478"/>
      <c r="HTR375" s="1478"/>
      <c r="HTS375" s="1478"/>
      <c r="HTT375" s="1478"/>
      <c r="HTU375" s="1478"/>
      <c r="HTV375" s="1478"/>
      <c r="HTW375" s="1478"/>
      <c r="HTX375" s="1478"/>
      <c r="HTY375" s="1478"/>
      <c r="HTZ375" s="1478"/>
      <c r="HUA375" s="1478"/>
      <c r="HUB375" s="1478"/>
      <c r="HUC375" s="1478"/>
      <c r="HUD375" s="1478"/>
      <c r="HUE375" s="1478"/>
      <c r="HUF375" s="1478"/>
      <c r="HUG375" s="1478"/>
      <c r="HUH375" s="1478"/>
      <c r="HUI375" s="1478"/>
      <c r="HUJ375" s="1478"/>
      <c r="HUK375" s="1478"/>
      <c r="HUL375" s="1478"/>
      <c r="HUM375" s="1478"/>
      <c r="HUN375" s="1478"/>
      <c r="HUO375" s="1478"/>
      <c r="HUP375" s="1478"/>
      <c r="HUQ375" s="1478"/>
      <c r="HUR375" s="1478"/>
      <c r="HUS375" s="1478"/>
      <c r="HUT375" s="1478"/>
      <c r="HUU375" s="1478"/>
      <c r="HUV375" s="1478"/>
      <c r="HUW375" s="1478"/>
      <c r="HUX375" s="1478"/>
      <c r="HUY375" s="1478"/>
      <c r="HUZ375" s="1478"/>
      <c r="HVA375" s="1478"/>
      <c r="HVB375" s="1478"/>
      <c r="HVC375" s="1478"/>
      <c r="HVD375" s="1478"/>
      <c r="HVE375" s="1478"/>
      <c r="HVF375" s="1478"/>
      <c r="HVG375" s="1478"/>
      <c r="HVH375" s="1478"/>
      <c r="HVI375" s="1478"/>
      <c r="HVJ375" s="1478"/>
      <c r="HVK375" s="1478"/>
      <c r="HVL375" s="1478"/>
      <c r="HVM375" s="1478"/>
      <c r="HVN375" s="1478"/>
      <c r="HVO375" s="1478"/>
      <c r="HVP375" s="1478"/>
      <c r="HVQ375" s="1478"/>
      <c r="HVR375" s="1478"/>
      <c r="HVS375" s="1478"/>
      <c r="HVT375" s="1478"/>
      <c r="HVU375" s="1478"/>
      <c r="HVV375" s="1478"/>
      <c r="HVW375" s="1478"/>
      <c r="HVX375" s="1478"/>
      <c r="HVY375" s="1478"/>
      <c r="HVZ375" s="1478"/>
      <c r="HWA375" s="1478"/>
      <c r="HWB375" s="1478"/>
      <c r="HWC375" s="1478"/>
      <c r="HWD375" s="1478"/>
      <c r="HWE375" s="1478"/>
      <c r="HWF375" s="1478"/>
      <c r="HWG375" s="1478"/>
      <c r="HWH375" s="1478"/>
      <c r="HWI375" s="1478"/>
      <c r="HWJ375" s="1478"/>
      <c r="HWK375" s="1478"/>
      <c r="HWL375" s="1478"/>
      <c r="HWM375" s="1478"/>
      <c r="HWN375" s="1478"/>
      <c r="HWO375" s="1478"/>
      <c r="HWP375" s="1478"/>
      <c r="HWQ375" s="1478"/>
      <c r="HWR375" s="1478"/>
      <c r="HWS375" s="1478"/>
      <c r="HWT375" s="1478"/>
      <c r="HWU375" s="1478"/>
      <c r="HWV375" s="1478"/>
      <c r="HWW375" s="1478"/>
      <c r="HWX375" s="1478"/>
      <c r="HWY375" s="1478"/>
      <c r="HWZ375" s="1478"/>
      <c r="HXA375" s="1478"/>
      <c r="HXB375" s="1478"/>
      <c r="HXC375" s="1478"/>
      <c r="HXD375" s="1478"/>
      <c r="HXE375" s="1478"/>
      <c r="HXF375" s="1478"/>
      <c r="HXG375" s="1478"/>
      <c r="HXH375" s="1478"/>
      <c r="HXI375" s="1478"/>
      <c r="HXJ375" s="1478"/>
      <c r="HXK375" s="1478"/>
      <c r="HXL375" s="1478"/>
      <c r="HXM375" s="1478"/>
      <c r="HXN375" s="1478"/>
      <c r="HXO375" s="1478"/>
      <c r="HXP375" s="1478"/>
      <c r="HXQ375" s="1478"/>
      <c r="HXR375" s="1478"/>
      <c r="HXS375" s="1478"/>
      <c r="HXT375" s="1478"/>
      <c r="HXU375" s="1478"/>
      <c r="HXV375" s="1478"/>
      <c r="HXW375" s="1478"/>
      <c r="HXX375" s="1478"/>
      <c r="HXY375" s="1478"/>
      <c r="HXZ375" s="1478"/>
      <c r="HYA375" s="1478"/>
      <c r="HYB375" s="1478"/>
      <c r="HYC375" s="1478"/>
      <c r="HYD375" s="1478"/>
      <c r="HYE375" s="1478"/>
      <c r="HYF375" s="1478"/>
      <c r="HYG375" s="1478"/>
      <c r="HYH375" s="1478"/>
      <c r="HYI375" s="1478"/>
      <c r="HYJ375" s="1478"/>
      <c r="HYK375" s="1478"/>
      <c r="HYL375" s="1478"/>
      <c r="HYM375" s="1478"/>
      <c r="HYN375" s="1478"/>
      <c r="HYO375" s="1478"/>
      <c r="HYP375" s="1478"/>
      <c r="HYQ375" s="1478"/>
      <c r="HYR375" s="1478"/>
      <c r="HYS375" s="1478"/>
      <c r="HYT375" s="1478"/>
      <c r="HYU375" s="1478"/>
      <c r="HYV375" s="1478"/>
      <c r="HYW375" s="1478"/>
      <c r="HYX375" s="1478"/>
      <c r="HYY375" s="1478"/>
      <c r="HYZ375" s="1478"/>
      <c r="HZA375" s="1478"/>
      <c r="HZB375" s="1478"/>
      <c r="HZC375" s="1478"/>
      <c r="HZD375" s="1478"/>
      <c r="HZE375" s="1478"/>
      <c r="HZF375" s="1478"/>
      <c r="HZG375" s="1478"/>
      <c r="HZH375" s="1478"/>
      <c r="HZI375" s="1478"/>
      <c r="HZJ375" s="1478"/>
      <c r="HZK375" s="1478"/>
      <c r="HZL375" s="1478"/>
      <c r="HZM375" s="1478"/>
      <c r="HZN375" s="1478"/>
      <c r="HZO375" s="1478"/>
      <c r="HZP375" s="1478"/>
      <c r="HZQ375" s="1478"/>
      <c r="HZR375" s="1478"/>
      <c r="HZS375" s="1478"/>
      <c r="HZT375" s="1478"/>
      <c r="HZU375" s="1478"/>
      <c r="HZV375" s="1478"/>
      <c r="HZW375" s="1478"/>
      <c r="HZX375" s="1478"/>
      <c r="HZY375" s="1478"/>
      <c r="HZZ375" s="1478"/>
      <c r="IAA375" s="1478"/>
      <c r="IAB375" s="1478"/>
      <c r="IAC375" s="1478"/>
      <c r="IAD375" s="1478"/>
      <c r="IAE375" s="1478"/>
      <c r="IAF375" s="1478"/>
      <c r="IAG375" s="1478"/>
      <c r="IAH375" s="1478"/>
      <c r="IAI375" s="1478"/>
      <c r="IAJ375" s="1478"/>
      <c r="IAK375" s="1478"/>
      <c r="IAL375" s="1478"/>
      <c r="IAM375" s="1478"/>
      <c r="IAN375" s="1478"/>
      <c r="IAO375" s="1478"/>
      <c r="IAP375" s="1478"/>
      <c r="IAQ375" s="1478"/>
      <c r="IAR375" s="1478"/>
      <c r="IAS375" s="1478"/>
      <c r="IAT375" s="1478"/>
      <c r="IAU375" s="1478"/>
      <c r="IAV375" s="1478"/>
      <c r="IAW375" s="1478"/>
      <c r="IAX375" s="1478"/>
      <c r="IAY375" s="1478"/>
      <c r="IAZ375" s="1478"/>
      <c r="IBA375" s="1478"/>
      <c r="IBB375" s="1478"/>
      <c r="IBC375" s="1478"/>
      <c r="IBD375" s="1478"/>
      <c r="IBE375" s="1478"/>
      <c r="IBF375" s="1478"/>
      <c r="IBG375" s="1478"/>
      <c r="IBH375" s="1478"/>
      <c r="IBI375" s="1478"/>
      <c r="IBJ375" s="1478"/>
      <c r="IBK375" s="1478"/>
      <c r="IBL375" s="1478"/>
      <c r="IBM375" s="1478"/>
      <c r="IBN375" s="1478"/>
      <c r="IBO375" s="1478"/>
      <c r="IBP375" s="1478"/>
      <c r="IBQ375" s="1478"/>
      <c r="IBR375" s="1478"/>
      <c r="IBS375" s="1478"/>
      <c r="IBT375" s="1478"/>
      <c r="IBU375" s="1478"/>
      <c r="IBV375" s="1478"/>
      <c r="IBW375" s="1478"/>
      <c r="IBX375" s="1478"/>
      <c r="IBY375" s="1478"/>
      <c r="IBZ375" s="1478"/>
      <c r="ICA375" s="1478"/>
      <c r="ICB375" s="1478"/>
      <c r="ICC375" s="1478"/>
      <c r="ICD375" s="1478"/>
      <c r="ICE375" s="1478"/>
      <c r="ICF375" s="1478"/>
      <c r="ICG375" s="1478"/>
      <c r="ICH375" s="1478"/>
      <c r="ICI375" s="1478"/>
      <c r="ICJ375" s="1478"/>
      <c r="ICK375" s="1478"/>
      <c r="ICL375" s="1478"/>
      <c r="ICM375" s="1478"/>
      <c r="ICN375" s="1478"/>
      <c r="ICO375" s="1478"/>
      <c r="ICP375" s="1478"/>
      <c r="ICQ375" s="1478"/>
      <c r="ICR375" s="1478"/>
      <c r="ICS375" s="1478"/>
      <c r="ICT375" s="1478"/>
      <c r="ICU375" s="1478"/>
      <c r="ICV375" s="1478"/>
      <c r="ICW375" s="1478"/>
      <c r="ICX375" s="1478"/>
      <c r="ICY375" s="1478"/>
      <c r="ICZ375" s="1478"/>
      <c r="IDA375" s="1478"/>
      <c r="IDB375" s="1478"/>
      <c r="IDC375" s="1478"/>
      <c r="IDD375" s="1478"/>
      <c r="IDE375" s="1478"/>
      <c r="IDF375" s="1478"/>
      <c r="IDG375" s="1478"/>
      <c r="IDH375" s="1478"/>
      <c r="IDI375" s="1478"/>
      <c r="IDJ375" s="1478"/>
      <c r="IDK375" s="1478"/>
      <c r="IDL375" s="1478"/>
      <c r="IDM375" s="1478"/>
      <c r="IDN375" s="1478"/>
      <c r="IDO375" s="1478"/>
      <c r="IDP375" s="1478"/>
      <c r="IDQ375" s="1478"/>
      <c r="IDR375" s="1478"/>
      <c r="IDS375" s="1478"/>
      <c r="IDT375" s="1478"/>
      <c r="IDU375" s="1478"/>
      <c r="IDV375" s="1478"/>
      <c r="IDW375" s="1478"/>
      <c r="IDX375" s="1478"/>
      <c r="IDY375" s="1478"/>
      <c r="IDZ375" s="1478"/>
      <c r="IEA375" s="1478"/>
      <c r="IEB375" s="1478"/>
      <c r="IEC375" s="1478"/>
      <c r="IED375" s="1478"/>
      <c r="IEE375" s="1478"/>
      <c r="IEF375" s="1478"/>
      <c r="IEG375" s="1478"/>
      <c r="IEH375" s="1478"/>
      <c r="IEI375" s="1478"/>
      <c r="IEJ375" s="1478"/>
      <c r="IEK375" s="1478"/>
      <c r="IEL375" s="1478"/>
      <c r="IEM375" s="1478"/>
      <c r="IEN375" s="1478"/>
      <c r="IEO375" s="1478"/>
      <c r="IEP375" s="1478"/>
      <c r="IEQ375" s="1478"/>
      <c r="IER375" s="1478"/>
      <c r="IES375" s="1478"/>
      <c r="IET375" s="1478"/>
      <c r="IEU375" s="1478"/>
      <c r="IEV375" s="1478"/>
      <c r="IEW375" s="1478"/>
      <c r="IEX375" s="1478"/>
      <c r="IEY375" s="1478"/>
      <c r="IEZ375" s="1478"/>
      <c r="IFA375" s="1478"/>
      <c r="IFB375" s="1478"/>
      <c r="IFC375" s="1478"/>
      <c r="IFD375" s="1478"/>
      <c r="IFE375" s="1478"/>
      <c r="IFF375" s="1478"/>
      <c r="IFG375" s="1478"/>
      <c r="IFH375" s="1478"/>
      <c r="IFI375" s="1478"/>
      <c r="IFJ375" s="1478"/>
      <c r="IFK375" s="1478"/>
      <c r="IFL375" s="1478"/>
      <c r="IFM375" s="1478"/>
      <c r="IFN375" s="1478"/>
      <c r="IFO375" s="1478"/>
      <c r="IFP375" s="1478"/>
      <c r="IFQ375" s="1478"/>
      <c r="IFR375" s="1478"/>
      <c r="IFS375" s="1478"/>
      <c r="IFT375" s="1478"/>
      <c r="IFU375" s="1478"/>
      <c r="IFV375" s="1478"/>
      <c r="IFW375" s="1478"/>
      <c r="IFX375" s="1478"/>
      <c r="IFY375" s="1478"/>
      <c r="IFZ375" s="1478"/>
      <c r="IGA375" s="1478"/>
      <c r="IGB375" s="1478"/>
      <c r="IGC375" s="1478"/>
      <c r="IGD375" s="1478"/>
      <c r="IGE375" s="1478"/>
      <c r="IGF375" s="1478"/>
      <c r="IGG375" s="1478"/>
      <c r="IGH375" s="1478"/>
      <c r="IGI375" s="1478"/>
      <c r="IGJ375" s="1478"/>
      <c r="IGK375" s="1478"/>
      <c r="IGL375" s="1478"/>
      <c r="IGM375" s="1478"/>
      <c r="IGN375" s="1478"/>
      <c r="IGO375" s="1478"/>
      <c r="IGP375" s="1478"/>
      <c r="IGQ375" s="1478"/>
      <c r="IGR375" s="1478"/>
      <c r="IGS375" s="1478"/>
      <c r="IGT375" s="1478"/>
      <c r="IGU375" s="1478"/>
      <c r="IGV375" s="1478"/>
      <c r="IGW375" s="1478"/>
      <c r="IGX375" s="1478"/>
      <c r="IGY375" s="1478"/>
      <c r="IGZ375" s="1478"/>
      <c r="IHA375" s="1478"/>
      <c r="IHB375" s="1478"/>
      <c r="IHC375" s="1478"/>
      <c r="IHD375" s="1478"/>
      <c r="IHE375" s="1478"/>
      <c r="IHF375" s="1478"/>
      <c r="IHG375" s="1478"/>
      <c r="IHH375" s="1478"/>
      <c r="IHI375" s="1478"/>
      <c r="IHJ375" s="1478"/>
      <c r="IHK375" s="1478"/>
      <c r="IHL375" s="1478"/>
      <c r="IHM375" s="1478"/>
      <c r="IHN375" s="1478"/>
      <c r="IHO375" s="1478"/>
      <c r="IHP375" s="1478"/>
      <c r="IHQ375" s="1478"/>
      <c r="IHR375" s="1478"/>
      <c r="IHS375" s="1478"/>
      <c r="IHT375" s="1478"/>
      <c r="IHU375" s="1478"/>
      <c r="IHV375" s="1478"/>
      <c r="IHW375" s="1478"/>
      <c r="IHX375" s="1478"/>
      <c r="IHY375" s="1478"/>
      <c r="IHZ375" s="1478"/>
      <c r="IIA375" s="1478"/>
      <c r="IIB375" s="1478"/>
      <c r="IIC375" s="1478"/>
      <c r="IID375" s="1478"/>
      <c r="IIE375" s="1478"/>
      <c r="IIF375" s="1478"/>
      <c r="IIG375" s="1478"/>
      <c r="IIH375" s="1478"/>
      <c r="III375" s="1478"/>
      <c r="IIJ375" s="1478"/>
      <c r="IIK375" s="1478"/>
      <c r="IIL375" s="1478"/>
      <c r="IIM375" s="1478"/>
      <c r="IIN375" s="1478"/>
      <c r="IIO375" s="1478"/>
      <c r="IIP375" s="1478"/>
      <c r="IIQ375" s="1478"/>
      <c r="IIR375" s="1478"/>
      <c r="IIS375" s="1478"/>
      <c r="IIT375" s="1478"/>
      <c r="IIU375" s="1478"/>
      <c r="IIV375" s="1478"/>
      <c r="IIW375" s="1478"/>
      <c r="IIX375" s="1478"/>
      <c r="IIY375" s="1478"/>
      <c r="IIZ375" s="1478"/>
      <c r="IJA375" s="1478"/>
      <c r="IJB375" s="1478"/>
      <c r="IJC375" s="1478"/>
      <c r="IJD375" s="1478"/>
      <c r="IJE375" s="1478"/>
      <c r="IJF375" s="1478"/>
      <c r="IJG375" s="1478"/>
      <c r="IJH375" s="1478"/>
      <c r="IJI375" s="1478"/>
      <c r="IJJ375" s="1478"/>
      <c r="IJK375" s="1478"/>
      <c r="IJL375" s="1478"/>
      <c r="IJM375" s="1478"/>
      <c r="IJN375" s="1478"/>
      <c r="IJO375" s="1478"/>
      <c r="IJP375" s="1478"/>
      <c r="IJQ375" s="1478"/>
      <c r="IJR375" s="1478"/>
      <c r="IJS375" s="1478"/>
      <c r="IJT375" s="1478"/>
      <c r="IJU375" s="1478"/>
      <c r="IJV375" s="1478"/>
      <c r="IJW375" s="1478"/>
      <c r="IJX375" s="1478"/>
      <c r="IJY375" s="1478"/>
      <c r="IJZ375" s="1478"/>
      <c r="IKA375" s="1478"/>
      <c r="IKB375" s="1478"/>
      <c r="IKC375" s="1478"/>
      <c r="IKD375" s="1478"/>
      <c r="IKE375" s="1478"/>
      <c r="IKF375" s="1478"/>
      <c r="IKG375" s="1478"/>
      <c r="IKH375" s="1478"/>
      <c r="IKI375" s="1478"/>
      <c r="IKJ375" s="1478"/>
      <c r="IKK375" s="1478"/>
      <c r="IKL375" s="1478"/>
      <c r="IKM375" s="1478"/>
      <c r="IKN375" s="1478"/>
      <c r="IKO375" s="1478"/>
      <c r="IKP375" s="1478"/>
      <c r="IKQ375" s="1478"/>
      <c r="IKR375" s="1478"/>
      <c r="IKS375" s="1478"/>
      <c r="IKT375" s="1478"/>
      <c r="IKU375" s="1478"/>
      <c r="IKV375" s="1478"/>
      <c r="IKW375" s="1478"/>
      <c r="IKX375" s="1478"/>
      <c r="IKY375" s="1478"/>
      <c r="IKZ375" s="1478"/>
      <c r="ILA375" s="1478"/>
      <c r="ILB375" s="1478"/>
      <c r="ILC375" s="1478"/>
      <c r="ILD375" s="1478"/>
      <c r="ILE375" s="1478"/>
      <c r="ILF375" s="1478"/>
      <c r="ILG375" s="1478"/>
      <c r="ILH375" s="1478"/>
      <c r="ILI375" s="1478"/>
      <c r="ILJ375" s="1478"/>
      <c r="ILK375" s="1478"/>
      <c r="ILL375" s="1478"/>
      <c r="ILM375" s="1478"/>
      <c r="ILN375" s="1478"/>
      <c r="ILO375" s="1478"/>
      <c r="ILP375" s="1478"/>
      <c r="ILQ375" s="1478"/>
      <c r="ILR375" s="1478"/>
      <c r="ILS375" s="1478"/>
      <c r="ILT375" s="1478"/>
      <c r="ILU375" s="1478"/>
      <c r="ILV375" s="1478"/>
      <c r="ILW375" s="1478"/>
      <c r="ILX375" s="1478"/>
      <c r="ILY375" s="1478"/>
      <c r="ILZ375" s="1478"/>
      <c r="IMA375" s="1478"/>
      <c r="IMB375" s="1478"/>
      <c r="IMC375" s="1478"/>
      <c r="IMD375" s="1478"/>
      <c r="IME375" s="1478"/>
      <c r="IMF375" s="1478"/>
      <c r="IMG375" s="1478"/>
      <c r="IMH375" s="1478"/>
      <c r="IMI375" s="1478"/>
      <c r="IMJ375" s="1478"/>
      <c r="IMK375" s="1478"/>
      <c r="IML375" s="1478"/>
      <c r="IMM375" s="1478"/>
      <c r="IMN375" s="1478"/>
      <c r="IMO375" s="1478"/>
      <c r="IMP375" s="1478"/>
      <c r="IMQ375" s="1478"/>
      <c r="IMR375" s="1478"/>
      <c r="IMS375" s="1478"/>
      <c r="IMT375" s="1478"/>
      <c r="IMU375" s="1478"/>
      <c r="IMV375" s="1478"/>
      <c r="IMW375" s="1478"/>
      <c r="IMX375" s="1478"/>
      <c r="IMY375" s="1478"/>
      <c r="IMZ375" s="1478"/>
      <c r="INA375" s="1478"/>
      <c r="INB375" s="1478"/>
      <c r="INC375" s="1478"/>
      <c r="IND375" s="1478"/>
      <c r="INE375" s="1478"/>
      <c r="INF375" s="1478"/>
      <c r="ING375" s="1478"/>
      <c r="INH375" s="1478"/>
      <c r="INI375" s="1478"/>
      <c r="INJ375" s="1478"/>
      <c r="INK375" s="1478"/>
      <c r="INL375" s="1478"/>
      <c r="INM375" s="1478"/>
      <c r="INN375" s="1478"/>
      <c r="INO375" s="1478"/>
      <c r="INP375" s="1478"/>
      <c r="INQ375" s="1478"/>
      <c r="INR375" s="1478"/>
      <c r="INS375" s="1478"/>
      <c r="INT375" s="1478"/>
      <c r="INU375" s="1478"/>
      <c r="INV375" s="1478"/>
      <c r="INW375" s="1478"/>
      <c r="INX375" s="1478"/>
      <c r="INY375" s="1478"/>
      <c r="INZ375" s="1478"/>
      <c r="IOA375" s="1478"/>
      <c r="IOB375" s="1478"/>
      <c r="IOC375" s="1478"/>
      <c r="IOD375" s="1478"/>
      <c r="IOE375" s="1478"/>
      <c r="IOF375" s="1478"/>
      <c r="IOG375" s="1478"/>
      <c r="IOH375" s="1478"/>
      <c r="IOI375" s="1478"/>
      <c r="IOJ375" s="1478"/>
      <c r="IOK375" s="1478"/>
      <c r="IOL375" s="1478"/>
      <c r="IOM375" s="1478"/>
      <c r="ION375" s="1478"/>
      <c r="IOO375" s="1478"/>
      <c r="IOP375" s="1478"/>
      <c r="IOQ375" s="1478"/>
      <c r="IOR375" s="1478"/>
      <c r="IOS375" s="1478"/>
      <c r="IOT375" s="1478"/>
      <c r="IOU375" s="1478"/>
      <c r="IOV375" s="1478"/>
      <c r="IOW375" s="1478"/>
      <c r="IOX375" s="1478"/>
      <c r="IOY375" s="1478"/>
      <c r="IOZ375" s="1478"/>
      <c r="IPA375" s="1478"/>
      <c r="IPB375" s="1478"/>
      <c r="IPC375" s="1478"/>
      <c r="IPD375" s="1478"/>
      <c r="IPE375" s="1478"/>
      <c r="IPF375" s="1478"/>
      <c r="IPG375" s="1478"/>
      <c r="IPH375" s="1478"/>
      <c r="IPI375" s="1478"/>
      <c r="IPJ375" s="1478"/>
      <c r="IPK375" s="1478"/>
      <c r="IPL375" s="1478"/>
      <c r="IPM375" s="1478"/>
      <c r="IPN375" s="1478"/>
      <c r="IPO375" s="1478"/>
      <c r="IPP375" s="1478"/>
      <c r="IPQ375" s="1478"/>
      <c r="IPR375" s="1478"/>
      <c r="IPS375" s="1478"/>
      <c r="IPT375" s="1478"/>
      <c r="IPU375" s="1478"/>
      <c r="IPV375" s="1478"/>
      <c r="IPW375" s="1478"/>
      <c r="IPX375" s="1478"/>
      <c r="IPY375" s="1478"/>
      <c r="IPZ375" s="1478"/>
      <c r="IQA375" s="1478"/>
      <c r="IQB375" s="1478"/>
      <c r="IQC375" s="1478"/>
      <c r="IQD375" s="1478"/>
      <c r="IQE375" s="1478"/>
      <c r="IQF375" s="1478"/>
      <c r="IQG375" s="1478"/>
      <c r="IQH375" s="1478"/>
      <c r="IQI375" s="1478"/>
      <c r="IQJ375" s="1478"/>
      <c r="IQK375" s="1478"/>
      <c r="IQL375" s="1478"/>
      <c r="IQM375" s="1478"/>
      <c r="IQN375" s="1478"/>
      <c r="IQO375" s="1478"/>
      <c r="IQP375" s="1478"/>
      <c r="IQQ375" s="1478"/>
      <c r="IQR375" s="1478"/>
      <c r="IQS375" s="1478"/>
      <c r="IQT375" s="1478"/>
      <c r="IQU375" s="1478"/>
      <c r="IQV375" s="1478"/>
      <c r="IQW375" s="1478"/>
      <c r="IQX375" s="1478"/>
      <c r="IQY375" s="1478"/>
      <c r="IQZ375" s="1478"/>
      <c r="IRA375" s="1478"/>
      <c r="IRB375" s="1478"/>
      <c r="IRC375" s="1478"/>
      <c r="IRD375" s="1478"/>
      <c r="IRE375" s="1478"/>
      <c r="IRF375" s="1478"/>
      <c r="IRG375" s="1478"/>
      <c r="IRH375" s="1478"/>
      <c r="IRI375" s="1478"/>
      <c r="IRJ375" s="1478"/>
      <c r="IRK375" s="1478"/>
      <c r="IRL375" s="1478"/>
      <c r="IRM375" s="1478"/>
      <c r="IRN375" s="1478"/>
      <c r="IRO375" s="1478"/>
      <c r="IRP375" s="1478"/>
      <c r="IRQ375" s="1478"/>
      <c r="IRR375" s="1478"/>
      <c r="IRS375" s="1478"/>
      <c r="IRT375" s="1478"/>
      <c r="IRU375" s="1478"/>
      <c r="IRV375" s="1478"/>
      <c r="IRW375" s="1478"/>
      <c r="IRX375" s="1478"/>
      <c r="IRY375" s="1478"/>
      <c r="IRZ375" s="1478"/>
      <c r="ISA375" s="1478"/>
      <c r="ISB375" s="1478"/>
      <c r="ISC375" s="1478"/>
      <c r="ISD375" s="1478"/>
      <c r="ISE375" s="1478"/>
      <c r="ISF375" s="1478"/>
      <c r="ISG375" s="1478"/>
      <c r="ISH375" s="1478"/>
      <c r="ISI375" s="1478"/>
      <c r="ISJ375" s="1478"/>
      <c r="ISK375" s="1478"/>
      <c r="ISL375" s="1478"/>
      <c r="ISM375" s="1478"/>
      <c r="ISN375" s="1478"/>
      <c r="ISO375" s="1478"/>
      <c r="ISP375" s="1478"/>
      <c r="ISQ375" s="1478"/>
      <c r="ISR375" s="1478"/>
      <c r="ISS375" s="1478"/>
      <c r="IST375" s="1478"/>
      <c r="ISU375" s="1478"/>
      <c r="ISV375" s="1478"/>
      <c r="ISW375" s="1478"/>
      <c r="ISX375" s="1478"/>
      <c r="ISY375" s="1478"/>
      <c r="ISZ375" s="1478"/>
      <c r="ITA375" s="1478"/>
      <c r="ITB375" s="1478"/>
      <c r="ITC375" s="1478"/>
      <c r="ITD375" s="1478"/>
      <c r="ITE375" s="1478"/>
      <c r="ITF375" s="1478"/>
      <c r="ITG375" s="1478"/>
      <c r="ITH375" s="1478"/>
      <c r="ITI375" s="1478"/>
      <c r="ITJ375" s="1478"/>
      <c r="ITK375" s="1478"/>
      <c r="ITL375" s="1478"/>
      <c r="ITM375" s="1478"/>
      <c r="ITN375" s="1478"/>
      <c r="ITO375" s="1478"/>
      <c r="ITP375" s="1478"/>
      <c r="ITQ375" s="1478"/>
      <c r="ITR375" s="1478"/>
      <c r="ITS375" s="1478"/>
      <c r="ITT375" s="1478"/>
      <c r="ITU375" s="1478"/>
      <c r="ITV375" s="1478"/>
      <c r="ITW375" s="1478"/>
      <c r="ITX375" s="1478"/>
      <c r="ITY375" s="1478"/>
      <c r="ITZ375" s="1478"/>
      <c r="IUA375" s="1478"/>
      <c r="IUB375" s="1478"/>
      <c r="IUC375" s="1478"/>
      <c r="IUD375" s="1478"/>
      <c r="IUE375" s="1478"/>
      <c r="IUF375" s="1478"/>
      <c r="IUG375" s="1478"/>
      <c r="IUH375" s="1478"/>
      <c r="IUI375" s="1478"/>
      <c r="IUJ375" s="1478"/>
      <c r="IUK375" s="1478"/>
      <c r="IUL375" s="1478"/>
      <c r="IUM375" s="1478"/>
      <c r="IUN375" s="1478"/>
      <c r="IUO375" s="1478"/>
      <c r="IUP375" s="1478"/>
      <c r="IUQ375" s="1478"/>
      <c r="IUR375" s="1478"/>
      <c r="IUS375" s="1478"/>
      <c r="IUT375" s="1478"/>
      <c r="IUU375" s="1478"/>
      <c r="IUV375" s="1478"/>
      <c r="IUW375" s="1478"/>
      <c r="IUX375" s="1478"/>
      <c r="IUY375" s="1478"/>
      <c r="IUZ375" s="1478"/>
      <c r="IVA375" s="1478"/>
      <c r="IVB375" s="1478"/>
      <c r="IVC375" s="1478"/>
      <c r="IVD375" s="1478"/>
      <c r="IVE375" s="1478"/>
      <c r="IVF375" s="1478"/>
      <c r="IVG375" s="1478"/>
      <c r="IVH375" s="1478"/>
      <c r="IVI375" s="1478"/>
      <c r="IVJ375" s="1478"/>
      <c r="IVK375" s="1478"/>
      <c r="IVL375" s="1478"/>
      <c r="IVM375" s="1478"/>
      <c r="IVN375" s="1478"/>
      <c r="IVO375" s="1478"/>
      <c r="IVP375" s="1478"/>
      <c r="IVQ375" s="1478"/>
      <c r="IVR375" s="1478"/>
      <c r="IVS375" s="1478"/>
      <c r="IVT375" s="1478"/>
      <c r="IVU375" s="1478"/>
      <c r="IVV375" s="1478"/>
      <c r="IVW375" s="1478"/>
      <c r="IVX375" s="1478"/>
      <c r="IVY375" s="1478"/>
      <c r="IVZ375" s="1478"/>
      <c r="IWA375" s="1478"/>
      <c r="IWB375" s="1478"/>
      <c r="IWC375" s="1478"/>
      <c r="IWD375" s="1478"/>
      <c r="IWE375" s="1478"/>
      <c r="IWF375" s="1478"/>
      <c r="IWG375" s="1478"/>
      <c r="IWH375" s="1478"/>
      <c r="IWI375" s="1478"/>
      <c r="IWJ375" s="1478"/>
      <c r="IWK375" s="1478"/>
      <c r="IWL375" s="1478"/>
      <c r="IWM375" s="1478"/>
      <c r="IWN375" s="1478"/>
      <c r="IWO375" s="1478"/>
      <c r="IWP375" s="1478"/>
      <c r="IWQ375" s="1478"/>
      <c r="IWR375" s="1478"/>
      <c r="IWS375" s="1478"/>
      <c r="IWT375" s="1478"/>
      <c r="IWU375" s="1478"/>
      <c r="IWV375" s="1478"/>
      <c r="IWW375" s="1478"/>
      <c r="IWX375" s="1478"/>
      <c r="IWY375" s="1478"/>
      <c r="IWZ375" s="1478"/>
      <c r="IXA375" s="1478"/>
      <c r="IXB375" s="1478"/>
      <c r="IXC375" s="1478"/>
      <c r="IXD375" s="1478"/>
      <c r="IXE375" s="1478"/>
      <c r="IXF375" s="1478"/>
      <c r="IXG375" s="1478"/>
      <c r="IXH375" s="1478"/>
      <c r="IXI375" s="1478"/>
      <c r="IXJ375" s="1478"/>
      <c r="IXK375" s="1478"/>
      <c r="IXL375" s="1478"/>
      <c r="IXM375" s="1478"/>
      <c r="IXN375" s="1478"/>
      <c r="IXO375" s="1478"/>
      <c r="IXP375" s="1478"/>
      <c r="IXQ375" s="1478"/>
      <c r="IXR375" s="1478"/>
      <c r="IXS375" s="1478"/>
      <c r="IXT375" s="1478"/>
      <c r="IXU375" s="1478"/>
      <c r="IXV375" s="1478"/>
      <c r="IXW375" s="1478"/>
      <c r="IXX375" s="1478"/>
      <c r="IXY375" s="1478"/>
      <c r="IXZ375" s="1478"/>
      <c r="IYA375" s="1478"/>
      <c r="IYB375" s="1478"/>
      <c r="IYC375" s="1478"/>
      <c r="IYD375" s="1478"/>
      <c r="IYE375" s="1478"/>
      <c r="IYF375" s="1478"/>
      <c r="IYG375" s="1478"/>
      <c r="IYH375" s="1478"/>
      <c r="IYI375" s="1478"/>
      <c r="IYJ375" s="1478"/>
      <c r="IYK375" s="1478"/>
      <c r="IYL375" s="1478"/>
      <c r="IYM375" s="1478"/>
      <c r="IYN375" s="1478"/>
      <c r="IYO375" s="1478"/>
      <c r="IYP375" s="1478"/>
      <c r="IYQ375" s="1478"/>
      <c r="IYR375" s="1478"/>
      <c r="IYS375" s="1478"/>
      <c r="IYT375" s="1478"/>
      <c r="IYU375" s="1478"/>
      <c r="IYV375" s="1478"/>
      <c r="IYW375" s="1478"/>
      <c r="IYX375" s="1478"/>
      <c r="IYY375" s="1478"/>
      <c r="IYZ375" s="1478"/>
      <c r="IZA375" s="1478"/>
      <c r="IZB375" s="1478"/>
      <c r="IZC375" s="1478"/>
      <c r="IZD375" s="1478"/>
      <c r="IZE375" s="1478"/>
      <c r="IZF375" s="1478"/>
      <c r="IZG375" s="1478"/>
      <c r="IZH375" s="1478"/>
      <c r="IZI375" s="1478"/>
      <c r="IZJ375" s="1478"/>
      <c r="IZK375" s="1478"/>
      <c r="IZL375" s="1478"/>
      <c r="IZM375" s="1478"/>
      <c r="IZN375" s="1478"/>
      <c r="IZO375" s="1478"/>
      <c r="IZP375" s="1478"/>
      <c r="IZQ375" s="1478"/>
      <c r="IZR375" s="1478"/>
      <c r="IZS375" s="1478"/>
      <c r="IZT375" s="1478"/>
      <c r="IZU375" s="1478"/>
      <c r="IZV375" s="1478"/>
      <c r="IZW375" s="1478"/>
      <c r="IZX375" s="1478"/>
      <c r="IZY375" s="1478"/>
      <c r="IZZ375" s="1478"/>
      <c r="JAA375" s="1478"/>
      <c r="JAB375" s="1478"/>
      <c r="JAC375" s="1478"/>
      <c r="JAD375" s="1478"/>
      <c r="JAE375" s="1478"/>
      <c r="JAF375" s="1478"/>
      <c r="JAG375" s="1478"/>
      <c r="JAH375" s="1478"/>
      <c r="JAI375" s="1478"/>
      <c r="JAJ375" s="1478"/>
      <c r="JAK375" s="1478"/>
      <c r="JAL375" s="1478"/>
      <c r="JAM375" s="1478"/>
      <c r="JAN375" s="1478"/>
      <c r="JAO375" s="1478"/>
      <c r="JAP375" s="1478"/>
      <c r="JAQ375" s="1478"/>
      <c r="JAR375" s="1478"/>
      <c r="JAS375" s="1478"/>
      <c r="JAT375" s="1478"/>
      <c r="JAU375" s="1478"/>
      <c r="JAV375" s="1478"/>
      <c r="JAW375" s="1478"/>
      <c r="JAX375" s="1478"/>
      <c r="JAY375" s="1478"/>
      <c r="JAZ375" s="1478"/>
      <c r="JBA375" s="1478"/>
      <c r="JBB375" s="1478"/>
      <c r="JBC375" s="1478"/>
      <c r="JBD375" s="1478"/>
      <c r="JBE375" s="1478"/>
      <c r="JBF375" s="1478"/>
      <c r="JBG375" s="1478"/>
      <c r="JBH375" s="1478"/>
      <c r="JBI375" s="1478"/>
      <c r="JBJ375" s="1478"/>
      <c r="JBK375" s="1478"/>
      <c r="JBL375" s="1478"/>
      <c r="JBM375" s="1478"/>
      <c r="JBN375" s="1478"/>
      <c r="JBO375" s="1478"/>
      <c r="JBP375" s="1478"/>
      <c r="JBQ375" s="1478"/>
      <c r="JBR375" s="1478"/>
      <c r="JBS375" s="1478"/>
      <c r="JBT375" s="1478"/>
      <c r="JBU375" s="1478"/>
      <c r="JBV375" s="1478"/>
      <c r="JBW375" s="1478"/>
      <c r="JBX375" s="1478"/>
      <c r="JBY375" s="1478"/>
      <c r="JBZ375" s="1478"/>
      <c r="JCA375" s="1478"/>
      <c r="JCB375" s="1478"/>
      <c r="JCC375" s="1478"/>
      <c r="JCD375" s="1478"/>
      <c r="JCE375" s="1478"/>
      <c r="JCF375" s="1478"/>
      <c r="JCG375" s="1478"/>
      <c r="JCH375" s="1478"/>
      <c r="JCI375" s="1478"/>
      <c r="JCJ375" s="1478"/>
      <c r="JCK375" s="1478"/>
      <c r="JCL375" s="1478"/>
      <c r="JCM375" s="1478"/>
      <c r="JCN375" s="1478"/>
      <c r="JCO375" s="1478"/>
      <c r="JCP375" s="1478"/>
      <c r="JCQ375" s="1478"/>
      <c r="JCR375" s="1478"/>
      <c r="JCS375" s="1478"/>
      <c r="JCT375" s="1478"/>
      <c r="JCU375" s="1478"/>
      <c r="JCV375" s="1478"/>
      <c r="JCW375" s="1478"/>
      <c r="JCX375" s="1478"/>
      <c r="JCY375" s="1478"/>
      <c r="JCZ375" s="1478"/>
      <c r="JDA375" s="1478"/>
      <c r="JDB375" s="1478"/>
      <c r="JDC375" s="1478"/>
      <c r="JDD375" s="1478"/>
      <c r="JDE375" s="1478"/>
      <c r="JDF375" s="1478"/>
      <c r="JDG375" s="1478"/>
      <c r="JDH375" s="1478"/>
      <c r="JDI375" s="1478"/>
      <c r="JDJ375" s="1478"/>
      <c r="JDK375" s="1478"/>
      <c r="JDL375" s="1478"/>
      <c r="JDM375" s="1478"/>
      <c r="JDN375" s="1478"/>
      <c r="JDO375" s="1478"/>
      <c r="JDP375" s="1478"/>
      <c r="JDQ375" s="1478"/>
      <c r="JDR375" s="1478"/>
      <c r="JDS375" s="1478"/>
      <c r="JDT375" s="1478"/>
      <c r="JDU375" s="1478"/>
      <c r="JDV375" s="1478"/>
      <c r="JDW375" s="1478"/>
      <c r="JDX375" s="1478"/>
      <c r="JDY375" s="1478"/>
      <c r="JDZ375" s="1478"/>
      <c r="JEA375" s="1478"/>
      <c r="JEB375" s="1478"/>
      <c r="JEC375" s="1478"/>
      <c r="JED375" s="1478"/>
      <c r="JEE375" s="1478"/>
      <c r="JEF375" s="1478"/>
      <c r="JEG375" s="1478"/>
      <c r="JEH375" s="1478"/>
      <c r="JEI375" s="1478"/>
      <c r="JEJ375" s="1478"/>
      <c r="JEK375" s="1478"/>
      <c r="JEL375" s="1478"/>
      <c r="JEM375" s="1478"/>
      <c r="JEN375" s="1478"/>
      <c r="JEO375" s="1478"/>
      <c r="JEP375" s="1478"/>
      <c r="JEQ375" s="1478"/>
      <c r="JER375" s="1478"/>
      <c r="JES375" s="1478"/>
      <c r="JET375" s="1478"/>
      <c r="JEU375" s="1478"/>
      <c r="JEV375" s="1478"/>
      <c r="JEW375" s="1478"/>
      <c r="JEX375" s="1478"/>
      <c r="JEY375" s="1478"/>
      <c r="JEZ375" s="1478"/>
      <c r="JFA375" s="1478"/>
      <c r="JFB375" s="1478"/>
      <c r="JFC375" s="1478"/>
      <c r="JFD375" s="1478"/>
      <c r="JFE375" s="1478"/>
      <c r="JFF375" s="1478"/>
      <c r="JFG375" s="1478"/>
      <c r="JFH375" s="1478"/>
      <c r="JFI375" s="1478"/>
      <c r="JFJ375" s="1478"/>
      <c r="JFK375" s="1478"/>
      <c r="JFL375" s="1478"/>
      <c r="JFM375" s="1478"/>
      <c r="JFN375" s="1478"/>
      <c r="JFO375" s="1478"/>
      <c r="JFP375" s="1478"/>
      <c r="JFQ375" s="1478"/>
      <c r="JFR375" s="1478"/>
      <c r="JFS375" s="1478"/>
      <c r="JFT375" s="1478"/>
      <c r="JFU375" s="1478"/>
      <c r="JFV375" s="1478"/>
      <c r="JFW375" s="1478"/>
      <c r="JFX375" s="1478"/>
      <c r="JFY375" s="1478"/>
      <c r="JFZ375" s="1478"/>
      <c r="JGA375" s="1478"/>
      <c r="JGB375" s="1478"/>
      <c r="JGC375" s="1478"/>
      <c r="JGD375" s="1478"/>
      <c r="JGE375" s="1478"/>
      <c r="JGF375" s="1478"/>
      <c r="JGG375" s="1478"/>
      <c r="JGH375" s="1478"/>
      <c r="JGI375" s="1478"/>
      <c r="JGJ375" s="1478"/>
      <c r="JGK375" s="1478"/>
      <c r="JGL375" s="1478"/>
      <c r="JGM375" s="1478"/>
      <c r="JGN375" s="1478"/>
      <c r="JGO375" s="1478"/>
      <c r="JGP375" s="1478"/>
      <c r="JGQ375" s="1478"/>
      <c r="JGR375" s="1478"/>
      <c r="JGS375" s="1478"/>
      <c r="JGT375" s="1478"/>
      <c r="JGU375" s="1478"/>
      <c r="JGV375" s="1478"/>
      <c r="JGW375" s="1478"/>
      <c r="JGX375" s="1478"/>
      <c r="JGY375" s="1478"/>
      <c r="JGZ375" s="1478"/>
      <c r="JHA375" s="1478"/>
      <c r="JHB375" s="1478"/>
      <c r="JHC375" s="1478"/>
      <c r="JHD375" s="1478"/>
      <c r="JHE375" s="1478"/>
      <c r="JHF375" s="1478"/>
      <c r="JHG375" s="1478"/>
      <c r="JHH375" s="1478"/>
      <c r="JHI375" s="1478"/>
      <c r="JHJ375" s="1478"/>
      <c r="JHK375" s="1478"/>
      <c r="JHL375" s="1478"/>
      <c r="JHM375" s="1478"/>
      <c r="JHN375" s="1478"/>
      <c r="JHO375" s="1478"/>
      <c r="JHP375" s="1478"/>
      <c r="JHQ375" s="1478"/>
      <c r="JHR375" s="1478"/>
      <c r="JHS375" s="1478"/>
      <c r="JHT375" s="1478"/>
      <c r="JHU375" s="1478"/>
      <c r="JHV375" s="1478"/>
      <c r="JHW375" s="1478"/>
      <c r="JHX375" s="1478"/>
      <c r="JHY375" s="1478"/>
      <c r="JHZ375" s="1478"/>
      <c r="JIA375" s="1478"/>
      <c r="JIB375" s="1478"/>
      <c r="JIC375" s="1478"/>
      <c r="JID375" s="1478"/>
      <c r="JIE375" s="1478"/>
      <c r="JIF375" s="1478"/>
      <c r="JIG375" s="1478"/>
      <c r="JIH375" s="1478"/>
      <c r="JII375" s="1478"/>
      <c r="JIJ375" s="1478"/>
      <c r="JIK375" s="1478"/>
      <c r="JIL375" s="1478"/>
      <c r="JIM375" s="1478"/>
      <c r="JIN375" s="1478"/>
      <c r="JIO375" s="1478"/>
      <c r="JIP375" s="1478"/>
      <c r="JIQ375" s="1478"/>
      <c r="JIR375" s="1478"/>
      <c r="JIS375" s="1478"/>
      <c r="JIT375" s="1478"/>
      <c r="JIU375" s="1478"/>
      <c r="JIV375" s="1478"/>
      <c r="JIW375" s="1478"/>
      <c r="JIX375" s="1478"/>
      <c r="JIY375" s="1478"/>
      <c r="JIZ375" s="1478"/>
      <c r="JJA375" s="1478"/>
      <c r="JJB375" s="1478"/>
      <c r="JJC375" s="1478"/>
      <c r="JJD375" s="1478"/>
      <c r="JJE375" s="1478"/>
      <c r="JJF375" s="1478"/>
      <c r="JJG375" s="1478"/>
      <c r="JJH375" s="1478"/>
      <c r="JJI375" s="1478"/>
      <c r="JJJ375" s="1478"/>
      <c r="JJK375" s="1478"/>
      <c r="JJL375" s="1478"/>
      <c r="JJM375" s="1478"/>
      <c r="JJN375" s="1478"/>
      <c r="JJO375" s="1478"/>
      <c r="JJP375" s="1478"/>
      <c r="JJQ375" s="1478"/>
      <c r="JJR375" s="1478"/>
      <c r="JJS375" s="1478"/>
      <c r="JJT375" s="1478"/>
      <c r="JJU375" s="1478"/>
      <c r="JJV375" s="1478"/>
      <c r="JJW375" s="1478"/>
      <c r="JJX375" s="1478"/>
      <c r="JJY375" s="1478"/>
      <c r="JJZ375" s="1478"/>
      <c r="JKA375" s="1478"/>
      <c r="JKB375" s="1478"/>
      <c r="JKC375" s="1478"/>
      <c r="JKD375" s="1478"/>
      <c r="JKE375" s="1478"/>
      <c r="JKF375" s="1478"/>
      <c r="JKG375" s="1478"/>
      <c r="JKH375" s="1478"/>
      <c r="JKI375" s="1478"/>
      <c r="JKJ375" s="1478"/>
      <c r="JKK375" s="1478"/>
      <c r="JKL375" s="1478"/>
      <c r="JKM375" s="1478"/>
      <c r="JKN375" s="1478"/>
      <c r="JKO375" s="1478"/>
      <c r="JKP375" s="1478"/>
      <c r="JKQ375" s="1478"/>
      <c r="JKR375" s="1478"/>
      <c r="JKS375" s="1478"/>
      <c r="JKT375" s="1478"/>
      <c r="JKU375" s="1478"/>
      <c r="JKV375" s="1478"/>
      <c r="JKW375" s="1478"/>
      <c r="JKX375" s="1478"/>
      <c r="JKY375" s="1478"/>
      <c r="JKZ375" s="1478"/>
      <c r="JLA375" s="1478"/>
      <c r="JLB375" s="1478"/>
      <c r="JLC375" s="1478"/>
      <c r="JLD375" s="1478"/>
      <c r="JLE375" s="1478"/>
      <c r="JLF375" s="1478"/>
      <c r="JLG375" s="1478"/>
      <c r="JLH375" s="1478"/>
      <c r="JLI375" s="1478"/>
      <c r="JLJ375" s="1478"/>
      <c r="JLK375" s="1478"/>
      <c r="JLL375" s="1478"/>
      <c r="JLM375" s="1478"/>
      <c r="JLN375" s="1478"/>
      <c r="JLO375" s="1478"/>
      <c r="JLP375" s="1478"/>
      <c r="JLQ375" s="1478"/>
      <c r="JLR375" s="1478"/>
      <c r="JLS375" s="1478"/>
      <c r="JLT375" s="1478"/>
      <c r="JLU375" s="1478"/>
      <c r="JLV375" s="1478"/>
      <c r="JLW375" s="1478"/>
      <c r="JLX375" s="1478"/>
      <c r="JLY375" s="1478"/>
      <c r="JLZ375" s="1478"/>
      <c r="JMA375" s="1478"/>
      <c r="JMB375" s="1478"/>
      <c r="JMC375" s="1478"/>
      <c r="JMD375" s="1478"/>
      <c r="JME375" s="1478"/>
      <c r="JMF375" s="1478"/>
      <c r="JMG375" s="1478"/>
      <c r="JMH375" s="1478"/>
      <c r="JMI375" s="1478"/>
      <c r="JMJ375" s="1478"/>
      <c r="JMK375" s="1478"/>
      <c r="JML375" s="1478"/>
      <c r="JMM375" s="1478"/>
      <c r="JMN375" s="1478"/>
      <c r="JMO375" s="1478"/>
      <c r="JMP375" s="1478"/>
      <c r="JMQ375" s="1478"/>
      <c r="JMR375" s="1478"/>
      <c r="JMS375" s="1478"/>
      <c r="JMT375" s="1478"/>
      <c r="JMU375" s="1478"/>
      <c r="JMV375" s="1478"/>
      <c r="JMW375" s="1478"/>
      <c r="JMX375" s="1478"/>
      <c r="JMY375" s="1478"/>
      <c r="JMZ375" s="1478"/>
      <c r="JNA375" s="1478"/>
      <c r="JNB375" s="1478"/>
      <c r="JNC375" s="1478"/>
      <c r="JND375" s="1478"/>
      <c r="JNE375" s="1478"/>
      <c r="JNF375" s="1478"/>
      <c r="JNG375" s="1478"/>
      <c r="JNH375" s="1478"/>
      <c r="JNI375" s="1478"/>
      <c r="JNJ375" s="1478"/>
      <c r="JNK375" s="1478"/>
      <c r="JNL375" s="1478"/>
      <c r="JNM375" s="1478"/>
      <c r="JNN375" s="1478"/>
      <c r="JNO375" s="1478"/>
      <c r="JNP375" s="1478"/>
      <c r="JNQ375" s="1478"/>
      <c r="JNR375" s="1478"/>
      <c r="JNS375" s="1478"/>
      <c r="JNT375" s="1478"/>
      <c r="JNU375" s="1478"/>
      <c r="JNV375" s="1478"/>
      <c r="JNW375" s="1478"/>
      <c r="JNX375" s="1478"/>
      <c r="JNY375" s="1478"/>
      <c r="JNZ375" s="1478"/>
      <c r="JOA375" s="1478"/>
      <c r="JOB375" s="1478"/>
      <c r="JOC375" s="1478"/>
      <c r="JOD375" s="1478"/>
      <c r="JOE375" s="1478"/>
      <c r="JOF375" s="1478"/>
      <c r="JOG375" s="1478"/>
      <c r="JOH375" s="1478"/>
      <c r="JOI375" s="1478"/>
      <c r="JOJ375" s="1478"/>
      <c r="JOK375" s="1478"/>
      <c r="JOL375" s="1478"/>
      <c r="JOM375" s="1478"/>
      <c r="JON375" s="1478"/>
      <c r="JOO375" s="1478"/>
      <c r="JOP375" s="1478"/>
      <c r="JOQ375" s="1478"/>
      <c r="JOR375" s="1478"/>
      <c r="JOS375" s="1478"/>
      <c r="JOT375" s="1478"/>
      <c r="JOU375" s="1478"/>
      <c r="JOV375" s="1478"/>
      <c r="JOW375" s="1478"/>
      <c r="JOX375" s="1478"/>
      <c r="JOY375" s="1478"/>
      <c r="JOZ375" s="1478"/>
      <c r="JPA375" s="1478"/>
      <c r="JPB375" s="1478"/>
      <c r="JPC375" s="1478"/>
      <c r="JPD375" s="1478"/>
      <c r="JPE375" s="1478"/>
      <c r="JPF375" s="1478"/>
      <c r="JPG375" s="1478"/>
      <c r="JPH375" s="1478"/>
      <c r="JPI375" s="1478"/>
      <c r="JPJ375" s="1478"/>
      <c r="JPK375" s="1478"/>
      <c r="JPL375" s="1478"/>
      <c r="JPM375" s="1478"/>
      <c r="JPN375" s="1478"/>
      <c r="JPO375" s="1478"/>
      <c r="JPP375" s="1478"/>
      <c r="JPQ375" s="1478"/>
      <c r="JPR375" s="1478"/>
      <c r="JPS375" s="1478"/>
      <c r="JPT375" s="1478"/>
      <c r="JPU375" s="1478"/>
      <c r="JPV375" s="1478"/>
      <c r="JPW375" s="1478"/>
      <c r="JPX375" s="1478"/>
      <c r="JPY375" s="1478"/>
      <c r="JPZ375" s="1478"/>
      <c r="JQA375" s="1478"/>
      <c r="JQB375" s="1478"/>
      <c r="JQC375" s="1478"/>
      <c r="JQD375" s="1478"/>
      <c r="JQE375" s="1478"/>
      <c r="JQF375" s="1478"/>
      <c r="JQG375" s="1478"/>
      <c r="JQH375" s="1478"/>
      <c r="JQI375" s="1478"/>
      <c r="JQJ375" s="1478"/>
      <c r="JQK375" s="1478"/>
      <c r="JQL375" s="1478"/>
      <c r="JQM375" s="1478"/>
      <c r="JQN375" s="1478"/>
      <c r="JQO375" s="1478"/>
      <c r="JQP375" s="1478"/>
      <c r="JQQ375" s="1478"/>
      <c r="JQR375" s="1478"/>
      <c r="JQS375" s="1478"/>
      <c r="JQT375" s="1478"/>
      <c r="JQU375" s="1478"/>
      <c r="JQV375" s="1478"/>
      <c r="JQW375" s="1478"/>
      <c r="JQX375" s="1478"/>
      <c r="JQY375" s="1478"/>
      <c r="JQZ375" s="1478"/>
      <c r="JRA375" s="1478"/>
      <c r="JRB375" s="1478"/>
      <c r="JRC375" s="1478"/>
      <c r="JRD375" s="1478"/>
      <c r="JRE375" s="1478"/>
      <c r="JRF375" s="1478"/>
      <c r="JRG375" s="1478"/>
      <c r="JRH375" s="1478"/>
      <c r="JRI375" s="1478"/>
      <c r="JRJ375" s="1478"/>
      <c r="JRK375" s="1478"/>
      <c r="JRL375" s="1478"/>
      <c r="JRM375" s="1478"/>
      <c r="JRN375" s="1478"/>
      <c r="JRO375" s="1478"/>
      <c r="JRP375" s="1478"/>
      <c r="JRQ375" s="1478"/>
      <c r="JRR375" s="1478"/>
      <c r="JRS375" s="1478"/>
      <c r="JRT375" s="1478"/>
      <c r="JRU375" s="1478"/>
      <c r="JRV375" s="1478"/>
      <c r="JRW375" s="1478"/>
      <c r="JRX375" s="1478"/>
      <c r="JRY375" s="1478"/>
      <c r="JRZ375" s="1478"/>
      <c r="JSA375" s="1478"/>
      <c r="JSB375" s="1478"/>
      <c r="JSC375" s="1478"/>
      <c r="JSD375" s="1478"/>
      <c r="JSE375" s="1478"/>
      <c r="JSF375" s="1478"/>
      <c r="JSG375" s="1478"/>
      <c r="JSH375" s="1478"/>
      <c r="JSI375" s="1478"/>
      <c r="JSJ375" s="1478"/>
      <c r="JSK375" s="1478"/>
      <c r="JSL375" s="1478"/>
      <c r="JSM375" s="1478"/>
      <c r="JSN375" s="1478"/>
      <c r="JSO375" s="1478"/>
      <c r="JSP375" s="1478"/>
      <c r="JSQ375" s="1478"/>
      <c r="JSR375" s="1478"/>
      <c r="JSS375" s="1478"/>
      <c r="JST375" s="1478"/>
      <c r="JSU375" s="1478"/>
      <c r="JSV375" s="1478"/>
      <c r="JSW375" s="1478"/>
      <c r="JSX375" s="1478"/>
      <c r="JSY375" s="1478"/>
      <c r="JSZ375" s="1478"/>
      <c r="JTA375" s="1478"/>
      <c r="JTB375" s="1478"/>
      <c r="JTC375" s="1478"/>
      <c r="JTD375" s="1478"/>
      <c r="JTE375" s="1478"/>
      <c r="JTF375" s="1478"/>
      <c r="JTG375" s="1478"/>
      <c r="JTH375" s="1478"/>
      <c r="JTI375" s="1478"/>
      <c r="JTJ375" s="1478"/>
      <c r="JTK375" s="1478"/>
      <c r="JTL375" s="1478"/>
      <c r="JTM375" s="1478"/>
      <c r="JTN375" s="1478"/>
      <c r="JTO375" s="1478"/>
      <c r="JTP375" s="1478"/>
      <c r="JTQ375" s="1478"/>
      <c r="JTR375" s="1478"/>
      <c r="JTS375" s="1478"/>
      <c r="JTT375" s="1478"/>
      <c r="JTU375" s="1478"/>
      <c r="JTV375" s="1478"/>
      <c r="JTW375" s="1478"/>
      <c r="JTX375" s="1478"/>
      <c r="JTY375" s="1478"/>
      <c r="JTZ375" s="1478"/>
      <c r="JUA375" s="1478"/>
      <c r="JUB375" s="1478"/>
      <c r="JUC375" s="1478"/>
      <c r="JUD375" s="1478"/>
      <c r="JUE375" s="1478"/>
      <c r="JUF375" s="1478"/>
      <c r="JUG375" s="1478"/>
      <c r="JUH375" s="1478"/>
      <c r="JUI375" s="1478"/>
      <c r="JUJ375" s="1478"/>
      <c r="JUK375" s="1478"/>
      <c r="JUL375" s="1478"/>
      <c r="JUM375" s="1478"/>
      <c r="JUN375" s="1478"/>
      <c r="JUO375" s="1478"/>
      <c r="JUP375" s="1478"/>
      <c r="JUQ375" s="1478"/>
      <c r="JUR375" s="1478"/>
      <c r="JUS375" s="1478"/>
      <c r="JUT375" s="1478"/>
      <c r="JUU375" s="1478"/>
      <c r="JUV375" s="1478"/>
      <c r="JUW375" s="1478"/>
      <c r="JUX375" s="1478"/>
      <c r="JUY375" s="1478"/>
      <c r="JUZ375" s="1478"/>
      <c r="JVA375" s="1478"/>
      <c r="JVB375" s="1478"/>
      <c r="JVC375" s="1478"/>
      <c r="JVD375" s="1478"/>
      <c r="JVE375" s="1478"/>
      <c r="JVF375" s="1478"/>
      <c r="JVG375" s="1478"/>
      <c r="JVH375" s="1478"/>
      <c r="JVI375" s="1478"/>
      <c r="JVJ375" s="1478"/>
      <c r="JVK375" s="1478"/>
      <c r="JVL375" s="1478"/>
      <c r="JVM375" s="1478"/>
      <c r="JVN375" s="1478"/>
      <c r="JVO375" s="1478"/>
      <c r="JVP375" s="1478"/>
      <c r="JVQ375" s="1478"/>
      <c r="JVR375" s="1478"/>
      <c r="JVS375" s="1478"/>
      <c r="JVT375" s="1478"/>
      <c r="JVU375" s="1478"/>
      <c r="JVV375" s="1478"/>
      <c r="JVW375" s="1478"/>
      <c r="JVX375" s="1478"/>
      <c r="JVY375" s="1478"/>
      <c r="JVZ375" s="1478"/>
      <c r="JWA375" s="1478"/>
      <c r="JWB375" s="1478"/>
      <c r="JWC375" s="1478"/>
      <c r="JWD375" s="1478"/>
      <c r="JWE375" s="1478"/>
      <c r="JWF375" s="1478"/>
      <c r="JWG375" s="1478"/>
      <c r="JWH375" s="1478"/>
      <c r="JWI375" s="1478"/>
      <c r="JWJ375" s="1478"/>
      <c r="JWK375" s="1478"/>
      <c r="JWL375" s="1478"/>
      <c r="JWM375" s="1478"/>
      <c r="JWN375" s="1478"/>
      <c r="JWO375" s="1478"/>
      <c r="JWP375" s="1478"/>
      <c r="JWQ375" s="1478"/>
      <c r="JWR375" s="1478"/>
      <c r="JWS375" s="1478"/>
      <c r="JWT375" s="1478"/>
      <c r="JWU375" s="1478"/>
      <c r="JWV375" s="1478"/>
      <c r="JWW375" s="1478"/>
      <c r="JWX375" s="1478"/>
      <c r="JWY375" s="1478"/>
      <c r="JWZ375" s="1478"/>
      <c r="JXA375" s="1478"/>
      <c r="JXB375" s="1478"/>
      <c r="JXC375" s="1478"/>
      <c r="JXD375" s="1478"/>
      <c r="JXE375" s="1478"/>
      <c r="JXF375" s="1478"/>
      <c r="JXG375" s="1478"/>
      <c r="JXH375" s="1478"/>
      <c r="JXI375" s="1478"/>
      <c r="JXJ375" s="1478"/>
      <c r="JXK375" s="1478"/>
      <c r="JXL375" s="1478"/>
      <c r="JXM375" s="1478"/>
      <c r="JXN375" s="1478"/>
      <c r="JXO375" s="1478"/>
      <c r="JXP375" s="1478"/>
      <c r="JXQ375" s="1478"/>
      <c r="JXR375" s="1478"/>
      <c r="JXS375" s="1478"/>
      <c r="JXT375" s="1478"/>
      <c r="JXU375" s="1478"/>
      <c r="JXV375" s="1478"/>
      <c r="JXW375" s="1478"/>
      <c r="JXX375" s="1478"/>
      <c r="JXY375" s="1478"/>
      <c r="JXZ375" s="1478"/>
      <c r="JYA375" s="1478"/>
      <c r="JYB375" s="1478"/>
      <c r="JYC375" s="1478"/>
      <c r="JYD375" s="1478"/>
      <c r="JYE375" s="1478"/>
      <c r="JYF375" s="1478"/>
      <c r="JYG375" s="1478"/>
      <c r="JYH375" s="1478"/>
      <c r="JYI375" s="1478"/>
      <c r="JYJ375" s="1478"/>
      <c r="JYK375" s="1478"/>
      <c r="JYL375" s="1478"/>
      <c r="JYM375" s="1478"/>
      <c r="JYN375" s="1478"/>
      <c r="JYO375" s="1478"/>
      <c r="JYP375" s="1478"/>
      <c r="JYQ375" s="1478"/>
      <c r="JYR375" s="1478"/>
      <c r="JYS375" s="1478"/>
      <c r="JYT375" s="1478"/>
      <c r="JYU375" s="1478"/>
      <c r="JYV375" s="1478"/>
      <c r="JYW375" s="1478"/>
      <c r="JYX375" s="1478"/>
      <c r="JYY375" s="1478"/>
      <c r="JYZ375" s="1478"/>
      <c r="JZA375" s="1478"/>
      <c r="JZB375" s="1478"/>
      <c r="JZC375" s="1478"/>
      <c r="JZD375" s="1478"/>
      <c r="JZE375" s="1478"/>
      <c r="JZF375" s="1478"/>
      <c r="JZG375" s="1478"/>
      <c r="JZH375" s="1478"/>
      <c r="JZI375" s="1478"/>
      <c r="JZJ375" s="1478"/>
      <c r="JZK375" s="1478"/>
      <c r="JZL375" s="1478"/>
      <c r="JZM375" s="1478"/>
      <c r="JZN375" s="1478"/>
      <c r="JZO375" s="1478"/>
      <c r="JZP375" s="1478"/>
      <c r="JZQ375" s="1478"/>
      <c r="JZR375" s="1478"/>
      <c r="JZS375" s="1478"/>
      <c r="JZT375" s="1478"/>
      <c r="JZU375" s="1478"/>
      <c r="JZV375" s="1478"/>
      <c r="JZW375" s="1478"/>
      <c r="JZX375" s="1478"/>
      <c r="JZY375" s="1478"/>
      <c r="JZZ375" s="1478"/>
      <c r="KAA375" s="1478"/>
      <c r="KAB375" s="1478"/>
      <c r="KAC375" s="1478"/>
      <c r="KAD375" s="1478"/>
      <c r="KAE375" s="1478"/>
      <c r="KAF375" s="1478"/>
      <c r="KAG375" s="1478"/>
      <c r="KAH375" s="1478"/>
      <c r="KAI375" s="1478"/>
      <c r="KAJ375" s="1478"/>
      <c r="KAK375" s="1478"/>
      <c r="KAL375" s="1478"/>
      <c r="KAM375" s="1478"/>
      <c r="KAN375" s="1478"/>
      <c r="KAO375" s="1478"/>
      <c r="KAP375" s="1478"/>
      <c r="KAQ375" s="1478"/>
      <c r="KAR375" s="1478"/>
      <c r="KAS375" s="1478"/>
      <c r="KAT375" s="1478"/>
      <c r="KAU375" s="1478"/>
      <c r="KAV375" s="1478"/>
      <c r="KAW375" s="1478"/>
      <c r="KAX375" s="1478"/>
      <c r="KAY375" s="1478"/>
      <c r="KAZ375" s="1478"/>
      <c r="KBA375" s="1478"/>
      <c r="KBB375" s="1478"/>
      <c r="KBC375" s="1478"/>
      <c r="KBD375" s="1478"/>
      <c r="KBE375" s="1478"/>
      <c r="KBF375" s="1478"/>
      <c r="KBG375" s="1478"/>
      <c r="KBH375" s="1478"/>
      <c r="KBI375" s="1478"/>
      <c r="KBJ375" s="1478"/>
      <c r="KBK375" s="1478"/>
      <c r="KBL375" s="1478"/>
      <c r="KBM375" s="1478"/>
      <c r="KBN375" s="1478"/>
      <c r="KBO375" s="1478"/>
      <c r="KBP375" s="1478"/>
      <c r="KBQ375" s="1478"/>
      <c r="KBR375" s="1478"/>
      <c r="KBS375" s="1478"/>
      <c r="KBT375" s="1478"/>
      <c r="KBU375" s="1478"/>
      <c r="KBV375" s="1478"/>
      <c r="KBW375" s="1478"/>
      <c r="KBX375" s="1478"/>
      <c r="KBY375" s="1478"/>
      <c r="KBZ375" s="1478"/>
      <c r="KCA375" s="1478"/>
      <c r="KCB375" s="1478"/>
      <c r="KCC375" s="1478"/>
      <c r="KCD375" s="1478"/>
      <c r="KCE375" s="1478"/>
      <c r="KCF375" s="1478"/>
      <c r="KCG375" s="1478"/>
      <c r="KCH375" s="1478"/>
      <c r="KCI375" s="1478"/>
      <c r="KCJ375" s="1478"/>
      <c r="KCK375" s="1478"/>
      <c r="KCL375" s="1478"/>
      <c r="KCM375" s="1478"/>
      <c r="KCN375" s="1478"/>
      <c r="KCO375" s="1478"/>
      <c r="KCP375" s="1478"/>
      <c r="KCQ375" s="1478"/>
      <c r="KCR375" s="1478"/>
      <c r="KCS375" s="1478"/>
      <c r="KCT375" s="1478"/>
      <c r="KCU375" s="1478"/>
      <c r="KCV375" s="1478"/>
      <c r="KCW375" s="1478"/>
      <c r="KCX375" s="1478"/>
      <c r="KCY375" s="1478"/>
      <c r="KCZ375" s="1478"/>
      <c r="KDA375" s="1478"/>
      <c r="KDB375" s="1478"/>
      <c r="KDC375" s="1478"/>
      <c r="KDD375" s="1478"/>
      <c r="KDE375" s="1478"/>
      <c r="KDF375" s="1478"/>
      <c r="KDG375" s="1478"/>
      <c r="KDH375" s="1478"/>
      <c r="KDI375" s="1478"/>
      <c r="KDJ375" s="1478"/>
      <c r="KDK375" s="1478"/>
      <c r="KDL375" s="1478"/>
      <c r="KDM375" s="1478"/>
      <c r="KDN375" s="1478"/>
      <c r="KDO375" s="1478"/>
      <c r="KDP375" s="1478"/>
      <c r="KDQ375" s="1478"/>
      <c r="KDR375" s="1478"/>
      <c r="KDS375" s="1478"/>
      <c r="KDT375" s="1478"/>
      <c r="KDU375" s="1478"/>
      <c r="KDV375" s="1478"/>
      <c r="KDW375" s="1478"/>
      <c r="KDX375" s="1478"/>
      <c r="KDY375" s="1478"/>
      <c r="KDZ375" s="1478"/>
      <c r="KEA375" s="1478"/>
      <c r="KEB375" s="1478"/>
      <c r="KEC375" s="1478"/>
      <c r="KED375" s="1478"/>
      <c r="KEE375" s="1478"/>
      <c r="KEF375" s="1478"/>
      <c r="KEG375" s="1478"/>
      <c r="KEH375" s="1478"/>
      <c r="KEI375" s="1478"/>
      <c r="KEJ375" s="1478"/>
      <c r="KEK375" s="1478"/>
      <c r="KEL375" s="1478"/>
      <c r="KEM375" s="1478"/>
      <c r="KEN375" s="1478"/>
      <c r="KEO375" s="1478"/>
      <c r="KEP375" s="1478"/>
      <c r="KEQ375" s="1478"/>
      <c r="KER375" s="1478"/>
      <c r="KES375" s="1478"/>
      <c r="KET375" s="1478"/>
      <c r="KEU375" s="1478"/>
      <c r="KEV375" s="1478"/>
      <c r="KEW375" s="1478"/>
      <c r="KEX375" s="1478"/>
      <c r="KEY375" s="1478"/>
      <c r="KEZ375" s="1478"/>
      <c r="KFA375" s="1478"/>
      <c r="KFB375" s="1478"/>
      <c r="KFC375" s="1478"/>
      <c r="KFD375" s="1478"/>
      <c r="KFE375" s="1478"/>
      <c r="KFF375" s="1478"/>
      <c r="KFG375" s="1478"/>
      <c r="KFH375" s="1478"/>
      <c r="KFI375" s="1478"/>
      <c r="KFJ375" s="1478"/>
      <c r="KFK375" s="1478"/>
      <c r="KFL375" s="1478"/>
      <c r="KFM375" s="1478"/>
      <c r="KFN375" s="1478"/>
      <c r="KFO375" s="1478"/>
      <c r="KFP375" s="1478"/>
      <c r="KFQ375" s="1478"/>
      <c r="KFR375" s="1478"/>
      <c r="KFS375" s="1478"/>
      <c r="KFT375" s="1478"/>
      <c r="KFU375" s="1478"/>
      <c r="KFV375" s="1478"/>
      <c r="KFW375" s="1478"/>
      <c r="KFX375" s="1478"/>
      <c r="KFY375" s="1478"/>
      <c r="KFZ375" s="1478"/>
      <c r="KGA375" s="1478"/>
      <c r="KGB375" s="1478"/>
      <c r="KGC375" s="1478"/>
      <c r="KGD375" s="1478"/>
      <c r="KGE375" s="1478"/>
      <c r="KGF375" s="1478"/>
      <c r="KGG375" s="1478"/>
      <c r="KGH375" s="1478"/>
      <c r="KGI375" s="1478"/>
      <c r="KGJ375" s="1478"/>
      <c r="KGK375" s="1478"/>
      <c r="KGL375" s="1478"/>
      <c r="KGM375" s="1478"/>
      <c r="KGN375" s="1478"/>
      <c r="KGO375" s="1478"/>
      <c r="KGP375" s="1478"/>
      <c r="KGQ375" s="1478"/>
      <c r="KGR375" s="1478"/>
      <c r="KGS375" s="1478"/>
      <c r="KGT375" s="1478"/>
      <c r="KGU375" s="1478"/>
      <c r="KGV375" s="1478"/>
      <c r="KGW375" s="1478"/>
      <c r="KGX375" s="1478"/>
      <c r="KGY375" s="1478"/>
      <c r="KGZ375" s="1478"/>
      <c r="KHA375" s="1478"/>
      <c r="KHB375" s="1478"/>
      <c r="KHC375" s="1478"/>
      <c r="KHD375" s="1478"/>
      <c r="KHE375" s="1478"/>
      <c r="KHF375" s="1478"/>
      <c r="KHG375" s="1478"/>
      <c r="KHH375" s="1478"/>
      <c r="KHI375" s="1478"/>
      <c r="KHJ375" s="1478"/>
      <c r="KHK375" s="1478"/>
      <c r="KHL375" s="1478"/>
      <c r="KHM375" s="1478"/>
      <c r="KHN375" s="1478"/>
      <c r="KHO375" s="1478"/>
      <c r="KHP375" s="1478"/>
      <c r="KHQ375" s="1478"/>
      <c r="KHR375" s="1478"/>
      <c r="KHS375" s="1478"/>
      <c r="KHT375" s="1478"/>
      <c r="KHU375" s="1478"/>
      <c r="KHV375" s="1478"/>
      <c r="KHW375" s="1478"/>
      <c r="KHX375" s="1478"/>
      <c r="KHY375" s="1478"/>
      <c r="KHZ375" s="1478"/>
      <c r="KIA375" s="1478"/>
      <c r="KIB375" s="1478"/>
      <c r="KIC375" s="1478"/>
      <c r="KID375" s="1478"/>
      <c r="KIE375" s="1478"/>
      <c r="KIF375" s="1478"/>
      <c r="KIG375" s="1478"/>
      <c r="KIH375" s="1478"/>
      <c r="KII375" s="1478"/>
      <c r="KIJ375" s="1478"/>
      <c r="KIK375" s="1478"/>
      <c r="KIL375" s="1478"/>
      <c r="KIM375" s="1478"/>
      <c r="KIN375" s="1478"/>
      <c r="KIO375" s="1478"/>
      <c r="KIP375" s="1478"/>
      <c r="KIQ375" s="1478"/>
      <c r="KIR375" s="1478"/>
      <c r="KIS375" s="1478"/>
      <c r="KIT375" s="1478"/>
      <c r="KIU375" s="1478"/>
      <c r="KIV375" s="1478"/>
      <c r="KIW375" s="1478"/>
      <c r="KIX375" s="1478"/>
      <c r="KIY375" s="1478"/>
      <c r="KIZ375" s="1478"/>
      <c r="KJA375" s="1478"/>
      <c r="KJB375" s="1478"/>
      <c r="KJC375" s="1478"/>
      <c r="KJD375" s="1478"/>
      <c r="KJE375" s="1478"/>
      <c r="KJF375" s="1478"/>
      <c r="KJG375" s="1478"/>
      <c r="KJH375" s="1478"/>
      <c r="KJI375" s="1478"/>
      <c r="KJJ375" s="1478"/>
      <c r="KJK375" s="1478"/>
      <c r="KJL375" s="1478"/>
      <c r="KJM375" s="1478"/>
      <c r="KJN375" s="1478"/>
      <c r="KJO375" s="1478"/>
      <c r="KJP375" s="1478"/>
      <c r="KJQ375" s="1478"/>
      <c r="KJR375" s="1478"/>
      <c r="KJS375" s="1478"/>
      <c r="KJT375" s="1478"/>
      <c r="KJU375" s="1478"/>
      <c r="KJV375" s="1478"/>
      <c r="KJW375" s="1478"/>
      <c r="KJX375" s="1478"/>
      <c r="KJY375" s="1478"/>
      <c r="KJZ375" s="1478"/>
      <c r="KKA375" s="1478"/>
      <c r="KKB375" s="1478"/>
      <c r="KKC375" s="1478"/>
      <c r="KKD375" s="1478"/>
      <c r="KKE375" s="1478"/>
      <c r="KKF375" s="1478"/>
      <c r="KKG375" s="1478"/>
      <c r="KKH375" s="1478"/>
      <c r="KKI375" s="1478"/>
      <c r="KKJ375" s="1478"/>
      <c r="KKK375" s="1478"/>
      <c r="KKL375" s="1478"/>
      <c r="KKM375" s="1478"/>
      <c r="KKN375" s="1478"/>
      <c r="KKO375" s="1478"/>
      <c r="KKP375" s="1478"/>
      <c r="KKQ375" s="1478"/>
      <c r="KKR375" s="1478"/>
      <c r="KKS375" s="1478"/>
      <c r="KKT375" s="1478"/>
      <c r="KKU375" s="1478"/>
      <c r="KKV375" s="1478"/>
      <c r="KKW375" s="1478"/>
      <c r="KKX375" s="1478"/>
      <c r="KKY375" s="1478"/>
      <c r="KKZ375" s="1478"/>
      <c r="KLA375" s="1478"/>
      <c r="KLB375" s="1478"/>
      <c r="KLC375" s="1478"/>
      <c r="KLD375" s="1478"/>
      <c r="KLE375" s="1478"/>
      <c r="KLF375" s="1478"/>
      <c r="KLG375" s="1478"/>
      <c r="KLH375" s="1478"/>
      <c r="KLI375" s="1478"/>
      <c r="KLJ375" s="1478"/>
      <c r="KLK375" s="1478"/>
      <c r="KLL375" s="1478"/>
      <c r="KLM375" s="1478"/>
      <c r="KLN375" s="1478"/>
      <c r="KLO375" s="1478"/>
      <c r="KLP375" s="1478"/>
      <c r="KLQ375" s="1478"/>
      <c r="KLR375" s="1478"/>
      <c r="KLS375" s="1478"/>
      <c r="KLT375" s="1478"/>
      <c r="KLU375" s="1478"/>
      <c r="KLV375" s="1478"/>
      <c r="KLW375" s="1478"/>
      <c r="KLX375" s="1478"/>
      <c r="KLY375" s="1478"/>
      <c r="KLZ375" s="1478"/>
      <c r="KMA375" s="1478"/>
      <c r="KMB375" s="1478"/>
      <c r="KMC375" s="1478"/>
      <c r="KMD375" s="1478"/>
      <c r="KME375" s="1478"/>
      <c r="KMF375" s="1478"/>
      <c r="KMG375" s="1478"/>
      <c r="KMH375" s="1478"/>
      <c r="KMI375" s="1478"/>
      <c r="KMJ375" s="1478"/>
      <c r="KMK375" s="1478"/>
      <c r="KML375" s="1478"/>
      <c r="KMM375" s="1478"/>
      <c r="KMN375" s="1478"/>
      <c r="KMO375" s="1478"/>
      <c r="KMP375" s="1478"/>
      <c r="KMQ375" s="1478"/>
      <c r="KMR375" s="1478"/>
      <c r="KMS375" s="1478"/>
      <c r="KMT375" s="1478"/>
      <c r="KMU375" s="1478"/>
      <c r="KMV375" s="1478"/>
      <c r="KMW375" s="1478"/>
      <c r="KMX375" s="1478"/>
      <c r="KMY375" s="1478"/>
      <c r="KMZ375" s="1478"/>
      <c r="KNA375" s="1478"/>
      <c r="KNB375" s="1478"/>
      <c r="KNC375" s="1478"/>
      <c r="KND375" s="1478"/>
      <c r="KNE375" s="1478"/>
      <c r="KNF375" s="1478"/>
      <c r="KNG375" s="1478"/>
      <c r="KNH375" s="1478"/>
      <c r="KNI375" s="1478"/>
      <c r="KNJ375" s="1478"/>
      <c r="KNK375" s="1478"/>
      <c r="KNL375" s="1478"/>
      <c r="KNM375" s="1478"/>
      <c r="KNN375" s="1478"/>
      <c r="KNO375" s="1478"/>
      <c r="KNP375" s="1478"/>
      <c r="KNQ375" s="1478"/>
      <c r="KNR375" s="1478"/>
      <c r="KNS375" s="1478"/>
      <c r="KNT375" s="1478"/>
      <c r="KNU375" s="1478"/>
      <c r="KNV375" s="1478"/>
      <c r="KNW375" s="1478"/>
      <c r="KNX375" s="1478"/>
      <c r="KNY375" s="1478"/>
      <c r="KNZ375" s="1478"/>
      <c r="KOA375" s="1478"/>
      <c r="KOB375" s="1478"/>
      <c r="KOC375" s="1478"/>
      <c r="KOD375" s="1478"/>
      <c r="KOE375" s="1478"/>
      <c r="KOF375" s="1478"/>
      <c r="KOG375" s="1478"/>
      <c r="KOH375" s="1478"/>
      <c r="KOI375" s="1478"/>
      <c r="KOJ375" s="1478"/>
      <c r="KOK375" s="1478"/>
      <c r="KOL375" s="1478"/>
      <c r="KOM375" s="1478"/>
      <c r="KON375" s="1478"/>
      <c r="KOO375" s="1478"/>
      <c r="KOP375" s="1478"/>
      <c r="KOQ375" s="1478"/>
      <c r="KOR375" s="1478"/>
      <c r="KOS375" s="1478"/>
      <c r="KOT375" s="1478"/>
      <c r="KOU375" s="1478"/>
      <c r="KOV375" s="1478"/>
      <c r="KOW375" s="1478"/>
      <c r="KOX375" s="1478"/>
      <c r="KOY375" s="1478"/>
      <c r="KOZ375" s="1478"/>
      <c r="KPA375" s="1478"/>
      <c r="KPB375" s="1478"/>
      <c r="KPC375" s="1478"/>
      <c r="KPD375" s="1478"/>
      <c r="KPE375" s="1478"/>
      <c r="KPF375" s="1478"/>
      <c r="KPG375" s="1478"/>
      <c r="KPH375" s="1478"/>
      <c r="KPI375" s="1478"/>
      <c r="KPJ375" s="1478"/>
      <c r="KPK375" s="1478"/>
      <c r="KPL375" s="1478"/>
      <c r="KPM375" s="1478"/>
      <c r="KPN375" s="1478"/>
      <c r="KPO375" s="1478"/>
      <c r="KPP375" s="1478"/>
      <c r="KPQ375" s="1478"/>
      <c r="KPR375" s="1478"/>
      <c r="KPS375" s="1478"/>
      <c r="KPT375" s="1478"/>
      <c r="KPU375" s="1478"/>
      <c r="KPV375" s="1478"/>
      <c r="KPW375" s="1478"/>
      <c r="KPX375" s="1478"/>
      <c r="KPY375" s="1478"/>
      <c r="KPZ375" s="1478"/>
      <c r="KQA375" s="1478"/>
      <c r="KQB375" s="1478"/>
      <c r="KQC375" s="1478"/>
      <c r="KQD375" s="1478"/>
      <c r="KQE375" s="1478"/>
      <c r="KQF375" s="1478"/>
      <c r="KQG375" s="1478"/>
      <c r="KQH375" s="1478"/>
      <c r="KQI375" s="1478"/>
      <c r="KQJ375" s="1478"/>
      <c r="KQK375" s="1478"/>
      <c r="KQL375" s="1478"/>
      <c r="KQM375" s="1478"/>
      <c r="KQN375" s="1478"/>
      <c r="KQO375" s="1478"/>
      <c r="KQP375" s="1478"/>
      <c r="KQQ375" s="1478"/>
      <c r="KQR375" s="1478"/>
      <c r="KQS375" s="1478"/>
      <c r="KQT375" s="1478"/>
      <c r="KQU375" s="1478"/>
      <c r="KQV375" s="1478"/>
      <c r="KQW375" s="1478"/>
      <c r="KQX375" s="1478"/>
      <c r="KQY375" s="1478"/>
      <c r="KQZ375" s="1478"/>
      <c r="KRA375" s="1478"/>
      <c r="KRB375" s="1478"/>
      <c r="KRC375" s="1478"/>
      <c r="KRD375" s="1478"/>
      <c r="KRE375" s="1478"/>
      <c r="KRF375" s="1478"/>
      <c r="KRG375" s="1478"/>
      <c r="KRH375" s="1478"/>
      <c r="KRI375" s="1478"/>
      <c r="KRJ375" s="1478"/>
      <c r="KRK375" s="1478"/>
      <c r="KRL375" s="1478"/>
      <c r="KRM375" s="1478"/>
      <c r="KRN375" s="1478"/>
      <c r="KRO375" s="1478"/>
      <c r="KRP375" s="1478"/>
      <c r="KRQ375" s="1478"/>
      <c r="KRR375" s="1478"/>
      <c r="KRS375" s="1478"/>
      <c r="KRT375" s="1478"/>
      <c r="KRU375" s="1478"/>
      <c r="KRV375" s="1478"/>
      <c r="KRW375" s="1478"/>
      <c r="KRX375" s="1478"/>
      <c r="KRY375" s="1478"/>
      <c r="KRZ375" s="1478"/>
      <c r="KSA375" s="1478"/>
      <c r="KSB375" s="1478"/>
      <c r="KSC375" s="1478"/>
      <c r="KSD375" s="1478"/>
      <c r="KSE375" s="1478"/>
      <c r="KSF375" s="1478"/>
      <c r="KSG375" s="1478"/>
      <c r="KSH375" s="1478"/>
      <c r="KSI375" s="1478"/>
      <c r="KSJ375" s="1478"/>
      <c r="KSK375" s="1478"/>
      <c r="KSL375" s="1478"/>
      <c r="KSM375" s="1478"/>
      <c r="KSN375" s="1478"/>
      <c r="KSO375" s="1478"/>
      <c r="KSP375" s="1478"/>
      <c r="KSQ375" s="1478"/>
      <c r="KSR375" s="1478"/>
      <c r="KSS375" s="1478"/>
      <c r="KST375" s="1478"/>
      <c r="KSU375" s="1478"/>
      <c r="KSV375" s="1478"/>
      <c r="KSW375" s="1478"/>
      <c r="KSX375" s="1478"/>
      <c r="KSY375" s="1478"/>
      <c r="KSZ375" s="1478"/>
      <c r="KTA375" s="1478"/>
      <c r="KTB375" s="1478"/>
      <c r="KTC375" s="1478"/>
      <c r="KTD375" s="1478"/>
      <c r="KTE375" s="1478"/>
      <c r="KTF375" s="1478"/>
      <c r="KTG375" s="1478"/>
      <c r="KTH375" s="1478"/>
      <c r="KTI375" s="1478"/>
      <c r="KTJ375" s="1478"/>
      <c r="KTK375" s="1478"/>
      <c r="KTL375" s="1478"/>
      <c r="KTM375" s="1478"/>
      <c r="KTN375" s="1478"/>
      <c r="KTO375" s="1478"/>
      <c r="KTP375" s="1478"/>
      <c r="KTQ375" s="1478"/>
      <c r="KTR375" s="1478"/>
      <c r="KTS375" s="1478"/>
      <c r="KTT375" s="1478"/>
      <c r="KTU375" s="1478"/>
      <c r="KTV375" s="1478"/>
      <c r="KTW375" s="1478"/>
      <c r="KTX375" s="1478"/>
      <c r="KTY375" s="1478"/>
      <c r="KTZ375" s="1478"/>
      <c r="KUA375" s="1478"/>
      <c r="KUB375" s="1478"/>
      <c r="KUC375" s="1478"/>
      <c r="KUD375" s="1478"/>
      <c r="KUE375" s="1478"/>
      <c r="KUF375" s="1478"/>
      <c r="KUG375" s="1478"/>
      <c r="KUH375" s="1478"/>
      <c r="KUI375" s="1478"/>
      <c r="KUJ375" s="1478"/>
      <c r="KUK375" s="1478"/>
      <c r="KUL375" s="1478"/>
      <c r="KUM375" s="1478"/>
      <c r="KUN375" s="1478"/>
      <c r="KUO375" s="1478"/>
      <c r="KUP375" s="1478"/>
      <c r="KUQ375" s="1478"/>
      <c r="KUR375" s="1478"/>
      <c r="KUS375" s="1478"/>
      <c r="KUT375" s="1478"/>
      <c r="KUU375" s="1478"/>
      <c r="KUV375" s="1478"/>
      <c r="KUW375" s="1478"/>
      <c r="KUX375" s="1478"/>
      <c r="KUY375" s="1478"/>
      <c r="KUZ375" s="1478"/>
      <c r="KVA375" s="1478"/>
      <c r="KVB375" s="1478"/>
      <c r="KVC375" s="1478"/>
      <c r="KVD375" s="1478"/>
      <c r="KVE375" s="1478"/>
      <c r="KVF375" s="1478"/>
      <c r="KVG375" s="1478"/>
      <c r="KVH375" s="1478"/>
      <c r="KVI375" s="1478"/>
      <c r="KVJ375" s="1478"/>
      <c r="KVK375" s="1478"/>
      <c r="KVL375" s="1478"/>
      <c r="KVM375" s="1478"/>
      <c r="KVN375" s="1478"/>
      <c r="KVO375" s="1478"/>
      <c r="KVP375" s="1478"/>
      <c r="KVQ375" s="1478"/>
      <c r="KVR375" s="1478"/>
      <c r="KVS375" s="1478"/>
      <c r="KVT375" s="1478"/>
      <c r="KVU375" s="1478"/>
      <c r="KVV375" s="1478"/>
      <c r="KVW375" s="1478"/>
      <c r="KVX375" s="1478"/>
      <c r="KVY375" s="1478"/>
      <c r="KVZ375" s="1478"/>
      <c r="KWA375" s="1478"/>
      <c r="KWB375" s="1478"/>
      <c r="KWC375" s="1478"/>
      <c r="KWD375" s="1478"/>
      <c r="KWE375" s="1478"/>
      <c r="KWF375" s="1478"/>
      <c r="KWG375" s="1478"/>
      <c r="KWH375" s="1478"/>
      <c r="KWI375" s="1478"/>
      <c r="KWJ375" s="1478"/>
      <c r="KWK375" s="1478"/>
      <c r="KWL375" s="1478"/>
      <c r="KWM375" s="1478"/>
      <c r="KWN375" s="1478"/>
      <c r="KWO375" s="1478"/>
      <c r="KWP375" s="1478"/>
      <c r="KWQ375" s="1478"/>
      <c r="KWR375" s="1478"/>
      <c r="KWS375" s="1478"/>
      <c r="KWT375" s="1478"/>
      <c r="KWU375" s="1478"/>
      <c r="KWV375" s="1478"/>
      <c r="KWW375" s="1478"/>
      <c r="KWX375" s="1478"/>
      <c r="KWY375" s="1478"/>
      <c r="KWZ375" s="1478"/>
      <c r="KXA375" s="1478"/>
      <c r="KXB375" s="1478"/>
      <c r="KXC375" s="1478"/>
      <c r="KXD375" s="1478"/>
      <c r="KXE375" s="1478"/>
      <c r="KXF375" s="1478"/>
      <c r="KXG375" s="1478"/>
      <c r="KXH375" s="1478"/>
      <c r="KXI375" s="1478"/>
      <c r="KXJ375" s="1478"/>
      <c r="KXK375" s="1478"/>
      <c r="KXL375" s="1478"/>
      <c r="KXM375" s="1478"/>
      <c r="KXN375" s="1478"/>
      <c r="KXO375" s="1478"/>
      <c r="KXP375" s="1478"/>
      <c r="KXQ375" s="1478"/>
      <c r="KXR375" s="1478"/>
      <c r="KXS375" s="1478"/>
      <c r="KXT375" s="1478"/>
      <c r="KXU375" s="1478"/>
      <c r="KXV375" s="1478"/>
      <c r="KXW375" s="1478"/>
      <c r="KXX375" s="1478"/>
      <c r="KXY375" s="1478"/>
      <c r="KXZ375" s="1478"/>
      <c r="KYA375" s="1478"/>
      <c r="KYB375" s="1478"/>
      <c r="KYC375" s="1478"/>
      <c r="KYD375" s="1478"/>
      <c r="KYE375" s="1478"/>
      <c r="KYF375" s="1478"/>
      <c r="KYG375" s="1478"/>
      <c r="KYH375" s="1478"/>
      <c r="KYI375" s="1478"/>
      <c r="KYJ375" s="1478"/>
      <c r="KYK375" s="1478"/>
      <c r="KYL375" s="1478"/>
      <c r="KYM375" s="1478"/>
      <c r="KYN375" s="1478"/>
      <c r="KYO375" s="1478"/>
      <c r="KYP375" s="1478"/>
      <c r="KYQ375" s="1478"/>
      <c r="KYR375" s="1478"/>
      <c r="KYS375" s="1478"/>
      <c r="KYT375" s="1478"/>
      <c r="KYU375" s="1478"/>
      <c r="KYV375" s="1478"/>
      <c r="KYW375" s="1478"/>
      <c r="KYX375" s="1478"/>
      <c r="KYY375" s="1478"/>
      <c r="KYZ375" s="1478"/>
      <c r="KZA375" s="1478"/>
      <c r="KZB375" s="1478"/>
      <c r="KZC375" s="1478"/>
      <c r="KZD375" s="1478"/>
      <c r="KZE375" s="1478"/>
      <c r="KZF375" s="1478"/>
      <c r="KZG375" s="1478"/>
      <c r="KZH375" s="1478"/>
      <c r="KZI375" s="1478"/>
      <c r="KZJ375" s="1478"/>
      <c r="KZK375" s="1478"/>
      <c r="KZL375" s="1478"/>
      <c r="KZM375" s="1478"/>
      <c r="KZN375" s="1478"/>
      <c r="KZO375" s="1478"/>
      <c r="KZP375" s="1478"/>
      <c r="KZQ375" s="1478"/>
      <c r="KZR375" s="1478"/>
      <c r="KZS375" s="1478"/>
      <c r="KZT375" s="1478"/>
      <c r="KZU375" s="1478"/>
      <c r="KZV375" s="1478"/>
      <c r="KZW375" s="1478"/>
      <c r="KZX375" s="1478"/>
      <c r="KZY375" s="1478"/>
      <c r="KZZ375" s="1478"/>
      <c r="LAA375" s="1478"/>
      <c r="LAB375" s="1478"/>
      <c r="LAC375" s="1478"/>
      <c r="LAD375" s="1478"/>
      <c r="LAE375" s="1478"/>
      <c r="LAF375" s="1478"/>
      <c r="LAG375" s="1478"/>
      <c r="LAH375" s="1478"/>
      <c r="LAI375" s="1478"/>
      <c r="LAJ375" s="1478"/>
      <c r="LAK375" s="1478"/>
      <c r="LAL375" s="1478"/>
      <c r="LAM375" s="1478"/>
      <c r="LAN375" s="1478"/>
      <c r="LAO375" s="1478"/>
      <c r="LAP375" s="1478"/>
      <c r="LAQ375" s="1478"/>
      <c r="LAR375" s="1478"/>
      <c r="LAS375" s="1478"/>
      <c r="LAT375" s="1478"/>
      <c r="LAU375" s="1478"/>
      <c r="LAV375" s="1478"/>
      <c r="LAW375" s="1478"/>
      <c r="LAX375" s="1478"/>
      <c r="LAY375" s="1478"/>
      <c r="LAZ375" s="1478"/>
      <c r="LBA375" s="1478"/>
      <c r="LBB375" s="1478"/>
      <c r="LBC375" s="1478"/>
      <c r="LBD375" s="1478"/>
      <c r="LBE375" s="1478"/>
      <c r="LBF375" s="1478"/>
      <c r="LBG375" s="1478"/>
      <c r="LBH375" s="1478"/>
      <c r="LBI375" s="1478"/>
      <c r="LBJ375" s="1478"/>
      <c r="LBK375" s="1478"/>
      <c r="LBL375" s="1478"/>
      <c r="LBM375" s="1478"/>
      <c r="LBN375" s="1478"/>
      <c r="LBO375" s="1478"/>
      <c r="LBP375" s="1478"/>
      <c r="LBQ375" s="1478"/>
      <c r="LBR375" s="1478"/>
      <c r="LBS375" s="1478"/>
      <c r="LBT375" s="1478"/>
      <c r="LBU375" s="1478"/>
      <c r="LBV375" s="1478"/>
      <c r="LBW375" s="1478"/>
      <c r="LBX375" s="1478"/>
      <c r="LBY375" s="1478"/>
      <c r="LBZ375" s="1478"/>
      <c r="LCA375" s="1478"/>
      <c r="LCB375" s="1478"/>
      <c r="LCC375" s="1478"/>
      <c r="LCD375" s="1478"/>
      <c r="LCE375" s="1478"/>
      <c r="LCF375" s="1478"/>
      <c r="LCG375" s="1478"/>
      <c r="LCH375" s="1478"/>
      <c r="LCI375" s="1478"/>
      <c r="LCJ375" s="1478"/>
      <c r="LCK375" s="1478"/>
      <c r="LCL375" s="1478"/>
      <c r="LCM375" s="1478"/>
      <c r="LCN375" s="1478"/>
      <c r="LCO375" s="1478"/>
      <c r="LCP375" s="1478"/>
      <c r="LCQ375" s="1478"/>
      <c r="LCR375" s="1478"/>
      <c r="LCS375" s="1478"/>
      <c r="LCT375" s="1478"/>
      <c r="LCU375" s="1478"/>
      <c r="LCV375" s="1478"/>
      <c r="LCW375" s="1478"/>
      <c r="LCX375" s="1478"/>
      <c r="LCY375" s="1478"/>
      <c r="LCZ375" s="1478"/>
      <c r="LDA375" s="1478"/>
      <c r="LDB375" s="1478"/>
      <c r="LDC375" s="1478"/>
      <c r="LDD375" s="1478"/>
      <c r="LDE375" s="1478"/>
      <c r="LDF375" s="1478"/>
      <c r="LDG375" s="1478"/>
      <c r="LDH375" s="1478"/>
      <c r="LDI375" s="1478"/>
      <c r="LDJ375" s="1478"/>
      <c r="LDK375" s="1478"/>
      <c r="LDL375" s="1478"/>
      <c r="LDM375" s="1478"/>
      <c r="LDN375" s="1478"/>
      <c r="LDO375" s="1478"/>
      <c r="LDP375" s="1478"/>
      <c r="LDQ375" s="1478"/>
      <c r="LDR375" s="1478"/>
      <c r="LDS375" s="1478"/>
      <c r="LDT375" s="1478"/>
      <c r="LDU375" s="1478"/>
      <c r="LDV375" s="1478"/>
      <c r="LDW375" s="1478"/>
      <c r="LDX375" s="1478"/>
      <c r="LDY375" s="1478"/>
      <c r="LDZ375" s="1478"/>
      <c r="LEA375" s="1478"/>
      <c r="LEB375" s="1478"/>
      <c r="LEC375" s="1478"/>
      <c r="LED375" s="1478"/>
      <c r="LEE375" s="1478"/>
      <c r="LEF375" s="1478"/>
      <c r="LEG375" s="1478"/>
      <c r="LEH375" s="1478"/>
      <c r="LEI375" s="1478"/>
      <c r="LEJ375" s="1478"/>
      <c r="LEK375" s="1478"/>
      <c r="LEL375" s="1478"/>
      <c r="LEM375" s="1478"/>
      <c r="LEN375" s="1478"/>
      <c r="LEO375" s="1478"/>
      <c r="LEP375" s="1478"/>
      <c r="LEQ375" s="1478"/>
      <c r="LER375" s="1478"/>
      <c r="LES375" s="1478"/>
      <c r="LET375" s="1478"/>
      <c r="LEU375" s="1478"/>
      <c r="LEV375" s="1478"/>
      <c r="LEW375" s="1478"/>
      <c r="LEX375" s="1478"/>
      <c r="LEY375" s="1478"/>
      <c r="LEZ375" s="1478"/>
      <c r="LFA375" s="1478"/>
      <c r="LFB375" s="1478"/>
      <c r="LFC375" s="1478"/>
      <c r="LFD375" s="1478"/>
      <c r="LFE375" s="1478"/>
      <c r="LFF375" s="1478"/>
      <c r="LFG375" s="1478"/>
      <c r="LFH375" s="1478"/>
      <c r="LFI375" s="1478"/>
      <c r="LFJ375" s="1478"/>
      <c r="LFK375" s="1478"/>
      <c r="LFL375" s="1478"/>
      <c r="LFM375" s="1478"/>
      <c r="LFN375" s="1478"/>
      <c r="LFO375" s="1478"/>
      <c r="LFP375" s="1478"/>
      <c r="LFQ375" s="1478"/>
      <c r="LFR375" s="1478"/>
      <c r="LFS375" s="1478"/>
      <c r="LFT375" s="1478"/>
      <c r="LFU375" s="1478"/>
      <c r="LFV375" s="1478"/>
      <c r="LFW375" s="1478"/>
      <c r="LFX375" s="1478"/>
      <c r="LFY375" s="1478"/>
      <c r="LFZ375" s="1478"/>
      <c r="LGA375" s="1478"/>
      <c r="LGB375" s="1478"/>
      <c r="LGC375" s="1478"/>
      <c r="LGD375" s="1478"/>
      <c r="LGE375" s="1478"/>
      <c r="LGF375" s="1478"/>
      <c r="LGG375" s="1478"/>
      <c r="LGH375" s="1478"/>
      <c r="LGI375" s="1478"/>
      <c r="LGJ375" s="1478"/>
      <c r="LGK375" s="1478"/>
      <c r="LGL375" s="1478"/>
      <c r="LGM375" s="1478"/>
      <c r="LGN375" s="1478"/>
      <c r="LGO375" s="1478"/>
      <c r="LGP375" s="1478"/>
      <c r="LGQ375" s="1478"/>
      <c r="LGR375" s="1478"/>
      <c r="LGS375" s="1478"/>
      <c r="LGT375" s="1478"/>
      <c r="LGU375" s="1478"/>
      <c r="LGV375" s="1478"/>
      <c r="LGW375" s="1478"/>
      <c r="LGX375" s="1478"/>
      <c r="LGY375" s="1478"/>
      <c r="LGZ375" s="1478"/>
      <c r="LHA375" s="1478"/>
      <c r="LHB375" s="1478"/>
      <c r="LHC375" s="1478"/>
      <c r="LHD375" s="1478"/>
      <c r="LHE375" s="1478"/>
      <c r="LHF375" s="1478"/>
      <c r="LHG375" s="1478"/>
      <c r="LHH375" s="1478"/>
      <c r="LHI375" s="1478"/>
      <c r="LHJ375" s="1478"/>
      <c r="LHK375" s="1478"/>
      <c r="LHL375" s="1478"/>
      <c r="LHM375" s="1478"/>
      <c r="LHN375" s="1478"/>
      <c r="LHO375" s="1478"/>
      <c r="LHP375" s="1478"/>
      <c r="LHQ375" s="1478"/>
      <c r="LHR375" s="1478"/>
      <c r="LHS375" s="1478"/>
      <c r="LHT375" s="1478"/>
      <c r="LHU375" s="1478"/>
      <c r="LHV375" s="1478"/>
      <c r="LHW375" s="1478"/>
      <c r="LHX375" s="1478"/>
      <c r="LHY375" s="1478"/>
      <c r="LHZ375" s="1478"/>
      <c r="LIA375" s="1478"/>
      <c r="LIB375" s="1478"/>
      <c r="LIC375" s="1478"/>
      <c r="LID375" s="1478"/>
      <c r="LIE375" s="1478"/>
      <c r="LIF375" s="1478"/>
      <c r="LIG375" s="1478"/>
      <c r="LIH375" s="1478"/>
      <c r="LII375" s="1478"/>
      <c r="LIJ375" s="1478"/>
      <c r="LIK375" s="1478"/>
      <c r="LIL375" s="1478"/>
      <c r="LIM375" s="1478"/>
      <c r="LIN375" s="1478"/>
      <c r="LIO375" s="1478"/>
      <c r="LIP375" s="1478"/>
      <c r="LIQ375" s="1478"/>
      <c r="LIR375" s="1478"/>
      <c r="LIS375" s="1478"/>
      <c r="LIT375" s="1478"/>
      <c r="LIU375" s="1478"/>
      <c r="LIV375" s="1478"/>
      <c r="LIW375" s="1478"/>
      <c r="LIX375" s="1478"/>
      <c r="LIY375" s="1478"/>
      <c r="LIZ375" s="1478"/>
      <c r="LJA375" s="1478"/>
      <c r="LJB375" s="1478"/>
      <c r="LJC375" s="1478"/>
      <c r="LJD375" s="1478"/>
      <c r="LJE375" s="1478"/>
      <c r="LJF375" s="1478"/>
      <c r="LJG375" s="1478"/>
      <c r="LJH375" s="1478"/>
      <c r="LJI375" s="1478"/>
      <c r="LJJ375" s="1478"/>
      <c r="LJK375" s="1478"/>
      <c r="LJL375" s="1478"/>
      <c r="LJM375" s="1478"/>
      <c r="LJN375" s="1478"/>
      <c r="LJO375" s="1478"/>
      <c r="LJP375" s="1478"/>
      <c r="LJQ375" s="1478"/>
      <c r="LJR375" s="1478"/>
      <c r="LJS375" s="1478"/>
      <c r="LJT375" s="1478"/>
      <c r="LJU375" s="1478"/>
      <c r="LJV375" s="1478"/>
      <c r="LJW375" s="1478"/>
      <c r="LJX375" s="1478"/>
      <c r="LJY375" s="1478"/>
      <c r="LJZ375" s="1478"/>
      <c r="LKA375" s="1478"/>
      <c r="LKB375" s="1478"/>
      <c r="LKC375" s="1478"/>
      <c r="LKD375" s="1478"/>
      <c r="LKE375" s="1478"/>
      <c r="LKF375" s="1478"/>
      <c r="LKG375" s="1478"/>
      <c r="LKH375" s="1478"/>
      <c r="LKI375" s="1478"/>
      <c r="LKJ375" s="1478"/>
      <c r="LKK375" s="1478"/>
      <c r="LKL375" s="1478"/>
      <c r="LKM375" s="1478"/>
      <c r="LKN375" s="1478"/>
      <c r="LKO375" s="1478"/>
      <c r="LKP375" s="1478"/>
      <c r="LKQ375" s="1478"/>
      <c r="LKR375" s="1478"/>
      <c r="LKS375" s="1478"/>
      <c r="LKT375" s="1478"/>
      <c r="LKU375" s="1478"/>
      <c r="LKV375" s="1478"/>
      <c r="LKW375" s="1478"/>
      <c r="LKX375" s="1478"/>
      <c r="LKY375" s="1478"/>
      <c r="LKZ375" s="1478"/>
      <c r="LLA375" s="1478"/>
      <c r="LLB375" s="1478"/>
      <c r="LLC375" s="1478"/>
      <c r="LLD375" s="1478"/>
      <c r="LLE375" s="1478"/>
      <c r="LLF375" s="1478"/>
      <c r="LLG375" s="1478"/>
      <c r="LLH375" s="1478"/>
      <c r="LLI375" s="1478"/>
      <c r="LLJ375" s="1478"/>
      <c r="LLK375" s="1478"/>
      <c r="LLL375" s="1478"/>
      <c r="LLM375" s="1478"/>
      <c r="LLN375" s="1478"/>
      <c r="LLO375" s="1478"/>
      <c r="LLP375" s="1478"/>
      <c r="LLQ375" s="1478"/>
      <c r="LLR375" s="1478"/>
      <c r="LLS375" s="1478"/>
      <c r="LLT375" s="1478"/>
      <c r="LLU375" s="1478"/>
      <c r="LLV375" s="1478"/>
      <c r="LLW375" s="1478"/>
      <c r="LLX375" s="1478"/>
      <c r="LLY375" s="1478"/>
      <c r="LLZ375" s="1478"/>
      <c r="LMA375" s="1478"/>
      <c r="LMB375" s="1478"/>
      <c r="LMC375" s="1478"/>
      <c r="LMD375" s="1478"/>
      <c r="LME375" s="1478"/>
      <c r="LMF375" s="1478"/>
      <c r="LMG375" s="1478"/>
      <c r="LMH375" s="1478"/>
      <c r="LMI375" s="1478"/>
      <c r="LMJ375" s="1478"/>
      <c r="LMK375" s="1478"/>
      <c r="LML375" s="1478"/>
      <c r="LMM375" s="1478"/>
      <c r="LMN375" s="1478"/>
      <c r="LMO375" s="1478"/>
      <c r="LMP375" s="1478"/>
      <c r="LMQ375" s="1478"/>
      <c r="LMR375" s="1478"/>
      <c r="LMS375" s="1478"/>
      <c r="LMT375" s="1478"/>
      <c r="LMU375" s="1478"/>
      <c r="LMV375" s="1478"/>
      <c r="LMW375" s="1478"/>
      <c r="LMX375" s="1478"/>
      <c r="LMY375" s="1478"/>
      <c r="LMZ375" s="1478"/>
      <c r="LNA375" s="1478"/>
      <c r="LNB375" s="1478"/>
      <c r="LNC375" s="1478"/>
      <c r="LND375" s="1478"/>
      <c r="LNE375" s="1478"/>
      <c r="LNF375" s="1478"/>
      <c r="LNG375" s="1478"/>
      <c r="LNH375" s="1478"/>
      <c r="LNI375" s="1478"/>
      <c r="LNJ375" s="1478"/>
      <c r="LNK375" s="1478"/>
      <c r="LNL375" s="1478"/>
      <c r="LNM375" s="1478"/>
      <c r="LNN375" s="1478"/>
      <c r="LNO375" s="1478"/>
      <c r="LNP375" s="1478"/>
      <c r="LNQ375" s="1478"/>
      <c r="LNR375" s="1478"/>
      <c r="LNS375" s="1478"/>
      <c r="LNT375" s="1478"/>
      <c r="LNU375" s="1478"/>
      <c r="LNV375" s="1478"/>
      <c r="LNW375" s="1478"/>
      <c r="LNX375" s="1478"/>
      <c r="LNY375" s="1478"/>
      <c r="LNZ375" s="1478"/>
      <c r="LOA375" s="1478"/>
      <c r="LOB375" s="1478"/>
      <c r="LOC375" s="1478"/>
      <c r="LOD375" s="1478"/>
      <c r="LOE375" s="1478"/>
      <c r="LOF375" s="1478"/>
      <c r="LOG375" s="1478"/>
      <c r="LOH375" s="1478"/>
      <c r="LOI375" s="1478"/>
      <c r="LOJ375" s="1478"/>
      <c r="LOK375" s="1478"/>
      <c r="LOL375" s="1478"/>
      <c r="LOM375" s="1478"/>
      <c r="LON375" s="1478"/>
      <c r="LOO375" s="1478"/>
      <c r="LOP375" s="1478"/>
      <c r="LOQ375" s="1478"/>
      <c r="LOR375" s="1478"/>
      <c r="LOS375" s="1478"/>
      <c r="LOT375" s="1478"/>
      <c r="LOU375" s="1478"/>
      <c r="LOV375" s="1478"/>
      <c r="LOW375" s="1478"/>
      <c r="LOX375" s="1478"/>
      <c r="LOY375" s="1478"/>
      <c r="LOZ375" s="1478"/>
      <c r="LPA375" s="1478"/>
      <c r="LPB375" s="1478"/>
      <c r="LPC375" s="1478"/>
      <c r="LPD375" s="1478"/>
      <c r="LPE375" s="1478"/>
      <c r="LPF375" s="1478"/>
      <c r="LPG375" s="1478"/>
      <c r="LPH375" s="1478"/>
      <c r="LPI375" s="1478"/>
      <c r="LPJ375" s="1478"/>
      <c r="LPK375" s="1478"/>
      <c r="LPL375" s="1478"/>
      <c r="LPM375" s="1478"/>
      <c r="LPN375" s="1478"/>
      <c r="LPO375" s="1478"/>
      <c r="LPP375" s="1478"/>
      <c r="LPQ375" s="1478"/>
      <c r="LPR375" s="1478"/>
      <c r="LPS375" s="1478"/>
      <c r="LPT375" s="1478"/>
      <c r="LPU375" s="1478"/>
      <c r="LPV375" s="1478"/>
      <c r="LPW375" s="1478"/>
      <c r="LPX375" s="1478"/>
      <c r="LPY375" s="1478"/>
      <c r="LPZ375" s="1478"/>
      <c r="LQA375" s="1478"/>
      <c r="LQB375" s="1478"/>
      <c r="LQC375" s="1478"/>
      <c r="LQD375" s="1478"/>
      <c r="LQE375" s="1478"/>
      <c r="LQF375" s="1478"/>
      <c r="LQG375" s="1478"/>
      <c r="LQH375" s="1478"/>
      <c r="LQI375" s="1478"/>
      <c r="LQJ375" s="1478"/>
      <c r="LQK375" s="1478"/>
      <c r="LQL375" s="1478"/>
      <c r="LQM375" s="1478"/>
      <c r="LQN375" s="1478"/>
      <c r="LQO375" s="1478"/>
      <c r="LQP375" s="1478"/>
      <c r="LQQ375" s="1478"/>
      <c r="LQR375" s="1478"/>
      <c r="LQS375" s="1478"/>
      <c r="LQT375" s="1478"/>
      <c r="LQU375" s="1478"/>
      <c r="LQV375" s="1478"/>
      <c r="LQW375" s="1478"/>
      <c r="LQX375" s="1478"/>
      <c r="LQY375" s="1478"/>
      <c r="LQZ375" s="1478"/>
      <c r="LRA375" s="1478"/>
      <c r="LRB375" s="1478"/>
      <c r="LRC375" s="1478"/>
      <c r="LRD375" s="1478"/>
      <c r="LRE375" s="1478"/>
      <c r="LRF375" s="1478"/>
      <c r="LRG375" s="1478"/>
      <c r="LRH375" s="1478"/>
      <c r="LRI375" s="1478"/>
      <c r="LRJ375" s="1478"/>
      <c r="LRK375" s="1478"/>
      <c r="LRL375" s="1478"/>
      <c r="LRM375" s="1478"/>
      <c r="LRN375" s="1478"/>
      <c r="LRO375" s="1478"/>
      <c r="LRP375" s="1478"/>
      <c r="LRQ375" s="1478"/>
      <c r="LRR375" s="1478"/>
      <c r="LRS375" s="1478"/>
      <c r="LRT375" s="1478"/>
      <c r="LRU375" s="1478"/>
      <c r="LRV375" s="1478"/>
      <c r="LRW375" s="1478"/>
      <c r="LRX375" s="1478"/>
      <c r="LRY375" s="1478"/>
      <c r="LRZ375" s="1478"/>
      <c r="LSA375" s="1478"/>
      <c r="LSB375" s="1478"/>
      <c r="LSC375" s="1478"/>
      <c r="LSD375" s="1478"/>
      <c r="LSE375" s="1478"/>
      <c r="LSF375" s="1478"/>
      <c r="LSG375" s="1478"/>
      <c r="LSH375" s="1478"/>
      <c r="LSI375" s="1478"/>
      <c r="LSJ375" s="1478"/>
      <c r="LSK375" s="1478"/>
      <c r="LSL375" s="1478"/>
      <c r="LSM375" s="1478"/>
      <c r="LSN375" s="1478"/>
      <c r="LSO375" s="1478"/>
      <c r="LSP375" s="1478"/>
      <c r="LSQ375" s="1478"/>
      <c r="LSR375" s="1478"/>
      <c r="LSS375" s="1478"/>
      <c r="LST375" s="1478"/>
      <c r="LSU375" s="1478"/>
      <c r="LSV375" s="1478"/>
      <c r="LSW375" s="1478"/>
      <c r="LSX375" s="1478"/>
      <c r="LSY375" s="1478"/>
      <c r="LSZ375" s="1478"/>
      <c r="LTA375" s="1478"/>
      <c r="LTB375" s="1478"/>
      <c r="LTC375" s="1478"/>
      <c r="LTD375" s="1478"/>
      <c r="LTE375" s="1478"/>
      <c r="LTF375" s="1478"/>
      <c r="LTG375" s="1478"/>
      <c r="LTH375" s="1478"/>
      <c r="LTI375" s="1478"/>
      <c r="LTJ375" s="1478"/>
      <c r="LTK375" s="1478"/>
      <c r="LTL375" s="1478"/>
      <c r="LTM375" s="1478"/>
      <c r="LTN375" s="1478"/>
      <c r="LTO375" s="1478"/>
      <c r="LTP375" s="1478"/>
      <c r="LTQ375" s="1478"/>
      <c r="LTR375" s="1478"/>
      <c r="LTS375" s="1478"/>
      <c r="LTT375" s="1478"/>
      <c r="LTU375" s="1478"/>
      <c r="LTV375" s="1478"/>
      <c r="LTW375" s="1478"/>
      <c r="LTX375" s="1478"/>
      <c r="LTY375" s="1478"/>
      <c r="LTZ375" s="1478"/>
      <c r="LUA375" s="1478"/>
      <c r="LUB375" s="1478"/>
      <c r="LUC375" s="1478"/>
      <c r="LUD375" s="1478"/>
      <c r="LUE375" s="1478"/>
      <c r="LUF375" s="1478"/>
      <c r="LUG375" s="1478"/>
      <c r="LUH375" s="1478"/>
      <c r="LUI375" s="1478"/>
      <c r="LUJ375" s="1478"/>
      <c r="LUK375" s="1478"/>
      <c r="LUL375" s="1478"/>
      <c r="LUM375" s="1478"/>
      <c r="LUN375" s="1478"/>
      <c r="LUO375" s="1478"/>
      <c r="LUP375" s="1478"/>
      <c r="LUQ375" s="1478"/>
      <c r="LUR375" s="1478"/>
      <c r="LUS375" s="1478"/>
      <c r="LUT375" s="1478"/>
      <c r="LUU375" s="1478"/>
      <c r="LUV375" s="1478"/>
      <c r="LUW375" s="1478"/>
      <c r="LUX375" s="1478"/>
      <c r="LUY375" s="1478"/>
      <c r="LUZ375" s="1478"/>
      <c r="LVA375" s="1478"/>
      <c r="LVB375" s="1478"/>
      <c r="LVC375" s="1478"/>
      <c r="LVD375" s="1478"/>
      <c r="LVE375" s="1478"/>
      <c r="LVF375" s="1478"/>
      <c r="LVG375" s="1478"/>
      <c r="LVH375" s="1478"/>
      <c r="LVI375" s="1478"/>
      <c r="LVJ375" s="1478"/>
      <c r="LVK375" s="1478"/>
      <c r="LVL375" s="1478"/>
      <c r="LVM375" s="1478"/>
      <c r="LVN375" s="1478"/>
      <c r="LVO375" s="1478"/>
      <c r="LVP375" s="1478"/>
      <c r="LVQ375" s="1478"/>
      <c r="LVR375" s="1478"/>
      <c r="LVS375" s="1478"/>
      <c r="LVT375" s="1478"/>
      <c r="LVU375" s="1478"/>
      <c r="LVV375" s="1478"/>
      <c r="LVW375" s="1478"/>
      <c r="LVX375" s="1478"/>
      <c r="LVY375" s="1478"/>
      <c r="LVZ375" s="1478"/>
      <c r="LWA375" s="1478"/>
      <c r="LWB375" s="1478"/>
      <c r="LWC375" s="1478"/>
      <c r="LWD375" s="1478"/>
      <c r="LWE375" s="1478"/>
      <c r="LWF375" s="1478"/>
      <c r="LWG375" s="1478"/>
      <c r="LWH375" s="1478"/>
      <c r="LWI375" s="1478"/>
      <c r="LWJ375" s="1478"/>
      <c r="LWK375" s="1478"/>
      <c r="LWL375" s="1478"/>
      <c r="LWM375" s="1478"/>
      <c r="LWN375" s="1478"/>
      <c r="LWO375" s="1478"/>
      <c r="LWP375" s="1478"/>
      <c r="LWQ375" s="1478"/>
      <c r="LWR375" s="1478"/>
      <c r="LWS375" s="1478"/>
      <c r="LWT375" s="1478"/>
      <c r="LWU375" s="1478"/>
      <c r="LWV375" s="1478"/>
      <c r="LWW375" s="1478"/>
      <c r="LWX375" s="1478"/>
      <c r="LWY375" s="1478"/>
      <c r="LWZ375" s="1478"/>
      <c r="LXA375" s="1478"/>
      <c r="LXB375" s="1478"/>
      <c r="LXC375" s="1478"/>
      <c r="LXD375" s="1478"/>
      <c r="LXE375" s="1478"/>
      <c r="LXF375" s="1478"/>
      <c r="LXG375" s="1478"/>
      <c r="LXH375" s="1478"/>
      <c r="LXI375" s="1478"/>
      <c r="LXJ375" s="1478"/>
      <c r="LXK375" s="1478"/>
      <c r="LXL375" s="1478"/>
      <c r="LXM375" s="1478"/>
      <c r="LXN375" s="1478"/>
      <c r="LXO375" s="1478"/>
      <c r="LXP375" s="1478"/>
      <c r="LXQ375" s="1478"/>
      <c r="LXR375" s="1478"/>
      <c r="LXS375" s="1478"/>
      <c r="LXT375" s="1478"/>
      <c r="LXU375" s="1478"/>
      <c r="LXV375" s="1478"/>
      <c r="LXW375" s="1478"/>
      <c r="LXX375" s="1478"/>
      <c r="LXY375" s="1478"/>
      <c r="LXZ375" s="1478"/>
      <c r="LYA375" s="1478"/>
      <c r="LYB375" s="1478"/>
      <c r="LYC375" s="1478"/>
      <c r="LYD375" s="1478"/>
      <c r="LYE375" s="1478"/>
      <c r="LYF375" s="1478"/>
      <c r="LYG375" s="1478"/>
      <c r="LYH375" s="1478"/>
      <c r="LYI375" s="1478"/>
      <c r="LYJ375" s="1478"/>
      <c r="LYK375" s="1478"/>
      <c r="LYL375" s="1478"/>
      <c r="LYM375" s="1478"/>
      <c r="LYN375" s="1478"/>
      <c r="LYO375" s="1478"/>
      <c r="LYP375" s="1478"/>
      <c r="LYQ375" s="1478"/>
      <c r="LYR375" s="1478"/>
      <c r="LYS375" s="1478"/>
      <c r="LYT375" s="1478"/>
      <c r="LYU375" s="1478"/>
      <c r="LYV375" s="1478"/>
      <c r="LYW375" s="1478"/>
      <c r="LYX375" s="1478"/>
      <c r="LYY375" s="1478"/>
      <c r="LYZ375" s="1478"/>
      <c r="LZA375" s="1478"/>
      <c r="LZB375" s="1478"/>
      <c r="LZC375" s="1478"/>
      <c r="LZD375" s="1478"/>
      <c r="LZE375" s="1478"/>
      <c r="LZF375" s="1478"/>
      <c r="LZG375" s="1478"/>
      <c r="LZH375" s="1478"/>
      <c r="LZI375" s="1478"/>
      <c r="LZJ375" s="1478"/>
      <c r="LZK375" s="1478"/>
      <c r="LZL375" s="1478"/>
      <c r="LZM375" s="1478"/>
      <c r="LZN375" s="1478"/>
      <c r="LZO375" s="1478"/>
      <c r="LZP375" s="1478"/>
      <c r="LZQ375" s="1478"/>
      <c r="LZR375" s="1478"/>
      <c r="LZS375" s="1478"/>
      <c r="LZT375" s="1478"/>
      <c r="LZU375" s="1478"/>
      <c r="LZV375" s="1478"/>
      <c r="LZW375" s="1478"/>
      <c r="LZX375" s="1478"/>
      <c r="LZY375" s="1478"/>
      <c r="LZZ375" s="1478"/>
      <c r="MAA375" s="1478"/>
      <c r="MAB375" s="1478"/>
      <c r="MAC375" s="1478"/>
      <c r="MAD375" s="1478"/>
      <c r="MAE375" s="1478"/>
      <c r="MAF375" s="1478"/>
      <c r="MAG375" s="1478"/>
      <c r="MAH375" s="1478"/>
      <c r="MAI375" s="1478"/>
      <c r="MAJ375" s="1478"/>
      <c r="MAK375" s="1478"/>
      <c r="MAL375" s="1478"/>
      <c r="MAM375" s="1478"/>
      <c r="MAN375" s="1478"/>
      <c r="MAO375" s="1478"/>
      <c r="MAP375" s="1478"/>
      <c r="MAQ375" s="1478"/>
      <c r="MAR375" s="1478"/>
      <c r="MAS375" s="1478"/>
      <c r="MAT375" s="1478"/>
      <c r="MAU375" s="1478"/>
      <c r="MAV375" s="1478"/>
      <c r="MAW375" s="1478"/>
      <c r="MAX375" s="1478"/>
      <c r="MAY375" s="1478"/>
      <c r="MAZ375" s="1478"/>
      <c r="MBA375" s="1478"/>
      <c r="MBB375" s="1478"/>
      <c r="MBC375" s="1478"/>
      <c r="MBD375" s="1478"/>
      <c r="MBE375" s="1478"/>
      <c r="MBF375" s="1478"/>
      <c r="MBG375" s="1478"/>
      <c r="MBH375" s="1478"/>
      <c r="MBI375" s="1478"/>
      <c r="MBJ375" s="1478"/>
      <c r="MBK375" s="1478"/>
      <c r="MBL375" s="1478"/>
      <c r="MBM375" s="1478"/>
      <c r="MBN375" s="1478"/>
      <c r="MBO375" s="1478"/>
      <c r="MBP375" s="1478"/>
      <c r="MBQ375" s="1478"/>
      <c r="MBR375" s="1478"/>
      <c r="MBS375" s="1478"/>
      <c r="MBT375" s="1478"/>
      <c r="MBU375" s="1478"/>
      <c r="MBV375" s="1478"/>
      <c r="MBW375" s="1478"/>
      <c r="MBX375" s="1478"/>
      <c r="MBY375" s="1478"/>
      <c r="MBZ375" s="1478"/>
      <c r="MCA375" s="1478"/>
      <c r="MCB375" s="1478"/>
      <c r="MCC375" s="1478"/>
      <c r="MCD375" s="1478"/>
      <c r="MCE375" s="1478"/>
      <c r="MCF375" s="1478"/>
      <c r="MCG375" s="1478"/>
      <c r="MCH375" s="1478"/>
      <c r="MCI375" s="1478"/>
      <c r="MCJ375" s="1478"/>
      <c r="MCK375" s="1478"/>
      <c r="MCL375" s="1478"/>
      <c r="MCM375" s="1478"/>
      <c r="MCN375" s="1478"/>
      <c r="MCO375" s="1478"/>
      <c r="MCP375" s="1478"/>
      <c r="MCQ375" s="1478"/>
      <c r="MCR375" s="1478"/>
      <c r="MCS375" s="1478"/>
      <c r="MCT375" s="1478"/>
      <c r="MCU375" s="1478"/>
      <c r="MCV375" s="1478"/>
      <c r="MCW375" s="1478"/>
      <c r="MCX375" s="1478"/>
      <c r="MCY375" s="1478"/>
      <c r="MCZ375" s="1478"/>
      <c r="MDA375" s="1478"/>
      <c r="MDB375" s="1478"/>
      <c r="MDC375" s="1478"/>
      <c r="MDD375" s="1478"/>
      <c r="MDE375" s="1478"/>
      <c r="MDF375" s="1478"/>
      <c r="MDG375" s="1478"/>
      <c r="MDH375" s="1478"/>
      <c r="MDI375" s="1478"/>
      <c r="MDJ375" s="1478"/>
      <c r="MDK375" s="1478"/>
      <c r="MDL375" s="1478"/>
      <c r="MDM375" s="1478"/>
      <c r="MDN375" s="1478"/>
      <c r="MDO375" s="1478"/>
      <c r="MDP375" s="1478"/>
      <c r="MDQ375" s="1478"/>
      <c r="MDR375" s="1478"/>
      <c r="MDS375" s="1478"/>
      <c r="MDT375" s="1478"/>
      <c r="MDU375" s="1478"/>
      <c r="MDV375" s="1478"/>
      <c r="MDW375" s="1478"/>
      <c r="MDX375" s="1478"/>
      <c r="MDY375" s="1478"/>
      <c r="MDZ375" s="1478"/>
      <c r="MEA375" s="1478"/>
      <c r="MEB375" s="1478"/>
      <c r="MEC375" s="1478"/>
      <c r="MED375" s="1478"/>
      <c r="MEE375" s="1478"/>
      <c r="MEF375" s="1478"/>
      <c r="MEG375" s="1478"/>
      <c r="MEH375" s="1478"/>
      <c r="MEI375" s="1478"/>
      <c r="MEJ375" s="1478"/>
      <c r="MEK375" s="1478"/>
      <c r="MEL375" s="1478"/>
      <c r="MEM375" s="1478"/>
      <c r="MEN375" s="1478"/>
      <c r="MEO375" s="1478"/>
      <c r="MEP375" s="1478"/>
      <c r="MEQ375" s="1478"/>
      <c r="MER375" s="1478"/>
      <c r="MES375" s="1478"/>
      <c r="MET375" s="1478"/>
      <c r="MEU375" s="1478"/>
      <c r="MEV375" s="1478"/>
      <c r="MEW375" s="1478"/>
      <c r="MEX375" s="1478"/>
      <c r="MEY375" s="1478"/>
      <c r="MEZ375" s="1478"/>
      <c r="MFA375" s="1478"/>
      <c r="MFB375" s="1478"/>
      <c r="MFC375" s="1478"/>
      <c r="MFD375" s="1478"/>
      <c r="MFE375" s="1478"/>
      <c r="MFF375" s="1478"/>
      <c r="MFG375" s="1478"/>
      <c r="MFH375" s="1478"/>
      <c r="MFI375" s="1478"/>
      <c r="MFJ375" s="1478"/>
      <c r="MFK375" s="1478"/>
      <c r="MFL375" s="1478"/>
      <c r="MFM375" s="1478"/>
      <c r="MFN375" s="1478"/>
      <c r="MFO375" s="1478"/>
      <c r="MFP375" s="1478"/>
      <c r="MFQ375" s="1478"/>
      <c r="MFR375" s="1478"/>
      <c r="MFS375" s="1478"/>
      <c r="MFT375" s="1478"/>
      <c r="MFU375" s="1478"/>
      <c r="MFV375" s="1478"/>
      <c r="MFW375" s="1478"/>
      <c r="MFX375" s="1478"/>
      <c r="MFY375" s="1478"/>
      <c r="MFZ375" s="1478"/>
      <c r="MGA375" s="1478"/>
      <c r="MGB375" s="1478"/>
      <c r="MGC375" s="1478"/>
      <c r="MGD375" s="1478"/>
      <c r="MGE375" s="1478"/>
      <c r="MGF375" s="1478"/>
      <c r="MGG375" s="1478"/>
      <c r="MGH375" s="1478"/>
      <c r="MGI375" s="1478"/>
      <c r="MGJ375" s="1478"/>
      <c r="MGK375" s="1478"/>
      <c r="MGL375" s="1478"/>
      <c r="MGM375" s="1478"/>
      <c r="MGN375" s="1478"/>
      <c r="MGO375" s="1478"/>
      <c r="MGP375" s="1478"/>
      <c r="MGQ375" s="1478"/>
      <c r="MGR375" s="1478"/>
      <c r="MGS375" s="1478"/>
      <c r="MGT375" s="1478"/>
      <c r="MGU375" s="1478"/>
      <c r="MGV375" s="1478"/>
      <c r="MGW375" s="1478"/>
      <c r="MGX375" s="1478"/>
      <c r="MGY375" s="1478"/>
      <c r="MGZ375" s="1478"/>
      <c r="MHA375" s="1478"/>
      <c r="MHB375" s="1478"/>
      <c r="MHC375" s="1478"/>
      <c r="MHD375" s="1478"/>
      <c r="MHE375" s="1478"/>
      <c r="MHF375" s="1478"/>
      <c r="MHG375" s="1478"/>
      <c r="MHH375" s="1478"/>
      <c r="MHI375" s="1478"/>
      <c r="MHJ375" s="1478"/>
      <c r="MHK375" s="1478"/>
      <c r="MHL375" s="1478"/>
      <c r="MHM375" s="1478"/>
      <c r="MHN375" s="1478"/>
      <c r="MHO375" s="1478"/>
      <c r="MHP375" s="1478"/>
      <c r="MHQ375" s="1478"/>
      <c r="MHR375" s="1478"/>
      <c r="MHS375" s="1478"/>
      <c r="MHT375" s="1478"/>
      <c r="MHU375" s="1478"/>
      <c r="MHV375" s="1478"/>
      <c r="MHW375" s="1478"/>
      <c r="MHX375" s="1478"/>
      <c r="MHY375" s="1478"/>
      <c r="MHZ375" s="1478"/>
      <c r="MIA375" s="1478"/>
      <c r="MIB375" s="1478"/>
      <c r="MIC375" s="1478"/>
      <c r="MID375" s="1478"/>
      <c r="MIE375" s="1478"/>
      <c r="MIF375" s="1478"/>
      <c r="MIG375" s="1478"/>
      <c r="MIH375" s="1478"/>
      <c r="MII375" s="1478"/>
      <c r="MIJ375" s="1478"/>
      <c r="MIK375" s="1478"/>
      <c r="MIL375" s="1478"/>
      <c r="MIM375" s="1478"/>
      <c r="MIN375" s="1478"/>
      <c r="MIO375" s="1478"/>
      <c r="MIP375" s="1478"/>
      <c r="MIQ375" s="1478"/>
      <c r="MIR375" s="1478"/>
      <c r="MIS375" s="1478"/>
      <c r="MIT375" s="1478"/>
      <c r="MIU375" s="1478"/>
      <c r="MIV375" s="1478"/>
      <c r="MIW375" s="1478"/>
      <c r="MIX375" s="1478"/>
      <c r="MIY375" s="1478"/>
      <c r="MIZ375" s="1478"/>
      <c r="MJA375" s="1478"/>
      <c r="MJB375" s="1478"/>
      <c r="MJC375" s="1478"/>
      <c r="MJD375" s="1478"/>
      <c r="MJE375" s="1478"/>
      <c r="MJF375" s="1478"/>
      <c r="MJG375" s="1478"/>
      <c r="MJH375" s="1478"/>
      <c r="MJI375" s="1478"/>
      <c r="MJJ375" s="1478"/>
      <c r="MJK375" s="1478"/>
      <c r="MJL375" s="1478"/>
      <c r="MJM375" s="1478"/>
      <c r="MJN375" s="1478"/>
      <c r="MJO375" s="1478"/>
      <c r="MJP375" s="1478"/>
      <c r="MJQ375" s="1478"/>
      <c r="MJR375" s="1478"/>
      <c r="MJS375" s="1478"/>
      <c r="MJT375" s="1478"/>
      <c r="MJU375" s="1478"/>
      <c r="MJV375" s="1478"/>
      <c r="MJW375" s="1478"/>
      <c r="MJX375" s="1478"/>
      <c r="MJY375" s="1478"/>
      <c r="MJZ375" s="1478"/>
      <c r="MKA375" s="1478"/>
      <c r="MKB375" s="1478"/>
      <c r="MKC375" s="1478"/>
      <c r="MKD375" s="1478"/>
      <c r="MKE375" s="1478"/>
      <c r="MKF375" s="1478"/>
      <c r="MKG375" s="1478"/>
      <c r="MKH375" s="1478"/>
      <c r="MKI375" s="1478"/>
      <c r="MKJ375" s="1478"/>
      <c r="MKK375" s="1478"/>
      <c r="MKL375" s="1478"/>
      <c r="MKM375" s="1478"/>
      <c r="MKN375" s="1478"/>
      <c r="MKO375" s="1478"/>
      <c r="MKP375" s="1478"/>
      <c r="MKQ375" s="1478"/>
      <c r="MKR375" s="1478"/>
      <c r="MKS375" s="1478"/>
      <c r="MKT375" s="1478"/>
      <c r="MKU375" s="1478"/>
      <c r="MKV375" s="1478"/>
      <c r="MKW375" s="1478"/>
      <c r="MKX375" s="1478"/>
      <c r="MKY375" s="1478"/>
      <c r="MKZ375" s="1478"/>
      <c r="MLA375" s="1478"/>
      <c r="MLB375" s="1478"/>
      <c r="MLC375" s="1478"/>
      <c r="MLD375" s="1478"/>
      <c r="MLE375" s="1478"/>
      <c r="MLF375" s="1478"/>
      <c r="MLG375" s="1478"/>
      <c r="MLH375" s="1478"/>
      <c r="MLI375" s="1478"/>
      <c r="MLJ375" s="1478"/>
      <c r="MLK375" s="1478"/>
      <c r="MLL375" s="1478"/>
      <c r="MLM375" s="1478"/>
      <c r="MLN375" s="1478"/>
      <c r="MLO375" s="1478"/>
      <c r="MLP375" s="1478"/>
      <c r="MLQ375" s="1478"/>
      <c r="MLR375" s="1478"/>
      <c r="MLS375" s="1478"/>
      <c r="MLT375" s="1478"/>
      <c r="MLU375" s="1478"/>
      <c r="MLV375" s="1478"/>
      <c r="MLW375" s="1478"/>
      <c r="MLX375" s="1478"/>
      <c r="MLY375" s="1478"/>
      <c r="MLZ375" s="1478"/>
      <c r="MMA375" s="1478"/>
      <c r="MMB375" s="1478"/>
      <c r="MMC375" s="1478"/>
      <c r="MMD375" s="1478"/>
      <c r="MME375" s="1478"/>
      <c r="MMF375" s="1478"/>
      <c r="MMG375" s="1478"/>
      <c r="MMH375" s="1478"/>
      <c r="MMI375" s="1478"/>
      <c r="MMJ375" s="1478"/>
      <c r="MMK375" s="1478"/>
      <c r="MML375" s="1478"/>
      <c r="MMM375" s="1478"/>
      <c r="MMN375" s="1478"/>
      <c r="MMO375" s="1478"/>
      <c r="MMP375" s="1478"/>
      <c r="MMQ375" s="1478"/>
      <c r="MMR375" s="1478"/>
      <c r="MMS375" s="1478"/>
      <c r="MMT375" s="1478"/>
      <c r="MMU375" s="1478"/>
      <c r="MMV375" s="1478"/>
      <c r="MMW375" s="1478"/>
      <c r="MMX375" s="1478"/>
      <c r="MMY375" s="1478"/>
      <c r="MMZ375" s="1478"/>
      <c r="MNA375" s="1478"/>
      <c r="MNB375" s="1478"/>
      <c r="MNC375" s="1478"/>
      <c r="MND375" s="1478"/>
      <c r="MNE375" s="1478"/>
      <c r="MNF375" s="1478"/>
      <c r="MNG375" s="1478"/>
      <c r="MNH375" s="1478"/>
      <c r="MNI375" s="1478"/>
      <c r="MNJ375" s="1478"/>
      <c r="MNK375" s="1478"/>
      <c r="MNL375" s="1478"/>
      <c r="MNM375" s="1478"/>
      <c r="MNN375" s="1478"/>
      <c r="MNO375" s="1478"/>
      <c r="MNP375" s="1478"/>
      <c r="MNQ375" s="1478"/>
      <c r="MNR375" s="1478"/>
      <c r="MNS375" s="1478"/>
      <c r="MNT375" s="1478"/>
      <c r="MNU375" s="1478"/>
      <c r="MNV375" s="1478"/>
      <c r="MNW375" s="1478"/>
      <c r="MNX375" s="1478"/>
      <c r="MNY375" s="1478"/>
      <c r="MNZ375" s="1478"/>
      <c r="MOA375" s="1478"/>
      <c r="MOB375" s="1478"/>
      <c r="MOC375" s="1478"/>
      <c r="MOD375" s="1478"/>
      <c r="MOE375" s="1478"/>
      <c r="MOF375" s="1478"/>
      <c r="MOG375" s="1478"/>
      <c r="MOH375" s="1478"/>
      <c r="MOI375" s="1478"/>
      <c r="MOJ375" s="1478"/>
      <c r="MOK375" s="1478"/>
      <c r="MOL375" s="1478"/>
      <c r="MOM375" s="1478"/>
      <c r="MON375" s="1478"/>
      <c r="MOO375" s="1478"/>
      <c r="MOP375" s="1478"/>
      <c r="MOQ375" s="1478"/>
      <c r="MOR375" s="1478"/>
      <c r="MOS375" s="1478"/>
      <c r="MOT375" s="1478"/>
      <c r="MOU375" s="1478"/>
      <c r="MOV375" s="1478"/>
      <c r="MOW375" s="1478"/>
      <c r="MOX375" s="1478"/>
      <c r="MOY375" s="1478"/>
      <c r="MOZ375" s="1478"/>
      <c r="MPA375" s="1478"/>
      <c r="MPB375" s="1478"/>
      <c r="MPC375" s="1478"/>
      <c r="MPD375" s="1478"/>
      <c r="MPE375" s="1478"/>
      <c r="MPF375" s="1478"/>
      <c r="MPG375" s="1478"/>
      <c r="MPH375" s="1478"/>
      <c r="MPI375" s="1478"/>
      <c r="MPJ375" s="1478"/>
      <c r="MPK375" s="1478"/>
      <c r="MPL375" s="1478"/>
      <c r="MPM375" s="1478"/>
      <c r="MPN375" s="1478"/>
      <c r="MPO375" s="1478"/>
      <c r="MPP375" s="1478"/>
      <c r="MPQ375" s="1478"/>
      <c r="MPR375" s="1478"/>
      <c r="MPS375" s="1478"/>
      <c r="MPT375" s="1478"/>
      <c r="MPU375" s="1478"/>
      <c r="MPV375" s="1478"/>
      <c r="MPW375" s="1478"/>
      <c r="MPX375" s="1478"/>
      <c r="MPY375" s="1478"/>
      <c r="MPZ375" s="1478"/>
      <c r="MQA375" s="1478"/>
      <c r="MQB375" s="1478"/>
      <c r="MQC375" s="1478"/>
      <c r="MQD375" s="1478"/>
      <c r="MQE375" s="1478"/>
      <c r="MQF375" s="1478"/>
      <c r="MQG375" s="1478"/>
      <c r="MQH375" s="1478"/>
      <c r="MQI375" s="1478"/>
      <c r="MQJ375" s="1478"/>
      <c r="MQK375" s="1478"/>
      <c r="MQL375" s="1478"/>
      <c r="MQM375" s="1478"/>
      <c r="MQN375" s="1478"/>
      <c r="MQO375" s="1478"/>
      <c r="MQP375" s="1478"/>
      <c r="MQQ375" s="1478"/>
      <c r="MQR375" s="1478"/>
      <c r="MQS375" s="1478"/>
      <c r="MQT375" s="1478"/>
      <c r="MQU375" s="1478"/>
      <c r="MQV375" s="1478"/>
      <c r="MQW375" s="1478"/>
      <c r="MQX375" s="1478"/>
      <c r="MQY375" s="1478"/>
      <c r="MQZ375" s="1478"/>
      <c r="MRA375" s="1478"/>
      <c r="MRB375" s="1478"/>
      <c r="MRC375" s="1478"/>
      <c r="MRD375" s="1478"/>
      <c r="MRE375" s="1478"/>
      <c r="MRF375" s="1478"/>
      <c r="MRG375" s="1478"/>
      <c r="MRH375" s="1478"/>
      <c r="MRI375" s="1478"/>
      <c r="MRJ375" s="1478"/>
      <c r="MRK375" s="1478"/>
      <c r="MRL375" s="1478"/>
      <c r="MRM375" s="1478"/>
      <c r="MRN375" s="1478"/>
      <c r="MRO375" s="1478"/>
      <c r="MRP375" s="1478"/>
      <c r="MRQ375" s="1478"/>
      <c r="MRR375" s="1478"/>
      <c r="MRS375" s="1478"/>
      <c r="MRT375" s="1478"/>
      <c r="MRU375" s="1478"/>
      <c r="MRV375" s="1478"/>
      <c r="MRW375" s="1478"/>
      <c r="MRX375" s="1478"/>
      <c r="MRY375" s="1478"/>
      <c r="MRZ375" s="1478"/>
      <c r="MSA375" s="1478"/>
      <c r="MSB375" s="1478"/>
      <c r="MSC375" s="1478"/>
      <c r="MSD375" s="1478"/>
      <c r="MSE375" s="1478"/>
      <c r="MSF375" s="1478"/>
      <c r="MSG375" s="1478"/>
      <c r="MSH375" s="1478"/>
      <c r="MSI375" s="1478"/>
      <c r="MSJ375" s="1478"/>
      <c r="MSK375" s="1478"/>
      <c r="MSL375" s="1478"/>
      <c r="MSM375" s="1478"/>
      <c r="MSN375" s="1478"/>
      <c r="MSO375" s="1478"/>
      <c r="MSP375" s="1478"/>
      <c r="MSQ375" s="1478"/>
      <c r="MSR375" s="1478"/>
      <c r="MSS375" s="1478"/>
      <c r="MST375" s="1478"/>
      <c r="MSU375" s="1478"/>
      <c r="MSV375" s="1478"/>
      <c r="MSW375" s="1478"/>
      <c r="MSX375" s="1478"/>
      <c r="MSY375" s="1478"/>
      <c r="MSZ375" s="1478"/>
      <c r="MTA375" s="1478"/>
      <c r="MTB375" s="1478"/>
      <c r="MTC375" s="1478"/>
      <c r="MTD375" s="1478"/>
      <c r="MTE375" s="1478"/>
      <c r="MTF375" s="1478"/>
      <c r="MTG375" s="1478"/>
      <c r="MTH375" s="1478"/>
      <c r="MTI375" s="1478"/>
      <c r="MTJ375" s="1478"/>
      <c r="MTK375" s="1478"/>
      <c r="MTL375" s="1478"/>
      <c r="MTM375" s="1478"/>
      <c r="MTN375" s="1478"/>
      <c r="MTO375" s="1478"/>
      <c r="MTP375" s="1478"/>
      <c r="MTQ375" s="1478"/>
      <c r="MTR375" s="1478"/>
      <c r="MTS375" s="1478"/>
      <c r="MTT375" s="1478"/>
      <c r="MTU375" s="1478"/>
      <c r="MTV375" s="1478"/>
      <c r="MTW375" s="1478"/>
      <c r="MTX375" s="1478"/>
      <c r="MTY375" s="1478"/>
      <c r="MTZ375" s="1478"/>
      <c r="MUA375" s="1478"/>
      <c r="MUB375" s="1478"/>
      <c r="MUC375" s="1478"/>
      <c r="MUD375" s="1478"/>
      <c r="MUE375" s="1478"/>
      <c r="MUF375" s="1478"/>
      <c r="MUG375" s="1478"/>
      <c r="MUH375" s="1478"/>
      <c r="MUI375" s="1478"/>
      <c r="MUJ375" s="1478"/>
      <c r="MUK375" s="1478"/>
      <c r="MUL375" s="1478"/>
      <c r="MUM375" s="1478"/>
      <c r="MUN375" s="1478"/>
      <c r="MUO375" s="1478"/>
      <c r="MUP375" s="1478"/>
      <c r="MUQ375" s="1478"/>
      <c r="MUR375" s="1478"/>
      <c r="MUS375" s="1478"/>
      <c r="MUT375" s="1478"/>
      <c r="MUU375" s="1478"/>
      <c r="MUV375" s="1478"/>
      <c r="MUW375" s="1478"/>
      <c r="MUX375" s="1478"/>
      <c r="MUY375" s="1478"/>
      <c r="MUZ375" s="1478"/>
      <c r="MVA375" s="1478"/>
      <c r="MVB375" s="1478"/>
      <c r="MVC375" s="1478"/>
      <c r="MVD375" s="1478"/>
      <c r="MVE375" s="1478"/>
      <c r="MVF375" s="1478"/>
      <c r="MVG375" s="1478"/>
      <c r="MVH375" s="1478"/>
      <c r="MVI375" s="1478"/>
      <c r="MVJ375" s="1478"/>
      <c r="MVK375" s="1478"/>
      <c r="MVL375" s="1478"/>
      <c r="MVM375" s="1478"/>
      <c r="MVN375" s="1478"/>
      <c r="MVO375" s="1478"/>
      <c r="MVP375" s="1478"/>
      <c r="MVQ375" s="1478"/>
      <c r="MVR375" s="1478"/>
      <c r="MVS375" s="1478"/>
      <c r="MVT375" s="1478"/>
      <c r="MVU375" s="1478"/>
      <c r="MVV375" s="1478"/>
      <c r="MVW375" s="1478"/>
      <c r="MVX375" s="1478"/>
      <c r="MVY375" s="1478"/>
      <c r="MVZ375" s="1478"/>
      <c r="MWA375" s="1478"/>
      <c r="MWB375" s="1478"/>
      <c r="MWC375" s="1478"/>
      <c r="MWD375" s="1478"/>
      <c r="MWE375" s="1478"/>
      <c r="MWF375" s="1478"/>
      <c r="MWG375" s="1478"/>
      <c r="MWH375" s="1478"/>
      <c r="MWI375" s="1478"/>
      <c r="MWJ375" s="1478"/>
      <c r="MWK375" s="1478"/>
      <c r="MWL375" s="1478"/>
      <c r="MWM375" s="1478"/>
      <c r="MWN375" s="1478"/>
      <c r="MWO375" s="1478"/>
      <c r="MWP375" s="1478"/>
      <c r="MWQ375" s="1478"/>
      <c r="MWR375" s="1478"/>
      <c r="MWS375" s="1478"/>
      <c r="MWT375" s="1478"/>
      <c r="MWU375" s="1478"/>
      <c r="MWV375" s="1478"/>
      <c r="MWW375" s="1478"/>
      <c r="MWX375" s="1478"/>
      <c r="MWY375" s="1478"/>
      <c r="MWZ375" s="1478"/>
      <c r="MXA375" s="1478"/>
      <c r="MXB375" s="1478"/>
      <c r="MXC375" s="1478"/>
      <c r="MXD375" s="1478"/>
      <c r="MXE375" s="1478"/>
      <c r="MXF375" s="1478"/>
      <c r="MXG375" s="1478"/>
      <c r="MXH375" s="1478"/>
      <c r="MXI375" s="1478"/>
      <c r="MXJ375" s="1478"/>
      <c r="MXK375" s="1478"/>
      <c r="MXL375" s="1478"/>
      <c r="MXM375" s="1478"/>
      <c r="MXN375" s="1478"/>
      <c r="MXO375" s="1478"/>
      <c r="MXP375" s="1478"/>
      <c r="MXQ375" s="1478"/>
      <c r="MXR375" s="1478"/>
      <c r="MXS375" s="1478"/>
      <c r="MXT375" s="1478"/>
      <c r="MXU375" s="1478"/>
      <c r="MXV375" s="1478"/>
      <c r="MXW375" s="1478"/>
      <c r="MXX375" s="1478"/>
      <c r="MXY375" s="1478"/>
      <c r="MXZ375" s="1478"/>
      <c r="MYA375" s="1478"/>
      <c r="MYB375" s="1478"/>
      <c r="MYC375" s="1478"/>
      <c r="MYD375" s="1478"/>
      <c r="MYE375" s="1478"/>
      <c r="MYF375" s="1478"/>
      <c r="MYG375" s="1478"/>
      <c r="MYH375" s="1478"/>
      <c r="MYI375" s="1478"/>
      <c r="MYJ375" s="1478"/>
      <c r="MYK375" s="1478"/>
      <c r="MYL375" s="1478"/>
      <c r="MYM375" s="1478"/>
      <c r="MYN375" s="1478"/>
      <c r="MYO375" s="1478"/>
      <c r="MYP375" s="1478"/>
      <c r="MYQ375" s="1478"/>
      <c r="MYR375" s="1478"/>
      <c r="MYS375" s="1478"/>
      <c r="MYT375" s="1478"/>
      <c r="MYU375" s="1478"/>
      <c r="MYV375" s="1478"/>
      <c r="MYW375" s="1478"/>
      <c r="MYX375" s="1478"/>
      <c r="MYY375" s="1478"/>
      <c r="MYZ375" s="1478"/>
      <c r="MZA375" s="1478"/>
      <c r="MZB375" s="1478"/>
      <c r="MZC375" s="1478"/>
      <c r="MZD375" s="1478"/>
      <c r="MZE375" s="1478"/>
      <c r="MZF375" s="1478"/>
      <c r="MZG375" s="1478"/>
      <c r="MZH375" s="1478"/>
      <c r="MZI375" s="1478"/>
      <c r="MZJ375" s="1478"/>
      <c r="MZK375" s="1478"/>
      <c r="MZL375" s="1478"/>
      <c r="MZM375" s="1478"/>
      <c r="MZN375" s="1478"/>
      <c r="MZO375" s="1478"/>
      <c r="MZP375" s="1478"/>
      <c r="MZQ375" s="1478"/>
      <c r="MZR375" s="1478"/>
      <c r="MZS375" s="1478"/>
      <c r="MZT375" s="1478"/>
      <c r="MZU375" s="1478"/>
      <c r="MZV375" s="1478"/>
      <c r="MZW375" s="1478"/>
      <c r="MZX375" s="1478"/>
      <c r="MZY375" s="1478"/>
      <c r="MZZ375" s="1478"/>
      <c r="NAA375" s="1478"/>
      <c r="NAB375" s="1478"/>
      <c r="NAC375" s="1478"/>
      <c r="NAD375" s="1478"/>
      <c r="NAE375" s="1478"/>
      <c r="NAF375" s="1478"/>
      <c r="NAG375" s="1478"/>
      <c r="NAH375" s="1478"/>
      <c r="NAI375" s="1478"/>
      <c r="NAJ375" s="1478"/>
      <c r="NAK375" s="1478"/>
      <c r="NAL375" s="1478"/>
      <c r="NAM375" s="1478"/>
      <c r="NAN375" s="1478"/>
      <c r="NAO375" s="1478"/>
      <c r="NAP375" s="1478"/>
      <c r="NAQ375" s="1478"/>
      <c r="NAR375" s="1478"/>
      <c r="NAS375" s="1478"/>
      <c r="NAT375" s="1478"/>
      <c r="NAU375" s="1478"/>
      <c r="NAV375" s="1478"/>
      <c r="NAW375" s="1478"/>
      <c r="NAX375" s="1478"/>
      <c r="NAY375" s="1478"/>
      <c r="NAZ375" s="1478"/>
      <c r="NBA375" s="1478"/>
      <c r="NBB375" s="1478"/>
      <c r="NBC375" s="1478"/>
      <c r="NBD375" s="1478"/>
      <c r="NBE375" s="1478"/>
      <c r="NBF375" s="1478"/>
      <c r="NBG375" s="1478"/>
      <c r="NBH375" s="1478"/>
      <c r="NBI375" s="1478"/>
      <c r="NBJ375" s="1478"/>
      <c r="NBK375" s="1478"/>
      <c r="NBL375" s="1478"/>
      <c r="NBM375" s="1478"/>
      <c r="NBN375" s="1478"/>
      <c r="NBO375" s="1478"/>
      <c r="NBP375" s="1478"/>
      <c r="NBQ375" s="1478"/>
      <c r="NBR375" s="1478"/>
      <c r="NBS375" s="1478"/>
      <c r="NBT375" s="1478"/>
      <c r="NBU375" s="1478"/>
      <c r="NBV375" s="1478"/>
      <c r="NBW375" s="1478"/>
      <c r="NBX375" s="1478"/>
      <c r="NBY375" s="1478"/>
      <c r="NBZ375" s="1478"/>
      <c r="NCA375" s="1478"/>
      <c r="NCB375" s="1478"/>
      <c r="NCC375" s="1478"/>
      <c r="NCD375" s="1478"/>
      <c r="NCE375" s="1478"/>
      <c r="NCF375" s="1478"/>
      <c r="NCG375" s="1478"/>
      <c r="NCH375" s="1478"/>
      <c r="NCI375" s="1478"/>
      <c r="NCJ375" s="1478"/>
      <c r="NCK375" s="1478"/>
      <c r="NCL375" s="1478"/>
      <c r="NCM375" s="1478"/>
      <c r="NCN375" s="1478"/>
      <c r="NCO375" s="1478"/>
      <c r="NCP375" s="1478"/>
      <c r="NCQ375" s="1478"/>
      <c r="NCR375" s="1478"/>
      <c r="NCS375" s="1478"/>
      <c r="NCT375" s="1478"/>
      <c r="NCU375" s="1478"/>
      <c r="NCV375" s="1478"/>
      <c r="NCW375" s="1478"/>
      <c r="NCX375" s="1478"/>
      <c r="NCY375" s="1478"/>
      <c r="NCZ375" s="1478"/>
      <c r="NDA375" s="1478"/>
      <c r="NDB375" s="1478"/>
      <c r="NDC375" s="1478"/>
      <c r="NDD375" s="1478"/>
      <c r="NDE375" s="1478"/>
      <c r="NDF375" s="1478"/>
      <c r="NDG375" s="1478"/>
      <c r="NDH375" s="1478"/>
      <c r="NDI375" s="1478"/>
      <c r="NDJ375" s="1478"/>
      <c r="NDK375" s="1478"/>
      <c r="NDL375" s="1478"/>
      <c r="NDM375" s="1478"/>
      <c r="NDN375" s="1478"/>
      <c r="NDO375" s="1478"/>
      <c r="NDP375" s="1478"/>
      <c r="NDQ375" s="1478"/>
      <c r="NDR375" s="1478"/>
      <c r="NDS375" s="1478"/>
      <c r="NDT375" s="1478"/>
      <c r="NDU375" s="1478"/>
      <c r="NDV375" s="1478"/>
      <c r="NDW375" s="1478"/>
      <c r="NDX375" s="1478"/>
      <c r="NDY375" s="1478"/>
      <c r="NDZ375" s="1478"/>
      <c r="NEA375" s="1478"/>
      <c r="NEB375" s="1478"/>
      <c r="NEC375" s="1478"/>
      <c r="NED375" s="1478"/>
      <c r="NEE375" s="1478"/>
      <c r="NEF375" s="1478"/>
      <c r="NEG375" s="1478"/>
      <c r="NEH375" s="1478"/>
      <c r="NEI375" s="1478"/>
      <c r="NEJ375" s="1478"/>
      <c r="NEK375" s="1478"/>
      <c r="NEL375" s="1478"/>
      <c r="NEM375" s="1478"/>
      <c r="NEN375" s="1478"/>
      <c r="NEO375" s="1478"/>
      <c r="NEP375" s="1478"/>
      <c r="NEQ375" s="1478"/>
      <c r="NER375" s="1478"/>
      <c r="NES375" s="1478"/>
      <c r="NET375" s="1478"/>
      <c r="NEU375" s="1478"/>
      <c r="NEV375" s="1478"/>
      <c r="NEW375" s="1478"/>
      <c r="NEX375" s="1478"/>
      <c r="NEY375" s="1478"/>
      <c r="NEZ375" s="1478"/>
      <c r="NFA375" s="1478"/>
      <c r="NFB375" s="1478"/>
      <c r="NFC375" s="1478"/>
      <c r="NFD375" s="1478"/>
      <c r="NFE375" s="1478"/>
      <c r="NFF375" s="1478"/>
      <c r="NFG375" s="1478"/>
      <c r="NFH375" s="1478"/>
      <c r="NFI375" s="1478"/>
      <c r="NFJ375" s="1478"/>
      <c r="NFK375" s="1478"/>
      <c r="NFL375" s="1478"/>
      <c r="NFM375" s="1478"/>
      <c r="NFN375" s="1478"/>
      <c r="NFO375" s="1478"/>
      <c r="NFP375" s="1478"/>
      <c r="NFQ375" s="1478"/>
      <c r="NFR375" s="1478"/>
      <c r="NFS375" s="1478"/>
      <c r="NFT375" s="1478"/>
      <c r="NFU375" s="1478"/>
      <c r="NFV375" s="1478"/>
      <c r="NFW375" s="1478"/>
      <c r="NFX375" s="1478"/>
      <c r="NFY375" s="1478"/>
      <c r="NFZ375" s="1478"/>
      <c r="NGA375" s="1478"/>
      <c r="NGB375" s="1478"/>
      <c r="NGC375" s="1478"/>
      <c r="NGD375" s="1478"/>
      <c r="NGE375" s="1478"/>
      <c r="NGF375" s="1478"/>
      <c r="NGG375" s="1478"/>
      <c r="NGH375" s="1478"/>
      <c r="NGI375" s="1478"/>
      <c r="NGJ375" s="1478"/>
      <c r="NGK375" s="1478"/>
      <c r="NGL375" s="1478"/>
      <c r="NGM375" s="1478"/>
      <c r="NGN375" s="1478"/>
      <c r="NGO375" s="1478"/>
      <c r="NGP375" s="1478"/>
      <c r="NGQ375" s="1478"/>
      <c r="NGR375" s="1478"/>
      <c r="NGS375" s="1478"/>
      <c r="NGT375" s="1478"/>
      <c r="NGU375" s="1478"/>
      <c r="NGV375" s="1478"/>
      <c r="NGW375" s="1478"/>
      <c r="NGX375" s="1478"/>
      <c r="NGY375" s="1478"/>
      <c r="NGZ375" s="1478"/>
      <c r="NHA375" s="1478"/>
      <c r="NHB375" s="1478"/>
      <c r="NHC375" s="1478"/>
      <c r="NHD375" s="1478"/>
      <c r="NHE375" s="1478"/>
      <c r="NHF375" s="1478"/>
      <c r="NHG375" s="1478"/>
      <c r="NHH375" s="1478"/>
      <c r="NHI375" s="1478"/>
      <c r="NHJ375" s="1478"/>
      <c r="NHK375" s="1478"/>
      <c r="NHL375" s="1478"/>
      <c r="NHM375" s="1478"/>
      <c r="NHN375" s="1478"/>
      <c r="NHO375" s="1478"/>
      <c r="NHP375" s="1478"/>
      <c r="NHQ375" s="1478"/>
      <c r="NHR375" s="1478"/>
      <c r="NHS375" s="1478"/>
      <c r="NHT375" s="1478"/>
      <c r="NHU375" s="1478"/>
      <c r="NHV375" s="1478"/>
      <c r="NHW375" s="1478"/>
      <c r="NHX375" s="1478"/>
      <c r="NHY375" s="1478"/>
      <c r="NHZ375" s="1478"/>
      <c r="NIA375" s="1478"/>
      <c r="NIB375" s="1478"/>
      <c r="NIC375" s="1478"/>
      <c r="NID375" s="1478"/>
      <c r="NIE375" s="1478"/>
      <c r="NIF375" s="1478"/>
      <c r="NIG375" s="1478"/>
      <c r="NIH375" s="1478"/>
      <c r="NII375" s="1478"/>
      <c r="NIJ375" s="1478"/>
      <c r="NIK375" s="1478"/>
      <c r="NIL375" s="1478"/>
      <c r="NIM375" s="1478"/>
      <c r="NIN375" s="1478"/>
      <c r="NIO375" s="1478"/>
      <c r="NIP375" s="1478"/>
      <c r="NIQ375" s="1478"/>
      <c r="NIR375" s="1478"/>
      <c r="NIS375" s="1478"/>
      <c r="NIT375" s="1478"/>
      <c r="NIU375" s="1478"/>
      <c r="NIV375" s="1478"/>
      <c r="NIW375" s="1478"/>
      <c r="NIX375" s="1478"/>
      <c r="NIY375" s="1478"/>
      <c r="NIZ375" s="1478"/>
      <c r="NJA375" s="1478"/>
      <c r="NJB375" s="1478"/>
      <c r="NJC375" s="1478"/>
      <c r="NJD375" s="1478"/>
      <c r="NJE375" s="1478"/>
      <c r="NJF375" s="1478"/>
      <c r="NJG375" s="1478"/>
      <c r="NJH375" s="1478"/>
      <c r="NJI375" s="1478"/>
      <c r="NJJ375" s="1478"/>
      <c r="NJK375" s="1478"/>
      <c r="NJL375" s="1478"/>
      <c r="NJM375" s="1478"/>
      <c r="NJN375" s="1478"/>
      <c r="NJO375" s="1478"/>
      <c r="NJP375" s="1478"/>
      <c r="NJQ375" s="1478"/>
      <c r="NJR375" s="1478"/>
      <c r="NJS375" s="1478"/>
      <c r="NJT375" s="1478"/>
      <c r="NJU375" s="1478"/>
      <c r="NJV375" s="1478"/>
      <c r="NJW375" s="1478"/>
      <c r="NJX375" s="1478"/>
      <c r="NJY375" s="1478"/>
      <c r="NJZ375" s="1478"/>
      <c r="NKA375" s="1478"/>
      <c r="NKB375" s="1478"/>
      <c r="NKC375" s="1478"/>
      <c r="NKD375" s="1478"/>
      <c r="NKE375" s="1478"/>
      <c r="NKF375" s="1478"/>
      <c r="NKG375" s="1478"/>
      <c r="NKH375" s="1478"/>
      <c r="NKI375" s="1478"/>
      <c r="NKJ375" s="1478"/>
      <c r="NKK375" s="1478"/>
      <c r="NKL375" s="1478"/>
      <c r="NKM375" s="1478"/>
      <c r="NKN375" s="1478"/>
      <c r="NKO375" s="1478"/>
      <c r="NKP375" s="1478"/>
      <c r="NKQ375" s="1478"/>
      <c r="NKR375" s="1478"/>
      <c r="NKS375" s="1478"/>
      <c r="NKT375" s="1478"/>
      <c r="NKU375" s="1478"/>
      <c r="NKV375" s="1478"/>
      <c r="NKW375" s="1478"/>
      <c r="NKX375" s="1478"/>
      <c r="NKY375" s="1478"/>
      <c r="NKZ375" s="1478"/>
      <c r="NLA375" s="1478"/>
      <c r="NLB375" s="1478"/>
      <c r="NLC375" s="1478"/>
      <c r="NLD375" s="1478"/>
      <c r="NLE375" s="1478"/>
      <c r="NLF375" s="1478"/>
      <c r="NLG375" s="1478"/>
      <c r="NLH375" s="1478"/>
      <c r="NLI375" s="1478"/>
      <c r="NLJ375" s="1478"/>
      <c r="NLK375" s="1478"/>
      <c r="NLL375" s="1478"/>
      <c r="NLM375" s="1478"/>
      <c r="NLN375" s="1478"/>
      <c r="NLO375" s="1478"/>
      <c r="NLP375" s="1478"/>
      <c r="NLQ375" s="1478"/>
      <c r="NLR375" s="1478"/>
      <c r="NLS375" s="1478"/>
      <c r="NLT375" s="1478"/>
      <c r="NLU375" s="1478"/>
      <c r="NLV375" s="1478"/>
      <c r="NLW375" s="1478"/>
      <c r="NLX375" s="1478"/>
      <c r="NLY375" s="1478"/>
      <c r="NLZ375" s="1478"/>
      <c r="NMA375" s="1478"/>
      <c r="NMB375" s="1478"/>
      <c r="NMC375" s="1478"/>
      <c r="NMD375" s="1478"/>
      <c r="NME375" s="1478"/>
      <c r="NMF375" s="1478"/>
      <c r="NMG375" s="1478"/>
      <c r="NMH375" s="1478"/>
      <c r="NMI375" s="1478"/>
      <c r="NMJ375" s="1478"/>
      <c r="NMK375" s="1478"/>
      <c r="NML375" s="1478"/>
      <c r="NMM375" s="1478"/>
      <c r="NMN375" s="1478"/>
      <c r="NMO375" s="1478"/>
      <c r="NMP375" s="1478"/>
      <c r="NMQ375" s="1478"/>
      <c r="NMR375" s="1478"/>
      <c r="NMS375" s="1478"/>
      <c r="NMT375" s="1478"/>
      <c r="NMU375" s="1478"/>
      <c r="NMV375" s="1478"/>
      <c r="NMW375" s="1478"/>
      <c r="NMX375" s="1478"/>
      <c r="NMY375" s="1478"/>
      <c r="NMZ375" s="1478"/>
      <c r="NNA375" s="1478"/>
      <c r="NNB375" s="1478"/>
      <c r="NNC375" s="1478"/>
      <c r="NND375" s="1478"/>
      <c r="NNE375" s="1478"/>
      <c r="NNF375" s="1478"/>
      <c r="NNG375" s="1478"/>
      <c r="NNH375" s="1478"/>
      <c r="NNI375" s="1478"/>
      <c r="NNJ375" s="1478"/>
      <c r="NNK375" s="1478"/>
      <c r="NNL375" s="1478"/>
      <c r="NNM375" s="1478"/>
      <c r="NNN375" s="1478"/>
      <c r="NNO375" s="1478"/>
      <c r="NNP375" s="1478"/>
      <c r="NNQ375" s="1478"/>
      <c r="NNR375" s="1478"/>
      <c r="NNS375" s="1478"/>
      <c r="NNT375" s="1478"/>
      <c r="NNU375" s="1478"/>
      <c r="NNV375" s="1478"/>
      <c r="NNW375" s="1478"/>
      <c r="NNX375" s="1478"/>
      <c r="NNY375" s="1478"/>
      <c r="NNZ375" s="1478"/>
      <c r="NOA375" s="1478"/>
      <c r="NOB375" s="1478"/>
      <c r="NOC375" s="1478"/>
      <c r="NOD375" s="1478"/>
      <c r="NOE375" s="1478"/>
      <c r="NOF375" s="1478"/>
      <c r="NOG375" s="1478"/>
      <c r="NOH375" s="1478"/>
      <c r="NOI375" s="1478"/>
      <c r="NOJ375" s="1478"/>
      <c r="NOK375" s="1478"/>
      <c r="NOL375" s="1478"/>
      <c r="NOM375" s="1478"/>
      <c r="NON375" s="1478"/>
      <c r="NOO375" s="1478"/>
      <c r="NOP375" s="1478"/>
      <c r="NOQ375" s="1478"/>
      <c r="NOR375" s="1478"/>
      <c r="NOS375" s="1478"/>
      <c r="NOT375" s="1478"/>
      <c r="NOU375" s="1478"/>
      <c r="NOV375" s="1478"/>
      <c r="NOW375" s="1478"/>
      <c r="NOX375" s="1478"/>
      <c r="NOY375" s="1478"/>
      <c r="NOZ375" s="1478"/>
      <c r="NPA375" s="1478"/>
      <c r="NPB375" s="1478"/>
      <c r="NPC375" s="1478"/>
      <c r="NPD375" s="1478"/>
      <c r="NPE375" s="1478"/>
      <c r="NPF375" s="1478"/>
      <c r="NPG375" s="1478"/>
      <c r="NPH375" s="1478"/>
      <c r="NPI375" s="1478"/>
      <c r="NPJ375" s="1478"/>
      <c r="NPK375" s="1478"/>
      <c r="NPL375" s="1478"/>
      <c r="NPM375" s="1478"/>
      <c r="NPN375" s="1478"/>
      <c r="NPO375" s="1478"/>
      <c r="NPP375" s="1478"/>
      <c r="NPQ375" s="1478"/>
      <c r="NPR375" s="1478"/>
      <c r="NPS375" s="1478"/>
      <c r="NPT375" s="1478"/>
      <c r="NPU375" s="1478"/>
      <c r="NPV375" s="1478"/>
      <c r="NPW375" s="1478"/>
      <c r="NPX375" s="1478"/>
      <c r="NPY375" s="1478"/>
      <c r="NPZ375" s="1478"/>
      <c r="NQA375" s="1478"/>
      <c r="NQB375" s="1478"/>
      <c r="NQC375" s="1478"/>
      <c r="NQD375" s="1478"/>
      <c r="NQE375" s="1478"/>
      <c r="NQF375" s="1478"/>
      <c r="NQG375" s="1478"/>
      <c r="NQH375" s="1478"/>
      <c r="NQI375" s="1478"/>
      <c r="NQJ375" s="1478"/>
      <c r="NQK375" s="1478"/>
      <c r="NQL375" s="1478"/>
      <c r="NQM375" s="1478"/>
      <c r="NQN375" s="1478"/>
      <c r="NQO375" s="1478"/>
      <c r="NQP375" s="1478"/>
      <c r="NQQ375" s="1478"/>
      <c r="NQR375" s="1478"/>
      <c r="NQS375" s="1478"/>
      <c r="NQT375" s="1478"/>
      <c r="NQU375" s="1478"/>
      <c r="NQV375" s="1478"/>
      <c r="NQW375" s="1478"/>
      <c r="NQX375" s="1478"/>
      <c r="NQY375" s="1478"/>
      <c r="NQZ375" s="1478"/>
      <c r="NRA375" s="1478"/>
      <c r="NRB375" s="1478"/>
      <c r="NRC375" s="1478"/>
      <c r="NRD375" s="1478"/>
      <c r="NRE375" s="1478"/>
      <c r="NRF375" s="1478"/>
      <c r="NRG375" s="1478"/>
      <c r="NRH375" s="1478"/>
      <c r="NRI375" s="1478"/>
      <c r="NRJ375" s="1478"/>
      <c r="NRK375" s="1478"/>
      <c r="NRL375" s="1478"/>
      <c r="NRM375" s="1478"/>
      <c r="NRN375" s="1478"/>
      <c r="NRO375" s="1478"/>
      <c r="NRP375" s="1478"/>
      <c r="NRQ375" s="1478"/>
      <c r="NRR375" s="1478"/>
      <c r="NRS375" s="1478"/>
      <c r="NRT375" s="1478"/>
      <c r="NRU375" s="1478"/>
      <c r="NRV375" s="1478"/>
      <c r="NRW375" s="1478"/>
      <c r="NRX375" s="1478"/>
      <c r="NRY375" s="1478"/>
      <c r="NRZ375" s="1478"/>
      <c r="NSA375" s="1478"/>
      <c r="NSB375" s="1478"/>
      <c r="NSC375" s="1478"/>
      <c r="NSD375" s="1478"/>
      <c r="NSE375" s="1478"/>
      <c r="NSF375" s="1478"/>
      <c r="NSG375" s="1478"/>
      <c r="NSH375" s="1478"/>
      <c r="NSI375" s="1478"/>
      <c r="NSJ375" s="1478"/>
      <c r="NSK375" s="1478"/>
      <c r="NSL375" s="1478"/>
      <c r="NSM375" s="1478"/>
      <c r="NSN375" s="1478"/>
      <c r="NSO375" s="1478"/>
      <c r="NSP375" s="1478"/>
      <c r="NSQ375" s="1478"/>
      <c r="NSR375" s="1478"/>
      <c r="NSS375" s="1478"/>
      <c r="NST375" s="1478"/>
      <c r="NSU375" s="1478"/>
      <c r="NSV375" s="1478"/>
      <c r="NSW375" s="1478"/>
      <c r="NSX375" s="1478"/>
      <c r="NSY375" s="1478"/>
      <c r="NSZ375" s="1478"/>
      <c r="NTA375" s="1478"/>
      <c r="NTB375" s="1478"/>
      <c r="NTC375" s="1478"/>
      <c r="NTD375" s="1478"/>
      <c r="NTE375" s="1478"/>
      <c r="NTF375" s="1478"/>
      <c r="NTG375" s="1478"/>
      <c r="NTH375" s="1478"/>
      <c r="NTI375" s="1478"/>
      <c r="NTJ375" s="1478"/>
      <c r="NTK375" s="1478"/>
      <c r="NTL375" s="1478"/>
      <c r="NTM375" s="1478"/>
      <c r="NTN375" s="1478"/>
      <c r="NTO375" s="1478"/>
      <c r="NTP375" s="1478"/>
      <c r="NTQ375" s="1478"/>
      <c r="NTR375" s="1478"/>
      <c r="NTS375" s="1478"/>
      <c r="NTT375" s="1478"/>
      <c r="NTU375" s="1478"/>
      <c r="NTV375" s="1478"/>
      <c r="NTW375" s="1478"/>
      <c r="NTX375" s="1478"/>
      <c r="NTY375" s="1478"/>
      <c r="NTZ375" s="1478"/>
      <c r="NUA375" s="1478"/>
      <c r="NUB375" s="1478"/>
      <c r="NUC375" s="1478"/>
      <c r="NUD375" s="1478"/>
      <c r="NUE375" s="1478"/>
      <c r="NUF375" s="1478"/>
      <c r="NUG375" s="1478"/>
      <c r="NUH375" s="1478"/>
      <c r="NUI375" s="1478"/>
      <c r="NUJ375" s="1478"/>
      <c r="NUK375" s="1478"/>
      <c r="NUL375" s="1478"/>
      <c r="NUM375" s="1478"/>
      <c r="NUN375" s="1478"/>
      <c r="NUO375" s="1478"/>
      <c r="NUP375" s="1478"/>
      <c r="NUQ375" s="1478"/>
      <c r="NUR375" s="1478"/>
      <c r="NUS375" s="1478"/>
      <c r="NUT375" s="1478"/>
      <c r="NUU375" s="1478"/>
      <c r="NUV375" s="1478"/>
      <c r="NUW375" s="1478"/>
      <c r="NUX375" s="1478"/>
      <c r="NUY375" s="1478"/>
      <c r="NUZ375" s="1478"/>
      <c r="NVA375" s="1478"/>
      <c r="NVB375" s="1478"/>
      <c r="NVC375" s="1478"/>
      <c r="NVD375" s="1478"/>
      <c r="NVE375" s="1478"/>
      <c r="NVF375" s="1478"/>
      <c r="NVG375" s="1478"/>
      <c r="NVH375" s="1478"/>
      <c r="NVI375" s="1478"/>
      <c r="NVJ375" s="1478"/>
      <c r="NVK375" s="1478"/>
      <c r="NVL375" s="1478"/>
      <c r="NVM375" s="1478"/>
      <c r="NVN375" s="1478"/>
      <c r="NVO375" s="1478"/>
      <c r="NVP375" s="1478"/>
      <c r="NVQ375" s="1478"/>
      <c r="NVR375" s="1478"/>
      <c r="NVS375" s="1478"/>
      <c r="NVT375" s="1478"/>
      <c r="NVU375" s="1478"/>
      <c r="NVV375" s="1478"/>
      <c r="NVW375" s="1478"/>
      <c r="NVX375" s="1478"/>
      <c r="NVY375" s="1478"/>
      <c r="NVZ375" s="1478"/>
      <c r="NWA375" s="1478"/>
      <c r="NWB375" s="1478"/>
      <c r="NWC375" s="1478"/>
      <c r="NWD375" s="1478"/>
      <c r="NWE375" s="1478"/>
      <c r="NWF375" s="1478"/>
      <c r="NWG375" s="1478"/>
      <c r="NWH375" s="1478"/>
      <c r="NWI375" s="1478"/>
      <c r="NWJ375" s="1478"/>
      <c r="NWK375" s="1478"/>
      <c r="NWL375" s="1478"/>
      <c r="NWM375" s="1478"/>
      <c r="NWN375" s="1478"/>
      <c r="NWO375" s="1478"/>
      <c r="NWP375" s="1478"/>
      <c r="NWQ375" s="1478"/>
      <c r="NWR375" s="1478"/>
      <c r="NWS375" s="1478"/>
      <c r="NWT375" s="1478"/>
      <c r="NWU375" s="1478"/>
      <c r="NWV375" s="1478"/>
      <c r="NWW375" s="1478"/>
      <c r="NWX375" s="1478"/>
      <c r="NWY375" s="1478"/>
      <c r="NWZ375" s="1478"/>
      <c r="NXA375" s="1478"/>
      <c r="NXB375" s="1478"/>
      <c r="NXC375" s="1478"/>
      <c r="NXD375" s="1478"/>
      <c r="NXE375" s="1478"/>
      <c r="NXF375" s="1478"/>
      <c r="NXG375" s="1478"/>
      <c r="NXH375" s="1478"/>
      <c r="NXI375" s="1478"/>
      <c r="NXJ375" s="1478"/>
      <c r="NXK375" s="1478"/>
      <c r="NXL375" s="1478"/>
      <c r="NXM375" s="1478"/>
      <c r="NXN375" s="1478"/>
      <c r="NXO375" s="1478"/>
      <c r="NXP375" s="1478"/>
      <c r="NXQ375" s="1478"/>
      <c r="NXR375" s="1478"/>
      <c r="NXS375" s="1478"/>
      <c r="NXT375" s="1478"/>
      <c r="NXU375" s="1478"/>
      <c r="NXV375" s="1478"/>
      <c r="NXW375" s="1478"/>
      <c r="NXX375" s="1478"/>
      <c r="NXY375" s="1478"/>
      <c r="NXZ375" s="1478"/>
      <c r="NYA375" s="1478"/>
      <c r="NYB375" s="1478"/>
      <c r="NYC375" s="1478"/>
      <c r="NYD375" s="1478"/>
      <c r="NYE375" s="1478"/>
      <c r="NYF375" s="1478"/>
      <c r="NYG375" s="1478"/>
      <c r="NYH375" s="1478"/>
      <c r="NYI375" s="1478"/>
      <c r="NYJ375" s="1478"/>
      <c r="NYK375" s="1478"/>
      <c r="NYL375" s="1478"/>
      <c r="NYM375" s="1478"/>
      <c r="NYN375" s="1478"/>
      <c r="NYO375" s="1478"/>
      <c r="NYP375" s="1478"/>
      <c r="NYQ375" s="1478"/>
      <c r="NYR375" s="1478"/>
      <c r="NYS375" s="1478"/>
      <c r="NYT375" s="1478"/>
      <c r="NYU375" s="1478"/>
      <c r="NYV375" s="1478"/>
      <c r="NYW375" s="1478"/>
      <c r="NYX375" s="1478"/>
      <c r="NYY375" s="1478"/>
      <c r="NYZ375" s="1478"/>
      <c r="NZA375" s="1478"/>
      <c r="NZB375" s="1478"/>
      <c r="NZC375" s="1478"/>
      <c r="NZD375" s="1478"/>
      <c r="NZE375" s="1478"/>
      <c r="NZF375" s="1478"/>
      <c r="NZG375" s="1478"/>
      <c r="NZH375" s="1478"/>
      <c r="NZI375" s="1478"/>
      <c r="NZJ375" s="1478"/>
      <c r="NZK375" s="1478"/>
      <c r="NZL375" s="1478"/>
      <c r="NZM375" s="1478"/>
      <c r="NZN375" s="1478"/>
      <c r="NZO375" s="1478"/>
      <c r="NZP375" s="1478"/>
      <c r="NZQ375" s="1478"/>
      <c r="NZR375" s="1478"/>
      <c r="NZS375" s="1478"/>
      <c r="NZT375" s="1478"/>
      <c r="NZU375" s="1478"/>
      <c r="NZV375" s="1478"/>
      <c r="NZW375" s="1478"/>
      <c r="NZX375" s="1478"/>
      <c r="NZY375" s="1478"/>
      <c r="NZZ375" s="1478"/>
      <c r="OAA375" s="1478"/>
      <c r="OAB375" s="1478"/>
      <c r="OAC375" s="1478"/>
      <c r="OAD375" s="1478"/>
      <c r="OAE375" s="1478"/>
      <c r="OAF375" s="1478"/>
      <c r="OAG375" s="1478"/>
      <c r="OAH375" s="1478"/>
      <c r="OAI375" s="1478"/>
      <c r="OAJ375" s="1478"/>
      <c r="OAK375" s="1478"/>
      <c r="OAL375" s="1478"/>
      <c r="OAM375" s="1478"/>
      <c r="OAN375" s="1478"/>
      <c r="OAO375" s="1478"/>
      <c r="OAP375" s="1478"/>
      <c r="OAQ375" s="1478"/>
      <c r="OAR375" s="1478"/>
      <c r="OAS375" s="1478"/>
      <c r="OAT375" s="1478"/>
      <c r="OAU375" s="1478"/>
      <c r="OAV375" s="1478"/>
      <c r="OAW375" s="1478"/>
      <c r="OAX375" s="1478"/>
      <c r="OAY375" s="1478"/>
      <c r="OAZ375" s="1478"/>
      <c r="OBA375" s="1478"/>
      <c r="OBB375" s="1478"/>
      <c r="OBC375" s="1478"/>
      <c r="OBD375" s="1478"/>
      <c r="OBE375" s="1478"/>
      <c r="OBF375" s="1478"/>
      <c r="OBG375" s="1478"/>
      <c r="OBH375" s="1478"/>
      <c r="OBI375" s="1478"/>
      <c r="OBJ375" s="1478"/>
      <c r="OBK375" s="1478"/>
      <c r="OBL375" s="1478"/>
      <c r="OBM375" s="1478"/>
      <c r="OBN375" s="1478"/>
      <c r="OBO375" s="1478"/>
      <c r="OBP375" s="1478"/>
      <c r="OBQ375" s="1478"/>
      <c r="OBR375" s="1478"/>
      <c r="OBS375" s="1478"/>
      <c r="OBT375" s="1478"/>
      <c r="OBU375" s="1478"/>
      <c r="OBV375" s="1478"/>
      <c r="OBW375" s="1478"/>
      <c r="OBX375" s="1478"/>
      <c r="OBY375" s="1478"/>
      <c r="OBZ375" s="1478"/>
      <c r="OCA375" s="1478"/>
      <c r="OCB375" s="1478"/>
      <c r="OCC375" s="1478"/>
      <c r="OCD375" s="1478"/>
      <c r="OCE375" s="1478"/>
      <c r="OCF375" s="1478"/>
      <c r="OCG375" s="1478"/>
      <c r="OCH375" s="1478"/>
      <c r="OCI375" s="1478"/>
      <c r="OCJ375" s="1478"/>
      <c r="OCK375" s="1478"/>
      <c r="OCL375" s="1478"/>
      <c r="OCM375" s="1478"/>
      <c r="OCN375" s="1478"/>
      <c r="OCO375" s="1478"/>
      <c r="OCP375" s="1478"/>
      <c r="OCQ375" s="1478"/>
      <c r="OCR375" s="1478"/>
      <c r="OCS375" s="1478"/>
      <c r="OCT375" s="1478"/>
      <c r="OCU375" s="1478"/>
      <c r="OCV375" s="1478"/>
      <c r="OCW375" s="1478"/>
      <c r="OCX375" s="1478"/>
      <c r="OCY375" s="1478"/>
      <c r="OCZ375" s="1478"/>
      <c r="ODA375" s="1478"/>
      <c r="ODB375" s="1478"/>
      <c r="ODC375" s="1478"/>
      <c r="ODD375" s="1478"/>
      <c r="ODE375" s="1478"/>
      <c r="ODF375" s="1478"/>
      <c r="ODG375" s="1478"/>
      <c r="ODH375" s="1478"/>
      <c r="ODI375" s="1478"/>
      <c r="ODJ375" s="1478"/>
      <c r="ODK375" s="1478"/>
      <c r="ODL375" s="1478"/>
      <c r="ODM375" s="1478"/>
      <c r="ODN375" s="1478"/>
      <c r="ODO375" s="1478"/>
      <c r="ODP375" s="1478"/>
      <c r="ODQ375" s="1478"/>
      <c r="ODR375" s="1478"/>
      <c r="ODS375" s="1478"/>
      <c r="ODT375" s="1478"/>
      <c r="ODU375" s="1478"/>
      <c r="ODV375" s="1478"/>
      <c r="ODW375" s="1478"/>
      <c r="ODX375" s="1478"/>
      <c r="ODY375" s="1478"/>
      <c r="ODZ375" s="1478"/>
      <c r="OEA375" s="1478"/>
      <c r="OEB375" s="1478"/>
      <c r="OEC375" s="1478"/>
      <c r="OED375" s="1478"/>
      <c r="OEE375" s="1478"/>
      <c r="OEF375" s="1478"/>
      <c r="OEG375" s="1478"/>
      <c r="OEH375" s="1478"/>
      <c r="OEI375" s="1478"/>
      <c r="OEJ375" s="1478"/>
      <c r="OEK375" s="1478"/>
      <c r="OEL375" s="1478"/>
      <c r="OEM375" s="1478"/>
      <c r="OEN375" s="1478"/>
      <c r="OEO375" s="1478"/>
      <c r="OEP375" s="1478"/>
      <c r="OEQ375" s="1478"/>
      <c r="OER375" s="1478"/>
      <c r="OES375" s="1478"/>
      <c r="OET375" s="1478"/>
      <c r="OEU375" s="1478"/>
      <c r="OEV375" s="1478"/>
      <c r="OEW375" s="1478"/>
      <c r="OEX375" s="1478"/>
      <c r="OEY375" s="1478"/>
      <c r="OEZ375" s="1478"/>
      <c r="OFA375" s="1478"/>
      <c r="OFB375" s="1478"/>
      <c r="OFC375" s="1478"/>
      <c r="OFD375" s="1478"/>
      <c r="OFE375" s="1478"/>
      <c r="OFF375" s="1478"/>
      <c r="OFG375" s="1478"/>
      <c r="OFH375" s="1478"/>
      <c r="OFI375" s="1478"/>
      <c r="OFJ375" s="1478"/>
      <c r="OFK375" s="1478"/>
      <c r="OFL375" s="1478"/>
      <c r="OFM375" s="1478"/>
      <c r="OFN375" s="1478"/>
      <c r="OFO375" s="1478"/>
      <c r="OFP375" s="1478"/>
      <c r="OFQ375" s="1478"/>
      <c r="OFR375" s="1478"/>
      <c r="OFS375" s="1478"/>
      <c r="OFT375" s="1478"/>
      <c r="OFU375" s="1478"/>
      <c r="OFV375" s="1478"/>
      <c r="OFW375" s="1478"/>
      <c r="OFX375" s="1478"/>
      <c r="OFY375" s="1478"/>
      <c r="OFZ375" s="1478"/>
      <c r="OGA375" s="1478"/>
      <c r="OGB375" s="1478"/>
      <c r="OGC375" s="1478"/>
      <c r="OGD375" s="1478"/>
      <c r="OGE375" s="1478"/>
      <c r="OGF375" s="1478"/>
      <c r="OGG375" s="1478"/>
      <c r="OGH375" s="1478"/>
      <c r="OGI375" s="1478"/>
      <c r="OGJ375" s="1478"/>
      <c r="OGK375" s="1478"/>
      <c r="OGL375" s="1478"/>
      <c r="OGM375" s="1478"/>
      <c r="OGN375" s="1478"/>
      <c r="OGO375" s="1478"/>
      <c r="OGP375" s="1478"/>
      <c r="OGQ375" s="1478"/>
      <c r="OGR375" s="1478"/>
      <c r="OGS375" s="1478"/>
      <c r="OGT375" s="1478"/>
      <c r="OGU375" s="1478"/>
      <c r="OGV375" s="1478"/>
      <c r="OGW375" s="1478"/>
      <c r="OGX375" s="1478"/>
      <c r="OGY375" s="1478"/>
      <c r="OGZ375" s="1478"/>
      <c r="OHA375" s="1478"/>
      <c r="OHB375" s="1478"/>
      <c r="OHC375" s="1478"/>
      <c r="OHD375" s="1478"/>
      <c r="OHE375" s="1478"/>
      <c r="OHF375" s="1478"/>
      <c r="OHG375" s="1478"/>
      <c r="OHH375" s="1478"/>
      <c r="OHI375" s="1478"/>
      <c r="OHJ375" s="1478"/>
      <c r="OHK375" s="1478"/>
      <c r="OHL375" s="1478"/>
      <c r="OHM375" s="1478"/>
      <c r="OHN375" s="1478"/>
      <c r="OHO375" s="1478"/>
      <c r="OHP375" s="1478"/>
      <c r="OHQ375" s="1478"/>
      <c r="OHR375" s="1478"/>
      <c r="OHS375" s="1478"/>
      <c r="OHT375" s="1478"/>
      <c r="OHU375" s="1478"/>
      <c r="OHV375" s="1478"/>
      <c r="OHW375" s="1478"/>
      <c r="OHX375" s="1478"/>
      <c r="OHY375" s="1478"/>
      <c r="OHZ375" s="1478"/>
      <c r="OIA375" s="1478"/>
      <c r="OIB375" s="1478"/>
      <c r="OIC375" s="1478"/>
      <c r="OID375" s="1478"/>
      <c r="OIE375" s="1478"/>
      <c r="OIF375" s="1478"/>
      <c r="OIG375" s="1478"/>
      <c r="OIH375" s="1478"/>
      <c r="OII375" s="1478"/>
      <c r="OIJ375" s="1478"/>
      <c r="OIK375" s="1478"/>
      <c r="OIL375" s="1478"/>
      <c r="OIM375" s="1478"/>
      <c r="OIN375" s="1478"/>
      <c r="OIO375" s="1478"/>
      <c r="OIP375" s="1478"/>
      <c r="OIQ375" s="1478"/>
      <c r="OIR375" s="1478"/>
      <c r="OIS375" s="1478"/>
      <c r="OIT375" s="1478"/>
      <c r="OIU375" s="1478"/>
      <c r="OIV375" s="1478"/>
      <c r="OIW375" s="1478"/>
      <c r="OIX375" s="1478"/>
      <c r="OIY375" s="1478"/>
      <c r="OIZ375" s="1478"/>
      <c r="OJA375" s="1478"/>
      <c r="OJB375" s="1478"/>
      <c r="OJC375" s="1478"/>
      <c r="OJD375" s="1478"/>
      <c r="OJE375" s="1478"/>
      <c r="OJF375" s="1478"/>
      <c r="OJG375" s="1478"/>
      <c r="OJH375" s="1478"/>
      <c r="OJI375" s="1478"/>
      <c r="OJJ375" s="1478"/>
      <c r="OJK375" s="1478"/>
      <c r="OJL375" s="1478"/>
      <c r="OJM375" s="1478"/>
      <c r="OJN375" s="1478"/>
      <c r="OJO375" s="1478"/>
      <c r="OJP375" s="1478"/>
      <c r="OJQ375" s="1478"/>
      <c r="OJR375" s="1478"/>
      <c r="OJS375" s="1478"/>
      <c r="OJT375" s="1478"/>
      <c r="OJU375" s="1478"/>
      <c r="OJV375" s="1478"/>
      <c r="OJW375" s="1478"/>
      <c r="OJX375" s="1478"/>
      <c r="OJY375" s="1478"/>
      <c r="OJZ375" s="1478"/>
      <c r="OKA375" s="1478"/>
      <c r="OKB375" s="1478"/>
      <c r="OKC375" s="1478"/>
      <c r="OKD375" s="1478"/>
      <c r="OKE375" s="1478"/>
      <c r="OKF375" s="1478"/>
      <c r="OKG375" s="1478"/>
      <c r="OKH375" s="1478"/>
      <c r="OKI375" s="1478"/>
      <c r="OKJ375" s="1478"/>
      <c r="OKK375" s="1478"/>
      <c r="OKL375" s="1478"/>
      <c r="OKM375" s="1478"/>
      <c r="OKN375" s="1478"/>
      <c r="OKO375" s="1478"/>
      <c r="OKP375" s="1478"/>
      <c r="OKQ375" s="1478"/>
      <c r="OKR375" s="1478"/>
      <c r="OKS375" s="1478"/>
      <c r="OKT375" s="1478"/>
      <c r="OKU375" s="1478"/>
      <c r="OKV375" s="1478"/>
      <c r="OKW375" s="1478"/>
      <c r="OKX375" s="1478"/>
      <c r="OKY375" s="1478"/>
      <c r="OKZ375" s="1478"/>
      <c r="OLA375" s="1478"/>
      <c r="OLB375" s="1478"/>
      <c r="OLC375" s="1478"/>
      <c r="OLD375" s="1478"/>
      <c r="OLE375" s="1478"/>
      <c r="OLF375" s="1478"/>
      <c r="OLG375" s="1478"/>
      <c r="OLH375" s="1478"/>
      <c r="OLI375" s="1478"/>
      <c r="OLJ375" s="1478"/>
      <c r="OLK375" s="1478"/>
      <c r="OLL375" s="1478"/>
      <c r="OLM375" s="1478"/>
      <c r="OLN375" s="1478"/>
      <c r="OLO375" s="1478"/>
      <c r="OLP375" s="1478"/>
      <c r="OLQ375" s="1478"/>
      <c r="OLR375" s="1478"/>
      <c r="OLS375" s="1478"/>
      <c r="OLT375" s="1478"/>
      <c r="OLU375" s="1478"/>
      <c r="OLV375" s="1478"/>
      <c r="OLW375" s="1478"/>
      <c r="OLX375" s="1478"/>
      <c r="OLY375" s="1478"/>
      <c r="OLZ375" s="1478"/>
      <c r="OMA375" s="1478"/>
      <c r="OMB375" s="1478"/>
      <c r="OMC375" s="1478"/>
      <c r="OMD375" s="1478"/>
      <c r="OME375" s="1478"/>
      <c r="OMF375" s="1478"/>
      <c r="OMG375" s="1478"/>
      <c r="OMH375" s="1478"/>
      <c r="OMI375" s="1478"/>
      <c r="OMJ375" s="1478"/>
      <c r="OMK375" s="1478"/>
      <c r="OML375" s="1478"/>
      <c r="OMM375" s="1478"/>
      <c r="OMN375" s="1478"/>
      <c r="OMO375" s="1478"/>
      <c r="OMP375" s="1478"/>
      <c r="OMQ375" s="1478"/>
      <c r="OMR375" s="1478"/>
      <c r="OMS375" s="1478"/>
      <c r="OMT375" s="1478"/>
      <c r="OMU375" s="1478"/>
      <c r="OMV375" s="1478"/>
      <c r="OMW375" s="1478"/>
      <c r="OMX375" s="1478"/>
      <c r="OMY375" s="1478"/>
      <c r="OMZ375" s="1478"/>
      <c r="ONA375" s="1478"/>
      <c r="ONB375" s="1478"/>
      <c r="ONC375" s="1478"/>
      <c r="OND375" s="1478"/>
      <c r="ONE375" s="1478"/>
      <c r="ONF375" s="1478"/>
      <c r="ONG375" s="1478"/>
      <c r="ONH375" s="1478"/>
      <c r="ONI375" s="1478"/>
      <c r="ONJ375" s="1478"/>
      <c r="ONK375" s="1478"/>
      <c r="ONL375" s="1478"/>
      <c r="ONM375" s="1478"/>
      <c r="ONN375" s="1478"/>
      <c r="ONO375" s="1478"/>
      <c r="ONP375" s="1478"/>
      <c r="ONQ375" s="1478"/>
      <c r="ONR375" s="1478"/>
      <c r="ONS375" s="1478"/>
      <c r="ONT375" s="1478"/>
      <c r="ONU375" s="1478"/>
      <c r="ONV375" s="1478"/>
      <c r="ONW375" s="1478"/>
      <c r="ONX375" s="1478"/>
      <c r="ONY375" s="1478"/>
      <c r="ONZ375" s="1478"/>
      <c r="OOA375" s="1478"/>
      <c r="OOB375" s="1478"/>
      <c r="OOC375" s="1478"/>
      <c r="OOD375" s="1478"/>
      <c r="OOE375" s="1478"/>
      <c r="OOF375" s="1478"/>
      <c r="OOG375" s="1478"/>
      <c r="OOH375" s="1478"/>
      <c r="OOI375" s="1478"/>
      <c r="OOJ375" s="1478"/>
      <c r="OOK375" s="1478"/>
      <c r="OOL375" s="1478"/>
      <c r="OOM375" s="1478"/>
      <c r="OON375" s="1478"/>
      <c r="OOO375" s="1478"/>
      <c r="OOP375" s="1478"/>
      <c r="OOQ375" s="1478"/>
      <c r="OOR375" s="1478"/>
      <c r="OOS375" s="1478"/>
      <c r="OOT375" s="1478"/>
      <c r="OOU375" s="1478"/>
      <c r="OOV375" s="1478"/>
      <c r="OOW375" s="1478"/>
      <c r="OOX375" s="1478"/>
      <c r="OOY375" s="1478"/>
      <c r="OOZ375" s="1478"/>
      <c r="OPA375" s="1478"/>
      <c r="OPB375" s="1478"/>
      <c r="OPC375" s="1478"/>
      <c r="OPD375" s="1478"/>
      <c r="OPE375" s="1478"/>
      <c r="OPF375" s="1478"/>
      <c r="OPG375" s="1478"/>
      <c r="OPH375" s="1478"/>
      <c r="OPI375" s="1478"/>
      <c r="OPJ375" s="1478"/>
      <c r="OPK375" s="1478"/>
      <c r="OPL375" s="1478"/>
      <c r="OPM375" s="1478"/>
      <c r="OPN375" s="1478"/>
      <c r="OPO375" s="1478"/>
      <c r="OPP375" s="1478"/>
      <c r="OPQ375" s="1478"/>
      <c r="OPR375" s="1478"/>
      <c r="OPS375" s="1478"/>
      <c r="OPT375" s="1478"/>
      <c r="OPU375" s="1478"/>
      <c r="OPV375" s="1478"/>
      <c r="OPW375" s="1478"/>
      <c r="OPX375" s="1478"/>
      <c r="OPY375" s="1478"/>
      <c r="OPZ375" s="1478"/>
      <c r="OQA375" s="1478"/>
      <c r="OQB375" s="1478"/>
      <c r="OQC375" s="1478"/>
      <c r="OQD375" s="1478"/>
      <c r="OQE375" s="1478"/>
      <c r="OQF375" s="1478"/>
      <c r="OQG375" s="1478"/>
      <c r="OQH375" s="1478"/>
      <c r="OQI375" s="1478"/>
      <c r="OQJ375" s="1478"/>
      <c r="OQK375" s="1478"/>
      <c r="OQL375" s="1478"/>
      <c r="OQM375" s="1478"/>
      <c r="OQN375" s="1478"/>
      <c r="OQO375" s="1478"/>
      <c r="OQP375" s="1478"/>
      <c r="OQQ375" s="1478"/>
      <c r="OQR375" s="1478"/>
      <c r="OQS375" s="1478"/>
      <c r="OQT375" s="1478"/>
      <c r="OQU375" s="1478"/>
      <c r="OQV375" s="1478"/>
      <c r="OQW375" s="1478"/>
      <c r="OQX375" s="1478"/>
      <c r="OQY375" s="1478"/>
      <c r="OQZ375" s="1478"/>
      <c r="ORA375" s="1478"/>
      <c r="ORB375" s="1478"/>
      <c r="ORC375" s="1478"/>
      <c r="ORD375" s="1478"/>
      <c r="ORE375" s="1478"/>
      <c r="ORF375" s="1478"/>
      <c r="ORG375" s="1478"/>
      <c r="ORH375" s="1478"/>
      <c r="ORI375" s="1478"/>
      <c r="ORJ375" s="1478"/>
      <c r="ORK375" s="1478"/>
      <c r="ORL375" s="1478"/>
      <c r="ORM375" s="1478"/>
      <c r="ORN375" s="1478"/>
      <c r="ORO375" s="1478"/>
      <c r="ORP375" s="1478"/>
      <c r="ORQ375" s="1478"/>
      <c r="ORR375" s="1478"/>
      <c r="ORS375" s="1478"/>
      <c r="ORT375" s="1478"/>
      <c r="ORU375" s="1478"/>
      <c r="ORV375" s="1478"/>
      <c r="ORW375" s="1478"/>
      <c r="ORX375" s="1478"/>
      <c r="ORY375" s="1478"/>
      <c r="ORZ375" s="1478"/>
      <c r="OSA375" s="1478"/>
      <c r="OSB375" s="1478"/>
      <c r="OSC375" s="1478"/>
      <c r="OSD375" s="1478"/>
      <c r="OSE375" s="1478"/>
      <c r="OSF375" s="1478"/>
      <c r="OSG375" s="1478"/>
      <c r="OSH375" s="1478"/>
      <c r="OSI375" s="1478"/>
      <c r="OSJ375" s="1478"/>
      <c r="OSK375" s="1478"/>
      <c r="OSL375" s="1478"/>
      <c r="OSM375" s="1478"/>
      <c r="OSN375" s="1478"/>
      <c r="OSO375" s="1478"/>
      <c r="OSP375" s="1478"/>
      <c r="OSQ375" s="1478"/>
      <c r="OSR375" s="1478"/>
      <c r="OSS375" s="1478"/>
      <c r="OST375" s="1478"/>
      <c r="OSU375" s="1478"/>
      <c r="OSV375" s="1478"/>
      <c r="OSW375" s="1478"/>
      <c r="OSX375" s="1478"/>
      <c r="OSY375" s="1478"/>
      <c r="OSZ375" s="1478"/>
      <c r="OTA375" s="1478"/>
      <c r="OTB375" s="1478"/>
      <c r="OTC375" s="1478"/>
      <c r="OTD375" s="1478"/>
      <c r="OTE375" s="1478"/>
      <c r="OTF375" s="1478"/>
      <c r="OTG375" s="1478"/>
      <c r="OTH375" s="1478"/>
      <c r="OTI375" s="1478"/>
      <c r="OTJ375" s="1478"/>
      <c r="OTK375" s="1478"/>
      <c r="OTL375" s="1478"/>
      <c r="OTM375" s="1478"/>
      <c r="OTN375" s="1478"/>
      <c r="OTO375" s="1478"/>
      <c r="OTP375" s="1478"/>
      <c r="OTQ375" s="1478"/>
      <c r="OTR375" s="1478"/>
      <c r="OTS375" s="1478"/>
      <c r="OTT375" s="1478"/>
      <c r="OTU375" s="1478"/>
      <c r="OTV375" s="1478"/>
      <c r="OTW375" s="1478"/>
      <c r="OTX375" s="1478"/>
      <c r="OTY375" s="1478"/>
      <c r="OTZ375" s="1478"/>
      <c r="OUA375" s="1478"/>
      <c r="OUB375" s="1478"/>
      <c r="OUC375" s="1478"/>
      <c r="OUD375" s="1478"/>
      <c r="OUE375" s="1478"/>
      <c r="OUF375" s="1478"/>
      <c r="OUG375" s="1478"/>
      <c r="OUH375" s="1478"/>
      <c r="OUI375" s="1478"/>
      <c r="OUJ375" s="1478"/>
      <c r="OUK375" s="1478"/>
      <c r="OUL375" s="1478"/>
      <c r="OUM375" s="1478"/>
      <c r="OUN375" s="1478"/>
      <c r="OUO375" s="1478"/>
      <c r="OUP375" s="1478"/>
      <c r="OUQ375" s="1478"/>
      <c r="OUR375" s="1478"/>
      <c r="OUS375" s="1478"/>
      <c r="OUT375" s="1478"/>
      <c r="OUU375" s="1478"/>
      <c r="OUV375" s="1478"/>
      <c r="OUW375" s="1478"/>
      <c r="OUX375" s="1478"/>
      <c r="OUY375" s="1478"/>
      <c r="OUZ375" s="1478"/>
      <c r="OVA375" s="1478"/>
      <c r="OVB375" s="1478"/>
      <c r="OVC375" s="1478"/>
      <c r="OVD375" s="1478"/>
      <c r="OVE375" s="1478"/>
      <c r="OVF375" s="1478"/>
      <c r="OVG375" s="1478"/>
      <c r="OVH375" s="1478"/>
      <c r="OVI375" s="1478"/>
      <c r="OVJ375" s="1478"/>
      <c r="OVK375" s="1478"/>
      <c r="OVL375" s="1478"/>
      <c r="OVM375" s="1478"/>
      <c r="OVN375" s="1478"/>
      <c r="OVO375" s="1478"/>
      <c r="OVP375" s="1478"/>
      <c r="OVQ375" s="1478"/>
      <c r="OVR375" s="1478"/>
      <c r="OVS375" s="1478"/>
      <c r="OVT375" s="1478"/>
      <c r="OVU375" s="1478"/>
      <c r="OVV375" s="1478"/>
      <c r="OVW375" s="1478"/>
      <c r="OVX375" s="1478"/>
      <c r="OVY375" s="1478"/>
      <c r="OVZ375" s="1478"/>
      <c r="OWA375" s="1478"/>
      <c r="OWB375" s="1478"/>
      <c r="OWC375" s="1478"/>
      <c r="OWD375" s="1478"/>
      <c r="OWE375" s="1478"/>
      <c r="OWF375" s="1478"/>
      <c r="OWG375" s="1478"/>
      <c r="OWH375" s="1478"/>
      <c r="OWI375" s="1478"/>
      <c r="OWJ375" s="1478"/>
      <c r="OWK375" s="1478"/>
      <c r="OWL375" s="1478"/>
      <c r="OWM375" s="1478"/>
      <c r="OWN375" s="1478"/>
      <c r="OWO375" s="1478"/>
      <c r="OWP375" s="1478"/>
      <c r="OWQ375" s="1478"/>
      <c r="OWR375" s="1478"/>
      <c r="OWS375" s="1478"/>
      <c r="OWT375" s="1478"/>
      <c r="OWU375" s="1478"/>
      <c r="OWV375" s="1478"/>
      <c r="OWW375" s="1478"/>
      <c r="OWX375" s="1478"/>
      <c r="OWY375" s="1478"/>
      <c r="OWZ375" s="1478"/>
      <c r="OXA375" s="1478"/>
      <c r="OXB375" s="1478"/>
      <c r="OXC375" s="1478"/>
      <c r="OXD375" s="1478"/>
      <c r="OXE375" s="1478"/>
      <c r="OXF375" s="1478"/>
      <c r="OXG375" s="1478"/>
      <c r="OXH375" s="1478"/>
      <c r="OXI375" s="1478"/>
      <c r="OXJ375" s="1478"/>
      <c r="OXK375" s="1478"/>
      <c r="OXL375" s="1478"/>
      <c r="OXM375" s="1478"/>
      <c r="OXN375" s="1478"/>
      <c r="OXO375" s="1478"/>
      <c r="OXP375" s="1478"/>
      <c r="OXQ375" s="1478"/>
      <c r="OXR375" s="1478"/>
      <c r="OXS375" s="1478"/>
      <c r="OXT375" s="1478"/>
      <c r="OXU375" s="1478"/>
      <c r="OXV375" s="1478"/>
      <c r="OXW375" s="1478"/>
      <c r="OXX375" s="1478"/>
      <c r="OXY375" s="1478"/>
      <c r="OXZ375" s="1478"/>
      <c r="OYA375" s="1478"/>
      <c r="OYB375" s="1478"/>
      <c r="OYC375" s="1478"/>
      <c r="OYD375" s="1478"/>
      <c r="OYE375" s="1478"/>
      <c r="OYF375" s="1478"/>
      <c r="OYG375" s="1478"/>
      <c r="OYH375" s="1478"/>
      <c r="OYI375" s="1478"/>
      <c r="OYJ375" s="1478"/>
      <c r="OYK375" s="1478"/>
      <c r="OYL375" s="1478"/>
      <c r="OYM375" s="1478"/>
      <c r="OYN375" s="1478"/>
      <c r="OYO375" s="1478"/>
      <c r="OYP375" s="1478"/>
      <c r="OYQ375" s="1478"/>
      <c r="OYR375" s="1478"/>
      <c r="OYS375" s="1478"/>
      <c r="OYT375" s="1478"/>
      <c r="OYU375" s="1478"/>
      <c r="OYV375" s="1478"/>
      <c r="OYW375" s="1478"/>
      <c r="OYX375" s="1478"/>
      <c r="OYY375" s="1478"/>
      <c r="OYZ375" s="1478"/>
      <c r="OZA375" s="1478"/>
      <c r="OZB375" s="1478"/>
      <c r="OZC375" s="1478"/>
      <c r="OZD375" s="1478"/>
      <c r="OZE375" s="1478"/>
      <c r="OZF375" s="1478"/>
      <c r="OZG375" s="1478"/>
      <c r="OZH375" s="1478"/>
      <c r="OZI375" s="1478"/>
      <c r="OZJ375" s="1478"/>
      <c r="OZK375" s="1478"/>
      <c r="OZL375" s="1478"/>
      <c r="OZM375" s="1478"/>
      <c r="OZN375" s="1478"/>
      <c r="OZO375" s="1478"/>
      <c r="OZP375" s="1478"/>
      <c r="OZQ375" s="1478"/>
      <c r="OZR375" s="1478"/>
      <c r="OZS375" s="1478"/>
      <c r="OZT375" s="1478"/>
      <c r="OZU375" s="1478"/>
      <c r="OZV375" s="1478"/>
      <c r="OZW375" s="1478"/>
      <c r="OZX375" s="1478"/>
      <c r="OZY375" s="1478"/>
      <c r="OZZ375" s="1478"/>
      <c r="PAA375" s="1478"/>
      <c r="PAB375" s="1478"/>
      <c r="PAC375" s="1478"/>
      <c r="PAD375" s="1478"/>
      <c r="PAE375" s="1478"/>
      <c r="PAF375" s="1478"/>
      <c r="PAG375" s="1478"/>
      <c r="PAH375" s="1478"/>
      <c r="PAI375" s="1478"/>
      <c r="PAJ375" s="1478"/>
      <c r="PAK375" s="1478"/>
      <c r="PAL375" s="1478"/>
      <c r="PAM375" s="1478"/>
      <c r="PAN375" s="1478"/>
      <c r="PAO375" s="1478"/>
      <c r="PAP375" s="1478"/>
      <c r="PAQ375" s="1478"/>
      <c r="PAR375" s="1478"/>
      <c r="PAS375" s="1478"/>
      <c r="PAT375" s="1478"/>
      <c r="PAU375" s="1478"/>
      <c r="PAV375" s="1478"/>
      <c r="PAW375" s="1478"/>
      <c r="PAX375" s="1478"/>
      <c r="PAY375" s="1478"/>
      <c r="PAZ375" s="1478"/>
      <c r="PBA375" s="1478"/>
      <c r="PBB375" s="1478"/>
      <c r="PBC375" s="1478"/>
      <c r="PBD375" s="1478"/>
      <c r="PBE375" s="1478"/>
      <c r="PBF375" s="1478"/>
      <c r="PBG375" s="1478"/>
      <c r="PBH375" s="1478"/>
      <c r="PBI375" s="1478"/>
      <c r="PBJ375" s="1478"/>
      <c r="PBK375" s="1478"/>
      <c r="PBL375" s="1478"/>
      <c r="PBM375" s="1478"/>
      <c r="PBN375" s="1478"/>
      <c r="PBO375" s="1478"/>
      <c r="PBP375" s="1478"/>
      <c r="PBQ375" s="1478"/>
      <c r="PBR375" s="1478"/>
      <c r="PBS375" s="1478"/>
      <c r="PBT375" s="1478"/>
      <c r="PBU375" s="1478"/>
      <c r="PBV375" s="1478"/>
      <c r="PBW375" s="1478"/>
      <c r="PBX375" s="1478"/>
      <c r="PBY375" s="1478"/>
      <c r="PBZ375" s="1478"/>
      <c r="PCA375" s="1478"/>
      <c r="PCB375" s="1478"/>
      <c r="PCC375" s="1478"/>
      <c r="PCD375" s="1478"/>
      <c r="PCE375" s="1478"/>
      <c r="PCF375" s="1478"/>
      <c r="PCG375" s="1478"/>
      <c r="PCH375" s="1478"/>
      <c r="PCI375" s="1478"/>
      <c r="PCJ375" s="1478"/>
      <c r="PCK375" s="1478"/>
      <c r="PCL375" s="1478"/>
      <c r="PCM375" s="1478"/>
      <c r="PCN375" s="1478"/>
      <c r="PCO375" s="1478"/>
      <c r="PCP375" s="1478"/>
      <c r="PCQ375" s="1478"/>
      <c r="PCR375" s="1478"/>
      <c r="PCS375" s="1478"/>
      <c r="PCT375" s="1478"/>
      <c r="PCU375" s="1478"/>
      <c r="PCV375" s="1478"/>
      <c r="PCW375" s="1478"/>
      <c r="PCX375" s="1478"/>
      <c r="PCY375" s="1478"/>
      <c r="PCZ375" s="1478"/>
      <c r="PDA375" s="1478"/>
      <c r="PDB375" s="1478"/>
      <c r="PDC375" s="1478"/>
      <c r="PDD375" s="1478"/>
      <c r="PDE375" s="1478"/>
      <c r="PDF375" s="1478"/>
      <c r="PDG375" s="1478"/>
      <c r="PDH375" s="1478"/>
      <c r="PDI375" s="1478"/>
      <c r="PDJ375" s="1478"/>
      <c r="PDK375" s="1478"/>
      <c r="PDL375" s="1478"/>
      <c r="PDM375" s="1478"/>
      <c r="PDN375" s="1478"/>
      <c r="PDO375" s="1478"/>
      <c r="PDP375" s="1478"/>
      <c r="PDQ375" s="1478"/>
      <c r="PDR375" s="1478"/>
      <c r="PDS375" s="1478"/>
      <c r="PDT375" s="1478"/>
      <c r="PDU375" s="1478"/>
      <c r="PDV375" s="1478"/>
      <c r="PDW375" s="1478"/>
      <c r="PDX375" s="1478"/>
      <c r="PDY375" s="1478"/>
      <c r="PDZ375" s="1478"/>
      <c r="PEA375" s="1478"/>
      <c r="PEB375" s="1478"/>
      <c r="PEC375" s="1478"/>
      <c r="PED375" s="1478"/>
      <c r="PEE375" s="1478"/>
      <c r="PEF375" s="1478"/>
      <c r="PEG375" s="1478"/>
      <c r="PEH375" s="1478"/>
      <c r="PEI375" s="1478"/>
      <c r="PEJ375" s="1478"/>
      <c r="PEK375" s="1478"/>
      <c r="PEL375" s="1478"/>
      <c r="PEM375" s="1478"/>
      <c r="PEN375" s="1478"/>
      <c r="PEO375" s="1478"/>
      <c r="PEP375" s="1478"/>
      <c r="PEQ375" s="1478"/>
      <c r="PER375" s="1478"/>
      <c r="PES375" s="1478"/>
      <c r="PET375" s="1478"/>
      <c r="PEU375" s="1478"/>
      <c r="PEV375" s="1478"/>
      <c r="PEW375" s="1478"/>
      <c r="PEX375" s="1478"/>
      <c r="PEY375" s="1478"/>
      <c r="PEZ375" s="1478"/>
      <c r="PFA375" s="1478"/>
      <c r="PFB375" s="1478"/>
      <c r="PFC375" s="1478"/>
      <c r="PFD375" s="1478"/>
      <c r="PFE375" s="1478"/>
      <c r="PFF375" s="1478"/>
      <c r="PFG375" s="1478"/>
      <c r="PFH375" s="1478"/>
      <c r="PFI375" s="1478"/>
      <c r="PFJ375" s="1478"/>
      <c r="PFK375" s="1478"/>
      <c r="PFL375" s="1478"/>
      <c r="PFM375" s="1478"/>
      <c r="PFN375" s="1478"/>
      <c r="PFO375" s="1478"/>
      <c r="PFP375" s="1478"/>
      <c r="PFQ375" s="1478"/>
      <c r="PFR375" s="1478"/>
      <c r="PFS375" s="1478"/>
      <c r="PFT375" s="1478"/>
      <c r="PFU375" s="1478"/>
      <c r="PFV375" s="1478"/>
      <c r="PFW375" s="1478"/>
      <c r="PFX375" s="1478"/>
      <c r="PFY375" s="1478"/>
      <c r="PFZ375" s="1478"/>
      <c r="PGA375" s="1478"/>
      <c r="PGB375" s="1478"/>
      <c r="PGC375" s="1478"/>
      <c r="PGD375" s="1478"/>
      <c r="PGE375" s="1478"/>
      <c r="PGF375" s="1478"/>
      <c r="PGG375" s="1478"/>
      <c r="PGH375" s="1478"/>
      <c r="PGI375" s="1478"/>
      <c r="PGJ375" s="1478"/>
      <c r="PGK375" s="1478"/>
      <c r="PGL375" s="1478"/>
      <c r="PGM375" s="1478"/>
      <c r="PGN375" s="1478"/>
      <c r="PGO375" s="1478"/>
      <c r="PGP375" s="1478"/>
      <c r="PGQ375" s="1478"/>
      <c r="PGR375" s="1478"/>
      <c r="PGS375" s="1478"/>
      <c r="PGT375" s="1478"/>
      <c r="PGU375" s="1478"/>
      <c r="PGV375" s="1478"/>
      <c r="PGW375" s="1478"/>
      <c r="PGX375" s="1478"/>
      <c r="PGY375" s="1478"/>
      <c r="PGZ375" s="1478"/>
      <c r="PHA375" s="1478"/>
      <c r="PHB375" s="1478"/>
      <c r="PHC375" s="1478"/>
      <c r="PHD375" s="1478"/>
      <c r="PHE375" s="1478"/>
      <c r="PHF375" s="1478"/>
      <c r="PHG375" s="1478"/>
      <c r="PHH375" s="1478"/>
      <c r="PHI375" s="1478"/>
      <c r="PHJ375" s="1478"/>
      <c r="PHK375" s="1478"/>
      <c r="PHL375" s="1478"/>
      <c r="PHM375" s="1478"/>
      <c r="PHN375" s="1478"/>
      <c r="PHO375" s="1478"/>
      <c r="PHP375" s="1478"/>
      <c r="PHQ375" s="1478"/>
      <c r="PHR375" s="1478"/>
      <c r="PHS375" s="1478"/>
      <c r="PHT375" s="1478"/>
      <c r="PHU375" s="1478"/>
      <c r="PHV375" s="1478"/>
      <c r="PHW375" s="1478"/>
      <c r="PHX375" s="1478"/>
      <c r="PHY375" s="1478"/>
      <c r="PHZ375" s="1478"/>
      <c r="PIA375" s="1478"/>
      <c r="PIB375" s="1478"/>
      <c r="PIC375" s="1478"/>
      <c r="PID375" s="1478"/>
      <c r="PIE375" s="1478"/>
      <c r="PIF375" s="1478"/>
      <c r="PIG375" s="1478"/>
      <c r="PIH375" s="1478"/>
      <c r="PII375" s="1478"/>
      <c r="PIJ375" s="1478"/>
      <c r="PIK375" s="1478"/>
      <c r="PIL375" s="1478"/>
      <c r="PIM375" s="1478"/>
      <c r="PIN375" s="1478"/>
      <c r="PIO375" s="1478"/>
      <c r="PIP375" s="1478"/>
      <c r="PIQ375" s="1478"/>
      <c r="PIR375" s="1478"/>
      <c r="PIS375" s="1478"/>
      <c r="PIT375" s="1478"/>
      <c r="PIU375" s="1478"/>
      <c r="PIV375" s="1478"/>
      <c r="PIW375" s="1478"/>
      <c r="PIX375" s="1478"/>
      <c r="PIY375" s="1478"/>
      <c r="PIZ375" s="1478"/>
      <c r="PJA375" s="1478"/>
      <c r="PJB375" s="1478"/>
      <c r="PJC375" s="1478"/>
      <c r="PJD375" s="1478"/>
      <c r="PJE375" s="1478"/>
      <c r="PJF375" s="1478"/>
      <c r="PJG375" s="1478"/>
      <c r="PJH375" s="1478"/>
      <c r="PJI375" s="1478"/>
      <c r="PJJ375" s="1478"/>
      <c r="PJK375" s="1478"/>
      <c r="PJL375" s="1478"/>
      <c r="PJM375" s="1478"/>
      <c r="PJN375" s="1478"/>
      <c r="PJO375" s="1478"/>
      <c r="PJP375" s="1478"/>
      <c r="PJQ375" s="1478"/>
      <c r="PJR375" s="1478"/>
      <c r="PJS375" s="1478"/>
      <c r="PJT375" s="1478"/>
      <c r="PJU375" s="1478"/>
      <c r="PJV375" s="1478"/>
      <c r="PJW375" s="1478"/>
      <c r="PJX375" s="1478"/>
      <c r="PJY375" s="1478"/>
      <c r="PJZ375" s="1478"/>
      <c r="PKA375" s="1478"/>
      <c r="PKB375" s="1478"/>
      <c r="PKC375" s="1478"/>
      <c r="PKD375" s="1478"/>
      <c r="PKE375" s="1478"/>
      <c r="PKF375" s="1478"/>
      <c r="PKG375" s="1478"/>
      <c r="PKH375" s="1478"/>
      <c r="PKI375" s="1478"/>
      <c r="PKJ375" s="1478"/>
      <c r="PKK375" s="1478"/>
      <c r="PKL375" s="1478"/>
      <c r="PKM375" s="1478"/>
      <c r="PKN375" s="1478"/>
      <c r="PKO375" s="1478"/>
      <c r="PKP375" s="1478"/>
      <c r="PKQ375" s="1478"/>
      <c r="PKR375" s="1478"/>
      <c r="PKS375" s="1478"/>
      <c r="PKT375" s="1478"/>
      <c r="PKU375" s="1478"/>
      <c r="PKV375" s="1478"/>
      <c r="PKW375" s="1478"/>
      <c r="PKX375" s="1478"/>
      <c r="PKY375" s="1478"/>
      <c r="PKZ375" s="1478"/>
      <c r="PLA375" s="1478"/>
      <c r="PLB375" s="1478"/>
      <c r="PLC375" s="1478"/>
      <c r="PLD375" s="1478"/>
      <c r="PLE375" s="1478"/>
      <c r="PLF375" s="1478"/>
      <c r="PLG375" s="1478"/>
      <c r="PLH375" s="1478"/>
      <c r="PLI375" s="1478"/>
      <c r="PLJ375" s="1478"/>
      <c r="PLK375" s="1478"/>
      <c r="PLL375" s="1478"/>
      <c r="PLM375" s="1478"/>
      <c r="PLN375" s="1478"/>
      <c r="PLO375" s="1478"/>
      <c r="PLP375" s="1478"/>
      <c r="PLQ375" s="1478"/>
      <c r="PLR375" s="1478"/>
      <c r="PLS375" s="1478"/>
      <c r="PLT375" s="1478"/>
      <c r="PLU375" s="1478"/>
      <c r="PLV375" s="1478"/>
      <c r="PLW375" s="1478"/>
      <c r="PLX375" s="1478"/>
      <c r="PLY375" s="1478"/>
      <c r="PLZ375" s="1478"/>
      <c r="PMA375" s="1478"/>
      <c r="PMB375" s="1478"/>
      <c r="PMC375" s="1478"/>
      <c r="PMD375" s="1478"/>
      <c r="PME375" s="1478"/>
      <c r="PMF375" s="1478"/>
      <c r="PMG375" s="1478"/>
      <c r="PMH375" s="1478"/>
      <c r="PMI375" s="1478"/>
      <c r="PMJ375" s="1478"/>
      <c r="PMK375" s="1478"/>
      <c r="PML375" s="1478"/>
      <c r="PMM375" s="1478"/>
      <c r="PMN375" s="1478"/>
      <c r="PMO375" s="1478"/>
      <c r="PMP375" s="1478"/>
      <c r="PMQ375" s="1478"/>
      <c r="PMR375" s="1478"/>
      <c r="PMS375" s="1478"/>
      <c r="PMT375" s="1478"/>
      <c r="PMU375" s="1478"/>
      <c r="PMV375" s="1478"/>
      <c r="PMW375" s="1478"/>
      <c r="PMX375" s="1478"/>
      <c r="PMY375" s="1478"/>
      <c r="PMZ375" s="1478"/>
      <c r="PNA375" s="1478"/>
      <c r="PNB375" s="1478"/>
      <c r="PNC375" s="1478"/>
      <c r="PND375" s="1478"/>
      <c r="PNE375" s="1478"/>
      <c r="PNF375" s="1478"/>
      <c r="PNG375" s="1478"/>
      <c r="PNH375" s="1478"/>
      <c r="PNI375" s="1478"/>
      <c r="PNJ375" s="1478"/>
      <c r="PNK375" s="1478"/>
      <c r="PNL375" s="1478"/>
      <c r="PNM375" s="1478"/>
      <c r="PNN375" s="1478"/>
      <c r="PNO375" s="1478"/>
      <c r="PNP375" s="1478"/>
      <c r="PNQ375" s="1478"/>
      <c r="PNR375" s="1478"/>
      <c r="PNS375" s="1478"/>
      <c r="PNT375" s="1478"/>
      <c r="PNU375" s="1478"/>
      <c r="PNV375" s="1478"/>
      <c r="PNW375" s="1478"/>
      <c r="PNX375" s="1478"/>
      <c r="PNY375" s="1478"/>
      <c r="PNZ375" s="1478"/>
      <c r="POA375" s="1478"/>
      <c r="POB375" s="1478"/>
      <c r="POC375" s="1478"/>
      <c r="POD375" s="1478"/>
      <c r="POE375" s="1478"/>
      <c r="POF375" s="1478"/>
      <c r="POG375" s="1478"/>
      <c r="POH375" s="1478"/>
      <c r="POI375" s="1478"/>
      <c r="POJ375" s="1478"/>
      <c r="POK375" s="1478"/>
      <c r="POL375" s="1478"/>
      <c r="POM375" s="1478"/>
      <c r="PON375" s="1478"/>
      <c r="POO375" s="1478"/>
      <c r="POP375" s="1478"/>
      <c r="POQ375" s="1478"/>
      <c r="POR375" s="1478"/>
      <c r="POS375" s="1478"/>
      <c r="POT375" s="1478"/>
      <c r="POU375" s="1478"/>
      <c r="POV375" s="1478"/>
      <c r="POW375" s="1478"/>
      <c r="POX375" s="1478"/>
      <c r="POY375" s="1478"/>
      <c r="POZ375" s="1478"/>
      <c r="PPA375" s="1478"/>
      <c r="PPB375" s="1478"/>
      <c r="PPC375" s="1478"/>
      <c r="PPD375" s="1478"/>
      <c r="PPE375" s="1478"/>
      <c r="PPF375" s="1478"/>
      <c r="PPG375" s="1478"/>
      <c r="PPH375" s="1478"/>
      <c r="PPI375" s="1478"/>
      <c r="PPJ375" s="1478"/>
      <c r="PPK375" s="1478"/>
      <c r="PPL375" s="1478"/>
      <c r="PPM375" s="1478"/>
      <c r="PPN375" s="1478"/>
      <c r="PPO375" s="1478"/>
      <c r="PPP375" s="1478"/>
      <c r="PPQ375" s="1478"/>
      <c r="PPR375" s="1478"/>
      <c r="PPS375" s="1478"/>
      <c r="PPT375" s="1478"/>
      <c r="PPU375" s="1478"/>
      <c r="PPV375" s="1478"/>
      <c r="PPW375" s="1478"/>
      <c r="PPX375" s="1478"/>
      <c r="PPY375" s="1478"/>
      <c r="PPZ375" s="1478"/>
      <c r="PQA375" s="1478"/>
      <c r="PQB375" s="1478"/>
      <c r="PQC375" s="1478"/>
      <c r="PQD375" s="1478"/>
      <c r="PQE375" s="1478"/>
      <c r="PQF375" s="1478"/>
      <c r="PQG375" s="1478"/>
      <c r="PQH375" s="1478"/>
      <c r="PQI375" s="1478"/>
      <c r="PQJ375" s="1478"/>
      <c r="PQK375" s="1478"/>
      <c r="PQL375" s="1478"/>
      <c r="PQM375" s="1478"/>
      <c r="PQN375" s="1478"/>
      <c r="PQO375" s="1478"/>
      <c r="PQP375" s="1478"/>
      <c r="PQQ375" s="1478"/>
      <c r="PQR375" s="1478"/>
      <c r="PQS375" s="1478"/>
      <c r="PQT375" s="1478"/>
      <c r="PQU375" s="1478"/>
      <c r="PQV375" s="1478"/>
      <c r="PQW375" s="1478"/>
      <c r="PQX375" s="1478"/>
      <c r="PQY375" s="1478"/>
      <c r="PQZ375" s="1478"/>
      <c r="PRA375" s="1478"/>
      <c r="PRB375" s="1478"/>
      <c r="PRC375" s="1478"/>
      <c r="PRD375" s="1478"/>
      <c r="PRE375" s="1478"/>
      <c r="PRF375" s="1478"/>
      <c r="PRG375" s="1478"/>
      <c r="PRH375" s="1478"/>
      <c r="PRI375" s="1478"/>
      <c r="PRJ375" s="1478"/>
      <c r="PRK375" s="1478"/>
      <c r="PRL375" s="1478"/>
      <c r="PRM375" s="1478"/>
      <c r="PRN375" s="1478"/>
      <c r="PRO375" s="1478"/>
      <c r="PRP375" s="1478"/>
      <c r="PRQ375" s="1478"/>
      <c r="PRR375" s="1478"/>
      <c r="PRS375" s="1478"/>
      <c r="PRT375" s="1478"/>
      <c r="PRU375" s="1478"/>
      <c r="PRV375" s="1478"/>
      <c r="PRW375" s="1478"/>
      <c r="PRX375" s="1478"/>
      <c r="PRY375" s="1478"/>
      <c r="PRZ375" s="1478"/>
      <c r="PSA375" s="1478"/>
      <c r="PSB375" s="1478"/>
      <c r="PSC375" s="1478"/>
      <c r="PSD375" s="1478"/>
      <c r="PSE375" s="1478"/>
      <c r="PSF375" s="1478"/>
      <c r="PSG375" s="1478"/>
      <c r="PSH375" s="1478"/>
      <c r="PSI375" s="1478"/>
      <c r="PSJ375" s="1478"/>
      <c r="PSK375" s="1478"/>
      <c r="PSL375" s="1478"/>
      <c r="PSM375" s="1478"/>
      <c r="PSN375" s="1478"/>
      <c r="PSO375" s="1478"/>
      <c r="PSP375" s="1478"/>
      <c r="PSQ375" s="1478"/>
      <c r="PSR375" s="1478"/>
      <c r="PSS375" s="1478"/>
      <c r="PST375" s="1478"/>
      <c r="PSU375" s="1478"/>
      <c r="PSV375" s="1478"/>
      <c r="PSW375" s="1478"/>
      <c r="PSX375" s="1478"/>
      <c r="PSY375" s="1478"/>
      <c r="PSZ375" s="1478"/>
      <c r="PTA375" s="1478"/>
      <c r="PTB375" s="1478"/>
      <c r="PTC375" s="1478"/>
      <c r="PTD375" s="1478"/>
      <c r="PTE375" s="1478"/>
      <c r="PTF375" s="1478"/>
      <c r="PTG375" s="1478"/>
      <c r="PTH375" s="1478"/>
      <c r="PTI375" s="1478"/>
      <c r="PTJ375" s="1478"/>
      <c r="PTK375" s="1478"/>
      <c r="PTL375" s="1478"/>
      <c r="PTM375" s="1478"/>
      <c r="PTN375" s="1478"/>
      <c r="PTO375" s="1478"/>
      <c r="PTP375" s="1478"/>
      <c r="PTQ375" s="1478"/>
      <c r="PTR375" s="1478"/>
      <c r="PTS375" s="1478"/>
      <c r="PTT375" s="1478"/>
      <c r="PTU375" s="1478"/>
      <c r="PTV375" s="1478"/>
      <c r="PTW375" s="1478"/>
      <c r="PTX375" s="1478"/>
      <c r="PTY375" s="1478"/>
      <c r="PTZ375" s="1478"/>
      <c r="PUA375" s="1478"/>
      <c r="PUB375" s="1478"/>
      <c r="PUC375" s="1478"/>
      <c r="PUD375" s="1478"/>
      <c r="PUE375" s="1478"/>
      <c r="PUF375" s="1478"/>
      <c r="PUG375" s="1478"/>
      <c r="PUH375" s="1478"/>
      <c r="PUI375" s="1478"/>
      <c r="PUJ375" s="1478"/>
      <c r="PUK375" s="1478"/>
      <c r="PUL375" s="1478"/>
      <c r="PUM375" s="1478"/>
      <c r="PUN375" s="1478"/>
      <c r="PUO375" s="1478"/>
      <c r="PUP375" s="1478"/>
      <c r="PUQ375" s="1478"/>
      <c r="PUR375" s="1478"/>
      <c r="PUS375" s="1478"/>
      <c r="PUT375" s="1478"/>
      <c r="PUU375" s="1478"/>
      <c r="PUV375" s="1478"/>
      <c r="PUW375" s="1478"/>
      <c r="PUX375" s="1478"/>
      <c r="PUY375" s="1478"/>
      <c r="PUZ375" s="1478"/>
      <c r="PVA375" s="1478"/>
      <c r="PVB375" s="1478"/>
      <c r="PVC375" s="1478"/>
      <c r="PVD375" s="1478"/>
      <c r="PVE375" s="1478"/>
      <c r="PVF375" s="1478"/>
      <c r="PVG375" s="1478"/>
      <c r="PVH375" s="1478"/>
      <c r="PVI375" s="1478"/>
      <c r="PVJ375" s="1478"/>
      <c r="PVK375" s="1478"/>
      <c r="PVL375" s="1478"/>
      <c r="PVM375" s="1478"/>
      <c r="PVN375" s="1478"/>
      <c r="PVO375" s="1478"/>
      <c r="PVP375" s="1478"/>
      <c r="PVQ375" s="1478"/>
      <c r="PVR375" s="1478"/>
      <c r="PVS375" s="1478"/>
      <c r="PVT375" s="1478"/>
      <c r="PVU375" s="1478"/>
      <c r="PVV375" s="1478"/>
      <c r="PVW375" s="1478"/>
      <c r="PVX375" s="1478"/>
      <c r="PVY375" s="1478"/>
      <c r="PVZ375" s="1478"/>
      <c r="PWA375" s="1478"/>
      <c r="PWB375" s="1478"/>
      <c r="PWC375" s="1478"/>
      <c r="PWD375" s="1478"/>
      <c r="PWE375" s="1478"/>
      <c r="PWF375" s="1478"/>
      <c r="PWG375" s="1478"/>
      <c r="PWH375" s="1478"/>
      <c r="PWI375" s="1478"/>
      <c r="PWJ375" s="1478"/>
      <c r="PWK375" s="1478"/>
      <c r="PWL375" s="1478"/>
      <c r="PWM375" s="1478"/>
      <c r="PWN375" s="1478"/>
      <c r="PWO375" s="1478"/>
      <c r="PWP375" s="1478"/>
      <c r="PWQ375" s="1478"/>
      <c r="PWR375" s="1478"/>
      <c r="PWS375" s="1478"/>
      <c r="PWT375" s="1478"/>
      <c r="PWU375" s="1478"/>
      <c r="PWV375" s="1478"/>
      <c r="PWW375" s="1478"/>
      <c r="PWX375" s="1478"/>
      <c r="PWY375" s="1478"/>
      <c r="PWZ375" s="1478"/>
      <c r="PXA375" s="1478"/>
      <c r="PXB375" s="1478"/>
      <c r="PXC375" s="1478"/>
      <c r="PXD375" s="1478"/>
      <c r="PXE375" s="1478"/>
      <c r="PXF375" s="1478"/>
      <c r="PXG375" s="1478"/>
      <c r="PXH375" s="1478"/>
      <c r="PXI375" s="1478"/>
      <c r="PXJ375" s="1478"/>
      <c r="PXK375" s="1478"/>
      <c r="PXL375" s="1478"/>
      <c r="PXM375" s="1478"/>
      <c r="PXN375" s="1478"/>
      <c r="PXO375" s="1478"/>
      <c r="PXP375" s="1478"/>
      <c r="PXQ375" s="1478"/>
      <c r="PXR375" s="1478"/>
      <c r="PXS375" s="1478"/>
      <c r="PXT375" s="1478"/>
      <c r="PXU375" s="1478"/>
      <c r="PXV375" s="1478"/>
      <c r="PXW375" s="1478"/>
      <c r="PXX375" s="1478"/>
      <c r="PXY375" s="1478"/>
      <c r="PXZ375" s="1478"/>
      <c r="PYA375" s="1478"/>
      <c r="PYB375" s="1478"/>
      <c r="PYC375" s="1478"/>
      <c r="PYD375" s="1478"/>
      <c r="PYE375" s="1478"/>
      <c r="PYF375" s="1478"/>
      <c r="PYG375" s="1478"/>
      <c r="PYH375" s="1478"/>
      <c r="PYI375" s="1478"/>
      <c r="PYJ375" s="1478"/>
      <c r="PYK375" s="1478"/>
      <c r="PYL375" s="1478"/>
      <c r="PYM375" s="1478"/>
      <c r="PYN375" s="1478"/>
      <c r="PYO375" s="1478"/>
      <c r="PYP375" s="1478"/>
      <c r="PYQ375" s="1478"/>
      <c r="PYR375" s="1478"/>
      <c r="PYS375" s="1478"/>
      <c r="PYT375" s="1478"/>
      <c r="PYU375" s="1478"/>
      <c r="PYV375" s="1478"/>
      <c r="PYW375" s="1478"/>
      <c r="PYX375" s="1478"/>
      <c r="PYY375" s="1478"/>
      <c r="PYZ375" s="1478"/>
      <c r="PZA375" s="1478"/>
      <c r="PZB375" s="1478"/>
      <c r="PZC375" s="1478"/>
      <c r="PZD375" s="1478"/>
      <c r="PZE375" s="1478"/>
      <c r="PZF375" s="1478"/>
      <c r="PZG375" s="1478"/>
      <c r="PZH375" s="1478"/>
      <c r="PZI375" s="1478"/>
      <c r="PZJ375" s="1478"/>
      <c r="PZK375" s="1478"/>
      <c r="PZL375" s="1478"/>
      <c r="PZM375" s="1478"/>
      <c r="PZN375" s="1478"/>
      <c r="PZO375" s="1478"/>
      <c r="PZP375" s="1478"/>
      <c r="PZQ375" s="1478"/>
      <c r="PZR375" s="1478"/>
      <c r="PZS375" s="1478"/>
      <c r="PZT375" s="1478"/>
      <c r="PZU375" s="1478"/>
      <c r="PZV375" s="1478"/>
      <c r="PZW375" s="1478"/>
      <c r="PZX375" s="1478"/>
      <c r="PZY375" s="1478"/>
      <c r="PZZ375" s="1478"/>
      <c r="QAA375" s="1478"/>
      <c r="QAB375" s="1478"/>
      <c r="QAC375" s="1478"/>
      <c r="QAD375" s="1478"/>
      <c r="QAE375" s="1478"/>
      <c r="QAF375" s="1478"/>
      <c r="QAG375" s="1478"/>
      <c r="QAH375" s="1478"/>
      <c r="QAI375" s="1478"/>
      <c r="QAJ375" s="1478"/>
      <c r="QAK375" s="1478"/>
      <c r="QAL375" s="1478"/>
      <c r="QAM375" s="1478"/>
      <c r="QAN375" s="1478"/>
      <c r="QAO375" s="1478"/>
      <c r="QAP375" s="1478"/>
      <c r="QAQ375" s="1478"/>
      <c r="QAR375" s="1478"/>
      <c r="QAS375" s="1478"/>
      <c r="QAT375" s="1478"/>
      <c r="QAU375" s="1478"/>
      <c r="QAV375" s="1478"/>
      <c r="QAW375" s="1478"/>
      <c r="QAX375" s="1478"/>
      <c r="QAY375" s="1478"/>
      <c r="QAZ375" s="1478"/>
      <c r="QBA375" s="1478"/>
      <c r="QBB375" s="1478"/>
      <c r="QBC375" s="1478"/>
      <c r="QBD375" s="1478"/>
      <c r="QBE375" s="1478"/>
      <c r="QBF375" s="1478"/>
      <c r="QBG375" s="1478"/>
      <c r="QBH375" s="1478"/>
      <c r="QBI375" s="1478"/>
      <c r="QBJ375" s="1478"/>
      <c r="QBK375" s="1478"/>
      <c r="QBL375" s="1478"/>
      <c r="QBM375" s="1478"/>
      <c r="QBN375" s="1478"/>
      <c r="QBO375" s="1478"/>
      <c r="QBP375" s="1478"/>
      <c r="QBQ375" s="1478"/>
      <c r="QBR375" s="1478"/>
      <c r="QBS375" s="1478"/>
      <c r="QBT375" s="1478"/>
      <c r="QBU375" s="1478"/>
      <c r="QBV375" s="1478"/>
      <c r="QBW375" s="1478"/>
      <c r="QBX375" s="1478"/>
      <c r="QBY375" s="1478"/>
      <c r="QBZ375" s="1478"/>
      <c r="QCA375" s="1478"/>
      <c r="QCB375" s="1478"/>
      <c r="QCC375" s="1478"/>
      <c r="QCD375" s="1478"/>
      <c r="QCE375" s="1478"/>
      <c r="QCF375" s="1478"/>
      <c r="QCG375" s="1478"/>
      <c r="QCH375" s="1478"/>
      <c r="QCI375" s="1478"/>
      <c r="QCJ375" s="1478"/>
      <c r="QCK375" s="1478"/>
      <c r="QCL375" s="1478"/>
      <c r="QCM375" s="1478"/>
      <c r="QCN375" s="1478"/>
      <c r="QCO375" s="1478"/>
      <c r="QCP375" s="1478"/>
      <c r="QCQ375" s="1478"/>
      <c r="QCR375" s="1478"/>
      <c r="QCS375" s="1478"/>
      <c r="QCT375" s="1478"/>
      <c r="QCU375" s="1478"/>
      <c r="QCV375" s="1478"/>
      <c r="QCW375" s="1478"/>
      <c r="QCX375" s="1478"/>
      <c r="QCY375" s="1478"/>
      <c r="QCZ375" s="1478"/>
      <c r="QDA375" s="1478"/>
      <c r="QDB375" s="1478"/>
      <c r="QDC375" s="1478"/>
      <c r="QDD375" s="1478"/>
      <c r="QDE375" s="1478"/>
      <c r="QDF375" s="1478"/>
      <c r="QDG375" s="1478"/>
      <c r="QDH375" s="1478"/>
      <c r="QDI375" s="1478"/>
      <c r="QDJ375" s="1478"/>
      <c r="QDK375" s="1478"/>
      <c r="QDL375" s="1478"/>
      <c r="QDM375" s="1478"/>
      <c r="QDN375" s="1478"/>
      <c r="QDO375" s="1478"/>
      <c r="QDP375" s="1478"/>
      <c r="QDQ375" s="1478"/>
      <c r="QDR375" s="1478"/>
      <c r="QDS375" s="1478"/>
      <c r="QDT375" s="1478"/>
      <c r="QDU375" s="1478"/>
      <c r="QDV375" s="1478"/>
      <c r="QDW375" s="1478"/>
      <c r="QDX375" s="1478"/>
      <c r="QDY375" s="1478"/>
      <c r="QDZ375" s="1478"/>
      <c r="QEA375" s="1478"/>
      <c r="QEB375" s="1478"/>
      <c r="QEC375" s="1478"/>
      <c r="QED375" s="1478"/>
      <c r="QEE375" s="1478"/>
      <c r="QEF375" s="1478"/>
      <c r="QEG375" s="1478"/>
      <c r="QEH375" s="1478"/>
      <c r="QEI375" s="1478"/>
      <c r="QEJ375" s="1478"/>
      <c r="QEK375" s="1478"/>
      <c r="QEL375" s="1478"/>
      <c r="QEM375" s="1478"/>
      <c r="QEN375" s="1478"/>
      <c r="QEO375" s="1478"/>
      <c r="QEP375" s="1478"/>
      <c r="QEQ375" s="1478"/>
      <c r="QER375" s="1478"/>
      <c r="QES375" s="1478"/>
      <c r="QET375" s="1478"/>
      <c r="QEU375" s="1478"/>
      <c r="QEV375" s="1478"/>
      <c r="QEW375" s="1478"/>
      <c r="QEX375" s="1478"/>
      <c r="QEY375" s="1478"/>
      <c r="QEZ375" s="1478"/>
      <c r="QFA375" s="1478"/>
      <c r="QFB375" s="1478"/>
      <c r="QFC375" s="1478"/>
      <c r="QFD375" s="1478"/>
      <c r="QFE375" s="1478"/>
      <c r="QFF375" s="1478"/>
      <c r="QFG375" s="1478"/>
      <c r="QFH375" s="1478"/>
      <c r="QFI375" s="1478"/>
      <c r="QFJ375" s="1478"/>
      <c r="QFK375" s="1478"/>
      <c r="QFL375" s="1478"/>
      <c r="QFM375" s="1478"/>
      <c r="QFN375" s="1478"/>
      <c r="QFO375" s="1478"/>
      <c r="QFP375" s="1478"/>
      <c r="QFQ375" s="1478"/>
      <c r="QFR375" s="1478"/>
      <c r="QFS375" s="1478"/>
      <c r="QFT375" s="1478"/>
      <c r="QFU375" s="1478"/>
      <c r="QFV375" s="1478"/>
      <c r="QFW375" s="1478"/>
      <c r="QFX375" s="1478"/>
      <c r="QFY375" s="1478"/>
      <c r="QFZ375" s="1478"/>
      <c r="QGA375" s="1478"/>
      <c r="QGB375" s="1478"/>
      <c r="QGC375" s="1478"/>
      <c r="QGD375" s="1478"/>
      <c r="QGE375" s="1478"/>
      <c r="QGF375" s="1478"/>
      <c r="QGG375" s="1478"/>
      <c r="QGH375" s="1478"/>
      <c r="QGI375" s="1478"/>
      <c r="QGJ375" s="1478"/>
      <c r="QGK375" s="1478"/>
      <c r="QGL375" s="1478"/>
      <c r="QGM375" s="1478"/>
      <c r="QGN375" s="1478"/>
      <c r="QGO375" s="1478"/>
      <c r="QGP375" s="1478"/>
      <c r="QGQ375" s="1478"/>
      <c r="QGR375" s="1478"/>
      <c r="QGS375" s="1478"/>
      <c r="QGT375" s="1478"/>
      <c r="QGU375" s="1478"/>
      <c r="QGV375" s="1478"/>
      <c r="QGW375" s="1478"/>
      <c r="QGX375" s="1478"/>
      <c r="QGY375" s="1478"/>
      <c r="QGZ375" s="1478"/>
      <c r="QHA375" s="1478"/>
      <c r="QHB375" s="1478"/>
      <c r="QHC375" s="1478"/>
      <c r="QHD375" s="1478"/>
      <c r="QHE375" s="1478"/>
      <c r="QHF375" s="1478"/>
      <c r="QHG375" s="1478"/>
      <c r="QHH375" s="1478"/>
      <c r="QHI375" s="1478"/>
      <c r="QHJ375" s="1478"/>
      <c r="QHK375" s="1478"/>
      <c r="QHL375" s="1478"/>
      <c r="QHM375" s="1478"/>
      <c r="QHN375" s="1478"/>
      <c r="QHO375" s="1478"/>
      <c r="QHP375" s="1478"/>
      <c r="QHQ375" s="1478"/>
      <c r="QHR375" s="1478"/>
      <c r="QHS375" s="1478"/>
      <c r="QHT375" s="1478"/>
      <c r="QHU375" s="1478"/>
      <c r="QHV375" s="1478"/>
      <c r="QHW375" s="1478"/>
      <c r="QHX375" s="1478"/>
      <c r="QHY375" s="1478"/>
      <c r="QHZ375" s="1478"/>
      <c r="QIA375" s="1478"/>
      <c r="QIB375" s="1478"/>
      <c r="QIC375" s="1478"/>
      <c r="QID375" s="1478"/>
      <c r="QIE375" s="1478"/>
      <c r="QIF375" s="1478"/>
      <c r="QIG375" s="1478"/>
      <c r="QIH375" s="1478"/>
      <c r="QII375" s="1478"/>
      <c r="QIJ375" s="1478"/>
      <c r="QIK375" s="1478"/>
      <c r="QIL375" s="1478"/>
      <c r="QIM375" s="1478"/>
      <c r="QIN375" s="1478"/>
      <c r="QIO375" s="1478"/>
      <c r="QIP375" s="1478"/>
      <c r="QIQ375" s="1478"/>
      <c r="QIR375" s="1478"/>
      <c r="QIS375" s="1478"/>
      <c r="QIT375" s="1478"/>
      <c r="QIU375" s="1478"/>
      <c r="QIV375" s="1478"/>
      <c r="QIW375" s="1478"/>
      <c r="QIX375" s="1478"/>
      <c r="QIY375" s="1478"/>
      <c r="QIZ375" s="1478"/>
      <c r="QJA375" s="1478"/>
      <c r="QJB375" s="1478"/>
      <c r="QJC375" s="1478"/>
      <c r="QJD375" s="1478"/>
      <c r="QJE375" s="1478"/>
      <c r="QJF375" s="1478"/>
      <c r="QJG375" s="1478"/>
      <c r="QJH375" s="1478"/>
      <c r="QJI375" s="1478"/>
      <c r="QJJ375" s="1478"/>
      <c r="QJK375" s="1478"/>
      <c r="QJL375" s="1478"/>
      <c r="QJM375" s="1478"/>
      <c r="QJN375" s="1478"/>
      <c r="QJO375" s="1478"/>
      <c r="QJP375" s="1478"/>
      <c r="QJQ375" s="1478"/>
      <c r="QJR375" s="1478"/>
      <c r="QJS375" s="1478"/>
      <c r="QJT375" s="1478"/>
      <c r="QJU375" s="1478"/>
      <c r="QJV375" s="1478"/>
      <c r="QJW375" s="1478"/>
      <c r="QJX375" s="1478"/>
      <c r="QJY375" s="1478"/>
      <c r="QJZ375" s="1478"/>
      <c r="QKA375" s="1478"/>
      <c r="QKB375" s="1478"/>
      <c r="QKC375" s="1478"/>
      <c r="QKD375" s="1478"/>
      <c r="QKE375" s="1478"/>
      <c r="QKF375" s="1478"/>
      <c r="QKG375" s="1478"/>
      <c r="QKH375" s="1478"/>
      <c r="QKI375" s="1478"/>
      <c r="QKJ375" s="1478"/>
      <c r="QKK375" s="1478"/>
      <c r="QKL375" s="1478"/>
      <c r="QKM375" s="1478"/>
      <c r="QKN375" s="1478"/>
      <c r="QKO375" s="1478"/>
      <c r="QKP375" s="1478"/>
      <c r="QKQ375" s="1478"/>
      <c r="QKR375" s="1478"/>
      <c r="QKS375" s="1478"/>
      <c r="QKT375" s="1478"/>
      <c r="QKU375" s="1478"/>
      <c r="QKV375" s="1478"/>
      <c r="QKW375" s="1478"/>
      <c r="QKX375" s="1478"/>
      <c r="QKY375" s="1478"/>
      <c r="QKZ375" s="1478"/>
      <c r="QLA375" s="1478"/>
      <c r="QLB375" s="1478"/>
      <c r="QLC375" s="1478"/>
      <c r="QLD375" s="1478"/>
      <c r="QLE375" s="1478"/>
      <c r="QLF375" s="1478"/>
      <c r="QLG375" s="1478"/>
      <c r="QLH375" s="1478"/>
      <c r="QLI375" s="1478"/>
      <c r="QLJ375" s="1478"/>
      <c r="QLK375" s="1478"/>
      <c r="QLL375" s="1478"/>
      <c r="QLM375" s="1478"/>
      <c r="QLN375" s="1478"/>
      <c r="QLO375" s="1478"/>
      <c r="QLP375" s="1478"/>
      <c r="QLQ375" s="1478"/>
      <c r="QLR375" s="1478"/>
      <c r="QLS375" s="1478"/>
      <c r="QLT375" s="1478"/>
      <c r="QLU375" s="1478"/>
      <c r="QLV375" s="1478"/>
      <c r="QLW375" s="1478"/>
      <c r="QLX375" s="1478"/>
      <c r="QLY375" s="1478"/>
      <c r="QLZ375" s="1478"/>
      <c r="QMA375" s="1478"/>
      <c r="QMB375" s="1478"/>
      <c r="QMC375" s="1478"/>
      <c r="QMD375" s="1478"/>
      <c r="QME375" s="1478"/>
      <c r="QMF375" s="1478"/>
      <c r="QMG375" s="1478"/>
      <c r="QMH375" s="1478"/>
      <c r="QMI375" s="1478"/>
      <c r="QMJ375" s="1478"/>
      <c r="QMK375" s="1478"/>
      <c r="QML375" s="1478"/>
      <c r="QMM375" s="1478"/>
      <c r="QMN375" s="1478"/>
      <c r="QMO375" s="1478"/>
      <c r="QMP375" s="1478"/>
      <c r="QMQ375" s="1478"/>
      <c r="QMR375" s="1478"/>
      <c r="QMS375" s="1478"/>
      <c r="QMT375" s="1478"/>
      <c r="QMU375" s="1478"/>
      <c r="QMV375" s="1478"/>
      <c r="QMW375" s="1478"/>
      <c r="QMX375" s="1478"/>
      <c r="QMY375" s="1478"/>
      <c r="QMZ375" s="1478"/>
      <c r="QNA375" s="1478"/>
      <c r="QNB375" s="1478"/>
      <c r="QNC375" s="1478"/>
      <c r="QND375" s="1478"/>
      <c r="QNE375" s="1478"/>
      <c r="QNF375" s="1478"/>
      <c r="QNG375" s="1478"/>
      <c r="QNH375" s="1478"/>
      <c r="QNI375" s="1478"/>
      <c r="QNJ375" s="1478"/>
      <c r="QNK375" s="1478"/>
      <c r="QNL375" s="1478"/>
      <c r="QNM375" s="1478"/>
      <c r="QNN375" s="1478"/>
      <c r="QNO375" s="1478"/>
      <c r="QNP375" s="1478"/>
      <c r="QNQ375" s="1478"/>
      <c r="QNR375" s="1478"/>
      <c r="QNS375" s="1478"/>
      <c r="QNT375" s="1478"/>
      <c r="QNU375" s="1478"/>
      <c r="QNV375" s="1478"/>
      <c r="QNW375" s="1478"/>
      <c r="QNX375" s="1478"/>
      <c r="QNY375" s="1478"/>
      <c r="QNZ375" s="1478"/>
      <c r="QOA375" s="1478"/>
      <c r="QOB375" s="1478"/>
      <c r="QOC375" s="1478"/>
      <c r="QOD375" s="1478"/>
      <c r="QOE375" s="1478"/>
      <c r="QOF375" s="1478"/>
      <c r="QOG375" s="1478"/>
      <c r="QOH375" s="1478"/>
      <c r="QOI375" s="1478"/>
      <c r="QOJ375" s="1478"/>
      <c r="QOK375" s="1478"/>
      <c r="QOL375" s="1478"/>
      <c r="QOM375" s="1478"/>
      <c r="QON375" s="1478"/>
      <c r="QOO375" s="1478"/>
      <c r="QOP375" s="1478"/>
      <c r="QOQ375" s="1478"/>
      <c r="QOR375" s="1478"/>
      <c r="QOS375" s="1478"/>
      <c r="QOT375" s="1478"/>
      <c r="QOU375" s="1478"/>
      <c r="QOV375" s="1478"/>
      <c r="QOW375" s="1478"/>
      <c r="QOX375" s="1478"/>
      <c r="QOY375" s="1478"/>
      <c r="QOZ375" s="1478"/>
      <c r="QPA375" s="1478"/>
      <c r="QPB375" s="1478"/>
      <c r="QPC375" s="1478"/>
      <c r="QPD375" s="1478"/>
      <c r="QPE375" s="1478"/>
      <c r="QPF375" s="1478"/>
      <c r="QPG375" s="1478"/>
      <c r="QPH375" s="1478"/>
      <c r="QPI375" s="1478"/>
      <c r="QPJ375" s="1478"/>
      <c r="QPK375" s="1478"/>
      <c r="QPL375" s="1478"/>
      <c r="QPM375" s="1478"/>
      <c r="QPN375" s="1478"/>
      <c r="QPO375" s="1478"/>
      <c r="QPP375" s="1478"/>
      <c r="QPQ375" s="1478"/>
      <c r="QPR375" s="1478"/>
      <c r="QPS375" s="1478"/>
      <c r="QPT375" s="1478"/>
      <c r="QPU375" s="1478"/>
      <c r="QPV375" s="1478"/>
      <c r="QPW375" s="1478"/>
      <c r="QPX375" s="1478"/>
      <c r="QPY375" s="1478"/>
      <c r="QPZ375" s="1478"/>
      <c r="QQA375" s="1478"/>
      <c r="QQB375" s="1478"/>
      <c r="QQC375" s="1478"/>
      <c r="QQD375" s="1478"/>
      <c r="QQE375" s="1478"/>
      <c r="QQF375" s="1478"/>
      <c r="QQG375" s="1478"/>
      <c r="QQH375" s="1478"/>
      <c r="QQI375" s="1478"/>
      <c r="QQJ375" s="1478"/>
      <c r="QQK375" s="1478"/>
      <c r="QQL375" s="1478"/>
      <c r="QQM375" s="1478"/>
      <c r="QQN375" s="1478"/>
      <c r="QQO375" s="1478"/>
      <c r="QQP375" s="1478"/>
      <c r="QQQ375" s="1478"/>
      <c r="QQR375" s="1478"/>
      <c r="QQS375" s="1478"/>
      <c r="QQT375" s="1478"/>
      <c r="QQU375" s="1478"/>
      <c r="QQV375" s="1478"/>
      <c r="QQW375" s="1478"/>
      <c r="QQX375" s="1478"/>
      <c r="QQY375" s="1478"/>
      <c r="QQZ375" s="1478"/>
      <c r="QRA375" s="1478"/>
      <c r="QRB375" s="1478"/>
      <c r="QRC375" s="1478"/>
      <c r="QRD375" s="1478"/>
      <c r="QRE375" s="1478"/>
      <c r="QRF375" s="1478"/>
      <c r="QRG375" s="1478"/>
      <c r="QRH375" s="1478"/>
      <c r="QRI375" s="1478"/>
      <c r="QRJ375" s="1478"/>
      <c r="QRK375" s="1478"/>
      <c r="QRL375" s="1478"/>
      <c r="QRM375" s="1478"/>
      <c r="QRN375" s="1478"/>
      <c r="QRO375" s="1478"/>
      <c r="QRP375" s="1478"/>
      <c r="QRQ375" s="1478"/>
      <c r="QRR375" s="1478"/>
      <c r="QRS375" s="1478"/>
      <c r="QRT375" s="1478"/>
      <c r="QRU375" s="1478"/>
      <c r="QRV375" s="1478"/>
      <c r="QRW375" s="1478"/>
      <c r="QRX375" s="1478"/>
      <c r="QRY375" s="1478"/>
      <c r="QRZ375" s="1478"/>
      <c r="QSA375" s="1478"/>
      <c r="QSB375" s="1478"/>
      <c r="QSC375" s="1478"/>
      <c r="QSD375" s="1478"/>
      <c r="QSE375" s="1478"/>
      <c r="QSF375" s="1478"/>
      <c r="QSG375" s="1478"/>
      <c r="QSH375" s="1478"/>
      <c r="QSI375" s="1478"/>
      <c r="QSJ375" s="1478"/>
      <c r="QSK375" s="1478"/>
      <c r="QSL375" s="1478"/>
      <c r="QSM375" s="1478"/>
      <c r="QSN375" s="1478"/>
      <c r="QSO375" s="1478"/>
      <c r="QSP375" s="1478"/>
      <c r="QSQ375" s="1478"/>
      <c r="QSR375" s="1478"/>
      <c r="QSS375" s="1478"/>
      <c r="QST375" s="1478"/>
      <c r="QSU375" s="1478"/>
      <c r="QSV375" s="1478"/>
      <c r="QSW375" s="1478"/>
      <c r="QSX375" s="1478"/>
      <c r="QSY375" s="1478"/>
      <c r="QSZ375" s="1478"/>
      <c r="QTA375" s="1478"/>
      <c r="QTB375" s="1478"/>
      <c r="QTC375" s="1478"/>
      <c r="QTD375" s="1478"/>
      <c r="QTE375" s="1478"/>
      <c r="QTF375" s="1478"/>
      <c r="QTG375" s="1478"/>
      <c r="QTH375" s="1478"/>
      <c r="QTI375" s="1478"/>
      <c r="QTJ375" s="1478"/>
      <c r="QTK375" s="1478"/>
      <c r="QTL375" s="1478"/>
      <c r="QTM375" s="1478"/>
      <c r="QTN375" s="1478"/>
      <c r="QTO375" s="1478"/>
      <c r="QTP375" s="1478"/>
      <c r="QTQ375" s="1478"/>
      <c r="QTR375" s="1478"/>
      <c r="QTS375" s="1478"/>
      <c r="QTT375" s="1478"/>
      <c r="QTU375" s="1478"/>
      <c r="QTV375" s="1478"/>
      <c r="QTW375" s="1478"/>
      <c r="QTX375" s="1478"/>
      <c r="QTY375" s="1478"/>
      <c r="QTZ375" s="1478"/>
      <c r="QUA375" s="1478"/>
      <c r="QUB375" s="1478"/>
      <c r="QUC375" s="1478"/>
      <c r="QUD375" s="1478"/>
      <c r="QUE375" s="1478"/>
      <c r="QUF375" s="1478"/>
      <c r="QUG375" s="1478"/>
      <c r="QUH375" s="1478"/>
      <c r="QUI375" s="1478"/>
      <c r="QUJ375" s="1478"/>
      <c r="QUK375" s="1478"/>
      <c r="QUL375" s="1478"/>
      <c r="QUM375" s="1478"/>
      <c r="QUN375" s="1478"/>
      <c r="QUO375" s="1478"/>
      <c r="QUP375" s="1478"/>
      <c r="QUQ375" s="1478"/>
      <c r="QUR375" s="1478"/>
      <c r="QUS375" s="1478"/>
      <c r="QUT375" s="1478"/>
      <c r="QUU375" s="1478"/>
      <c r="QUV375" s="1478"/>
      <c r="QUW375" s="1478"/>
      <c r="QUX375" s="1478"/>
      <c r="QUY375" s="1478"/>
      <c r="QUZ375" s="1478"/>
      <c r="QVA375" s="1478"/>
      <c r="QVB375" s="1478"/>
      <c r="QVC375" s="1478"/>
      <c r="QVD375" s="1478"/>
      <c r="QVE375" s="1478"/>
      <c r="QVF375" s="1478"/>
      <c r="QVG375" s="1478"/>
      <c r="QVH375" s="1478"/>
      <c r="QVI375" s="1478"/>
      <c r="QVJ375" s="1478"/>
      <c r="QVK375" s="1478"/>
      <c r="QVL375" s="1478"/>
      <c r="QVM375" s="1478"/>
      <c r="QVN375" s="1478"/>
      <c r="QVO375" s="1478"/>
      <c r="QVP375" s="1478"/>
      <c r="QVQ375" s="1478"/>
      <c r="QVR375" s="1478"/>
      <c r="QVS375" s="1478"/>
      <c r="QVT375" s="1478"/>
      <c r="QVU375" s="1478"/>
      <c r="QVV375" s="1478"/>
      <c r="QVW375" s="1478"/>
      <c r="QVX375" s="1478"/>
      <c r="QVY375" s="1478"/>
      <c r="QVZ375" s="1478"/>
      <c r="QWA375" s="1478"/>
      <c r="QWB375" s="1478"/>
      <c r="QWC375" s="1478"/>
      <c r="QWD375" s="1478"/>
      <c r="QWE375" s="1478"/>
      <c r="QWF375" s="1478"/>
      <c r="QWG375" s="1478"/>
      <c r="QWH375" s="1478"/>
      <c r="QWI375" s="1478"/>
      <c r="QWJ375" s="1478"/>
      <c r="QWK375" s="1478"/>
      <c r="QWL375" s="1478"/>
      <c r="QWM375" s="1478"/>
      <c r="QWN375" s="1478"/>
      <c r="QWO375" s="1478"/>
      <c r="QWP375" s="1478"/>
      <c r="QWQ375" s="1478"/>
      <c r="QWR375" s="1478"/>
      <c r="QWS375" s="1478"/>
      <c r="QWT375" s="1478"/>
      <c r="QWU375" s="1478"/>
      <c r="QWV375" s="1478"/>
      <c r="QWW375" s="1478"/>
      <c r="QWX375" s="1478"/>
      <c r="QWY375" s="1478"/>
      <c r="QWZ375" s="1478"/>
      <c r="QXA375" s="1478"/>
      <c r="QXB375" s="1478"/>
      <c r="QXC375" s="1478"/>
      <c r="QXD375" s="1478"/>
      <c r="QXE375" s="1478"/>
      <c r="QXF375" s="1478"/>
      <c r="QXG375" s="1478"/>
      <c r="QXH375" s="1478"/>
      <c r="QXI375" s="1478"/>
      <c r="QXJ375" s="1478"/>
      <c r="QXK375" s="1478"/>
      <c r="QXL375" s="1478"/>
      <c r="QXM375" s="1478"/>
      <c r="QXN375" s="1478"/>
      <c r="QXO375" s="1478"/>
      <c r="QXP375" s="1478"/>
      <c r="QXQ375" s="1478"/>
      <c r="QXR375" s="1478"/>
      <c r="QXS375" s="1478"/>
      <c r="QXT375" s="1478"/>
      <c r="QXU375" s="1478"/>
      <c r="QXV375" s="1478"/>
      <c r="QXW375" s="1478"/>
      <c r="QXX375" s="1478"/>
      <c r="QXY375" s="1478"/>
      <c r="QXZ375" s="1478"/>
      <c r="QYA375" s="1478"/>
      <c r="QYB375" s="1478"/>
      <c r="QYC375" s="1478"/>
      <c r="QYD375" s="1478"/>
      <c r="QYE375" s="1478"/>
      <c r="QYF375" s="1478"/>
      <c r="QYG375" s="1478"/>
      <c r="QYH375" s="1478"/>
      <c r="QYI375" s="1478"/>
      <c r="QYJ375" s="1478"/>
      <c r="QYK375" s="1478"/>
      <c r="QYL375" s="1478"/>
      <c r="QYM375" s="1478"/>
      <c r="QYN375" s="1478"/>
      <c r="QYO375" s="1478"/>
      <c r="QYP375" s="1478"/>
      <c r="QYQ375" s="1478"/>
      <c r="QYR375" s="1478"/>
      <c r="QYS375" s="1478"/>
      <c r="QYT375" s="1478"/>
      <c r="QYU375" s="1478"/>
      <c r="QYV375" s="1478"/>
      <c r="QYW375" s="1478"/>
      <c r="QYX375" s="1478"/>
      <c r="QYY375" s="1478"/>
      <c r="QYZ375" s="1478"/>
      <c r="QZA375" s="1478"/>
      <c r="QZB375" s="1478"/>
      <c r="QZC375" s="1478"/>
      <c r="QZD375" s="1478"/>
      <c r="QZE375" s="1478"/>
      <c r="QZF375" s="1478"/>
      <c r="QZG375" s="1478"/>
      <c r="QZH375" s="1478"/>
      <c r="QZI375" s="1478"/>
      <c r="QZJ375" s="1478"/>
      <c r="QZK375" s="1478"/>
      <c r="QZL375" s="1478"/>
      <c r="QZM375" s="1478"/>
      <c r="QZN375" s="1478"/>
      <c r="QZO375" s="1478"/>
      <c r="QZP375" s="1478"/>
      <c r="QZQ375" s="1478"/>
      <c r="QZR375" s="1478"/>
      <c r="QZS375" s="1478"/>
      <c r="QZT375" s="1478"/>
      <c r="QZU375" s="1478"/>
      <c r="QZV375" s="1478"/>
      <c r="QZW375" s="1478"/>
      <c r="QZX375" s="1478"/>
      <c r="QZY375" s="1478"/>
      <c r="QZZ375" s="1478"/>
      <c r="RAA375" s="1478"/>
      <c r="RAB375" s="1478"/>
      <c r="RAC375" s="1478"/>
      <c r="RAD375" s="1478"/>
      <c r="RAE375" s="1478"/>
      <c r="RAF375" s="1478"/>
      <c r="RAG375" s="1478"/>
      <c r="RAH375" s="1478"/>
      <c r="RAI375" s="1478"/>
      <c r="RAJ375" s="1478"/>
      <c r="RAK375" s="1478"/>
      <c r="RAL375" s="1478"/>
      <c r="RAM375" s="1478"/>
      <c r="RAN375" s="1478"/>
      <c r="RAO375" s="1478"/>
      <c r="RAP375" s="1478"/>
      <c r="RAQ375" s="1478"/>
      <c r="RAR375" s="1478"/>
      <c r="RAS375" s="1478"/>
      <c r="RAT375" s="1478"/>
      <c r="RAU375" s="1478"/>
      <c r="RAV375" s="1478"/>
      <c r="RAW375" s="1478"/>
      <c r="RAX375" s="1478"/>
      <c r="RAY375" s="1478"/>
      <c r="RAZ375" s="1478"/>
      <c r="RBA375" s="1478"/>
      <c r="RBB375" s="1478"/>
      <c r="RBC375" s="1478"/>
      <c r="RBD375" s="1478"/>
      <c r="RBE375" s="1478"/>
      <c r="RBF375" s="1478"/>
      <c r="RBG375" s="1478"/>
      <c r="RBH375" s="1478"/>
      <c r="RBI375" s="1478"/>
      <c r="RBJ375" s="1478"/>
      <c r="RBK375" s="1478"/>
      <c r="RBL375" s="1478"/>
      <c r="RBM375" s="1478"/>
      <c r="RBN375" s="1478"/>
      <c r="RBO375" s="1478"/>
      <c r="RBP375" s="1478"/>
      <c r="RBQ375" s="1478"/>
      <c r="RBR375" s="1478"/>
      <c r="RBS375" s="1478"/>
      <c r="RBT375" s="1478"/>
      <c r="RBU375" s="1478"/>
      <c r="RBV375" s="1478"/>
      <c r="RBW375" s="1478"/>
      <c r="RBX375" s="1478"/>
      <c r="RBY375" s="1478"/>
      <c r="RBZ375" s="1478"/>
      <c r="RCA375" s="1478"/>
      <c r="RCB375" s="1478"/>
      <c r="RCC375" s="1478"/>
      <c r="RCD375" s="1478"/>
      <c r="RCE375" s="1478"/>
      <c r="RCF375" s="1478"/>
      <c r="RCG375" s="1478"/>
      <c r="RCH375" s="1478"/>
      <c r="RCI375" s="1478"/>
      <c r="RCJ375" s="1478"/>
      <c r="RCK375" s="1478"/>
      <c r="RCL375" s="1478"/>
      <c r="RCM375" s="1478"/>
      <c r="RCN375" s="1478"/>
      <c r="RCO375" s="1478"/>
      <c r="RCP375" s="1478"/>
      <c r="RCQ375" s="1478"/>
      <c r="RCR375" s="1478"/>
      <c r="RCS375" s="1478"/>
      <c r="RCT375" s="1478"/>
      <c r="RCU375" s="1478"/>
      <c r="RCV375" s="1478"/>
      <c r="RCW375" s="1478"/>
      <c r="RCX375" s="1478"/>
      <c r="RCY375" s="1478"/>
      <c r="RCZ375" s="1478"/>
      <c r="RDA375" s="1478"/>
      <c r="RDB375" s="1478"/>
      <c r="RDC375" s="1478"/>
      <c r="RDD375" s="1478"/>
      <c r="RDE375" s="1478"/>
      <c r="RDF375" s="1478"/>
      <c r="RDG375" s="1478"/>
      <c r="RDH375" s="1478"/>
      <c r="RDI375" s="1478"/>
      <c r="RDJ375" s="1478"/>
      <c r="RDK375" s="1478"/>
      <c r="RDL375" s="1478"/>
      <c r="RDM375" s="1478"/>
      <c r="RDN375" s="1478"/>
      <c r="RDO375" s="1478"/>
      <c r="RDP375" s="1478"/>
      <c r="RDQ375" s="1478"/>
      <c r="RDR375" s="1478"/>
      <c r="RDS375" s="1478"/>
      <c r="RDT375" s="1478"/>
      <c r="RDU375" s="1478"/>
      <c r="RDV375" s="1478"/>
      <c r="RDW375" s="1478"/>
      <c r="RDX375" s="1478"/>
      <c r="RDY375" s="1478"/>
      <c r="RDZ375" s="1478"/>
      <c r="REA375" s="1478"/>
      <c r="REB375" s="1478"/>
      <c r="REC375" s="1478"/>
      <c r="RED375" s="1478"/>
      <c r="REE375" s="1478"/>
      <c r="REF375" s="1478"/>
      <c r="REG375" s="1478"/>
      <c r="REH375" s="1478"/>
      <c r="REI375" s="1478"/>
      <c r="REJ375" s="1478"/>
      <c r="REK375" s="1478"/>
      <c r="REL375" s="1478"/>
      <c r="REM375" s="1478"/>
      <c r="REN375" s="1478"/>
      <c r="REO375" s="1478"/>
      <c r="REP375" s="1478"/>
      <c r="REQ375" s="1478"/>
      <c r="RER375" s="1478"/>
      <c r="RES375" s="1478"/>
      <c r="RET375" s="1478"/>
      <c r="REU375" s="1478"/>
      <c r="REV375" s="1478"/>
      <c r="REW375" s="1478"/>
      <c r="REX375" s="1478"/>
      <c r="REY375" s="1478"/>
      <c r="REZ375" s="1478"/>
      <c r="RFA375" s="1478"/>
      <c r="RFB375" s="1478"/>
      <c r="RFC375" s="1478"/>
      <c r="RFD375" s="1478"/>
      <c r="RFE375" s="1478"/>
      <c r="RFF375" s="1478"/>
      <c r="RFG375" s="1478"/>
      <c r="RFH375" s="1478"/>
      <c r="RFI375" s="1478"/>
      <c r="RFJ375" s="1478"/>
      <c r="RFK375" s="1478"/>
      <c r="RFL375" s="1478"/>
      <c r="RFM375" s="1478"/>
      <c r="RFN375" s="1478"/>
      <c r="RFO375" s="1478"/>
      <c r="RFP375" s="1478"/>
      <c r="RFQ375" s="1478"/>
      <c r="RFR375" s="1478"/>
      <c r="RFS375" s="1478"/>
      <c r="RFT375" s="1478"/>
      <c r="RFU375" s="1478"/>
      <c r="RFV375" s="1478"/>
      <c r="RFW375" s="1478"/>
      <c r="RFX375" s="1478"/>
      <c r="RFY375" s="1478"/>
      <c r="RFZ375" s="1478"/>
      <c r="RGA375" s="1478"/>
      <c r="RGB375" s="1478"/>
      <c r="RGC375" s="1478"/>
      <c r="RGD375" s="1478"/>
      <c r="RGE375" s="1478"/>
      <c r="RGF375" s="1478"/>
      <c r="RGG375" s="1478"/>
      <c r="RGH375" s="1478"/>
      <c r="RGI375" s="1478"/>
      <c r="RGJ375" s="1478"/>
      <c r="RGK375" s="1478"/>
      <c r="RGL375" s="1478"/>
      <c r="RGM375" s="1478"/>
      <c r="RGN375" s="1478"/>
      <c r="RGO375" s="1478"/>
      <c r="RGP375" s="1478"/>
      <c r="RGQ375" s="1478"/>
      <c r="RGR375" s="1478"/>
      <c r="RGS375" s="1478"/>
      <c r="RGT375" s="1478"/>
      <c r="RGU375" s="1478"/>
      <c r="RGV375" s="1478"/>
      <c r="RGW375" s="1478"/>
      <c r="RGX375" s="1478"/>
      <c r="RGY375" s="1478"/>
      <c r="RGZ375" s="1478"/>
      <c r="RHA375" s="1478"/>
      <c r="RHB375" s="1478"/>
      <c r="RHC375" s="1478"/>
      <c r="RHD375" s="1478"/>
      <c r="RHE375" s="1478"/>
      <c r="RHF375" s="1478"/>
      <c r="RHG375" s="1478"/>
      <c r="RHH375" s="1478"/>
      <c r="RHI375" s="1478"/>
      <c r="RHJ375" s="1478"/>
      <c r="RHK375" s="1478"/>
      <c r="RHL375" s="1478"/>
      <c r="RHM375" s="1478"/>
      <c r="RHN375" s="1478"/>
      <c r="RHO375" s="1478"/>
      <c r="RHP375" s="1478"/>
      <c r="RHQ375" s="1478"/>
      <c r="RHR375" s="1478"/>
      <c r="RHS375" s="1478"/>
      <c r="RHT375" s="1478"/>
      <c r="RHU375" s="1478"/>
      <c r="RHV375" s="1478"/>
      <c r="RHW375" s="1478"/>
      <c r="RHX375" s="1478"/>
      <c r="RHY375" s="1478"/>
      <c r="RHZ375" s="1478"/>
      <c r="RIA375" s="1478"/>
      <c r="RIB375" s="1478"/>
      <c r="RIC375" s="1478"/>
      <c r="RID375" s="1478"/>
      <c r="RIE375" s="1478"/>
      <c r="RIF375" s="1478"/>
      <c r="RIG375" s="1478"/>
      <c r="RIH375" s="1478"/>
      <c r="RII375" s="1478"/>
      <c r="RIJ375" s="1478"/>
      <c r="RIK375" s="1478"/>
      <c r="RIL375" s="1478"/>
      <c r="RIM375" s="1478"/>
      <c r="RIN375" s="1478"/>
      <c r="RIO375" s="1478"/>
      <c r="RIP375" s="1478"/>
      <c r="RIQ375" s="1478"/>
      <c r="RIR375" s="1478"/>
      <c r="RIS375" s="1478"/>
      <c r="RIT375" s="1478"/>
      <c r="RIU375" s="1478"/>
      <c r="RIV375" s="1478"/>
      <c r="RIW375" s="1478"/>
      <c r="RIX375" s="1478"/>
      <c r="RIY375" s="1478"/>
      <c r="RIZ375" s="1478"/>
      <c r="RJA375" s="1478"/>
      <c r="RJB375" s="1478"/>
      <c r="RJC375" s="1478"/>
      <c r="RJD375" s="1478"/>
      <c r="RJE375" s="1478"/>
      <c r="RJF375" s="1478"/>
      <c r="RJG375" s="1478"/>
      <c r="RJH375" s="1478"/>
      <c r="RJI375" s="1478"/>
      <c r="RJJ375" s="1478"/>
      <c r="RJK375" s="1478"/>
      <c r="RJL375" s="1478"/>
      <c r="RJM375" s="1478"/>
      <c r="RJN375" s="1478"/>
      <c r="RJO375" s="1478"/>
      <c r="RJP375" s="1478"/>
      <c r="RJQ375" s="1478"/>
      <c r="RJR375" s="1478"/>
      <c r="RJS375" s="1478"/>
      <c r="RJT375" s="1478"/>
      <c r="RJU375" s="1478"/>
      <c r="RJV375" s="1478"/>
      <c r="RJW375" s="1478"/>
      <c r="RJX375" s="1478"/>
      <c r="RJY375" s="1478"/>
      <c r="RJZ375" s="1478"/>
      <c r="RKA375" s="1478"/>
      <c r="RKB375" s="1478"/>
      <c r="RKC375" s="1478"/>
      <c r="RKD375" s="1478"/>
      <c r="RKE375" s="1478"/>
      <c r="RKF375" s="1478"/>
      <c r="RKG375" s="1478"/>
      <c r="RKH375" s="1478"/>
      <c r="RKI375" s="1478"/>
      <c r="RKJ375" s="1478"/>
      <c r="RKK375" s="1478"/>
      <c r="RKL375" s="1478"/>
      <c r="RKM375" s="1478"/>
      <c r="RKN375" s="1478"/>
      <c r="RKO375" s="1478"/>
      <c r="RKP375" s="1478"/>
      <c r="RKQ375" s="1478"/>
      <c r="RKR375" s="1478"/>
      <c r="RKS375" s="1478"/>
      <c r="RKT375" s="1478"/>
      <c r="RKU375" s="1478"/>
      <c r="RKV375" s="1478"/>
      <c r="RKW375" s="1478"/>
      <c r="RKX375" s="1478"/>
      <c r="RKY375" s="1478"/>
      <c r="RKZ375" s="1478"/>
      <c r="RLA375" s="1478"/>
      <c r="RLB375" s="1478"/>
      <c r="RLC375" s="1478"/>
      <c r="RLD375" s="1478"/>
      <c r="RLE375" s="1478"/>
      <c r="RLF375" s="1478"/>
      <c r="RLG375" s="1478"/>
      <c r="RLH375" s="1478"/>
      <c r="RLI375" s="1478"/>
      <c r="RLJ375" s="1478"/>
      <c r="RLK375" s="1478"/>
      <c r="RLL375" s="1478"/>
      <c r="RLM375" s="1478"/>
      <c r="RLN375" s="1478"/>
      <c r="RLO375" s="1478"/>
      <c r="RLP375" s="1478"/>
      <c r="RLQ375" s="1478"/>
      <c r="RLR375" s="1478"/>
      <c r="RLS375" s="1478"/>
      <c r="RLT375" s="1478"/>
      <c r="RLU375" s="1478"/>
      <c r="RLV375" s="1478"/>
      <c r="RLW375" s="1478"/>
      <c r="RLX375" s="1478"/>
      <c r="RLY375" s="1478"/>
      <c r="RLZ375" s="1478"/>
      <c r="RMA375" s="1478"/>
      <c r="RMB375" s="1478"/>
      <c r="RMC375" s="1478"/>
      <c r="RMD375" s="1478"/>
      <c r="RME375" s="1478"/>
      <c r="RMF375" s="1478"/>
      <c r="RMG375" s="1478"/>
      <c r="RMH375" s="1478"/>
      <c r="RMI375" s="1478"/>
      <c r="RMJ375" s="1478"/>
      <c r="RMK375" s="1478"/>
      <c r="RML375" s="1478"/>
      <c r="RMM375" s="1478"/>
      <c r="RMN375" s="1478"/>
      <c r="RMO375" s="1478"/>
      <c r="RMP375" s="1478"/>
      <c r="RMQ375" s="1478"/>
      <c r="RMR375" s="1478"/>
      <c r="RMS375" s="1478"/>
      <c r="RMT375" s="1478"/>
      <c r="RMU375" s="1478"/>
      <c r="RMV375" s="1478"/>
      <c r="RMW375" s="1478"/>
      <c r="RMX375" s="1478"/>
      <c r="RMY375" s="1478"/>
      <c r="RMZ375" s="1478"/>
      <c r="RNA375" s="1478"/>
      <c r="RNB375" s="1478"/>
      <c r="RNC375" s="1478"/>
      <c r="RND375" s="1478"/>
      <c r="RNE375" s="1478"/>
      <c r="RNF375" s="1478"/>
      <c r="RNG375" s="1478"/>
      <c r="RNH375" s="1478"/>
      <c r="RNI375" s="1478"/>
      <c r="RNJ375" s="1478"/>
      <c r="RNK375" s="1478"/>
      <c r="RNL375" s="1478"/>
      <c r="RNM375" s="1478"/>
      <c r="RNN375" s="1478"/>
      <c r="RNO375" s="1478"/>
      <c r="RNP375" s="1478"/>
      <c r="RNQ375" s="1478"/>
      <c r="RNR375" s="1478"/>
      <c r="RNS375" s="1478"/>
      <c r="RNT375" s="1478"/>
      <c r="RNU375" s="1478"/>
      <c r="RNV375" s="1478"/>
      <c r="RNW375" s="1478"/>
      <c r="RNX375" s="1478"/>
      <c r="RNY375" s="1478"/>
      <c r="RNZ375" s="1478"/>
      <c r="ROA375" s="1478"/>
      <c r="ROB375" s="1478"/>
      <c r="ROC375" s="1478"/>
      <c r="ROD375" s="1478"/>
      <c r="ROE375" s="1478"/>
      <c r="ROF375" s="1478"/>
      <c r="ROG375" s="1478"/>
      <c r="ROH375" s="1478"/>
      <c r="ROI375" s="1478"/>
      <c r="ROJ375" s="1478"/>
      <c r="ROK375" s="1478"/>
      <c r="ROL375" s="1478"/>
      <c r="ROM375" s="1478"/>
      <c r="RON375" s="1478"/>
      <c r="ROO375" s="1478"/>
      <c r="ROP375" s="1478"/>
      <c r="ROQ375" s="1478"/>
      <c r="ROR375" s="1478"/>
      <c r="ROS375" s="1478"/>
      <c r="ROT375" s="1478"/>
      <c r="ROU375" s="1478"/>
      <c r="ROV375" s="1478"/>
      <c r="ROW375" s="1478"/>
      <c r="ROX375" s="1478"/>
      <c r="ROY375" s="1478"/>
      <c r="ROZ375" s="1478"/>
      <c r="RPA375" s="1478"/>
      <c r="RPB375" s="1478"/>
      <c r="RPC375" s="1478"/>
      <c r="RPD375" s="1478"/>
      <c r="RPE375" s="1478"/>
      <c r="RPF375" s="1478"/>
      <c r="RPG375" s="1478"/>
      <c r="RPH375" s="1478"/>
      <c r="RPI375" s="1478"/>
      <c r="RPJ375" s="1478"/>
      <c r="RPK375" s="1478"/>
      <c r="RPL375" s="1478"/>
      <c r="RPM375" s="1478"/>
      <c r="RPN375" s="1478"/>
      <c r="RPO375" s="1478"/>
      <c r="RPP375" s="1478"/>
      <c r="RPQ375" s="1478"/>
      <c r="RPR375" s="1478"/>
      <c r="RPS375" s="1478"/>
      <c r="RPT375" s="1478"/>
      <c r="RPU375" s="1478"/>
      <c r="RPV375" s="1478"/>
      <c r="RPW375" s="1478"/>
      <c r="RPX375" s="1478"/>
      <c r="RPY375" s="1478"/>
      <c r="RPZ375" s="1478"/>
      <c r="RQA375" s="1478"/>
      <c r="RQB375" s="1478"/>
      <c r="RQC375" s="1478"/>
      <c r="RQD375" s="1478"/>
      <c r="RQE375" s="1478"/>
      <c r="RQF375" s="1478"/>
      <c r="RQG375" s="1478"/>
      <c r="RQH375" s="1478"/>
      <c r="RQI375" s="1478"/>
      <c r="RQJ375" s="1478"/>
      <c r="RQK375" s="1478"/>
      <c r="RQL375" s="1478"/>
      <c r="RQM375" s="1478"/>
      <c r="RQN375" s="1478"/>
      <c r="RQO375" s="1478"/>
      <c r="RQP375" s="1478"/>
      <c r="RQQ375" s="1478"/>
      <c r="RQR375" s="1478"/>
      <c r="RQS375" s="1478"/>
      <c r="RQT375" s="1478"/>
      <c r="RQU375" s="1478"/>
      <c r="RQV375" s="1478"/>
      <c r="RQW375" s="1478"/>
      <c r="RQX375" s="1478"/>
      <c r="RQY375" s="1478"/>
      <c r="RQZ375" s="1478"/>
      <c r="RRA375" s="1478"/>
      <c r="RRB375" s="1478"/>
      <c r="RRC375" s="1478"/>
      <c r="RRD375" s="1478"/>
      <c r="RRE375" s="1478"/>
      <c r="RRF375" s="1478"/>
      <c r="RRG375" s="1478"/>
      <c r="RRH375" s="1478"/>
      <c r="RRI375" s="1478"/>
      <c r="RRJ375" s="1478"/>
      <c r="RRK375" s="1478"/>
      <c r="RRL375" s="1478"/>
      <c r="RRM375" s="1478"/>
      <c r="RRN375" s="1478"/>
      <c r="RRO375" s="1478"/>
      <c r="RRP375" s="1478"/>
      <c r="RRQ375" s="1478"/>
      <c r="RRR375" s="1478"/>
      <c r="RRS375" s="1478"/>
      <c r="RRT375" s="1478"/>
      <c r="RRU375" s="1478"/>
      <c r="RRV375" s="1478"/>
      <c r="RRW375" s="1478"/>
      <c r="RRX375" s="1478"/>
      <c r="RRY375" s="1478"/>
      <c r="RRZ375" s="1478"/>
      <c r="RSA375" s="1478"/>
      <c r="RSB375" s="1478"/>
      <c r="RSC375" s="1478"/>
      <c r="RSD375" s="1478"/>
      <c r="RSE375" s="1478"/>
      <c r="RSF375" s="1478"/>
      <c r="RSG375" s="1478"/>
      <c r="RSH375" s="1478"/>
      <c r="RSI375" s="1478"/>
      <c r="RSJ375" s="1478"/>
      <c r="RSK375" s="1478"/>
      <c r="RSL375" s="1478"/>
      <c r="RSM375" s="1478"/>
      <c r="RSN375" s="1478"/>
      <c r="RSO375" s="1478"/>
      <c r="RSP375" s="1478"/>
      <c r="RSQ375" s="1478"/>
      <c r="RSR375" s="1478"/>
      <c r="RSS375" s="1478"/>
      <c r="RST375" s="1478"/>
      <c r="RSU375" s="1478"/>
      <c r="RSV375" s="1478"/>
      <c r="RSW375" s="1478"/>
      <c r="RSX375" s="1478"/>
      <c r="RSY375" s="1478"/>
      <c r="RSZ375" s="1478"/>
      <c r="RTA375" s="1478"/>
      <c r="RTB375" s="1478"/>
      <c r="RTC375" s="1478"/>
      <c r="RTD375" s="1478"/>
      <c r="RTE375" s="1478"/>
      <c r="RTF375" s="1478"/>
      <c r="RTG375" s="1478"/>
      <c r="RTH375" s="1478"/>
      <c r="RTI375" s="1478"/>
      <c r="RTJ375" s="1478"/>
      <c r="RTK375" s="1478"/>
      <c r="RTL375" s="1478"/>
      <c r="RTM375" s="1478"/>
      <c r="RTN375" s="1478"/>
      <c r="RTO375" s="1478"/>
      <c r="RTP375" s="1478"/>
      <c r="RTQ375" s="1478"/>
      <c r="RTR375" s="1478"/>
      <c r="RTS375" s="1478"/>
      <c r="RTT375" s="1478"/>
      <c r="RTU375" s="1478"/>
      <c r="RTV375" s="1478"/>
      <c r="RTW375" s="1478"/>
      <c r="RTX375" s="1478"/>
      <c r="RTY375" s="1478"/>
      <c r="RTZ375" s="1478"/>
      <c r="RUA375" s="1478"/>
      <c r="RUB375" s="1478"/>
      <c r="RUC375" s="1478"/>
      <c r="RUD375" s="1478"/>
      <c r="RUE375" s="1478"/>
      <c r="RUF375" s="1478"/>
      <c r="RUG375" s="1478"/>
      <c r="RUH375" s="1478"/>
      <c r="RUI375" s="1478"/>
      <c r="RUJ375" s="1478"/>
      <c r="RUK375" s="1478"/>
      <c r="RUL375" s="1478"/>
      <c r="RUM375" s="1478"/>
      <c r="RUN375" s="1478"/>
      <c r="RUO375" s="1478"/>
      <c r="RUP375" s="1478"/>
      <c r="RUQ375" s="1478"/>
      <c r="RUR375" s="1478"/>
      <c r="RUS375" s="1478"/>
      <c r="RUT375" s="1478"/>
      <c r="RUU375" s="1478"/>
      <c r="RUV375" s="1478"/>
      <c r="RUW375" s="1478"/>
      <c r="RUX375" s="1478"/>
      <c r="RUY375" s="1478"/>
      <c r="RUZ375" s="1478"/>
      <c r="RVA375" s="1478"/>
      <c r="RVB375" s="1478"/>
      <c r="RVC375" s="1478"/>
      <c r="RVD375" s="1478"/>
      <c r="RVE375" s="1478"/>
      <c r="RVF375" s="1478"/>
      <c r="RVG375" s="1478"/>
      <c r="RVH375" s="1478"/>
      <c r="RVI375" s="1478"/>
      <c r="RVJ375" s="1478"/>
      <c r="RVK375" s="1478"/>
      <c r="RVL375" s="1478"/>
      <c r="RVM375" s="1478"/>
      <c r="RVN375" s="1478"/>
      <c r="RVO375" s="1478"/>
      <c r="RVP375" s="1478"/>
      <c r="RVQ375" s="1478"/>
      <c r="RVR375" s="1478"/>
      <c r="RVS375" s="1478"/>
      <c r="RVT375" s="1478"/>
      <c r="RVU375" s="1478"/>
      <c r="RVV375" s="1478"/>
      <c r="RVW375" s="1478"/>
      <c r="RVX375" s="1478"/>
      <c r="RVY375" s="1478"/>
      <c r="RVZ375" s="1478"/>
      <c r="RWA375" s="1478"/>
      <c r="RWB375" s="1478"/>
      <c r="RWC375" s="1478"/>
      <c r="RWD375" s="1478"/>
      <c r="RWE375" s="1478"/>
      <c r="RWF375" s="1478"/>
      <c r="RWG375" s="1478"/>
      <c r="RWH375" s="1478"/>
      <c r="RWI375" s="1478"/>
      <c r="RWJ375" s="1478"/>
      <c r="RWK375" s="1478"/>
      <c r="RWL375" s="1478"/>
      <c r="RWM375" s="1478"/>
      <c r="RWN375" s="1478"/>
      <c r="RWO375" s="1478"/>
      <c r="RWP375" s="1478"/>
      <c r="RWQ375" s="1478"/>
      <c r="RWR375" s="1478"/>
      <c r="RWS375" s="1478"/>
      <c r="RWT375" s="1478"/>
      <c r="RWU375" s="1478"/>
      <c r="RWV375" s="1478"/>
      <c r="RWW375" s="1478"/>
      <c r="RWX375" s="1478"/>
      <c r="RWY375" s="1478"/>
      <c r="RWZ375" s="1478"/>
      <c r="RXA375" s="1478"/>
      <c r="RXB375" s="1478"/>
      <c r="RXC375" s="1478"/>
      <c r="RXD375" s="1478"/>
      <c r="RXE375" s="1478"/>
      <c r="RXF375" s="1478"/>
      <c r="RXG375" s="1478"/>
      <c r="RXH375" s="1478"/>
      <c r="RXI375" s="1478"/>
      <c r="RXJ375" s="1478"/>
      <c r="RXK375" s="1478"/>
      <c r="RXL375" s="1478"/>
      <c r="RXM375" s="1478"/>
      <c r="RXN375" s="1478"/>
      <c r="RXO375" s="1478"/>
      <c r="RXP375" s="1478"/>
      <c r="RXQ375" s="1478"/>
      <c r="RXR375" s="1478"/>
      <c r="RXS375" s="1478"/>
      <c r="RXT375" s="1478"/>
      <c r="RXU375" s="1478"/>
      <c r="RXV375" s="1478"/>
      <c r="RXW375" s="1478"/>
      <c r="RXX375" s="1478"/>
      <c r="RXY375" s="1478"/>
      <c r="RXZ375" s="1478"/>
      <c r="RYA375" s="1478"/>
      <c r="RYB375" s="1478"/>
      <c r="RYC375" s="1478"/>
      <c r="RYD375" s="1478"/>
      <c r="RYE375" s="1478"/>
      <c r="RYF375" s="1478"/>
      <c r="RYG375" s="1478"/>
      <c r="RYH375" s="1478"/>
      <c r="RYI375" s="1478"/>
      <c r="RYJ375" s="1478"/>
      <c r="RYK375" s="1478"/>
      <c r="RYL375" s="1478"/>
      <c r="RYM375" s="1478"/>
      <c r="RYN375" s="1478"/>
      <c r="RYO375" s="1478"/>
      <c r="RYP375" s="1478"/>
      <c r="RYQ375" s="1478"/>
      <c r="RYR375" s="1478"/>
      <c r="RYS375" s="1478"/>
      <c r="RYT375" s="1478"/>
      <c r="RYU375" s="1478"/>
      <c r="RYV375" s="1478"/>
      <c r="RYW375" s="1478"/>
      <c r="RYX375" s="1478"/>
      <c r="RYY375" s="1478"/>
      <c r="RYZ375" s="1478"/>
      <c r="RZA375" s="1478"/>
      <c r="RZB375" s="1478"/>
      <c r="RZC375" s="1478"/>
      <c r="RZD375" s="1478"/>
      <c r="RZE375" s="1478"/>
      <c r="RZF375" s="1478"/>
      <c r="RZG375" s="1478"/>
      <c r="RZH375" s="1478"/>
      <c r="RZI375" s="1478"/>
      <c r="RZJ375" s="1478"/>
      <c r="RZK375" s="1478"/>
      <c r="RZL375" s="1478"/>
      <c r="RZM375" s="1478"/>
      <c r="RZN375" s="1478"/>
      <c r="RZO375" s="1478"/>
      <c r="RZP375" s="1478"/>
      <c r="RZQ375" s="1478"/>
      <c r="RZR375" s="1478"/>
      <c r="RZS375" s="1478"/>
      <c r="RZT375" s="1478"/>
      <c r="RZU375" s="1478"/>
      <c r="RZV375" s="1478"/>
      <c r="RZW375" s="1478"/>
      <c r="RZX375" s="1478"/>
      <c r="RZY375" s="1478"/>
      <c r="RZZ375" s="1478"/>
      <c r="SAA375" s="1478"/>
      <c r="SAB375" s="1478"/>
      <c r="SAC375" s="1478"/>
      <c r="SAD375" s="1478"/>
      <c r="SAE375" s="1478"/>
      <c r="SAF375" s="1478"/>
      <c r="SAG375" s="1478"/>
      <c r="SAH375" s="1478"/>
      <c r="SAI375" s="1478"/>
      <c r="SAJ375" s="1478"/>
      <c r="SAK375" s="1478"/>
      <c r="SAL375" s="1478"/>
      <c r="SAM375" s="1478"/>
      <c r="SAN375" s="1478"/>
      <c r="SAO375" s="1478"/>
      <c r="SAP375" s="1478"/>
      <c r="SAQ375" s="1478"/>
      <c r="SAR375" s="1478"/>
      <c r="SAS375" s="1478"/>
      <c r="SAT375" s="1478"/>
      <c r="SAU375" s="1478"/>
      <c r="SAV375" s="1478"/>
      <c r="SAW375" s="1478"/>
      <c r="SAX375" s="1478"/>
      <c r="SAY375" s="1478"/>
      <c r="SAZ375" s="1478"/>
      <c r="SBA375" s="1478"/>
      <c r="SBB375" s="1478"/>
      <c r="SBC375" s="1478"/>
      <c r="SBD375" s="1478"/>
      <c r="SBE375" s="1478"/>
      <c r="SBF375" s="1478"/>
      <c r="SBG375" s="1478"/>
      <c r="SBH375" s="1478"/>
      <c r="SBI375" s="1478"/>
      <c r="SBJ375" s="1478"/>
      <c r="SBK375" s="1478"/>
      <c r="SBL375" s="1478"/>
      <c r="SBM375" s="1478"/>
      <c r="SBN375" s="1478"/>
      <c r="SBO375" s="1478"/>
      <c r="SBP375" s="1478"/>
      <c r="SBQ375" s="1478"/>
      <c r="SBR375" s="1478"/>
      <c r="SBS375" s="1478"/>
      <c r="SBT375" s="1478"/>
      <c r="SBU375" s="1478"/>
      <c r="SBV375" s="1478"/>
      <c r="SBW375" s="1478"/>
      <c r="SBX375" s="1478"/>
      <c r="SBY375" s="1478"/>
      <c r="SBZ375" s="1478"/>
      <c r="SCA375" s="1478"/>
      <c r="SCB375" s="1478"/>
      <c r="SCC375" s="1478"/>
      <c r="SCD375" s="1478"/>
      <c r="SCE375" s="1478"/>
      <c r="SCF375" s="1478"/>
      <c r="SCG375" s="1478"/>
      <c r="SCH375" s="1478"/>
      <c r="SCI375" s="1478"/>
      <c r="SCJ375" s="1478"/>
      <c r="SCK375" s="1478"/>
      <c r="SCL375" s="1478"/>
      <c r="SCM375" s="1478"/>
      <c r="SCN375" s="1478"/>
      <c r="SCO375" s="1478"/>
      <c r="SCP375" s="1478"/>
      <c r="SCQ375" s="1478"/>
      <c r="SCR375" s="1478"/>
      <c r="SCS375" s="1478"/>
      <c r="SCT375" s="1478"/>
      <c r="SCU375" s="1478"/>
      <c r="SCV375" s="1478"/>
      <c r="SCW375" s="1478"/>
      <c r="SCX375" s="1478"/>
      <c r="SCY375" s="1478"/>
      <c r="SCZ375" s="1478"/>
      <c r="SDA375" s="1478"/>
      <c r="SDB375" s="1478"/>
      <c r="SDC375" s="1478"/>
      <c r="SDD375" s="1478"/>
      <c r="SDE375" s="1478"/>
      <c r="SDF375" s="1478"/>
      <c r="SDG375" s="1478"/>
      <c r="SDH375" s="1478"/>
      <c r="SDI375" s="1478"/>
      <c r="SDJ375" s="1478"/>
      <c r="SDK375" s="1478"/>
      <c r="SDL375" s="1478"/>
      <c r="SDM375" s="1478"/>
      <c r="SDN375" s="1478"/>
      <c r="SDO375" s="1478"/>
      <c r="SDP375" s="1478"/>
      <c r="SDQ375" s="1478"/>
      <c r="SDR375" s="1478"/>
      <c r="SDS375" s="1478"/>
      <c r="SDT375" s="1478"/>
      <c r="SDU375" s="1478"/>
      <c r="SDV375" s="1478"/>
      <c r="SDW375" s="1478"/>
      <c r="SDX375" s="1478"/>
      <c r="SDY375" s="1478"/>
      <c r="SDZ375" s="1478"/>
      <c r="SEA375" s="1478"/>
      <c r="SEB375" s="1478"/>
      <c r="SEC375" s="1478"/>
      <c r="SED375" s="1478"/>
      <c r="SEE375" s="1478"/>
      <c r="SEF375" s="1478"/>
      <c r="SEG375" s="1478"/>
      <c r="SEH375" s="1478"/>
      <c r="SEI375" s="1478"/>
      <c r="SEJ375" s="1478"/>
      <c r="SEK375" s="1478"/>
      <c r="SEL375" s="1478"/>
      <c r="SEM375" s="1478"/>
      <c r="SEN375" s="1478"/>
      <c r="SEO375" s="1478"/>
      <c r="SEP375" s="1478"/>
      <c r="SEQ375" s="1478"/>
      <c r="SER375" s="1478"/>
      <c r="SES375" s="1478"/>
      <c r="SET375" s="1478"/>
      <c r="SEU375" s="1478"/>
      <c r="SEV375" s="1478"/>
      <c r="SEW375" s="1478"/>
      <c r="SEX375" s="1478"/>
      <c r="SEY375" s="1478"/>
      <c r="SEZ375" s="1478"/>
      <c r="SFA375" s="1478"/>
      <c r="SFB375" s="1478"/>
      <c r="SFC375" s="1478"/>
      <c r="SFD375" s="1478"/>
      <c r="SFE375" s="1478"/>
      <c r="SFF375" s="1478"/>
      <c r="SFG375" s="1478"/>
      <c r="SFH375" s="1478"/>
      <c r="SFI375" s="1478"/>
      <c r="SFJ375" s="1478"/>
      <c r="SFK375" s="1478"/>
      <c r="SFL375" s="1478"/>
      <c r="SFM375" s="1478"/>
      <c r="SFN375" s="1478"/>
      <c r="SFO375" s="1478"/>
      <c r="SFP375" s="1478"/>
      <c r="SFQ375" s="1478"/>
      <c r="SFR375" s="1478"/>
      <c r="SFS375" s="1478"/>
      <c r="SFT375" s="1478"/>
      <c r="SFU375" s="1478"/>
      <c r="SFV375" s="1478"/>
      <c r="SFW375" s="1478"/>
      <c r="SFX375" s="1478"/>
      <c r="SFY375" s="1478"/>
      <c r="SFZ375" s="1478"/>
      <c r="SGA375" s="1478"/>
      <c r="SGB375" s="1478"/>
      <c r="SGC375" s="1478"/>
      <c r="SGD375" s="1478"/>
      <c r="SGE375" s="1478"/>
      <c r="SGF375" s="1478"/>
      <c r="SGG375" s="1478"/>
      <c r="SGH375" s="1478"/>
      <c r="SGI375" s="1478"/>
      <c r="SGJ375" s="1478"/>
      <c r="SGK375" s="1478"/>
      <c r="SGL375" s="1478"/>
      <c r="SGM375" s="1478"/>
      <c r="SGN375" s="1478"/>
      <c r="SGO375" s="1478"/>
      <c r="SGP375" s="1478"/>
      <c r="SGQ375" s="1478"/>
      <c r="SGR375" s="1478"/>
      <c r="SGS375" s="1478"/>
      <c r="SGT375" s="1478"/>
      <c r="SGU375" s="1478"/>
      <c r="SGV375" s="1478"/>
      <c r="SGW375" s="1478"/>
      <c r="SGX375" s="1478"/>
      <c r="SGY375" s="1478"/>
      <c r="SGZ375" s="1478"/>
      <c r="SHA375" s="1478"/>
      <c r="SHB375" s="1478"/>
      <c r="SHC375" s="1478"/>
      <c r="SHD375" s="1478"/>
      <c r="SHE375" s="1478"/>
      <c r="SHF375" s="1478"/>
      <c r="SHG375" s="1478"/>
      <c r="SHH375" s="1478"/>
      <c r="SHI375" s="1478"/>
      <c r="SHJ375" s="1478"/>
      <c r="SHK375" s="1478"/>
      <c r="SHL375" s="1478"/>
      <c r="SHM375" s="1478"/>
      <c r="SHN375" s="1478"/>
      <c r="SHO375" s="1478"/>
      <c r="SHP375" s="1478"/>
      <c r="SHQ375" s="1478"/>
      <c r="SHR375" s="1478"/>
      <c r="SHS375" s="1478"/>
      <c r="SHT375" s="1478"/>
      <c r="SHU375" s="1478"/>
      <c r="SHV375" s="1478"/>
      <c r="SHW375" s="1478"/>
      <c r="SHX375" s="1478"/>
      <c r="SHY375" s="1478"/>
      <c r="SHZ375" s="1478"/>
      <c r="SIA375" s="1478"/>
      <c r="SIB375" s="1478"/>
      <c r="SIC375" s="1478"/>
      <c r="SID375" s="1478"/>
      <c r="SIE375" s="1478"/>
      <c r="SIF375" s="1478"/>
      <c r="SIG375" s="1478"/>
      <c r="SIH375" s="1478"/>
      <c r="SII375" s="1478"/>
      <c r="SIJ375" s="1478"/>
      <c r="SIK375" s="1478"/>
      <c r="SIL375" s="1478"/>
      <c r="SIM375" s="1478"/>
      <c r="SIN375" s="1478"/>
      <c r="SIO375" s="1478"/>
      <c r="SIP375" s="1478"/>
      <c r="SIQ375" s="1478"/>
      <c r="SIR375" s="1478"/>
      <c r="SIS375" s="1478"/>
      <c r="SIT375" s="1478"/>
      <c r="SIU375" s="1478"/>
      <c r="SIV375" s="1478"/>
      <c r="SIW375" s="1478"/>
      <c r="SIX375" s="1478"/>
      <c r="SIY375" s="1478"/>
      <c r="SIZ375" s="1478"/>
      <c r="SJA375" s="1478"/>
      <c r="SJB375" s="1478"/>
      <c r="SJC375" s="1478"/>
      <c r="SJD375" s="1478"/>
      <c r="SJE375" s="1478"/>
      <c r="SJF375" s="1478"/>
      <c r="SJG375" s="1478"/>
      <c r="SJH375" s="1478"/>
      <c r="SJI375" s="1478"/>
      <c r="SJJ375" s="1478"/>
      <c r="SJK375" s="1478"/>
      <c r="SJL375" s="1478"/>
      <c r="SJM375" s="1478"/>
      <c r="SJN375" s="1478"/>
      <c r="SJO375" s="1478"/>
      <c r="SJP375" s="1478"/>
      <c r="SJQ375" s="1478"/>
      <c r="SJR375" s="1478"/>
      <c r="SJS375" s="1478"/>
      <c r="SJT375" s="1478"/>
      <c r="SJU375" s="1478"/>
      <c r="SJV375" s="1478"/>
      <c r="SJW375" s="1478"/>
      <c r="SJX375" s="1478"/>
      <c r="SJY375" s="1478"/>
      <c r="SJZ375" s="1478"/>
      <c r="SKA375" s="1478"/>
      <c r="SKB375" s="1478"/>
      <c r="SKC375" s="1478"/>
      <c r="SKD375" s="1478"/>
      <c r="SKE375" s="1478"/>
      <c r="SKF375" s="1478"/>
      <c r="SKG375" s="1478"/>
      <c r="SKH375" s="1478"/>
      <c r="SKI375" s="1478"/>
      <c r="SKJ375" s="1478"/>
      <c r="SKK375" s="1478"/>
      <c r="SKL375" s="1478"/>
      <c r="SKM375" s="1478"/>
      <c r="SKN375" s="1478"/>
      <c r="SKO375" s="1478"/>
      <c r="SKP375" s="1478"/>
      <c r="SKQ375" s="1478"/>
      <c r="SKR375" s="1478"/>
      <c r="SKS375" s="1478"/>
      <c r="SKT375" s="1478"/>
      <c r="SKU375" s="1478"/>
      <c r="SKV375" s="1478"/>
      <c r="SKW375" s="1478"/>
      <c r="SKX375" s="1478"/>
      <c r="SKY375" s="1478"/>
      <c r="SKZ375" s="1478"/>
      <c r="SLA375" s="1478"/>
      <c r="SLB375" s="1478"/>
      <c r="SLC375" s="1478"/>
      <c r="SLD375" s="1478"/>
      <c r="SLE375" s="1478"/>
      <c r="SLF375" s="1478"/>
      <c r="SLG375" s="1478"/>
      <c r="SLH375" s="1478"/>
      <c r="SLI375" s="1478"/>
      <c r="SLJ375" s="1478"/>
      <c r="SLK375" s="1478"/>
      <c r="SLL375" s="1478"/>
      <c r="SLM375" s="1478"/>
      <c r="SLN375" s="1478"/>
      <c r="SLO375" s="1478"/>
      <c r="SLP375" s="1478"/>
      <c r="SLQ375" s="1478"/>
      <c r="SLR375" s="1478"/>
      <c r="SLS375" s="1478"/>
      <c r="SLT375" s="1478"/>
      <c r="SLU375" s="1478"/>
      <c r="SLV375" s="1478"/>
      <c r="SLW375" s="1478"/>
      <c r="SLX375" s="1478"/>
      <c r="SLY375" s="1478"/>
      <c r="SLZ375" s="1478"/>
      <c r="SMA375" s="1478"/>
      <c r="SMB375" s="1478"/>
      <c r="SMC375" s="1478"/>
      <c r="SMD375" s="1478"/>
      <c r="SME375" s="1478"/>
      <c r="SMF375" s="1478"/>
      <c r="SMG375" s="1478"/>
      <c r="SMH375" s="1478"/>
      <c r="SMI375" s="1478"/>
      <c r="SMJ375" s="1478"/>
      <c r="SMK375" s="1478"/>
      <c r="SML375" s="1478"/>
      <c r="SMM375" s="1478"/>
      <c r="SMN375" s="1478"/>
      <c r="SMO375" s="1478"/>
      <c r="SMP375" s="1478"/>
      <c r="SMQ375" s="1478"/>
      <c r="SMR375" s="1478"/>
      <c r="SMS375" s="1478"/>
      <c r="SMT375" s="1478"/>
      <c r="SMU375" s="1478"/>
      <c r="SMV375" s="1478"/>
      <c r="SMW375" s="1478"/>
      <c r="SMX375" s="1478"/>
      <c r="SMY375" s="1478"/>
      <c r="SMZ375" s="1478"/>
      <c r="SNA375" s="1478"/>
      <c r="SNB375" s="1478"/>
      <c r="SNC375" s="1478"/>
      <c r="SND375" s="1478"/>
      <c r="SNE375" s="1478"/>
      <c r="SNF375" s="1478"/>
      <c r="SNG375" s="1478"/>
      <c r="SNH375" s="1478"/>
      <c r="SNI375" s="1478"/>
      <c r="SNJ375" s="1478"/>
      <c r="SNK375" s="1478"/>
      <c r="SNL375" s="1478"/>
      <c r="SNM375" s="1478"/>
      <c r="SNN375" s="1478"/>
      <c r="SNO375" s="1478"/>
      <c r="SNP375" s="1478"/>
      <c r="SNQ375" s="1478"/>
      <c r="SNR375" s="1478"/>
      <c r="SNS375" s="1478"/>
      <c r="SNT375" s="1478"/>
      <c r="SNU375" s="1478"/>
      <c r="SNV375" s="1478"/>
      <c r="SNW375" s="1478"/>
      <c r="SNX375" s="1478"/>
      <c r="SNY375" s="1478"/>
      <c r="SNZ375" s="1478"/>
      <c r="SOA375" s="1478"/>
      <c r="SOB375" s="1478"/>
      <c r="SOC375" s="1478"/>
      <c r="SOD375" s="1478"/>
      <c r="SOE375" s="1478"/>
      <c r="SOF375" s="1478"/>
      <c r="SOG375" s="1478"/>
      <c r="SOH375" s="1478"/>
      <c r="SOI375" s="1478"/>
      <c r="SOJ375" s="1478"/>
      <c r="SOK375" s="1478"/>
      <c r="SOL375" s="1478"/>
      <c r="SOM375" s="1478"/>
      <c r="SON375" s="1478"/>
      <c r="SOO375" s="1478"/>
      <c r="SOP375" s="1478"/>
      <c r="SOQ375" s="1478"/>
      <c r="SOR375" s="1478"/>
      <c r="SOS375" s="1478"/>
      <c r="SOT375" s="1478"/>
      <c r="SOU375" s="1478"/>
      <c r="SOV375" s="1478"/>
      <c r="SOW375" s="1478"/>
      <c r="SOX375" s="1478"/>
      <c r="SOY375" s="1478"/>
      <c r="SOZ375" s="1478"/>
      <c r="SPA375" s="1478"/>
      <c r="SPB375" s="1478"/>
      <c r="SPC375" s="1478"/>
      <c r="SPD375" s="1478"/>
      <c r="SPE375" s="1478"/>
      <c r="SPF375" s="1478"/>
      <c r="SPG375" s="1478"/>
      <c r="SPH375" s="1478"/>
      <c r="SPI375" s="1478"/>
      <c r="SPJ375" s="1478"/>
      <c r="SPK375" s="1478"/>
      <c r="SPL375" s="1478"/>
      <c r="SPM375" s="1478"/>
      <c r="SPN375" s="1478"/>
      <c r="SPO375" s="1478"/>
      <c r="SPP375" s="1478"/>
      <c r="SPQ375" s="1478"/>
      <c r="SPR375" s="1478"/>
      <c r="SPS375" s="1478"/>
      <c r="SPT375" s="1478"/>
      <c r="SPU375" s="1478"/>
      <c r="SPV375" s="1478"/>
      <c r="SPW375" s="1478"/>
      <c r="SPX375" s="1478"/>
      <c r="SPY375" s="1478"/>
      <c r="SPZ375" s="1478"/>
      <c r="SQA375" s="1478"/>
      <c r="SQB375" s="1478"/>
      <c r="SQC375" s="1478"/>
      <c r="SQD375" s="1478"/>
      <c r="SQE375" s="1478"/>
      <c r="SQF375" s="1478"/>
      <c r="SQG375" s="1478"/>
      <c r="SQH375" s="1478"/>
      <c r="SQI375" s="1478"/>
      <c r="SQJ375" s="1478"/>
      <c r="SQK375" s="1478"/>
      <c r="SQL375" s="1478"/>
      <c r="SQM375" s="1478"/>
      <c r="SQN375" s="1478"/>
      <c r="SQO375" s="1478"/>
      <c r="SQP375" s="1478"/>
      <c r="SQQ375" s="1478"/>
      <c r="SQR375" s="1478"/>
      <c r="SQS375" s="1478"/>
      <c r="SQT375" s="1478"/>
      <c r="SQU375" s="1478"/>
      <c r="SQV375" s="1478"/>
      <c r="SQW375" s="1478"/>
      <c r="SQX375" s="1478"/>
      <c r="SQY375" s="1478"/>
      <c r="SQZ375" s="1478"/>
      <c r="SRA375" s="1478"/>
      <c r="SRB375" s="1478"/>
      <c r="SRC375" s="1478"/>
      <c r="SRD375" s="1478"/>
      <c r="SRE375" s="1478"/>
      <c r="SRF375" s="1478"/>
      <c r="SRG375" s="1478"/>
      <c r="SRH375" s="1478"/>
      <c r="SRI375" s="1478"/>
      <c r="SRJ375" s="1478"/>
      <c r="SRK375" s="1478"/>
      <c r="SRL375" s="1478"/>
      <c r="SRM375" s="1478"/>
      <c r="SRN375" s="1478"/>
      <c r="SRO375" s="1478"/>
      <c r="SRP375" s="1478"/>
      <c r="SRQ375" s="1478"/>
      <c r="SRR375" s="1478"/>
      <c r="SRS375" s="1478"/>
      <c r="SRT375" s="1478"/>
      <c r="SRU375" s="1478"/>
      <c r="SRV375" s="1478"/>
      <c r="SRW375" s="1478"/>
      <c r="SRX375" s="1478"/>
      <c r="SRY375" s="1478"/>
      <c r="SRZ375" s="1478"/>
      <c r="SSA375" s="1478"/>
      <c r="SSB375" s="1478"/>
      <c r="SSC375" s="1478"/>
      <c r="SSD375" s="1478"/>
      <c r="SSE375" s="1478"/>
      <c r="SSF375" s="1478"/>
      <c r="SSG375" s="1478"/>
      <c r="SSH375" s="1478"/>
      <c r="SSI375" s="1478"/>
      <c r="SSJ375" s="1478"/>
      <c r="SSK375" s="1478"/>
      <c r="SSL375" s="1478"/>
      <c r="SSM375" s="1478"/>
      <c r="SSN375" s="1478"/>
      <c r="SSO375" s="1478"/>
      <c r="SSP375" s="1478"/>
      <c r="SSQ375" s="1478"/>
      <c r="SSR375" s="1478"/>
      <c r="SSS375" s="1478"/>
      <c r="SST375" s="1478"/>
      <c r="SSU375" s="1478"/>
      <c r="SSV375" s="1478"/>
      <c r="SSW375" s="1478"/>
      <c r="SSX375" s="1478"/>
      <c r="SSY375" s="1478"/>
      <c r="SSZ375" s="1478"/>
      <c r="STA375" s="1478"/>
      <c r="STB375" s="1478"/>
      <c r="STC375" s="1478"/>
      <c r="STD375" s="1478"/>
      <c r="STE375" s="1478"/>
      <c r="STF375" s="1478"/>
      <c r="STG375" s="1478"/>
      <c r="STH375" s="1478"/>
      <c r="STI375" s="1478"/>
      <c r="STJ375" s="1478"/>
      <c r="STK375" s="1478"/>
      <c r="STL375" s="1478"/>
      <c r="STM375" s="1478"/>
      <c r="STN375" s="1478"/>
      <c r="STO375" s="1478"/>
      <c r="STP375" s="1478"/>
      <c r="STQ375" s="1478"/>
      <c r="STR375" s="1478"/>
      <c r="STS375" s="1478"/>
      <c r="STT375" s="1478"/>
      <c r="STU375" s="1478"/>
      <c r="STV375" s="1478"/>
      <c r="STW375" s="1478"/>
      <c r="STX375" s="1478"/>
      <c r="STY375" s="1478"/>
      <c r="STZ375" s="1478"/>
      <c r="SUA375" s="1478"/>
      <c r="SUB375" s="1478"/>
      <c r="SUC375" s="1478"/>
      <c r="SUD375" s="1478"/>
      <c r="SUE375" s="1478"/>
      <c r="SUF375" s="1478"/>
      <c r="SUG375" s="1478"/>
      <c r="SUH375" s="1478"/>
      <c r="SUI375" s="1478"/>
      <c r="SUJ375" s="1478"/>
      <c r="SUK375" s="1478"/>
      <c r="SUL375" s="1478"/>
      <c r="SUM375" s="1478"/>
      <c r="SUN375" s="1478"/>
      <c r="SUO375" s="1478"/>
      <c r="SUP375" s="1478"/>
      <c r="SUQ375" s="1478"/>
      <c r="SUR375" s="1478"/>
      <c r="SUS375" s="1478"/>
      <c r="SUT375" s="1478"/>
      <c r="SUU375" s="1478"/>
      <c r="SUV375" s="1478"/>
      <c r="SUW375" s="1478"/>
      <c r="SUX375" s="1478"/>
      <c r="SUY375" s="1478"/>
      <c r="SUZ375" s="1478"/>
      <c r="SVA375" s="1478"/>
      <c r="SVB375" s="1478"/>
      <c r="SVC375" s="1478"/>
      <c r="SVD375" s="1478"/>
      <c r="SVE375" s="1478"/>
      <c r="SVF375" s="1478"/>
      <c r="SVG375" s="1478"/>
      <c r="SVH375" s="1478"/>
      <c r="SVI375" s="1478"/>
      <c r="SVJ375" s="1478"/>
      <c r="SVK375" s="1478"/>
      <c r="SVL375" s="1478"/>
      <c r="SVM375" s="1478"/>
      <c r="SVN375" s="1478"/>
      <c r="SVO375" s="1478"/>
      <c r="SVP375" s="1478"/>
      <c r="SVQ375" s="1478"/>
      <c r="SVR375" s="1478"/>
      <c r="SVS375" s="1478"/>
      <c r="SVT375" s="1478"/>
      <c r="SVU375" s="1478"/>
      <c r="SVV375" s="1478"/>
      <c r="SVW375" s="1478"/>
      <c r="SVX375" s="1478"/>
      <c r="SVY375" s="1478"/>
      <c r="SVZ375" s="1478"/>
      <c r="SWA375" s="1478"/>
      <c r="SWB375" s="1478"/>
      <c r="SWC375" s="1478"/>
      <c r="SWD375" s="1478"/>
      <c r="SWE375" s="1478"/>
      <c r="SWF375" s="1478"/>
      <c r="SWG375" s="1478"/>
      <c r="SWH375" s="1478"/>
      <c r="SWI375" s="1478"/>
      <c r="SWJ375" s="1478"/>
      <c r="SWK375" s="1478"/>
      <c r="SWL375" s="1478"/>
      <c r="SWM375" s="1478"/>
      <c r="SWN375" s="1478"/>
      <c r="SWO375" s="1478"/>
      <c r="SWP375" s="1478"/>
      <c r="SWQ375" s="1478"/>
      <c r="SWR375" s="1478"/>
      <c r="SWS375" s="1478"/>
      <c r="SWT375" s="1478"/>
      <c r="SWU375" s="1478"/>
      <c r="SWV375" s="1478"/>
      <c r="SWW375" s="1478"/>
      <c r="SWX375" s="1478"/>
      <c r="SWY375" s="1478"/>
      <c r="SWZ375" s="1478"/>
      <c r="SXA375" s="1478"/>
      <c r="SXB375" s="1478"/>
      <c r="SXC375" s="1478"/>
      <c r="SXD375" s="1478"/>
      <c r="SXE375" s="1478"/>
      <c r="SXF375" s="1478"/>
      <c r="SXG375" s="1478"/>
      <c r="SXH375" s="1478"/>
      <c r="SXI375" s="1478"/>
      <c r="SXJ375" s="1478"/>
      <c r="SXK375" s="1478"/>
      <c r="SXL375" s="1478"/>
      <c r="SXM375" s="1478"/>
      <c r="SXN375" s="1478"/>
      <c r="SXO375" s="1478"/>
      <c r="SXP375" s="1478"/>
      <c r="SXQ375" s="1478"/>
      <c r="SXR375" s="1478"/>
      <c r="SXS375" s="1478"/>
      <c r="SXT375" s="1478"/>
      <c r="SXU375" s="1478"/>
      <c r="SXV375" s="1478"/>
      <c r="SXW375" s="1478"/>
      <c r="SXX375" s="1478"/>
      <c r="SXY375" s="1478"/>
      <c r="SXZ375" s="1478"/>
      <c r="SYA375" s="1478"/>
      <c r="SYB375" s="1478"/>
      <c r="SYC375" s="1478"/>
      <c r="SYD375" s="1478"/>
      <c r="SYE375" s="1478"/>
      <c r="SYF375" s="1478"/>
      <c r="SYG375" s="1478"/>
      <c r="SYH375" s="1478"/>
      <c r="SYI375" s="1478"/>
      <c r="SYJ375" s="1478"/>
      <c r="SYK375" s="1478"/>
      <c r="SYL375" s="1478"/>
      <c r="SYM375" s="1478"/>
      <c r="SYN375" s="1478"/>
      <c r="SYO375" s="1478"/>
      <c r="SYP375" s="1478"/>
      <c r="SYQ375" s="1478"/>
      <c r="SYR375" s="1478"/>
      <c r="SYS375" s="1478"/>
      <c r="SYT375" s="1478"/>
      <c r="SYU375" s="1478"/>
      <c r="SYV375" s="1478"/>
      <c r="SYW375" s="1478"/>
      <c r="SYX375" s="1478"/>
      <c r="SYY375" s="1478"/>
      <c r="SYZ375" s="1478"/>
      <c r="SZA375" s="1478"/>
      <c r="SZB375" s="1478"/>
      <c r="SZC375" s="1478"/>
      <c r="SZD375" s="1478"/>
      <c r="SZE375" s="1478"/>
      <c r="SZF375" s="1478"/>
      <c r="SZG375" s="1478"/>
      <c r="SZH375" s="1478"/>
      <c r="SZI375" s="1478"/>
      <c r="SZJ375" s="1478"/>
      <c r="SZK375" s="1478"/>
      <c r="SZL375" s="1478"/>
      <c r="SZM375" s="1478"/>
      <c r="SZN375" s="1478"/>
      <c r="SZO375" s="1478"/>
      <c r="SZP375" s="1478"/>
      <c r="SZQ375" s="1478"/>
      <c r="SZR375" s="1478"/>
      <c r="SZS375" s="1478"/>
      <c r="SZT375" s="1478"/>
      <c r="SZU375" s="1478"/>
      <c r="SZV375" s="1478"/>
      <c r="SZW375" s="1478"/>
      <c r="SZX375" s="1478"/>
      <c r="SZY375" s="1478"/>
      <c r="SZZ375" s="1478"/>
      <c r="TAA375" s="1478"/>
      <c r="TAB375" s="1478"/>
      <c r="TAC375" s="1478"/>
      <c r="TAD375" s="1478"/>
      <c r="TAE375" s="1478"/>
      <c r="TAF375" s="1478"/>
      <c r="TAG375" s="1478"/>
      <c r="TAH375" s="1478"/>
      <c r="TAI375" s="1478"/>
      <c r="TAJ375" s="1478"/>
      <c r="TAK375" s="1478"/>
      <c r="TAL375" s="1478"/>
      <c r="TAM375" s="1478"/>
      <c r="TAN375" s="1478"/>
      <c r="TAO375" s="1478"/>
      <c r="TAP375" s="1478"/>
      <c r="TAQ375" s="1478"/>
      <c r="TAR375" s="1478"/>
      <c r="TAS375" s="1478"/>
      <c r="TAT375" s="1478"/>
      <c r="TAU375" s="1478"/>
      <c r="TAV375" s="1478"/>
      <c r="TAW375" s="1478"/>
      <c r="TAX375" s="1478"/>
      <c r="TAY375" s="1478"/>
      <c r="TAZ375" s="1478"/>
      <c r="TBA375" s="1478"/>
      <c r="TBB375" s="1478"/>
      <c r="TBC375" s="1478"/>
      <c r="TBD375" s="1478"/>
      <c r="TBE375" s="1478"/>
      <c r="TBF375" s="1478"/>
      <c r="TBG375" s="1478"/>
      <c r="TBH375" s="1478"/>
      <c r="TBI375" s="1478"/>
      <c r="TBJ375" s="1478"/>
      <c r="TBK375" s="1478"/>
      <c r="TBL375" s="1478"/>
      <c r="TBM375" s="1478"/>
      <c r="TBN375" s="1478"/>
      <c r="TBO375" s="1478"/>
      <c r="TBP375" s="1478"/>
      <c r="TBQ375" s="1478"/>
      <c r="TBR375" s="1478"/>
      <c r="TBS375" s="1478"/>
      <c r="TBT375" s="1478"/>
      <c r="TBU375" s="1478"/>
      <c r="TBV375" s="1478"/>
      <c r="TBW375" s="1478"/>
      <c r="TBX375" s="1478"/>
      <c r="TBY375" s="1478"/>
      <c r="TBZ375" s="1478"/>
      <c r="TCA375" s="1478"/>
      <c r="TCB375" s="1478"/>
      <c r="TCC375" s="1478"/>
      <c r="TCD375" s="1478"/>
      <c r="TCE375" s="1478"/>
      <c r="TCF375" s="1478"/>
      <c r="TCG375" s="1478"/>
      <c r="TCH375" s="1478"/>
      <c r="TCI375" s="1478"/>
      <c r="TCJ375" s="1478"/>
      <c r="TCK375" s="1478"/>
      <c r="TCL375" s="1478"/>
      <c r="TCM375" s="1478"/>
      <c r="TCN375" s="1478"/>
      <c r="TCO375" s="1478"/>
      <c r="TCP375" s="1478"/>
      <c r="TCQ375" s="1478"/>
      <c r="TCR375" s="1478"/>
      <c r="TCS375" s="1478"/>
      <c r="TCT375" s="1478"/>
      <c r="TCU375" s="1478"/>
      <c r="TCV375" s="1478"/>
      <c r="TCW375" s="1478"/>
      <c r="TCX375" s="1478"/>
      <c r="TCY375" s="1478"/>
      <c r="TCZ375" s="1478"/>
      <c r="TDA375" s="1478"/>
      <c r="TDB375" s="1478"/>
      <c r="TDC375" s="1478"/>
      <c r="TDD375" s="1478"/>
      <c r="TDE375" s="1478"/>
      <c r="TDF375" s="1478"/>
      <c r="TDG375" s="1478"/>
      <c r="TDH375" s="1478"/>
      <c r="TDI375" s="1478"/>
      <c r="TDJ375" s="1478"/>
      <c r="TDK375" s="1478"/>
      <c r="TDL375" s="1478"/>
      <c r="TDM375" s="1478"/>
      <c r="TDN375" s="1478"/>
      <c r="TDO375" s="1478"/>
      <c r="TDP375" s="1478"/>
      <c r="TDQ375" s="1478"/>
      <c r="TDR375" s="1478"/>
      <c r="TDS375" s="1478"/>
      <c r="TDT375" s="1478"/>
      <c r="TDU375" s="1478"/>
      <c r="TDV375" s="1478"/>
      <c r="TDW375" s="1478"/>
      <c r="TDX375" s="1478"/>
      <c r="TDY375" s="1478"/>
      <c r="TDZ375" s="1478"/>
      <c r="TEA375" s="1478"/>
      <c r="TEB375" s="1478"/>
      <c r="TEC375" s="1478"/>
      <c r="TED375" s="1478"/>
      <c r="TEE375" s="1478"/>
      <c r="TEF375" s="1478"/>
      <c r="TEG375" s="1478"/>
      <c r="TEH375" s="1478"/>
      <c r="TEI375" s="1478"/>
      <c r="TEJ375" s="1478"/>
      <c r="TEK375" s="1478"/>
      <c r="TEL375" s="1478"/>
      <c r="TEM375" s="1478"/>
      <c r="TEN375" s="1478"/>
      <c r="TEO375" s="1478"/>
      <c r="TEP375" s="1478"/>
      <c r="TEQ375" s="1478"/>
      <c r="TER375" s="1478"/>
      <c r="TES375" s="1478"/>
      <c r="TET375" s="1478"/>
      <c r="TEU375" s="1478"/>
      <c r="TEV375" s="1478"/>
      <c r="TEW375" s="1478"/>
      <c r="TEX375" s="1478"/>
      <c r="TEY375" s="1478"/>
      <c r="TEZ375" s="1478"/>
      <c r="TFA375" s="1478"/>
      <c r="TFB375" s="1478"/>
      <c r="TFC375" s="1478"/>
      <c r="TFD375" s="1478"/>
      <c r="TFE375" s="1478"/>
      <c r="TFF375" s="1478"/>
      <c r="TFG375" s="1478"/>
      <c r="TFH375" s="1478"/>
      <c r="TFI375" s="1478"/>
      <c r="TFJ375" s="1478"/>
      <c r="TFK375" s="1478"/>
      <c r="TFL375" s="1478"/>
      <c r="TFM375" s="1478"/>
      <c r="TFN375" s="1478"/>
      <c r="TFO375" s="1478"/>
      <c r="TFP375" s="1478"/>
      <c r="TFQ375" s="1478"/>
      <c r="TFR375" s="1478"/>
      <c r="TFS375" s="1478"/>
      <c r="TFT375" s="1478"/>
      <c r="TFU375" s="1478"/>
      <c r="TFV375" s="1478"/>
      <c r="TFW375" s="1478"/>
      <c r="TFX375" s="1478"/>
      <c r="TFY375" s="1478"/>
      <c r="TFZ375" s="1478"/>
      <c r="TGA375" s="1478"/>
      <c r="TGB375" s="1478"/>
      <c r="TGC375" s="1478"/>
      <c r="TGD375" s="1478"/>
      <c r="TGE375" s="1478"/>
      <c r="TGF375" s="1478"/>
      <c r="TGG375" s="1478"/>
      <c r="TGH375" s="1478"/>
      <c r="TGI375" s="1478"/>
      <c r="TGJ375" s="1478"/>
      <c r="TGK375" s="1478"/>
      <c r="TGL375" s="1478"/>
      <c r="TGM375" s="1478"/>
      <c r="TGN375" s="1478"/>
      <c r="TGO375" s="1478"/>
      <c r="TGP375" s="1478"/>
      <c r="TGQ375" s="1478"/>
      <c r="TGR375" s="1478"/>
      <c r="TGS375" s="1478"/>
      <c r="TGT375" s="1478"/>
      <c r="TGU375" s="1478"/>
      <c r="TGV375" s="1478"/>
      <c r="TGW375" s="1478"/>
      <c r="TGX375" s="1478"/>
      <c r="TGY375" s="1478"/>
      <c r="TGZ375" s="1478"/>
      <c r="THA375" s="1478"/>
      <c r="THB375" s="1478"/>
      <c r="THC375" s="1478"/>
      <c r="THD375" s="1478"/>
      <c r="THE375" s="1478"/>
      <c r="THF375" s="1478"/>
      <c r="THG375" s="1478"/>
      <c r="THH375" s="1478"/>
      <c r="THI375" s="1478"/>
      <c r="THJ375" s="1478"/>
      <c r="THK375" s="1478"/>
      <c r="THL375" s="1478"/>
      <c r="THM375" s="1478"/>
      <c r="THN375" s="1478"/>
      <c r="THO375" s="1478"/>
      <c r="THP375" s="1478"/>
      <c r="THQ375" s="1478"/>
      <c r="THR375" s="1478"/>
      <c r="THS375" s="1478"/>
      <c r="THT375" s="1478"/>
      <c r="THU375" s="1478"/>
      <c r="THV375" s="1478"/>
      <c r="THW375" s="1478"/>
      <c r="THX375" s="1478"/>
      <c r="THY375" s="1478"/>
      <c r="THZ375" s="1478"/>
      <c r="TIA375" s="1478"/>
      <c r="TIB375" s="1478"/>
      <c r="TIC375" s="1478"/>
      <c r="TID375" s="1478"/>
      <c r="TIE375" s="1478"/>
      <c r="TIF375" s="1478"/>
      <c r="TIG375" s="1478"/>
      <c r="TIH375" s="1478"/>
      <c r="TII375" s="1478"/>
      <c r="TIJ375" s="1478"/>
      <c r="TIK375" s="1478"/>
      <c r="TIL375" s="1478"/>
      <c r="TIM375" s="1478"/>
      <c r="TIN375" s="1478"/>
      <c r="TIO375" s="1478"/>
      <c r="TIP375" s="1478"/>
      <c r="TIQ375" s="1478"/>
      <c r="TIR375" s="1478"/>
      <c r="TIS375" s="1478"/>
      <c r="TIT375" s="1478"/>
      <c r="TIU375" s="1478"/>
      <c r="TIV375" s="1478"/>
      <c r="TIW375" s="1478"/>
      <c r="TIX375" s="1478"/>
      <c r="TIY375" s="1478"/>
      <c r="TIZ375" s="1478"/>
      <c r="TJA375" s="1478"/>
      <c r="TJB375" s="1478"/>
      <c r="TJC375" s="1478"/>
      <c r="TJD375" s="1478"/>
      <c r="TJE375" s="1478"/>
      <c r="TJF375" s="1478"/>
      <c r="TJG375" s="1478"/>
      <c r="TJH375" s="1478"/>
      <c r="TJI375" s="1478"/>
      <c r="TJJ375" s="1478"/>
      <c r="TJK375" s="1478"/>
      <c r="TJL375" s="1478"/>
      <c r="TJM375" s="1478"/>
      <c r="TJN375" s="1478"/>
      <c r="TJO375" s="1478"/>
      <c r="TJP375" s="1478"/>
      <c r="TJQ375" s="1478"/>
      <c r="TJR375" s="1478"/>
      <c r="TJS375" s="1478"/>
      <c r="TJT375" s="1478"/>
      <c r="TJU375" s="1478"/>
      <c r="TJV375" s="1478"/>
      <c r="TJW375" s="1478"/>
      <c r="TJX375" s="1478"/>
      <c r="TJY375" s="1478"/>
      <c r="TJZ375" s="1478"/>
      <c r="TKA375" s="1478"/>
      <c r="TKB375" s="1478"/>
      <c r="TKC375" s="1478"/>
      <c r="TKD375" s="1478"/>
      <c r="TKE375" s="1478"/>
      <c r="TKF375" s="1478"/>
      <c r="TKG375" s="1478"/>
      <c r="TKH375" s="1478"/>
      <c r="TKI375" s="1478"/>
      <c r="TKJ375" s="1478"/>
      <c r="TKK375" s="1478"/>
      <c r="TKL375" s="1478"/>
      <c r="TKM375" s="1478"/>
      <c r="TKN375" s="1478"/>
      <c r="TKO375" s="1478"/>
      <c r="TKP375" s="1478"/>
      <c r="TKQ375" s="1478"/>
      <c r="TKR375" s="1478"/>
      <c r="TKS375" s="1478"/>
      <c r="TKT375" s="1478"/>
      <c r="TKU375" s="1478"/>
      <c r="TKV375" s="1478"/>
      <c r="TKW375" s="1478"/>
      <c r="TKX375" s="1478"/>
      <c r="TKY375" s="1478"/>
      <c r="TKZ375" s="1478"/>
      <c r="TLA375" s="1478"/>
      <c r="TLB375" s="1478"/>
      <c r="TLC375" s="1478"/>
      <c r="TLD375" s="1478"/>
      <c r="TLE375" s="1478"/>
      <c r="TLF375" s="1478"/>
      <c r="TLG375" s="1478"/>
      <c r="TLH375" s="1478"/>
      <c r="TLI375" s="1478"/>
      <c r="TLJ375" s="1478"/>
      <c r="TLK375" s="1478"/>
      <c r="TLL375" s="1478"/>
      <c r="TLM375" s="1478"/>
      <c r="TLN375" s="1478"/>
      <c r="TLO375" s="1478"/>
      <c r="TLP375" s="1478"/>
      <c r="TLQ375" s="1478"/>
      <c r="TLR375" s="1478"/>
      <c r="TLS375" s="1478"/>
      <c r="TLT375" s="1478"/>
      <c r="TLU375" s="1478"/>
      <c r="TLV375" s="1478"/>
      <c r="TLW375" s="1478"/>
      <c r="TLX375" s="1478"/>
      <c r="TLY375" s="1478"/>
      <c r="TLZ375" s="1478"/>
      <c r="TMA375" s="1478"/>
      <c r="TMB375" s="1478"/>
      <c r="TMC375" s="1478"/>
      <c r="TMD375" s="1478"/>
      <c r="TME375" s="1478"/>
      <c r="TMF375" s="1478"/>
      <c r="TMG375" s="1478"/>
      <c r="TMH375" s="1478"/>
      <c r="TMI375" s="1478"/>
      <c r="TMJ375" s="1478"/>
      <c r="TMK375" s="1478"/>
      <c r="TML375" s="1478"/>
      <c r="TMM375" s="1478"/>
      <c r="TMN375" s="1478"/>
      <c r="TMO375" s="1478"/>
      <c r="TMP375" s="1478"/>
      <c r="TMQ375" s="1478"/>
      <c r="TMR375" s="1478"/>
      <c r="TMS375" s="1478"/>
      <c r="TMT375" s="1478"/>
      <c r="TMU375" s="1478"/>
      <c r="TMV375" s="1478"/>
      <c r="TMW375" s="1478"/>
      <c r="TMX375" s="1478"/>
      <c r="TMY375" s="1478"/>
      <c r="TMZ375" s="1478"/>
      <c r="TNA375" s="1478"/>
      <c r="TNB375" s="1478"/>
      <c r="TNC375" s="1478"/>
      <c r="TND375" s="1478"/>
      <c r="TNE375" s="1478"/>
      <c r="TNF375" s="1478"/>
      <c r="TNG375" s="1478"/>
      <c r="TNH375" s="1478"/>
      <c r="TNI375" s="1478"/>
      <c r="TNJ375" s="1478"/>
      <c r="TNK375" s="1478"/>
      <c r="TNL375" s="1478"/>
      <c r="TNM375" s="1478"/>
      <c r="TNN375" s="1478"/>
      <c r="TNO375" s="1478"/>
      <c r="TNP375" s="1478"/>
      <c r="TNQ375" s="1478"/>
      <c r="TNR375" s="1478"/>
      <c r="TNS375" s="1478"/>
      <c r="TNT375" s="1478"/>
      <c r="TNU375" s="1478"/>
      <c r="TNV375" s="1478"/>
      <c r="TNW375" s="1478"/>
      <c r="TNX375" s="1478"/>
      <c r="TNY375" s="1478"/>
      <c r="TNZ375" s="1478"/>
      <c r="TOA375" s="1478"/>
      <c r="TOB375" s="1478"/>
      <c r="TOC375" s="1478"/>
      <c r="TOD375" s="1478"/>
      <c r="TOE375" s="1478"/>
      <c r="TOF375" s="1478"/>
      <c r="TOG375" s="1478"/>
      <c r="TOH375" s="1478"/>
      <c r="TOI375" s="1478"/>
      <c r="TOJ375" s="1478"/>
      <c r="TOK375" s="1478"/>
      <c r="TOL375" s="1478"/>
      <c r="TOM375" s="1478"/>
      <c r="TON375" s="1478"/>
      <c r="TOO375" s="1478"/>
      <c r="TOP375" s="1478"/>
      <c r="TOQ375" s="1478"/>
      <c r="TOR375" s="1478"/>
      <c r="TOS375" s="1478"/>
      <c r="TOT375" s="1478"/>
      <c r="TOU375" s="1478"/>
      <c r="TOV375" s="1478"/>
      <c r="TOW375" s="1478"/>
      <c r="TOX375" s="1478"/>
      <c r="TOY375" s="1478"/>
      <c r="TOZ375" s="1478"/>
      <c r="TPA375" s="1478"/>
      <c r="TPB375" s="1478"/>
      <c r="TPC375" s="1478"/>
      <c r="TPD375" s="1478"/>
      <c r="TPE375" s="1478"/>
      <c r="TPF375" s="1478"/>
      <c r="TPG375" s="1478"/>
      <c r="TPH375" s="1478"/>
      <c r="TPI375" s="1478"/>
      <c r="TPJ375" s="1478"/>
      <c r="TPK375" s="1478"/>
      <c r="TPL375" s="1478"/>
      <c r="TPM375" s="1478"/>
      <c r="TPN375" s="1478"/>
      <c r="TPO375" s="1478"/>
      <c r="TPP375" s="1478"/>
      <c r="TPQ375" s="1478"/>
      <c r="TPR375" s="1478"/>
      <c r="TPS375" s="1478"/>
      <c r="TPT375" s="1478"/>
      <c r="TPU375" s="1478"/>
      <c r="TPV375" s="1478"/>
      <c r="TPW375" s="1478"/>
      <c r="TPX375" s="1478"/>
      <c r="TPY375" s="1478"/>
      <c r="TPZ375" s="1478"/>
      <c r="TQA375" s="1478"/>
      <c r="TQB375" s="1478"/>
      <c r="TQC375" s="1478"/>
      <c r="TQD375" s="1478"/>
      <c r="TQE375" s="1478"/>
      <c r="TQF375" s="1478"/>
      <c r="TQG375" s="1478"/>
      <c r="TQH375" s="1478"/>
      <c r="TQI375" s="1478"/>
      <c r="TQJ375" s="1478"/>
      <c r="TQK375" s="1478"/>
      <c r="TQL375" s="1478"/>
      <c r="TQM375" s="1478"/>
      <c r="TQN375" s="1478"/>
      <c r="TQO375" s="1478"/>
      <c r="TQP375" s="1478"/>
      <c r="TQQ375" s="1478"/>
      <c r="TQR375" s="1478"/>
      <c r="TQS375" s="1478"/>
      <c r="TQT375" s="1478"/>
      <c r="TQU375" s="1478"/>
      <c r="TQV375" s="1478"/>
      <c r="TQW375" s="1478"/>
      <c r="TQX375" s="1478"/>
      <c r="TQY375" s="1478"/>
      <c r="TQZ375" s="1478"/>
      <c r="TRA375" s="1478"/>
      <c r="TRB375" s="1478"/>
      <c r="TRC375" s="1478"/>
      <c r="TRD375" s="1478"/>
      <c r="TRE375" s="1478"/>
      <c r="TRF375" s="1478"/>
      <c r="TRG375" s="1478"/>
      <c r="TRH375" s="1478"/>
      <c r="TRI375" s="1478"/>
      <c r="TRJ375" s="1478"/>
      <c r="TRK375" s="1478"/>
      <c r="TRL375" s="1478"/>
      <c r="TRM375" s="1478"/>
      <c r="TRN375" s="1478"/>
      <c r="TRO375" s="1478"/>
      <c r="TRP375" s="1478"/>
      <c r="TRQ375" s="1478"/>
      <c r="TRR375" s="1478"/>
      <c r="TRS375" s="1478"/>
      <c r="TRT375" s="1478"/>
      <c r="TRU375" s="1478"/>
      <c r="TRV375" s="1478"/>
      <c r="TRW375" s="1478"/>
      <c r="TRX375" s="1478"/>
      <c r="TRY375" s="1478"/>
      <c r="TRZ375" s="1478"/>
      <c r="TSA375" s="1478"/>
      <c r="TSB375" s="1478"/>
      <c r="TSC375" s="1478"/>
      <c r="TSD375" s="1478"/>
      <c r="TSE375" s="1478"/>
      <c r="TSF375" s="1478"/>
      <c r="TSG375" s="1478"/>
      <c r="TSH375" s="1478"/>
      <c r="TSI375" s="1478"/>
      <c r="TSJ375" s="1478"/>
      <c r="TSK375" s="1478"/>
      <c r="TSL375" s="1478"/>
      <c r="TSM375" s="1478"/>
      <c r="TSN375" s="1478"/>
      <c r="TSO375" s="1478"/>
      <c r="TSP375" s="1478"/>
      <c r="TSQ375" s="1478"/>
      <c r="TSR375" s="1478"/>
      <c r="TSS375" s="1478"/>
      <c r="TST375" s="1478"/>
      <c r="TSU375" s="1478"/>
      <c r="TSV375" s="1478"/>
      <c r="TSW375" s="1478"/>
      <c r="TSX375" s="1478"/>
      <c r="TSY375" s="1478"/>
      <c r="TSZ375" s="1478"/>
      <c r="TTA375" s="1478"/>
      <c r="TTB375" s="1478"/>
      <c r="TTC375" s="1478"/>
      <c r="TTD375" s="1478"/>
      <c r="TTE375" s="1478"/>
      <c r="TTF375" s="1478"/>
      <c r="TTG375" s="1478"/>
      <c r="TTH375" s="1478"/>
      <c r="TTI375" s="1478"/>
      <c r="TTJ375" s="1478"/>
      <c r="TTK375" s="1478"/>
      <c r="TTL375" s="1478"/>
      <c r="TTM375" s="1478"/>
      <c r="TTN375" s="1478"/>
      <c r="TTO375" s="1478"/>
      <c r="TTP375" s="1478"/>
      <c r="TTQ375" s="1478"/>
      <c r="TTR375" s="1478"/>
      <c r="TTS375" s="1478"/>
      <c r="TTT375" s="1478"/>
      <c r="TTU375" s="1478"/>
      <c r="TTV375" s="1478"/>
      <c r="TTW375" s="1478"/>
      <c r="TTX375" s="1478"/>
      <c r="TTY375" s="1478"/>
      <c r="TTZ375" s="1478"/>
      <c r="TUA375" s="1478"/>
      <c r="TUB375" s="1478"/>
      <c r="TUC375" s="1478"/>
      <c r="TUD375" s="1478"/>
      <c r="TUE375" s="1478"/>
      <c r="TUF375" s="1478"/>
      <c r="TUG375" s="1478"/>
      <c r="TUH375" s="1478"/>
      <c r="TUI375" s="1478"/>
      <c r="TUJ375" s="1478"/>
      <c r="TUK375" s="1478"/>
      <c r="TUL375" s="1478"/>
      <c r="TUM375" s="1478"/>
      <c r="TUN375" s="1478"/>
      <c r="TUO375" s="1478"/>
      <c r="TUP375" s="1478"/>
      <c r="TUQ375" s="1478"/>
      <c r="TUR375" s="1478"/>
      <c r="TUS375" s="1478"/>
      <c r="TUT375" s="1478"/>
      <c r="TUU375" s="1478"/>
      <c r="TUV375" s="1478"/>
      <c r="TUW375" s="1478"/>
      <c r="TUX375" s="1478"/>
      <c r="TUY375" s="1478"/>
      <c r="TUZ375" s="1478"/>
      <c r="TVA375" s="1478"/>
      <c r="TVB375" s="1478"/>
      <c r="TVC375" s="1478"/>
      <c r="TVD375" s="1478"/>
      <c r="TVE375" s="1478"/>
      <c r="TVF375" s="1478"/>
      <c r="TVG375" s="1478"/>
      <c r="TVH375" s="1478"/>
      <c r="TVI375" s="1478"/>
      <c r="TVJ375" s="1478"/>
      <c r="TVK375" s="1478"/>
      <c r="TVL375" s="1478"/>
      <c r="TVM375" s="1478"/>
      <c r="TVN375" s="1478"/>
      <c r="TVO375" s="1478"/>
      <c r="TVP375" s="1478"/>
      <c r="TVQ375" s="1478"/>
      <c r="TVR375" s="1478"/>
      <c r="TVS375" s="1478"/>
      <c r="TVT375" s="1478"/>
      <c r="TVU375" s="1478"/>
      <c r="TVV375" s="1478"/>
      <c r="TVW375" s="1478"/>
      <c r="TVX375" s="1478"/>
      <c r="TVY375" s="1478"/>
      <c r="TVZ375" s="1478"/>
      <c r="TWA375" s="1478"/>
      <c r="TWB375" s="1478"/>
      <c r="TWC375" s="1478"/>
      <c r="TWD375" s="1478"/>
      <c r="TWE375" s="1478"/>
      <c r="TWF375" s="1478"/>
      <c r="TWG375" s="1478"/>
      <c r="TWH375" s="1478"/>
      <c r="TWI375" s="1478"/>
      <c r="TWJ375" s="1478"/>
      <c r="TWK375" s="1478"/>
      <c r="TWL375" s="1478"/>
      <c r="TWM375" s="1478"/>
      <c r="TWN375" s="1478"/>
      <c r="TWO375" s="1478"/>
      <c r="TWP375" s="1478"/>
      <c r="TWQ375" s="1478"/>
      <c r="TWR375" s="1478"/>
      <c r="TWS375" s="1478"/>
      <c r="TWT375" s="1478"/>
      <c r="TWU375" s="1478"/>
      <c r="TWV375" s="1478"/>
      <c r="TWW375" s="1478"/>
      <c r="TWX375" s="1478"/>
      <c r="TWY375" s="1478"/>
      <c r="TWZ375" s="1478"/>
      <c r="TXA375" s="1478"/>
      <c r="TXB375" s="1478"/>
      <c r="TXC375" s="1478"/>
      <c r="TXD375" s="1478"/>
      <c r="TXE375" s="1478"/>
      <c r="TXF375" s="1478"/>
      <c r="TXG375" s="1478"/>
      <c r="TXH375" s="1478"/>
      <c r="TXI375" s="1478"/>
      <c r="TXJ375" s="1478"/>
      <c r="TXK375" s="1478"/>
      <c r="TXL375" s="1478"/>
      <c r="TXM375" s="1478"/>
      <c r="TXN375" s="1478"/>
      <c r="TXO375" s="1478"/>
      <c r="TXP375" s="1478"/>
      <c r="TXQ375" s="1478"/>
      <c r="TXR375" s="1478"/>
      <c r="TXS375" s="1478"/>
      <c r="TXT375" s="1478"/>
      <c r="TXU375" s="1478"/>
      <c r="TXV375" s="1478"/>
      <c r="TXW375" s="1478"/>
      <c r="TXX375" s="1478"/>
      <c r="TXY375" s="1478"/>
      <c r="TXZ375" s="1478"/>
      <c r="TYA375" s="1478"/>
      <c r="TYB375" s="1478"/>
      <c r="TYC375" s="1478"/>
      <c r="TYD375" s="1478"/>
      <c r="TYE375" s="1478"/>
      <c r="TYF375" s="1478"/>
      <c r="TYG375" s="1478"/>
      <c r="TYH375" s="1478"/>
      <c r="TYI375" s="1478"/>
      <c r="TYJ375" s="1478"/>
      <c r="TYK375" s="1478"/>
      <c r="TYL375" s="1478"/>
      <c r="TYM375" s="1478"/>
      <c r="TYN375" s="1478"/>
      <c r="TYO375" s="1478"/>
      <c r="TYP375" s="1478"/>
      <c r="TYQ375" s="1478"/>
      <c r="TYR375" s="1478"/>
      <c r="TYS375" s="1478"/>
      <c r="TYT375" s="1478"/>
      <c r="TYU375" s="1478"/>
      <c r="TYV375" s="1478"/>
      <c r="TYW375" s="1478"/>
      <c r="TYX375" s="1478"/>
      <c r="TYY375" s="1478"/>
      <c r="TYZ375" s="1478"/>
      <c r="TZA375" s="1478"/>
      <c r="TZB375" s="1478"/>
      <c r="TZC375" s="1478"/>
      <c r="TZD375" s="1478"/>
      <c r="TZE375" s="1478"/>
      <c r="TZF375" s="1478"/>
      <c r="TZG375" s="1478"/>
      <c r="TZH375" s="1478"/>
      <c r="TZI375" s="1478"/>
      <c r="TZJ375" s="1478"/>
      <c r="TZK375" s="1478"/>
      <c r="TZL375" s="1478"/>
      <c r="TZM375" s="1478"/>
      <c r="TZN375" s="1478"/>
      <c r="TZO375" s="1478"/>
      <c r="TZP375" s="1478"/>
      <c r="TZQ375" s="1478"/>
      <c r="TZR375" s="1478"/>
      <c r="TZS375" s="1478"/>
      <c r="TZT375" s="1478"/>
      <c r="TZU375" s="1478"/>
      <c r="TZV375" s="1478"/>
      <c r="TZW375" s="1478"/>
      <c r="TZX375" s="1478"/>
      <c r="TZY375" s="1478"/>
      <c r="TZZ375" s="1478"/>
      <c r="UAA375" s="1478"/>
      <c r="UAB375" s="1478"/>
      <c r="UAC375" s="1478"/>
      <c r="UAD375" s="1478"/>
      <c r="UAE375" s="1478"/>
      <c r="UAF375" s="1478"/>
      <c r="UAG375" s="1478"/>
      <c r="UAH375" s="1478"/>
      <c r="UAI375" s="1478"/>
      <c r="UAJ375" s="1478"/>
      <c r="UAK375" s="1478"/>
      <c r="UAL375" s="1478"/>
      <c r="UAM375" s="1478"/>
      <c r="UAN375" s="1478"/>
      <c r="UAO375" s="1478"/>
      <c r="UAP375" s="1478"/>
      <c r="UAQ375" s="1478"/>
      <c r="UAR375" s="1478"/>
      <c r="UAS375" s="1478"/>
      <c r="UAT375" s="1478"/>
      <c r="UAU375" s="1478"/>
      <c r="UAV375" s="1478"/>
      <c r="UAW375" s="1478"/>
      <c r="UAX375" s="1478"/>
      <c r="UAY375" s="1478"/>
      <c r="UAZ375" s="1478"/>
      <c r="UBA375" s="1478"/>
      <c r="UBB375" s="1478"/>
      <c r="UBC375" s="1478"/>
      <c r="UBD375" s="1478"/>
      <c r="UBE375" s="1478"/>
      <c r="UBF375" s="1478"/>
      <c r="UBG375" s="1478"/>
      <c r="UBH375" s="1478"/>
      <c r="UBI375" s="1478"/>
      <c r="UBJ375" s="1478"/>
      <c r="UBK375" s="1478"/>
      <c r="UBL375" s="1478"/>
      <c r="UBM375" s="1478"/>
      <c r="UBN375" s="1478"/>
      <c r="UBO375" s="1478"/>
      <c r="UBP375" s="1478"/>
      <c r="UBQ375" s="1478"/>
      <c r="UBR375" s="1478"/>
      <c r="UBS375" s="1478"/>
      <c r="UBT375" s="1478"/>
      <c r="UBU375" s="1478"/>
      <c r="UBV375" s="1478"/>
      <c r="UBW375" s="1478"/>
      <c r="UBX375" s="1478"/>
      <c r="UBY375" s="1478"/>
      <c r="UBZ375" s="1478"/>
      <c r="UCA375" s="1478"/>
      <c r="UCB375" s="1478"/>
      <c r="UCC375" s="1478"/>
      <c r="UCD375" s="1478"/>
      <c r="UCE375" s="1478"/>
      <c r="UCF375" s="1478"/>
      <c r="UCG375" s="1478"/>
      <c r="UCH375" s="1478"/>
      <c r="UCI375" s="1478"/>
      <c r="UCJ375" s="1478"/>
      <c r="UCK375" s="1478"/>
      <c r="UCL375" s="1478"/>
      <c r="UCM375" s="1478"/>
      <c r="UCN375" s="1478"/>
      <c r="UCO375" s="1478"/>
      <c r="UCP375" s="1478"/>
      <c r="UCQ375" s="1478"/>
      <c r="UCR375" s="1478"/>
      <c r="UCS375" s="1478"/>
      <c r="UCT375" s="1478"/>
      <c r="UCU375" s="1478"/>
      <c r="UCV375" s="1478"/>
      <c r="UCW375" s="1478"/>
      <c r="UCX375" s="1478"/>
      <c r="UCY375" s="1478"/>
      <c r="UCZ375" s="1478"/>
      <c r="UDA375" s="1478"/>
      <c r="UDB375" s="1478"/>
      <c r="UDC375" s="1478"/>
      <c r="UDD375" s="1478"/>
      <c r="UDE375" s="1478"/>
      <c r="UDF375" s="1478"/>
      <c r="UDG375" s="1478"/>
      <c r="UDH375" s="1478"/>
      <c r="UDI375" s="1478"/>
      <c r="UDJ375" s="1478"/>
      <c r="UDK375" s="1478"/>
      <c r="UDL375" s="1478"/>
      <c r="UDM375" s="1478"/>
      <c r="UDN375" s="1478"/>
      <c r="UDO375" s="1478"/>
      <c r="UDP375" s="1478"/>
      <c r="UDQ375" s="1478"/>
      <c r="UDR375" s="1478"/>
      <c r="UDS375" s="1478"/>
      <c r="UDT375" s="1478"/>
      <c r="UDU375" s="1478"/>
      <c r="UDV375" s="1478"/>
      <c r="UDW375" s="1478"/>
      <c r="UDX375" s="1478"/>
      <c r="UDY375" s="1478"/>
      <c r="UDZ375" s="1478"/>
      <c r="UEA375" s="1478"/>
      <c r="UEB375" s="1478"/>
      <c r="UEC375" s="1478"/>
      <c r="UED375" s="1478"/>
      <c r="UEE375" s="1478"/>
      <c r="UEF375" s="1478"/>
      <c r="UEG375" s="1478"/>
      <c r="UEH375" s="1478"/>
      <c r="UEI375" s="1478"/>
      <c r="UEJ375" s="1478"/>
      <c r="UEK375" s="1478"/>
      <c r="UEL375" s="1478"/>
      <c r="UEM375" s="1478"/>
      <c r="UEN375" s="1478"/>
      <c r="UEO375" s="1478"/>
      <c r="UEP375" s="1478"/>
      <c r="UEQ375" s="1478"/>
      <c r="UER375" s="1478"/>
      <c r="UES375" s="1478"/>
      <c r="UET375" s="1478"/>
      <c r="UEU375" s="1478"/>
      <c r="UEV375" s="1478"/>
      <c r="UEW375" s="1478"/>
      <c r="UEX375" s="1478"/>
      <c r="UEY375" s="1478"/>
      <c r="UEZ375" s="1478"/>
      <c r="UFA375" s="1478"/>
      <c r="UFB375" s="1478"/>
      <c r="UFC375" s="1478"/>
      <c r="UFD375" s="1478"/>
      <c r="UFE375" s="1478"/>
      <c r="UFF375" s="1478"/>
      <c r="UFG375" s="1478"/>
      <c r="UFH375" s="1478"/>
      <c r="UFI375" s="1478"/>
      <c r="UFJ375" s="1478"/>
      <c r="UFK375" s="1478"/>
      <c r="UFL375" s="1478"/>
      <c r="UFM375" s="1478"/>
      <c r="UFN375" s="1478"/>
      <c r="UFO375" s="1478"/>
      <c r="UFP375" s="1478"/>
      <c r="UFQ375" s="1478"/>
      <c r="UFR375" s="1478"/>
      <c r="UFS375" s="1478"/>
      <c r="UFT375" s="1478"/>
      <c r="UFU375" s="1478"/>
      <c r="UFV375" s="1478"/>
      <c r="UFW375" s="1478"/>
      <c r="UFX375" s="1478"/>
      <c r="UFY375" s="1478"/>
      <c r="UFZ375" s="1478"/>
      <c r="UGA375" s="1478"/>
      <c r="UGB375" s="1478"/>
      <c r="UGC375" s="1478"/>
      <c r="UGD375" s="1478"/>
      <c r="UGE375" s="1478"/>
      <c r="UGF375" s="1478"/>
      <c r="UGG375" s="1478"/>
      <c r="UGH375" s="1478"/>
      <c r="UGI375" s="1478"/>
      <c r="UGJ375" s="1478"/>
      <c r="UGK375" s="1478"/>
      <c r="UGL375" s="1478"/>
      <c r="UGM375" s="1478"/>
      <c r="UGN375" s="1478"/>
      <c r="UGO375" s="1478"/>
      <c r="UGP375" s="1478"/>
      <c r="UGQ375" s="1478"/>
      <c r="UGR375" s="1478"/>
      <c r="UGS375" s="1478"/>
      <c r="UGT375" s="1478"/>
      <c r="UGU375" s="1478"/>
      <c r="UGV375" s="1478"/>
      <c r="UGW375" s="1478"/>
      <c r="UGX375" s="1478"/>
      <c r="UGY375" s="1478"/>
      <c r="UGZ375" s="1478"/>
      <c r="UHA375" s="1478"/>
      <c r="UHB375" s="1478"/>
      <c r="UHC375" s="1478"/>
      <c r="UHD375" s="1478"/>
      <c r="UHE375" s="1478"/>
      <c r="UHF375" s="1478"/>
      <c r="UHG375" s="1478"/>
      <c r="UHH375" s="1478"/>
      <c r="UHI375" s="1478"/>
      <c r="UHJ375" s="1478"/>
      <c r="UHK375" s="1478"/>
      <c r="UHL375" s="1478"/>
      <c r="UHM375" s="1478"/>
      <c r="UHN375" s="1478"/>
      <c r="UHO375" s="1478"/>
      <c r="UHP375" s="1478"/>
      <c r="UHQ375" s="1478"/>
      <c r="UHR375" s="1478"/>
      <c r="UHS375" s="1478"/>
      <c r="UHT375" s="1478"/>
      <c r="UHU375" s="1478"/>
      <c r="UHV375" s="1478"/>
      <c r="UHW375" s="1478"/>
      <c r="UHX375" s="1478"/>
      <c r="UHY375" s="1478"/>
      <c r="UHZ375" s="1478"/>
      <c r="UIA375" s="1478"/>
      <c r="UIB375" s="1478"/>
      <c r="UIC375" s="1478"/>
      <c r="UID375" s="1478"/>
      <c r="UIE375" s="1478"/>
      <c r="UIF375" s="1478"/>
      <c r="UIG375" s="1478"/>
      <c r="UIH375" s="1478"/>
      <c r="UII375" s="1478"/>
      <c r="UIJ375" s="1478"/>
      <c r="UIK375" s="1478"/>
      <c r="UIL375" s="1478"/>
      <c r="UIM375" s="1478"/>
      <c r="UIN375" s="1478"/>
      <c r="UIO375" s="1478"/>
      <c r="UIP375" s="1478"/>
      <c r="UIQ375" s="1478"/>
      <c r="UIR375" s="1478"/>
      <c r="UIS375" s="1478"/>
      <c r="UIT375" s="1478"/>
      <c r="UIU375" s="1478"/>
      <c r="UIV375" s="1478"/>
      <c r="UIW375" s="1478"/>
      <c r="UIX375" s="1478"/>
      <c r="UIY375" s="1478"/>
      <c r="UIZ375" s="1478"/>
      <c r="UJA375" s="1478"/>
      <c r="UJB375" s="1478"/>
      <c r="UJC375" s="1478"/>
      <c r="UJD375" s="1478"/>
      <c r="UJE375" s="1478"/>
      <c r="UJF375" s="1478"/>
      <c r="UJG375" s="1478"/>
      <c r="UJH375" s="1478"/>
      <c r="UJI375" s="1478"/>
      <c r="UJJ375" s="1478"/>
      <c r="UJK375" s="1478"/>
      <c r="UJL375" s="1478"/>
      <c r="UJM375" s="1478"/>
      <c r="UJN375" s="1478"/>
      <c r="UJO375" s="1478"/>
      <c r="UJP375" s="1478"/>
      <c r="UJQ375" s="1478"/>
      <c r="UJR375" s="1478"/>
      <c r="UJS375" s="1478"/>
      <c r="UJT375" s="1478"/>
      <c r="UJU375" s="1478"/>
      <c r="UJV375" s="1478"/>
      <c r="UJW375" s="1478"/>
      <c r="UJX375" s="1478"/>
      <c r="UJY375" s="1478"/>
      <c r="UJZ375" s="1478"/>
      <c r="UKA375" s="1478"/>
      <c r="UKB375" s="1478"/>
      <c r="UKC375" s="1478"/>
      <c r="UKD375" s="1478"/>
      <c r="UKE375" s="1478"/>
      <c r="UKF375" s="1478"/>
      <c r="UKG375" s="1478"/>
      <c r="UKH375" s="1478"/>
      <c r="UKI375" s="1478"/>
      <c r="UKJ375" s="1478"/>
      <c r="UKK375" s="1478"/>
      <c r="UKL375" s="1478"/>
      <c r="UKM375" s="1478"/>
      <c r="UKN375" s="1478"/>
      <c r="UKO375" s="1478"/>
      <c r="UKP375" s="1478"/>
      <c r="UKQ375" s="1478"/>
      <c r="UKR375" s="1478"/>
      <c r="UKS375" s="1478"/>
      <c r="UKT375" s="1478"/>
      <c r="UKU375" s="1478"/>
      <c r="UKV375" s="1478"/>
      <c r="UKW375" s="1478"/>
      <c r="UKX375" s="1478"/>
      <c r="UKY375" s="1478"/>
      <c r="UKZ375" s="1478"/>
      <c r="ULA375" s="1478"/>
      <c r="ULB375" s="1478"/>
      <c r="ULC375" s="1478"/>
      <c r="ULD375" s="1478"/>
      <c r="ULE375" s="1478"/>
      <c r="ULF375" s="1478"/>
      <c r="ULG375" s="1478"/>
      <c r="ULH375" s="1478"/>
      <c r="ULI375" s="1478"/>
      <c r="ULJ375" s="1478"/>
      <c r="ULK375" s="1478"/>
      <c r="ULL375" s="1478"/>
      <c r="ULM375" s="1478"/>
      <c r="ULN375" s="1478"/>
      <c r="ULO375" s="1478"/>
      <c r="ULP375" s="1478"/>
      <c r="ULQ375" s="1478"/>
      <c r="ULR375" s="1478"/>
      <c r="ULS375" s="1478"/>
      <c r="ULT375" s="1478"/>
      <c r="ULU375" s="1478"/>
      <c r="ULV375" s="1478"/>
      <c r="ULW375" s="1478"/>
      <c r="ULX375" s="1478"/>
      <c r="ULY375" s="1478"/>
      <c r="ULZ375" s="1478"/>
      <c r="UMA375" s="1478"/>
      <c r="UMB375" s="1478"/>
      <c r="UMC375" s="1478"/>
      <c r="UMD375" s="1478"/>
      <c r="UME375" s="1478"/>
      <c r="UMF375" s="1478"/>
      <c r="UMG375" s="1478"/>
      <c r="UMH375" s="1478"/>
      <c r="UMI375" s="1478"/>
      <c r="UMJ375" s="1478"/>
      <c r="UMK375" s="1478"/>
      <c r="UML375" s="1478"/>
      <c r="UMM375" s="1478"/>
      <c r="UMN375" s="1478"/>
      <c r="UMO375" s="1478"/>
      <c r="UMP375" s="1478"/>
      <c r="UMQ375" s="1478"/>
      <c r="UMR375" s="1478"/>
      <c r="UMS375" s="1478"/>
      <c r="UMT375" s="1478"/>
      <c r="UMU375" s="1478"/>
      <c r="UMV375" s="1478"/>
      <c r="UMW375" s="1478"/>
      <c r="UMX375" s="1478"/>
      <c r="UMY375" s="1478"/>
      <c r="UMZ375" s="1478"/>
      <c r="UNA375" s="1478"/>
      <c r="UNB375" s="1478"/>
      <c r="UNC375" s="1478"/>
      <c r="UND375" s="1478"/>
      <c r="UNE375" s="1478"/>
      <c r="UNF375" s="1478"/>
      <c r="UNG375" s="1478"/>
      <c r="UNH375" s="1478"/>
      <c r="UNI375" s="1478"/>
      <c r="UNJ375" s="1478"/>
      <c r="UNK375" s="1478"/>
      <c r="UNL375" s="1478"/>
      <c r="UNM375" s="1478"/>
      <c r="UNN375" s="1478"/>
      <c r="UNO375" s="1478"/>
      <c r="UNP375" s="1478"/>
      <c r="UNQ375" s="1478"/>
      <c r="UNR375" s="1478"/>
      <c r="UNS375" s="1478"/>
      <c r="UNT375" s="1478"/>
      <c r="UNU375" s="1478"/>
      <c r="UNV375" s="1478"/>
      <c r="UNW375" s="1478"/>
      <c r="UNX375" s="1478"/>
      <c r="UNY375" s="1478"/>
      <c r="UNZ375" s="1478"/>
      <c r="UOA375" s="1478"/>
      <c r="UOB375" s="1478"/>
      <c r="UOC375" s="1478"/>
      <c r="UOD375" s="1478"/>
      <c r="UOE375" s="1478"/>
      <c r="UOF375" s="1478"/>
      <c r="UOG375" s="1478"/>
      <c r="UOH375" s="1478"/>
      <c r="UOI375" s="1478"/>
      <c r="UOJ375" s="1478"/>
      <c r="UOK375" s="1478"/>
      <c r="UOL375" s="1478"/>
      <c r="UOM375" s="1478"/>
      <c r="UON375" s="1478"/>
      <c r="UOO375" s="1478"/>
      <c r="UOP375" s="1478"/>
      <c r="UOQ375" s="1478"/>
      <c r="UOR375" s="1478"/>
      <c r="UOS375" s="1478"/>
      <c r="UOT375" s="1478"/>
      <c r="UOU375" s="1478"/>
      <c r="UOV375" s="1478"/>
      <c r="UOW375" s="1478"/>
      <c r="UOX375" s="1478"/>
      <c r="UOY375" s="1478"/>
      <c r="UOZ375" s="1478"/>
      <c r="UPA375" s="1478"/>
      <c r="UPB375" s="1478"/>
      <c r="UPC375" s="1478"/>
      <c r="UPD375" s="1478"/>
      <c r="UPE375" s="1478"/>
      <c r="UPF375" s="1478"/>
      <c r="UPG375" s="1478"/>
      <c r="UPH375" s="1478"/>
      <c r="UPI375" s="1478"/>
      <c r="UPJ375" s="1478"/>
      <c r="UPK375" s="1478"/>
      <c r="UPL375" s="1478"/>
      <c r="UPM375" s="1478"/>
      <c r="UPN375" s="1478"/>
      <c r="UPO375" s="1478"/>
      <c r="UPP375" s="1478"/>
      <c r="UPQ375" s="1478"/>
      <c r="UPR375" s="1478"/>
      <c r="UPS375" s="1478"/>
      <c r="UPT375" s="1478"/>
      <c r="UPU375" s="1478"/>
      <c r="UPV375" s="1478"/>
      <c r="UPW375" s="1478"/>
      <c r="UPX375" s="1478"/>
      <c r="UPY375" s="1478"/>
      <c r="UPZ375" s="1478"/>
      <c r="UQA375" s="1478"/>
      <c r="UQB375" s="1478"/>
      <c r="UQC375" s="1478"/>
      <c r="UQD375" s="1478"/>
      <c r="UQE375" s="1478"/>
      <c r="UQF375" s="1478"/>
      <c r="UQG375" s="1478"/>
      <c r="UQH375" s="1478"/>
      <c r="UQI375" s="1478"/>
      <c r="UQJ375" s="1478"/>
      <c r="UQK375" s="1478"/>
      <c r="UQL375" s="1478"/>
      <c r="UQM375" s="1478"/>
      <c r="UQN375" s="1478"/>
      <c r="UQO375" s="1478"/>
      <c r="UQP375" s="1478"/>
      <c r="UQQ375" s="1478"/>
      <c r="UQR375" s="1478"/>
      <c r="UQS375" s="1478"/>
      <c r="UQT375" s="1478"/>
      <c r="UQU375" s="1478"/>
      <c r="UQV375" s="1478"/>
      <c r="UQW375" s="1478"/>
      <c r="UQX375" s="1478"/>
      <c r="UQY375" s="1478"/>
      <c r="UQZ375" s="1478"/>
      <c r="URA375" s="1478"/>
      <c r="URB375" s="1478"/>
      <c r="URC375" s="1478"/>
      <c r="URD375" s="1478"/>
      <c r="URE375" s="1478"/>
      <c r="URF375" s="1478"/>
      <c r="URG375" s="1478"/>
      <c r="URH375" s="1478"/>
      <c r="URI375" s="1478"/>
      <c r="URJ375" s="1478"/>
      <c r="URK375" s="1478"/>
      <c r="URL375" s="1478"/>
      <c r="URM375" s="1478"/>
      <c r="URN375" s="1478"/>
      <c r="URO375" s="1478"/>
      <c r="URP375" s="1478"/>
      <c r="URQ375" s="1478"/>
      <c r="URR375" s="1478"/>
      <c r="URS375" s="1478"/>
      <c r="URT375" s="1478"/>
      <c r="URU375" s="1478"/>
      <c r="URV375" s="1478"/>
      <c r="URW375" s="1478"/>
      <c r="URX375" s="1478"/>
      <c r="URY375" s="1478"/>
      <c r="URZ375" s="1478"/>
      <c r="USA375" s="1478"/>
      <c r="USB375" s="1478"/>
      <c r="USC375" s="1478"/>
      <c r="USD375" s="1478"/>
      <c r="USE375" s="1478"/>
      <c r="USF375" s="1478"/>
      <c r="USG375" s="1478"/>
      <c r="USH375" s="1478"/>
      <c r="USI375" s="1478"/>
      <c r="USJ375" s="1478"/>
      <c r="USK375" s="1478"/>
      <c r="USL375" s="1478"/>
      <c r="USM375" s="1478"/>
      <c r="USN375" s="1478"/>
      <c r="USO375" s="1478"/>
      <c r="USP375" s="1478"/>
      <c r="USQ375" s="1478"/>
      <c r="USR375" s="1478"/>
      <c r="USS375" s="1478"/>
      <c r="UST375" s="1478"/>
      <c r="USU375" s="1478"/>
      <c r="USV375" s="1478"/>
      <c r="USW375" s="1478"/>
      <c r="USX375" s="1478"/>
      <c r="USY375" s="1478"/>
      <c r="USZ375" s="1478"/>
      <c r="UTA375" s="1478"/>
      <c r="UTB375" s="1478"/>
      <c r="UTC375" s="1478"/>
      <c r="UTD375" s="1478"/>
      <c r="UTE375" s="1478"/>
      <c r="UTF375" s="1478"/>
      <c r="UTG375" s="1478"/>
      <c r="UTH375" s="1478"/>
      <c r="UTI375" s="1478"/>
      <c r="UTJ375" s="1478"/>
      <c r="UTK375" s="1478"/>
      <c r="UTL375" s="1478"/>
      <c r="UTM375" s="1478"/>
      <c r="UTN375" s="1478"/>
      <c r="UTO375" s="1478"/>
      <c r="UTP375" s="1478"/>
      <c r="UTQ375" s="1478"/>
      <c r="UTR375" s="1478"/>
      <c r="UTS375" s="1478"/>
      <c r="UTT375" s="1478"/>
      <c r="UTU375" s="1478"/>
      <c r="UTV375" s="1478"/>
      <c r="UTW375" s="1478"/>
      <c r="UTX375" s="1478"/>
      <c r="UTY375" s="1478"/>
      <c r="UTZ375" s="1478"/>
      <c r="UUA375" s="1478"/>
      <c r="UUB375" s="1478"/>
      <c r="UUC375" s="1478"/>
      <c r="UUD375" s="1478"/>
      <c r="UUE375" s="1478"/>
      <c r="UUF375" s="1478"/>
      <c r="UUG375" s="1478"/>
      <c r="UUH375" s="1478"/>
      <c r="UUI375" s="1478"/>
      <c r="UUJ375" s="1478"/>
      <c r="UUK375" s="1478"/>
      <c r="UUL375" s="1478"/>
      <c r="UUM375" s="1478"/>
      <c r="UUN375" s="1478"/>
      <c r="UUO375" s="1478"/>
      <c r="UUP375" s="1478"/>
      <c r="UUQ375" s="1478"/>
      <c r="UUR375" s="1478"/>
      <c r="UUS375" s="1478"/>
      <c r="UUT375" s="1478"/>
      <c r="UUU375" s="1478"/>
      <c r="UUV375" s="1478"/>
      <c r="UUW375" s="1478"/>
      <c r="UUX375" s="1478"/>
      <c r="UUY375" s="1478"/>
      <c r="UUZ375" s="1478"/>
      <c r="UVA375" s="1478"/>
      <c r="UVB375" s="1478"/>
      <c r="UVC375" s="1478"/>
      <c r="UVD375" s="1478"/>
      <c r="UVE375" s="1478"/>
      <c r="UVF375" s="1478"/>
      <c r="UVG375" s="1478"/>
      <c r="UVH375" s="1478"/>
      <c r="UVI375" s="1478"/>
      <c r="UVJ375" s="1478"/>
      <c r="UVK375" s="1478"/>
      <c r="UVL375" s="1478"/>
      <c r="UVM375" s="1478"/>
      <c r="UVN375" s="1478"/>
      <c r="UVO375" s="1478"/>
      <c r="UVP375" s="1478"/>
      <c r="UVQ375" s="1478"/>
      <c r="UVR375" s="1478"/>
      <c r="UVS375" s="1478"/>
      <c r="UVT375" s="1478"/>
      <c r="UVU375" s="1478"/>
      <c r="UVV375" s="1478"/>
      <c r="UVW375" s="1478"/>
      <c r="UVX375" s="1478"/>
      <c r="UVY375" s="1478"/>
      <c r="UVZ375" s="1478"/>
      <c r="UWA375" s="1478"/>
      <c r="UWB375" s="1478"/>
      <c r="UWC375" s="1478"/>
      <c r="UWD375" s="1478"/>
      <c r="UWE375" s="1478"/>
      <c r="UWF375" s="1478"/>
      <c r="UWG375" s="1478"/>
      <c r="UWH375" s="1478"/>
      <c r="UWI375" s="1478"/>
      <c r="UWJ375" s="1478"/>
      <c r="UWK375" s="1478"/>
      <c r="UWL375" s="1478"/>
      <c r="UWM375" s="1478"/>
      <c r="UWN375" s="1478"/>
      <c r="UWO375" s="1478"/>
      <c r="UWP375" s="1478"/>
      <c r="UWQ375" s="1478"/>
      <c r="UWR375" s="1478"/>
      <c r="UWS375" s="1478"/>
      <c r="UWT375" s="1478"/>
      <c r="UWU375" s="1478"/>
      <c r="UWV375" s="1478"/>
      <c r="UWW375" s="1478"/>
      <c r="UWX375" s="1478"/>
      <c r="UWY375" s="1478"/>
      <c r="UWZ375" s="1478"/>
      <c r="UXA375" s="1478"/>
      <c r="UXB375" s="1478"/>
      <c r="UXC375" s="1478"/>
      <c r="UXD375" s="1478"/>
      <c r="UXE375" s="1478"/>
      <c r="UXF375" s="1478"/>
      <c r="UXG375" s="1478"/>
      <c r="UXH375" s="1478"/>
      <c r="UXI375" s="1478"/>
      <c r="UXJ375" s="1478"/>
      <c r="UXK375" s="1478"/>
      <c r="UXL375" s="1478"/>
      <c r="UXM375" s="1478"/>
      <c r="UXN375" s="1478"/>
      <c r="UXO375" s="1478"/>
      <c r="UXP375" s="1478"/>
      <c r="UXQ375" s="1478"/>
      <c r="UXR375" s="1478"/>
      <c r="UXS375" s="1478"/>
      <c r="UXT375" s="1478"/>
      <c r="UXU375" s="1478"/>
      <c r="UXV375" s="1478"/>
      <c r="UXW375" s="1478"/>
      <c r="UXX375" s="1478"/>
      <c r="UXY375" s="1478"/>
      <c r="UXZ375" s="1478"/>
      <c r="UYA375" s="1478"/>
      <c r="UYB375" s="1478"/>
      <c r="UYC375" s="1478"/>
      <c r="UYD375" s="1478"/>
      <c r="UYE375" s="1478"/>
      <c r="UYF375" s="1478"/>
      <c r="UYG375" s="1478"/>
      <c r="UYH375" s="1478"/>
      <c r="UYI375" s="1478"/>
      <c r="UYJ375" s="1478"/>
      <c r="UYK375" s="1478"/>
      <c r="UYL375" s="1478"/>
      <c r="UYM375" s="1478"/>
      <c r="UYN375" s="1478"/>
      <c r="UYO375" s="1478"/>
      <c r="UYP375" s="1478"/>
      <c r="UYQ375" s="1478"/>
      <c r="UYR375" s="1478"/>
      <c r="UYS375" s="1478"/>
      <c r="UYT375" s="1478"/>
      <c r="UYU375" s="1478"/>
      <c r="UYV375" s="1478"/>
      <c r="UYW375" s="1478"/>
      <c r="UYX375" s="1478"/>
      <c r="UYY375" s="1478"/>
      <c r="UYZ375" s="1478"/>
      <c r="UZA375" s="1478"/>
      <c r="UZB375" s="1478"/>
      <c r="UZC375" s="1478"/>
      <c r="UZD375" s="1478"/>
      <c r="UZE375" s="1478"/>
      <c r="UZF375" s="1478"/>
      <c r="UZG375" s="1478"/>
      <c r="UZH375" s="1478"/>
      <c r="UZI375" s="1478"/>
      <c r="UZJ375" s="1478"/>
      <c r="UZK375" s="1478"/>
      <c r="UZL375" s="1478"/>
      <c r="UZM375" s="1478"/>
      <c r="UZN375" s="1478"/>
      <c r="UZO375" s="1478"/>
      <c r="UZP375" s="1478"/>
      <c r="UZQ375" s="1478"/>
      <c r="UZR375" s="1478"/>
      <c r="UZS375" s="1478"/>
      <c r="UZT375" s="1478"/>
      <c r="UZU375" s="1478"/>
      <c r="UZV375" s="1478"/>
      <c r="UZW375" s="1478"/>
      <c r="UZX375" s="1478"/>
      <c r="UZY375" s="1478"/>
      <c r="UZZ375" s="1478"/>
      <c r="VAA375" s="1478"/>
      <c r="VAB375" s="1478"/>
      <c r="VAC375" s="1478"/>
      <c r="VAD375" s="1478"/>
      <c r="VAE375" s="1478"/>
      <c r="VAF375" s="1478"/>
      <c r="VAG375" s="1478"/>
      <c r="VAH375" s="1478"/>
      <c r="VAI375" s="1478"/>
      <c r="VAJ375" s="1478"/>
      <c r="VAK375" s="1478"/>
      <c r="VAL375" s="1478"/>
      <c r="VAM375" s="1478"/>
      <c r="VAN375" s="1478"/>
      <c r="VAO375" s="1478"/>
      <c r="VAP375" s="1478"/>
      <c r="VAQ375" s="1478"/>
      <c r="VAR375" s="1478"/>
      <c r="VAS375" s="1478"/>
      <c r="VAT375" s="1478"/>
      <c r="VAU375" s="1478"/>
      <c r="VAV375" s="1478"/>
      <c r="VAW375" s="1478"/>
      <c r="VAX375" s="1478"/>
      <c r="VAY375" s="1478"/>
      <c r="VAZ375" s="1478"/>
      <c r="VBA375" s="1478"/>
      <c r="VBB375" s="1478"/>
      <c r="VBC375" s="1478"/>
      <c r="VBD375" s="1478"/>
      <c r="VBE375" s="1478"/>
      <c r="VBF375" s="1478"/>
      <c r="VBG375" s="1478"/>
      <c r="VBH375" s="1478"/>
      <c r="VBI375" s="1478"/>
      <c r="VBJ375" s="1478"/>
      <c r="VBK375" s="1478"/>
      <c r="VBL375" s="1478"/>
      <c r="VBM375" s="1478"/>
      <c r="VBN375" s="1478"/>
      <c r="VBO375" s="1478"/>
      <c r="VBP375" s="1478"/>
      <c r="VBQ375" s="1478"/>
      <c r="VBR375" s="1478"/>
      <c r="VBS375" s="1478"/>
      <c r="VBT375" s="1478"/>
      <c r="VBU375" s="1478"/>
      <c r="VBV375" s="1478"/>
      <c r="VBW375" s="1478"/>
      <c r="VBX375" s="1478"/>
      <c r="VBY375" s="1478"/>
      <c r="VBZ375" s="1478"/>
      <c r="VCA375" s="1478"/>
      <c r="VCB375" s="1478"/>
      <c r="VCC375" s="1478"/>
      <c r="VCD375" s="1478"/>
      <c r="VCE375" s="1478"/>
      <c r="VCF375" s="1478"/>
      <c r="VCG375" s="1478"/>
      <c r="VCH375" s="1478"/>
      <c r="VCI375" s="1478"/>
      <c r="VCJ375" s="1478"/>
      <c r="VCK375" s="1478"/>
      <c r="VCL375" s="1478"/>
      <c r="VCM375" s="1478"/>
      <c r="VCN375" s="1478"/>
      <c r="VCO375" s="1478"/>
      <c r="VCP375" s="1478"/>
      <c r="VCQ375" s="1478"/>
      <c r="VCR375" s="1478"/>
      <c r="VCS375" s="1478"/>
      <c r="VCT375" s="1478"/>
      <c r="VCU375" s="1478"/>
      <c r="VCV375" s="1478"/>
      <c r="VCW375" s="1478"/>
      <c r="VCX375" s="1478"/>
      <c r="VCY375" s="1478"/>
      <c r="VCZ375" s="1478"/>
      <c r="VDA375" s="1478"/>
      <c r="VDB375" s="1478"/>
      <c r="VDC375" s="1478"/>
      <c r="VDD375" s="1478"/>
      <c r="VDE375" s="1478"/>
      <c r="VDF375" s="1478"/>
      <c r="VDG375" s="1478"/>
      <c r="VDH375" s="1478"/>
      <c r="VDI375" s="1478"/>
      <c r="VDJ375" s="1478"/>
      <c r="VDK375" s="1478"/>
      <c r="VDL375" s="1478"/>
      <c r="VDM375" s="1478"/>
      <c r="VDN375" s="1478"/>
      <c r="VDO375" s="1478"/>
      <c r="VDP375" s="1478"/>
      <c r="VDQ375" s="1478"/>
      <c r="VDR375" s="1478"/>
      <c r="VDS375" s="1478"/>
      <c r="VDT375" s="1478"/>
      <c r="VDU375" s="1478"/>
      <c r="VDV375" s="1478"/>
      <c r="VDW375" s="1478"/>
      <c r="VDX375" s="1478"/>
      <c r="VDY375" s="1478"/>
      <c r="VDZ375" s="1478"/>
      <c r="VEA375" s="1478"/>
      <c r="VEB375" s="1478"/>
      <c r="VEC375" s="1478"/>
      <c r="VED375" s="1478"/>
      <c r="VEE375" s="1478"/>
      <c r="VEF375" s="1478"/>
      <c r="VEG375" s="1478"/>
      <c r="VEH375" s="1478"/>
      <c r="VEI375" s="1478"/>
      <c r="VEJ375" s="1478"/>
      <c r="VEK375" s="1478"/>
      <c r="VEL375" s="1478"/>
      <c r="VEM375" s="1478"/>
      <c r="VEN375" s="1478"/>
      <c r="VEO375" s="1478"/>
      <c r="VEP375" s="1478"/>
      <c r="VEQ375" s="1478"/>
      <c r="VER375" s="1478"/>
      <c r="VES375" s="1478"/>
      <c r="VET375" s="1478"/>
      <c r="VEU375" s="1478"/>
      <c r="VEV375" s="1478"/>
      <c r="VEW375" s="1478"/>
      <c r="VEX375" s="1478"/>
      <c r="VEY375" s="1478"/>
      <c r="VEZ375" s="1478"/>
      <c r="VFA375" s="1478"/>
      <c r="VFB375" s="1478"/>
      <c r="VFC375" s="1478"/>
      <c r="VFD375" s="1478"/>
      <c r="VFE375" s="1478"/>
      <c r="VFF375" s="1478"/>
      <c r="VFG375" s="1478"/>
      <c r="VFH375" s="1478"/>
      <c r="VFI375" s="1478"/>
      <c r="VFJ375" s="1478"/>
      <c r="VFK375" s="1478"/>
      <c r="VFL375" s="1478"/>
      <c r="VFM375" s="1478"/>
      <c r="VFN375" s="1478"/>
      <c r="VFO375" s="1478"/>
      <c r="VFP375" s="1478"/>
      <c r="VFQ375" s="1478"/>
      <c r="VFR375" s="1478"/>
      <c r="VFS375" s="1478"/>
      <c r="VFT375" s="1478"/>
      <c r="VFU375" s="1478"/>
      <c r="VFV375" s="1478"/>
      <c r="VFW375" s="1478"/>
      <c r="VFX375" s="1478"/>
      <c r="VFY375" s="1478"/>
      <c r="VFZ375" s="1478"/>
      <c r="VGA375" s="1478"/>
      <c r="VGB375" s="1478"/>
      <c r="VGC375" s="1478"/>
      <c r="VGD375" s="1478"/>
      <c r="VGE375" s="1478"/>
      <c r="VGF375" s="1478"/>
      <c r="VGG375" s="1478"/>
      <c r="VGH375" s="1478"/>
      <c r="VGI375" s="1478"/>
      <c r="VGJ375" s="1478"/>
      <c r="VGK375" s="1478"/>
      <c r="VGL375" s="1478"/>
      <c r="VGM375" s="1478"/>
      <c r="VGN375" s="1478"/>
      <c r="VGO375" s="1478"/>
      <c r="VGP375" s="1478"/>
      <c r="VGQ375" s="1478"/>
      <c r="VGR375" s="1478"/>
      <c r="VGS375" s="1478"/>
      <c r="VGT375" s="1478"/>
      <c r="VGU375" s="1478"/>
      <c r="VGV375" s="1478"/>
      <c r="VGW375" s="1478"/>
      <c r="VGX375" s="1478"/>
      <c r="VGY375" s="1478"/>
      <c r="VGZ375" s="1478"/>
      <c r="VHA375" s="1478"/>
      <c r="VHB375" s="1478"/>
      <c r="VHC375" s="1478"/>
      <c r="VHD375" s="1478"/>
      <c r="VHE375" s="1478"/>
      <c r="VHF375" s="1478"/>
      <c r="VHG375" s="1478"/>
      <c r="VHH375" s="1478"/>
      <c r="VHI375" s="1478"/>
      <c r="VHJ375" s="1478"/>
      <c r="VHK375" s="1478"/>
      <c r="VHL375" s="1478"/>
      <c r="VHM375" s="1478"/>
      <c r="VHN375" s="1478"/>
      <c r="VHO375" s="1478"/>
      <c r="VHP375" s="1478"/>
      <c r="VHQ375" s="1478"/>
      <c r="VHR375" s="1478"/>
      <c r="VHS375" s="1478"/>
      <c r="VHT375" s="1478"/>
      <c r="VHU375" s="1478"/>
      <c r="VHV375" s="1478"/>
      <c r="VHW375" s="1478"/>
      <c r="VHX375" s="1478"/>
      <c r="VHY375" s="1478"/>
      <c r="VHZ375" s="1478"/>
      <c r="VIA375" s="1478"/>
      <c r="VIB375" s="1478"/>
      <c r="VIC375" s="1478"/>
      <c r="VID375" s="1478"/>
      <c r="VIE375" s="1478"/>
      <c r="VIF375" s="1478"/>
      <c r="VIG375" s="1478"/>
      <c r="VIH375" s="1478"/>
      <c r="VII375" s="1478"/>
      <c r="VIJ375" s="1478"/>
      <c r="VIK375" s="1478"/>
      <c r="VIL375" s="1478"/>
      <c r="VIM375" s="1478"/>
      <c r="VIN375" s="1478"/>
      <c r="VIO375" s="1478"/>
      <c r="VIP375" s="1478"/>
      <c r="VIQ375" s="1478"/>
      <c r="VIR375" s="1478"/>
      <c r="VIS375" s="1478"/>
      <c r="VIT375" s="1478"/>
      <c r="VIU375" s="1478"/>
      <c r="VIV375" s="1478"/>
      <c r="VIW375" s="1478"/>
      <c r="VIX375" s="1478"/>
      <c r="VIY375" s="1478"/>
      <c r="VIZ375" s="1478"/>
      <c r="VJA375" s="1478"/>
      <c r="VJB375" s="1478"/>
      <c r="VJC375" s="1478"/>
      <c r="VJD375" s="1478"/>
      <c r="VJE375" s="1478"/>
      <c r="VJF375" s="1478"/>
      <c r="VJG375" s="1478"/>
      <c r="VJH375" s="1478"/>
      <c r="VJI375" s="1478"/>
      <c r="VJJ375" s="1478"/>
      <c r="VJK375" s="1478"/>
      <c r="VJL375" s="1478"/>
      <c r="VJM375" s="1478"/>
      <c r="VJN375" s="1478"/>
      <c r="VJO375" s="1478"/>
      <c r="VJP375" s="1478"/>
      <c r="VJQ375" s="1478"/>
      <c r="VJR375" s="1478"/>
      <c r="VJS375" s="1478"/>
      <c r="VJT375" s="1478"/>
      <c r="VJU375" s="1478"/>
      <c r="VJV375" s="1478"/>
      <c r="VJW375" s="1478"/>
      <c r="VJX375" s="1478"/>
      <c r="VJY375" s="1478"/>
      <c r="VJZ375" s="1478"/>
      <c r="VKA375" s="1478"/>
      <c r="VKB375" s="1478"/>
      <c r="VKC375" s="1478"/>
      <c r="VKD375" s="1478"/>
      <c r="VKE375" s="1478"/>
      <c r="VKF375" s="1478"/>
      <c r="VKG375" s="1478"/>
      <c r="VKH375" s="1478"/>
      <c r="VKI375" s="1478"/>
      <c r="VKJ375" s="1478"/>
      <c r="VKK375" s="1478"/>
      <c r="VKL375" s="1478"/>
      <c r="VKM375" s="1478"/>
      <c r="VKN375" s="1478"/>
      <c r="VKO375" s="1478"/>
      <c r="VKP375" s="1478"/>
      <c r="VKQ375" s="1478"/>
      <c r="VKR375" s="1478"/>
      <c r="VKS375" s="1478"/>
      <c r="VKT375" s="1478"/>
      <c r="VKU375" s="1478"/>
      <c r="VKV375" s="1478"/>
      <c r="VKW375" s="1478"/>
      <c r="VKX375" s="1478"/>
      <c r="VKY375" s="1478"/>
      <c r="VKZ375" s="1478"/>
      <c r="VLA375" s="1478"/>
      <c r="VLB375" s="1478"/>
      <c r="VLC375" s="1478"/>
      <c r="VLD375" s="1478"/>
      <c r="VLE375" s="1478"/>
      <c r="VLF375" s="1478"/>
      <c r="VLG375" s="1478"/>
      <c r="VLH375" s="1478"/>
      <c r="VLI375" s="1478"/>
      <c r="VLJ375" s="1478"/>
      <c r="VLK375" s="1478"/>
      <c r="VLL375" s="1478"/>
      <c r="VLM375" s="1478"/>
      <c r="VLN375" s="1478"/>
      <c r="VLO375" s="1478"/>
      <c r="VLP375" s="1478"/>
      <c r="VLQ375" s="1478"/>
      <c r="VLR375" s="1478"/>
      <c r="VLS375" s="1478"/>
      <c r="VLT375" s="1478"/>
      <c r="VLU375" s="1478"/>
      <c r="VLV375" s="1478"/>
      <c r="VLW375" s="1478"/>
      <c r="VLX375" s="1478"/>
      <c r="VLY375" s="1478"/>
      <c r="VLZ375" s="1478"/>
      <c r="VMA375" s="1478"/>
      <c r="VMB375" s="1478"/>
      <c r="VMC375" s="1478"/>
      <c r="VMD375" s="1478"/>
      <c r="VME375" s="1478"/>
      <c r="VMF375" s="1478"/>
      <c r="VMG375" s="1478"/>
      <c r="VMH375" s="1478"/>
      <c r="VMI375" s="1478"/>
      <c r="VMJ375" s="1478"/>
      <c r="VMK375" s="1478"/>
      <c r="VML375" s="1478"/>
      <c r="VMM375" s="1478"/>
      <c r="VMN375" s="1478"/>
      <c r="VMO375" s="1478"/>
      <c r="VMP375" s="1478"/>
      <c r="VMQ375" s="1478"/>
      <c r="VMR375" s="1478"/>
      <c r="VMS375" s="1478"/>
      <c r="VMT375" s="1478"/>
      <c r="VMU375" s="1478"/>
      <c r="VMV375" s="1478"/>
      <c r="VMW375" s="1478"/>
      <c r="VMX375" s="1478"/>
      <c r="VMY375" s="1478"/>
      <c r="VMZ375" s="1478"/>
      <c r="VNA375" s="1478"/>
      <c r="VNB375" s="1478"/>
      <c r="VNC375" s="1478"/>
      <c r="VND375" s="1478"/>
      <c r="VNE375" s="1478"/>
      <c r="VNF375" s="1478"/>
      <c r="VNG375" s="1478"/>
      <c r="VNH375" s="1478"/>
      <c r="VNI375" s="1478"/>
      <c r="VNJ375" s="1478"/>
      <c r="VNK375" s="1478"/>
      <c r="VNL375" s="1478"/>
      <c r="VNM375" s="1478"/>
      <c r="VNN375" s="1478"/>
      <c r="VNO375" s="1478"/>
      <c r="VNP375" s="1478"/>
      <c r="VNQ375" s="1478"/>
      <c r="VNR375" s="1478"/>
      <c r="VNS375" s="1478"/>
      <c r="VNT375" s="1478"/>
      <c r="VNU375" s="1478"/>
      <c r="VNV375" s="1478"/>
      <c r="VNW375" s="1478"/>
      <c r="VNX375" s="1478"/>
      <c r="VNY375" s="1478"/>
      <c r="VNZ375" s="1478"/>
      <c r="VOA375" s="1478"/>
      <c r="VOB375" s="1478"/>
      <c r="VOC375" s="1478"/>
      <c r="VOD375" s="1478"/>
      <c r="VOE375" s="1478"/>
      <c r="VOF375" s="1478"/>
      <c r="VOG375" s="1478"/>
      <c r="VOH375" s="1478"/>
      <c r="VOI375" s="1478"/>
      <c r="VOJ375" s="1478"/>
      <c r="VOK375" s="1478"/>
      <c r="VOL375" s="1478"/>
      <c r="VOM375" s="1478"/>
      <c r="VON375" s="1478"/>
      <c r="VOO375" s="1478"/>
      <c r="VOP375" s="1478"/>
      <c r="VOQ375" s="1478"/>
      <c r="VOR375" s="1478"/>
      <c r="VOS375" s="1478"/>
      <c r="VOT375" s="1478"/>
      <c r="VOU375" s="1478"/>
      <c r="VOV375" s="1478"/>
      <c r="VOW375" s="1478"/>
      <c r="VOX375" s="1478"/>
      <c r="VOY375" s="1478"/>
      <c r="VOZ375" s="1478"/>
      <c r="VPA375" s="1478"/>
      <c r="VPB375" s="1478"/>
      <c r="VPC375" s="1478"/>
      <c r="VPD375" s="1478"/>
      <c r="VPE375" s="1478"/>
      <c r="VPF375" s="1478"/>
      <c r="VPG375" s="1478"/>
      <c r="VPH375" s="1478"/>
      <c r="VPI375" s="1478"/>
      <c r="VPJ375" s="1478"/>
      <c r="VPK375" s="1478"/>
      <c r="VPL375" s="1478"/>
      <c r="VPM375" s="1478"/>
      <c r="VPN375" s="1478"/>
      <c r="VPO375" s="1478"/>
      <c r="VPP375" s="1478"/>
      <c r="VPQ375" s="1478"/>
      <c r="VPR375" s="1478"/>
      <c r="VPS375" s="1478"/>
      <c r="VPT375" s="1478"/>
      <c r="VPU375" s="1478"/>
      <c r="VPV375" s="1478"/>
      <c r="VPW375" s="1478"/>
      <c r="VPX375" s="1478"/>
      <c r="VPY375" s="1478"/>
      <c r="VPZ375" s="1478"/>
      <c r="VQA375" s="1478"/>
      <c r="VQB375" s="1478"/>
      <c r="VQC375" s="1478"/>
      <c r="VQD375" s="1478"/>
      <c r="VQE375" s="1478"/>
      <c r="VQF375" s="1478"/>
      <c r="VQG375" s="1478"/>
      <c r="VQH375" s="1478"/>
      <c r="VQI375" s="1478"/>
      <c r="VQJ375" s="1478"/>
      <c r="VQK375" s="1478"/>
      <c r="VQL375" s="1478"/>
      <c r="VQM375" s="1478"/>
      <c r="VQN375" s="1478"/>
      <c r="VQO375" s="1478"/>
      <c r="VQP375" s="1478"/>
      <c r="VQQ375" s="1478"/>
      <c r="VQR375" s="1478"/>
      <c r="VQS375" s="1478"/>
      <c r="VQT375" s="1478"/>
      <c r="VQU375" s="1478"/>
      <c r="VQV375" s="1478"/>
      <c r="VQW375" s="1478"/>
      <c r="VQX375" s="1478"/>
      <c r="VQY375" s="1478"/>
      <c r="VQZ375" s="1478"/>
      <c r="VRA375" s="1478"/>
      <c r="VRB375" s="1478"/>
      <c r="VRC375" s="1478"/>
      <c r="VRD375" s="1478"/>
      <c r="VRE375" s="1478"/>
      <c r="VRF375" s="1478"/>
      <c r="VRG375" s="1478"/>
      <c r="VRH375" s="1478"/>
      <c r="VRI375" s="1478"/>
      <c r="VRJ375" s="1478"/>
      <c r="VRK375" s="1478"/>
      <c r="VRL375" s="1478"/>
      <c r="VRM375" s="1478"/>
      <c r="VRN375" s="1478"/>
      <c r="VRO375" s="1478"/>
      <c r="VRP375" s="1478"/>
      <c r="VRQ375" s="1478"/>
      <c r="VRR375" s="1478"/>
      <c r="VRS375" s="1478"/>
      <c r="VRT375" s="1478"/>
      <c r="VRU375" s="1478"/>
      <c r="VRV375" s="1478"/>
      <c r="VRW375" s="1478"/>
      <c r="VRX375" s="1478"/>
      <c r="VRY375" s="1478"/>
      <c r="VRZ375" s="1478"/>
      <c r="VSA375" s="1478"/>
      <c r="VSB375" s="1478"/>
      <c r="VSC375" s="1478"/>
      <c r="VSD375" s="1478"/>
      <c r="VSE375" s="1478"/>
      <c r="VSF375" s="1478"/>
      <c r="VSG375" s="1478"/>
      <c r="VSH375" s="1478"/>
      <c r="VSI375" s="1478"/>
      <c r="VSJ375" s="1478"/>
      <c r="VSK375" s="1478"/>
      <c r="VSL375" s="1478"/>
      <c r="VSM375" s="1478"/>
      <c r="VSN375" s="1478"/>
      <c r="VSO375" s="1478"/>
      <c r="VSP375" s="1478"/>
      <c r="VSQ375" s="1478"/>
      <c r="VSR375" s="1478"/>
      <c r="VSS375" s="1478"/>
      <c r="VST375" s="1478"/>
      <c r="VSU375" s="1478"/>
      <c r="VSV375" s="1478"/>
      <c r="VSW375" s="1478"/>
      <c r="VSX375" s="1478"/>
      <c r="VSY375" s="1478"/>
      <c r="VSZ375" s="1478"/>
      <c r="VTA375" s="1478"/>
      <c r="VTB375" s="1478"/>
      <c r="VTC375" s="1478"/>
      <c r="VTD375" s="1478"/>
      <c r="VTE375" s="1478"/>
      <c r="VTF375" s="1478"/>
      <c r="VTG375" s="1478"/>
      <c r="VTH375" s="1478"/>
      <c r="VTI375" s="1478"/>
      <c r="VTJ375" s="1478"/>
      <c r="VTK375" s="1478"/>
      <c r="VTL375" s="1478"/>
      <c r="VTM375" s="1478"/>
      <c r="VTN375" s="1478"/>
      <c r="VTO375" s="1478"/>
      <c r="VTP375" s="1478"/>
      <c r="VTQ375" s="1478"/>
      <c r="VTR375" s="1478"/>
      <c r="VTS375" s="1478"/>
      <c r="VTT375" s="1478"/>
      <c r="VTU375" s="1478"/>
      <c r="VTV375" s="1478"/>
      <c r="VTW375" s="1478"/>
      <c r="VTX375" s="1478"/>
      <c r="VTY375" s="1478"/>
      <c r="VTZ375" s="1478"/>
      <c r="VUA375" s="1478"/>
      <c r="VUB375" s="1478"/>
      <c r="VUC375" s="1478"/>
      <c r="VUD375" s="1478"/>
      <c r="VUE375" s="1478"/>
      <c r="VUF375" s="1478"/>
      <c r="VUG375" s="1478"/>
      <c r="VUH375" s="1478"/>
      <c r="VUI375" s="1478"/>
      <c r="VUJ375" s="1478"/>
      <c r="VUK375" s="1478"/>
      <c r="VUL375" s="1478"/>
      <c r="VUM375" s="1478"/>
      <c r="VUN375" s="1478"/>
      <c r="VUO375" s="1478"/>
      <c r="VUP375" s="1478"/>
      <c r="VUQ375" s="1478"/>
      <c r="VUR375" s="1478"/>
      <c r="VUS375" s="1478"/>
      <c r="VUT375" s="1478"/>
      <c r="VUU375" s="1478"/>
      <c r="VUV375" s="1478"/>
      <c r="VUW375" s="1478"/>
      <c r="VUX375" s="1478"/>
      <c r="VUY375" s="1478"/>
      <c r="VUZ375" s="1478"/>
      <c r="VVA375" s="1478"/>
      <c r="VVB375" s="1478"/>
      <c r="VVC375" s="1478"/>
      <c r="VVD375" s="1478"/>
      <c r="VVE375" s="1478"/>
      <c r="VVF375" s="1478"/>
      <c r="VVG375" s="1478"/>
      <c r="VVH375" s="1478"/>
      <c r="VVI375" s="1478"/>
      <c r="VVJ375" s="1478"/>
      <c r="VVK375" s="1478"/>
      <c r="VVL375" s="1478"/>
      <c r="VVM375" s="1478"/>
      <c r="VVN375" s="1478"/>
      <c r="VVO375" s="1478"/>
      <c r="VVP375" s="1478"/>
      <c r="VVQ375" s="1478"/>
      <c r="VVR375" s="1478"/>
      <c r="VVS375" s="1478"/>
      <c r="VVT375" s="1478"/>
      <c r="VVU375" s="1478"/>
      <c r="VVV375" s="1478"/>
      <c r="VVW375" s="1478"/>
      <c r="VVX375" s="1478"/>
      <c r="VVY375" s="1478"/>
      <c r="VVZ375" s="1478"/>
      <c r="VWA375" s="1478"/>
      <c r="VWB375" s="1478"/>
      <c r="VWC375" s="1478"/>
      <c r="VWD375" s="1478"/>
      <c r="VWE375" s="1478"/>
      <c r="VWF375" s="1478"/>
      <c r="VWG375" s="1478"/>
      <c r="VWH375" s="1478"/>
      <c r="VWI375" s="1478"/>
      <c r="VWJ375" s="1478"/>
      <c r="VWK375" s="1478"/>
      <c r="VWL375" s="1478"/>
      <c r="VWM375" s="1478"/>
      <c r="VWN375" s="1478"/>
      <c r="VWO375" s="1478"/>
      <c r="VWP375" s="1478"/>
      <c r="VWQ375" s="1478"/>
      <c r="VWR375" s="1478"/>
      <c r="VWS375" s="1478"/>
      <c r="VWT375" s="1478"/>
      <c r="VWU375" s="1478"/>
      <c r="VWV375" s="1478"/>
      <c r="VWW375" s="1478"/>
      <c r="VWX375" s="1478"/>
      <c r="VWY375" s="1478"/>
      <c r="VWZ375" s="1478"/>
      <c r="VXA375" s="1478"/>
      <c r="VXB375" s="1478"/>
      <c r="VXC375" s="1478"/>
      <c r="VXD375" s="1478"/>
      <c r="VXE375" s="1478"/>
      <c r="VXF375" s="1478"/>
      <c r="VXG375" s="1478"/>
      <c r="VXH375" s="1478"/>
      <c r="VXI375" s="1478"/>
      <c r="VXJ375" s="1478"/>
      <c r="VXK375" s="1478"/>
      <c r="VXL375" s="1478"/>
      <c r="VXM375" s="1478"/>
      <c r="VXN375" s="1478"/>
      <c r="VXO375" s="1478"/>
      <c r="VXP375" s="1478"/>
      <c r="VXQ375" s="1478"/>
      <c r="VXR375" s="1478"/>
      <c r="VXS375" s="1478"/>
      <c r="VXT375" s="1478"/>
      <c r="VXU375" s="1478"/>
      <c r="VXV375" s="1478"/>
      <c r="VXW375" s="1478"/>
      <c r="VXX375" s="1478"/>
      <c r="VXY375" s="1478"/>
      <c r="VXZ375" s="1478"/>
      <c r="VYA375" s="1478"/>
      <c r="VYB375" s="1478"/>
      <c r="VYC375" s="1478"/>
      <c r="VYD375" s="1478"/>
      <c r="VYE375" s="1478"/>
      <c r="VYF375" s="1478"/>
      <c r="VYG375" s="1478"/>
      <c r="VYH375" s="1478"/>
      <c r="VYI375" s="1478"/>
      <c r="VYJ375" s="1478"/>
      <c r="VYK375" s="1478"/>
      <c r="VYL375" s="1478"/>
      <c r="VYM375" s="1478"/>
      <c r="VYN375" s="1478"/>
      <c r="VYO375" s="1478"/>
      <c r="VYP375" s="1478"/>
      <c r="VYQ375" s="1478"/>
      <c r="VYR375" s="1478"/>
      <c r="VYS375" s="1478"/>
      <c r="VYT375" s="1478"/>
      <c r="VYU375" s="1478"/>
      <c r="VYV375" s="1478"/>
      <c r="VYW375" s="1478"/>
      <c r="VYX375" s="1478"/>
      <c r="VYY375" s="1478"/>
      <c r="VYZ375" s="1478"/>
      <c r="VZA375" s="1478"/>
      <c r="VZB375" s="1478"/>
      <c r="VZC375" s="1478"/>
      <c r="VZD375" s="1478"/>
      <c r="VZE375" s="1478"/>
      <c r="VZF375" s="1478"/>
      <c r="VZG375" s="1478"/>
      <c r="VZH375" s="1478"/>
      <c r="VZI375" s="1478"/>
      <c r="VZJ375" s="1478"/>
      <c r="VZK375" s="1478"/>
      <c r="VZL375" s="1478"/>
      <c r="VZM375" s="1478"/>
      <c r="VZN375" s="1478"/>
      <c r="VZO375" s="1478"/>
      <c r="VZP375" s="1478"/>
      <c r="VZQ375" s="1478"/>
      <c r="VZR375" s="1478"/>
      <c r="VZS375" s="1478"/>
      <c r="VZT375" s="1478"/>
      <c r="VZU375" s="1478"/>
      <c r="VZV375" s="1478"/>
      <c r="VZW375" s="1478"/>
      <c r="VZX375" s="1478"/>
      <c r="VZY375" s="1478"/>
      <c r="VZZ375" s="1478"/>
      <c r="WAA375" s="1478"/>
      <c r="WAB375" s="1478"/>
      <c r="WAC375" s="1478"/>
      <c r="WAD375" s="1478"/>
      <c r="WAE375" s="1478"/>
      <c r="WAF375" s="1478"/>
      <c r="WAG375" s="1478"/>
      <c r="WAH375" s="1478"/>
      <c r="WAI375" s="1478"/>
      <c r="WAJ375" s="1478"/>
      <c r="WAK375" s="1478"/>
      <c r="WAL375" s="1478"/>
      <c r="WAM375" s="1478"/>
      <c r="WAN375" s="1478"/>
      <c r="WAO375" s="1478"/>
      <c r="WAP375" s="1478"/>
      <c r="WAQ375" s="1478"/>
      <c r="WAR375" s="1478"/>
      <c r="WAS375" s="1478"/>
      <c r="WAT375" s="1478"/>
      <c r="WAU375" s="1478"/>
      <c r="WAV375" s="1478"/>
      <c r="WAW375" s="1478"/>
      <c r="WAX375" s="1478"/>
      <c r="WAY375" s="1478"/>
      <c r="WAZ375" s="1478"/>
      <c r="WBA375" s="1478"/>
      <c r="WBB375" s="1478"/>
      <c r="WBC375" s="1478"/>
      <c r="WBD375" s="1478"/>
      <c r="WBE375" s="1478"/>
      <c r="WBF375" s="1478"/>
      <c r="WBG375" s="1478"/>
      <c r="WBH375" s="1478"/>
      <c r="WBI375" s="1478"/>
      <c r="WBJ375" s="1478"/>
      <c r="WBK375" s="1478"/>
      <c r="WBL375" s="1478"/>
      <c r="WBM375" s="1478"/>
      <c r="WBN375" s="1478"/>
      <c r="WBO375" s="1478"/>
      <c r="WBP375" s="1478"/>
      <c r="WBQ375" s="1478"/>
      <c r="WBR375" s="1478"/>
      <c r="WBS375" s="1478"/>
      <c r="WBT375" s="1478"/>
      <c r="WBU375" s="1478"/>
      <c r="WBV375" s="1478"/>
      <c r="WBW375" s="1478"/>
      <c r="WBX375" s="1478"/>
      <c r="WBY375" s="1478"/>
      <c r="WBZ375" s="1478"/>
      <c r="WCA375" s="1478"/>
      <c r="WCB375" s="1478"/>
      <c r="WCC375" s="1478"/>
      <c r="WCD375" s="1478"/>
      <c r="WCE375" s="1478"/>
      <c r="WCF375" s="1478"/>
      <c r="WCG375" s="1478"/>
      <c r="WCH375" s="1478"/>
      <c r="WCI375" s="1478"/>
      <c r="WCJ375" s="1478"/>
      <c r="WCK375" s="1478"/>
      <c r="WCL375" s="1478"/>
      <c r="WCM375" s="1478"/>
      <c r="WCN375" s="1478"/>
      <c r="WCO375" s="1478"/>
      <c r="WCP375" s="1478"/>
      <c r="WCQ375" s="1478"/>
      <c r="WCR375" s="1478"/>
      <c r="WCS375" s="1478"/>
      <c r="WCT375" s="1478"/>
      <c r="WCU375" s="1478"/>
      <c r="WCV375" s="1478"/>
      <c r="WCW375" s="1478"/>
      <c r="WCX375" s="1478"/>
      <c r="WCY375" s="1478"/>
      <c r="WCZ375" s="1478"/>
      <c r="WDA375" s="1478"/>
      <c r="WDB375" s="1478"/>
      <c r="WDC375" s="1478"/>
      <c r="WDD375" s="1478"/>
      <c r="WDE375" s="1478"/>
      <c r="WDF375" s="1478"/>
      <c r="WDG375" s="1478"/>
      <c r="WDH375" s="1478"/>
      <c r="WDI375" s="1478"/>
      <c r="WDJ375" s="1478"/>
      <c r="WDK375" s="1478"/>
      <c r="WDL375" s="1478"/>
      <c r="WDM375" s="1478"/>
      <c r="WDN375" s="1478"/>
      <c r="WDO375" s="1478"/>
      <c r="WDP375" s="1478"/>
      <c r="WDQ375" s="1478"/>
      <c r="WDR375" s="1478"/>
      <c r="WDS375" s="1478"/>
      <c r="WDT375" s="1478"/>
      <c r="WDU375" s="1478"/>
      <c r="WDV375" s="1478"/>
      <c r="WDW375" s="1478"/>
      <c r="WDX375" s="1478"/>
      <c r="WDY375" s="1478"/>
      <c r="WDZ375" s="1478"/>
      <c r="WEA375" s="1478"/>
      <c r="WEB375" s="1478"/>
      <c r="WEC375" s="1478"/>
      <c r="WED375" s="1478"/>
      <c r="WEE375" s="1478"/>
      <c r="WEF375" s="1478"/>
      <c r="WEG375" s="1478"/>
      <c r="WEH375" s="1478"/>
      <c r="WEI375" s="1478"/>
      <c r="WEJ375" s="1478"/>
      <c r="WEK375" s="1478"/>
      <c r="WEL375" s="1478"/>
      <c r="WEM375" s="1478"/>
      <c r="WEN375" s="1478"/>
      <c r="WEO375" s="1478"/>
      <c r="WEP375" s="1478"/>
      <c r="WEQ375" s="1478"/>
      <c r="WER375" s="1478"/>
      <c r="WES375" s="1478"/>
      <c r="WET375" s="1478"/>
      <c r="WEU375" s="1478"/>
      <c r="WEV375" s="1478"/>
      <c r="WEW375" s="1478"/>
      <c r="WEX375" s="1478"/>
      <c r="WEY375" s="1478"/>
      <c r="WEZ375" s="1478"/>
      <c r="WFA375" s="1478"/>
      <c r="WFB375" s="1478"/>
      <c r="WFC375" s="1478"/>
      <c r="WFD375" s="1478"/>
      <c r="WFE375" s="1478"/>
      <c r="WFF375" s="1478"/>
      <c r="WFG375" s="1478"/>
      <c r="WFH375" s="1478"/>
      <c r="WFI375" s="1478"/>
      <c r="WFJ375" s="1478"/>
      <c r="WFK375" s="1478"/>
      <c r="WFL375" s="1478"/>
      <c r="WFM375" s="1478"/>
      <c r="WFN375" s="1478"/>
      <c r="WFO375" s="1478"/>
      <c r="WFP375" s="1478"/>
      <c r="WFQ375" s="1478"/>
      <c r="WFR375" s="1478"/>
      <c r="WFS375" s="1478"/>
      <c r="WFT375" s="1478"/>
      <c r="WFU375" s="1478"/>
      <c r="WFV375" s="1478"/>
      <c r="WFW375" s="1478"/>
      <c r="WFX375" s="1478"/>
      <c r="WFY375" s="1478"/>
      <c r="WFZ375" s="1478"/>
      <c r="WGA375" s="1478"/>
      <c r="WGB375" s="1478"/>
      <c r="WGC375" s="1478"/>
      <c r="WGD375" s="1478"/>
      <c r="WGE375" s="1478"/>
      <c r="WGF375" s="1478"/>
      <c r="WGG375" s="1478"/>
      <c r="WGH375" s="1478"/>
      <c r="WGI375" s="1478"/>
      <c r="WGJ375" s="1478"/>
      <c r="WGK375" s="1478"/>
      <c r="WGL375" s="1478"/>
      <c r="WGM375" s="1478"/>
      <c r="WGN375" s="1478"/>
      <c r="WGO375" s="1478"/>
      <c r="WGP375" s="1478"/>
      <c r="WGQ375" s="1478"/>
      <c r="WGR375" s="1478"/>
      <c r="WGS375" s="1478"/>
      <c r="WGT375" s="1478"/>
      <c r="WGU375" s="1478"/>
      <c r="WGV375" s="1478"/>
      <c r="WGW375" s="1478"/>
      <c r="WGX375" s="1478"/>
      <c r="WGY375" s="1478"/>
      <c r="WGZ375" s="1478"/>
      <c r="WHA375" s="1478"/>
      <c r="WHB375" s="1478"/>
      <c r="WHC375" s="1478"/>
      <c r="WHD375" s="1478"/>
      <c r="WHE375" s="1478"/>
      <c r="WHF375" s="1478"/>
      <c r="WHG375" s="1478"/>
      <c r="WHH375" s="1478"/>
      <c r="WHI375" s="1478"/>
      <c r="WHJ375" s="1478"/>
      <c r="WHK375" s="1478"/>
      <c r="WHL375" s="1478"/>
      <c r="WHM375" s="1478"/>
      <c r="WHN375" s="1478"/>
      <c r="WHO375" s="1478"/>
      <c r="WHP375" s="1478"/>
      <c r="WHQ375" s="1478"/>
      <c r="WHR375" s="1478"/>
      <c r="WHS375" s="1478"/>
      <c r="WHT375" s="1478"/>
      <c r="WHU375" s="1478"/>
      <c r="WHV375" s="1478"/>
      <c r="WHW375" s="1478"/>
      <c r="WHX375" s="1478"/>
      <c r="WHY375" s="1478"/>
      <c r="WHZ375" s="1478"/>
      <c r="WIA375" s="1478"/>
      <c r="WIB375" s="1478"/>
      <c r="WIC375" s="1478"/>
      <c r="WID375" s="1478"/>
      <c r="WIE375" s="1478"/>
      <c r="WIF375" s="1478"/>
      <c r="WIG375" s="1478"/>
      <c r="WIH375" s="1478"/>
      <c r="WII375" s="1478"/>
      <c r="WIJ375" s="1478"/>
      <c r="WIK375" s="1478"/>
      <c r="WIL375" s="1478"/>
      <c r="WIM375" s="1478"/>
      <c r="WIN375" s="1478"/>
      <c r="WIO375" s="1478"/>
      <c r="WIP375" s="1478"/>
      <c r="WIQ375" s="1478"/>
      <c r="WIR375" s="1478"/>
      <c r="WIS375" s="1478"/>
      <c r="WIT375" s="1478"/>
      <c r="WIU375" s="1478"/>
      <c r="WIV375" s="1478"/>
      <c r="WIW375" s="1478"/>
      <c r="WIX375" s="1478"/>
      <c r="WIY375" s="1478"/>
      <c r="WIZ375" s="1478"/>
      <c r="WJA375" s="1478"/>
      <c r="WJB375" s="1478"/>
      <c r="WJC375" s="1478"/>
      <c r="WJD375" s="1478"/>
      <c r="WJE375" s="1478"/>
      <c r="WJF375" s="1478"/>
      <c r="WJG375" s="1478"/>
      <c r="WJH375" s="1478"/>
      <c r="WJI375" s="1478"/>
      <c r="WJJ375" s="1478"/>
      <c r="WJK375" s="1478"/>
      <c r="WJL375" s="1478"/>
      <c r="WJM375" s="1478"/>
      <c r="WJN375" s="1478"/>
      <c r="WJO375" s="1478"/>
      <c r="WJP375" s="1478"/>
      <c r="WJQ375" s="1478"/>
      <c r="WJR375" s="1478"/>
      <c r="WJS375" s="1478"/>
      <c r="WJT375" s="1478"/>
      <c r="WJU375" s="1478"/>
      <c r="WJV375" s="1478"/>
      <c r="WJW375" s="1478"/>
      <c r="WJX375" s="1478"/>
      <c r="WJY375" s="1478"/>
      <c r="WJZ375" s="1478"/>
      <c r="WKA375" s="1478"/>
      <c r="WKB375" s="1478"/>
      <c r="WKC375" s="1478"/>
      <c r="WKD375" s="1478"/>
      <c r="WKE375" s="1478"/>
      <c r="WKF375" s="1478"/>
      <c r="WKG375" s="1478"/>
      <c r="WKH375" s="1478"/>
      <c r="WKI375" s="1478"/>
      <c r="WKJ375" s="1478"/>
      <c r="WKK375" s="1478"/>
      <c r="WKL375" s="1478"/>
      <c r="WKM375" s="1478"/>
      <c r="WKN375" s="1478"/>
      <c r="WKO375" s="1478"/>
      <c r="WKP375" s="1478"/>
      <c r="WKQ375" s="1478"/>
      <c r="WKR375" s="1478"/>
      <c r="WKS375" s="1478"/>
      <c r="WKT375" s="1478"/>
      <c r="WKU375" s="1478"/>
      <c r="WKV375" s="1478"/>
      <c r="WKW375" s="1478"/>
      <c r="WKX375" s="1478"/>
      <c r="WKY375" s="1478"/>
      <c r="WKZ375" s="1478"/>
      <c r="WLA375" s="1478"/>
      <c r="WLB375" s="1478"/>
      <c r="WLC375" s="1478"/>
      <c r="WLD375" s="1478"/>
      <c r="WLE375" s="1478"/>
      <c r="WLF375" s="1478"/>
      <c r="WLG375" s="1478"/>
      <c r="WLH375" s="1478"/>
      <c r="WLI375" s="1478"/>
      <c r="WLJ375" s="1478"/>
      <c r="WLK375" s="1478"/>
      <c r="WLL375" s="1478"/>
      <c r="WLM375" s="1478"/>
      <c r="WLN375" s="1478"/>
      <c r="WLO375" s="1478"/>
      <c r="WLP375" s="1478"/>
      <c r="WLQ375" s="1478"/>
      <c r="WLR375" s="1478"/>
      <c r="WLS375" s="1478"/>
      <c r="WLT375" s="1478"/>
      <c r="WLU375" s="1478"/>
      <c r="WLV375" s="1478"/>
      <c r="WLW375" s="1478"/>
      <c r="WLX375" s="1478"/>
      <c r="WLY375" s="1478"/>
      <c r="WLZ375" s="1478"/>
      <c r="WMA375" s="1478"/>
      <c r="WMB375" s="1478"/>
      <c r="WMC375" s="1478"/>
      <c r="WMD375" s="1478"/>
      <c r="WME375" s="1478"/>
      <c r="WMF375" s="1478"/>
      <c r="WMG375" s="1478"/>
      <c r="WMH375" s="1478"/>
      <c r="WMI375" s="1478"/>
      <c r="WMJ375" s="1478"/>
      <c r="WMK375" s="1478"/>
      <c r="WML375" s="1478"/>
      <c r="WMM375" s="1478"/>
      <c r="WMN375" s="1478"/>
      <c r="WMO375" s="1478"/>
      <c r="WMP375" s="1478"/>
      <c r="WMQ375" s="1478"/>
      <c r="WMR375" s="1478"/>
      <c r="WMS375" s="1478"/>
      <c r="WMT375" s="1478"/>
      <c r="WMU375" s="1478"/>
      <c r="WMV375" s="1478"/>
      <c r="WMW375" s="1478"/>
      <c r="WMX375" s="1478"/>
      <c r="WMY375" s="1478"/>
      <c r="WMZ375" s="1478"/>
      <c r="WNA375" s="1478"/>
      <c r="WNB375" s="1478"/>
      <c r="WNC375" s="1478"/>
      <c r="WND375" s="1478"/>
      <c r="WNE375" s="1478"/>
      <c r="WNF375" s="1478"/>
      <c r="WNG375" s="1478"/>
      <c r="WNH375" s="1478"/>
      <c r="WNI375" s="1478"/>
      <c r="WNJ375" s="1478"/>
      <c r="WNK375" s="1478"/>
      <c r="WNL375" s="1478"/>
      <c r="WNM375" s="1478"/>
      <c r="WNN375" s="1478"/>
      <c r="WNO375" s="1478"/>
      <c r="WNP375" s="1478"/>
      <c r="WNQ375" s="1478"/>
      <c r="WNR375" s="1478"/>
      <c r="WNS375" s="1478"/>
      <c r="WNT375" s="1478"/>
      <c r="WNU375" s="1478"/>
      <c r="WNV375" s="1478"/>
      <c r="WNW375" s="1478"/>
      <c r="WNX375" s="1478"/>
      <c r="WNY375" s="1478"/>
      <c r="WNZ375" s="1478"/>
      <c r="WOA375" s="1478"/>
      <c r="WOB375" s="1478"/>
      <c r="WOC375" s="1478"/>
      <c r="WOD375" s="1478"/>
      <c r="WOE375" s="1478"/>
      <c r="WOF375" s="1478"/>
      <c r="WOG375" s="1478"/>
      <c r="WOH375" s="1478"/>
      <c r="WOI375" s="1478"/>
      <c r="WOJ375" s="1478"/>
      <c r="WOK375" s="1478"/>
      <c r="WOL375" s="1478"/>
      <c r="WOM375" s="1478"/>
      <c r="WON375" s="1478"/>
      <c r="WOO375" s="1478"/>
      <c r="WOP375" s="1478"/>
      <c r="WOQ375" s="1478"/>
      <c r="WOR375" s="1478"/>
      <c r="WOS375" s="1478"/>
      <c r="WOT375" s="1478"/>
      <c r="WOU375" s="1478"/>
      <c r="WOV375" s="1478"/>
      <c r="WOW375" s="1478"/>
      <c r="WOX375" s="1478"/>
      <c r="WOY375" s="1478"/>
      <c r="WOZ375" s="1478"/>
      <c r="WPA375" s="1478"/>
      <c r="WPB375" s="1478"/>
      <c r="WPC375" s="1478"/>
      <c r="WPD375" s="1478"/>
      <c r="WPE375" s="1478"/>
      <c r="WPF375" s="1478"/>
      <c r="WPG375" s="1478"/>
      <c r="WPH375" s="1478"/>
      <c r="WPI375" s="1478"/>
      <c r="WPJ375" s="1478"/>
      <c r="WPK375" s="1478"/>
      <c r="WPL375" s="1478"/>
      <c r="WPM375" s="1478"/>
      <c r="WPN375" s="1478"/>
      <c r="WPO375" s="1478"/>
      <c r="WPP375" s="1478"/>
      <c r="WPQ375" s="1478"/>
      <c r="WPR375" s="1478"/>
      <c r="WPS375" s="1478"/>
      <c r="WPT375" s="1478"/>
      <c r="WPU375" s="1478"/>
      <c r="WPV375" s="1478"/>
      <c r="WPW375" s="1478"/>
      <c r="WPX375" s="1478"/>
      <c r="WPY375" s="1478"/>
      <c r="WPZ375" s="1478"/>
      <c r="WQA375" s="1478"/>
      <c r="WQB375" s="1478"/>
      <c r="WQC375" s="1478"/>
      <c r="WQD375" s="1478"/>
      <c r="WQE375" s="1478"/>
      <c r="WQF375" s="1478"/>
      <c r="WQG375" s="1478"/>
      <c r="WQH375" s="1478"/>
      <c r="WQI375" s="1478"/>
      <c r="WQJ375" s="1478"/>
      <c r="WQK375" s="1478"/>
      <c r="WQL375" s="1478"/>
      <c r="WQM375" s="1478"/>
      <c r="WQN375" s="1478"/>
      <c r="WQO375" s="1478"/>
      <c r="WQP375" s="1478"/>
      <c r="WQQ375" s="1478"/>
      <c r="WQR375" s="1478"/>
      <c r="WQS375" s="1478"/>
      <c r="WQT375" s="1478"/>
      <c r="WQU375" s="1478"/>
      <c r="WQV375" s="1478"/>
      <c r="WQW375" s="1478"/>
      <c r="WQX375" s="1478"/>
      <c r="WQY375" s="1478"/>
      <c r="WQZ375" s="1478"/>
      <c r="WRA375" s="1478"/>
      <c r="WRB375" s="1478"/>
      <c r="WRC375" s="1478"/>
      <c r="WRD375" s="1478"/>
      <c r="WRE375" s="1478"/>
      <c r="WRF375" s="1478"/>
      <c r="WRG375" s="1478"/>
      <c r="WRH375" s="1478"/>
      <c r="WRI375" s="1478"/>
      <c r="WRJ375" s="1478"/>
      <c r="WRK375" s="1478"/>
      <c r="WRL375" s="1478"/>
      <c r="WRM375" s="1478"/>
      <c r="WRN375" s="1478"/>
      <c r="WRO375" s="1478"/>
      <c r="WRP375" s="1478"/>
      <c r="WRQ375" s="1478"/>
      <c r="WRR375" s="1478"/>
      <c r="WRS375" s="1478"/>
      <c r="WRT375" s="1478"/>
      <c r="WRU375" s="1478"/>
      <c r="WRV375" s="1478"/>
      <c r="WRW375" s="1478"/>
      <c r="WRX375" s="1478"/>
      <c r="WRY375" s="1478"/>
      <c r="WRZ375" s="1478"/>
      <c r="WSA375" s="1478"/>
      <c r="WSB375" s="1478"/>
      <c r="WSC375" s="1478"/>
      <c r="WSD375" s="1478"/>
      <c r="WSE375" s="1478"/>
      <c r="WSF375" s="1478"/>
      <c r="WSG375" s="1478"/>
      <c r="WSH375" s="1478"/>
      <c r="WSI375" s="1478"/>
      <c r="WSJ375" s="1478"/>
      <c r="WSK375" s="1478"/>
      <c r="WSL375" s="1478"/>
      <c r="WSM375" s="1478"/>
      <c r="WSN375" s="1478"/>
      <c r="WSO375" s="1478"/>
      <c r="WSP375" s="1478"/>
      <c r="WSQ375" s="1478"/>
      <c r="WSR375" s="1478"/>
      <c r="WSS375" s="1478"/>
      <c r="WST375" s="1478"/>
      <c r="WSU375" s="1478"/>
      <c r="WSV375" s="1478"/>
      <c r="WSW375" s="1478"/>
      <c r="WSX375" s="1478"/>
      <c r="WSY375" s="1478"/>
      <c r="WSZ375" s="1478"/>
      <c r="WTA375" s="1478"/>
      <c r="WTB375" s="1478"/>
      <c r="WTC375" s="1478"/>
      <c r="WTD375" s="1478"/>
      <c r="WTE375" s="1478"/>
      <c r="WTF375" s="1478"/>
      <c r="WTG375" s="1478"/>
      <c r="WTH375" s="1478"/>
      <c r="WTI375" s="1478"/>
      <c r="WTJ375" s="1478"/>
      <c r="WTK375" s="1478"/>
      <c r="WTL375" s="1478"/>
      <c r="WTM375" s="1478"/>
      <c r="WTN375" s="1478"/>
      <c r="WTO375" s="1478"/>
      <c r="WTP375" s="1478"/>
      <c r="WTQ375" s="1478"/>
      <c r="WTR375" s="1478"/>
      <c r="WTS375" s="1478"/>
      <c r="WTT375" s="1478"/>
      <c r="WTU375" s="1478"/>
      <c r="WTV375" s="1478"/>
      <c r="WTW375" s="1478"/>
      <c r="WTX375" s="1478"/>
      <c r="WTY375" s="1478"/>
      <c r="WTZ375" s="1478"/>
      <c r="WUA375" s="1478"/>
      <c r="WUB375" s="1478"/>
      <c r="WUC375" s="1478"/>
      <c r="WUD375" s="1478"/>
      <c r="WUE375" s="1478"/>
      <c r="WUF375" s="1478"/>
      <c r="WUG375" s="1478"/>
      <c r="WUH375" s="1478"/>
      <c r="WUI375" s="1478"/>
      <c r="WUJ375" s="1478"/>
      <c r="WUK375" s="1478"/>
      <c r="WUL375" s="1478"/>
      <c r="WUM375" s="1478"/>
      <c r="WUN375" s="1478"/>
      <c r="WUO375" s="1478"/>
      <c r="WUP375" s="1478"/>
      <c r="WUQ375" s="1478"/>
      <c r="WUR375" s="1478"/>
      <c r="WUS375" s="1478"/>
      <c r="WUT375" s="1478"/>
      <c r="WUU375" s="1478"/>
      <c r="WUV375" s="1478"/>
      <c r="WUW375" s="1478"/>
      <c r="WUX375" s="1478"/>
      <c r="WUY375" s="1478"/>
      <c r="WUZ375" s="1478"/>
      <c r="WVA375" s="1478"/>
      <c r="WVB375" s="1478"/>
      <c r="WVC375" s="1478"/>
      <c r="WVD375" s="1478"/>
      <c r="WVE375" s="1478"/>
      <c r="WVF375" s="1478"/>
      <c r="WVG375" s="1478"/>
      <c r="WVH375" s="1478"/>
      <c r="WVI375" s="1478"/>
      <c r="WVJ375" s="1478"/>
      <c r="WVK375" s="1478"/>
      <c r="WVL375" s="1478"/>
      <c r="WVM375" s="1478"/>
      <c r="WVN375" s="1478"/>
      <c r="WVO375" s="1478"/>
      <c r="WVP375" s="1478"/>
      <c r="WVQ375" s="1478"/>
      <c r="WVR375" s="1478"/>
      <c r="WVS375" s="1478"/>
      <c r="WVT375" s="1478"/>
      <c r="WVU375" s="1478"/>
      <c r="WVV375" s="1478"/>
      <c r="WVW375" s="1478"/>
      <c r="WVX375" s="1478"/>
      <c r="WVY375" s="1478"/>
      <c r="WVZ375" s="1478"/>
      <c r="WWA375" s="1478"/>
      <c r="WWB375" s="1478"/>
      <c r="WWC375" s="1478"/>
      <c r="WWD375" s="1478"/>
      <c r="WWE375" s="1478"/>
      <c r="WWF375" s="1478"/>
      <c r="WWG375" s="1478"/>
      <c r="WWH375" s="1478"/>
      <c r="WWI375" s="1478"/>
      <c r="WWJ375" s="1478"/>
      <c r="WWK375" s="1478"/>
      <c r="WWL375" s="1478"/>
      <c r="WWM375" s="1478"/>
      <c r="WWN375" s="1478"/>
      <c r="WWO375" s="1478"/>
      <c r="WWP375" s="1478"/>
      <c r="WWQ375" s="1478"/>
      <c r="WWR375" s="1478"/>
      <c r="WWS375" s="1478"/>
      <c r="WWT375" s="1478"/>
      <c r="WWU375" s="1478"/>
      <c r="WWV375" s="1478"/>
      <c r="WWW375" s="1478"/>
      <c r="WWX375" s="1478"/>
      <c r="WWY375" s="1478"/>
      <c r="WWZ375" s="1478"/>
      <c r="WXA375" s="1478"/>
      <c r="WXB375" s="1478"/>
      <c r="WXC375" s="1478"/>
      <c r="WXD375" s="1478"/>
      <c r="WXE375" s="1478"/>
      <c r="WXF375" s="1478"/>
      <c r="WXG375" s="1478"/>
      <c r="WXH375" s="1478"/>
      <c r="WXI375" s="1478"/>
      <c r="WXJ375" s="1478"/>
      <c r="WXK375" s="1478"/>
      <c r="WXL375" s="1478"/>
      <c r="WXM375" s="1478"/>
      <c r="WXN375" s="1478"/>
      <c r="WXO375" s="1478"/>
      <c r="WXP375" s="1478"/>
      <c r="WXQ375" s="1478"/>
      <c r="WXR375" s="1478"/>
      <c r="WXS375" s="1478"/>
      <c r="WXT375" s="1478"/>
      <c r="WXU375" s="1478"/>
      <c r="WXV375" s="1478"/>
      <c r="WXW375" s="1478"/>
      <c r="WXX375" s="1478"/>
      <c r="WXY375" s="1478"/>
      <c r="WXZ375" s="1478"/>
      <c r="WYA375" s="1478"/>
      <c r="WYB375" s="1478"/>
      <c r="WYC375" s="1478"/>
      <c r="WYD375" s="1478"/>
      <c r="WYE375" s="1478"/>
      <c r="WYF375" s="1478"/>
      <c r="WYG375" s="1478"/>
      <c r="WYH375" s="1478"/>
      <c r="WYI375" s="1478"/>
      <c r="WYJ375" s="1478"/>
      <c r="WYK375" s="1478"/>
      <c r="WYL375" s="1478"/>
      <c r="WYM375" s="1478"/>
      <c r="WYN375" s="1478"/>
      <c r="WYO375" s="1478"/>
      <c r="WYP375" s="1478"/>
      <c r="WYQ375" s="1478"/>
      <c r="WYR375" s="1478"/>
      <c r="WYS375" s="1478"/>
      <c r="WYT375" s="1478"/>
      <c r="WYU375" s="1478"/>
      <c r="WYV375" s="1478"/>
      <c r="WYW375" s="1478"/>
      <c r="WYX375" s="1478"/>
      <c r="WYY375" s="1478"/>
      <c r="WYZ375" s="1478"/>
      <c r="WZA375" s="1478"/>
      <c r="WZB375" s="1478"/>
      <c r="WZC375" s="1478"/>
      <c r="WZD375" s="1478"/>
      <c r="WZE375" s="1478"/>
      <c r="WZF375" s="1478"/>
      <c r="WZG375" s="1478"/>
      <c r="WZH375" s="1478"/>
      <c r="WZI375" s="1478"/>
      <c r="WZJ375" s="1478"/>
      <c r="WZK375" s="1478"/>
      <c r="WZL375" s="1478"/>
      <c r="WZM375" s="1478"/>
      <c r="WZN375" s="1478"/>
      <c r="WZO375" s="1478"/>
      <c r="WZP375" s="1478"/>
      <c r="WZQ375" s="1478"/>
      <c r="WZR375" s="1478"/>
      <c r="WZS375" s="1478"/>
      <c r="WZT375" s="1478"/>
      <c r="WZU375" s="1478"/>
      <c r="WZV375" s="1478"/>
      <c r="WZW375" s="1478"/>
      <c r="WZX375" s="1478"/>
      <c r="WZY375" s="1478"/>
      <c r="WZZ375" s="1478"/>
      <c r="XAA375" s="1478"/>
      <c r="XAB375" s="1478"/>
      <c r="XAC375" s="1478"/>
      <c r="XAD375" s="1478"/>
      <c r="XAE375" s="1478"/>
      <c r="XAF375" s="1478"/>
      <c r="XAG375" s="1478"/>
      <c r="XAH375" s="1478"/>
      <c r="XAI375" s="1478"/>
      <c r="XAJ375" s="1478"/>
      <c r="XAK375" s="1478"/>
      <c r="XAL375" s="1478"/>
      <c r="XAM375" s="1478"/>
      <c r="XAN375" s="1478"/>
      <c r="XAO375" s="1478"/>
      <c r="XAP375" s="1478"/>
      <c r="XAQ375" s="1478"/>
      <c r="XAR375" s="1478"/>
      <c r="XAS375" s="1478"/>
      <c r="XAT375" s="1478"/>
      <c r="XAU375" s="1478"/>
      <c r="XAV375" s="1478"/>
      <c r="XAW375" s="1478"/>
      <c r="XAX375" s="1478"/>
      <c r="XAY375" s="1478"/>
      <c r="XAZ375" s="1478"/>
      <c r="XBA375" s="1478"/>
      <c r="XBB375" s="1478"/>
      <c r="XBC375" s="1478"/>
      <c r="XBD375" s="1478"/>
      <c r="XBE375" s="1478"/>
      <c r="XBF375" s="1478"/>
      <c r="XBG375" s="1478"/>
      <c r="XBH375" s="1478"/>
      <c r="XBI375" s="1478"/>
      <c r="XBJ375" s="1478"/>
      <c r="XBK375" s="1478"/>
      <c r="XBL375" s="1478"/>
      <c r="XBM375" s="1478"/>
      <c r="XBN375" s="1478"/>
      <c r="XBO375" s="1478"/>
      <c r="XBP375" s="1478"/>
      <c r="XBQ375" s="1478"/>
      <c r="XBR375" s="1478"/>
      <c r="XBS375" s="1478"/>
      <c r="XBT375" s="1478"/>
      <c r="XBU375" s="1478"/>
      <c r="XBV375" s="1478"/>
      <c r="XBW375" s="1478"/>
      <c r="XBX375" s="1478"/>
      <c r="XBY375" s="1478"/>
      <c r="XBZ375" s="1478"/>
      <c r="XCA375" s="1478"/>
      <c r="XCB375" s="1478"/>
      <c r="XCC375" s="1478"/>
      <c r="XCD375" s="1478"/>
      <c r="XCE375" s="1478"/>
      <c r="XCF375" s="1478"/>
      <c r="XCG375" s="1478"/>
      <c r="XCH375" s="1478"/>
      <c r="XCI375" s="1478"/>
      <c r="XCJ375" s="1478"/>
      <c r="XCK375" s="1478"/>
      <c r="XCL375" s="1478"/>
      <c r="XCM375" s="1478"/>
      <c r="XCN375" s="1478"/>
      <c r="XCO375" s="1478"/>
      <c r="XCP375" s="1478"/>
      <c r="XCQ375" s="1478"/>
      <c r="XCR375" s="1478"/>
      <c r="XCS375" s="1478"/>
      <c r="XCT375" s="1478"/>
      <c r="XCU375" s="1478"/>
      <c r="XCV375" s="1478"/>
      <c r="XCW375" s="1478"/>
      <c r="XCX375" s="1478"/>
      <c r="XCY375" s="1478"/>
      <c r="XCZ375" s="1478"/>
      <c r="XDA375" s="1478"/>
      <c r="XDB375" s="1478"/>
      <c r="XDC375" s="1478"/>
      <c r="XDD375" s="1478"/>
      <c r="XDE375" s="1478"/>
      <c r="XDF375" s="1478"/>
      <c r="XDG375" s="1478"/>
      <c r="XDH375" s="1478"/>
      <c r="XDI375" s="1478"/>
      <c r="XDJ375" s="1478"/>
      <c r="XDK375" s="1478"/>
      <c r="XDL375" s="1478"/>
      <c r="XDM375" s="1478"/>
      <c r="XDN375" s="1478"/>
      <c r="XDO375" s="1478"/>
      <c r="XDP375" s="1478"/>
      <c r="XDQ375" s="1478"/>
      <c r="XDR375" s="1478"/>
      <c r="XDS375" s="1478"/>
      <c r="XDT375" s="1478"/>
      <c r="XDU375" s="1478"/>
      <c r="XDV375" s="1478"/>
      <c r="XDW375" s="1478"/>
      <c r="XDX375" s="1478"/>
      <c r="XDY375" s="1478"/>
      <c r="XDZ375" s="1478"/>
      <c r="XEA375" s="1478"/>
      <c r="XEB375" s="1478"/>
      <c r="XEC375" s="1478"/>
      <c r="XED375" s="1478"/>
      <c r="XEE375" s="1478"/>
      <c r="XEF375" s="1478"/>
      <c r="XEG375" s="1478"/>
      <c r="XEH375" s="1478"/>
      <c r="XEI375" s="1478"/>
      <c r="XEJ375" s="1478"/>
      <c r="XEK375" s="1478"/>
      <c r="XEL375" s="1478"/>
      <c r="XEM375" s="1478"/>
      <c r="XEN375" s="1478"/>
      <c r="XEO375" s="1478"/>
      <c r="XEP375" s="1478"/>
      <c r="XEQ375" s="1478"/>
      <c r="XER375" s="1478"/>
      <c r="XES375" s="1478"/>
      <c r="XET375" s="1478"/>
      <c r="XEU375" s="1478"/>
      <c r="XEV375" s="1478"/>
      <c r="XEW375" s="1478"/>
      <c r="XEX375" s="1478"/>
      <c r="XEY375" s="1478"/>
      <c r="XEZ375" s="1478"/>
      <c r="XFA375" s="1478"/>
      <c r="XFB375" s="1478"/>
      <c r="XFC375" s="1478"/>
      <c r="XFD375" s="1478"/>
    </row>
    <row r="376" spans="1:16384" s="1479" customFormat="1">
      <c r="A376"/>
      <c r="B376" s="6"/>
      <c r="C376"/>
      <c r="D376"/>
      <c r="E376" s="1478"/>
      <c r="F376" s="1478"/>
      <c r="G376" s="1478"/>
      <c r="H376" s="1478"/>
      <c r="I376" s="1478"/>
      <c r="J376" s="1478"/>
      <c r="K376" s="1478"/>
      <c r="L376" s="1478"/>
      <c r="M376" s="1478"/>
      <c r="N376" s="1478"/>
      <c r="O376" s="1478"/>
      <c r="P376" s="1478"/>
      <c r="Q376" s="1478"/>
      <c r="R376" s="1478"/>
      <c r="S376" s="1478"/>
      <c r="T376" s="1478"/>
      <c r="U376" s="1478"/>
      <c r="V376" s="1478"/>
      <c r="W376" s="1478"/>
      <c r="X376" s="1478"/>
      <c r="Y376" s="1478"/>
      <c r="Z376" s="1478"/>
      <c r="AA376" s="1478"/>
      <c r="AB376" s="1478"/>
      <c r="AC376" s="1478"/>
      <c r="AD376" s="1478"/>
      <c r="AE376" s="1478"/>
      <c r="AF376" s="1478"/>
      <c r="AG376" s="1478"/>
      <c r="AH376" s="1478"/>
      <c r="AI376" s="1478"/>
      <c r="AJ376" s="1478"/>
      <c r="AK376" s="1478"/>
      <c r="AL376" s="1478"/>
      <c r="AM376" s="1478"/>
      <c r="AN376" s="1478"/>
      <c r="AO376" s="1478"/>
      <c r="AP376" s="1478"/>
      <c r="AQ376" s="1478"/>
      <c r="AR376" s="1478"/>
      <c r="AS376" s="1478"/>
      <c r="AT376" s="1478"/>
      <c r="AU376" s="1478"/>
      <c r="AV376" s="1478"/>
      <c r="AW376" s="1478"/>
      <c r="AX376" s="1478"/>
      <c r="AY376" s="1478"/>
      <c r="AZ376" s="1478"/>
      <c r="BA376" s="1478"/>
      <c r="BB376" s="1478"/>
      <c r="BC376" s="1478"/>
      <c r="BD376" s="1478"/>
      <c r="BE376" s="1478"/>
      <c r="BF376" s="1478"/>
      <c r="BG376" s="1478"/>
      <c r="BH376" s="1478"/>
      <c r="BI376" s="1478"/>
      <c r="BJ376" s="1478"/>
      <c r="BK376" s="1478"/>
      <c r="BL376" s="1478"/>
      <c r="BM376" s="1478"/>
      <c r="BN376" s="1478"/>
      <c r="BO376" s="1478"/>
      <c r="BP376" s="1478"/>
      <c r="BQ376" s="1478"/>
      <c r="BR376" s="1478"/>
      <c r="BS376" s="1478"/>
      <c r="BT376" s="1478"/>
      <c r="BU376" s="1478"/>
      <c r="BV376" s="1478"/>
      <c r="BW376" s="1478"/>
      <c r="BX376" s="1478"/>
      <c r="BY376" s="1478"/>
      <c r="BZ376" s="1478"/>
      <c r="CA376" s="1478"/>
      <c r="CB376" s="1478"/>
      <c r="CC376" s="1478"/>
      <c r="CD376" s="1478"/>
      <c r="CE376" s="1478"/>
      <c r="CF376" s="1478"/>
      <c r="CG376" s="1478"/>
      <c r="CH376" s="1478"/>
      <c r="CI376" s="1478"/>
      <c r="CJ376" s="1478"/>
      <c r="CK376" s="1478"/>
      <c r="CL376" s="1478"/>
      <c r="CM376" s="1478"/>
      <c r="CN376" s="1478"/>
      <c r="CO376" s="1478"/>
      <c r="CP376" s="1478"/>
      <c r="CQ376" s="1478"/>
      <c r="CR376" s="1478"/>
      <c r="CS376" s="1478"/>
      <c r="CT376" s="1478"/>
      <c r="CU376" s="1478"/>
      <c r="CV376" s="1478"/>
      <c r="CW376" s="1478"/>
      <c r="CX376" s="1478"/>
      <c r="CY376" s="1478"/>
      <c r="CZ376" s="1478"/>
      <c r="DA376" s="1478"/>
      <c r="DB376" s="1478"/>
      <c r="DC376" s="1478"/>
      <c r="DD376" s="1478"/>
      <c r="DE376" s="1478"/>
      <c r="DF376" s="1478"/>
      <c r="DG376" s="1478"/>
      <c r="DH376" s="1478"/>
      <c r="DI376" s="1478"/>
      <c r="DJ376" s="1478"/>
      <c r="DK376" s="1478"/>
      <c r="DL376" s="1478"/>
      <c r="DM376" s="1478"/>
      <c r="DN376" s="1478"/>
      <c r="DO376" s="1478"/>
      <c r="DP376" s="1478"/>
      <c r="DQ376" s="1478"/>
      <c r="DR376" s="1478"/>
      <c r="DS376" s="1478"/>
      <c r="DT376" s="1478"/>
      <c r="DU376" s="1478"/>
      <c r="DV376" s="1478"/>
      <c r="DW376" s="1478"/>
      <c r="DX376" s="1478"/>
      <c r="DY376" s="1478"/>
      <c r="DZ376" s="1478"/>
      <c r="EA376" s="1478"/>
      <c r="EB376" s="1478"/>
      <c r="EC376" s="1478"/>
      <c r="ED376" s="1478"/>
      <c r="EE376" s="1478"/>
      <c r="EF376" s="1478"/>
      <c r="EG376" s="1478"/>
      <c r="EH376" s="1478"/>
      <c r="EI376" s="1478"/>
      <c r="EJ376" s="1478"/>
      <c r="EK376" s="1478"/>
      <c r="EL376" s="1478"/>
      <c r="EM376" s="1478"/>
      <c r="EN376" s="1478"/>
      <c r="EO376" s="1478"/>
      <c r="EP376" s="1478"/>
      <c r="EQ376" s="1478"/>
      <c r="ER376" s="1478"/>
      <c r="ES376" s="1478"/>
      <c r="ET376" s="1478"/>
      <c r="EU376" s="1478"/>
      <c r="EV376" s="1478"/>
      <c r="EW376" s="1478"/>
      <c r="EX376" s="1478"/>
      <c r="EY376" s="1478"/>
      <c r="EZ376" s="1478"/>
      <c r="FA376" s="1478"/>
      <c r="FB376" s="1478"/>
      <c r="FC376" s="1478"/>
      <c r="FD376" s="1478"/>
      <c r="FE376" s="1478"/>
      <c r="FF376" s="1478"/>
      <c r="FG376" s="1478"/>
      <c r="FH376" s="1478"/>
      <c r="FI376" s="1478"/>
      <c r="FJ376" s="1478"/>
      <c r="FK376" s="1478"/>
      <c r="FL376" s="1478"/>
      <c r="FM376" s="1478"/>
      <c r="FN376" s="1478"/>
      <c r="FO376" s="1478"/>
      <c r="FP376" s="1478"/>
      <c r="FQ376" s="1478"/>
      <c r="FR376" s="1478"/>
      <c r="FS376" s="1478"/>
      <c r="FT376" s="1478"/>
      <c r="FU376" s="1478"/>
      <c r="FV376" s="1478"/>
      <c r="FW376" s="1478"/>
      <c r="FX376" s="1478"/>
      <c r="FY376" s="1478"/>
      <c r="FZ376" s="1478"/>
      <c r="GA376" s="1478"/>
      <c r="GB376" s="1478"/>
      <c r="GC376" s="1478"/>
      <c r="GD376" s="1478"/>
      <c r="GE376" s="1478"/>
      <c r="GF376" s="1478"/>
      <c r="GG376" s="1478"/>
      <c r="GH376" s="1478"/>
      <c r="GI376" s="1478"/>
      <c r="GJ376" s="1478"/>
      <c r="GK376" s="1478"/>
      <c r="GL376" s="1478"/>
      <c r="GM376" s="1478"/>
      <c r="GN376" s="1478"/>
      <c r="GO376" s="1478"/>
      <c r="GP376" s="1478"/>
      <c r="GQ376" s="1478"/>
      <c r="GR376" s="1478"/>
      <c r="GS376" s="1478"/>
      <c r="GT376" s="1478"/>
      <c r="GU376" s="1478"/>
      <c r="GV376" s="1478"/>
      <c r="GW376" s="1478"/>
      <c r="GX376" s="1478"/>
      <c r="GY376" s="1478"/>
      <c r="GZ376" s="1478"/>
      <c r="HA376" s="1478"/>
      <c r="HB376" s="1478"/>
      <c r="HC376" s="1478"/>
      <c r="HD376" s="1478"/>
      <c r="HE376" s="1478"/>
      <c r="HF376" s="1478"/>
      <c r="HG376" s="1478"/>
      <c r="HH376" s="1478"/>
      <c r="HI376" s="1478"/>
      <c r="HJ376" s="1478"/>
      <c r="HK376" s="1478"/>
      <c r="HL376" s="1478"/>
      <c r="HM376" s="1478"/>
      <c r="HN376" s="1478"/>
      <c r="HO376" s="1478"/>
      <c r="HP376" s="1478"/>
      <c r="HQ376" s="1478"/>
      <c r="HR376" s="1478"/>
      <c r="HS376" s="1478"/>
      <c r="HT376" s="1478"/>
      <c r="HU376" s="1478"/>
      <c r="HV376" s="1478"/>
      <c r="HW376" s="1478"/>
      <c r="HX376" s="1478"/>
      <c r="HY376" s="1478"/>
      <c r="HZ376" s="1478"/>
      <c r="IA376" s="1478"/>
      <c r="IB376" s="1478"/>
      <c r="IC376" s="1478"/>
      <c r="ID376" s="1478"/>
      <c r="IE376" s="1478"/>
      <c r="IF376" s="1478"/>
      <c r="IG376" s="1478"/>
      <c r="IH376" s="1478"/>
      <c r="II376" s="1478"/>
      <c r="IJ376" s="1478"/>
      <c r="IK376" s="1478"/>
      <c r="IL376" s="1478"/>
      <c r="IM376" s="1478"/>
      <c r="IN376" s="1478"/>
      <c r="IO376" s="1478"/>
      <c r="IP376" s="1478"/>
      <c r="IQ376" s="1478"/>
      <c r="IR376" s="1478"/>
      <c r="IS376" s="1478"/>
      <c r="IT376" s="1478"/>
      <c r="IU376" s="1478"/>
      <c r="IV376" s="1478"/>
      <c r="IW376" s="1478"/>
      <c r="IX376" s="1478"/>
      <c r="IY376" s="1478"/>
      <c r="IZ376" s="1478"/>
      <c r="JA376" s="1478"/>
      <c r="JB376" s="1478"/>
      <c r="JC376" s="1478"/>
      <c r="JD376" s="1478"/>
      <c r="JE376" s="1478"/>
      <c r="JF376" s="1478"/>
      <c r="JG376" s="1478"/>
      <c r="JH376" s="1478"/>
      <c r="JI376" s="1478"/>
      <c r="JJ376" s="1478"/>
      <c r="JK376" s="1478"/>
      <c r="JL376" s="1478"/>
      <c r="JM376" s="1478"/>
      <c r="JN376" s="1478"/>
      <c r="JO376" s="1478"/>
      <c r="JP376" s="1478"/>
      <c r="JQ376" s="1478"/>
      <c r="JR376" s="1478"/>
      <c r="JS376" s="1478"/>
      <c r="JT376" s="1478"/>
      <c r="JU376" s="1478"/>
      <c r="JV376" s="1478"/>
      <c r="JW376" s="1478"/>
      <c r="JX376" s="1478"/>
      <c r="JY376" s="1478"/>
      <c r="JZ376" s="1478"/>
      <c r="KA376" s="1478"/>
      <c r="KB376" s="1478"/>
      <c r="KC376" s="1478"/>
      <c r="KD376" s="1478"/>
      <c r="KE376" s="1478"/>
      <c r="KF376" s="1478"/>
      <c r="KG376" s="1478"/>
      <c r="KH376" s="1478"/>
      <c r="KI376" s="1478"/>
      <c r="KJ376" s="1478"/>
      <c r="KK376" s="1478"/>
      <c r="KL376" s="1478"/>
      <c r="KM376" s="1478"/>
      <c r="KN376" s="1478"/>
      <c r="KO376" s="1478"/>
      <c r="KP376" s="1478"/>
      <c r="KQ376" s="1478"/>
      <c r="KR376" s="1478"/>
      <c r="KS376" s="1478"/>
      <c r="KT376" s="1478"/>
      <c r="KU376" s="1478"/>
      <c r="KV376" s="1478"/>
      <c r="KW376" s="1478"/>
      <c r="KX376" s="1478"/>
      <c r="KY376" s="1478"/>
      <c r="KZ376" s="1478"/>
      <c r="LA376" s="1478"/>
      <c r="LB376" s="1478"/>
      <c r="LC376" s="1478"/>
      <c r="LD376" s="1478"/>
      <c r="LE376" s="1478"/>
      <c r="LF376" s="1478"/>
      <c r="LG376" s="1478"/>
      <c r="LH376" s="1478"/>
      <c r="LI376" s="1478"/>
      <c r="LJ376" s="1478"/>
      <c r="LK376" s="1478"/>
      <c r="LL376" s="1478"/>
      <c r="LM376" s="1478"/>
      <c r="LN376" s="1478"/>
      <c r="LO376" s="1478"/>
      <c r="LP376" s="1478"/>
      <c r="LQ376" s="1478"/>
      <c r="LR376" s="1478"/>
      <c r="LS376" s="1478"/>
      <c r="LT376" s="1478"/>
      <c r="LU376" s="1478"/>
      <c r="LV376" s="1478"/>
      <c r="LW376" s="1478"/>
      <c r="LX376" s="1478"/>
      <c r="LY376" s="1478"/>
      <c r="LZ376" s="1478"/>
      <c r="MA376" s="1478"/>
      <c r="MB376" s="1478"/>
      <c r="MC376" s="1478"/>
      <c r="MD376" s="1478"/>
      <c r="ME376" s="1478"/>
      <c r="MF376" s="1478"/>
      <c r="MG376" s="1478"/>
      <c r="MH376" s="1478"/>
      <c r="MI376" s="1478"/>
      <c r="MJ376" s="1478"/>
      <c r="MK376" s="1478"/>
      <c r="ML376" s="1478"/>
      <c r="MM376" s="1478"/>
      <c r="MN376" s="1478"/>
      <c r="MO376" s="1478"/>
      <c r="MP376" s="1478"/>
      <c r="MQ376" s="1478"/>
      <c r="MR376" s="1478"/>
      <c r="MS376" s="1478"/>
      <c r="MT376" s="1478"/>
      <c r="MU376" s="1478"/>
      <c r="MV376" s="1478"/>
      <c r="MW376" s="1478"/>
      <c r="MX376" s="1478"/>
      <c r="MY376" s="1478"/>
      <c r="MZ376" s="1478"/>
      <c r="NA376" s="1478"/>
      <c r="NB376" s="1478"/>
      <c r="NC376" s="1478"/>
      <c r="ND376" s="1478"/>
      <c r="NE376" s="1478"/>
      <c r="NF376" s="1478"/>
      <c r="NG376" s="1478"/>
      <c r="NH376" s="1478"/>
      <c r="NI376" s="1478"/>
      <c r="NJ376" s="1478"/>
      <c r="NK376" s="1478"/>
      <c r="NL376" s="1478"/>
      <c r="NM376" s="1478"/>
      <c r="NN376" s="1478"/>
      <c r="NO376" s="1478"/>
      <c r="NP376" s="1478"/>
      <c r="NQ376" s="1478"/>
      <c r="NR376" s="1478"/>
      <c r="NS376" s="1478"/>
      <c r="NT376" s="1478"/>
      <c r="NU376" s="1478"/>
      <c r="NV376" s="1478"/>
      <c r="NW376" s="1478"/>
      <c r="NX376" s="1478"/>
      <c r="NY376" s="1478"/>
      <c r="NZ376" s="1478"/>
      <c r="OA376" s="1478"/>
      <c r="OB376" s="1478"/>
      <c r="OC376" s="1478"/>
      <c r="OD376" s="1478"/>
      <c r="OE376" s="1478"/>
      <c r="OF376" s="1478"/>
      <c r="OG376" s="1478"/>
      <c r="OH376" s="1478"/>
      <c r="OI376" s="1478"/>
      <c r="OJ376" s="1478"/>
      <c r="OK376" s="1478"/>
      <c r="OL376" s="1478"/>
      <c r="OM376" s="1478"/>
      <c r="ON376" s="1478"/>
      <c r="OO376" s="1478"/>
      <c r="OP376" s="1478"/>
      <c r="OQ376" s="1478"/>
      <c r="OR376" s="1478"/>
      <c r="OS376" s="1478"/>
      <c r="OT376" s="1478"/>
      <c r="OU376" s="1478"/>
      <c r="OV376" s="1478"/>
      <c r="OW376" s="1478"/>
      <c r="OX376" s="1478"/>
      <c r="OY376" s="1478"/>
      <c r="OZ376" s="1478"/>
      <c r="PA376" s="1478"/>
      <c r="PB376" s="1478"/>
      <c r="PC376" s="1478"/>
      <c r="PD376" s="1478"/>
      <c r="PE376" s="1478"/>
      <c r="PF376" s="1478"/>
      <c r="PG376" s="1478"/>
      <c r="PH376" s="1478"/>
      <c r="PI376" s="1478"/>
      <c r="PJ376" s="1478"/>
      <c r="PK376" s="1478"/>
      <c r="PL376" s="1478"/>
      <c r="PM376" s="1478"/>
      <c r="PN376" s="1478"/>
      <c r="PO376" s="1478"/>
      <c r="PP376" s="1478"/>
      <c r="PQ376" s="1478"/>
      <c r="PR376" s="1478"/>
      <c r="PS376" s="1478"/>
      <c r="PT376" s="1478"/>
      <c r="PU376" s="1478"/>
      <c r="PV376" s="1478"/>
      <c r="PW376" s="1478"/>
      <c r="PX376" s="1478"/>
      <c r="PY376" s="1478"/>
      <c r="PZ376" s="1478"/>
      <c r="QA376" s="1478"/>
      <c r="QB376" s="1478"/>
      <c r="QC376" s="1478"/>
      <c r="QD376" s="1478"/>
      <c r="QE376" s="1478"/>
      <c r="QF376" s="1478"/>
      <c r="QG376" s="1478"/>
      <c r="QH376" s="1478"/>
      <c r="QI376" s="1478"/>
      <c r="QJ376" s="1478"/>
      <c r="QK376" s="1478"/>
      <c r="QL376" s="1478"/>
      <c r="QM376" s="1478"/>
      <c r="QN376" s="1478"/>
      <c r="QO376" s="1478"/>
      <c r="QP376" s="1478"/>
      <c r="QQ376" s="1478"/>
      <c r="QR376" s="1478"/>
      <c r="QS376" s="1478"/>
      <c r="QT376" s="1478"/>
      <c r="QU376" s="1478"/>
      <c r="QV376" s="1478"/>
      <c r="QW376" s="1478"/>
      <c r="QX376" s="1478"/>
      <c r="QY376" s="1478"/>
      <c r="QZ376" s="1478"/>
      <c r="RA376" s="1478"/>
      <c r="RB376" s="1478"/>
      <c r="RC376" s="1478"/>
      <c r="RD376" s="1478"/>
      <c r="RE376" s="1478"/>
      <c r="RF376" s="1478"/>
      <c r="RG376" s="1478"/>
      <c r="RH376" s="1478"/>
      <c r="RI376" s="1478"/>
      <c r="RJ376" s="1478"/>
      <c r="RK376" s="1478"/>
      <c r="RL376" s="1478"/>
      <c r="RM376" s="1478"/>
      <c r="RN376" s="1478"/>
      <c r="RO376" s="1478"/>
      <c r="RP376" s="1478"/>
      <c r="RQ376" s="1478"/>
      <c r="RR376" s="1478"/>
      <c r="RS376" s="1478"/>
      <c r="RT376" s="1478"/>
      <c r="RU376" s="1478"/>
      <c r="RV376" s="1478"/>
      <c r="RW376" s="1478"/>
      <c r="RX376" s="1478"/>
      <c r="RY376" s="1478"/>
      <c r="RZ376" s="1478"/>
      <c r="SA376" s="1478"/>
      <c r="SB376" s="1478"/>
      <c r="SC376" s="1478"/>
      <c r="SD376" s="1478"/>
      <c r="SE376" s="1478"/>
      <c r="SF376" s="1478"/>
      <c r="SG376" s="1478"/>
      <c r="SH376" s="1478"/>
      <c r="SI376" s="1478"/>
      <c r="SJ376" s="1478"/>
      <c r="SK376" s="1478"/>
      <c r="SL376" s="1478"/>
      <c r="SM376" s="1478"/>
      <c r="SN376" s="1478"/>
      <c r="SO376" s="1478"/>
      <c r="SP376" s="1478"/>
      <c r="SQ376" s="1478"/>
      <c r="SR376" s="1478"/>
      <c r="SS376" s="1478"/>
      <c r="ST376" s="1478"/>
      <c r="SU376" s="1478"/>
      <c r="SV376" s="1478"/>
      <c r="SW376" s="1478"/>
      <c r="SX376" s="1478"/>
      <c r="SY376" s="1478"/>
      <c r="SZ376" s="1478"/>
      <c r="TA376" s="1478"/>
      <c r="TB376" s="1478"/>
      <c r="TC376" s="1478"/>
      <c r="TD376" s="1478"/>
      <c r="TE376" s="1478"/>
      <c r="TF376" s="1478"/>
      <c r="TG376" s="1478"/>
      <c r="TH376" s="1478"/>
      <c r="TI376" s="1478"/>
      <c r="TJ376" s="1478"/>
      <c r="TK376" s="1478"/>
      <c r="TL376" s="1478"/>
      <c r="TM376" s="1478"/>
      <c r="TN376" s="1478"/>
      <c r="TO376" s="1478"/>
      <c r="TP376" s="1478"/>
      <c r="TQ376" s="1478"/>
      <c r="TR376" s="1478"/>
      <c r="TS376" s="1478"/>
      <c r="TT376" s="1478"/>
      <c r="TU376" s="1478"/>
      <c r="TV376" s="1478"/>
      <c r="TW376" s="1478"/>
      <c r="TX376" s="1478"/>
      <c r="TY376" s="1478"/>
      <c r="TZ376" s="1478"/>
      <c r="UA376" s="1478"/>
      <c r="UB376" s="1478"/>
      <c r="UC376" s="1478"/>
      <c r="UD376" s="1478"/>
      <c r="UE376" s="1478"/>
      <c r="UF376" s="1478"/>
      <c r="UG376" s="1478"/>
      <c r="UH376" s="1478"/>
      <c r="UI376" s="1478"/>
      <c r="UJ376" s="1478"/>
      <c r="UK376" s="1478"/>
      <c r="UL376" s="1478"/>
      <c r="UM376" s="1478"/>
      <c r="UN376" s="1478"/>
      <c r="UO376" s="1478"/>
      <c r="UP376" s="1478"/>
      <c r="UQ376" s="1478"/>
      <c r="UR376" s="1478"/>
      <c r="US376" s="1478"/>
      <c r="UT376" s="1478"/>
      <c r="UU376" s="1478"/>
      <c r="UV376" s="1478"/>
      <c r="UW376" s="1478"/>
      <c r="UX376" s="1478"/>
      <c r="UY376" s="1478"/>
      <c r="UZ376" s="1478"/>
      <c r="VA376" s="1478"/>
      <c r="VB376" s="1478"/>
      <c r="VC376" s="1478"/>
      <c r="VD376" s="1478"/>
      <c r="VE376" s="1478"/>
      <c r="VF376" s="1478"/>
      <c r="VG376" s="1478"/>
      <c r="VH376" s="1478"/>
      <c r="VI376" s="1478"/>
      <c r="VJ376" s="1478"/>
      <c r="VK376" s="1478"/>
      <c r="VL376" s="1478"/>
      <c r="VM376" s="1478"/>
      <c r="VN376" s="1478"/>
      <c r="VO376" s="1478"/>
      <c r="VP376" s="1478"/>
      <c r="VQ376" s="1478"/>
      <c r="VR376" s="1478"/>
      <c r="VS376" s="1478"/>
      <c r="VT376" s="1478"/>
      <c r="VU376" s="1478"/>
      <c r="VV376" s="1478"/>
      <c r="VW376" s="1478"/>
      <c r="VX376" s="1478"/>
      <c r="VY376" s="1478"/>
      <c r="VZ376" s="1478"/>
      <c r="WA376" s="1478"/>
      <c r="WB376" s="1478"/>
      <c r="WC376" s="1478"/>
      <c r="WD376" s="1478"/>
      <c r="WE376" s="1478"/>
      <c r="WF376" s="1478"/>
      <c r="WG376" s="1478"/>
      <c r="WH376" s="1478"/>
      <c r="WI376" s="1478"/>
      <c r="WJ376" s="1478"/>
      <c r="WK376" s="1478"/>
      <c r="WL376" s="1478"/>
      <c r="WM376" s="1478"/>
      <c r="WN376" s="1478"/>
      <c r="WO376" s="1478"/>
      <c r="WP376" s="1478"/>
      <c r="WQ376" s="1478"/>
      <c r="WR376" s="1478"/>
      <c r="WS376" s="1478"/>
      <c r="WT376" s="1478"/>
      <c r="WU376" s="1478"/>
      <c r="WV376" s="1478"/>
      <c r="WW376" s="1478"/>
      <c r="WX376" s="1478"/>
      <c r="WY376" s="1478"/>
      <c r="WZ376" s="1478"/>
      <c r="XA376" s="1478"/>
      <c r="XB376" s="1478"/>
      <c r="XC376" s="1478"/>
      <c r="XD376" s="1478"/>
      <c r="XE376" s="1478"/>
      <c r="XF376" s="1478"/>
      <c r="XG376" s="1478"/>
      <c r="XH376" s="1478"/>
      <c r="XI376" s="1478"/>
      <c r="XJ376" s="1478"/>
      <c r="XK376" s="1478"/>
      <c r="XL376" s="1478"/>
      <c r="XM376" s="1478"/>
      <c r="XN376" s="1478"/>
      <c r="XO376" s="1478"/>
      <c r="XP376" s="1478"/>
      <c r="XQ376" s="1478"/>
      <c r="XR376" s="1478"/>
      <c r="XS376" s="1478"/>
      <c r="XT376" s="1478"/>
      <c r="XU376" s="1478"/>
      <c r="XV376" s="1478"/>
      <c r="XW376" s="1478"/>
      <c r="XX376" s="1478"/>
      <c r="XY376" s="1478"/>
      <c r="XZ376" s="1478"/>
      <c r="YA376" s="1478"/>
      <c r="YB376" s="1478"/>
      <c r="YC376" s="1478"/>
      <c r="YD376" s="1478"/>
      <c r="YE376" s="1478"/>
      <c r="YF376" s="1478"/>
      <c r="YG376" s="1478"/>
      <c r="YH376" s="1478"/>
      <c r="YI376" s="1478"/>
      <c r="YJ376" s="1478"/>
      <c r="YK376" s="1478"/>
      <c r="YL376" s="1478"/>
      <c r="YM376" s="1478"/>
      <c r="YN376" s="1478"/>
      <c r="YO376" s="1478"/>
      <c r="YP376" s="1478"/>
      <c r="YQ376" s="1478"/>
      <c r="YR376" s="1478"/>
      <c r="YS376" s="1478"/>
      <c r="YT376" s="1478"/>
      <c r="YU376" s="1478"/>
      <c r="YV376" s="1478"/>
      <c r="YW376" s="1478"/>
      <c r="YX376" s="1478"/>
      <c r="YY376" s="1478"/>
      <c r="YZ376" s="1478"/>
      <c r="ZA376" s="1478"/>
      <c r="ZB376" s="1478"/>
      <c r="ZC376" s="1478"/>
      <c r="ZD376" s="1478"/>
      <c r="ZE376" s="1478"/>
      <c r="ZF376" s="1478"/>
      <c r="ZG376" s="1478"/>
      <c r="ZH376" s="1478"/>
      <c r="ZI376" s="1478"/>
      <c r="ZJ376" s="1478"/>
      <c r="ZK376" s="1478"/>
      <c r="ZL376" s="1478"/>
      <c r="ZM376" s="1478"/>
      <c r="ZN376" s="1478"/>
      <c r="ZO376" s="1478"/>
      <c r="ZP376" s="1478"/>
      <c r="ZQ376" s="1478"/>
      <c r="ZR376" s="1478"/>
      <c r="ZS376" s="1478"/>
      <c r="ZT376" s="1478"/>
      <c r="ZU376" s="1478"/>
      <c r="ZV376" s="1478"/>
      <c r="ZW376" s="1478"/>
      <c r="ZX376" s="1478"/>
      <c r="ZY376" s="1478"/>
      <c r="ZZ376" s="1478"/>
      <c r="AAA376" s="1478"/>
      <c r="AAB376" s="1478"/>
      <c r="AAC376" s="1478"/>
      <c r="AAD376" s="1478"/>
      <c r="AAE376" s="1478"/>
      <c r="AAF376" s="1478"/>
      <c r="AAG376" s="1478"/>
      <c r="AAH376" s="1478"/>
      <c r="AAI376" s="1478"/>
      <c r="AAJ376" s="1478"/>
      <c r="AAK376" s="1478"/>
      <c r="AAL376" s="1478"/>
      <c r="AAM376" s="1478"/>
      <c r="AAN376" s="1478"/>
      <c r="AAO376" s="1478"/>
      <c r="AAP376" s="1478"/>
      <c r="AAQ376" s="1478"/>
      <c r="AAR376" s="1478"/>
      <c r="AAS376" s="1478"/>
      <c r="AAT376" s="1478"/>
      <c r="AAU376" s="1478"/>
      <c r="AAV376" s="1478"/>
      <c r="AAW376" s="1478"/>
      <c r="AAX376" s="1478"/>
      <c r="AAY376" s="1478"/>
      <c r="AAZ376" s="1478"/>
      <c r="ABA376" s="1478"/>
      <c r="ABB376" s="1478"/>
      <c r="ABC376" s="1478"/>
      <c r="ABD376" s="1478"/>
      <c r="ABE376" s="1478"/>
      <c r="ABF376" s="1478"/>
      <c r="ABG376" s="1478"/>
      <c r="ABH376" s="1478"/>
      <c r="ABI376" s="1478"/>
      <c r="ABJ376" s="1478"/>
      <c r="ABK376" s="1478"/>
      <c r="ABL376" s="1478"/>
      <c r="ABM376" s="1478"/>
      <c r="ABN376" s="1478"/>
      <c r="ABO376" s="1478"/>
      <c r="ABP376" s="1478"/>
      <c r="ABQ376" s="1478"/>
      <c r="ABR376" s="1478"/>
      <c r="ABS376" s="1478"/>
      <c r="ABT376" s="1478"/>
      <c r="ABU376" s="1478"/>
      <c r="ABV376" s="1478"/>
      <c r="ABW376" s="1478"/>
      <c r="ABX376" s="1478"/>
      <c r="ABY376" s="1478"/>
      <c r="ABZ376" s="1478"/>
      <c r="ACA376" s="1478"/>
      <c r="ACB376" s="1478"/>
      <c r="ACC376" s="1478"/>
      <c r="ACD376" s="1478"/>
      <c r="ACE376" s="1478"/>
      <c r="ACF376" s="1478"/>
      <c r="ACG376" s="1478"/>
      <c r="ACH376" s="1478"/>
      <c r="ACI376" s="1478"/>
      <c r="ACJ376" s="1478"/>
      <c r="ACK376" s="1478"/>
      <c r="ACL376" s="1478"/>
      <c r="ACM376" s="1478"/>
      <c r="ACN376" s="1478"/>
      <c r="ACO376" s="1478"/>
      <c r="ACP376" s="1478"/>
      <c r="ACQ376" s="1478"/>
      <c r="ACR376" s="1478"/>
      <c r="ACS376" s="1478"/>
      <c r="ACT376" s="1478"/>
      <c r="ACU376" s="1478"/>
      <c r="ACV376" s="1478"/>
      <c r="ACW376" s="1478"/>
      <c r="ACX376" s="1478"/>
      <c r="ACY376" s="1478"/>
      <c r="ACZ376" s="1478"/>
      <c r="ADA376" s="1478"/>
      <c r="ADB376" s="1478"/>
      <c r="ADC376" s="1478"/>
      <c r="ADD376" s="1478"/>
      <c r="ADE376" s="1478"/>
      <c r="ADF376" s="1478"/>
      <c r="ADG376" s="1478"/>
      <c r="ADH376" s="1478"/>
      <c r="ADI376" s="1478"/>
      <c r="ADJ376" s="1478"/>
      <c r="ADK376" s="1478"/>
      <c r="ADL376" s="1478"/>
      <c r="ADM376" s="1478"/>
      <c r="ADN376" s="1478"/>
      <c r="ADO376" s="1478"/>
      <c r="ADP376" s="1478"/>
      <c r="ADQ376" s="1478"/>
      <c r="ADR376" s="1478"/>
      <c r="ADS376" s="1478"/>
      <c r="ADT376" s="1478"/>
      <c r="ADU376" s="1478"/>
      <c r="ADV376" s="1478"/>
      <c r="ADW376" s="1478"/>
      <c r="ADX376" s="1478"/>
      <c r="ADY376" s="1478"/>
      <c r="ADZ376" s="1478"/>
      <c r="AEA376" s="1478"/>
      <c r="AEB376" s="1478"/>
      <c r="AEC376" s="1478"/>
      <c r="AED376" s="1478"/>
      <c r="AEE376" s="1478"/>
      <c r="AEF376" s="1478"/>
      <c r="AEG376" s="1478"/>
      <c r="AEH376" s="1478"/>
      <c r="AEI376" s="1478"/>
      <c r="AEJ376" s="1478"/>
      <c r="AEK376" s="1478"/>
      <c r="AEL376" s="1478"/>
      <c r="AEM376" s="1478"/>
      <c r="AEN376" s="1478"/>
      <c r="AEO376" s="1478"/>
      <c r="AEP376" s="1478"/>
      <c r="AEQ376" s="1478"/>
      <c r="AER376" s="1478"/>
      <c r="AES376" s="1478"/>
      <c r="AET376" s="1478"/>
      <c r="AEU376" s="1478"/>
      <c r="AEV376" s="1478"/>
      <c r="AEW376" s="1478"/>
      <c r="AEX376" s="1478"/>
      <c r="AEY376" s="1478"/>
      <c r="AEZ376" s="1478"/>
      <c r="AFA376" s="1478"/>
      <c r="AFB376" s="1478"/>
      <c r="AFC376" s="1478"/>
      <c r="AFD376" s="1478"/>
      <c r="AFE376" s="1478"/>
      <c r="AFF376" s="1478"/>
      <c r="AFG376" s="1478"/>
      <c r="AFH376" s="1478"/>
      <c r="AFI376" s="1478"/>
      <c r="AFJ376" s="1478"/>
      <c r="AFK376" s="1478"/>
      <c r="AFL376" s="1478"/>
      <c r="AFM376" s="1478"/>
      <c r="AFN376" s="1478"/>
      <c r="AFO376" s="1478"/>
      <c r="AFP376" s="1478"/>
      <c r="AFQ376" s="1478"/>
      <c r="AFR376" s="1478"/>
      <c r="AFS376" s="1478"/>
      <c r="AFT376" s="1478"/>
      <c r="AFU376" s="1478"/>
      <c r="AFV376" s="1478"/>
      <c r="AFW376" s="1478"/>
      <c r="AFX376" s="1478"/>
      <c r="AFY376" s="1478"/>
      <c r="AFZ376" s="1478"/>
      <c r="AGA376" s="1478"/>
      <c r="AGB376" s="1478"/>
      <c r="AGC376" s="1478"/>
      <c r="AGD376" s="1478"/>
      <c r="AGE376" s="1478"/>
      <c r="AGF376" s="1478"/>
      <c r="AGG376" s="1478"/>
      <c r="AGH376" s="1478"/>
      <c r="AGI376" s="1478"/>
      <c r="AGJ376" s="1478"/>
      <c r="AGK376" s="1478"/>
      <c r="AGL376" s="1478"/>
      <c r="AGM376" s="1478"/>
      <c r="AGN376" s="1478"/>
      <c r="AGO376" s="1478"/>
      <c r="AGP376" s="1478"/>
      <c r="AGQ376" s="1478"/>
      <c r="AGR376" s="1478"/>
      <c r="AGS376" s="1478"/>
      <c r="AGT376" s="1478"/>
      <c r="AGU376" s="1478"/>
      <c r="AGV376" s="1478"/>
      <c r="AGW376" s="1478"/>
      <c r="AGX376" s="1478"/>
      <c r="AGY376" s="1478"/>
      <c r="AGZ376" s="1478"/>
      <c r="AHA376" s="1478"/>
      <c r="AHB376" s="1478"/>
      <c r="AHC376" s="1478"/>
      <c r="AHD376" s="1478"/>
      <c r="AHE376" s="1478"/>
      <c r="AHF376" s="1478"/>
      <c r="AHG376" s="1478"/>
      <c r="AHH376" s="1478"/>
      <c r="AHI376" s="1478"/>
      <c r="AHJ376" s="1478"/>
      <c r="AHK376" s="1478"/>
      <c r="AHL376" s="1478"/>
      <c r="AHM376" s="1478"/>
      <c r="AHN376" s="1478"/>
      <c r="AHO376" s="1478"/>
      <c r="AHP376" s="1478"/>
      <c r="AHQ376" s="1478"/>
      <c r="AHR376" s="1478"/>
      <c r="AHS376" s="1478"/>
      <c r="AHT376" s="1478"/>
      <c r="AHU376" s="1478"/>
      <c r="AHV376" s="1478"/>
      <c r="AHW376" s="1478"/>
      <c r="AHX376" s="1478"/>
      <c r="AHY376" s="1478"/>
      <c r="AHZ376" s="1478"/>
      <c r="AIA376" s="1478"/>
      <c r="AIB376" s="1478"/>
      <c r="AIC376" s="1478"/>
      <c r="AID376" s="1478"/>
      <c r="AIE376" s="1478"/>
      <c r="AIF376" s="1478"/>
      <c r="AIG376" s="1478"/>
      <c r="AIH376" s="1478"/>
      <c r="AII376" s="1478"/>
      <c r="AIJ376" s="1478"/>
      <c r="AIK376" s="1478"/>
      <c r="AIL376" s="1478"/>
      <c r="AIM376" s="1478"/>
      <c r="AIN376" s="1478"/>
      <c r="AIO376" s="1478"/>
      <c r="AIP376" s="1478"/>
      <c r="AIQ376" s="1478"/>
      <c r="AIR376" s="1478"/>
      <c r="AIS376" s="1478"/>
      <c r="AIT376" s="1478"/>
      <c r="AIU376" s="1478"/>
      <c r="AIV376" s="1478"/>
      <c r="AIW376" s="1478"/>
      <c r="AIX376" s="1478"/>
      <c r="AIY376" s="1478"/>
      <c r="AIZ376" s="1478"/>
      <c r="AJA376" s="1478"/>
      <c r="AJB376" s="1478"/>
      <c r="AJC376" s="1478"/>
      <c r="AJD376" s="1478"/>
      <c r="AJE376" s="1478"/>
      <c r="AJF376" s="1478"/>
      <c r="AJG376" s="1478"/>
      <c r="AJH376" s="1478"/>
      <c r="AJI376" s="1478"/>
      <c r="AJJ376" s="1478"/>
      <c r="AJK376" s="1478"/>
      <c r="AJL376" s="1478"/>
      <c r="AJM376" s="1478"/>
      <c r="AJN376" s="1478"/>
      <c r="AJO376" s="1478"/>
      <c r="AJP376" s="1478"/>
      <c r="AJQ376" s="1478"/>
      <c r="AJR376" s="1478"/>
      <c r="AJS376" s="1478"/>
      <c r="AJT376" s="1478"/>
      <c r="AJU376" s="1478"/>
      <c r="AJV376" s="1478"/>
      <c r="AJW376" s="1478"/>
      <c r="AJX376" s="1478"/>
      <c r="AJY376" s="1478"/>
      <c r="AJZ376" s="1478"/>
      <c r="AKA376" s="1478"/>
      <c r="AKB376" s="1478"/>
      <c r="AKC376" s="1478"/>
      <c r="AKD376" s="1478"/>
      <c r="AKE376" s="1478"/>
      <c r="AKF376" s="1478"/>
      <c r="AKG376" s="1478"/>
      <c r="AKH376" s="1478"/>
      <c r="AKI376" s="1478"/>
      <c r="AKJ376" s="1478"/>
      <c r="AKK376" s="1478"/>
      <c r="AKL376" s="1478"/>
      <c r="AKM376" s="1478"/>
      <c r="AKN376" s="1478"/>
      <c r="AKO376" s="1478"/>
      <c r="AKP376" s="1478"/>
      <c r="AKQ376" s="1478"/>
      <c r="AKR376" s="1478"/>
      <c r="AKS376" s="1478"/>
      <c r="AKT376" s="1478"/>
      <c r="AKU376" s="1478"/>
      <c r="AKV376" s="1478"/>
      <c r="AKW376" s="1478"/>
      <c r="AKX376" s="1478"/>
      <c r="AKY376" s="1478"/>
      <c r="AKZ376" s="1478"/>
      <c r="ALA376" s="1478"/>
      <c r="ALB376" s="1478"/>
      <c r="ALC376" s="1478"/>
      <c r="ALD376" s="1478"/>
      <c r="ALE376" s="1478"/>
      <c r="ALF376" s="1478"/>
      <c r="ALG376" s="1478"/>
      <c r="ALH376" s="1478"/>
      <c r="ALI376" s="1478"/>
      <c r="ALJ376" s="1478"/>
      <c r="ALK376" s="1478"/>
      <c r="ALL376" s="1478"/>
      <c r="ALM376" s="1478"/>
      <c r="ALN376" s="1478"/>
      <c r="ALO376" s="1478"/>
      <c r="ALP376" s="1478"/>
      <c r="ALQ376" s="1478"/>
      <c r="ALR376" s="1478"/>
      <c r="ALS376" s="1478"/>
      <c r="ALT376" s="1478"/>
      <c r="ALU376" s="1478"/>
      <c r="ALV376" s="1478"/>
      <c r="ALW376" s="1478"/>
      <c r="ALX376" s="1478"/>
      <c r="ALY376" s="1478"/>
      <c r="ALZ376" s="1478"/>
      <c r="AMA376" s="1478"/>
      <c r="AMB376" s="1478"/>
      <c r="AMC376" s="1478"/>
      <c r="AMD376" s="1478"/>
      <c r="AME376" s="1478"/>
      <c r="AMF376" s="1478"/>
      <c r="AMG376" s="1478"/>
      <c r="AMH376" s="1478"/>
      <c r="AMI376" s="1478"/>
      <c r="AMJ376" s="1478"/>
      <c r="AMK376" s="1478"/>
      <c r="AML376" s="1478"/>
      <c r="AMM376" s="1478"/>
      <c r="AMN376" s="1478"/>
      <c r="AMO376" s="1478"/>
      <c r="AMP376" s="1478"/>
      <c r="AMQ376" s="1478"/>
      <c r="AMR376" s="1478"/>
      <c r="AMS376" s="1478"/>
      <c r="AMT376" s="1478"/>
      <c r="AMU376" s="1478"/>
      <c r="AMV376" s="1478"/>
      <c r="AMW376" s="1478"/>
      <c r="AMX376" s="1478"/>
      <c r="AMY376" s="1478"/>
      <c r="AMZ376" s="1478"/>
      <c r="ANA376" s="1478"/>
      <c r="ANB376" s="1478"/>
      <c r="ANC376" s="1478"/>
      <c r="AND376" s="1478"/>
      <c r="ANE376" s="1478"/>
      <c r="ANF376" s="1478"/>
      <c r="ANG376" s="1478"/>
      <c r="ANH376" s="1478"/>
      <c r="ANI376" s="1478"/>
      <c r="ANJ376" s="1478"/>
      <c r="ANK376" s="1478"/>
      <c r="ANL376" s="1478"/>
      <c r="ANM376" s="1478"/>
      <c r="ANN376" s="1478"/>
      <c r="ANO376" s="1478"/>
      <c r="ANP376" s="1478"/>
      <c r="ANQ376" s="1478"/>
      <c r="ANR376" s="1478"/>
      <c r="ANS376" s="1478"/>
      <c r="ANT376" s="1478"/>
      <c r="ANU376" s="1478"/>
      <c r="ANV376" s="1478"/>
      <c r="ANW376" s="1478"/>
      <c r="ANX376" s="1478"/>
      <c r="ANY376" s="1478"/>
      <c r="ANZ376" s="1478"/>
      <c r="AOA376" s="1478"/>
      <c r="AOB376" s="1478"/>
      <c r="AOC376" s="1478"/>
      <c r="AOD376" s="1478"/>
      <c r="AOE376" s="1478"/>
      <c r="AOF376" s="1478"/>
      <c r="AOG376" s="1478"/>
      <c r="AOH376" s="1478"/>
      <c r="AOI376" s="1478"/>
      <c r="AOJ376" s="1478"/>
      <c r="AOK376" s="1478"/>
      <c r="AOL376" s="1478"/>
      <c r="AOM376" s="1478"/>
      <c r="AON376" s="1478"/>
      <c r="AOO376" s="1478"/>
      <c r="AOP376" s="1478"/>
      <c r="AOQ376" s="1478"/>
      <c r="AOR376" s="1478"/>
      <c r="AOS376" s="1478"/>
      <c r="AOT376" s="1478"/>
      <c r="AOU376" s="1478"/>
      <c r="AOV376" s="1478"/>
      <c r="AOW376" s="1478"/>
      <c r="AOX376" s="1478"/>
      <c r="AOY376" s="1478"/>
      <c r="AOZ376" s="1478"/>
      <c r="APA376" s="1478"/>
      <c r="APB376" s="1478"/>
      <c r="APC376" s="1478"/>
      <c r="APD376" s="1478"/>
      <c r="APE376" s="1478"/>
      <c r="APF376" s="1478"/>
      <c r="APG376" s="1478"/>
      <c r="APH376" s="1478"/>
      <c r="API376" s="1478"/>
      <c r="APJ376" s="1478"/>
      <c r="APK376" s="1478"/>
      <c r="APL376" s="1478"/>
      <c r="APM376" s="1478"/>
      <c r="APN376" s="1478"/>
      <c r="APO376" s="1478"/>
      <c r="APP376" s="1478"/>
      <c r="APQ376" s="1478"/>
      <c r="APR376" s="1478"/>
      <c r="APS376" s="1478"/>
      <c r="APT376" s="1478"/>
      <c r="APU376" s="1478"/>
      <c r="APV376" s="1478"/>
      <c r="APW376" s="1478"/>
      <c r="APX376" s="1478"/>
      <c r="APY376" s="1478"/>
      <c r="APZ376" s="1478"/>
      <c r="AQA376" s="1478"/>
      <c r="AQB376" s="1478"/>
      <c r="AQC376" s="1478"/>
      <c r="AQD376" s="1478"/>
      <c r="AQE376" s="1478"/>
      <c r="AQF376" s="1478"/>
      <c r="AQG376" s="1478"/>
      <c r="AQH376" s="1478"/>
      <c r="AQI376" s="1478"/>
      <c r="AQJ376" s="1478"/>
      <c r="AQK376" s="1478"/>
      <c r="AQL376" s="1478"/>
      <c r="AQM376" s="1478"/>
      <c r="AQN376" s="1478"/>
      <c r="AQO376" s="1478"/>
      <c r="AQP376" s="1478"/>
      <c r="AQQ376" s="1478"/>
      <c r="AQR376" s="1478"/>
      <c r="AQS376" s="1478"/>
      <c r="AQT376" s="1478"/>
      <c r="AQU376" s="1478"/>
      <c r="AQV376" s="1478"/>
      <c r="AQW376" s="1478"/>
      <c r="AQX376" s="1478"/>
      <c r="AQY376" s="1478"/>
      <c r="AQZ376" s="1478"/>
      <c r="ARA376" s="1478"/>
      <c r="ARB376" s="1478"/>
      <c r="ARC376" s="1478"/>
      <c r="ARD376" s="1478"/>
      <c r="ARE376" s="1478"/>
      <c r="ARF376" s="1478"/>
      <c r="ARG376" s="1478"/>
      <c r="ARH376" s="1478"/>
      <c r="ARI376" s="1478"/>
      <c r="ARJ376" s="1478"/>
      <c r="ARK376" s="1478"/>
      <c r="ARL376" s="1478"/>
      <c r="ARM376" s="1478"/>
      <c r="ARN376" s="1478"/>
      <c r="ARO376" s="1478"/>
      <c r="ARP376" s="1478"/>
      <c r="ARQ376" s="1478"/>
      <c r="ARR376" s="1478"/>
      <c r="ARS376" s="1478"/>
      <c r="ART376" s="1478"/>
      <c r="ARU376" s="1478"/>
      <c r="ARV376" s="1478"/>
      <c r="ARW376" s="1478"/>
      <c r="ARX376" s="1478"/>
      <c r="ARY376" s="1478"/>
      <c r="ARZ376" s="1478"/>
      <c r="ASA376" s="1478"/>
      <c r="ASB376" s="1478"/>
      <c r="ASC376" s="1478"/>
      <c r="ASD376" s="1478"/>
      <c r="ASE376" s="1478"/>
      <c r="ASF376" s="1478"/>
      <c r="ASG376" s="1478"/>
      <c r="ASH376" s="1478"/>
      <c r="ASI376" s="1478"/>
      <c r="ASJ376" s="1478"/>
      <c r="ASK376" s="1478"/>
      <c r="ASL376" s="1478"/>
      <c r="ASM376" s="1478"/>
      <c r="ASN376" s="1478"/>
      <c r="ASO376" s="1478"/>
      <c r="ASP376" s="1478"/>
      <c r="ASQ376" s="1478"/>
      <c r="ASR376" s="1478"/>
      <c r="ASS376" s="1478"/>
      <c r="AST376" s="1478"/>
      <c r="ASU376" s="1478"/>
      <c r="ASV376" s="1478"/>
      <c r="ASW376" s="1478"/>
      <c r="ASX376" s="1478"/>
      <c r="ASY376" s="1478"/>
      <c r="ASZ376" s="1478"/>
      <c r="ATA376" s="1478"/>
      <c r="ATB376" s="1478"/>
      <c r="ATC376" s="1478"/>
      <c r="ATD376" s="1478"/>
      <c r="ATE376" s="1478"/>
      <c r="ATF376" s="1478"/>
      <c r="ATG376" s="1478"/>
      <c r="ATH376" s="1478"/>
      <c r="ATI376" s="1478"/>
      <c r="ATJ376" s="1478"/>
      <c r="ATK376" s="1478"/>
      <c r="ATL376" s="1478"/>
      <c r="ATM376" s="1478"/>
      <c r="ATN376" s="1478"/>
      <c r="ATO376" s="1478"/>
      <c r="ATP376" s="1478"/>
      <c r="ATQ376" s="1478"/>
      <c r="ATR376" s="1478"/>
      <c r="ATS376" s="1478"/>
      <c r="ATT376" s="1478"/>
      <c r="ATU376" s="1478"/>
      <c r="ATV376" s="1478"/>
      <c r="ATW376" s="1478"/>
      <c r="ATX376" s="1478"/>
      <c r="ATY376" s="1478"/>
      <c r="ATZ376" s="1478"/>
      <c r="AUA376" s="1478"/>
      <c r="AUB376" s="1478"/>
      <c r="AUC376" s="1478"/>
      <c r="AUD376" s="1478"/>
      <c r="AUE376" s="1478"/>
      <c r="AUF376" s="1478"/>
      <c r="AUG376" s="1478"/>
      <c r="AUH376" s="1478"/>
      <c r="AUI376" s="1478"/>
      <c r="AUJ376" s="1478"/>
      <c r="AUK376" s="1478"/>
      <c r="AUL376" s="1478"/>
      <c r="AUM376" s="1478"/>
      <c r="AUN376" s="1478"/>
      <c r="AUO376" s="1478"/>
      <c r="AUP376" s="1478"/>
      <c r="AUQ376" s="1478"/>
      <c r="AUR376" s="1478"/>
      <c r="AUS376" s="1478"/>
      <c r="AUT376" s="1478"/>
      <c r="AUU376" s="1478"/>
      <c r="AUV376" s="1478"/>
      <c r="AUW376" s="1478"/>
      <c r="AUX376" s="1478"/>
      <c r="AUY376" s="1478"/>
      <c r="AUZ376" s="1478"/>
      <c r="AVA376" s="1478"/>
      <c r="AVB376" s="1478"/>
      <c r="AVC376" s="1478"/>
      <c r="AVD376" s="1478"/>
      <c r="AVE376" s="1478"/>
      <c r="AVF376" s="1478"/>
      <c r="AVG376" s="1478"/>
      <c r="AVH376" s="1478"/>
      <c r="AVI376" s="1478"/>
      <c r="AVJ376" s="1478"/>
      <c r="AVK376" s="1478"/>
      <c r="AVL376" s="1478"/>
      <c r="AVM376" s="1478"/>
      <c r="AVN376" s="1478"/>
      <c r="AVO376" s="1478"/>
      <c r="AVP376" s="1478"/>
      <c r="AVQ376" s="1478"/>
      <c r="AVR376" s="1478"/>
      <c r="AVS376" s="1478"/>
      <c r="AVT376" s="1478"/>
      <c r="AVU376" s="1478"/>
      <c r="AVV376" s="1478"/>
      <c r="AVW376" s="1478"/>
      <c r="AVX376" s="1478"/>
      <c r="AVY376" s="1478"/>
      <c r="AVZ376" s="1478"/>
      <c r="AWA376" s="1478"/>
      <c r="AWB376" s="1478"/>
      <c r="AWC376" s="1478"/>
      <c r="AWD376" s="1478"/>
      <c r="AWE376" s="1478"/>
      <c r="AWF376" s="1478"/>
      <c r="AWG376" s="1478"/>
      <c r="AWH376" s="1478"/>
      <c r="AWI376" s="1478"/>
      <c r="AWJ376" s="1478"/>
      <c r="AWK376" s="1478"/>
      <c r="AWL376" s="1478"/>
      <c r="AWM376" s="1478"/>
      <c r="AWN376" s="1478"/>
      <c r="AWO376" s="1478"/>
      <c r="AWP376" s="1478"/>
      <c r="AWQ376" s="1478"/>
      <c r="AWR376" s="1478"/>
      <c r="AWS376" s="1478"/>
      <c r="AWT376" s="1478"/>
      <c r="AWU376" s="1478"/>
      <c r="AWV376" s="1478"/>
      <c r="AWW376" s="1478"/>
      <c r="AWX376" s="1478"/>
      <c r="AWY376" s="1478"/>
      <c r="AWZ376" s="1478"/>
      <c r="AXA376" s="1478"/>
      <c r="AXB376" s="1478"/>
      <c r="AXC376" s="1478"/>
      <c r="AXD376" s="1478"/>
      <c r="AXE376" s="1478"/>
      <c r="AXF376" s="1478"/>
      <c r="AXG376" s="1478"/>
      <c r="AXH376" s="1478"/>
      <c r="AXI376" s="1478"/>
      <c r="AXJ376" s="1478"/>
      <c r="AXK376" s="1478"/>
      <c r="AXL376" s="1478"/>
      <c r="AXM376" s="1478"/>
      <c r="AXN376" s="1478"/>
      <c r="AXO376" s="1478"/>
      <c r="AXP376" s="1478"/>
      <c r="AXQ376" s="1478"/>
      <c r="AXR376" s="1478"/>
      <c r="AXS376" s="1478"/>
      <c r="AXT376" s="1478"/>
      <c r="AXU376" s="1478"/>
      <c r="AXV376" s="1478"/>
      <c r="AXW376" s="1478"/>
      <c r="AXX376" s="1478"/>
      <c r="AXY376" s="1478"/>
      <c r="AXZ376" s="1478"/>
      <c r="AYA376" s="1478"/>
      <c r="AYB376" s="1478"/>
      <c r="AYC376" s="1478"/>
      <c r="AYD376" s="1478"/>
      <c r="AYE376" s="1478"/>
      <c r="AYF376" s="1478"/>
      <c r="AYG376" s="1478"/>
      <c r="AYH376" s="1478"/>
      <c r="AYI376" s="1478"/>
      <c r="AYJ376" s="1478"/>
      <c r="AYK376" s="1478"/>
      <c r="AYL376" s="1478"/>
      <c r="AYM376" s="1478"/>
      <c r="AYN376" s="1478"/>
      <c r="AYO376" s="1478"/>
      <c r="AYP376" s="1478"/>
      <c r="AYQ376" s="1478"/>
      <c r="AYR376" s="1478"/>
      <c r="AYS376" s="1478"/>
      <c r="AYT376" s="1478"/>
      <c r="AYU376" s="1478"/>
      <c r="AYV376" s="1478"/>
      <c r="AYW376" s="1478"/>
      <c r="AYX376" s="1478"/>
      <c r="AYY376" s="1478"/>
      <c r="AYZ376" s="1478"/>
      <c r="AZA376" s="1478"/>
      <c r="AZB376" s="1478"/>
      <c r="AZC376" s="1478"/>
      <c r="AZD376" s="1478"/>
      <c r="AZE376" s="1478"/>
      <c r="AZF376" s="1478"/>
      <c r="AZG376" s="1478"/>
      <c r="AZH376" s="1478"/>
      <c r="AZI376" s="1478"/>
      <c r="AZJ376" s="1478"/>
      <c r="AZK376" s="1478"/>
      <c r="AZL376" s="1478"/>
      <c r="AZM376" s="1478"/>
      <c r="AZN376" s="1478"/>
      <c r="AZO376" s="1478"/>
      <c r="AZP376" s="1478"/>
      <c r="AZQ376" s="1478"/>
      <c r="AZR376" s="1478"/>
      <c r="AZS376" s="1478"/>
      <c r="AZT376" s="1478"/>
      <c r="AZU376" s="1478"/>
      <c r="AZV376" s="1478"/>
      <c r="AZW376" s="1478"/>
      <c r="AZX376" s="1478"/>
      <c r="AZY376" s="1478"/>
      <c r="AZZ376" s="1478"/>
      <c r="BAA376" s="1478"/>
      <c r="BAB376" s="1478"/>
      <c r="BAC376" s="1478"/>
      <c r="BAD376" s="1478"/>
      <c r="BAE376" s="1478"/>
      <c r="BAF376" s="1478"/>
      <c r="BAG376" s="1478"/>
      <c r="BAH376" s="1478"/>
      <c r="BAI376" s="1478"/>
      <c r="BAJ376" s="1478"/>
      <c r="BAK376" s="1478"/>
      <c r="BAL376" s="1478"/>
      <c r="BAM376" s="1478"/>
      <c r="BAN376" s="1478"/>
      <c r="BAO376" s="1478"/>
      <c r="BAP376" s="1478"/>
      <c r="BAQ376" s="1478"/>
      <c r="BAR376" s="1478"/>
      <c r="BAS376" s="1478"/>
      <c r="BAT376" s="1478"/>
      <c r="BAU376" s="1478"/>
      <c r="BAV376" s="1478"/>
      <c r="BAW376" s="1478"/>
      <c r="BAX376" s="1478"/>
      <c r="BAY376" s="1478"/>
      <c r="BAZ376" s="1478"/>
      <c r="BBA376" s="1478"/>
      <c r="BBB376" s="1478"/>
      <c r="BBC376" s="1478"/>
      <c r="BBD376" s="1478"/>
      <c r="BBE376" s="1478"/>
      <c r="BBF376" s="1478"/>
      <c r="BBG376" s="1478"/>
      <c r="BBH376" s="1478"/>
      <c r="BBI376" s="1478"/>
      <c r="BBJ376" s="1478"/>
      <c r="BBK376" s="1478"/>
      <c r="BBL376" s="1478"/>
      <c r="BBM376" s="1478"/>
      <c r="BBN376" s="1478"/>
      <c r="BBO376" s="1478"/>
      <c r="BBP376" s="1478"/>
      <c r="BBQ376" s="1478"/>
      <c r="BBR376" s="1478"/>
      <c r="BBS376" s="1478"/>
      <c r="BBT376" s="1478"/>
      <c r="BBU376" s="1478"/>
      <c r="BBV376" s="1478"/>
      <c r="BBW376" s="1478"/>
      <c r="BBX376" s="1478"/>
      <c r="BBY376" s="1478"/>
      <c r="BBZ376" s="1478"/>
      <c r="BCA376" s="1478"/>
      <c r="BCB376" s="1478"/>
      <c r="BCC376" s="1478"/>
      <c r="BCD376" s="1478"/>
      <c r="BCE376" s="1478"/>
      <c r="BCF376" s="1478"/>
      <c r="BCG376" s="1478"/>
      <c r="BCH376" s="1478"/>
      <c r="BCI376" s="1478"/>
      <c r="BCJ376" s="1478"/>
      <c r="BCK376" s="1478"/>
      <c r="BCL376" s="1478"/>
      <c r="BCM376" s="1478"/>
      <c r="BCN376" s="1478"/>
      <c r="BCO376" s="1478"/>
      <c r="BCP376" s="1478"/>
      <c r="BCQ376" s="1478"/>
      <c r="BCR376" s="1478"/>
      <c r="BCS376" s="1478"/>
      <c r="BCT376" s="1478"/>
      <c r="BCU376" s="1478"/>
      <c r="BCV376" s="1478"/>
      <c r="BCW376" s="1478"/>
      <c r="BCX376" s="1478"/>
      <c r="BCY376" s="1478"/>
      <c r="BCZ376" s="1478"/>
      <c r="BDA376" s="1478"/>
      <c r="BDB376" s="1478"/>
      <c r="BDC376" s="1478"/>
      <c r="BDD376" s="1478"/>
      <c r="BDE376" s="1478"/>
      <c r="BDF376" s="1478"/>
      <c r="BDG376" s="1478"/>
      <c r="BDH376" s="1478"/>
      <c r="BDI376" s="1478"/>
      <c r="BDJ376" s="1478"/>
      <c r="BDK376" s="1478"/>
      <c r="BDL376" s="1478"/>
      <c r="BDM376" s="1478"/>
      <c r="BDN376" s="1478"/>
      <c r="BDO376" s="1478"/>
      <c r="BDP376" s="1478"/>
      <c r="BDQ376" s="1478"/>
      <c r="BDR376" s="1478"/>
      <c r="BDS376" s="1478"/>
      <c r="BDT376" s="1478"/>
      <c r="BDU376" s="1478"/>
      <c r="BDV376" s="1478"/>
      <c r="BDW376" s="1478"/>
      <c r="BDX376" s="1478"/>
      <c r="BDY376" s="1478"/>
      <c r="BDZ376" s="1478"/>
      <c r="BEA376" s="1478"/>
      <c r="BEB376" s="1478"/>
      <c r="BEC376" s="1478"/>
      <c r="BED376" s="1478"/>
      <c r="BEE376" s="1478"/>
      <c r="BEF376" s="1478"/>
      <c r="BEG376" s="1478"/>
      <c r="BEH376" s="1478"/>
      <c r="BEI376" s="1478"/>
      <c r="BEJ376" s="1478"/>
      <c r="BEK376" s="1478"/>
      <c r="BEL376" s="1478"/>
      <c r="BEM376" s="1478"/>
      <c r="BEN376" s="1478"/>
      <c r="BEO376" s="1478"/>
      <c r="BEP376" s="1478"/>
      <c r="BEQ376" s="1478"/>
      <c r="BER376" s="1478"/>
      <c r="BES376" s="1478"/>
      <c r="BET376" s="1478"/>
      <c r="BEU376" s="1478"/>
      <c r="BEV376" s="1478"/>
      <c r="BEW376" s="1478"/>
      <c r="BEX376" s="1478"/>
      <c r="BEY376" s="1478"/>
      <c r="BEZ376" s="1478"/>
      <c r="BFA376" s="1478"/>
      <c r="BFB376" s="1478"/>
      <c r="BFC376" s="1478"/>
      <c r="BFD376" s="1478"/>
      <c r="BFE376" s="1478"/>
      <c r="BFF376" s="1478"/>
      <c r="BFG376" s="1478"/>
      <c r="BFH376" s="1478"/>
      <c r="BFI376" s="1478"/>
      <c r="BFJ376" s="1478"/>
      <c r="BFK376" s="1478"/>
      <c r="BFL376" s="1478"/>
      <c r="BFM376" s="1478"/>
      <c r="BFN376" s="1478"/>
      <c r="BFO376" s="1478"/>
      <c r="BFP376" s="1478"/>
      <c r="BFQ376" s="1478"/>
      <c r="BFR376" s="1478"/>
      <c r="BFS376" s="1478"/>
      <c r="BFT376" s="1478"/>
      <c r="BFU376" s="1478"/>
      <c r="BFV376" s="1478"/>
      <c r="BFW376" s="1478"/>
      <c r="BFX376" s="1478"/>
      <c r="BFY376" s="1478"/>
      <c r="BFZ376" s="1478"/>
      <c r="BGA376" s="1478"/>
      <c r="BGB376" s="1478"/>
      <c r="BGC376" s="1478"/>
      <c r="BGD376" s="1478"/>
      <c r="BGE376" s="1478"/>
      <c r="BGF376" s="1478"/>
      <c r="BGG376" s="1478"/>
      <c r="BGH376" s="1478"/>
      <c r="BGI376" s="1478"/>
      <c r="BGJ376" s="1478"/>
      <c r="BGK376" s="1478"/>
      <c r="BGL376" s="1478"/>
      <c r="BGM376" s="1478"/>
      <c r="BGN376" s="1478"/>
      <c r="BGO376" s="1478"/>
      <c r="BGP376" s="1478"/>
      <c r="BGQ376" s="1478"/>
      <c r="BGR376" s="1478"/>
      <c r="BGS376" s="1478"/>
      <c r="BGT376" s="1478"/>
      <c r="BGU376" s="1478"/>
      <c r="BGV376" s="1478"/>
      <c r="BGW376" s="1478"/>
      <c r="BGX376" s="1478"/>
      <c r="BGY376" s="1478"/>
      <c r="BGZ376" s="1478"/>
      <c r="BHA376" s="1478"/>
      <c r="BHB376" s="1478"/>
      <c r="BHC376" s="1478"/>
      <c r="BHD376" s="1478"/>
      <c r="BHE376" s="1478"/>
      <c r="BHF376" s="1478"/>
      <c r="BHG376" s="1478"/>
      <c r="BHH376" s="1478"/>
      <c r="BHI376" s="1478"/>
      <c r="BHJ376" s="1478"/>
      <c r="BHK376" s="1478"/>
      <c r="BHL376" s="1478"/>
      <c r="BHM376" s="1478"/>
      <c r="BHN376" s="1478"/>
      <c r="BHO376" s="1478"/>
      <c r="BHP376" s="1478"/>
      <c r="BHQ376" s="1478"/>
      <c r="BHR376" s="1478"/>
      <c r="BHS376" s="1478"/>
      <c r="BHT376" s="1478"/>
      <c r="BHU376" s="1478"/>
      <c r="BHV376" s="1478"/>
      <c r="BHW376" s="1478"/>
      <c r="BHX376" s="1478"/>
      <c r="BHY376" s="1478"/>
      <c r="BHZ376" s="1478"/>
      <c r="BIA376" s="1478"/>
      <c r="BIB376" s="1478"/>
      <c r="BIC376" s="1478"/>
      <c r="BID376" s="1478"/>
      <c r="BIE376" s="1478"/>
      <c r="BIF376" s="1478"/>
      <c r="BIG376" s="1478"/>
      <c r="BIH376" s="1478"/>
      <c r="BII376" s="1478"/>
      <c r="BIJ376" s="1478"/>
      <c r="BIK376" s="1478"/>
      <c r="BIL376" s="1478"/>
      <c r="BIM376" s="1478"/>
      <c r="BIN376" s="1478"/>
      <c r="BIO376" s="1478"/>
      <c r="BIP376" s="1478"/>
      <c r="BIQ376" s="1478"/>
      <c r="BIR376" s="1478"/>
      <c r="BIS376" s="1478"/>
      <c r="BIT376" s="1478"/>
      <c r="BIU376" s="1478"/>
      <c r="BIV376" s="1478"/>
      <c r="BIW376" s="1478"/>
      <c r="BIX376" s="1478"/>
      <c r="BIY376" s="1478"/>
      <c r="BIZ376" s="1478"/>
      <c r="BJA376" s="1478"/>
      <c r="BJB376" s="1478"/>
      <c r="BJC376" s="1478"/>
      <c r="BJD376" s="1478"/>
      <c r="BJE376" s="1478"/>
      <c r="BJF376" s="1478"/>
      <c r="BJG376" s="1478"/>
      <c r="BJH376" s="1478"/>
      <c r="BJI376" s="1478"/>
      <c r="BJJ376" s="1478"/>
      <c r="BJK376" s="1478"/>
      <c r="BJL376" s="1478"/>
      <c r="BJM376" s="1478"/>
      <c r="BJN376" s="1478"/>
      <c r="BJO376" s="1478"/>
      <c r="BJP376" s="1478"/>
      <c r="BJQ376" s="1478"/>
      <c r="BJR376" s="1478"/>
      <c r="BJS376" s="1478"/>
      <c r="BJT376" s="1478"/>
      <c r="BJU376" s="1478"/>
      <c r="BJV376" s="1478"/>
      <c r="BJW376" s="1478"/>
      <c r="BJX376" s="1478"/>
      <c r="BJY376" s="1478"/>
      <c r="BJZ376" s="1478"/>
      <c r="BKA376" s="1478"/>
      <c r="BKB376" s="1478"/>
      <c r="BKC376" s="1478"/>
      <c r="BKD376" s="1478"/>
      <c r="BKE376" s="1478"/>
      <c r="BKF376" s="1478"/>
      <c r="BKG376" s="1478"/>
      <c r="BKH376" s="1478"/>
      <c r="BKI376" s="1478"/>
      <c r="BKJ376" s="1478"/>
      <c r="BKK376" s="1478"/>
      <c r="BKL376" s="1478"/>
      <c r="BKM376" s="1478"/>
      <c r="BKN376" s="1478"/>
      <c r="BKO376" s="1478"/>
      <c r="BKP376" s="1478"/>
      <c r="BKQ376" s="1478"/>
      <c r="BKR376" s="1478"/>
      <c r="BKS376" s="1478"/>
      <c r="BKT376" s="1478"/>
      <c r="BKU376" s="1478"/>
      <c r="BKV376" s="1478"/>
      <c r="BKW376" s="1478"/>
      <c r="BKX376" s="1478"/>
      <c r="BKY376" s="1478"/>
      <c r="BKZ376" s="1478"/>
      <c r="BLA376" s="1478"/>
      <c r="BLB376" s="1478"/>
      <c r="BLC376" s="1478"/>
      <c r="BLD376" s="1478"/>
      <c r="BLE376" s="1478"/>
      <c r="BLF376" s="1478"/>
      <c r="BLG376" s="1478"/>
      <c r="BLH376" s="1478"/>
      <c r="BLI376" s="1478"/>
      <c r="BLJ376" s="1478"/>
      <c r="BLK376" s="1478"/>
      <c r="BLL376" s="1478"/>
      <c r="BLM376" s="1478"/>
      <c r="BLN376" s="1478"/>
      <c r="BLO376" s="1478"/>
      <c r="BLP376" s="1478"/>
      <c r="BLQ376" s="1478"/>
      <c r="BLR376" s="1478"/>
      <c r="BLS376" s="1478"/>
      <c r="BLT376" s="1478"/>
      <c r="BLU376" s="1478"/>
      <c r="BLV376" s="1478"/>
      <c r="BLW376" s="1478"/>
      <c r="BLX376" s="1478"/>
      <c r="BLY376" s="1478"/>
      <c r="BLZ376" s="1478"/>
      <c r="BMA376" s="1478"/>
      <c r="BMB376" s="1478"/>
      <c r="BMC376" s="1478"/>
      <c r="BMD376" s="1478"/>
      <c r="BME376" s="1478"/>
      <c r="BMF376" s="1478"/>
      <c r="BMG376" s="1478"/>
      <c r="BMH376" s="1478"/>
      <c r="BMI376" s="1478"/>
      <c r="BMJ376" s="1478"/>
      <c r="BMK376" s="1478"/>
      <c r="BML376" s="1478"/>
      <c r="BMM376" s="1478"/>
      <c r="BMN376" s="1478"/>
      <c r="BMO376" s="1478"/>
      <c r="BMP376" s="1478"/>
      <c r="BMQ376" s="1478"/>
      <c r="BMR376" s="1478"/>
      <c r="BMS376" s="1478"/>
      <c r="BMT376" s="1478"/>
      <c r="BMU376" s="1478"/>
      <c r="BMV376" s="1478"/>
      <c r="BMW376" s="1478"/>
      <c r="BMX376" s="1478"/>
      <c r="BMY376" s="1478"/>
      <c r="BMZ376" s="1478"/>
      <c r="BNA376" s="1478"/>
      <c r="BNB376" s="1478"/>
      <c r="BNC376" s="1478"/>
      <c r="BND376" s="1478"/>
      <c r="BNE376" s="1478"/>
      <c r="BNF376" s="1478"/>
      <c r="BNG376" s="1478"/>
      <c r="BNH376" s="1478"/>
      <c r="BNI376" s="1478"/>
      <c r="BNJ376" s="1478"/>
      <c r="BNK376" s="1478"/>
      <c r="BNL376" s="1478"/>
      <c r="BNM376" s="1478"/>
      <c r="BNN376" s="1478"/>
      <c r="BNO376" s="1478"/>
      <c r="BNP376" s="1478"/>
      <c r="BNQ376" s="1478"/>
      <c r="BNR376" s="1478"/>
      <c r="BNS376" s="1478"/>
      <c r="BNT376" s="1478"/>
      <c r="BNU376" s="1478"/>
      <c r="BNV376" s="1478"/>
      <c r="BNW376" s="1478"/>
      <c r="BNX376" s="1478"/>
      <c r="BNY376" s="1478"/>
      <c r="BNZ376" s="1478"/>
      <c r="BOA376" s="1478"/>
      <c r="BOB376" s="1478"/>
      <c r="BOC376" s="1478"/>
      <c r="BOD376" s="1478"/>
      <c r="BOE376" s="1478"/>
      <c r="BOF376" s="1478"/>
      <c r="BOG376" s="1478"/>
      <c r="BOH376" s="1478"/>
      <c r="BOI376" s="1478"/>
      <c r="BOJ376" s="1478"/>
      <c r="BOK376" s="1478"/>
      <c r="BOL376" s="1478"/>
      <c r="BOM376" s="1478"/>
      <c r="BON376" s="1478"/>
      <c r="BOO376" s="1478"/>
      <c r="BOP376" s="1478"/>
      <c r="BOQ376" s="1478"/>
      <c r="BOR376" s="1478"/>
      <c r="BOS376" s="1478"/>
      <c r="BOT376" s="1478"/>
      <c r="BOU376" s="1478"/>
      <c r="BOV376" s="1478"/>
      <c r="BOW376" s="1478"/>
      <c r="BOX376" s="1478"/>
      <c r="BOY376" s="1478"/>
      <c r="BOZ376" s="1478"/>
      <c r="BPA376" s="1478"/>
      <c r="BPB376" s="1478"/>
      <c r="BPC376" s="1478"/>
      <c r="BPD376" s="1478"/>
      <c r="BPE376" s="1478"/>
      <c r="BPF376" s="1478"/>
      <c r="BPG376" s="1478"/>
      <c r="BPH376" s="1478"/>
      <c r="BPI376" s="1478"/>
      <c r="BPJ376" s="1478"/>
      <c r="BPK376" s="1478"/>
      <c r="BPL376" s="1478"/>
      <c r="BPM376" s="1478"/>
      <c r="BPN376" s="1478"/>
      <c r="BPO376" s="1478"/>
      <c r="BPP376" s="1478"/>
      <c r="BPQ376" s="1478"/>
      <c r="BPR376" s="1478"/>
      <c r="BPS376" s="1478"/>
      <c r="BPT376" s="1478"/>
      <c r="BPU376" s="1478"/>
      <c r="BPV376" s="1478"/>
      <c r="BPW376" s="1478"/>
      <c r="BPX376" s="1478"/>
      <c r="BPY376" s="1478"/>
      <c r="BPZ376" s="1478"/>
      <c r="BQA376" s="1478"/>
      <c r="BQB376" s="1478"/>
      <c r="BQC376" s="1478"/>
      <c r="BQD376" s="1478"/>
      <c r="BQE376" s="1478"/>
      <c r="BQF376" s="1478"/>
      <c r="BQG376" s="1478"/>
      <c r="BQH376" s="1478"/>
      <c r="BQI376" s="1478"/>
      <c r="BQJ376" s="1478"/>
      <c r="BQK376" s="1478"/>
      <c r="BQL376" s="1478"/>
      <c r="BQM376" s="1478"/>
      <c r="BQN376" s="1478"/>
      <c r="BQO376" s="1478"/>
      <c r="BQP376" s="1478"/>
      <c r="BQQ376" s="1478"/>
      <c r="BQR376" s="1478"/>
      <c r="BQS376" s="1478"/>
      <c r="BQT376" s="1478"/>
      <c r="BQU376" s="1478"/>
      <c r="BQV376" s="1478"/>
      <c r="BQW376" s="1478"/>
      <c r="BQX376" s="1478"/>
      <c r="BQY376" s="1478"/>
      <c r="BQZ376" s="1478"/>
      <c r="BRA376" s="1478"/>
      <c r="BRB376" s="1478"/>
      <c r="BRC376" s="1478"/>
      <c r="BRD376" s="1478"/>
      <c r="BRE376" s="1478"/>
      <c r="BRF376" s="1478"/>
      <c r="BRG376" s="1478"/>
      <c r="BRH376" s="1478"/>
      <c r="BRI376" s="1478"/>
      <c r="BRJ376" s="1478"/>
      <c r="BRK376" s="1478"/>
      <c r="BRL376" s="1478"/>
      <c r="BRM376" s="1478"/>
      <c r="BRN376" s="1478"/>
      <c r="BRO376" s="1478"/>
      <c r="BRP376" s="1478"/>
      <c r="BRQ376" s="1478"/>
      <c r="BRR376" s="1478"/>
      <c r="BRS376" s="1478"/>
      <c r="BRT376" s="1478"/>
      <c r="BRU376" s="1478"/>
      <c r="BRV376" s="1478"/>
      <c r="BRW376" s="1478"/>
      <c r="BRX376" s="1478"/>
      <c r="BRY376" s="1478"/>
      <c r="BRZ376" s="1478"/>
      <c r="BSA376" s="1478"/>
      <c r="BSB376" s="1478"/>
      <c r="BSC376" s="1478"/>
      <c r="BSD376" s="1478"/>
      <c r="BSE376" s="1478"/>
      <c r="BSF376" s="1478"/>
      <c r="BSG376" s="1478"/>
      <c r="BSH376" s="1478"/>
      <c r="BSI376" s="1478"/>
      <c r="BSJ376" s="1478"/>
      <c r="BSK376" s="1478"/>
      <c r="BSL376" s="1478"/>
      <c r="BSM376" s="1478"/>
      <c r="BSN376" s="1478"/>
      <c r="BSO376" s="1478"/>
      <c r="BSP376" s="1478"/>
      <c r="BSQ376" s="1478"/>
      <c r="BSR376" s="1478"/>
      <c r="BSS376" s="1478"/>
      <c r="BST376" s="1478"/>
      <c r="BSU376" s="1478"/>
      <c r="BSV376" s="1478"/>
      <c r="BSW376" s="1478"/>
      <c r="BSX376" s="1478"/>
      <c r="BSY376" s="1478"/>
      <c r="BSZ376" s="1478"/>
      <c r="BTA376" s="1478"/>
      <c r="BTB376" s="1478"/>
      <c r="BTC376" s="1478"/>
      <c r="BTD376" s="1478"/>
      <c r="BTE376" s="1478"/>
      <c r="BTF376" s="1478"/>
      <c r="BTG376" s="1478"/>
      <c r="BTH376" s="1478"/>
      <c r="BTI376" s="1478"/>
      <c r="BTJ376" s="1478"/>
      <c r="BTK376" s="1478"/>
      <c r="BTL376" s="1478"/>
      <c r="BTM376" s="1478"/>
      <c r="BTN376" s="1478"/>
      <c r="BTO376" s="1478"/>
      <c r="BTP376" s="1478"/>
      <c r="BTQ376" s="1478"/>
      <c r="BTR376" s="1478"/>
      <c r="BTS376" s="1478"/>
      <c r="BTT376" s="1478"/>
      <c r="BTU376" s="1478"/>
      <c r="BTV376" s="1478"/>
      <c r="BTW376" s="1478"/>
      <c r="BTX376" s="1478"/>
      <c r="BTY376" s="1478"/>
      <c r="BTZ376" s="1478"/>
      <c r="BUA376" s="1478"/>
      <c r="BUB376" s="1478"/>
      <c r="BUC376" s="1478"/>
      <c r="BUD376" s="1478"/>
      <c r="BUE376" s="1478"/>
      <c r="BUF376" s="1478"/>
      <c r="BUG376" s="1478"/>
      <c r="BUH376" s="1478"/>
      <c r="BUI376" s="1478"/>
      <c r="BUJ376" s="1478"/>
      <c r="BUK376" s="1478"/>
      <c r="BUL376" s="1478"/>
      <c r="BUM376" s="1478"/>
      <c r="BUN376" s="1478"/>
      <c r="BUO376" s="1478"/>
      <c r="BUP376" s="1478"/>
      <c r="BUQ376" s="1478"/>
      <c r="BUR376" s="1478"/>
      <c r="BUS376" s="1478"/>
      <c r="BUT376" s="1478"/>
      <c r="BUU376" s="1478"/>
      <c r="BUV376" s="1478"/>
      <c r="BUW376" s="1478"/>
      <c r="BUX376" s="1478"/>
      <c r="BUY376" s="1478"/>
      <c r="BUZ376" s="1478"/>
      <c r="BVA376" s="1478"/>
      <c r="BVB376" s="1478"/>
      <c r="BVC376" s="1478"/>
      <c r="BVD376" s="1478"/>
      <c r="BVE376" s="1478"/>
      <c r="BVF376" s="1478"/>
      <c r="BVG376" s="1478"/>
      <c r="BVH376" s="1478"/>
      <c r="BVI376" s="1478"/>
      <c r="BVJ376" s="1478"/>
      <c r="BVK376" s="1478"/>
      <c r="BVL376" s="1478"/>
      <c r="BVM376" s="1478"/>
      <c r="BVN376" s="1478"/>
      <c r="BVO376" s="1478"/>
      <c r="BVP376" s="1478"/>
      <c r="BVQ376" s="1478"/>
      <c r="BVR376" s="1478"/>
      <c r="BVS376" s="1478"/>
      <c r="BVT376" s="1478"/>
      <c r="BVU376" s="1478"/>
      <c r="BVV376" s="1478"/>
      <c r="BVW376" s="1478"/>
      <c r="BVX376" s="1478"/>
      <c r="BVY376" s="1478"/>
      <c r="BVZ376" s="1478"/>
      <c r="BWA376" s="1478"/>
      <c r="BWB376" s="1478"/>
      <c r="BWC376" s="1478"/>
      <c r="BWD376" s="1478"/>
      <c r="BWE376" s="1478"/>
      <c r="BWF376" s="1478"/>
      <c r="BWG376" s="1478"/>
      <c r="BWH376" s="1478"/>
      <c r="BWI376" s="1478"/>
      <c r="BWJ376" s="1478"/>
      <c r="BWK376" s="1478"/>
      <c r="BWL376" s="1478"/>
      <c r="BWM376" s="1478"/>
      <c r="BWN376" s="1478"/>
      <c r="BWO376" s="1478"/>
      <c r="BWP376" s="1478"/>
      <c r="BWQ376" s="1478"/>
      <c r="BWR376" s="1478"/>
      <c r="BWS376" s="1478"/>
      <c r="BWT376" s="1478"/>
      <c r="BWU376" s="1478"/>
      <c r="BWV376" s="1478"/>
      <c r="BWW376" s="1478"/>
      <c r="BWX376" s="1478"/>
      <c r="BWY376" s="1478"/>
      <c r="BWZ376" s="1478"/>
      <c r="BXA376" s="1478"/>
      <c r="BXB376" s="1478"/>
      <c r="BXC376" s="1478"/>
      <c r="BXD376" s="1478"/>
      <c r="BXE376" s="1478"/>
      <c r="BXF376" s="1478"/>
      <c r="BXG376" s="1478"/>
      <c r="BXH376" s="1478"/>
      <c r="BXI376" s="1478"/>
      <c r="BXJ376" s="1478"/>
      <c r="BXK376" s="1478"/>
      <c r="BXL376" s="1478"/>
      <c r="BXM376" s="1478"/>
      <c r="BXN376" s="1478"/>
      <c r="BXO376" s="1478"/>
      <c r="BXP376" s="1478"/>
      <c r="BXQ376" s="1478"/>
      <c r="BXR376" s="1478"/>
      <c r="BXS376" s="1478"/>
      <c r="BXT376" s="1478"/>
      <c r="BXU376" s="1478"/>
      <c r="BXV376" s="1478"/>
      <c r="BXW376" s="1478"/>
      <c r="BXX376" s="1478"/>
      <c r="BXY376" s="1478"/>
      <c r="BXZ376" s="1478"/>
      <c r="BYA376" s="1478"/>
      <c r="BYB376" s="1478"/>
      <c r="BYC376" s="1478"/>
      <c r="BYD376" s="1478"/>
      <c r="BYE376" s="1478"/>
      <c r="BYF376" s="1478"/>
      <c r="BYG376" s="1478"/>
      <c r="BYH376" s="1478"/>
      <c r="BYI376" s="1478"/>
      <c r="BYJ376" s="1478"/>
      <c r="BYK376" s="1478"/>
      <c r="BYL376" s="1478"/>
      <c r="BYM376" s="1478"/>
      <c r="BYN376" s="1478"/>
      <c r="BYO376" s="1478"/>
      <c r="BYP376" s="1478"/>
      <c r="BYQ376" s="1478"/>
      <c r="BYR376" s="1478"/>
      <c r="BYS376" s="1478"/>
      <c r="BYT376" s="1478"/>
      <c r="BYU376" s="1478"/>
      <c r="BYV376" s="1478"/>
      <c r="BYW376" s="1478"/>
      <c r="BYX376" s="1478"/>
      <c r="BYY376" s="1478"/>
      <c r="BYZ376" s="1478"/>
      <c r="BZA376" s="1478"/>
      <c r="BZB376" s="1478"/>
      <c r="BZC376" s="1478"/>
      <c r="BZD376" s="1478"/>
      <c r="BZE376" s="1478"/>
      <c r="BZF376" s="1478"/>
      <c r="BZG376" s="1478"/>
      <c r="BZH376" s="1478"/>
      <c r="BZI376" s="1478"/>
      <c r="BZJ376" s="1478"/>
      <c r="BZK376" s="1478"/>
      <c r="BZL376" s="1478"/>
      <c r="BZM376" s="1478"/>
      <c r="BZN376" s="1478"/>
      <c r="BZO376" s="1478"/>
      <c r="BZP376" s="1478"/>
      <c r="BZQ376" s="1478"/>
      <c r="BZR376" s="1478"/>
      <c r="BZS376" s="1478"/>
      <c r="BZT376" s="1478"/>
      <c r="BZU376" s="1478"/>
      <c r="BZV376" s="1478"/>
      <c r="BZW376" s="1478"/>
      <c r="BZX376" s="1478"/>
      <c r="BZY376" s="1478"/>
      <c r="BZZ376" s="1478"/>
      <c r="CAA376" s="1478"/>
      <c r="CAB376" s="1478"/>
      <c r="CAC376" s="1478"/>
      <c r="CAD376" s="1478"/>
      <c r="CAE376" s="1478"/>
      <c r="CAF376" s="1478"/>
      <c r="CAG376" s="1478"/>
      <c r="CAH376" s="1478"/>
      <c r="CAI376" s="1478"/>
      <c r="CAJ376" s="1478"/>
      <c r="CAK376" s="1478"/>
      <c r="CAL376" s="1478"/>
      <c r="CAM376" s="1478"/>
      <c r="CAN376" s="1478"/>
      <c r="CAO376" s="1478"/>
      <c r="CAP376" s="1478"/>
      <c r="CAQ376" s="1478"/>
      <c r="CAR376" s="1478"/>
      <c r="CAS376" s="1478"/>
      <c r="CAT376" s="1478"/>
      <c r="CAU376" s="1478"/>
      <c r="CAV376" s="1478"/>
      <c r="CAW376" s="1478"/>
      <c r="CAX376" s="1478"/>
      <c r="CAY376" s="1478"/>
      <c r="CAZ376" s="1478"/>
      <c r="CBA376" s="1478"/>
      <c r="CBB376" s="1478"/>
      <c r="CBC376" s="1478"/>
      <c r="CBD376" s="1478"/>
      <c r="CBE376" s="1478"/>
      <c r="CBF376" s="1478"/>
      <c r="CBG376" s="1478"/>
      <c r="CBH376" s="1478"/>
      <c r="CBI376" s="1478"/>
      <c r="CBJ376" s="1478"/>
      <c r="CBK376" s="1478"/>
      <c r="CBL376" s="1478"/>
      <c r="CBM376" s="1478"/>
      <c r="CBN376" s="1478"/>
      <c r="CBO376" s="1478"/>
      <c r="CBP376" s="1478"/>
      <c r="CBQ376" s="1478"/>
      <c r="CBR376" s="1478"/>
      <c r="CBS376" s="1478"/>
      <c r="CBT376" s="1478"/>
      <c r="CBU376" s="1478"/>
      <c r="CBV376" s="1478"/>
      <c r="CBW376" s="1478"/>
      <c r="CBX376" s="1478"/>
      <c r="CBY376" s="1478"/>
      <c r="CBZ376" s="1478"/>
      <c r="CCA376" s="1478"/>
      <c r="CCB376" s="1478"/>
      <c r="CCC376" s="1478"/>
      <c r="CCD376" s="1478"/>
      <c r="CCE376" s="1478"/>
      <c r="CCF376" s="1478"/>
      <c r="CCG376" s="1478"/>
      <c r="CCH376" s="1478"/>
      <c r="CCI376" s="1478"/>
      <c r="CCJ376" s="1478"/>
      <c r="CCK376" s="1478"/>
      <c r="CCL376" s="1478"/>
      <c r="CCM376" s="1478"/>
      <c r="CCN376" s="1478"/>
      <c r="CCO376" s="1478"/>
      <c r="CCP376" s="1478"/>
      <c r="CCQ376" s="1478"/>
      <c r="CCR376" s="1478"/>
      <c r="CCS376" s="1478"/>
      <c r="CCT376" s="1478"/>
      <c r="CCU376" s="1478"/>
      <c r="CCV376" s="1478"/>
      <c r="CCW376" s="1478"/>
      <c r="CCX376" s="1478"/>
      <c r="CCY376" s="1478"/>
      <c r="CCZ376" s="1478"/>
      <c r="CDA376" s="1478"/>
      <c r="CDB376" s="1478"/>
      <c r="CDC376" s="1478"/>
      <c r="CDD376" s="1478"/>
      <c r="CDE376" s="1478"/>
      <c r="CDF376" s="1478"/>
      <c r="CDG376" s="1478"/>
      <c r="CDH376" s="1478"/>
      <c r="CDI376" s="1478"/>
      <c r="CDJ376" s="1478"/>
      <c r="CDK376" s="1478"/>
      <c r="CDL376" s="1478"/>
      <c r="CDM376" s="1478"/>
      <c r="CDN376" s="1478"/>
      <c r="CDO376" s="1478"/>
      <c r="CDP376" s="1478"/>
      <c r="CDQ376" s="1478"/>
      <c r="CDR376" s="1478"/>
      <c r="CDS376" s="1478"/>
      <c r="CDT376" s="1478"/>
      <c r="CDU376" s="1478"/>
      <c r="CDV376" s="1478"/>
      <c r="CDW376" s="1478"/>
      <c r="CDX376" s="1478"/>
      <c r="CDY376" s="1478"/>
      <c r="CDZ376" s="1478"/>
      <c r="CEA376" s="1478"/>
      <c r="CEB376" s="1478"/>
      <c r="CEC376" s="1478"/>
      <c r="CED376" s="1478"/>
      <c r="CEE376" s="1478"/>
      <c r="CEF376" s="1478"/>
      <c r="CEG376" s="1478"/>
      <c r="CEH376" s="1478"/>
      <c r="CEI376" s="1478"/>
      <c r="CEJ376" s="1478"/>
      <c r="CEK376" s="1478"/>
      <c r="CEL376" s="1478"/>
      <c r="CEM376" s="1478"/>
      <c r="CEN376" s="1478"/>
      <c r="CEO376" s="1478"/>
      <c r="CEP376" s="1478"/>
      <c r="CEQ376" s="1478"/>
      <c r="CER376" s="1478"/>
      <c r="CES376" s="1478"/>
      <c r="CET376" s="1478"/>
      <c r="CEU376" s="1478"/>
      <c r="CEV376" s="1478"/>
      <c r="CEW376" s="1478"/>
      <c r="CEX376" s="1478"/>
      <c r="CEY376" s="1478"/>
      <c r="CEZ376" s="1478"/>
      <c r="CFA376" s="1478"/>
      <c r="CFB376" s="1478"/>
      <c r="CFC376" s="1478"/>
      <c r="CFD376" s="1478"/>
      <c r="CFE376" s="1478"/>
      <c r="CFF376" s="1478"/>
      <c r="CFG376" s="1478"/>
      <c r="CFH376" s="1478"/>
      <c r="CFI376" s="1478"/>
      <c r="CFJ376" s="1478"/>
      <c r="CFK376" s="1478"/>
      <c r="CFL376" s="1478"/>
      <c r="CFM376" s="1478"/>
      <c r="CFN376" s="1478"/>
      <c r="CFO376" s="1478"/>
      <c r="CFP376" s="1478"/>
      <c r="CFQ376" s="1478"/>
      <c r="CFR376" s="1478"/>
      <c r="CFS376" s="1478"/>
      <c r="CFT376" s="1478"/>
      <c r="CFU376" s="1478"/>
      <c r="CFV376" s="1478"/>
      <c r="CFW376" s="1478"/>
      <c r="CFX376" s="1478"/>
      <c r="CFY376" s="1478"/>
      <c r="CFZ376" s="1478"/>
      <c r="CGA376" s="1478"/>
      <c r="CGB376" s="1478"/>
      <c r="CGC376" s="1478"/>
      <c r="CGD376" s="1478"/>
      <c r="CGE376" s="1478"/>
      <c r="CGF376" s="1478"/>
      <c r="CGG376" s="1478"/>
      <c r="CGH376" s="1478"/>
      <c r="CGI376" s="1478"/>
      <c r="CGJ376" s="1478"/>
      <c r="CGK376" s="1478"/>
      <c r="CGL376" s="1478"/>
      <c r="CGM376" s="1478"/>
      <c r="CGN376" s="1478"/>
      <c r="CGO376" s="1478"/>
      <c r="CGP376" s="1478"/>
      <c r="CGQ376" s="1478"/>
      <c r="CGR376" s="1478"/>
      <c r="CGS376" s="1478"/>
      <c r="CGT376" s="1478"/>
      <c r="CGU376" s="1478"/>
      <c r="CGV376" s="1478"/>
      <c r="CGW376" s="1478"/>
      <c r="CGX376" s="1478"/>
      <c r="CGY376" s="1478"/>
      <c r="CGZ376" s="1478"/>
      <c r="CHA376" s="1478"/>
      <c r="CHB376" s="1478"/>
      <c r="CHC376" s="1478"/>
      <c r="CHD376" s="1478"/>
      <c r="CHE376" s="1478"/>
      <c r="CHF376" s="1478"/>
      <c r="CHG376" s="1478"/>
      <c r="CHH376" s="1478"/>
      <c r="CHI376" s="1478"/>
      <c r="CHJ376" s="1478"/>
      <c r="CHK376" s="1478"/>
      <c r="CHL376" s="1478"/>
      <c r="CHM376" s="1478"/>
      <c r="CHN376" s="1478"/>
      <c r="CHO376" s="1478"/>
      <c r="CHP376" s="1478"/>
      <c r="CHQ376" s="1478"/>
      <c r="CHR376" s="1478"/>
      <c r="CHS376" s="1478"/>
      <c r="CHT376" s="1478"/>
      <c r="CHU376" s="1478"/>
      <c r="CHV376" s="1478"/>
      <c r="CHW376" s="1478"/>
      <c r="CHX376" s="1478"/>
      <c r="CHY376" s="1478"/>
      <c r="CHZ376" s="1478"/>
      <c r="CIA376" s="1478"/>
      <c r="CIB376" s="1478"/>
      <c r="CIC376" s="1478"/>
      <c r="CID376" s="1478"/>
      <c r="CIE376" s="1478"/>
      <c r="CIF376" s="1478"/>
      <c r="CIG376" s="1478"/>
      <c r="CIH376" s="1478"/>
      <c r="CII376" s="1478"/>
      <c r="CIJ376" s="1478"/>
      <c r="CIK376" s="1478"/>
      <c r="CIL376" s="1478"/>
      <c r="CIM376" s="1478"/>
      <c r="CIN376" s="1478"/>
      <c r="CIO376" s="1478"/>
      <c r="CIP376" s="1478"/>
      <c r="CIQ376" s="1478"/>
      <c r="CIR376" s="1478"/>
      <c r="CIS376" s="1478"/>
      <c r="CIT376" s="1478"/>
      <c r="CIU376" s="1478"/>
      <c r="CIV376" s="1478"/>
      <c r="CIW376" s="1478"/>
      <c r="CIX376" s="1478"/>
      <c r="CIY376" s="1478"/>
      <c r="CIZ376" s="1478"/>
      <c r="CJA376" s="1478"/>
      <c r="CJB376" s="1478"/>
      <c r="CJC376" s="1478"/>
      <c r="CJD376" s="1478"/>
      <c r="CJE376" s="1478"/>
      <c r="CJF376" s="1478"/>
      <c r="CJG376" s="1478"/>
      <c r="CJH376" s="1478"/>
      <c r="CJI376" s="1478"/>
      <c r="CJJ376" s="1478"/>
      <c r="CJK376" s="1478"/>
      <c r="CJL376" s="1478"/>
      <c r="CJM376" s="1478"/>
      <c r="CJN376" s="1478"/>
      <c r="CJO376" s="1478"/>
      <c r="CJP376" s="1478"/>
      <c r="CJQ376" s="1478"/>
      <c r="CJR376" s="1478"/>
      <c r="CJS376" s="1478"/>
      <c r="CJT376" s="1478"/>
      <c r="CJU376" s="1478"/>
      <c r="CJV376" s="1478"/>
      <c r="CJW376" s="1478"/>
      <c r="CJX376" s="1478"/>
      <c r="CJY376" s="1478"/>
      <c r="CJZ376" s="1478"/>
      <c r="CKA376" s="1478"/>
      <c r="CKB376" s="1478"/>
      <c r="CKC376" s="1478"/>
      <c r="CKD376" s="1478"/>
      <c r="CKE376" s="1478"/>
      <c r="CKF376" s="1478"/>
      <c r="CKG376" s="1478"/>
      <c r="CKH376" s="1478"/>
      <c r="CKI376" s="1478"/>
      <c r="CKJ376" s="1478"/>
      <c r="CKK376" s="1478"/>
      <c r="CKL376" s="1478"/>
      <c r="CKM376" s="1478"/>
      <c r="CKN376" s="1478"/>
      <c r="CKO376" s="1478"/>
      <c r="CKP376" s="1478"/>
      <c r="CKQ376" s="1478"/>
      <c r="CKR376" s="1478"/>
      <c r="CKS376" s="1478"/>
      <c r="CKT376" s="1478"/>
      <c r="CKU376" s="1478"/>
      <c r="CKV376" s="1478"/>
      <c r="CKW376" s="1478"/>
      <c r="CKX376" s="1478"/>
      <c r="CKY376" s="1478"/>
      <c r="CKZ376" s="1478"/>
      <c r="CLA376" s="1478"/>
      <c r="CLB376" s="1478"/>
      <c r="CLC376" s="1478"/>
      <c r="CLD376" s="1478"/>
      <c r="CLE376" s="1478"/>
      <c r="CLF376" s="1478"/>
      <c r="CLG376" s="1478"/>
      <c r="CLH376" s="1478"/>
      <c r="CLI376" s="1478"/>
      <c r="CLJ376" s="1478"/>
      <c r="CLK376" s="1478"/>
      <c r="CLL376" s="1478"/>
      <c r="CLM376" s="1478"/>
      <c r="CLN376" s="1478"/>
      <c r="CLO376" s="1478"/>
      <c r="CLP376" s="1478"/>
      <c r="CLQ376" s="1478"/>
      <c r="CLR376" s="1478"/>
      <c r="CLS376" s="1478"/>
      <c r="CLT376" s="1478"/>
      <c r="CLU376" s="1478"/>
      <c r="CLV376" s="1478"/>
      <c r="CLW376" s="1478"/>
      <c r="CLX376" s="1478"/>
      <c r="CLY376" s="1478"/>
      <c r="CLZ376" s="1478"/>
      <c r="CMA376" s="1478"/>
      <c r="CMB376" s="1478"/>
      <c r="CMC376" s="1478"/>
      <c r="CMD376" s="1478"/>
      <c r="CME376" s="1478"/>
      <c r="CMF376" s="1478"/>
      <c r="CMG376" s="1478"/>
      <c r="CMH376" s="1478"/>
      <c r="CMI376" s="1478"/>
      <c r="CMJ376" s="1478"/>
      <c r="CMK376" s="1478"/>
      <c r="CML376" s="1478"/>
      <c r="CMM376" s="1478"/>
      <c r="CMN376" s="1478"/>
      <c r="CMO376" s="1478"/>
      <c r="CMP376" s="1478"/>
      <c r="CMQ376" s="1478"/>
      <c r="CMR376" s="1478"/>
      <c r="CMS376" s="1478"/>
      <c r="CMT376" s="1478"/>
      <c r="CMU376" s="1478"/>
      <c r="CMV376" s="1478"/>
      <c r="CMW376" s="1478"/>
      <c r="CMX376" s="1478"/>
      <c r="CMY376" s="1478"/>
      <c r="CMZ376" s="1478"/>
      <c r="CNA376" s="1478"/>
      <c r="CNB376" s="1478"/>
      <c r="CNC376" s="1478"/>
      <c r="CND376" s="1478"/>
      <c r="CNE376" s="1478"/>
      <c r="CNF376" s="1478"/>
      <c r="CNG376" s="1478"/>
      <c r="CNH376" s="1478"/>
      <c r="CNI376" s="1478"/>
      <c r="CNJ376" s="1478"/>
      <c r="CNK376" s="1478"/>
      <c r="CNL376" s="1478"/>
      <c r="CNM376" s="1478"/>
      <c r="CNN376" s="1478"/>
      <c r="CNO376" s="1478"/>
      <c r="CNP376" s="1478"/>
      <c r="CNQ376" s="1478"/>
      <c r="CNR376" s="1478"/>
      <c r="CNS376" s="1478"/>
      <c r="CNT376" s="1478"/>
      <c r="CNU376" s="1478"/>
      <c r="CNV376" s="1478"/>
      <c r="CNW376" s="1478"/>
      <c r="CNX376" s="1478"/>
      <c r="CNY376" s="1478"/>
      <c r="CNZ376" s="1478"/>
      <c r="COA376" s="1478"/>
      <c r="COB376" s="1478"/>
      <c r="COC376" s="1478"/>
      <c r="COD376" s="1478"/>
      <c r="COE376" s="1478"/>
      <c r="COF376" s="1478"/>
      <c r="COG376" s="1478"/>
      <c r="COH376" s="1478"/>
      <c r="COI376" s="1478"/>
      <c r="COJ376" s="1478"/>
      <c r="COK376" s="1478"/>
      <c r="COL376" s="1478"/>
      <c r="COM376" s="1478"/>
      <c r="CON376" s="1478"/>
      <c r="COO376" s="1478"/>
      <c r="COP376" s="1478"/>
      <c r="COQ376" s="1478"/>
      <c r="COR376" s="1478"/>
      <c r="COS376" s="1478"/>
      <c r="COT376" s="1478"/>
      <c r="COU376" s="1478"/>
      <c r="COV376" s="1478"/>
      <c r="COW376" s="1478"/>
      <c r="COX376" s="1478"/>
      <c r="COY376" s="1478"/>
      <c r="COZ376" s="1478"/>
      <c r="CPA376" s="1478"/>
      <c r="CPB376" s="1478"/>
      <c r="CPC376" s="1478"/>
      <c r="CPD376" s="1478"/>
      <c r="CPE376" s="1478"/>
      <c r="CPF376" s="1478"/>
      <c r="CPG376" s="1478"/>
      <c r="CPH376" s="1478"/>
      <c r="CPI376" s="1478"/>
      <c r="CPJ376" s="1478"/>
      <c r="CPK376" s="1478"/>
      <c r="CPL376" s="1478"/>
      <c r="CPM376" s="1478"/>
      <c r="CPN376" s="1478"/>
      <c r="CPO376" s="1478"/>
      <c r="CPP376" s="1478"/>
      <c r="CPQ376" s="1478"/>
      <c r="CPR376" s="1478"/>
      <c r="CPS376" s="1478"/>
      <c r="CPT376" s="1478"/>
      <c r="CPU376" s="1478"/>
      <c r="CPV376" s="1478"/>
      <c r="CPW376" s="1478"/>
      <c r="CPX376" s="1478"/>
      <c r="CPY376" s="1478"/>
      <c r="CPZ376" s="1478"/>
      <c r="CQA376" s="1478"/>
      <c r="CQB376" s="1478"/>
      <c r="CQC376" s="1478"/>
      <c r="CQD376" s="1478"/>
      <c r="CQE376" s="1478"/>
      <c r="CQF376" s="1478"/>
      <c r="CQG376" s="1478"/>
      <c r="CQH376" s="1478"/>
      <c r="CQI376" s="1478"/>
      <c r="CQJ376" s="1478"/>
      <c r="CQK376" s="1478"/>
      <c r="CQL376" s="1478"/>
      <c r="CQM376" s="1478"/>
      <c r="CQN376" s="1478"/>
      <c r="CQO376" s="1478"/>
      <c r="CQP376" s="1478"/>
      <c r="CQQ376" s="1478"/>
      <c r="CQR376" s="1478"/>
      <c r="CQS376" s="1478"/>
      <c r="CQT376" s="1478"/>
      <c r="CQU376" s="1478"/>
      <c r="CQV376" s="1478"/>
      <c r="CQW376" s="1478"/>
      <c r="CQX376" s="1478"/>
      <c r="CQY376" s="1478"/>
      <c r="CQZ376" s="1478"/>
      <c r="CRA376" s="1478"/>
      <c r="CRB376" s="1478"/>
      <c r="CRC376" s="1478"/>
      <c r="CRD376" s="1478"/>
      <c r="CRE376" s="1478"/>
      <c r="CRF376" s="1478"/>
      <c r="CRG376" s="1478"/>
      <c r="CRH376" s="1478"/>
      <c r="CRI376" s="1478"/>
      <c r="CRJ376" s="1478"/>
      <c r="CRK376" s="1478"/>
      <c r="CRL376" s="1478"/>
      <c r="CRM376" s="1478"/>
      <c r="CRN376" s="1478"/>
      <c r="CRO376" s="1478"/>
      <c r="CRP376" s="1478"/>
      <c r="CRQ376" s="1478"/>
      <c r="CRR376" s="1478"/>
      <c r="CRS376" s="1478"/>
      <c r="CRT376" s="1478"/>
      <c r="CRU376" s="1478"/>
      <c r="CRV376" s="1478"/>
      <c r="CRW376" s="1478"/>
      <c r="CRX376" s="1478"/>
      <c r="CRY376" s="1478"/>
      <c r="CRZ376" s="1478"/>
      <c r="CSA376" s="1478"/>
      <c r="CSB376" s="1478"/>
      <c r="CSC376" s="1478"/>
      <c r="CSD376" s="1478"/>
      <c r="CSE376" s="1478"/>
      <c r="CSF376" s="1478"/>
      <c r="CSG376" s="1478"/>
      <c r="CSH376" s="1478"/>
      <c r="CSI376" s="1478"/>
      <c r="CSJ376" s="1478"/>
      <c r="CSK376" s="1478"/>
      <c r="CSL376" s="1478"/>
      <c r="CSM376" s="1478"/>
      <c r="CSN376" s="1478"/>
      <c r="CSO376" s="1478"/>
      <c r="CSP376" s="1478"/>
      <c r="CSQ376" s="1478"/>
      <c r="CSR376" s="1478"/>
      <c r="CSS376" s="1478"/>
      <c r="CST376" s="1478"/>
      <c r="CSU376" s="1478"/>
      <c r="CSV376" s="1478"/>
      <c r="CSW376" s="1478"/>
      <c r="CSX376" s="1478"/>
      <c r="CSY376" s="1478"/>
      <c r="CSZ376" s="1478"/>
      <c r="CTA376" s="1478"/>
      <c r="CTB376" s="1478"/>
      <c r="CTC376" s="1478"/>
      <c r="CTD376" s="1478"/>
      <c r="CTE376" s="1478"/>
      <c r="CTF376" s="1478"/>
      <c r="CTG376" s="1478"/>
      <c r="CTH376" s="1478"/>
      <c r="CTI376" s="1478"/>
      <c r="CTJ376" s="1478"/>
      <c r="CTK376" s="1478"/>
      <c r="CTL376" s="1478"/>
      <c r="CTM376" s="1478"/>
      <c r="CTN376" s="1478"/>
      <c r="CTO376" s="1478"/>
      <c r="CTP376" s="1478"/>
      <c r="CTQ376" s="1478"/>
      <c r="CTR376" s="1478"/>
      <c r="CTS376" s="1478"/>
      <c r="CTT376" s="1478"/>
      <c r="CTU376" s="1478"/>
      <c r="CTV376" s="1478"/>
      <c r="CTW376" s="1478"/>
      <c r="CTX376" s="1478"/>
      <c r="CTY376" s="1478"/>
      <c r="CTZ376" s="1478"/>
      <c r="CUA376" s="1478"/>
      <c r="CUB376" s="1478"/>
      <c r="CUC376" s="1478"/>
      <c r="CUD376" s="1478"/>
      <c r="CUE376" s="1478"/>
      <c r="CUF376" s="1478"/>
      <c r="CUG376" s="1478"/>
      <c r="CUH376" s="1478"/>
      <c r="CUI376" s="1478"/>
      <c r="CUJ376" s="1478"/>
      <c r="CUK376" s="1478"/>
      <c r="CUL376" s="1478"/>
      <c r="CUM376" s="1478"/>
      <c r="CUN376" s="1478"/>
      <c r="CUO376" s="1478"/>
      <c r="CUP376" s="1478"/>
      <c r="CUQ376" s="1478"/>
      <c r="CUR376" s="1478"/>
      <c r="CUS376" s="1478"/>
      <c r="CUT376" s="1478"/>
      <c r="CUU376" s="1478"/>
      <c r="CUV376" s="1478"/>
      <c r="CUW376" s="1478"/>
      <c r="CUX376" s="1478"/>
      <c r="CUY376" s="1478"/>
      <c r="CUZ376" s="1478"/>
      <c r="CVA376" s="1478"/>
      <c r="CVB376" s="1478"/>
      <c r="CVC376" s="1478"/>
      <c r="CVD376" s="1478"/>
      <c r="CVE376" s="1478"/>
      <c r="CVF376" s="1478"/>
      <c r="CVG376" s="1478"/>
      <c r="CVH376" s="1478"/>
      <c r="CVI376" s="1478"/>
      <c r="CVJ376" s="1478"/>
      <c r="CVK376" s="1478"/>
      <c r="CVL376" s="1478"/>
      <c r="CVM376" s="1478"/>
      <c r="CVN376" s="1478"/>
      <c r="CVO376" s="1478"/>
      <c r="CVP376" s="1478"/>
      <c r="CVQ376" s="1478"/>
      <c r="CVR376" s="1478"/>
      <c r="CVS376" s="1478"/>
      <c r="CVT376" s="1478"/>
      <c r="CVU376" s="1478"/>
      <c r="CVV376" s="1478"/>
      <c r="CVW376" s="1478"/>
      <c r="CVX376" s="1478"/>
      <c r="CVY376" s="1478"/>
      <c r="CVZ376" s="1478"/>
      <c r="CWA376" s="1478"/>
      <c r="CWB376" s="1478"/>
      <c r="CWC376" s="1478"/>
      <c r="CWD376" s="1478"/>
      <c r="CWE376" s="1478"/>
      <c r="CWF376" s="1478"/>
      <c r="CWG376" s="1478"/>
      <c r="CWH376" s="1478"/>
      <c r="CWI376" s="1478"/>
      <c r="CWJ376" s="1478"/>
      <c r="CWK376" s="1478"/>
      <c r="CWL376" s="1478"/>
      <c r="CWM376" s="1478"/>
      <c r="CWN376" s="1478"/>
      <c r="CWO376" s="1478"/>
      <c r="CWP376" s="1478"/>
      <c r="CWQ376" s="1478"/>
      <c r="CWR376" s="1478"/>
      <c r="CWS376" s="1478"/>
      <c r="CWT376" s="1478"/>
      <c r="CWU376" s="1478"/>
      <c r="CWV376" s="1478"/>
      <c r="CWW376" s="1478"/>
      <c r="CWX376" s="1478"/>
      <c r="CWY376" s="1478"/>
      <c r="CWZ376" s="1478"/>
      <c r="CXA376" s="1478"/>
      <c r="CXB376" s="1478"/>
      <c r="CXC376" s="1478"/>
      <c r="CXD376" s="1478"/>
      <c r="CXE376" s="1478"/>
      <c r="CXF376" s="1478"/>
      <c r="CXG376" s="1478"/>
      <c r="CXH376" s="1478"/>
      <c r="CXI376" s="1478"/>
      <c r="CXJ376" s="1478"/>
      <c r="CXK376" s="1478"/>
      <c r="CXL376" s="1478"/>
      <c r="CXM376" s="1478"/>
      <c r="CXN376" s="1478"/>
      <c r="CXO376" s="1478"/>
      <c r="CXP376" s="1478"/>
      <c r="CXQ376" s="1478"/>
      <c r="CXR376" s="1478"/>
      <c r="CXS376" s="1478"/>
      <c r="CXT376" s="1478"/>
      <c r="CXU376" s="1478"/>
      <c r="CXV376" s="1478"/>
      <c r="CXW376" s="1478"/>
      <c r="CXX376" s="1478"/>
      <c r="CXY376" s="1478"/>
      <c r="CXZ376" s="1478"/>
      <c r="CYA376" s="1478"/>
      <c r="CYB376" s="1478"/>
      <c r="CYC376" s="1478"/>
      <c r="CYD376" s="1478"/>
      <c r="CYE376" s="1478"/>
      <c r="CYF376" s="1478"/>
      <c r="CYG376" s="1478"/>
      <c r="CYH376" s="1478"/>
      <c r="CYI376" s="1478"/>
      <c r="CYJ376" s="1478"/>
      <c r="CYK376" s="1478"/>
      <c r="CYL376" s="1478"/>
      <c r="CYM376" s="1478"/>
      <c r="CYN376" s="1478"/>
      <c r="CYO376" s="1478"/>
      <c r="CYP376" s="1478"/>
      <c r="CYQ376" s="1478"/>
      <c r="CYR376" s="1478"/>
      <c r="CYS376" s="1478"/>
      <c r="CYT376" s="1478"/>
      <c r="CYU376" s="1478"/>
      <c r="CYV376" s="1478"/>
      <c r="CYW376" s="1478"/>
      <c r="CYX376" s="1478"/>
      <c r="CYY376" s="1478"/>
      <c r="CYZ376" s="1478"/>
      <c r="CZA376" s="1478"/>
      <c r="CZB376" s="1478"/>
      <c r="CZC376" s="1478"/>
      <c r="CZD376" s="1478"/>
      <c r="CZE376" s="1478"/>
      <c r="CZF376" s="1478"/>
      <c r="CZG376" s="1478"/>
      <c r="CZH376" s="1478"/>
      <c r="CZI376" s="1478"/>
      <c r="CZJ376" s="1478"/>
      <c r="CZK376" s="1478"/>
      <c r="CZL376" s="1478"/>
      <c r="CZM376" s="1478"/>
      <c r="CZN376" s="1478"/>
      <c r="CZO376" s="1478"/>
      <c r="CZP376" s="1478"/>
      <c r="CZQ376" s="1478"/>
      <c r="CZR376" s="1478"/>
      <c r="CZS376" s="1478"/>
      <c r="CZT376" s="1478"/>
      <c r="CZU376" s="1478"/>
      <c r="CZV376" s="1478"/>
      <c r="CZW376" s="1478"/>
      <c r="CZX376" s="1478"/>
      <c r="CZY376" s="1478"/>
      <c r="CZZ376" s="1478"/>
      <c r="DAA376" s="1478"/>
      <c r="DAB376" s="1478"/>
      <c r="DAC376" s="1478"/>
      <c r="DAD376" s="1478"/>
      <c r="DAE376" s="1478"/>
      <c r="DAF376" s="1478"/>
      <c r="DAG376" s="1478"/>
      <c r="DAH376" s="1478"/>
      <c r="DAI376" s="1478"/>
      <c r="DAJ376" s="1478"/>
      <c r="DAK376" s="1478"/>
      <c r="DAL376" s="1478"/>
      <c r="DAM376" s="1478"/>
      <c r="DAN376" s="1478"/>
      <c r="DAO376" s="1478"/>
      <c r="DAP376" s="1478"/>
      <c r="DAQ376" s="1478"/>
      <c r="DAR376" s="1478"/>
      <c r="DAS376" s="1478"/>
      <c r="DAT376" s="1478"/>
      <c r="DAU376" s="1478"/>
      <c r="DAV376" s="1478"/>
      <c r="DAW376" s="1478"/>
      <c r="DAX376" s="1478"/>
      <c r="DAY376" s="1478"/>
      <c r="DAZ376" s="1478"/>
      <c r="DBA376" s="1478"/>
      <c r="DBB376" s="1478"/>
      <c r="DBC376" s="1478"/>
      <c r="DBD376" s="1478"/>
      <c r="DBE376" s="1478"/>
      <c r="DBF376" s="1478"/>
      <c r="DBG376" s="1478"/>
      <c r="DBH376" s="1478"/>
      <c r="DBI376" s="1478"/>
      <c r="DBJ376" s="1478"/>
      <c r="DBK376" s="1478"/>
      <c r="DBL376" s="1478"/>
      <c r="DBM376" s="1478"/>
      <c r="DBN376" s="1478"/>
      <c r="DBO376" s="1478"/>
      <c r="DBP376" s="1478"/>
      <c r="DBQ376" s="1478"/>
      <c r="DBR376" s="1478"/>
      <c r="DBS376" s="1478"/>
      <c r="DBT376" s="1478"/>
      <c r="DBU376" s="1478"/>
      <c r="DBV376" s="1478"/>
      <c r="DBW376" s="1478"/>
      <c r="DBX376" s="1478"/>
      <c r="DBY376" s="1478"/>
      <c r="DBZ376" s="1478"/>
      <c r="DCA376" s="1478"/>
      <c r="DCB376" s="1478"/>
      <c r="DCC376" s="1478"/>
      <c r="DCD376" s="1478"/>
      <c r="DCE376" s="1478"/>
      <c r="DCF376" s="1478"/>
      <c r="DCG376" s="1478"/>
      <c r="DCH376" s="1478"/>
      <c r="DCI376" s="1478"/>
      <c r="DCJ376" s="1478"/>
      <c r="DCK376" s="1478"/>
      <c r="DCL376" s="1478"/>
      <c r="DCM376" s="1478"/>
      <c r="DCN376" s="1478"/>
      <c r="DCO376" s="1478"/>
      <c r="DCP376" s="1478"/>
      <c r="DCQ376" s="1478"/>
      <c r="DCR376" s="1478"/>
      <c r="DCS376" s="1478"/>
      <c r="DCT376" s="1478"/>
      <c r="DCU376" s="1478"/>
      <c r="DCV376" s="1478"/>
      <c r="DCW376" s="1478"/>
      <c r="DCX376" s="1478"/>
      <c r="DCY376" s="1478"/>
      <c r="DCZ376" s="1478"/>
      <c r="DDA376" s="1478"/>
      <c r="DDB376" s="1478"/>
      <c r="DDC376" s="1478"/>
      <c r="DDD376" s="1478"/>
      <c r="DDE376" s="1478"/>
      <c r="DDF376" s="1478"/>
      <c r="DDG376" s="1478"/>
      <c r="DDH376" s="1478"/>
      <c r="DDI376" s="1478"/>
      <c r="DDJ376" s="1478"/>
      <c r="DDK376" s="1478"/>
      <c r="DDL376" s="1478"/>
      <c r="DDM376" s="1478"/>
      <c r="DDN376" s="1478"/>
      <c r="DDO376" s="1478"/>
      <c r="DDP376" s="1478"/>
      <c r="DDQ376" s="1478"/>
      <c r="DDR376" s="1478"/>
      <c r="DDS376" s="1478"/>
      <c r="DDT376" s="1478"/>
      <c r="DDU376" s="1478"/>
      <c r="DDV376" s="1478"/>
      <c r="DDW376" s="1478"/>
      <c r="DDX376" s="1478"/>
      <c r="DDY376" s="1478"/>
      <c r="DDZ376" s="1478"/>
      <c r="DEA376" s="1478"/>
      <c r="DEB376" s="1478"/>
      <c r="DEC376" s="1478"/>
      <c r="DED376" s="1478"/>
      <c r="DEE376" s="1478"/>
      <c r="DEF376" s="1478"/>
      <c r="DEG376" s="1478"/>
      <c r="DEH376" s="1478"/>
      <c r="DEI376" s="1478"/>
      <c r="DEJ376" s="1478"/>
      <c r="DEK376" s="1478"/>
      <c r="DEL376" s="1478"/>
      <c r="DEM376" s="1478"/>
      <c r="DEN376" s="1478"/>
      <c r="DEO376" s="1478"/>
      <c r="DEP376" s="1478"/>
      <c r="DEQ376" s="1478"/>
      <c r="DER376" s="1478"/>
      <c r="DES376" s="1478"/>
      <c r="DET376" s="1478"/>
      <c r="DEU376" s="1478"/>
      <c r="DEV376" s="1478"/>
      <c r="DEW376" s="1478"/>
      <c r="DEX376" s="1478"/>
      <c r="DEY376" s="1478"/>
      <c r="DEZ376" s="1478"/>
      <c r="DFA376" s="1478"/>
      <c r="DFB376" s="1478"/>
      <c r="DFC376" s="1478"/>
      <c r="DFD376" s="1478"/>
      <c r="DFE376" s="1478"/>
      <c r="DFF376" s="1478"/>
      <c r="DFG376" s="1478"/>
      <c r="DFH376" s="1478"/>
      <c r="DFI376" s="1478"/>
      <c r="DFJ376" s="1478"/>
      <c r="DFK376" s="1478"/>
      <c r="DFL376" s="1478"/>
      <c r="DFM376" s="1478"/>
      <c r="DFN376" s="1478"/>
      <c r="DFO376" s="1478"/>
      <c r="DFP376" s="1478"/>
      <c r="DFQ376" s="1478"/>
      <c r="DFR376" s="1478"/>
      <c r="DFS376" s="1478"/>
      <c r="DFT376" s="1478"/>
      <c r="DFU376" s="1478"/>
      <c r="DFV376" s="1478"/>
      <c r="DFW376" s="1478"/>
      <c r="DFX376" s="1478"/>
      <c r="DFY376" s="1478"/>
      <c r="DFZ376" s="1478"/>
      <c r="DGA376" s="1478"/>
      <c r="DGB376" s="1478"/>
      <c r="DGC376" s="1478"/>
      <c r="DGD376" s="1478"/>
      <c r="DGE376" s="1478"/>
      <c r="DGF376" s="1478"/>
      <c r="DGG376" s="1478"/>
      <c r="DGH376" s="1478"/>
      <c r="DGI376" s="1478"/>
      <c r="DGJ376" s="1478"/>
      <c r="DGK376" s="1478"/>
      <c r="DGL376" s="1478"/>
      <c r="DGM376" s="1478"/>
      <c r="DGN376" s="1478"/>
      <c r="DGO376" s="1478"/>
      <c r="DGP376" s="1478"/>
      <c r="DGQ376" s="1478"/>
      <c r="DGR376" s="1478"/>
      <c r="DGS376" s="1478"/>
      <c r="DGT376" s="1478"/>
      <c r="DGU376" s="1478"/>
      <c r="DGV376" s="1478"/>
      <c r="DGW376" s="1478"/>
      <c r="DGX376" s="1478"/>
      <c r="DGY376" s="1478"/>
      <c r="DGZ376" s="1478"/>
      <c r="DHA376" s="1478"/>
      <c r="DHB376" s="1478"/>
      <c r="DHC376" s="1478"/>
      <c r="DHD376" s="1478"/>
      <c r="DHE376" s="1478"/>
      <c r="DHF376" s="1478"/>
      <c r="DHG376" s="1478"/>
      <c r="DHH376" s="1478"/>
      <c r="DHI376" s="1478"/>
      <c r="DHJ376" s="1478"/>
      <c r="DHK376" s="1478"/>
      <c r="DHL376" s="1478"/>
      <c r="DHM376" s="1478"/>
      <c r="DHN376" s="1478"/>
      <c r="DHO376" s="1478"/>
      <c r="DHP376" s="1478"/>
      <c r="DHQ376" s="1478"/>
      <c r="DHR376" s="1478"/>
      <c r="DHS376" s="1478"/>
      <c r="DHT376" s="1478"/>
      <c r="DHU376" s="1478"/>
      <c r="DHV376" s="1478"/>
      <c r="DHW376" s="1478"/>
      <c r="DHX376" s="1478"/>
      <c r="DHY376" s="1478"/>
      <c r="DHZ376" s="1478"/>
      <c r="DIA376" s="1478"/>
      <c r="DIB376" s="1478"/>
      <c r="DIC376" s="1478"/>
      <c r="DID376" s="1478"/>
      <c r="DIE376" s="1478"/>
      <c r="DIF376" s="1478"/>
      <c r="DIG376" s="1478"/>
      <c r="DIH376" s="1478"/>
      <c r="DII376" s="1478"/>
      <c r="DIJ376" s="1478"/>
      <c r="DIK376" s="1478"/>
      <c r="DIL376" s="1478"/>
      <c r="DIM376" s="1478"/>
      <c r="DIN376" s="1478"/>
      <c r="DIO376" s="1478"/>
      <c r="DIP376" s="1478"/>
      <c r="DIQ376" s="1478"/>
      <c r="DIR376" s="1478"/>
      <c r="DIS376" s="1478"/>
      <c r="DIT376" s="1478"/>
      <c r="DIU376" s="1478"/>
      <c r="DIV376" s="1478"/>
      <c r="DIW376" s="1478"/>
      <c r="DIX376" s="1478"/>
      <c r="DIY376" s="1478"/>
      <c r="DIZ376" s="1478"/>
      <c r="DJA376" s="1478"/>
      <c r="DJB376" s="1478"/>
      <c r="DJC376" s="1478"/>
      <c r="DJD376" s="1478"/>
      <c r="DJE376" s="1478"/>
      <c r="DJF376" s="1478"/>
      <c r="DJG376" s="1478"/>
      <c r="DJH376" s="1478"/>
      <c r="DJI376" s="1478"/>
      <c r="DJJ376" s="1478"/>
      <c r="DJK376" s="1478"/>
      <c r="DJL376" s="1478"/>
      <c r="DJM376" s="1478"/>
      <c r="DJN376" s="1478"/>
      <c r="DJO376" s="1478"/>
      <c r="DJP376" s="1478"/>
      <c r="DJQ376" s="1478"/>
      <c r="DJR376" s="1478"/>
      <c r="DJS376" s="1478"/>
      <c r="DJT376" s="1478"/>
      <c r="DJU376" s="1478"/>
      <c r="DJV376" s="1478"/>
      <c r="DJW376" s="1478"/>
      <c r="DJX376" s="1478"/>
      <c r="DJY376" s="1478"/>
      <c r="DJZ376" s="1478"/>
      <c r="DKA376" s="1478"/>
      <c r="DKB376" s="1478"/>
      <c r="DKC376" s="1478"/>
      <c r="DKD376" s="1478"/>
      <c r="DKE376" s="1478"/>
      <c r="DKF376" s="1478"/>
      <c r="DKG376" s="1478"/>
      <c r="DKH376" s="1478"/>
      <c r="DKI376" s="1478"/>
      <c r="DKJ376" s="1478"/>
      <c r="DKK376" s="1478"/>
      <c r="DKL376" s="1478"/>
      <c r="DKM376" s="1478"/>
      <c r="DKN376" s="1478"/>
      <c r="DKO376" s="1478"/>
      <c r="DKP376" s="1478"/>
      <c r="DKQ376" s="1478"/>
      <c r="DKR376" s="1478"/>
      <c r="DKS376" s="1478"/>
      <c r="DKT376" s="1478"/>
      <c r="DKU376" s="1478"/>
      <c r="DKV376" s="1478"/>
      <c r="DKW376" s="1478"/>
      <c r="DKX376" s="1478"/>
      <c r="DKY376" s="1478"/>
      <c r="DKZ376" s="1478"/>
      <c r="DLA376" s="1478"/>
      <c r="DLB376" s="1478"/>
      <c r="DLC376" s="1478"/>
      <c r="DLD376" s="1478"/>
      <c r="DLE376" s="1478"/>
      <c r="DLF376" s="1478"/>
      <c r="DLG376" s="1478"/>
      <c r="DLH376" s="1478"/>
      <c r="DLI376" s="1478"/>
      <c r="DLJ376" s="1478"/>
      <c r="DLK376" s="1478"/>
      <c r="DLL376" s="1478"/>
      <c r="DLM376" s="1478"/>
      <c r="DLN376" s="1478"/>
      <c r="DLO376" s="1478"/>
      <c r="DLP376" s="1478"/>
      <c r="DLQ376" s="1478"/>
      <c r="DLR376" s="1478"/>
      <c r="DLS376" s="1478"/>
      <c r="DLT376" s="1478"/>
      <c r="DLU376" s="1478"/>
      <c r="DLV376" s="1478"/>
      <c r="DLW376" s="1478"/>
      <c r="DLX376" s="1478"/>
      <c r="DLY376" s="1478"/>
      <c r="DLZ376" s="1478"/>
      <c r="DMA376" s="1478"/>
      <c r="DMB376" s="1478"/>
      <c r="DMC376" s="1478"/>
      <c r="DMD376" s="1478"/>
      <c r="DME376" s="1478"/>
      <c r="DMF376" s="1478"/>
      <c r="DMG376" s="1478"/>
      <c r="DMH376" s="1478"/>
      <c r="DMI376" s="1478"/>
      <c r="DMJ376" s="1478"/>
      <c r="DMK376" s="1478"/>
      <c r="DML376" s="1478"/>
      <c r="DMM376" s="1478"/>
      <c r="DMN376" s="1478"/>
      <c r="DMO376" s="1478"/>
      <c r="DMP376" s="1478"/>
      <c r="DMQ376" s="1478"/>
      <c r="DMR376" s="1478"/>
      <c r="DMS376" s="1478"/>
      <c r="DMT376" s="1478"/>
      <c r="DMU376" s="1478"/>
      <c r="DMV376" s="1478"/>
      <c r="DMW376" s="1478"/>
      <c r="DMX376" s="1478"/>
      <c r="DMY376" s="1478"/>
      <c r="DMZ376" s="1478"/>
      <c r="DNA376" s="1478"/>
      <c r="DNB376" s="1478"/>
      <c r="DNC376" s="1478"/>
      <c r="DND376" s="1478"/>
      <c r="DNE376" s="1478"/>
      <c r="DNF376" s="1478"/>
      <c r="DNG376" s="1478"/>
      <c r="DNH376" s="1478"/>
      <c r="DNI376" s="1478"/>
      <c r="DNJ376" s="1478"/>
      <c r="DNK376" s="1478"/>
      <c r="DNL376" s="1478"/>
      <c r="DNM376" s="1478"/>
      <c r="DNN376" s="1478"/>
      <c r="DNO376" s="1478"/>
      <c r="DNP376" s="1478"/>
      <c r="DNQ376" s="1478"/>
      <c r="DNR376" s="1478"/>
      <c r="DNS376" s="1478"/>
      <c r="DNT376" s="1478"/>
      <c r="DNU376" s="1478"/>
      <c r="DNV376" s="1478"/>
      <c r="DNW376" s="1478"/>
      <c r="DNX376" s="1478"/>
      <c r="DNY376" s="1478"/>
      <c r="DNZ376" s="1478"/>
      <c r="DOA376" s="1478"/>
      <c r="DOB376" s="1478"/>
      <c r="DOC376" s="1478"/>
      <c r="DOD376" s="1478"/>
      <c r="DOE376" s="1478"/>
      <c r="DOF376" s="1478"/>
      <c r="DOG376" s="1478"/>
      <c r="DOH376" s="1478"/>
      <c r="DOI376" s="1478"/>
      <c r="DOJ376" s="1478"/>
      <c r="DOK376" s="1478"/>
      <c r="DOL376" s="1478"/>
      <c r="DOM376" s="1478"/>
      <c r="DON376" s="1478"/>
      <c r="DOO376" s="1478"/>
      <c r="DOP376" s="1478"/>
      <c r="DOQ376" s="1478"/>
      <c r="DOR376" s="1478"/>
      <c r="DOS376" s="1478"/>
      <c r="DOT376" s="1478"/>
      <c r="DOU376" s="1478"/>
      <c r="DOV376" s="1478"/>
      <c r="DOW376" s="1478"/>
      <c r="DOX376" s="1478"/>
      <c r="DOY376" s="1478"/>
      <c r="DOZ376" s="1478"/>
      <c r="DPA376" s="1478"/>
      <c r="DPB376" s="1478"/>
      <c r="DPC376" s="1478"/>
      <c r="DPD376" s="1478"/>
      <c r="DPE376" s="1478"/>
      <c r="DPF376" s="1478"/>
      <c r="DPG376" s="1478"/>
      <c r="DPH376" s="1478"/>
      <c r="DPI376" s="1478"/>
      <c r="DPJ376" s="1478"/>
      <c r="DPK376" s="1478"/>
      <c r="DPL376" s="1478"/>
      <c r="DPM376" s="1478"/>
      <c r="DPN376" s="1478"/>
      <c r="DPO376" s="1478"/>
      <c r="DPP376" s="1478"/>
      <c r="DPQ376" s="1478"/>
      <c r="DPR376" s="1478"/>
      <c r="DPS376" s="1478"/>
      <c r="DPT376" s="1478"/>
      <c r="DPU376" s="1478"/>
      <c r="DPV376" s="1478"/>
      <c r="DPW376" s="1478"/>
      <c r="DPX376" s="1478"/>
      <c r="DPY376" s="1478"/>
      <c r="DPZ376" s="1478"/>
      <c r="DQA376" s="1478"/>
      <c r="DQB376" s="1478"/>
      <c r="DQC376" s="1478"/>
      <c r="DQD376" s="1478"/>
      <c r="DQE376" s="1478"/>
      <c r="DQF376" s="1478"/>
      <c r="DQG376" s="1478"/>
      <c r="DQH376" s="1478"/>
      <c r="DQI376" s="1478"/>
      <c r="DQJ376" s="1478"/>
      <c r="DQK376" s="1478"/>
      <c r="DQL376" s="1478"/>
      <c r="DQM376" s="1478"/>
      <c r="DQN376" s="1478"/>
      <c r="DQO376" s="1478"/>
      <c r="DQP376" s="1478"/>
      <c r="DQQ376" s="1478"/>
      <c r="DQR376" s="1478"/>
      <c r="DQS376" s="1478"/>
      <c r="DQT376" s="1478"/>
      <c r="DQU376" s="1478"/>
      <c r="DQV376" s="1478"/>
      <c r="DQW376" s="1478"/>
      <c r="DQX376" s="1478"/>
      <c r="DQY376" s="1478"/>
      <c r="DQZ376" s="1478"/>
      <c r="DRA376" s="1478"/>
      <c r="DRB376" s="1478"/>
      <c r="DRC376" s="1478"/>
      <c r="DRD376" s="1478"/>
      <c r="DRE376" s="1478"/>
      <c r="DRF376" s="1478"/>
      <c r="DRG376" s="1478"/>
      <c r="DRH376" s="1478"/>
      <c r="DRI376" s="1478"/>
      <c r="DRJ376" s="1478"/>
      <c r="DRK376" s="1478"/>
      <c r="DRL376" s="1478"/>
      <c r="DRM376" s="1478"/>
      <c r="DRN376" s="1478"/>
      <c r="DRO376" s="1478"/>
      <c r="DRP376" s="1478"/>
      <c r="DRQ376" s="1478"/>
      <c r="DRR376" s="1478"/>
      <c r="DRS376" s="1478"/>
      <c r="DRT376" s="1478"/>
      <c r="DRU376" s="1478"/>
      <c r="DRV376" s="1478"/>
      <c r="DRW376" s="1478"/>
      <c r="DRX376" s="1478"/>
      <c r="DRY376" s="1478"/>
      <c r="DRZ376" s="1478"/>
      <c r="DSA376" s="1478"/>
      <c r="DSB376" s="1478"/>
      <c r="DSC376" s="1478"/>
      <c r="DSD376" s="1478"/>
      <c r="DSE376" s="1478"/>
      <c r="DSF376" s="1478"/>
      <c r="DSG376" s="1478"/>
      <c r="DSH376" s="1478"/>
      <c r="DSI376" s="1478"/>
      <c r="DSJ376" s="1478"/>
      <c r="DSK376" s="1478"/>
      <c r="DSL376" s="1478"/>
      <c r="DSM376" s="1478"/>
      <c r="DSN376" s="1478"/>
      <c r="DSO376" s="1478"/>
      <c r="DSP376" s="1478"/>
      <c r="DSQ376" s="1478"/>
      <c r="DSR376" s="1478"/>
      <c r="DSS376" s="1478"/>
      <c r="DST376" s="1478"/>
      <c r="DSU376" s="1478"/>
      <c r="DSV376" s="1478"/>
      <c r="DSW376" s="1478"/>
      <c r="DSX376" s="1478"/>
      <c r="DSY376" s="1478"/>
      <c r="DSZ376" s="1478"/>
      <c r="DTA376" s="1478"/>
      <c r="DTB376" s="1478"/>
      <c r="DTC376" s="1478"/>
      <c r="DTD376" s="1478"/>
      <c r="DTE376" s="1478"/>
      <c r="DTF376" s="1478"/>
      <c r="DTG376" s="1478"/>
      <c r="DTH376" s="1478"/>
      <c r="DTI376" s="1478"/>
      <c r="DTJ376" s="1478"/>
      <c r="DTK376" s="1478"/>
      <c r="DTL376" s="1478"/>
      <c r="DTM376" s="1478"/>
      <c r="DTN376" s="1478"/>
      <c r="DTO376" s="1478"/>
      <c r="DTP376" s="1478"/>
      <c r="DTQ376" s="1478"/>
      <c r="DTR376" s="1478"/>
      <c r="DTS376" s="1478"/>
      <c r="DTT376" s="1478"/>
      <c r="DTU376" s="1478"/>
      <c r="DTV376" s="1478"/>
      <c r="DTW376" s="1478"/>
      <c r="DTX376" s="1478"/>
      <c r="DTY376" s="1478"/>
      <c r="DTZ376" s="1478"/>
      <c r="DUA376" s="1478"/>
      <c r="DUB376" s="1478"/>
      <c r="DUC376" s="1478"/>
      <c r="DUD376" s="1478"/>
      <c r="DUE376" s="1478"/>
      <c r="DUF376" s="1478"/>
      <c r="DUG376" s="1478"/>
      <c r="DUH376" s="1478"/>
      <c r="DUI376" s="1478"/>
      <c r="DUJ376" s="1478"/>
      <c r="DUK376" s="1478"/>
      <c r="DUL376" s="1478"/>
      <c r="DUM376" s="1478"/>
      <c r="DUN376" s="1478"/>
      <c r="DUO376" s="1478"/>
      <c r="DUP376" s="1478"/>
      <c r="DUQ376" s="1478"/>
      <c r="DUR376" s="1478"/>
      <c r="DUS376" s="1478"/>
      <c r="DUT376" s="1478"/>
      <c r="DUU376" s="1478"/>
      <c r="DUV376" s="1478"/>
      <c r="DUW376" s="1478"/>
      <c r="DUX376" s="1478"/>
      <c r="DUY376" s="1478"/>
      <c r="DUZ376" s="1478"/>
      <c r="DVA376" s="1478"/>
      <c r="DVB376" s="1478"/>
      <c r="DVC376" s="1478"/>
      <c r="DVD376" s="1478"/>
      <c r="DVE376" s="1478"/>
      <c r="DVF376" s="1478"/>
      <c r="DVG376" s="1478"/>
      <c r="DVH376" s="1478"/>
      <c r="DVI376" s="1478"/>
      <c r="DVJ376" s="1478"/>
      <c r="DVK376" s="1478"/>
      <c r="DVL376" s="1478"/>
      <c r="DVM376" s="1478"/>
      <c r="DVN376" s="1478"/>
      <c r="DVO376" s="1478"/>
      <c r="DVP376" s="1478"/>
      <c r="DVQ376" s="1478"/>
      <c r="DVR376" s="1478"/>
      <c r="DVS376" s="1478"/>
      <c r="DVT376" s="1478"/>
      <c r="DVU376" s="1478"/>
      <c r="DVV376" s="1478"/>
      <c r="DVW376" s="1478"/>
      <c r="DVX376" s="1478"/>
      <c r="DVY376" s="1478"/>
      <c r="DVZ376" s="1478"/>
      <c r="DWA376" s="1478"/>
      <c r="DWB376" s="1478"/>
      <c r="DWC376" s="1478"/>
      <c r="DWD376" s="1478"/>
      <c r="DWE376" s="1478"/>
      <c r="DWF376" s="1478"/>
      <c r="DWG376" s="1478"/>
      <c r="DWH376" s="1478"/>
      <c r="DWI376" s="1478"/>
      <c r="DWJ376" s="1478"/>
      <c r="DWK376" s="1478"/>
      <c r="DWL376" s="1478"/>
      <c r="DWM376" s="1478"/>
      <c r="DWN376" s="1478"/>
      <c r="DWO376" s="1478"/>
      <c r="DWP376" s="1478"/>
      <c r="DWQ376" s="1478"/>
      <c r="DWR376" s="1478"/>
      <c r="DWS376" s="1478"/>
      <c r="DWT376" s="1478"/>
      <c r="DWU376" s="1478"/>
      <c r="DWV376" s="1478"/>
      <c r="DWW376" s="1478"/>
      <c r="DWX376" s="1478"/>
      <c r="DWY376" s="1478"/>
      <c r="DWZ376" s="1478"/>
      <c r="DXA376" s="1478"/>
      <c r="DXB376" s="1478"/>
      <c r="DXC376" s="1478"/>
      <c r="DXD376" s="1478"/>
      <c r="DXE376" s="1478"/>
      <c r="DXF376" s="1478"/>
      <c r="DXG376" s="1478"/>
      <c r="DXH376" s="1478"/>
      <c r="DXI376" s="1478"/>
      <c r="DXJ376" s="1478"/>
      <c r="DXK376" s="1478"/>
      <c r="DXL376" s="1478"/>
      <c r="DXM376" s="1478"/>
      <c r="DXN376" s="1478"/>
      <c r="DXO376" s="1478"/>
      <c r="DXP376" s="1478"/>
      <c r="DXQ376" s="1478"/>
      <c r="DXR376" s="1478"/>
      <c r="DXS376" s="1478"/>
      <c r="DXT376" s="1478"/>
      <c r="DXU376" s="1478"/>
      <c r="DXV376" s="1478"/>
      <c r="DXW376" s="1478"/>
      <c r="DXX376" s="1478"/>
      <c r="DXY376" s="1478"/>
      <c r="DXZ376" s="1478"/>
      <c r="DYA376" s="1478"/>
      <c r="DYB376" s="1478"/>
      <c r="DYC376" s="1478"/>
      <c r="DYD376" s="1478"/>
      <c r="DYE376" s="1478"/>
      <c r="DYF376" s="1478"/>
      <c r="DYG376" s="1478"/>
      <c r="DYH376" s="1478"/>
      <c r="DYI376" s="1478"/>
      <c r="DYJ376" s="1478"/>
      <c r="DYK376" s="1478"/>
      <c r="DYL376" s="1478"/>
      <c r="DYM376" s="1478"/>
      <c r="DYN376" s="1478"/>
      <c r="DYO376" s="1478"/>
      <c r="DYP376" s="1478"/>
      <c r="DYQ376" s="1478"/>
      <c r="DYR376" s="1478"/>
      <c r="DYS376" s="1478"/>
      <c r="DYT376" s="1478"/>
      <c r="DYU376" s="1478"/>
      <c r="DYV376" s="1478"/>
      <c r="DYW376" s="1478"/>
      <c r="DYX376" s="1478"/>
      <c r="DYY376" s="1478"/>
      <c r="DYZ376" s="1478"/>
      <c r="DZA376" s="1478"/>
      <c r="DZB376" s="1478"/>
      <c r="DZC376" s="1478"/>
      <c r="DZD376" s="1478"/>
      <c r="DZE376" s="1478"/>
      <c r="DZF376" s="1478"/>
      <c r="DZG376" s="1478"/>
      <c r="DZH376" s="1478"/>
      <c r="DZI376" s="1478"/>
      <c r="DZJ376" s="1478"/>
      <c r="DZK376" s="1478"/>
      <c r="DZL376" s="1478"/>
      <c r="DZM376" s="1478"/>
      <c r="DZN376" s="1478"/>
      <c r="DZO376" s="1478"/>
      <c r="DZP376" s="1478"/>
      <c r="DZQ376" s="1478"/>
      <c r="DZR376" s="1478"/>
      <c r="DZS376" s="1478"/>
      <c r="DZT376" s="1478"/>
      <c r="DZU376" s="1478"/>
      <c r="DZV376" s="1478"/>
      <c r="DZW376" s="1478"/>
      <c r="DZX376" s="1478"/>
      <c r="DZY376" s="1478"/>
      <c r="DZZ376" s="1478"/>
      <c r="EAA376" s="1478"/>
      <c r="EAB376" s="1478"/>
      <c r="EAC376" s="1478"/>
      <c r="EAD376" s="1478"/>
      <c r="EAE376" s="1478"/>
      <c r="EAF376" s="1478"/>
      <c r="EAG376" s="1478"/>
      <c r="EAH376" s="1478"/>
      <c r="EAI376" s="1478"/>
      <c r="EAJ376" s="1478"/>
      <c r="EAK376" s="1478"/>
      <c r="EAL376" s="1478"/>
      <c r="EAM376" s="1478"/>
      <c r="EAN376" s="1478"/>
      <c r="EAO376" s="1478"/>
      <c r="EAP376" s="1478"/>
      <c r="EAQ376" s="1478"/>
      <c r="EAR376" s="1478"/>
      <c r="EAS376" s="1478"/>
      <c r="EAT376" s="1478"/>
      <c r="EAU376" s="1478"/>
      <c r="EAV376" s="1478"/>
      <c r="EAW376" s="1478"/>
      <c r="EAX376" s="1478"/>
      <c r="EAY376" s="1478"/>
      <c r="EAZ376" s="1478"/>
      <c r="EBA376" s="1478"/>
      <c r="EBB376" s="1478"/>
      <c r="EBC376" s="1478"/>
      <c r="EBD376" s="1478"/>
      <c r="EBE376" s="1478"/>
      <c r="EBF376" s="1478"/>
      <c r="EBG376" s="1478"/>
      <c r="EBH376" s="1478"/>
      <c r="EBI376" s="1478"/>
      <c r="EBJ376" s="1478"/>
      <c r="EBK376" s="1478"/>
      <c r="EBL376" s="1478"/>
      <c r="EBM376" s="1478"/>
      <c r="EBN376" s="1478"/>
      <c r="EBO376" s="1478"/>
      <c r="EBP376" s="1478"/>
      <c r="EBQ376" s="1478"/>
      <c r="EBR376" s="1478"/>
      <c r="EBS376" s="1478"/>
      <c r="EBT376" s="1478"/>
      <c r="EBU376" s="1478"/>
      <c r="EBV376" s="1478"/>
      <c r="EBW376" s="1478"/>
      <c r="EBX376" s="1478"/>
      <c r="EBY376" s="1478"/>
      <c r="EBZ376" s="1478"/>
      <c r="ECA376" s="1478"/>
      <c r="ECB376" s="1478"/>
      <c r="ECC376" s="1478"/>
      <c r="ECD376" s="1478"/>
      <c r="ECE376" s="1478"/>
      <c r="ECF376" s="1478"/>
      <c r="ECG376" s="1478"/>
      <c r="ECH376" s="1478"/>
      <c r="ECI376" s="1478"/>
      <c r="ECJ376" s="1478"/>
      <c r="ECK376" s="1478"/>
      <c r="ECL376" s="1478"/>
      <c r="ECM376" s="1478"/>
      <c r="ECN376" s="1478"/>
      <c r="ECO376" s="1478"/>
      <c r="ECP376" s="1478"/>
      <c r="ECQ376" s="1478"/>
      <c r="ECR376" s="1478"/>
      <c r="ECS376" s="1478"/>
      <c r="ECT376" s="1478"/>
      <c r="ECU376" s="1478"/>
      <c r="ECV376" s="1478"/>
      <c r="ECW376" s="1478"/>
      <c r="ECX376" s="1478"/>
      <c r="ECY376" s="1478"/>
      <c r="ECZ376" s="1478"/>
      <c r="EDA376" s="1478"/>
      <c r="EDB376" s="1478"/>
      <c r="EDC376" s="1478"/>
      <c r="EDD376" s="1478"/>
      <c r="EDE376" s="1478"/>
      <c r="EDF376" s="1478"/>
      <c r="EDG376" s="1478"/>
      <c r="EDH376" s="1478"/>
      <c r="EDI376" s="1478"/>
      <c r="EDJ376" s="1478"/>
      <c r="EDK376" s="1478"/>
      <c r="EDL376" s="1478"/>
      <c r="EDM376" s="1478"/>
      <c r="EDN376" s="1478"/>
      <c r="EDO376" s="1478"/>
      <c r="EDP376" s="1478"/>
      <c r="EDQ376" s="1478"/>
      <c r="EDR376" s="1478"/>
      <c r="EDS376" s="1478"/>
      <c r="EDT376" s="1478"/>
      <c r="EDU376" s="1478"/>
      <c r="EDV376" s="1478"/>
      <c r="EDW376" s="1478"/>
      <c r="EDX376" s="1478"/>
      <c r="EDY376" s="1478"/>
      <c r="EDZ376" s="1478"/>
      <c r="EEA376" s="1478"/>
      <c r="EEB376" s="1478"/>
      <c r="EEC376" s="1478"/>
      <c r="EED376" s="1478"/>
      <c r="EEE376" s="1478"/>
      <c r="EEF376" s="1478"/>
      <c r="EEG376" s="1478"/>
      <c r="EEH376" s="1478"/>
      <c r="EEI376" s="1478"/>
      <c r="EEJ376" s="1478"/>
      <c r="EEK376" s="1478"/>
      <c r="EEL376" s="1478"/>
      <c r="EEM376" s="1478"/>
      <c r="EEN376" s="1478"/>
      <c r="EEO376" s="1478"/>
      <c r="EEP376" s="1478"/>
      <c r="EEQ376" s="1478"/>
      <c r="EER376" s="1478"/>
      <c r="EES376" s="1478"/>
      <c r="EET376" s="1478"/>
      <c r="EEU376" s="1478"/>
      <c r="EEV376" s="1478"/>
      <c r="EEW376" s="1478"/>
      <c r="EEX376" s="1478"/>
      <c r="EEY376" s="1478"/>
      <c r="EEZ376" s="1478"/>
      <c r="EFA376" s="1478"/>
      <c r="EFB376" s="1478"/>
      <c r="EFC376" s="1478"/>
      <c r="EFD376" s="1478"/>
      <c r="EFE376" s="1478"/>
      <c r="EFF376" s="1478"/>
      <c r="EFG376" s="1478"/>
      <c r="EFH376" s="1478"/>
      <c r="EFI376" s="1478"/>
      <c r="EFJ376" s="1478"/>
      <c r="EFK376" s="1478"/>
      <c r="EFL376" s="1478"/>
      <c r="EFM376" s="1478"/>
      <c r="EFN376" s="1478"/>
      <c r="EFO376" s="1478"/>
      <c r="EFP376" s="1478"/>
      <c r="EFQ376" s="1478"/>
      <c r="EFR376" s="1478"/>
      <c r="EFS376" s="1478"/>
      <c r="EFT376" s="1478"/>
      <c r="EFU376" s="1478"/>
      <c r="EFV376" s="1478"/>
      <c r="EFW376" s="1478"/>
      <c r="EFX376" s="1478"/>
      <c r="EFY376" s="1478"/>
      <c r="EFZ376" s="1478"/>
      <c r="EGA376" s="1478"/>
      <c r="EGB376" s="1478"/>
      <c r="EGC376" s="1478"/>
      <c r="EGD376" s="1478"/>
      <c r="EGE376" s="1478"/>
      <c r="EGF376" s="1478"/>
      <c r="EGG376" s="1478"/>
      <c r="EGH376" s="1478"/>
      <c r="EGI376" s="1478"/>
      <c r="EGJ376" s="1478"/>
      <c r="EGK376" s="1478"/>
      <c r="EGL376" s="1478"/>
      <c r="EGM376" s="1478"/>
      <c r="EGN376" s="1478"/>
      <c r="EGO376" s="1478"/>
      <c r="EGP376" s="1478"/>
      <c r="EGQ376" s="1478"/>
      <c r="EGR376" s="1478"/>
      <c r="EGS376" s="1478"/>
      <c r="EGT376" s="1478"/>
      <c r="EGU376" s="1478"/>
      <c r="EGV376" s="1478"/>
      <c r="EGW376" s="1478"/>
      <c r="EGX376" s="1478"/>
      <c r="EGY376" s="1478"/>
      <c r="EGZ376" s="1478"/>
      <c r="EHA376" s="1478"/>
      <c r="EHB376" s="1478"/>
      <c r="EHC376" s="1478"/>
      <c r="EHD376" s="1478"/>
      <c r="EHE376" s="1478"/>
      <c r="EHF376" s="1478"/>
      <c r="EHG376" s="1478"/>
      <c r="EHH376" s="1478"/>
      <c r="EHI376" s="1478"/>
      <c r="EHJ376" s="1478"/>
      <c r="EHK376" s="1478"/>
      <c r="EHL376" s="1478"/>
      <c r="EHM376" s="1478"/>
      <c r="EHN376" s="1478"/>
      <c r="EHO376" s="1478"/>
      <c r="EHP376" s="1478"/>
      <c r="EHQ376" s="1478"/>
      <c r="EHR376" s="1478"/>
      <c r="EHS376" s="1478"/>
      <c r="EHT376" s="1478"/>
      <c r="EHU376" s="1478"/>
      <c r="EHV376" s="1478"/>
      <c r="EHW376" s="1478"/>
      <c r="EHX376" s="1478"/>
      <c r="EHY376" s="1478"/>
      <c r="EHZ376" s="1478"/>
      <c r="EIA376" s="1478"/>
      <c r="EIB376" s="1478"/>
      <c r="EIC376" s="1478"/>
      <c r="EID376" s="1478"/>
      <c r="EIE376" s="1478"/>
      <c r="EIF376" s="1478"/>
      <c r="EIG376" s="1478"/>
      <c r="EIH376" s="1478"/>
      <c r="EII376" s="1478"/>
      <c r="EIJ376" s="1478"/>
      <c r="EIK376" s="1478"/>
      <c r="EIL376" s="1478"/>
      <c r="EIM376" s="1478"/>
      <c r="EIN376" s="1478"/>
      <c r="EIO376" s="1478"/>
      <c r="EIP376" s="1478"/>
      <c r="EIQ376" s="1478"/>
      <c r="EIR376" s="1478"/>
      <c r="EIS376" s="1478"/>
      <c r="EIT376" s="1478"/>
      <c r="EIU376" s="1478"/>
      <c r="EIV376" s="1478"/>
      <c r="EIW376" s="1478"/>
      <c r="EIX376" s="1478"/>
      <c r="EIY376" s="1478"/>
      <c r="EIZ376" s="1478"/>
      <c r="EJA376" s="1478"/>
      <c r="EJB376" s="1478"/>
      <c r="EJC376" s="1478"/>
      <c r="EJD376" s="1478"/>
      <c r="EJE376" s="1478"/>
      <c r="EJF376" s="1478"/>
      <c r="EJG376" s="1478"/>
      <c r="EJH376" s="1478"/>
      <c r="EJI376" s="1478"/>
      <c r="EJJ376" s="1478"/>
      <c r="EJK376" s="1478"/>
      <c r="EJL376" s="1478"/>
      <c r="EJM376" s="1478"/>
      <c r="EJN376" s="1478"/>
      <c r="EJO376" s="1478"/>
      <c r="EJP376" s="1478"/>
      <c r="EJQ376" s="1478"/>
      <c r="EJR376" s="1478"/>
      <c r="EJS376" s="1478"/>
      <c r="EJT376" s="1478"/>
      <c r="EJU376" s="1478"/>
      <c r="EJV376" s="1478"/>
      <c r="EJW376" s="1478"/>
      <c r="EJX376" s="1478"/>
      <c r="EJY376" s="1478"/>
      <c r="EJZ376" s="1478"/>
      <c r="EKA376" s="1478"/>
      <c r="EKB376" s="1478"/>
      <c r="EKC376" s="1478"/>
      <c r="EKD376" s="1478"/>
      <c r="EKE376" s="1478"/>
      <c r="EKF376" s="1478"/>
      <c r="EKG376" s="1478"/>
      <c r="EKH376" s="1478"/>
      <c r="EKI376" s="1478"/>
      <c r="EKJ376" s="1478"/>
      <c r="EKK376" s="1478"/>
      <c r="EKL376" s="1478"/>
      <c r="EKM376" s="1478"/>
      <c r="EKN376" s="1478"/>
      <c r="EKO376" s="1478"/>
      <c r="EKP376" s="1478"/>
      <c r="EKQ376" s="1478"/>
      <c r="EKR376" s="1478"/>
      <c r="EKS376" s="1478"/>
      <c r="EKT376" s="1478"/>
      <c r="EKU376" s="1478"/>
      <c r="EKV376" s="1478"/>
      <c r="EKW376" s="1478"/>
      <c r="EKX376" s="1478"/>
      <c r="EKY376" s="1478"/>
      <c r="EKZ376" s="1478"/>
      <c r="ELA376" s="1478"/>
      <c r="ELB376" s="1478"/>
      <c r="ELC376" s="1478"/>
      <c r="ELD376" s="1478"/>
      <c r="ELE376" s="1478"/>
      <c r="ELF376" s="1478"/>
      <c r="ELG376" s="1478"/>
      <c r="ELH376" s="1478"/>
      <c r="ELI376" s="1478"/>
      <c r="ELJ376" s="1478"/>
      <c r="ELK376" s="1478"/>
      <c r="ELL376" s="1478"/>
      <c r="ELM376" s="1478"/>
      <c r="ELN376" s="1478"/>
      <c r="ELO376" s="1478"/>
      <c r="ELP376" s="1478"/>
      <c r="ELQ376" s="1478"/>
      <c r="ELR376" s="1478"/>
      <c r="ELS376" s="1478"/>
      <c r="ELT376" s="1478"/>
      <c r="ELU376" s="1478"/>
      <c r="ELV376" s="1478"/>
      <c r="ELW376" s="1478"/>
      <c r="ELX376" s="1478"/>
      <c r="ELY376" s="1478"/>
      <c r="ELZ376" s="1478"/>
      <c r="EMA376" s="1478"/>
      <c r="EMB376" s="1478"/>
      <c r="EMC376" s="1478"/>
      <c r="EMD376" s="1478"/>
      <c r="EME376" s="1478"/>
      <c r="EMF376" s="1478"/>
      <c r="EMG376" s="1478"/>
      <c r="EMH376" s="1478"/>
      <c r="EMI376" s="1478"/>
      <c r="EMJ376" s="1478"/>
      <c r="EMK376" s="1478"/>
      <c r="EML376" s="1478"/>
      <c r="EMM376" s="1478"/>
      <c r="EMN376" s="1478"/>
      <c r="EMO376" s="1478"/>
      <c r="EMP376" s="1478"/>
      <c r="EMQ376" s="1478"/>
      <c r="EMR376" s="1478"/>
      <c r="EMS376" s="1478"/>
      <c r="EMT376" s="1478"/>
      <c r="EMU376" s="1478"/>
      <c r="EMV376" s="1478"/>
      <c r="EMW376" s="1478"/>
      <c r="EMX376" s="1478"/>
      <c r="EMY376" s="1478"/>
      <c r="EMZ376" s="1478"/>
      <c r="ENA376" s="1478"/>
      <c r="ENB376" s="1478"/>
      <c r="ENC376" s="1478"/>
      <c r="END376" s="1478"/>
      <c r="ENE376" s="1478"/>
      <c r="ENF376" s="1478"/>
      <c r="ENG376" s="1478"/>
      <c r="ENH376" s="1478"/>
      <c r="ENI376" s="1478"/>
      <c r="ENJ376" s="1478"/>
      <c r="ENK376" s="1478"/>
      <c r="ENL376" s="1478"/>
      <c r="ENM376" s="1478"/>
      <c r="ENN376" s="1478"/>
      <c r="ENO376" s="1478"/>
      <c r="ENP376" s="1478"/>
      <c r="ENQ376" s="1478"/>
      <c r="ENR376" s="1478"/>
      <c r="ENS376" s="1478"/>
      <c r="ENT376" s="1478"/>
      <c r="ENU376" s="1478"/>
      <c r="ENV376" s="1478"/>
      <c r="ENW376" s="1478"/>
      <c r="ENX376" s="1478"/>
      <c r="ENY376" s="1478"/>
      <c r="ENZ376" s="1478"/>
      <c r="EOA376" s="1478"/>
      <c r="EOB376" s="1478"/>
      <c r="EOC376" s="1478"/>
      <c r="EOD376" s="1478"/>
      <c r="EOE376" s="1478"/>
      <c r="EOF376" s="1478"/>
      <c r="EOG376" s="1478"/>
      <c r="EOH376" s="1478"/>
      <c r="EOI376" s="1478"/>
      <c r="EOJ376" s="1478"/>
      <c r="EOK376" s="1478"/>
      <c r="EOL376" s="1478"/>
      <c r="EOM376" s="1478"/>
      <c r="EON376" s="1478"/>
      <c r="EOO376" s="1478"/>
      <c r="EOP376" s="1478"/>
      <c r="EOQ376" s="1478"/>
      <c r="EOR376" s="1478"/>
      <c r="EOS376" s="1478"/>
      <c r="EOT376" s="1478"/>
      <c r="EOU376" s="1478"/>
      <c r="EOV376" s="1478"/>
      <c r="EOW376" s="1478"/>
      <c r="EOX376" s="1478"/>
      <c r="EOY376" s="1478"/>
      <c r="EOZ376" s="1478"/>
      <c r="EPA376" s="1478"/>
      <c r="EPB376" s="1478"/>
      <c r="EPC376" s="1478"/>
      <c r="EPD376" s="1478"/>
      <c r="EPE376" s="1478"/>
      <c r="EPF376" s="1478"/>
      <c r="EPG376" s="1478"/>
      <c r="EPH376" s="1478"/>
      <c r="EPI376" s="1478"/>
      <c r="EPJ376" s="1478"/>
      <c r="EPK376" s="1478"/>
      <c r="EPL376" s="1478"/>
      <c r="EPM376" s="1478"/>
      <c r="EPN376" s="1478"/>
      <c r="EPO376" s="1478"/>
      <c r="EPP376" s="1478"/>
      <c r="EPQ376" s="1478"/>
      <c r="EPR376" s="1478"/>
      <c r="EPS376" s="1478"/>
      <c r="EPT376" s="1478"/>
      <c r="EPU376" s="1478"/>
      <c r="EPV376" s="1478"/>
      <c r="EPW376" s="1478"/>
      <c r="EPX376" s="1478"/>
      <c r="EPY376" s="1478"/>
      <c r="EPZ376" s="1478"/>
      <c r="EQA376" s="1478"/>
      <c r="EQB376" s="1478"/>
      <c r="EQC376" s="1478"/>
      <c r="EQD376" s="1478"/>
      <c r="EQE376" s="1478"/>
      <c r="EQF376" s="1478"/>
      <c r="EQG376" s="1478"/>
      <c r="EQH376" s="1478"/>
      <c r="EQI376" s="1478"/>
      <c r="EQJ376" s="1478"/>
      <c r="EQK376" s="1478"/>
      <c r="EQL376" s="1478"/>
      <c r="EQM376" s="1478"/>
      <c r="EQN376" s="1478"/>
      <c r="EQO376" s="1478"/>
      <c r="EQP376" s="1478"/>
      <c r="EQQ376" s="1478"/>
      <c r="EQR376" s="1478"/>
      <c r="EQS376" s="1478"/>
      <c r="EQT376" s="1478"/>
      <c r="EQU376" s="1478"/>
      <c r="EQV376" s="1478"/>
      <c r="EQW376" s="1478"/>
      <c r="EQX376" s="1478"/>
      <c r="EQY376" s="1478"/>
      <c r="EQZ376" s="1478"/>
      <c r="ERA376" s="1478"/>
      <c r="ERB376" s="1478"/>
      <c r="ERC376" s="1478"/>
      <c r="ERD376" s="1478"/>
      <c r="ERE376" s="1478"/>
      <c r="ERF376" s="1478"/>
      <c r="ERG376" s="1478"/>
      <c r="ERH376" s="1478"/>
      <c r="ERI376" s="1478"/>
      <c r="ERJ376" s="1478"/>
      <c r="ERK376" s="1478"/>
      <c r="ERL376" s="1478"/>
      <c r="ERM376" s="1478"/>
      <c r="ERN376" s="1478"/>
      <c r="ERO376" s="1478"/>
      <c r="ERP376" s="1478"/>
      <c r="ERQ376" s="1478"/>
      <c r="ERR376" s="1478"/>
      <c r="ERS376" s="1478"/>
      <c r="ERT376" s="1478"/>
      <c r="ERU376" s="1478"/>
      <c r="ERV376" s="1478"/>
      <c r="ERW376" s="1478"/>
      <c r="ERX376" s="1478"/>
      <c r="ERY376" s="1478"/>
      <c r="ERZ376" s="1478"/>
      <c r="ESA376" s="1478"/>
      <c r="ESB376" s="1478"/>
      <c r="ESC376" s="1478"/>
      <c r="ESD376" s="1478"/>
      <c r="ESE376" s="1478"/>
      <c r="ESF376" s="1478"/>
      <c r="ESG376" s="1478"/>
      <c r="ESH376" s="1478"/>
      <c r="ESI376" s="1478"/>
      <c r="ESJ376" s="1478"/>
      <c r="ESK376" s="1478"/>
      <c r="ESL376" s="1478"/>
      <c r="ESM376" s="1478"/>
      <c r="ESN376" s="1478"/>
      <c r="ESO376" s="1478"/>
      <c r="ESP376" s="1478"/>
      <c r="ESQ376" s="1478"/>
      <c r="ESR376" s="1478"/>
      <c r="ESS376" s="1478"/>
      <c r="EST376" s="1478"/>
      <c r="ESU376" s="1478"/>
      <c r="ESV376" s="1478"/>
      <c r="ESW376" s="1478"/>
      <c r="ESX376" s="1478"/>
      <c r="ESY376" s="1478"/>
      <c r="ESZ376" s="1478"/>
      <c r="ETA376" s="1478"/>
      <c r="ETB376" s="1478"/>
      <c r="ETC376" s="1478"/>
      <c r="ETD376" s="1478"/>
      <c r="ETE376" s="1478"/>
      <c r="ETF376" s="1478"/>
      <c r="ETG376" s="1478"/>
      <c r="ETH376" s="1478"/>
      <c r="ETI376" s="1478"/>
      <c r="ETJ376" s="1478"/>
      <c r="ETK376" s="1478"/>
      <c r="ETL376" s="1478"/>
      <c r="ETM376" s="1478"/>
      <c r="ETN376" s="1478"/>
      <c r="ETO376" s="1478"/>
      <c r="ETP376" s="1478"/>
      <c r="ETQ376" s="1478"/>
      <c r="ETR376" s="1478"/>
      <c r="ETS376" s="1478"/>
      <c r="ETT376" s="1478"/>
      <c r="ETU376" s="1478"/>
      <c r="ETV376" s="1478"/>
      <c r="ETW376" s="1478"/>
      <c r="ETX376" s="1478"/>
      <c r="ETY376" s="1478"/>
      <c r="ETZ376" s="1478"/>
      <c r="EUA376" s="1478"/>
      <c r="EUB376" s="1478"/>
      <c r="EUC376" s="1478"/>
      <c r="EUD376" s="1478"/>
      <c r="EUE376" s="1478"/>
      <c r="EUF376" s="1478"/>
      <c r="EUG376" s="1478"/>
      <c r="EUH376" s="1478"/>
      <c r="EUI376" s="1478"/>
      <c r="EUJ376" s="1478"/>
      <c r="EUK376" s="1478"/>
      <c r="EUL376" s="1478"/>
      <c r="EUM376" s="1478"/>
      <c r="EUN376" s="1478"/>
      <c r="EUO376" s="1478"/>
      <c r="EUP376" s="1478"/>
      <c r="EUQ376" s="1478"/>
      <c r="EUR376" s="1478"/>
      <c r="EUS376" s="1478"/>
      <c r="EUT376" s="1478"/>
      <c r="EUU376" s="1478"/>
      <c r="EUV376" s="1478"/>
      <c r="EUW376" s="1478"/>
      <c r="EUX376" s="1478"/>
      <c r="EUY376" s="1478"/>
      <c r="EUZ376" s="1478"/>
      <c r="EVA376" s="1478"/>
      <c r="EVB376" s="1478"/>
      <c r="EVC376" s="1478"/>
      <c r="EVD376" s="1478"/>
      <c r="EVE376" s="1478"/>
      <c r="EVF376" s="1478"/>
      <c r="EVG376" s="1478"/>
      <c r="EVH376" s="1478"/>
      <c r="EVI376" s="1478"/>
      <c r="EVJ376" s="1478"/>
      <c r="EVK376" s="1478"/>
      <c r="EVL376" s="1478"/>
      <c r="EVM376" s="1478"/>
      <c r="EVN376" s="1478"/>
      <c r="EVO376" s="1478"/>
      <c r="EVP376" s="1478"/>
      <c r="EVQ376" s="1478"/>
      <c r="EVR376" s="1478"/>
      <c r="EVS376" s="1478"/>
      <c r="EVT376" s="1478"/>
      <c r="EVU376" s="1478"/>
      <c r="EVV376" s="1478"/>
      <c r="EVW376" s="1478"/>
      <c r="EVX376" s="1478"/>
      <c r="EVY376" s="1478"/>
      <c r="EVZ376" s="1478"/>
      <c r="EWA376" s="1478"/>
      <c r="EWB376" s="1478"/>
      <c r="EWC376" s="1478"/>
      <c r="EWD376" s="1478"/>
      <c r="EWE376" s="1478"/>
      <c r="EWF376" s="1478"/>
      <c r="EWG376" s="1478"/>
      <c r="EWH376" s="1478"/>
      <c r="EWI376" s="1478"/>
      <c r="EWJ376" s="1478"/>
      <c r="EWK376" s="1478"/>
      <c r="EWL376" s="1478"/>
      <c r="EWM376" s="1478"/>
      <c r="EWN376" s="1478"/>
      <c r="EWO376" s="1478"/>
      <c r="EWP376" s="1478"/>
      <c r="EWQ376" s="1478"/>
      <c r="EWR376" s="1478"/>
      <c r="EWS376" s="1478"/>
      <c r="EWT376" s="1478"/>
      <c r="EWU376" s="1478"/>
      <c r="EWV376" s="1478"/>
      <c r="EWW376" s="1478"/>
      <c r="EWX376" s="1478"/>
      <c r="EWY376" s="1478"/>
      <c r="EWZ376" s="1478"/>
      <c r="EXA376" s="1478"/>
      <c r="EXB376" s="1478"/>
      <c r="EXC376" s="1478"/>
      <c r="EXD376" s="1478"/>
      <c r="EXE376" s="1478"/>
      <c r="EXF376" s="1478"/>
      <c r="EXG376" s="1478"/>
      <c r="EXH376" s="1478"/>
      <c r="EXI376" s="1478"/>
      <c r="EXJ376" s="1478"/>
      <c r="EXK376" s="1478"/>
      <c r="EXL376" s="1478"/>
      <c r="EXM376" s="1478"/>
      <c r="EXN376" s="1478"/>
      <c r="EXO376" s="1478"/>
      <c r="EXP376" s="1478"/>
      <c r="EXQ376" s="1478"/>
      <c r="EXR376" s="1478"/>
      <c r="EXS376" s="1478"/>
      <c r="EXT376" s="1478"/>
      <c r="EXU376" s="1478"/>
      <c r="EXV376" s="1478"/>
      <c r="EXW376" s="1478"/>
      <c r="EXX376" s="1478"/>
      <c r="EXY376" s="1478"/>
      <c r="EXZ376" s="1478"/>
      <c r="EYA376" s="1478"/>
      <c r="EYB376" s="1478"/>
      <c r="EYC376" s="1478"/>
      <c r="EYD376" s="1478"/>
      <c r="EYE376" s="1478"/>
      <c r="EYF376" s="1478"/>
      <c r="EYG376" s="1478"/>
      <c r="EYH376" s="1478"/>
      <c r="EYI376" s="1478"/>
      <c r="EYJ376" s="1478"/>
      <c r="EYK376" s="1478"/>
      <c r="EYL376" s="1478"/>
      <c r="EYM376" s="1478"/>
      <c r="EYN376" s="1478"/>
      <c r="EYO376" s="1478"/>
      <c r="EYP376" s="1478"/>
      <c r="EYQ376" s="1478"/>
      <c r="EYR376" s="1478"/>
      <c r="EYS376" s="1478"/>
      <c r="EYT376" s="1478"/>
      <c r="EYU376" s="1478"/>
      <c r="EYV376" s="1478"/>
      <c r="EYW376" s="1478"/>
      <c r="EYX376" s="1478"/>
      <c r="EYY376" s="1478"/>
      <c r="EYZ376" s="1478"/>
      <c r="EZA376" s="1478"/>
      <c r="EZB376" s="1478"/>
      <c r="EZC376" s="1478"/>
      <c r="EZD376" s="1478"/>
      <c r="EZE376" s="1478"/>
      <c r="EZF376" s="1478"/>
      <c r="EZG376" s="1478"/>
      <c r="EZH376" s="1478"/>
      <c r="EZI376" s="1478"/>
      <c r="EZJ376" s="1478"/>
      <c r="EZK376" s="1478"/>
      <c r="EZL376" s="1478"/>
      <c r="EZM376" s="1478"/>
      <c r="EZN376" s="1478"/>
      <c r="EZO376" s="1478"/>
      <c r="EZP376" s="1478"/>
      <c r="EZQ376" s="1478"/>
      <c r="EZR376" s="1478"/>
      <c r="EZS376" s="1478"/>
      <c r="EZT376" s="1478"/>
      <c r="EZU376" s="1478"/>
      <c r="EZV376" s="1478"/>
      <c r="EZW376" s="1478"/>
      <c r="EZX376" s="1478"/>
      <c r="EZY376" s="1478"/>
      <c r="EZZ376" s="1478"/>
      <c r="FAA376" s="1478"/>
      <c r="FAB376" s="1478"/>
      <c r="FAC376" s="1478"/>
      <c r="FAD376" s="1478"/>
      <c r="FAE376" s="1478"/>
      <c r="FAF376" s="1478"/>
      <c r="FAG376" s="1478"/>
      <c r="FAH376" s="1478"/>
      <c r="FAI376" s="1478"/>
      <c r="FAJ376" s="1478"/>
      <c r="FAK376" s="1478"/>
      <c r="FAL376" s="1478"/>
      <c r="FAM376" s="1478"/>
      <c r="FAN376" s="1478"/>
      <c r="FAO376" s="1478"/>
      <c r="FAP376" s="1478"/>
      <c r="FAQ376" s="1478"/>
      <c r="FAR376" s="1478"/>
      <c r="FAS376" s="1478"/>
      <c r="FAT376" s="1478"/>
      <c r="FAU376" s="1478"/>
      <c r="FAV376" s="1478"/>
      <c r="FAW376" s="1478"/>
      <c r="FAX376" s="1478"/>
      <c r="FAY376" s="1478"/>
      <c r="FAZ376" s="1478"/>
      <c r="FBA376" s="1478"/>
      <c r="FBB376" s="1478"/>
      <c r="FBC376" s="1478"/>
      <c r="FBD376" s="1478"/>
      <c r="FBE376" s="1478"/>
      <c r="FBF376" s="1478"/>
      <c r="FBG376" s="1478"/>
      <c r="FBH376" s="1478"/>
      <c r="FBI376" s="1478"/>
      <c r="FBJ376" s="1478"/>
      <c r="FBK376" s="1478"/>
      <c r="FBL376" s="1478"/>
      <c r="FBM376" s="1478"/>
      <c r="FBN376" s="1478"/>
      <c r="FBO376" s="1478"/>
      <c r="FBP376" s="1478"/>
      <c r="FBQ376" s="1478"/>
      <c r="FBR376" s="1478"/>
      <c r="FBS376" s="1478"/>
      <c r="FBT376" s="1478"/>
      <c r="FBU376" s="1478"/>
      <c r="FBV376" s="1478"/>
      <c r="FBW376" s="1478"/>
      <c r="FBX376" s="1478"/>
      <c r="FBY376" s="1478"/>
      <c r="FBZ376" s="1478"/>
      <c r="FCA376" s="1478"/>
      <c r="FCB376" s="1478"/>
      <c r="FCC376" s="1478"/>
      <c r="FCD376" s="1478"/>
      <c r="FCE376" s="1478"/>
      <c r="FCF376" s="1478"/>
      <c r="FCG376" s="1478"/>
      <c r="FCH376" s="1478"/>
      <c r="FCI376" s="1478"/>
      <c r="FCJ376" s="1478"/>
      <c r="FCK376" s="1478"/>
      <c r="FCL376" s="1478"/>
      <c r="FCM376" s="1478"/>
      <c r="FCN376" s="1478"/>
      <c r="FCO376" s="1478"/>
      <c r="FCP376" s="1478"/>
      <c r="FCQ376" s="1478"/>
      <c r="FCR376" s="1478"/>
      <c r="FCS376" s="1478"/>
      <c r="FCT376" s="1478"/>
      <c r="FCU376" s="1478"/>
      <c r="FCV376" s="1478"/>
      <c r="FCW376" s="1478"/>
      <c r="FCX376" s="1478"/>
      <c r="FCY376" s="1478"/>
      <c r="FCZ376" s="1478"/>
      <c r="FDA376" s="1478"/>
      <c r="FDB376" s="1478"/>
      <c r="FDC376" s="1478"/>
      <c r="FDD376" s="1478"/>
      <c r="FDE376" s="1478"/>
      <c r="FDF376" s="1478"/>
      <c r="FDG376" s="1478"/>
      <c r="FDH376" s="1478"/>
      <c r="FDI376" s="1478"/>
      <c r="FDJ376" s="1478"/>
      <c r="FDK376" s="1478"/>
      <c r="FDL376" s="1478"/>
      <c r="FDM376" s="1478"/>
      <c r="FDN376" s="1478"/>
      <c r="FDO376" s="1478"/>
      <c r="FDP376" s="1478"/>
      <c r="FDQ376" s="1478"/>
      <c r="FDR376" s="1478"/>
      <c r="FDS376" s="1478"/>
      <c r="FDT376" s="1478"/>
      <c r="FDU376" s="1478"/>
      <c r="FDV376" s="1478"/>
      <c r="FDW376" s="1478"/>
      <c r="FDX376" s="1478"/>
      <c r="FDY376" s="1478"/>
      <c r="FDZ376" s="1478"/>
      <c r="FEA376" s="1478"/>
      <c r="FEB376" s="1478"/>
      <c r="FEC376" s="1478"/>
      <c r="FED376" s="1478"/>
      <c r="FEE376" s="1478"/>
      <c r="FEF376" s="1478"/>
      <c r="FEG376" s="1478"/>
      <c r="FEH376" s="1478"/>
      <c r="FEI376" s="1478"/>
      <c r="FEJ376" s="1478"/>
      <c r="FEK376" s="1478"/>
      <c r="FEL376" s="1478"/>
      <c r="FEM376" s="1478"/>
      <c r="FEN376" s="1478"/>
      <c r="FEO376" s="1478"/>
      <c r="FEP376" s="1478"/>
      <c r="FEQ376" s="1478"/>
      <c r="FER376" s="1478"/>
      <c r="FES376" s="1478"/>
      <c r="FET376" s="1478"/>
      <c r="FEU376" s="1478"/>
      <c r="FEV376" s="1478"/>
      <c r="FEW376" s="1478"/>
      <c r="FEX376" s="1478"/>
      <c r="FEY376" s="1478"/>
      <c r="FEZ376" s="1478"/>
      <c r="FFA376" s="1478"/>
      <c r="FFB376" s="1478"/>
      <c r="FFC376" s="1478"/>
      <c r="FFD376" s="1478"/>
      <c r="FFE376" s="1478"/>
      <c r="FFF376" s="1478"/>
      <c r="FFG376" s="1478"/>
      <c r="FFH376" s="1478"/>
      <c r="FFI376" s="1478"/>
      <c r="FFJ376" s="1478"/>
      <c r="FFK376" s="1478"/>
      <c r="FFL376" s="1478"/>
      <c r="FFM376" s="1478"/>
      <c r="FFN376" s="1478"/>
      <c r="FFO376" s="1478"/>
      <c r="FFP376" s="1478"/>
      <c r="FFQ376" s="1478"/>
      <c r="FFR376" s="1478"/>
      <c r="FFS376" s="1478"/>
      <c r="FFT376" s="1478"/>
      <c r="FFU376" s="1478"/>
      <c r="FFV376" s="1478"/>
      <c r="FFW376" s="1478"/>
      <c r="FFX376" s="1478"/>
      <c r="FFY376" s="1478"/>
      <c r="FFZ376" s="1478"/>
      <c r="FGA376" s="1478"/>
      <c r="FGB376" s="1478"/>
      <c r="FGC376" s="1478"/>
      <c r="FGD376" s="1478"/>
      <c r="FGE376" s="1478"/>
      <c r="FGF376" s="1478"/>
      <c r="FGG376" s="1478"/>
      <c r="FGH376" s="1478"/>
      <c r="FGI376" s="1478"/>
      <c r="FGJ376" s="1478"/>
      <c r="FGK376" s="1478"/>
      <c r="FGL376" s="1478"/>
      <c r="FGM376" s="1478"/>
      <c r="FGN376" s="1478"/>
      <c r="FGO376" s="1478"/>
      <c r="FGP376" s="1478"/>
      <c r="FGQ376" s="1478"/>
      <c r="FGR376" s="1478"/>
      <c r="FGS376" s="1478"/>
      <c r="FGT376" s="1478"/>
      <c r="FGU376" s="1478"/>
      <c r="FGV376" s="1478"/>
      <c r="FGW376" s="1478"/>
      <c r="FGX376" s="1478"/>
      <c r="FGY376" s="1478"/>
      <c r="FGZ376" s="1478"/>
      <c r="FHA376" s="1478"/>
      <c r="FHB376" s="1478"/>
      <c r="FHC376" s="1478"/>
      <c r="FHD376" s="1478"/>
      <c r="FHE376" s="1478"/>
      <c r="FHF376" s="1478"/>
      <c r="FHG376" s="1478"/>
      <c r="FHH376" s="1478"/>
      <c r="FHI376" s="1478"/>
      <c r="FHJ376" s="1478"/>
      <c r="FHK376" s="1478"/>
      <c r="FHL376" s="1478"/>
      <c r="FHM376" s="1478"/>
      <c r="FHN376" s="1478"/>
      <c r="FHO376" s="1478"/>
      <c r="FHP376" s="1478"/>
      <c r="FHQ376" s="1478"/>
      <c r="FHR376" s="1478"/>
      <c r="FHS376" s="1478"/>
      <c r="FHT376" s="1478"/>
      <c r="FHU376" s="1478"/>
      <c r="FHV376" s="1478"/>
      <c r="FHW376" s="1478"/>
      <c r="FHX376" s="1478"/>
      <c r="FHY376" s="1478"/>
      <c r="FHZ376" s="1478"/>
      <c r="FIA376" s="1478"/>
      <c r="FIB376" s="1478"/>
      <c r="FIC376" s="1478"/>
      <c r="FID376" s="1478"/>
      <c r="FIE376" s="1478"/>
      <c r="FIF376" s="1478"/>
      <c r="FIG376" s="1478"/>
      <c r="FIH376" s="1478"/>
      <c r="FII376" s="1478"/>
      <c r="FIJ376" s="1478"/>
      <c r="FIK376" s="1478"/>
      <c r="FIL376" s="1478"/>
      <c r="FIM376" s="1478"/>
      <c r="FIN376" s="1478"/>
      <c r="FIO376" s="1478"/>
      <c r="FIP376" s="1478"/>
      <c r="FIQ376" s="1478"/>
      <c r="FIR376" s="1478"/>
      <c r="FIS376" s="1478"/>
      <c r="FIT376" s="1478"/>
      <c r="FIU376" s="1478"/>
      <c r="FIV376" s="1478"/>
      <c r="FIW376" s="1478"/>
      <c r="FIX376" s="1478"/>
      <c r="FIY376" s="1478"/>
      <c r="FIZ376" s="1478"/>
      <c r="FJA376" s="1478"/>
      <c r="FJB376" s="1478"/>
      <c r="FJC376" s="1478"/>
      <c r="FJD376" s="1478"/>
      <c r="FJE376" s="1478"/>
      <c r="FJF376" s="1478"/>
      <c r="FJG376" s="1478"/>
      <c r="FJH376" s="1478"/>
      <c r="FJI376" s="1478"/>
      <c r="FJJ376" s="1478"/>
      <c r="FJK376" s="1478"/>
      <c r="FJL376" s="1478"/>
      <c r="FJM376" s="1478"/>
      <c r="FJN376" s="1478"/>
      <c r="FJO376" s="1478"/>
      <c r="FJP376" s="1478"/>
      <c r="FJQ376" s="1478"/>
      <c r="FJR376" s="1478"/>
      <c r="FJS376" s="1478"/>
      <c r="FJT376" s="1478"/>
      <c r="FJU376" s="1478"/>
      <c r="FJV376" s="1478"/>
      <c r="FJW376" s="1478"/>
      <c r="FJX376" s="1478"/>
      <c r="FJY376" s="1478"/>
      <c r="FJZ376" s="1478"/>
      <c r="FKA376" s="1478"/>
      <c r="FKB376" s="1478"/>
      <c r="FKC376" s="1478"/>
      <c r="FKD376" s="1478"/>
      <c r="FKE376" s="1478"/>
      <c r="FKF376" s="1478"/>
      <c r="FKG376" s="1478"/>
      <c r="FKH376" s="1478"/>
      <c r="FKI376" s="1478"/>
      <c r="FKJ376" s="1478"/>
      <c r="FKK376" s="1478"/>
      <c r="FKL376" s="1478"/>
      <c r="FKM376" s="1478"/>
      <c r="FKN376" s="1478"/>
      <c r="FKO376" s="1478"/>
      <c r="FKP376" s="1478"/>
      <c r="FKQ376" s="1478"/>
      <c r="FKR376" s="1478"/>
      <c r="FKS376" s="1478"/>
      <c r="FKT376" s="1478"/>
      <c r="FKU376" s="1478"/>
      <c r="FKV376" s="1478"/>
      <c r="FKW376" s="1478"/>
      <c r="FKX376" s="1478"/>
      <c r="FKY376" s="1478"/>
      <c r="FKZ376" s="1478"/>
      <c r="FLA376" s="1478"/>
      <c r="FLB376" s="1478"/>
      <c r="FLC376" s="1478"/>
      <c r="FLD376" s="1478"/>
      <c r="FLE376" s="1478"/>
      <c r="FLF376" s="1478"/>
      <c r="FLG376" s="1478"/>
      <c r="FLH376" s="1478"/>
      <c r="FLI376" s="1478"/>
      <c r="FLJ376" s="1478"/>
      <c r="FLK376" s="1478"/>
      <c r="FLL376" s="1478"/>
      <c r="FLM376" s="1478"/>
      <c r="FLN376" s="1478"/>
      <c r="FLO376" s="1478"/>
      <c r="FLP376" s="1478"/>
      <c r="FLQ376" s="1478"/>
      <c r="FLR376" s="1478"/>
      <c r="FLS376" s="1478"/>
      <c r="FLT376" s="1478"/>
      <c r="FLU376" s="1478"/>
      <c r="FLV376" s="1478"/>
      <c r="FLW376" s="1478"/>
      <c r="FLX376" s="1478"/>
      <c r="FLY376" s="1478"/>
      <c r="FLZ376" s="1478"/>
      <c r="FMA376" s="1478"/>
      <c r="FMB376" s="1478"/>
      <c r="FMC376" s="1478"/>
      <c r="FMD376" s="1478"/>
      <c r="FME376" s="1478"/>
      <c r="FMF376" s="1478"/>
      <c r="FMG376" s="1478"/>
      <c r="FMH376" s="1478"/>
      <c r="FMI376" s="1478"/>
      <c r="FMJ376" s="1478"/>
      <c r="FMK376" s="1478"/>
      <c r="FML376" s="1478"/>
      <c r="FMM376" s="1478"/>
      <c r="FMN376" s="1478"/>
      <c r="FMO376" s="1478"/>
      <c r="FMP376" s="1478"/>
      <c r="FMQ376" s="1478"/>
      <c r="FMR376" s="1478"/>
      <c r="FMS376" s="1478"/>
      <c r="FMT376" s="1478"/>
      <c r="FMU376" s="1478"/>
      <c r="FMV376" s="1478"/>
      <c r="FMW376" s="1478"/>
      <c r="FMX376" s="1478"/>
      <c r="FMY376" s="1478"/>
      <c r="FMZ376" s="1478"/>
      <c r="FNA376" s="1478"/>
      <c r="FNB376" s="1478"/>
      <c r="FNC376" s="1478"/>
      <c r="FND376" s="1478"/>
      <c r="FNE376" s="1478"/>
      <c r="FNF376" s="1478"/>
      <c r="FNG376" s="1478"/>
      <c r="FNH376" s="1478"/>
      <c r="FNI376" s="1478"/>
      <c r="FNJ376" s="1478"/>
      <c r="FNK376" s="1478"/>
      <c r="FNL376" s="1478"/>
      <c r="FNM376" s="1478"/>
      <c r="FNN376" s="1478"/>
      <c r="FNO376" s="1478"/>
      <c r="FNP376" s="1478"/>
      <c r="FNQ376" s="1478"/>
      <c r="FNR376" s="1478"/>
      <c r="FNS376" s="1478"/>
      <c r="FNT376" s="1478"/>
      <c r="FNU376" s="1478"/>
      <c r="FNV376" s="1478"/>
      <c r="FNW376" s="1478"/>
      <c r="FNX376" s="1478"/>
      <c r="FNY376" s="1478"/>
      <c r="FNZ376" s="1478"/>
      <c r="FOA376" s="1478"/>
      <c r="FOB376" s="1478"/>
      <c r="FOC376" s="1478"/>
      <c r="FOD376" s="1478"/>
      <c r="FOE376" s="1478"/>
      <c r="FOF376" s="1478"/>
      <c r="FOG376" s="1478"/>
      <c r="FOH376" s="1478"/>
      <c r="FOI376" s="1478"/>
      <c r="FOJ376" s="1478"/>
      <c r="FOK376" s="1478"/>
      <c r="FOL376" s="1478"/>
      <c r="FOM376" s="1478"/>
      <c r="FON376" s="1478"/>
      <c r="FOO376" s="1478"/>
      <c r="FOP376" s="1478"/>
      <c r="FOQ376" s="1478"/>
      <c r="FOR376" s="1478"/>
      <c r="FOS376" s="1478"/>
      <c r="FOT376" s="1478"/>
      <c r="FOU376" s="1478"/>
      <c r="FOV376" s="1478"/>
      <c r="FOW376" s="1478"/>
      <c r="FOX376" s="1478"/>
      <c r="FOY376" s="1478"/>
      <c r="FOZ376" s="1478"/>
      <c r="FPA376" s="1478"/>
      <c r="FPB376" s="1478"/>
      <c r="FPC376" s="1478"/>
      <c r="FPD376" s="1478"/>
      <c r="FPE376" s="1478"/>
      <c r="FPF376" s="1478"/>
      <c r="FPG376" s="1478"/>
      <c r="FPH376" s="1478"/>
      <c r="FPI376" s="1478"/>
      <c r="FPJ376" s="1478"/>
      <c r="FPK376" s="1478"/>
      <c r="FPL376" s="1478"/>
      <c r="FPM376" s="1478"/>
      <c r="FPN376" s="1478"/>
      <c r="FPO376" s="1478"/>
      <c r="FPP376" s="1478"/>
      <c r="FPQ376" s="1478"/>
      <c r="FPR376" s="1478"/>
      <c r="FPS376" s="1478"/>
      <c r="FPT376" s="1478"/>
      <c r="FPU376" s="1478"/>
      <c r="FPV376" s="1478"/>
      <c r="FPW376" s="1478"/>
      <c r="FPX376" s="1478"/>
      <c r="FPY376" s="1478"/>
      <c r="FPZ376" s="1478"/>
      <c r="FQA376" s="1478"/>
      <c r="FQB376" s="1478"/>
      <c r="FQC376" s="1478"/>
      <c r="FQD376" s="1478"/>
      <c r="FQE376" s="1478"/>
      <c r="FQF376" s="1478"/>
      <c r="FQG376" s="1478"/>
      <c r="FQH376" s="1478"/>
      <c r="FQI376" s="1478"/>
      <c r="FQJ376" s="1478"/>
      <c r="FQK376" s="1478"/>
      <c r="FQL376" s="1478"/>
      <c r="FQM376" s="1478"/>
      <c r="FQN376" s="1478"/>
      <c r="FQO376" s="1478"/>
      <c r="FQP376" s="1478"/>
      <c r="FQQ376" s="1478"/>
      <c r="FQR376" s="1478"/>
      <c r="FQS376" s="1478"/>
      <c r="FQT376" s="1478"/>
      <c r="FQU376" s="1478"/>
      <c r="FQV376" s="1478"/>
      <c r="FQW376" s="1478"/>
      <c r="FQX376" s="1478"/>
      <c r="FQY376" s="1478"/>
      <c r="FQZ376" s="1478"/>
      <c r="FRA376" s="1478"/>
      <c r="FRB376" s="1478"/>
      <c r="FRC376" s="1478"/>
      <c r="FRD376" s="1478"/>
      <c r="FRE376" s="1478"/>
      <c r="FRF376" s="1478"/>
      <c r="FRG376" s="1478"/>
      <c r="FRH376" s="1478"/>
      <c r="FRI376" s="1478"/>
      <c r="FRJ376" s="1478"/>
      <c r="FRK376" s="1478"/>
      <c r="FRL376" s="1478"/>
      <c r="FRM376" s="1478"/>
      <c r="FRN376" s="1478"/>
      <c r="FRO376" s="1478"/>
      <c r="FRP376" s="1478"/>
      <c r="FRQ376" s="1478"/>
      <c r="FRR376" s="1478"/>
      <c r="FRS376" s="1478"/>
      <c r="FRT376" s="1478"/>
      <c r="FRU376" s="1478"/>
      <c r="FRV376" s="1478"/>
      <c r="FRW376" s="1478"/>
      <c r="FRX376" s="1478"/>
      <c r="FRY376" s="1478"/>
      <c r="FRZ376" s="1478"/>
      <c r="FSA376" s="1478"/>
      <c r="FSB376" s="1478"/>
      <c r="FSC376" s="1478"/>
      <c r="FSD376" s="1478"/>
      <c r="FSE376" s="1478"/>
      <c r="FSF376" s="1478"/>
      <c r="FSG376" s="1478"/>
      <c r="FSH376" s="1478"/>
      <c r="FSI376" s="1478"/>
      <c r="FSJ376" s="1478"/>
      <c r="FSK376" s="1478"/>
      <c r="FSL376" s="1478"/>
      <c r="FSM376" s="1478"/>
      <c r="FSN376" s="1478"/>
      <c r="FSO376" s="1478"/>
      <c r="FSP376" s="1478"/>
      <c r="FSQ376" s="1478"/>
      <c r="FSR376" s="1478"/>
      <c r="FSS376" s="1478"/>
      <c r="FST376" s="1478"/>
      <c r="FSU376" s="1478"/>
      <c r="FSV376" s="1478"/>
      <c r="FSW376" s="1478"/>
      <c r="FSX376" s="1478"/>
      <c r="FSY376" s="1478"/>
      <c r="FSZ376" s="1478"/>
      <c r="FTA376" s="1478"/>
      <c r="FTB376" s="1478"/>
      <c r="FTC376" s="1478"/>
      <c r="FTD376" s="1478"/>
      <c r="FTE376" s="1478"/>
      <c r="FTF376" s="1478"/>
      <c r="FTG376" s="1478"/>
      <c r="FTH376" s="1478"/>
      <c r="FTI376" s="1478"/>
      <c r="FTJ376" s="1478"/>
      <c r="FTK376" s="1478"/>
      <c r="FTL376" s="1478"/>
      <c r="FTM376" s="1478"/>
      <c r="FTN376" s="1478"/>
      <c r="FTO376" s="1478"/>
      <c r="FTP376" s="1478"/>
      <c r="FTQ376" s="1478"/>
      <c r="FTR376" s="1478"/>
      <c r="FTS376" s="1478"/>
      <c r="FTT376" s="1478"/>
      <c r="FTU376" s="1478"/>
      <c r="FTV376" s="1478"/>
      <c r="FTW376" s="1478"/>
      <c r="FTX376" s="1478"/>
      <c r="FTY376" s="1478"/>
      <c r="FTZ376" s="1478"/>
      <c r="FUA376" s="1478"/>
      <c r="FUB376" s="1478"/>
      <c r="FUC376" s="1478"/>
      <c r="FUD376" s="1478"/>
      <c r="FUE376" s="1478"/>
      <c r="FUF376" s="1478"/>
      <c r="FUG376" s="1478"/>
      <c r="FUH376" s="1478"/>
      <c r="FUI376" s="1478"/>
      <c r="FUJ376" s="1478"/>
      <c r="FUK376" s="1478"/>
      <c r="FUL376" s="1478"/>
      <c r="FUM376" s="1478"/>
      <c r="FUN376" s="1478"/>
      <c r="FUO376" s="1478"/>
      <c r="FUP376" s="1478"/>
      <c r="FUQ376" s="1478"/>
      <c r="FUR376" s="1478"/>
      <c r="FUS376" s="1478"/>
      <c r="FUT376" s="1478"/>
      <c r="FUU376" s="1478"/>
      <c r="FUV376" s="1478"/>
      <c r="FUW376" s="1478"/>
      <c r="FUX376" s="1478"/>
      <c r="FUY376" s="1478"/>
      <c r="FUZ376" s="1478"/>
      <c r="FVA376" s="1478"/>
      <c r="FVB376" s="1478"/>
      <c r="FVC376" s="1478"/>
      <c r="FVD376" s="1478"/>
      <c r="FVE376" s="1478"/>
      <c r="FVF376" s="1478"/>
      <c r="FVG376" s="1478"/>
      <c r="FVH376" s="1478"/>
      <c r="FVI376" s="1478"/>
      <c r="FVJ376" s="1478"/>
      <c r="FVK376" s="1478"/>
      <c r="FVL376" s="1478"/>
      <c r="FVM376" s="1478"/>
      <c r="FVN376" s="1478"/>
      <c r="FVO376" s="1478"/>
      <c r="FVP376" s="1478"/>
      <c r="FVQ376" s="1478"/>
      <c r="FVR376" s="1478"/>
      <c r="FVS376" s="1478"/>
      <c r="FVT376" s="1478"/>
      <c r="FVU376" s="1478"/>
      <c r="FVV376" s="1478"/>
      <c r="FVW376" s="1478"/>
      <c r="FVX376" s="1478"/>
      <c r="FVY376" s="1478"/>
      <c r="FVZ376" s="1478"/>
      <c r="FWA376" s="1478"/>
      <c r="FWB376" s="1478"/>
      <c r="FWC376" s="1478"/>
      <c r="FWD376" s="1478"/>
      <c r="FWE376" s="1478"/>
      <c r="FWF376" s="1478"/>
      <c r="FWG376" s="1478"/>
      <c r="FWH376" s="1478"/>
      <c r="FWI376" s="1478"/>
      <c r="FWJ376" s="1478"/>
      <c r="FWK376" s="1478"/>
      <c r="FWL376" s="1478"/>
      <c r="FWM376" s="1478"/>
      <c r="FWN376" s="1478"/>
      <c r="FWO376" s="1478"/>
      <c r="FWP376" s="1478"/>
      <c r="FWQ376" s="1478"/>
      <c r="FWR376" s="1478"/>
      <c r="FWS376" s="1478"/>
      <c r="FWT376" s="1478"/>
      <c r="FWU376" s="1478"/>
      <c r="FWV376" s="1478"/>
      <c r="FWW376" s="1478"/>
      <c r="FWX376" s="1478"/>
      <c r="FWY376" s="1478"/>
      <c r="FWZ376" s="1478"/>
      <c r="FXA376" s="1478"/>
      <c r="FXB376" s="1478"/>
      <c r="FXC376" s="1478"/>
      <c r="FXD376" s="1478"/>
      <c r="FXE376" s="1478"/>
      <c r="FXF376" s="1478"/>
      <c r="FXG376" s="1478"/>
      <c r="FXH376" s="1478"/>
      <c r="FXI376" s="1478"/>
      <c r="FXJ376" s="1478"/>
      <c r="FXK376" s="1478"/>
      <c r="FXL376" s="1478"/>
      <c r="FXM376" s="1478"/>
      <c r="FXN376" s="1478"/>
      <c r="FXO376" s="1478"/>
      <c r="FXP376" s="1478"/>
      <c r="FXQ376" s="1478"/>
      <c r="FXR376" s="1478"/>
      <c r="FXS376" s="1478"/>
      <c r="FXT376" s="1478"/>
      <c r="FXU376" s="1478"/>
      <c r="FXV376" s="1478"/>
      <c r="FXW376" s="1478"/>
      <c r="FXX376" s="1478"/>
      <c r="FXY376" s="1478"/>
      <c r="FXZ376" s="1478"/>
      <c r="FYA376" s="1478"/>
      <c r="FYB376" s="1478"/>
      <c r="FYC376" s="1478"/>
      <c r="FYD376" s="1478"/>
      <c r="FYE376" s="1478"/>
      <c r="FYF376" s="1478"/>
      <c r="FYG376" s="1478"/>
      <c r="FYH376" s="1478"/>
      <c r="FYI376" s="1478"/>
      <c r="FYJ376" s="1478"/>
      <c r="FYK376" s="1478"/>
      <c r="FYL376" s="1478"/>
      <c r="FYM376" s="1478"/>
      <c r="FYN376" s="1478"/>
      <c r="FYO376" s="1478"/>
      <c r="FYP376" s="1478"/>
      <c r="FYQ376" s="1478"/>
      <c r="FYR376" s="1478"/>
      <c r="FYS376" s="1478"/>
      <c r="FYT376" s="1478"/>
      <c r="FYU376" s="1478"/>
      <c r="FYV376" s="1478"/>
      <c r="FYW376" s="1478"/>
      <c r="FYX376" s="1478"/>
      <c r="FYY376" s="1478"/>
      <c r="FYZ376" s="1478"/>
      <c r="FZA376" s="1478"/>
      <c r="FZB376" s="1478"/>
      <c r="FZC376" s="1478"/>
      <c r="FZD376" s="1478"/>
      <c r="FZE376" s="1478"/>
      <c r="FZF376" s="1478"/>
      <c r="FZG376" s="1478"/>
      <c r="FZH376" s="1478"/>
      <c r="FZI376" s="1478"/>
      <c r="FZJ376" s="1478"/>
      <c r="FZK376" s="1478"/>
      <c r="FZL376" s="1478"/>
      <c r="FZM376" s="1478"/>
      <c r="FZN376" s="1478"/>
      <c r="FZO376" s="1478"/>
      <c r="FZP376" s="1478"/>
      <c r="FZQ376" s="1478"/>
      <c r="FZR376" s="1478"/>
      <c r="FZS376" s="1478"/>
      <c r="FZT376" s="1478"/>
      <c r="FZU376" s="1478"/>
      <c r="FZV376" s="1478"/>
      <c r="FZW376" s="1478"/>
      <c r="FZX376" s="1478"/>
      <c r="FZY376" s="1478"/>
      <c r="FZZ376" s="1478"/>
      <c r="GAA376" s="1478"/>
      <c r="GAB376" s="1478"/>
      <c r="GAC376" s="1478"/>
      <c r="GAD376" s="1478"/>
      <c r="GAE376" s="1478"/>
      <c r="GAF376" s="1478"/>
      <c r="GAG376" s="1478"/>
      <c r="GAH376" s="1478"/>
      <c r="GAI376" s="1478"/>
      <c r="GAJ376" s="1478"/>
      <c r="GAK376" s="1478"/>
      <c r="GAL376" s="1478"/>
      <c r="GAM376" s="1478"/>
      <c r="GAN376" s="1478"/>
      <c r="GAO376" s="1478"/>
      <c r="GAP376" s="1478"/>
      <c r="GAQ376" s="1478"/>
      <c r="GAR376" s="1478"/>
      <c r="GAS376" s="1478"/>
      <c r="GAT376" s="1478"/>
      <c r="GAU376" s="1478"/>
      <c r="GAV376" s="1478"/>
      <c r="GAW376" s="1478"/>
      <c r="GAX376" s="1478"/>
      <c r="GAY376" s="1478"/>
      <c r="GAZ376" s="1478"/>
      <c r="GBA376" s="1478"/>
      <c r="GBB376" s="1478"/>
      <c r="GBC376" s="1478"/>
      <c r="GBD376" s="1478"/>
      <c r="GBE376" s="1478"/>
      <c r="GBF376" s="1478"/>
      <c r="GBG376" s="1478"/>
      <c r="GBH376" s="1478"/>
      <c r="GBI376" s="1478"/>
      <c r="GBJ376" s="1478"/>
      <c r="GBK376" s="1478"/>
      <c r="GBL376" s="1478"/>
      <c r="GBM376" s="1478"/>
      <c r="GBN376" s="1478"/>
      <c r="GBO376" s="1478"/>
      <c r="GBP376" s="1478"/>
      <c r="GBQ376" s="1478"/>
      <c r="GBR376" s="1478"/>
      <c r="GBS376" s="1478"/>
      <c r="GBT376" s="1478"/>
      <c r="GBU376" s="1478"/>
      <c r="GBV376" s="1478"/>
      <c r="GBW376" s="1478"/>
      <c r="GBX376" s="1478"/>
      <c r="GBY376" s="1478"/>
      <c r="GBZ376" s="1478"/>
      <c r="GCA376" s="1478"/>
      <c r="GCB376" s="1478"/>
      <c r="GCC376" s="1478"/>
      <c r="GCD376" s="1478"/>
      <c r="GCE376" s="1478"/>
      <c r="GCF376" s="1478"/>
      <c r="GCG376" s="1478"/>
      <c r="GCH376" s="1478"/>
      <c r="GCI376" s="1478"/>
      <c r="GCJ376" s="1478"/>
      <c r="GCK376" s="1478"/>
      <c r="GCL376" s="1478"/>
      <c r="GCM376" s="1478"/>
      <c r="GCN376" s="1478"/>
      <c r="GCO376" s="1478"/>
      <c r="GCP376" s="1478"/>
      <c r="GCQ376" s="1478"/>
      <c r="GCR376" s="1478"/>
      <c r="GCS376" s="1478"/>
      <c r="GCT376" s="1478"/>
      <c r="GCU376" s="1478"/>
      <c r="GCV376" s="1478"/>
      <c r="GCW376" s="1478"/>
      <c r="GCX376" s="1478"/>
      <c r="GCY376" s="1478"/>
      <c r="GCZ376" s="1478"/>
      <c r="GDA376" s="1478"/>
      <c r="GDB376" s="1478"/>
      <c r="GDC376" s="1478"/>
      <c r="GDD376" s="1478"/>
      <c r="GDE376" s="1478"/>
      <c r="GDF376" s="1478"/>
      <c r="GDG376" s="1478"/>
      <c r="GDH376" s="1478"/>
      <c r="GDI376" s="1478"/>
      <c r="GDJ376" s="1478"/>
      <c r="GDK376" s="1478"/>
      <c r="GDL376" s="1478"/>
      <c r="GDM376" s="1478"/>
      <c r="GDN376" s="1478"/>
      <c r="GDO376" s="1478"/>
      <c r="GDP376" s="1478"/>
      <c r="GDQ376" s="1478"/>
      <c r="GDR376" s="1478"/>
      <c r="GDS376" s="1478"/>
      <c r="GDT376" s="1478"/>
      <c r="GDU376" s="1478"/>
      <c r="GDV376" s="1478"/>
      <c r="GDW376" s="1478"/>
      <c r="GDX376" s="1478"/>
      <c r="GDY376" s="1478"/>
      <c r="GDZ376" s="1478"/>
      <c r="GEA376" s="1478"/>
      <c r="GEB376" s="1478"/>
      <c r="GEC376" s="1478"/>
      <c r="GED376" s="1478"/>
      <c r="GEE376" s="1478"/>
      <c r="GEF376" s="1478"/>
      <c r="GEG376" s="1478"/>
      <c r="GEH376" s="1478"/>
      <c r="GEI376" s="1478"/>
      <c r="GEJ376" s="1478"/>
      <c r="GEK376" s="1478"/>
      <c r="GEL376" s="1478"/>
      <c r="GEM376" s="1478"/>
      <c r="GEN376" s="1478"/>
      <c r="GEO376" s="1478"/>
      <c r="GEP376" s="1478"/>
      <c r="GEQ376" s="1478"/>
      <c r="GER376" s="1478"/>
      <c r="GES376" s="1478"/>
      <c r="GET376" s="1478"/>
      <c r="GEU376" s="1478"/>
      <c r="GEV376" s="1478"/>
      <c r="GEW376" s="1478"/>
      <c r="GEX376" s="1478"/>
      <c r="GEY376" s="1478"/>
      <c r="GEZ376" s="1478"/>
      <c r="GFA376" s="1478"/>
      <c r="GFB376" s="1478"/>
      <c r="GFC376" s="1478"/>
      <c r="GFD376" s="1478"/>
      <c r="GFE376" s="1478"/>
      <c r="GFF376" s="1478"/>
      <c r="GFG376" s="1478"/>
      <c r="GFH376" s="1478"/>
      <c r="GFI376" s="1478"/>
      <c r="GFJ376" s="1478"/>
      <c r="GFK376" s="1478"/>
      <c r="GFL376" s="1478"/>
      <c r="GFM376" s="1478"/>
      <c r="GFN376" s="1478"/>
      <c r="GFO376" s="1478"/>
      <c r="GFP376" s="1478"/>
      <c r="GFQ376" s="1478"/>
      <c r="GFR376" s="1478"/>
      <c r="GFS376" s="1478"/>
      <c r="GFT376" s="1478"/>
      <c r="GFU376" s="1478"/>
      <c r="GFV376" s="1478"/>
      <c r="GFW376" s="1478"/>
      <c r="GFX376" s="1478"/>
      <c r="GFY376" s="1478"/>
      <c r="GFZ376" s="1478"/>
      <c r="GGA376" s="1478"/>
      <c r="GGB376" s="1478"/>
      <c r="GGC376" s="1478"/>
      <c r="GGD376" s="1478"/>
      <c r="GGE376" s="1478"/>
      <c r="GGF376" s="1478"/>
      <c r="GGG376" s="1478"/>
      <c r="GGH376" s="1478"/>
      <c r="GGI376" s="1478"/>
      <c r="GGJ376" s="1478"/>
      <c r="GGK376" s="1478"/>
      <c r="GGL376" s="1478"/>
      <c r="GGM376" s="1478"/>
      <c r="GGN376" s="1478"/>
      <c r="GGO376" s="1478"/>
      <c r="GGP376" s="1478"/>
      <c r="GGQ376" s="1478"/>
      <c r="GGR376" s="1478"/>
      <c r="GGS376" s="1478"/>
      <c r="GGT376" s="1478"/>
      <c r="GGU376" s="1478"/>
      <c r="GGV376" s="1478"/>
      <c r="GGW376" s="1478"/>
      <c r="GGX376" s="1478"/>
      <c r="GGY376" s="1478"/>
      <c r="GGZ376" s="1478"/>
      <c r="GHA376" s="1478"/>
      <c r="GHB376" s="1478"/>
      <c r="GHC376" s="1478"/>
      <c r="GHD376" s="1478"/>
      <c r="GHE376" s="1478"/>
      <c r="GHF376" s="1478"/>
      <c r="GHG376" s="1478"/>
      <c r="GHH376" s="1478"/>
      <c r="GHI376" s="1478"/>
      <c r="GHJ376" s="1478"/>
      <c r="GHK376" s="1478"/>
      <c r="GHL376" s="1478"/>
      <c r="GHM376" s="1478"/>
      <c r="GHN376" s="1478"/>
      <c r="GHO376" s="1478"/>
      <c r="GHP376" s="1478"/>
      <c r="GHQ376" s="1478"/>
      <c r="GHR376" s="1478"/>
      <c r="GHS376" s="1478"/>
      <c r="GHT376" s="1478"/>
      <c r="GHU376" s="1478"/>
      <c r="GHV376" s="1478"/>
      <c r="GHW376" s="1478"/>
      <c r="GHX376" s="1478"/>
      <c r="GHY376" s="1478"/>
      <c r="GHZ376" s="1478"/>
      <c r="GIA376" s="1478"/>
      <c r="GIB376" s="1478"/>
      <c r="GIC376" s="1478"/>
      <c r="GID376" s="1478"/>
      <c r="GIE376" s="1478"/>
      <c r="GIF376" s="1478"/>
      <c r="GIG376" s="1478"/>
      <c r="GIH376" s="1478"/>
      <c r="GII376" s="1478"/>
      <c r="GIJ376" s="1478"/>
      <c r="GIK376" s="1478"/>
      <c r="GIL376" s="1478"/>
      <c r="GIM376" s="1478"/>
      <c r="GIN376" s="1478"/>
      <c r="GIO376" s="1478"/>
      <c r="GIP376" s="1478"/>
      <c r="GIQ376" s="1478"/>
      <c r="GIR376" s="1478"/>
      <c r="GIS376" s="1478"/>
      <c r="GIT376" s="1478"/>
      <c r="GIU376" s="1478"/>
      <c r="GIV376" s="1478"/>
      <c r="GIW376" s="1478"/>
      <c r="GIX376" s="1478"/>
      <c r="GIY376" s="1478"/>
      <c r="GIZ376" s="1478"/>
      <c r="GJA376" s="1478"/>
      <c r="GJB376" s="1478"/>
      <c r="GJC376" s="1478"/>
      <c r="GJD376" s="1478"/>
      <c r="GJE376" s="1478"/>
      <c r="GJF376" s="1478"/>
      <c r="GJG376" s="1478"/>
      <c r="GJH376" s="1478"/>
      <c r="GJI376" s="1478"/>
      <c r="GJJ376" s="1478"/>
      <c r="GJK376" s="1478"/>
      <c r="GJL376" s="1478"/>
      <c r="GJM376" s="1478"/>
      <c r="GJN376" s="1478"/>
      <c r="GJO376" s="1478"/>
      <c r="GJP376" s="1478"/>
      <c r="GJQ376" s="1478"/>
      <c r="GJR376" s="1478"/>
      <c r="GJS376" s="1478"/>
      <c r="GJT376" s="1478"/>
      <c r="GJU376" s="1478"/>
      <c r="GJV376" s="1478"/>
      <c r="GJW376" s="1478"/>
      <c r="GJX376" s="1478"/>
      <c r="GJY376" s="1478"/>
      <c r="GJZ376" s="1478"/>
      <c r="GKA376" s="1478"/>
      <c r="GKB376" s="1478"/>
      <c r="GKC376" s="1478"/>
      <c r="GKD376" s="1478"/>
      <c r="GKE376" s="1478"/>
      <c r="GKF376" s="1478"/>
      <c r="GKG376" s="1478"/>
      <c r="GKH376" s="1478"/>
      <c r="GKI376" s="1478"/>
      <c r="GKJ376" s="1478"/>
      <c r="GKK376" s="1478"/>
      <c r="GKL376" s="1478"/>
      <c r="GKM376" s="1478"/>
      <c r="GKN376" s="1478"/>
      <c r="GKO376" s="1478"/>
      <c r="GKP376" s="1478"/>
      <c r="GKQ376" s="1478"/>
      <c r="GKR376" s="1478"/>
      <c r="GKS376" s="1478"/>
      <c r="GKT376" s="1478"/>
      <c r="GKU376" s="1478"/>
      <c r="GKV376" s="1478"/>
      <c r="GKW376" s="1478"/>
      <c r="GKX376" s="1478"/>
      <c r="GKY376" s="1478"/>
      <c r="GKZ376" s="1478"/>
      <c r="GLA376" s="1478"/>
      <c r="GLB376" s="1478"/>
      <c r="GLC376" s="1478"/>
      <c r="GLD376" s="1478"/>
      <c r="GLE376" s="1478"/>
      <c r="GLF376" s="1478"/>
      <c r="GLG376" s="1478"/>
      <c r="GLH376" s="1478"/>
      <c r="GLI376" s="1478"/>
      <c r="GLJ376" s="1478"/>
      <c r="GLK376" s="1478"/>
      <c r="GLL376" s="1478"/>
      <c r="GLM376" s="1478"/>
      <c r="GLN376" s="1478"/>
      <c r="GLO376" s="1478"/>
      <c r="GLP376" s="1478"/>
      <c r="GLQ376" s="1478"/>
      <c r="GLR376" s="1478"/>
      <c r="GLS376" s="1478"/>
      <c r="GLT376" s="1478"/>
      <c r="GLU376" s="1478"/>
      <c r="GLV376" s="1478"/>
      <c r="GLW376" s="1478"/>
      <c r="GLX376" s="1478"/>
      <c r="GLY376" s="1478"/>
      <c r="GLZ376" s="1478"/>
      <c r="GMA376" s="1478"/>
      <c r="GMB376" s="1478"/>
      <c r="GMC376" s="1478"/>
      <c r="GMD376" s="1478"/>
      <c r="GME376" s="1478"/>
      <c r="GMF376" s="1478"/>
      <c r="GMG376" s="1478"/>
      <c r="GMH376" s="1478"/>
      <c r="GMI376" s="1478"/>
      <c r="GMJ376" s="1478"/>
      <c r="GMK376" s="1478"/>
      <c r="GML376" s="1478"/>
      <c r="GMM376" s="1478"/>
      <c r="GMN376" s="1478"/>
      <c r="GMO376" s="1478"/>
      <c r="GMP376" s="1478"/>
      <c r="GMQ376" s="1478"/>
      <c r="GMR376" s="1478"/>
      <c r="GMS376" s="1478"/>
      <c r="GMT376" s="1478"/>
      <c r="GMU376" s="1478"/>
      <c r="GMV376" s="1478"/>
      <c r="GMW376" s="1478"/>
      <c r="GMX376" s="1478"/>
      <c r="GMY376" s="1478"/>
      <c r="GMZ376" s="1478"/>
      <c r="GNA376" s="1478"/>
      <c r="GNB376" s="1478"/>
      <c r="GNC376" s="1478"/>
      <c r="GND376" s="1478"/>
      <c r="GNE376" s="1478"/>
      <c r="GNF376" s="1478"/>
      <c r="GNG376" s="1478"/>
      <c r="GNH376" s="1478"/>
      <c r="GNI376" s="1478"/>
      <c r="GNJ376" s="1478"/>
      <c r="GNK376" s="1478"/>
      <c r="GNL376" s="1478"/>
      <c r="GNM376" s="1478"/>
      <c r="GNN376" s="1478"/>
      <c r="GNO376" s="1478"/>
      <c r="GNP376" s="1478"/>
      <c r="GNQ376" s="1478"/>
      <c r="GNR376" s="1478"/>
      <c r="GNS376" s="1478"/>
      <c r="GNT376" s="1478"/>
      <c r="GNU376" s="1478"/>
      <c r="GNV376" s="1478"/>
      <c r="GNW376" s="1478"/>
      <c r="GNX376" s="1478"/>
      <c r="GNY376" s="1478"/>
      <c r="GNZ376" s="1478"/>
      <c r="GOA376" s="1478"/>
      <c r="GOB376" s="1478"/>
      <c r="GOC376" s="1478"/>
      <c r="GOD376" s="1478"/>
      <c r="GOE376" s="1478"/>
      <c r="GOF376" s="1478"/>
      <c r="GOG376" s="1478"/>
      <c r="GOH376" s="1478"/>
      <c r="GOI376" s="1478"/>
      <c r="GOJ376" s="1478"/>
      <c r="GOK376" s="1478"/>
      <c r="GOL376" s="1478"/>
      <c r="GOM376" s="1478"/>
      <c r="GON376" s="1478"/>
      <c r="GOO376" s="1478"/>
      <c r="GOP376" s="1478"/>
      <c r="GOQ376" s="1478"/>
      <c r="GOR376" s="1478"/>
      <c r="GOS376" s="1478"/>
      <c r="GOT376" s="1478"/>
      <c r="GOU376" s="1478"/>
      <c r="GOV376" s="1478"/>
      <c r="GOW376" s="1478"/>
      <c r="GOX376" s="1478"/>
      <c r="GOY376" s="1478"/>
      <c r="GOZ376" s="1478"/>
      <c r="GPA376" s="1478"/>
      <c r="GPB376" s="1478"/>
      <c r="GPC376" s="1478"/>
      <c r="GPD376" s="1478"/>
      <c r="GPE376" s="1478"/>
      <c r="GPF376" s="1478"/>
      <c r="GPG376" s="1478"/>
      <c r="GPH376" s="1478"/>
      <c r="GPI376" s="1478"/>
      <c r="GPJ376" s="1478"/>
      <c r="GPK376" s="1478"/>
      <c r="GPL376" s="1478"/>
      <c r="GPM376" s="1478"/>
      <c r="GPN376" s="1478"/>
      <c r="GPO376" s="1478"/>
      <c r="GPP376" s="1478"/>
      <c r="GPQ376" s="1478"/>
      <c r="GPR376" s="1478"/>
      <c r="GPS376" s="1478"/>
      <c r="GPT376" s="1478"/>
      <c r="GPU376" s="1478"/>
      <c r="GPV376" s="1478"/>
      <c r="GPW376" s="1478"/>
      <c r="GPX376" s="1478"/>
      <c r="GPY376" s="1478"/>
      <c r="GPZ376" s="1478"/>
      <c r="GQA376" s="1478"/>
      <c r="GQB376" s="1478"/>
      <c r="GQC376" s="1478"/>
      <c r="GQD376" s="1478"/>
      <c r="GQE376" s="1478"/>
      <c r="GQF376" s="1478"/>
      <c r="GQG376" s="1478"/>
      <c r="GQH376" s="1478"/>
      <c r="GQI376" s="1478"/>
      <c r="GQJ376" s="1478"/>
      <c r="GQK376" s="1478"/>
      <c r="GQL376" s="1478"/>
      <c r="GQM376" s="1478"/>
      <c r="GQN376" s="1478"/>
      <c r="GQO376" s="1478"/>
      <c r="GQP376" s="1478"/>
      <c r="GQQ376" s="1478"/>
      <c r="GQR376" s="1478"/>
      <c r="GQS376" s="1478"/>
      <c r="GQT376" s="1478"/>
      <c r="GQU376" s="1478"/>
      <c r="GQV376" s="1478"/>
      <c r="GQW376" s="1478"/>
      <c r="GQX376" s="1478"/>
      <c r="GQY376" s="1478"/>
      <c r="GQZ376" s="1478"/>
      <c r="GRA376" s="1478"/>
      <c r="GRB376" s="1478"/>
      <c r="GRC376" s="1478"/>
      <c r="GRD376" s="1478"/>
      <c r="GRE376" s="1478"/>
      <c r="GRF376" s="1478"/>
      <c r="GRG376" s="1478"/>
      <c r="GRH376" s="1478"/>
      <c r="GRI376" s="1478"/>
      <c r="GRJ376" s="1478"/>
      <c r="GRK376" s="1478"/>
      <c r="GRL376" s="1478"/>
      <c r="GRM376" s="1478"/>
      <c r="GRN376" s="1478"/>
      <c r="GRO376" s="1478"/>
      <c r="GRP376" s="1478"/>
      <c r="GRQ376" s="1478"/>
      <c r="GRR376" s="1478"/>
      <c r="GRS376" s="1478"/>
      <c r="GRT376" s="1478"/>
      <c r="GRU376" s="1478"/>
      <c r="GRV376" s="1478"/>
      <c r="GRW376" s="1478"/>
      <c r="GRX376" s="1478"/>
      <c r="GRY376" s="1478"/>
      <c r="GRZ376" s="1478"/>
      <c r="GSA376" s="1478"/>
      <c r="GSB376" s="1478"/>
      <c r="GSC376" s="1478"/>
      <c r="GSD376" s="1478"/>
      <c r="GSE376" s="1478"/>
      <c r="GSF376" s="1478"/>
      <c r="GSG376" s="1478"/>
      <c r="GSH376" s="1478"/>
      <c r="GSI376" s="1478"/>
      <c r="GSJ376" s="1478"/>
      <c r="GSK376" s="1478"/>
      <c r="GSL376" s="1478"/>
      <c r="GSM376" s="1478"/>
      <c r="GSN376" s="1478"/>
      <c r="GSO376" s="1478"/>
      <c r="GSP376" s="1478"/>
      <c r="GSQ376" s="1478"/>
      <c r="GSR376" s="1478"/>
      <c r="GSS376" s="1478"/>
      <c r="GST376" s="1478"/>
      <c r="GSU376" s="1478"/>
      <c r="GSV376" s="1478"/>
      <c r="GSW376" s="1478"/>
      <c r="GSX376" s="1478"/>
      <c r="GSY376" s="1478"/>
      <c r="GSZ376" s="1478"/>
      <c r="GTA376" s="1478"/>
      <c r="GTB376" s="1478"/>
      <c r="GTC376" s="1478"/>
      <c r="GTD376" s="1478"/>
      <c r="GTE376" s="1478"/>
      <c r="GTF376" s="1478"/>
      <c r="GTG376" s="1478"/>
      <c r="GTH376" s="1478"/>
      <c r="GTI376" s="1478"/>
      <c r="GTJ376" s="1478"/>
      <c r="GTK376" s="1478"/>
      <c r="GTL376" s="1478"/>
      <c r="GTM376" s="1478"/>
      <c r="GTN376" s="1478"/>
      <c r="GTO376" s="1478"/>
      <c r="GTP376" s="1478"/>
      <c r="GTQ376" s="1478"/>
      <c r="GTR376" s="1478"/>
      <c r="GTS376" s="1478"/>
      <c r="GTT376" s="1478"/>
      <c r="GTU376" s="1478"/>
      <c r="GTV376" s="1478"/>
      <c r="GTW376" s="1478"/>
      <c r="GTX376" s="1478"/>
      <c r="GTY376" s="1478"/>
      <c r="GTZ376" s="1478"/>
      <c r="GUA376" s="1478"/>
      <c r="GUB376" s="1478"/>
      <c r="GUC376" s="1478"/>
      <c r="GUD376" s="1478"/>
      <c r="GUE376" s="1478"/>
      <c r="GUF376" s="1478"/>
      <c r="GUG376" s="1478"/>
      <c r="GUH376" s="1478"/>
      <c r="GUI376" s="1478"/>
      <c r="GUJ376" s="1478"/>
      <c r="GUK376" s="1478"/>
      <c r="GUL376" s="1478"/>
      <c r="GUM376" s="1478"/>
      <c r="GUN376" s="1478"/>
      <c r="GUO376" s="1478"/>
      <c r="GUP376" s="1478"/>
      <c r="GUQ376" s="1478"/>
      <c r="GUR376" s="1478"/>
      <c r="GUS376" s="1478"/>
      <c r="GUT376" s="1478"/>
      <c r="GUU376" s="1478"/>
      <c r="GUV376" s="1478"/>
      <c r="GUW376" s="1478"/>
      <c r="GUX376" s="1478"/>
      <c r="GUY376" s="1478"/>
      <c r="GUZ376" s="1478"/>
      <c r="GVA376" s="1478"/>
      <c r="GVB376" s="1478"/>
      <c r="GVC376" s="1478"/>
      <c r="GVD376" s="1478"/>
      <c r="GVE376" s="1478"/>
      <c r="GVF376" s="1478"/>
      <c r="GVG376" s="1478"/>
      <c r="GVH376" s="1478"/>
      <c r="GVI376" s="1478"/>
      <c r="GVJ376" s="1478"/>
      <c r="GVK376" s="1478"/>
      <c r="GVL376" s="1478"/>
      <c r="GVM376" s="1478"/>
      <c r="GVN376" s="1478"/>
      <c r="GVO376" s="1478"/>
      <c r="GVP376" s="1478"/>
      <c r="GVQ376" s="1478"/>
      <c r="GVR376" s="1478"/>
      <c r="GVS376" s="1478"/>
      <c r="GVT376" s="1478"/>
      <c r="GVU376" s="1478"/>
      <c r="GVV376" s="1478"/>
      <c r="GVW376" s="1478"/>
      <c r="GVX376" s="1478"/>
      <c r="GVY376" s="1478"/>
      <c r="GVZ376" s="1478"/>
      <c r="GWA376" s="1478"/>
      <c r="GWB376" s="1478"/>
      <c r="GWC376" s="1478"/>
      <c r="GWD376" s="1478"/>
      <c r="GWE376" s="1478"/>
      <c r="GWF376" s="1478"/>
      <c r="GWG376" s="1478"/>
      <c r="GWH376" s="1478"/>
      <c r="GWI376" s="1478"/>
      <c r="GWJ376" s="1478"/>
      <c r="GWK376" s="1478"/>
      <c r="GWL376" s="1478"/>
      <c r="GWM376" s="1478"/>
      <c r="GWN376" s="1478"/>
      <c r="GWO376" s="1478"/>
      <c r="GWP376" s="1478"/>
      <c r="GWQ376" s="1478"/>
      <c r="GWR376" s="1478"/>
      <c r="GWS376" s="1478"/>
      <c r="GWT376" s="1478"/>
      <c r="GWU376" s="1478"/>
      <c r="GWV376" s="1478"/>
      <c r="GWW376" s="1478"/>
      <c r="GWX376" s="1478"/>
      <c r="GWY376" s="1478"/>
      <c r="GWZ376" s="1478"/>
      <c r="GXA376" s="1478"/>
      <c r="GXB376" s="1478"/>
      <c r="GXC376" s="1478"/>
      <c r="GXD376" s="1478"/>
      <c r="GXE376" s="1478"/>
      <c r="GXF376" s="1478"/>
      <c r="GXG376" s="1478"/>
      <c r="GXH376" s="1478"/>
      <c r="GXI376" s="1478"/>
      <c r="GXJ376" s="1478"/>
      <c r="GXK376" s="1478"/>
      <c r="GXL376" s="1478"/>
      <c r="GXM376" s="1478"/>
      <c r="GXN376" s="1478"/>
      <c r="GXO376" s="1478"/>
      <c r="GXP376" s="1478"/>
      <c r="GXQ376" s="1478"/>
      <c r="GXR376" s="1478"/>
      <c r="GXS376" s="1478"/>
      <c r="GXT376" s="1478"/>
      <c r="GXU376" s="1478"/>
      <c r="GXV376" s="1478"/>
      <c r="GXW376" s="1478"/>
      <c r="GXX376" s="1478"/>
      <c r="GXY376" s="1478"/>
      <c r="GXZ376" s="1478"/>
      <c r="GYA376" s="1478"/>
      <c r="GYB376" s="1478"/>
      <c r="GYC376" s="1478"/>
      <c r="GYD376" s="1478"/>
      <c r="GYE376" s="1478"/>
      <c r="GYF376" s="1478"/>
      <c r="GYG376" s="1478"/>
      <c r="GYH376" s="1478"/>
      <c r="GYI376" s="1478"/>
      <c r="GYJ376" s="1478"/>
      <c r="GYK376" s="1478"/>
      <c r="GYL376" s="1478"/>
      <c r="GYM376" s="1478"/>
      <c r="GYN376" s="1478"/>
      <c r="GYO376" s="1478"/>
      <c r="GYP376" s="1478"/>
      <c r="GYQ376" s="1478"/>
      <c r="GYR376" s="1478"/>
      <c r="GYS376" s="1478"/>
      <c r="GYT376" s="1478"/>
      <c r="GYU376" s="1478"/>
      <c r="GYV376" s="1478"/>
      <c r="GYW376" s="1478"/>
      <c r="GYX376" s="1478"/>
      <c r="GYY376" s="1478"/>
      <c r="GYZ376" s="1478"/>
      <c r="GZA376" s="1478"/>
      <c r="GZB376" s="1478"/>
      <c r="GZC376" s="1478"/>
      <c r="GZD376" s="1478"/>
      <c r="GZE376" s="1478"/>
      <c r="GZF376" s="1478"/>
      <c r="GZG376" s="1478"/>
      <c r="GZH376" s="1478"/>
      <c r="GZI376" s="1478"/>
      <c r="GZJ376" s="1478"/>
      <c r="GZK376" s="1478"/>
      <c r="GZL376" s="1478"/>
      <c r="GZM376" s="1478"/>
      <c r="GZN376" s="1478"/>
      <c r="GZO376" s="1478"/>
      <c r="GZP376" s="1478"/>
      <c r="GZQ376" s="1478"/>
      <c r="GZR376" s="1478"/>
      <c r="GZS376" s="1478"/>
      <c r="GZT376" s="1478"/>
      <c r="GZU376" s="1478"/>
      <c r="GZV376" s="1478"/>
      <c r="GZW376" s="1478"/>
      <c r="GZX376" s="1478"/>
      <c r="GZY376" s="1478"/>
      <c r="GZZ376" s="1478"/>
      <c r="HAA376" s="1478"/>
      <c r="HAB376" s="1478"/>
      <c r="HAC376" s="1478"/>
      <c r="HAD376" s="1478"/>
      <c r="HAE376" s="1478"/>
      <c r="HAF376" s="1478"/>
      <c r="HAG376" s="1478"/>
      <c r="HAH376" s="1478"/>
      <c r="HAI376" s="1478"/>
      <c r="HAJ376" s="1478"/>
      <c r="HAK376" s="1478"/>
      <c r="HAL376" s="1478"/>
      <c r="HAM376" s="1478"/>
      <c r="HAN376" s="1478"/>
      <c r="HAO376" s="1478"/>
      <c r="HAP376" s="1478"/>
      <c r="HAQ376" s="1478"/>
      <c r="HAR376" s="1478"/>
      <c r="HAS376" s="1478"/>
      <c r="HAT376" s="1478"/>
      <c r="HAU376" s="1478"/>
      <c r="HAV376" s="1478"/>
      <c r="HAW376" s="1478"/>
      <c r="HAX376" s="1478"/>
      <c r="HAY376" s="1478"/>
      <c r="HAZ376" s="1478"/>
      <c r="HBA376" s="1478"/>
      <c r="HBB376" s="1478"/>
      <c r="HBC376" s="1478"/>
      <c r="HBD376" s="1478"/>
      <c r="HBE376" s="1478"/>
      <c r="HBF376" s="1478"/>
      <c r="HBG376" s="1478"/>
      <c r="HBH376" s="1478"/>
      <c r="HBI376" s="1478"/>
      <c r="HBJ376" s="1478"/>
      <c r="HBK376" s="1478"/>
      <c r="HBL376" s="1478"/>
      <c r="HBM376" s="1478"/>
      <c r="HBN376" s="1478"/>
      <c r="HBO376" s="1478"/>
      <c r="HBP376" s="1478"/>
      <c r="HBQ376" s="1478"/>
      <c r="HBR376" s="1478"/>
      <c r="HBS376" s="1478"/>
      <c r="HBT376" s="1478"/>
      <c r="HBU376" s="1478"/>
      <c r="HBV376" s="1478"/>
      <c r="HBW376" s="1478"/>
      <c r="HBX376" s="1478"/>
      <c r="HBY376" s="1478"/>
      <c r="HBZ376" s="1478"/>
      <c r="HCA376" s="1478"/>
      <c r="HCB376" s="1478"/>
      <c r="HCC376" s="1478"/>
      <c r="HCD376" s="1478"/>
      <c r="HCE376" s="1478"/>
      <c r="HCF376" s="1478"/>
      <c r="HCG376" s="1478"/>
      <c r="HCH376" s="1478"/>
      <c r="HCI376" s="1478"/>
      <c r="HCJ376" s="1478"/>
      <c r="HCK376" s="1478"/>
      <c r="HCL376" s="1478"/>
      <c r="HCM376" s="1478"/>
      <c r="HCN376" s="1478"/>
      <c r="HCO376" s="1478"/>
      <c r="HCP376" s="1478"/>
      <c r="HCQ376" s="1478"/>
      <c r="HCR376" s="1478"/>
      <c r="HCS376" s="1478"/>
      <c r="HCT376" s="1478"/>
      <c r="HCU376" s="1478"/>
      <c r="HCV376" s="1478"/>
      <c r="HCW376" s="1478"/>
      <c r="HCX376" s="1478"/>
      <c r="HCY376" s="1478"/>
      <c r="HCZ376" s="1478"/>
      <c r="HDA376" s="1478"/>
      <c r="HDB376" s="1478"/>
      <c r="HDC376" s="1478"/>
      <c r="HDD376" s="1478"/>
      <c r="HDE376" s="1478"/>
      <c r="HDF376" s="1478"/>
      <c r="HDG376" s="1478"/>
      <c r="HDH376" s="1478"/>
      <c r="HDI376" s="1478"/>
      <c r="HDJ376" s="1478"/>
      <c r="HDK376" s="1478"/>
      <c r="HDL376" s="1478"/>
      <c r="HDM376" s="1478"/>
      <c r="HDN376" s="1478"/>
      <c r="HDO376" s="1478"/>
      <c r="HDP376" s="1478"/>
      <c r="HDQ376" s="1478"/>
      <c r="HDR376" s="1478"/>
      <c r="HDS376" s="1478"/>
      <c r="HDT376" s="1478"/>
      <c r="HDU376" s="1478"/>
      <c r="HDV376" s="1478"/>
      <c r="HDW376" s="1478"/>
      <c r="HDX376" s="1478"/>
      <c r="HDY376" s="1478"/>
      <c r="HDZ376" s="1478"/>
      <c r="HEA376" s="1478"/>
      <c r="HEB376" s="1478"/>
      <c r="HEC376" s="1478"/>
      <c r="HED376" s="1478"/>
      <c r="HEE376" s="1478"/>
      <c r="HEF376" s="1478"/>
      <c r="HEG376" s="1478"/>
      <c r="HEH376" s="1478"/>
      <c r="HEI376" s="1478"/>
      <c r="HEJ376" s="1478"/>
      <c r="HEK376" s="1478"/>
      <c r="HEL376" s="1478"/>
      <c r="HEM376" s="1478"/>
      <c r="HEN376" s="1478"/>
      <c r="HEO376" s="1478"/>
      <c r="HEP376" s="1478"/>
      <c r="HEQ376" s="1478"/>
      <c r="HER376" s="1478"/>
      <c r="HES376" s="1478"/>
      <c r="HET376" s="1478"/>
      <c r="HEU376" s="1478"/>
      <c r="HEV376" s="1478"/>
      <c r="HEW376" s="1478"/>
      <c r="HEX376" s="1478"/>
      <c r="HEY376" s="1478"/>
      <c r="HEZ376" s="1478"/>
      <c r="HFA376" s="1478"/>
      <c r="HFB376" s="1478"/>
      <c r="HFC376" s="1478"/>
      <c r="HFD376" s="1478"/>
      <c r="HFE376" s="1478"/>
      <c r="HFF376" s="1478"/>
      <c r="HFG376" s="1478"/>
      <c r="HFH376" s="1478"/>
      <c r="HFI376" s="1478"/>
      <c r="HFJ376" s="1478"/>
      <c r="HFK376" s="1478"/>
      <c r="HFL376" s="1478"/>
      <c r="HFM376" s="1478"/>
      <c r="HFN376" s="1478"/>
      <c r="HFO376" s="1478"/>
      <c r="HFP376" s="1478"/>
      <c r="HFQ376" s="1478"/>
      <c r="HFR376" s="1478"/>
      <c r="HFS376" s="1478"/>
      <c r="HFT376" s="1478"/>
      <c r="HFU376" s="1478"/>
      <c r="HFV376" s="1478"/>
      <c r="HFW376" s="1478"/>
      <c r="HFX376" s="1478"/>
      <c r="HFY376" s="1478"/>
      <c r="HFZ376" s="1478"/>
      <c r="HGA376" s="1478"/>
      <c r="HGB376" s="1478"/>
      <c r="HGC376" s="1478"/>
      <c r="HGD376" s="1478"/>
      <c r="HGE376" s="1478"/>
      <c r="HGF376" s="1478"/>
      <c r="HGG376" s="1478"/>
      <c r="HGH376" s="1478"/>
      <c r="HGI376" s="1478"/>
      <c r="HGJ376" s="1478"/>
      <c r="HGK376" s="1478"/>
      <c r="HGL376" s="1478"/>
      <c r="HGM376" s="1478"/>
      <c r="HGN376" s="1478"/>
      <c r="HGO376" s="1478"/>
      <c r="HGP376" s="1478"/>
      <c r="HGQ376" s="1478"/>
      <c r="HGR376" s="1478"/>
      <c r="HGS376" s="1478"/>
      <c r="HGT376" s="1478"/>
      <c r="HGU376" s="1478"/>
      <c r="HGV376" s="1478"/>
      <c r="HGW376" s="1478"/>
      <c r="HGX376" s="1478"/>
      <c r="HGY376" s="1478"/>
      <c r="HGZ376" s="1478"/>
      <c r="HHA376" s="1478"/>
      <c r="HHB376" s="1478"/>
      <c r="HHC376" s="1478"/>
      <c r="HHD376" s="1478"/>
      <c r="HHE376" s="1478"/>
      <c r="HHF376" s="1478"/>
      <c r="HHG376" s="1478"/>
      <c r="HHH376" s="1478"/>
      <c r="HHI376" s="1478"/>
      <c r="HHJ376" s="1478"/>
      <c r="HHK376" s="1478"/>
      <c r="HHL376" s="1478"/>
      <c r="HHM376" s="1478"/>
      <c r="HHN376" s="1478"/>
      <c r="HHO376" s="1478"/>
      <c r="HHP376" s="1478"/>
      <c r="HHQ376" s="1478"/>
      <c r="HHR376" s="1478"/>
      <c r="HHS376" s="1478"/>
      <c r="HHT376" s="1478"/>
      <c r="HHU376" s="1478"/>
      <c r="HHV376" s="1478"/>
      <c r="HHW376" s="1478"/>
      <c r="HHX376" s="1478"/>
      <c r="HHY376" s="1478"/>
      <c r="HHZ376" s="1478"/>
      <c r="HIA376" s="1478"/>
      <c r="HIB376" s="1478"/>
      <c r="HIC376" s="1478"/>
      <c r="HID376" s="1478"/>
      <c r="HIE376" s="1478"/>
      <c r="HIF376" s="1478"/>
      <c r="HIG376" s="1478"/>
      <c r="HIH376" s="1478"/>
      <c r="HII376" s="1478"/>
      <c r="HIJ376" s="1478"/>
      <c r="HIK376" s="1478"/>
      <c r="HIL376" s="1478"/>
      <c r="HIM376" s="1478"/>
      <c r="HIN376" s="1478"/>
      <c r="HIO376" s="1478"/>
      <c r="HIP376" s="1478"/>
      <c r="HIQ376" s="1478"/>
      <c r="HIR376" s="1478"/>
      <c r="HIS376" s="1478"/>
      <c r="HIT376" s="1478"/>
      <c r="HIU376" s="1478"/>
      <c r="HIV376" s="1478"/>
      <c r="HIW376" s="1478"/>
      <c r="HIX376" s="1478"/>
      <c r="HIY376" s="1478"/>
      <c r="HIZ376" s="1478"/>
      <c r="HJA376" s="1478"/>
      <c r="HJB376" s="1478"/>
      <c r="HJC376" s="1478"/>
      <c r="HJD376" s="1478"/>
      <c r="HJE376" s="1478"/>
      <c r="HJF376" s="1478"/>
      <c r="HJG376" s="1478"/>
      <c r="HJH376" s="1478"/>
      <c r="HJI376" s="1478"/>
      <c r="HJJ376" s="1478"/>
      <c r="HJK376" s="1478"/>
      <c r="HJL376" s="1478"/>
      <c r="HJM376" s="1478"/>
      <c r="HJN376" s="1478"/>
      <c r="HJO376" s="1478"/>
      <c r="HJP376" s="1478"/>
      <c r="HJQ376" s="1478"/>
      <c r="HJR376" s="1478"/>
      <c r="HJS376" s="1478"/>
      <c r="HJT376" s="1478"/>
      <c r="HJU376" s="1478"/>
      <c r="HJV376" s="1478"/>
      <c r="HJW376" s="1478"/>
      <c r="HJX376" s="1478"/>
      <c r="HJY376" s="1478"/>
      <c r="HJZ376" s="1478"/>
      <c r="HKA376" s="1478"/>
      <c r="HKB376" s="1478"/>
      <c r="HKC376" s="1478"/>
      <c r="HKD376" s="1478"/>
      <c r="HKE376" s="1478"/>
      <c r="HKF376" s="1478"/>
      <c r="HKG376" s="1478"/>
      <c r="HKH376" s="1478"/>
      <c r="HKI376" s="1478"/>
      <c r="HKJ376" s="1478"/>
      <c r="HKK376" s="1478"/>
      <c r="HKL376" s="1478"/>
      <c r="HKM376" s="1478"/>
      <c r="HKN376" s="1478"/>
      <c r="HKO376" s="1478"/>
      <c r="HKP376" s="1478"/>
      <c r="HKQ376" s="1478"/>
      <c r="HKR376" s="1478"/>
      <c r="HKS376" s="1478"/>
      <c r="HKT376" s="1478"/>
      <c r="HKU376" s="1478"/>
      <c r="HKV376" s="1478"/>
      <c r="HKW376" s="1478"/>
      <c r="HKX376" s="1478"/>
      <c r="HKY376" s="1478"/>
      <c r="HKZ376" s="1478"/>
      <c r="HLA376" s="1478"/>
      <c r="HLB376" s="1478"/>
      <c r="HLC376" s="1478"/>
      <c r="HLD376" s="1478"/>
      <c r="HLE376" s="1478"/>
      <c r="HLF376" s="1478"/>
      <c r="HLG376" s="1478"/>
      <c r="HLH376" s="1478"/>
      <c r="HLI376" s="1478"/>
      <c r="HLJ376" s="1478"/>
      <c r="HLK376" s="1478"/>
      <c r="HLL376" s="1478"/>
      <c r="HLM376" s="1478"/>
      <c r="HLN376" s="1478"/>
      <c r="HLO376" s="1478"/>
      <c r="HLP376" s="1478"/>
      <c r="HLQ376" s="1478"/>
      <c r="HLR376" s="1478"/>
      <c r="HLS376" s="1478"/>
      <c r="HLT376" s="1478"/>
      <c r="HLU376" s="1478"/>
      <c r="HLV376" s="1478"/>
      <c r="HLW376" s="1478"/>
      <c r="HLX376" s="1478"/>
      <c r="HLY376" s="1478"/>
      <c r="HLZ376" s="1478"/>
      <c r="HMA376" s="1478"/>
      <c r="HMB376" s="1478"/>
      <c r="HMC376" s="1478"/>
      <c r="HMD376" s="1478"/>
      <c r="HME376" s="1478"/>
      <c r="HMF376" s="1478"/>
      <c r="HMG376" s="1478"/>
      <c r="HMH376" s="1478"/>
      <c r="HMI376" s="1478"/>
      <c r="HMJ376" s="1478"/>
      <c r="HMK376" s="1478"/>
      <c r="HML376" s="1478"/>
      <c r="HMM376" s="1478"/>
      <c r="HMN376" s="1478"/>
      <c r="HMO376" s="1478"/>
      <c r="HMP376" s="1478"/>
      <c r="HMQ376" s="1478"/>
      <c r="HMR376" s="1478"/>
      <c r="HMS376" s="1478"/>
      <c r="HMT376" s="1478"/>
      <c r="HMU376" s="1478"/>
      <c r="HMV376" s="1478"/>
      <c r="HMW376" s="1478"/>
      <c r="HMX376" s="1478"/>
      <c r="HMY376" s="1478"/>
      <c r="HMZ376" s="1478"/>
      <c r="HNA376" s="1478"/>
      <c r="HNB376" s="1478"/>
      <c r="HNC376" s="1478"/>
      <c r="HND376" s="1478"/>
      <c r="HNE376" s="1478"/>
      <c r="HNF376" s="1478"/>
      <c r="HNG376" s="1478"/>
      <c r="HNH376" s="1478"/>
      <c r="HNI376" s="1478"/>
      <c r="HNJ376" s="1478"/>
      <c r="HNK376" s="1478"/>
      <c r="HNL376" s="1478"/>
      <c r="HNM376" s="1478"/>
      <c r="HNN376" s="1478"/>
      <c r="HNO376" s="1478"/>
      <c r="HNP376" s="1478"/>
      <c r="HNQ376" s="1478"/>
      <c r="HNR376" s="1478"/>
      <c r="HNS376" s="1478"/>
      <c r="HNT376" s="1478"/>
      <c r="HNU376" s="1478"/>
      <c r="HNV376" s="1478"/>
      <c r="HNW376" s="1478"/>
      <c r="HNX376" s="1478"/>
      <c r="HNY376" s="1478"/>
      <c r="HNZ376" s="1478"/>
      <c r="HOA376" s="1478"/>
      <c r="HOB376" s="1478"/>
      <c r="HOC376" s="1478"/>
      <c r="HOD376" s="1478"/>
      <c r="HOE376" s="1478"/>
      <c r="HOF376" s="1478"/>
      <c r="HOG376" s="1478"/>
      <c r="HOH376" s="1478"/>
      <c r="HOI376" s="1478"/>
      <c r="HOJ376" s="1478"/>
      <c r="HOK376" s="1478"/>
      <c r="HOL376" s="1478"/>
      <c r="HOM376" s="1478"/>
      <c r="HON376" s="1478"/>
      <c r="HOO376" s="1478"/>
      <c r="HOP376" s="1478"/>
      <c r="HOQ376" s="1478"/>
      <c r="HOR376" s="1478"/>
      <c r="HOS376" s="1478"/>
      <c r="HOT376" s="1478"/>
      <c r="HOU376" s="1478"/>
      <c r="HOV376" s="1478"/>
      <c r="HOW376" s="1478"/>
      <c r="HOX376" s="1478"/>
      <c r="HOY376" s="1478"/>
      <c r="HOZ376" s="1478"/>
      <c r="HPA376" s="1478"/>
      <c r="HPB376" s="1478"/>
      <c r="HPC376" s="1478"/>
      <c r="HPD376" s="1478"/>
      <c r="HPE376" s="1478"/>
      <c r="HPF376" s="1478"/>
      <c r="HPG376" s="1478"/>
      <c r="HPH376" s="1478"/>
      <c r="HPI376" s="1478"/>
      <c r="HPJ376" s="1478"/>
      <c r="HPK376" s="1478"/>
      <c r="HPL376" s="1478"/>
      <c r="HPM376" s="1478"/>
      <c r="HPN376" s="1478"/>
      <c r="HPO376" s="1478"/>
      <c r="HPP376" s="1478"/>
      <c r="HPQ376" s="1478"/>
      <c r="HPR376" s="1478"/>
      <c r="HPS376" s="1478"/>
      <c r="HPT376" s="1478"/>
      <c r="HPU376" s="1478"/>
      <c r="HPV376" s="1478"/>
      <c r="HPW376" s="1478"/>
      <c r="HPX376" s="1478"/>
      <c r="HPY376" s="1478"/>
      <c r="HPZ376" s="1478"/>
      <c r="HQA376" s="1478"/>
      <c r="HQB376" s="1478"/>
      <c r="HQC376" s="1478"/>
      <c r="HQD376" s="1478"/>
      <c r="HQE376" s="1478"/>
      <c r="HQF376" s="1478"/>
      <c r="HQG376" s="1478"/>
      <c r="HQH376" s="1478"/>
      <c r="HQI376" s="1478"/>
      <c r="HQJ376" s="1478"/>
      <c r="HQK376" s="1478"/>
      <c r="HQL376" s="1478"/>
      <c r="HQM376" s="1478"/>
      <c r="HQN376" s="1478"/>
      <c r="HQO376" s="1478"/>
      <c r="HQP376" s="1478"/>
      <c r="HQQ376" s="1478"/>
      <c r="HQR376" s="1478"/>
      <c r="HQS376" s="1478"/>
      <c r="HQT376" s="1478"/>
      <c r="HQU376" s="1478"/>
      <c r="HQV376" s="1478"/>
      <c r="HQW376" s="1478"/>
      <c r="HQX376" s="1478"/>
      <c r="HQY376" s="1478"/>
      <c r="HQZ376" s="1478"/>
      <c r="HRA376" s="1478"/>
      <c r="HRB376" s="1478"/>
      <c r="HRC376" s="1478"/>
      <c r="HRD376" s="1478"/>
      <c r="HRE376" s="1478"/>
      <c r="HRF376" s="1478"/>
      <c r="HRG376" s="1478"/>
      <c r="HRH376" s="1478"/>
      <c r="HRI376" s="1478"/>
      <c r="HRJ376" s="1478"/>
      <c r="HRK376" s="1478"/>
      <c r="HRL376" s="1478"/>
      <c r="HRM376" s="1478"/>
      <c r="HRN376" s="1478"/>
      <c r="HRO376" s="1478"/>
      <c r="HRP376" s="1478"/>
      <c r="HRQ376" s="1478"/>
      <c r="HRR376" s="1478"/>
      <c r="HRS376" s="1478"/>
      <c r="HRT376" s="1478"/>
      <c r="HRU376" s="1478"/>
      <c r="HRV376" s="1478"/>
      <c r="HRW376" s="1478"/>
      <c r="HRX376" s="1478"/>
      <c r="HRY376" s="1478"/>
      <c r="HRZ376" s="1478"/>
      <c r="HSA376" s="1478"/>
      <c r="HSB376" s="1478"/>
      <c r="HSC376" s="1478"/>
      <c r="HSD376" s="1478"/>
      <c r="HSE376" s="1478"/>
      <c r="HSF376" s="1478"/>
      <c r="HSG376" s="1478"/>
      <c r="HSH376" s="1478"/>
      <c r="HSI376" s="1478"/>
      <c r="HSJ376" s="1478"/>
      <c r="HSK376" s="1478"/>
      <c r="HSL376" s="1478"/>
      <c r="HSM376" s="1478"/>
      <c r="HSN376" s="1478"/>
      <c r="HSO376" s="1478"/>
      <c r="HSP376" s="1478"/>
      <c r="HSQ376" s="1478"/>
      <c r="HSR376" s="1478"/>
      <c r="HSS376" s="1478"/>
      <c r="HST376" s="1478"/>
      <c r="HSU376" s="1478"/>
      <c r="HSV376" s="1478"/>
      <c r="HSW376" s="1478"/>
      <c r="HSX376" s="1478"/>
      <c r="HSY376" s="1478"/>
      <c r="HSZ376" s="1478"/>
      <c r="HTA376" s="1478"/>
      <c r="HTB376" s="1478"/>
      <c r="HTC376" s="1478"/>
      <c r="HTD376" s="1478"/>
      <c r="HTE376" s="1478"/>
      <c r="HTF376" s="1478"/>
      <c r="HTG376" s="1478"/>
      <c r="HTH376" s="1478"/>
      <c r="HTI376" s="1478"/>
      <c r="HTJ376" s="1478"/>
      <c r="HTK376" s="1478"/>
      <c r="HTL376" s="1478"/>
      <c r="HTM376" s="1478"/>
      <c r="HTN376" s="1478"/>
      <c r="HTO376" s="1478"/>
      <c r="HTP376" s="1478"/>
      <c r="HTQ376" s="1478"/>
      <c r="HTR376" s="1478"/>
      <c r="HTS376" s="1478"/>
      <c r="HTT376" s="1478"/>
      <c r="HTU376" s="1478"/>
      <c r="HTV376" s="1478"/>
      <c r="HTW376" s="1478"/>
      <c r="HTX376" s="1478"/>
      <c r="HTY376" s="1478"/>
      <c r="HTZ376" s="1478"/>
      <c r="HUA376" s="1478"/>
      <c r="HUB376" s="1478"/>
      <c r="HUC376" s="1478"/>
      <c r="HUD376" s="1478"/>
      <c r="HUE376" s="1478"/>
      <c r="HUF376" s="1478"/>
      <c r="HUG376" s="1478"/>
      <c r="HUH376" s="1478"/>
      <c r="HUI376" s="1478"/>
      <c r="HUJ376" s="1478"/>
      <c r="HUK376" s="1478"/>
      <c r="HUL376" s="1478"/>
      <c r="HUM376" s="1478"/>
      <c r="HUN376" s="1478"/>
      <c r="HUO376" s="1478"/>
      <c r="HUP376" s="1478"/>
      <c r="HUQ376" s="1478"/>
      <c r="HUR376" s="1478"/>
      <c r="HUS376" s="1478"/>
      <c r="HUT376" s="1478"/>
      <c r="HUU376" s="1478"/>
      <c r="HUV376" s="1478"/>
      <c r="HUW376" s="1478"/>
      <c r="HUX376" s="1478"/>
      <c r="HUY376" s="1478"/>
      <c r="HUZ376" s="1478"/>
      <c r="HVA376" s="1478"/>
      <c r="HVB376" s="1478"/>
      <c r="HVC376" s="1478"/>
      <c r="HVD376" s="1478"/>
      <c r="HVE376" s="1478"/>
      <c r="HVF376" s="1478"/>
      <c r="HVG376" s="1478"/>
      <c r="HVH376" s="1478"/>
      <c r="HVI376" s="1478"/>
      <c r="HVJ376" s="1478"/>
      <c r="HVK376" s="1478"/>
      <c r="HVL376" s="1478"/>
      <c r="HVM376" s="1478"/>
      <c r="HVN376" s="1478"/>
      <c r="HVO376" s="1478"/>
      <c r="HVP376" s="1478"/>
      <c r="HVQ376" s="1478"/>
      <c r="HVR376" s="1478"/>
      <c r="HVS376" s="1478"/>
      <c r="HVT376" s="1478"/>
      <c r="HVU376" s="1478"/>
      <c r="HVV376" s="1478"/>
      <c r="HVW376" s="1478"/>
      <c r="HVX376" s="1478"/>
      <c r="HVY376" s="1478"/>
      <c r="HVZ376" s="1478"/>
      <c r="HWA376" s="1478"/>
      <c r="HWB376" s="1478"/>
      <c r="HWC376" s="1478"/>
      <c r="HWD376" s="1478"/>
      <c r="HWE376" s="1478"/>
      <c r="HWF376" s="1478"/>
      <c r="HWG376" s="1478"/>
      <c r="HWH376" s="1478"/>
      <c r="HWI376" s="1478"/>
      <c r="HWJ376" s="1478"/>
      <c r="HWK376" s="1478"/>
      <c r="HWL376" s="1478"/>
      <c r="HWM376" s="1478"/>
      <c r="HWN376" s="1478"/>
      <c r="HWO376" s="1478"/>
      <c r="HWP376" s="1478"/>
      <c r="HWQ376" s="1478"/>
      <c r="HWR376" s="1478"/>
      <c r="HWS376" s="1478"/>
      <c r="HWT376" s="1478"/>
      <c r="HWU376" s="1478"/>
      <c r="HWV376" s="1478"/>
      <c r="HWW376" s="1478"/>
      <c r="HWX376" s="1478"/>
      <c r="HWY376" s="1478"/>
      <c r="HWZ376" s="1478"/>
      <c r="HXA376" s="1478"/>
      <c r="HXB376" s="1478"/>
      <c r="HXC376" s="1478"/>
      <c r="HXD376" s="1478"/>
      <c r="HXE376" s="1478"/>
      <c r="HXF376" s="1478"/>
      <c r="HXG376" s="1478"/>
      <c r="HXH376" s="1478"/>
      <c r="HXI376" s="1478"/>
      <c r="HXJ376" s="1478"/>
      <c r="HXK376" s="1478"/>
      <c r="HXL376" s="1478"/>
      <c r="HXM376" s="1478"/>
      <c r="HXN376" s="1478"/>
      <c r="HXO376" s="1478"/>
      <c r="HXP376" s="1478"/>
      <c r="HXQ376" s="1478"/>
      <c r="HXR376" s="1478"/>
      <c r="HXS376" s="1478"/>
      <c r="HXT376" s="1478"/>
      <c r="HXU376" s="1478"/>
      <c r="HXV376" s="1478"/>
      <c r="HXW376" s="1478"/>
      <c r="HXX376" s="1478"/>
      <c r="HXY376" s="1478"/>
      <c r="HXZ376" s="1478"/>
      <c r="HYA376" s="1478"/>
      <c r="HYB376" s="1478"/>
      <c r="HYC376" s="1478"/>
      <c r="HYD376" s="1478"/>
      <c r="HYE376" s="1478"/>
      <c r="HYF376" s="1478"/>
      <c r="HYG376" s="1478"/>
      <c r="HYH376" s="1478"/>
      <c r="HYI376" s="1478"/>
      <c r="HYJ376" s="1478"/>
      <c r="HYK376" s="1478"/>
      <c r="HYL376" s="1478"/>
      <c r="HYM376" s="1478"/>
      <c r="HYN376" s="1478"/>
      <c r="HYO376" s="1478"/>
      <c r="HYP376" s="1478"/>
      <c r="HYQ376" s="1478"/>
      <c r="HYR376" s="1478"/>
      <c r="HYS376" s="1478"/>
      <c r="HYT376" s="1478"/>
      <c r="HYU376" s="1478"/>
      <c r="HYV376" s="1478"/>
      <c r="HYW376" s="1478"/>
      <c r="HYX376" s="1478"/>
      <c r="HYY376" s="1478"/>
      <c r="HYZ376" s="1478"/>
      <c r="HZA376" s="1478"/>
      <c r="HZB376" s="1478"/>
      <c r="HZC376" s="1478"/>
      <c r="HZD376" s="1478"/>
      <c r="HZE376" s="1478"/>
      <c r="HZF376" s="1478"/>
      <c r="HZG376" s="1478"/>
      <c r="HZH376" s="1478"/>
      <c r="HZI376" s="1478"/>
      <c r="HZJ376" s="1478"/>
      <c r="HZK376" s="1478"/>
      <c r="HZL376" s="1478"/>
      <c r="HZM376" s="1478"/>
      <c r="HZN376" s="1478"/>
      <c r="HZO376" s="1478"/>
      <c r="HZP376" s="1478"/>
      <c r="HZQ376" s="1478"/>
      <c r="HZR376" s="1478"/>
      <c r="HZS376" s="1478"/>
      <c r="HZT376" s="1478"/>
      <c r="HZU376" s="1478"/>
      <c r="HZV376" s="1478"/>
      <c r="HZW376" s="1478"/>
      <c r="HZX376" s="1478"/>
      <c r="HZY376" s="1478"/>
      <c r="HZZ376" s="1478"/>
      <c r="IAA376" s="1478"/>
      <c r="IAB376" s="1478"/>
      <c r="IAC376" s="1478"/>
      <c r="IAD376" s="1478"/>
      <c r="IAE376" s="1478"/>
      <c r="IAF376" s="1478"/>
      <c r="IAG376" s="1478"/>
      <c r="IAH376" s="1478"/>
      <c r="IAI376" s="1478"/>
      <c r="IAJ376" s="1478"/>
      <c r="IAK376" s="1478"/>
      <c r="IAL376" s="1478"/>
      <c r="IAM376" s="1478"/>
      <c r="IAN376" s="1478"/>
      <c r="IAO376" s="1478"/>
      <c r="IAP376" s="1478"/>
      <c r="IAQ376" s="1478"/>
      <c r="IAR376" s="1478"/>
      <c r="IAS376" s="1478"/>
      <c r="IAT376" s="1478"/>
      <c r="IAU376" s="1478"/>
      <c r="IAV376" s="1478"/>
      <c r="IAW376" s="1478"/>
      <c r="IAX376" s="1478"/>
      <c r="IAY376" s="1478"/>
      <c r="IAZ376" s="1478"/>
      <c r="IBA376" s="1478"/>
      <c r="IBB376" s="1478"/>
      <c r="IBC376" s="1478"/>
      <c r="IBD376" s="1478"/>
      <c r="IBE376" s="1478"/>
      <c r="IBF376" s="1478"/>
      <c r="IBG376" s="1478"/>
      <c r="IBH376" s="1478"/>
      <c r="IBI376" s="1478"/>
      <c r="IBJ376" s="1478"/>
      <c r="IBK376" s="1478"/>
      <c r="IBL376" s="1478"/>
      <c r="IBM376" s="1478"/>
      <c r="IBN376" s="1478"/>
      <c r="IBO376" s="1478"/>
      <c r="IBP376" s="1478"/>
      <c r="IBQ376" s="1478"/>
      <c r="IBR376" s="1478"/>
      <c r="IBS376" s="1478"/>
      <c r="IBT376" s="1478"/>
      <c r="IBU376" s="1478"/>
      <c r="IBV376" s="1478"/>
      <c r="IBW376" s="1478"/>
      <c r="IBX376" s="1478"/>
      <c r="IBY376" s="1478"/>
      <c r="IBZ376" s="1478"/>
      <c r="ICA376" s="1478"/>
      <c r="ICB376" s="1478"/>
      <c r="ICC376" s="1478"/>
      <c r="ICD376" s="1478"/>
      <c r="ICE376" s="1478"/>
      <c r="ICF376" s="1478"/>
      <c r="ICG376" s="1478"/>
      <c r="ICH376" s="1478"/>
      <c r="ICI376" s="1478"/>
      <c r="ICJ376" s="1478"/>
      <c r="ICK376" s="1478"/>
      <c r="ICL376" s="1478"/>
      <c r="ICM376" s="1478"/>
      <c r="ICN376" s="1478"/>
      <c r="ICO376" s="1478"/>
      <c r="ICP376" s="1478"/>
      <c r="ICQ376" s="1478"/>
      <c r="ICR376" s="1478"/>
      <c r="ICS376" s="1478"/>
      <c r="ICT376" s="1478"/>
      <c r="ICU376" s="1478"/>
      <c r="ICV376" s="1478"/>
      <c r="ICW376" s="1478"/>
      <c r="ICX376" s="1478"/>
      <c r="ICY376" s="1478"/>
      <c r="ICZ376" s="1478"/>
      <c r="IDA376" s="1478"/>
      <c r="IDB376" s="1478"/>
      <c r="IDC376" s="1478"/>
      <c r="IDD376" s="1478"/>
      <c r="IDE376" s="1478"/>
      <c r="IDF376" s="1478"/>
      <c r="IDG376" s="1478"/>
      <c r="IDH376" s="1478"/>
      <c r="IDI376" s="1478"/>
      <c r="IDJ376" s="1478"/>
      <c r="IDK376" s="1478"/>
      <c r="IDL376" s="1478"/>
      <c r="IDM376" s="1478"/>
      <c r="IDN376" s="1478"/>
      <c r="IDO376" s="1478"/>
      <c r="IDP376" s="1478"/>
      <c r="IDQ376" s="1478"/>
      <c r="IDR376" s="1478"/>
      <c r="IDS376" s="1478"/>
      <c r="IDT376" s="1478"/>
      <c r="IDU376" s="1478"/>
      <c r="IDV376" s="1478"/>
      <c r="IDW376" s="1478"/>
      <c r="IDX376" s="1478"/>
      <c r="IDY376" s="1478"/>
      <c r="IDZ376" s="1478"/>
      <c r="IEA376" s="1478"/>
      <c r="IEB376" s="1478"/>
      <c r="IEC376" s="1478"/>
      <c r="IED376" s="1478"/>
      <c r="IEE376" s="1478"/>
      <c r="IEF376" s="1478"/>
      <c r="IEG376" s="1478"/>
      <c r="IEH376" s="1478"/>
      <c r="IEI376" s="1478"/>
      <c r="IEJ376" s="1478"/>
      <c r="IEK376" s="1478"/>
      <c r="IEL376" s="1478"/>
      <c r="IEM376" s="1478"/>
      <c r="IEN376" s="1478"/>
      <c r="IEO376" s="1478"/>
      <c r="IEP376" s="1478"/>
      <c r="IEQ376" s="1478"/>
      <c r="IER376" s="1478"/>
      <c r="IES376" s="1478"/>
      <c r="IET376" s="1478"/>
      <c r="IEU376" s="1478"/>
      <c r="IEV376" s="1478"/>
      <c r="IEW376" s="1478"/>
      <c r="IEX376" s="1478"/>
      <c r="IEY376" s="1478"/>
      <c r="IEZ376" s="1478"/>
      <c r="IFA376" s="1478"/>
      <c r="IFB376" s="1478"/>
      <c r="IFC376" s="1478"/>
      <c r="IFD376" s="1478"/>
      <c r="IFE376" s="1478"/>
      <c r="IFF376" s="1478"/>
      <c r="IFG376" s="1478"/>
      <c r="IFH376" s="1478"/>
      <c r="IFI376" s="1478"/>
      <c r="IFJ376" s="1478"/>
      <c r="IFK376" s="1478"/>
      <c r="IFL376" s="1478"/>
      <c r="IFM376" s="1478"/>
      <c r="IFN376" s="1478"/>
      <c r="IFO376" s="1478"/>
      <c r="IFP376" s="1478"/>
      <c r="IFQ376" s="1478"/>
      <c r="IFR376" s="1478"/>
      <c r="IFS376" s="1478"/>
      <c r="IFT376" s="1478"/>
      <c r="IFU376" s="1478"/>
      <c r="IFV376" s="1478"/>
      <c r="IFW376" s="1478"/>
      <c r="IFX376" s="1478"/>
      <c r="IFY376" s="1478"/>
      <c r="IFZ376" s="1478"/>
      <c r="IGA376" s="1478"/>
      <c r="IGB376" s="1478"/>
      <c r="IGC376" s="1478"/>
      <c r="IGD376" s="1478"/>
      <c r="IGE376" s="1478"/>
      <c r="IGF376" s="1478"/>
      <c r="IGG376" s="1478"/>
      <c r="IGH376" s="1478"/>
      <c r="IGI376" s="1478"/>
      <c r="IGJ376" s="1478"/>
      <c r="IGK376" s="1478"/>
      <c r="IGL376" s="1478"/>
      <c r="IGM376" s="1478"/>
      <c r="IGN376" s="1478"/>
      <c r="IGO376" s="1478"/>
      <c r="IGP376" s="1478"/>
      <c r="IGQ376" s="1478"/>
      <c r="IGR376" s="1478"/>
      <c r="IGS376" s="1478"/>
      <c r="IGT376" s="1478"/>
      <c r="IGU376" s="1478"/>
      <c r="IGV376" s="1478"/>
      <c r="IGW376" s="1478"/>
      <c r="IGX376" s="1478"/>
      <c r="IGY376" s="1478"/>
      <c r="IGZ376" s="1478"/>
      <c r="IHA376" s="1478"/>
      <c r="IHB376" s="1478"/>
      <c r="IHC376" s="1478"/>
      <c r="IHD376" s="1478"/>
      <c r="IHE376" s="1478"/>
      <c r="IHF376" s="1478"/>
      <c r="IHG376" s="1478"/>
      <c r="IHH376" s="1478"/>
      <c r="IHI376" s="1478"/>
      <c r="IHJ376" s="1478"/>
      <c r="IHK376" s="1478"/>
      <c r="IHL376" s="1478"/>
      <c r="IHM376" s="1478"/>
      <c r="IHN376" s="1478"/>
      <c r="IHO376" s="1478"/>
      <c r="IHP376" s="1478"/>
      <c r="IHQ376" s="1478"/>
      <c r="IHR376" s="1478"/>
      <c r="IHS376" s="1478"/>
      <c r="IHT376" s="1478"/>
      <c r="IHU376" s="1478"/>
      <c r="IHV376" s="1478"/>
      <c r="IHW376" s="1478"/>
      <c r="IHX376" s="1478"/>
      <c r="IHY376" s="1478"/>
      <c r="IHZ376" s="1478"/>
      <c r="IIA376" s="1478"/>
      <c r="IIB376" s="1478"/>
      <c r="IIC376" s="1478"/>
      <c r="IID376" s="1478"/>
      <c r="IIE376" s="1478"/>
      <c r="IIF376" s="1478"/>
      <c r="IIG376" s="1478"/>
      <c r="IIH376" s="1478"/>
      <c r="III376" s="1478"/>
      <c r="IIJ376" s="1478"/>
      <c r="IIK376" s="1478"/>
      <c r="IIL376" s="1478"/>
      <c r="IIM376" s="1478"/>
      <c r="IIN376" s="1478"/>
      <c r="IIO376" s="1478"/>
      <c r="IIP376" s="1478"/>
      <c r="IIQ376" s="1478"/>
      <c r="IIR376" s="1478"/>
      <c r="IIS376" s="1478"/>
      <c r="IIT376" s="1478"/>
      <c r="IIU376" s="1478"/>
      <c r="IIV376" s="1478"/>
      <c r="IIW376" s="1478"/>
      <c r="IIX376" s="1478"/>
      <c r="IIY376" s="1478"/>
      <c r="IIZ376" s="1478"/>
      <c r="IJA376" s="1478"/>
      <c r="IJB376" s="1478"/>
      <c r="IJC376" s="1478"/>
      <c r="IJD376" s="1478"/>
      <c r="IJE376" s="1478"/>
      <c r="IJF376" s="1478"/>
      <c r="IJG376" s="1478"/>
      <c r="IJH376" s="1478"/>
      <c r="IJI376" s="1478"/>
      <c r="IJJ376" s="1478"/>
      <c r="IJK376" s="1478"/>
      <c r="IJL376" s="1478"/>
      <c r="IJM376" s="1478"/>
      <c r="IJN376" s="1478"/>
      <c r="IJO376" s="1478"/>
      <c r="IJP376" s="1478"/>
      <c r="IJQ376" s="1478"/>
      <c r="IJR376" s="1478"/>
      <c r="IJS376" s="1478"/>
      <c r="IJT376" s="1478"/>
      <c r="IJU376" s="1478"/>
      <c r="IJV376" s="1478"/>
      <c r="IJW376" s="1478"/>
      <c r="IJX376" s="1478"/>
      <c r="IJY376" s="1478"/>
      <c r="IJZ376" s="1478"/>
      <c r="IKA376" s="1478"/>
      <c r="IKB376" s="1478"/>
      <c r="IKC376" s="1478"/>
      <c r="IKD376" s="1478"/>
      <c r="IKE376" s="1478"/>
      <c r="IKF376" s="1478"/>
      <c r="IKG376" s="1478"/>
      <c r="IKH376" s="1478"/>
      <c r="IKI376" s="1478"/>
      <c r="IKJ376" s="1478"/>
      <c r="IKK376" s="1478"/>
      <c r="IKL376" s="1478"/>
      <c r="IKM376" s="1478"/>
      <c r="IKN376" s="1478"/>
      <c r="IKO376" s="1478"/>
      <c r="IKP376" s="1478"/>
      <c r="IKQ376" s="1478"/>
      <c r="IKR376" s="1478"/>
      <c r="IKS376" s="1478"/>
      <c r="IKT376" s="1478"/>
      <c r="IKU376" s="1478"/>
      <c r="IKV376" s="1478"/>
      <c r="IKW376" s="1478"/>
      <c r="IKX376" s="1478"/>
      <c r="IKY376" s="1478"/>
      <c r="IKZ376" s="1478"/>
      <c r="ILA376" s="1478"/>
      <c r="ILB376" s="1478"/>
      <c r="ILC376" s="1478"/>
      <c r="ILD376" s="1478"/>
      <c r="ILE376" s="1478"/>
      <c r="ILF376" s="1478"/>
      <c r="ILG376" s="1478"/>
      <c r="ILH376" s="1478"/>
      <c r="ILI376" s="1478"/>
      <c r="ILJ376" s="1478"/>
      <c r="ILK376" s="1478"/>
      <c r="ILL376" s="1478"/>
      <c r="ILM376" s="1478"/>
      <c r="ILN376" s="1478"/>
      <c r="ILO376" s="1478"/>
      <c r="ILP376" s="1478"/>
      <c r="ILQ376" s="1478"/>
      <c r="ILR376" s="1478"/>
      <c r="ILS376" s="1478"/>
      <c r="ILT376" s="1478"/>
      <c r="ILU376" s="1478"/>
      <c r="ILV376" s="1478"/>
      <c r="ILW376" s="1478"/>
      <c r="ILX376" s="1478"/>
      <c r="ILY376" s="1478"/>
      <c r="ILZ376" s="1478"/>
      <c r="IMA376" s="1478"/>
      <c r="IMB376" s="1478"/>
      <c r="IMC376" s="1478"/>
      <c r="IMD376" s="1478"/>
      <c r="IME376" s="1478"/>
      <c r="IMF376" s="1478"/>
      <c r="IMG376" s="1478"/>
      <c r="IMH376" s="1478"/>
      <c r="IMI376" s="1478"/>
      <c r="IMJ376" s="1478"/>
      <c r="IMK376" s="1478"/>
      <c r="IML376" s="1478"/>
      <c r="IMM376" s="1478"/>
      <c r="IMN376" s="1478"/>
      <c r="IMO376" s="1478"/>
      <c r="IMP376" s="1478"/>
      <c r="IMQ376" s="1478"/>
      <c r="IMR376" s="1478"/>
      <c r="IMS376" s="1478"/>
      <c r="IMT376" s="1478"/>
      <c r="IMU376" s="1478"/>
      <c r="IMV376" s="1478"/>
      <c r="IMW376" s="1478"/>
      <c r="IMX376" s="1478"/>
      <c r="IMY376" s="1478"/>
      <c r="IMZ376" s="1478"/>
      <c r="INA376" s="1478"/>
      <c r="INB376" s="1478"/>
      <c r="INC376" s="1478"/>
      <c r="IND376" s="1478"/>
      <c r="INE376" s="1478"/>
      <c r="INF376" s="1478"/>
      <c r="ING376" s="1478"/>
      <c r="INH376" s="1478"/>
      <c r="INI376" s="1478"/>
      <c r="INJ376" s="1478"/>
      <c r="INK376" s="1478"/>
      <c r="INL376" s="1478"/>
      <c r="INM376" s="1478"/>
      <c r="INN376" s="1478"/>
      <c r="INO376" s="1478"/>
      <c r="INP376" s="1478"/>
      <c r="INQ376" s="1478"/>
      <c r="INR376" s="1478"/>
      <c r="INS376" s="1478"/>
      <c r="INT376" s="1478"/>
      <c r="INU376" s="1478"/>
      <c r="INV376" s="1478"/>
      <c r="INW376" s="1478"/>
      <c r="INX376" s="1478"/>
      <c r="INY376" s="1478"/>
      <c r="INZ376" s="1478"/>
      <c r="IOA376" s="1478"/>
      <c r="IOB376" s="1478"/>
      <c r="IOC376" s="1478"/>
      <c r="IOD376" s="1478"/>
      <c r="IOE376" s="1478"/>
      <c r="IOF376" s="1478"/>
      <c r="IOG376" s="1478"/>
      <c r="IOH376" s="1478"/>
      <c r="IOI376" s="1478"/>
      <c r="IOJ376" s="1478"/>
      <c r="IOK376" s="1478"/>
      <c r="IOL376" s="1478"/>
      <c r="IOM376" s="1478"/>
      <c r="ION376" s="1478"/>
      <c r="IOO376" s="1478"/>
      <c r="IOP376" s="1478"/>
      <c r="IOQ376" s="1478"/>
      <c r="IOR376" s="1478"/>
      <c r="IOS376" s="1478"/>
      <c r="IOT376" s="1478"/>
      <c r="IOU376" s="1478"/>
      <c r="IOV376" s="1478"/>
      <c r="IOW376" s="1478"/>
      <c r="IOX376" s="1478"/>
      <c r="IOY376" s="1478"/>
      <c r="IOZ376" s="1478"/>
      <c r="IPA376" s="1478"/>
      <c r="IPB376" s="1478"/>
      <c r="IPC376" s="1478"/>
      <c r="IPD376" s="1478"/>
      <c r="IPE376" s="1478"/>
      <c r="IPF376" s="1478"/>
      <c r="IPG376" s="1478"/>
      <c r="IPH376" s="1478"/>
      <c r="IPI376" s="1478"/>
      <c r="IPJ376" s="1478"/>
      <c r="IPK376" s="1478"/>
      <c r="IPL376" s="1478"/>
      <c r="IPM376" s="1478"/>
      <c r="IPN376" s="1478"/>
      <c r="IPO376" s="1478"/>
      <c r="IPP376" s="1478"/>
      <c r="IPQ376" s="1478"/>
      <c r="IPR376" s="1478"/>
      <c r="IPS376" s="1478"/>
      <c r="IPT376" s="1478"/>
      <c r="IPU376" s="1478"/>
      <c r="IPV376" s="1478"/>
      <c r="IPW376" s="1478"/>
      <c r="IPX376" s="1478"/>
      <c r="IPY376" s="1478"/>
      <c r="IPZ376" s="1478"/>
      <c r="IQA376" s="1478"/>
      <c r="IQB376" s="1478"/>
      <c r="IQC376" s="1478"/>
      <c r="IQD376" s="1478"/>
      <c r="IQE376" s="1478"/>
      <c r="IQF376" s="1478"/>
      <c r="IQG376" s="1478"/>
      <c r="IQH376" s="1478"/>
      <c r="IQI376" s="1478"/>
      <c r="IQJ376" s="1478"/>
      <c r="IQK376" s="1478"/>
      <c r="IQL376" s="1478"/>
      <c r="IQM376" s="1478"/>
      <c r="IQN376" s="1478"/>
      <c r="IQO376" s="1478"/>
      <c r="IQP376" s="1478"/>
      <c r="IQQ376" s="1478"/>
      <c r="IQR376" s="1478"/>
      <c r="IQS376" s="1478"/>
      <c r="IQT376" s="1478"/>
      <c r="IQU376" s="1478"/>
      <c r="IQV376" s="1478"/>
      <c r="IQW376" s="1478"/>
      <c r="IQX376" s="1478"/>
      <c r="IQY376" s="1478"/>
      <c r="IQZ376" s="1478"/>
      <c r="IRA376" s="1478"/>
      <c r="IRB376" s="1478"/>
      <c r="IRC376" s="1478"/>
      <c r="IRD376" s="1478"/>
      <c r="IRE376" s="1478"/>
      <c r="IRF376" s="1478"/>
      <c r="IRG376" s="1478"/>
      <c r="IRH376" s="1478"/>
      <c r="IRI376" s="1478"/>
      <c r="IRJ376" s="1478"/>
      <c r="IRK376" s="1478"/>
      <c r="IRL376" s="1478"/>
      <c r="IRM376" s="1478"/>
      <c r="IRN376" s="1478"/>
      <c r="IRO376" s="1478"/>
      <c r="IRP376" s="1478"/>
      <c r="IRQ376" s="1478"/>
      <c r="IRR376" s="1478"/>
      <c r="IRS376" s="1478"/>
      <c r="IRT376" s="1478"/>
      <c r="IRU376" s="1478"/>
      <c r="IRV376" s="1478"/>
      <c r="IRW376" s="1478"/>
      <c r="IRX376" s="1478"/>
      <c r="IRY376" s="1478"/>
      <c r="IRZ376" s="1478"/>
      <c r="ISA376" s="1478"/>
      <c r="ISB376" s="1478"/>
      <c r="ISC376" s="1478"/>
      <c r="ISD376" s="1478"/>
      <c r="ISE376" s="1478"/>
      <c r="ISF376" s="1478"/>
      <c r="ISG376" s="1478"/>
      <c r="ISH376" s="1478"/>
      <c r="ISI376" s="1478"/>
      <c r="ISJ376" s="1478"/>
      <c r="ISK376" s="1478"/>
      <c r="ISL376" s="1478"/>
      <c r="ISM376" s="1478"/>
      <c r="ISN376" s="1478"/>
      <c r="ISO376" s="1478"/>
      <c r="ISP376" s="1478"/>
      <c r="ISQ376" s="1478"/>
      <c r="ISR376" s="1478"/>
      <c r="ISS376" s="1478"/>
      <c r="IST376" s="1478"/>
      <c r="ISU376" s="1478"/>
      <c r="ISV376" s="1478"/>
      <c r="ISW376" s="1478"/>
      <c r="ISX376" s="1478"/>
      <c r="ISY376" s="1478"/>
      <c r="ISZ376" s="1478"/>
      <c r="ITA376" s="1478"/>
      <c r="ITB376" s="1478"/>
      <c r="ITC376" s="1478"/>
      <c r="ITD376" s="1478"/>
      <c r="ITE376" s="1478"/>
      <c r="ITF376" s="1478"/>
      <c r="ITG376" s="1478"/>
      <c r="ITH376" s="1478"/>
      <c r="ITI376" s="1478"/>
      <c r="ITJ376" s="1478"/>
      <c r="ITK376" s="1478"/>
      <c r="ITL376" s="1478"/>
      <c r="ITM376" s="1478"/>
      <c r="ITN376" s="1478"/>
      <c r="ITO376" s="1478"/>
      <c r="ITP376" s="1478"/>
      <c r="ITQ376" s="1478"/>
      <c r="ITR376" s="1478"/>
      <c r="ITS376" s="1478"/>
      <c r="ITT376" s="1478"/>
      <c r="ITU376" s="1478"/>
      <c r="ITV376" s="1478"/>
      <c r="ITW376" s="1478"/>
      <c r="ITX376" s="1478"/>
      <c r="ITY376" s="1478"/>
      <c r="ITZ376" s="1478"/>
      <c r="IUA376" s="1478"/>
      <c r="IUB376" s="1478"/>
      <c r="IUC376" s="1478"/>
      <c r="IUD376" s="1478"/>
      <c r="IUE376" s="1478"/>
      <c r="IUF376" s="1478"/>
      <c r="IUG376" s="1478"/>
      <c r="IUH376" s="1478"/>
      <c r="IUI376" s="1478"/>
      <c r="IUJ376" s="1478"/>
      <c r="IUK376" s="1478"/>
      <c r="IUL376" s="1478"/>
      <c r="IUM376" s="1478"/>
      <c r="IUN376" s="1478"/>
      <c r="IUO376" s="1478"/>
      <c r="IUP376" s="1478"/>
      <c r="IUQ376" s="1478"/>
      <c r="IUR376" s="1478"/>
      <c r="IUS376" s="1478"/>
      <c r="IUT376" s="1478"/>
      <c r="IUU376" s="1478"/>
      <c r="IUV376" s="1478"/>
      <c r="IUW376" s="1478"/>
      <c r="IUX376" s="1478"/>
      <c r="IUY376" s="1478"/>
      <c r="IUZ376" s="1478"/>
      <c r="IVA376" s="1478"/>
      <c r="IVB376" s="1478"/>
      <c r="IVC376" s="1478"/>
      <c r="IVD376" s="1478"/>
      <c r="IVE376" s="1478"/>
      <c r="IVF376" s="1478"/>
      <c r="IVG376" s="1478"/>
      <c r="IVH376" s="1478"/>
      <c r="IVI376" s="1478"/>
      <c r="IVJ376" s="1478"/>
      <c r="IVK376" s="1478"/>
      <c r="IVL376" s="1478"/>
      <c r="IVM376" s="1478"/>
      <c r="IVN376" s="1478"/>
      <c r="IVO376" s="1478"/>
      <c r="IVP376" s="1478"/>
      <c r="IVQ376" s="1478"/>
      <c r="IVR376" s="1478"/>
      <c r="IVS376" s="1478"/>
      <c r="IVT376" s="1478"/>
      <c r="IVU376" s="1478"/>
      <c r="IVV376" s="1478"/>
      <c r="IVW376" s="1478"/>
      <c r="IVX376" s="1478"/>
      <c r="IVY376" s="1478"/>
      <c r="IVZ376" s="1478"/>
      <c r="IWA376" s="1478"/>
      <c r="IWB376" s="1478"/>
      <c r="IWC376" s="1478"/>
      <c r="IWD376" s="1478"/>
      <c r="IWE376" s="1478"/>
      <c r="IWF376" s="1478"/>
      <c r="IWG376" s="1478"/>
      <c r="IWH376" s="1478"/>
      <c r="IWI376" s="1478"/>
      <c r="IWJ376" s="1478"/>
      <c r="IWK376" s="1478"/>
      <c r="IWL376" s="1478"/>
      <c r="IWM376" s="1478"/>
      <c r="IWN376" s="1478"/>
      <c r="IWO376" s="1478"/>
      <c r="IWP376" s="1478"/>
      <c r="IWQ376" s="1478"/>
      <c r="IWR376" s="1478"/>
      <c r="IWS376" s="1478"/>
      <c r="IWT376" s="1478"/>
      <c r="IWU376" s="1478"/>
      <c r="IWV376" s="1478"/>
      <c r="IWW376" s="1478"/>
      <c r="IWX376" s="1478"/>
      <c r="IWY376" s="1478"/>
      <c r="IWZ376" s="1478"/>
      <c r="IXA376" s="1478"/>
      <c r="IXB376" s="1478"/>
      <c r="IXC376" s="1478"/>
      <c r="IXD376" s="1478"/>
      <c r="IXE376" s="1478"/>
      <c r="IXF376" s="1478"/>
      <c r="IXG376" s="1478"/>
      <c r="IXH376" s="1478"/>
      <c r="IXI376" s="1478"/>
      <c r="IXJ376" s="1478"/>
      <c r="IXK376" s="1478"/>
      <c r="IXL376" s="1478"/>
      <c r="IXM376" s="1478"/>
      <c r="IXN376" s="1478"/>
      <c r="IXO376" s="1478"/>
      <c r="IXP376" s="1478"/>
      <c r="IXQ376" s="1478"/>
      <c r="IXR376" s="1478"/>
      <c r="IXS376" s="1478"/>
      <c r="IXT376" s="1478"/>
      <c r="IXU376" s="1478"/>
      <c r="IXV376" s="1478"/>
      <c r="IXW376" s="1478"/>
      <c r="IXX376" s="1478"/>
      <c r="IXY376" s="1478"/>
      <c r="IXZ376" s="1478"/>
      <c r="IYA376" s="1478"/>
      <c r="IYB376" s="1478"/>
      <c r="IYC376" s="1478"/>
      <c r="IYD376" s="1478"/>
      <c r="IYE376" s="1478"/>
      <c r="IYF376" s="1478"/>
      <c r="IYG376" s="1478"/>
      <c r="IYH376" s="1478"/>
      <c r="IYI376" s="1478"/>
      <c r="IYJ376" s="1478"/>
      <c r="IYK376" s="1478"/>
      <c r="IYL376" s="1478"/>
      <c r="IYM376" s="1478"/>
      <c r="IYN376" s="1478"/>
      <c r="IYO376" s="1478"/>
      <c r="IYP376" s="1478"/>
      <c r="IYQ376" s="1478"/>
      <c r="IYR376" s="1478"/>
      <c r="IYS376" s="1478"/>
      <c r="IYT376" s="1478"/>
      <c r="IYU376" s="1478"/>
      <c r="IYV376" s="1478"/>
      <c r="IYW376" s="1478"/>
      <c r="IYX376" s="1478"/>
      <c r="IYY376" s="1478"/>
      <c r="IYZ376" s="1478"/>
      <c r="IZA376" s="1478"/>
      <c r="IZB376" s="1478"/>
      <c r="IZC376" s="1478"/>
      <c r="IZD376" s="1478"/>
      <c r="IZE376" s="1478"/>
      <c r="IZF376" s="1478"/>
      <c r="IZG376" s="1478"/>
      <c r="IZH376" s="1478"/>
      <c r="IZI376" s="1478"/>
      <c r="IZJ376" s="1478"/>
      <c r="IZK376" s="1478"/>
      <c r="IZL376" s="1478"/>
      <c r="IZM376" s="1478"/>
      <c r="IZN376" s="1478"/>
      <c r="IZO376" s="1478"/>
      <c r="IZP376" s="1478"/>
      <c r="IZQ376" s="1478"/>
      <c r="IZR376" s="1478"/>
      <c r="IZS376" s="1478"/>
      <c r="IZT376" s="1478"/>
      <c r="IZU376" s="1478"/>
      <c r="IZV376" s="1478"/>
      <c r="IZW376" s="1478"/>
      <c r="IZX376" s="1478"/>
      <c r="IZY376" s="1478"/>
      <c r="IZZ376" s="1478"/>
      <c r="JAA376" s="1478"/>
      <c r="JAB376" s="1478"/>
      <c r="JAC376" s="1478"/>
      <c r="JAD376" s="1478"/>
      <c r="JAE376" s="1478"/>
      <c r="JAF376" s="1478"/>
      <c r="JAG376" s="1478"/>
      <c r="JAH376" s="1478"/>
      <c r="JAI376" s="1478"/>
      <c r="JAJ376" s="1478"/>
      <c r="JAK376" s="1478"/>
      <c r="JAL376" s="1478"/>
      <c r="JAM376" s="1478"/>
      <c r="JAN376" s="1478"/>
      <c r="JAO376" s="1478"/>
      <c r="JAP376" s="1478"/>
      <c r="JAQ376" s="1478"/>
      <c r="JAR376" s="1478"/>
      <c r="JAS376" s="1478"/>
      <c r="JAT376" s="1478"/>
      <c r="JAU376" s="1478"/>
      <c r="JAV376" s="1478"/>
      <c r="JAW376" s="1478"/>
      <c r="JAX376" s="1478"/>
      <c r="JAY376" s="1478"/>
      <c r="JAZ376" s="1478"/>
      <c r="JBA376" s="1478"/>
      <c r="JBB376" s="1478"/>
      <c r="JBC376" s="1478"/>
      <c r="JBD376" s="1478"/>
      <c r="JBE376" s="1478"/>
      <c r="JBF376" s="1478"/>
      <c r="JBG376" s="1478"/>
      <c r="JBH376" s="1478"/>
      <c r="JBI376" s="1478"/>
      <c r="JBJ376" s="1478"/>
      <c r="JBK376" s="1478"/>
      <c r="JBL376" s="1478"/>
      <c r="JBM376" s="1478"/>
      <c r="JBN376" s="1478"/>
      <c r="JBO376" s="1478"/>
      <c r="JBP376" s="1478"/>
      <c r="JBQ376" s="1478"/>
      <c r="JBR376" s="1478"/>
      <c r="JBS376" s="1478"/>
      <c r="JBT376" s="1478"/>
      <c r="JBU376" s="1478"/>
      <c r="JBV376" s="1478"/>
      <c r="JBW376" s="1478"/>
      <c r="JBX376" s="1478"/>
      <c r="JBY376" s="1478"/>
      <c r="JBZ376" s="1478"/>
      <c r="JCA376" s="1478"/>
      <c r="JCB376" s="1478"/>
      <c r="JCC376" s="1478"/>
      <c r="JCD376" s="1478"/>
      <c r="JCE376" s="1478"/>
      <c r="JCF376" s="1478"/>
      <c r="JCG376" s="1478"/>
      <c r="JCH376" s="1478"/>
      <c r="JCI376" s="1478"/>
      <c r="JCJ376" s="1478"/>
      <c r="JCK376" s="1478"/>
      <c r="JCL376" s="1478"/>
      <c r="JCM376" s="1478"/>
      <c r="JCN376" s="1478"/>
      <c r="JCO376" s="1478"/>
      <c r="JCP376" s="1478"/>
      <c r="JCQ376" s="1478"/>
      <c r="JCR376" s="1478"/>
      <c r="JCS376" s="1478"/>
      <c r="JCT376" s="1478"/>
      <c r="JCU376" s="1478"/>
      <c r="JCV376" s="1478"/>
      <c r="JCW376" s="1478"/>
      <c r="JCX376" s="1478"/>
      <c r="JCY376" s="1478"/>
      <c r="JCZ376" s="1478"/>
      <c r="JDA376" s="1478"/>
      <c r="JDB376" s="1478"/>
      <c r="JDC376" s="1478"/>
      <c r="JDD376" s="1478"/>
      <c r="JDE376" s="1478"/>
      <c r="JDF376" s="1478"/>
      <c r="JDG376" s="1478"/>
      <c r="JDH376" s="1478"/>
      <c r="JDI376" s="1478"/>
      <c r="JDJ376" s="1478"/>
      <c r="JDK376" s="1478"/>
      <c r="JDL376" s="1478"/>
      <c r="JDM376" s="1478"/>
      <c r="JDN376" s="1478"/>
      <c r="JDO376" s="1478"/>
      <c r="JDP376" s="1478"/>
      <c r="JDQ376" s="1478"/>
      <c r="JDR376" s="1478"/>
      <c r="JDS376" s="1478"/>
      <c r="JDT376" s="1478"/>
      <c r="JDU376" s="1478"/>
      <c r="JDV376" s="1478"/>
      <c r="JDW376" s="1478"/>
      <c r="JDX376" s="1478"/>
      <c r="JDY376" s="1478"/>
      <c r="JDZ376" s="1478"/>
      <c r="JEA376" s="1478"/>
      <c r="JEB376" s="1478"/>
      <c r="JEC376" s="1478"/>
      <c r="JED376" s="1478"/>
      <c r="JEE376" s="1478"/>
      <c r="JEF376" s="1478"/>
      <c r="JEG376" s="1478"/>
      <c r="JEH376" s="1478"/>
      <c r="JEI376" s="1478"/>
      <c r="JEJ376" s="1478"/>
      <c r="JEK376" s="1478"/>
      <c r="JEL376" s="1478"/>
      <c r="JEM376" s="1478"/>
      <c r="JEN376" s="1478"/>
      <c r="JEO376" s="1478"/>
      <c r="JEP376" s="1478"/>
      <c r="JEQ376" s="1478"/>
      <c r="JER376" s="1478"/>
      <c r="JES376" s="1478"/>
      <c r="JET376" s="1478"/>
      <c r="JEU376" s="1478"/>
      <c r="JEV376" s="1478"/>
      <c r="JEW376" s="1478"/>
      <c r="JEX376" s="1478"/>
      <c r="JEY376" s="1478"/>
      <c r="JEZ376" s="1478"/>
      <c r="JFA376" s="1478"/>
      <c r="JFB376" s="1478"/>
      <c r="JFC376" s="1478"/>
      <c r="JFD376" s="1478"/>
      <c r="JFE376" s="1478"/>
      <c r="JFF376" s="1478"/>
      <c r="JFG376" s="1478"/>
      <c r="JFH376" s="1478"/>
      <c r="JFI376" s="1478"/>
      <c r="JFJ376" s="1478"/>
      <c r="JFK376" s="1478"/>
      <c r="JFL376" s="1478"/>
      <c r="JFM376" s="1478"/>
      <c r="JFN376" s="1478"/>
      <c r="JFO376" s="1478"/>
      <c r="JFP376" s="1478"/>
      <c r="JFQ376" s="1478"/>
      <c r="JFR376" s="1478"/>
      <c r="JFS376" s="1478"/>
      <c r="JFT376" s="1478"/>
      <c r="JFU376" s="1478"/>
      <c r="JFV376" s="1478"/>
      <c r="JFW376" s="1478"/>
      <c r="JFX376" s="1478"/>
      <c r="JFY376" s="1478"/>
      <c r="JFZ376" s="1478"/>
      <c r="JGA376" s="1478"/>
      <c r="JGB376" s="1478"/>
      <c r="JGC376" s="1478"/>
      <c r="JGD376" s="1478"/>
      <c r="JGE376" s="1478"/>
      <c r="JGF376" s="1478"/>
      <c r="JGG376" s="1478"/>
      <c r="JGH376" s="1478"/>
      <c r="JGI376" s="1478"/>
      <c r="JGJ376" s="1478"/>
      <c r="JGK376" s="1478"/>
      <c r="JGL376" s="1478"/>
      <c r="JGM376" s="1478"/>
      <c r="JGN376" s="1478"/>
      <c r="JGO376" s="1478"/>
      <c r="JGP376" s="1478"/>
      <c r="JGQ376" s="1478"/>
      <c r="JGR376" s="1478"/>
      <c r="JGS376" s="1478"/>
      <c r="JGT376" s="1478"/>
      <c r="JGU376" s="1478"/>
      <c r="JGV376" s="1478"/>
      <c r="JGW376" s="1478"/>
      <c r="JGX376" s="1478"/>
      <c r="JGY376" s="1478"/>
      <c r="JGZ376" s="1478"/>
      <c r="JHA376" s="1478"/>
      <c r="JHB376" s="1478"/>
      <c r="JHC376" s="1478"/>
      <c r="JHD376" s="1478"/>
      <c r="JHE376" s="1478"/>
      <c r="JHF376" s="1478"/>
      <c r="JHG376" s="1478"/>
      <c r="JHH376" s="1478"/>
      <c r="JHI376" s="1478"/>
      <c r="JHJ376" s="1478"/>
      <c r="JHK376" s="1478"/>
      <c r="JHL376" s="1478"/>
      <c r="JHM376" s="1478"/>
      <c r="JHN376" s="1478"/>
      <c r="JHO376" s="1478"/>
      <c r="JHP376" s="1478"/>
      <c r="JHQ376" s="1478"/>
      <c r="JHR376" s="1478"/>
      <c r="JHS376" s="1478"/>
      <c r="JHT376" s="1478"/>
      <c r="JHU376" s="1478"/>
      <c r="JHV376" s="1478"/>
      <c r="JHW376" s="1478"/>
      <c r="JHX376" s="1478"/>
      <c r="JHY376" s="1478"/>
      <c r="JHZ376" s="1478"/>
      <c r="JIA376" s="1478"/>
      <c r="JIB376" s="1478"/>
      <c r="JIC376" s="1478"/>
      <c r="JID376" s="1478"/>
      <c r="JIE376" s="1478"/>
      <c r="JIF376" s="1478"/>
      <c r="JIG376" s="1478"/>
      <c r="JIH376" s="1478"/>
      <c r="JII376" s="1478"/>
      <c r="JIJ376" s="1478"/>
      <c r="JIK376" s="1478"/>
      <c r="JIL376" s="1478"/>
      <c r="JIM376" s="1478"/>
      <c r="JIN376" s="1478"/>
      <c r="JIO376" s="1478"/>
      <c r="JIP376" s="1478"/>
      <c r="JIQ376" s="1478"/>
      <c r="JIR376" s="1478"/>
      <c r="JIS376" s="1478"/>
      <c r="JIT376" s="1478"/>
      <c r="JIU376" s="1478"/>
      <c r="JIV376" s="1478"/>
      <c r="JIW376" s="1478"/>
      <c r="JIX376" s="1478"/>
      <c r="JIY376" s="1478"/>
      <c r="JIZ376" s="1478"/>
      <c r="JJA376" s="1478"/>
      <c r="JJB376" s="1478"/>
      <c r="JJC376" s="1478"/>
      <c r="JJD376" s="1478"/>
      <c r="JJE376" s="1478"/>
      <c r="JJF376" s="1478"/>
      <c r="JJG376" s="1478"/>
      <c r="JJH376" s="1478"/>
      <c r="JJI376" s="1478"/>
      <c r="JJJ376" s="1478"/>
      <c r="JJK376" s="1478"/>
      <c r="JJL376" s="1478"/>
      <c r="JJM376" s="1478"/>
      <c r="JJN376" s="1478"/>
      <c r="JJO376" s="1478"/>
      <c r="JJP376" s="1478"/>
      <c r="JJQ376" s="1478"/>
      <c r="JJR376" s="1478"/>
      <c r="JJS376" s="1478"/>
      <c r="JJT376" s="1478"/>
      <c r="JJU376" s="1478"/>
      <c r="JJV376" s="1478"/>
      <c r="JJW376" s="1478"/>
      <c r="JJX376" s="1478"/>
      <c r="JJY376" s="1478"/>
      <c r="JJZ376" s="1478"/>
      <c r="JKA376" s="1478"/>
      <c r="JKB376" s="1478"/>
      <c r="JKC376" s="1478"/>
      <c r="JKD376" s="1478"/>
      <c r="JKE376" s="1478"/>
      <c r="JKF376" s="1478"/>
      <c r="JKG376" s="1478"/>
      <c r="JKH376" s="1478"/>
      <c r="JKI376" s="1478"/>
      <c r="JKJ376" s="1478"/>
      <c r="JKK376" s="1478"/>
      <c r="JKL376" s="1478"/>
      <c r="JKM376" s="1478"/>
      <c r="JKN376" s="1478"/>
      <c r="JKO376" s="1478"/>
      <c r="JKP376" s="1478"/>
      <c r="JKQ376" s="1478"/>
      <c r="JKR376" s="1478"/>
      <c r="JKS376" s="1478"/>
      <c r="JKT376" s="1478"/>
      <c r="JKU376" s="1478"/>
      <c r="JKV376" s="1478"/>
      <c r="JKW376" s="1478"/>
      <c r="JKX376" s="1478"/>
      <c r="JKY376" s="1478"/>
      <c r="JKZ376" s="1478"/>
      <c r="JLA376" s="1478"/>
      <c r="JLB376" s="1478"/>
      <c r="JLC376" s="1478"/>
      <c r="JLD376" s="1478"/>
      <c r="JLE376" s="1478"/>
      <c r="JLF376" s="1478"/>
      <c r="JLG376" s="1478"/>
      <c r="JLH376" s="1478"/>
      <c r="JLI376" s="1478"/>
      <c r="JLJ376" s="1478"/>
      <c r="JLK376" s="1478"/>
      <c r="JLL376" s="1478"/>
      <c r="JLM376" s="1478"/>
      <c r="JLN376" s="1478"/>
      <c r="JLO376" s="1478"/>
      <c r="JLP376" s="1478"/>
      <c r="JLQ376" s="1478"/>
      <c r="JLR376" s="1478"/>
      <c r="JLS376" s="1478"/>
      <c r="JLT376" s="1478"/>
      <c r="JLU376" s="1478"/>
      <c r="JLV376" s="1478"/>
      <c r="JLW376" s="1478"/>
      <c r="JLX376" s="1478"/>
      <c r="JLY376" s="1478"/>
      <c r="JLZ376" s="1478"/>
      <c r="JMA376" s="1478"/>
      <c r="JMB376" s="1478"/>
      <c r="JMC376" s="1478"/>
      <c r="JMD376" s="1478"/>
      <c r="JME376" s="1478"/>
      <c r="JMF376" s="1478"/>
      <c r="JMG376" s="1478"/>
      <c r="JMH376" s="1478"/>
      <c r="JMI376" s="1478"/>
      <c r="JMJ376" s="1478"/>
      <c r="JMK376" s="1478"/>
      <c r="JML376" s="1478"/>
      <c r="JMM376" s="1478"/>
      <c r="JMN376" s="1478"/>
      <c r="JMO376" s="1478"/>
      <c r="JMP376" s="1478"/>
      <c r="JMQ376" s="1478"/>
      <c r="JMR376" s="1478"/>
      <c r="JMS376" s="1478"/>
      <c r="JMT376" s="1478"/>
      <c r="JMU376" s="1478"/>
      <c r="JMV376" s="1478"/>
      <c r="JMW376" s="1478"/>
      <c r="JMX376" s="1478"/>
      <c r="JMY376" s="1478"/>
      <c r="JMZ376" s="1478"/>
      <c r="JNA376" s="1478"/>
      <c r="JNB376" s="1478"/>
      <c r="JNC376" s="1478"/>
      <c r="JND376" s="1478"/>
      <c r="JNE376" s="1478"/>
      <c r="JNF376" s="1478"/>
      <c r="JNG376" s="1478"/>
      <c r="JNH376" s="1478"/>
      <c r="JNI376" s="1478"/>
      <c r="JNJ376" s="1478"/>
      <c r="JNK376" s="1478"/>
      <c r="JNL376" s="1478"/>
      <c r="JNM376" s="1478"/>
      <c r="JNN376" s="1478"/>
      <c r="JNO376" s="1478"/>
      <c r="JNP376" s="1478"/>
      <c r="JNQ376" s="1478"/>
      <c r="JNR376" s="1478"/>
      <c r="JNS376" s="1478"/>
      <c r="JNT376" s="1478"/>
      <c r="JNU376" s="1478"/>
      <c r="JNV376" s="1478"/>
      <c r="JNW376" s="1478"/>
      <c r="JNX376" s="1478"/>
      <c r="JNY376" s="1478"/>
      <c r="JNZ376" s="1478"/>
      <c r="JOA376" s="1478"/>
      <c r="JOB376" s="1478"/>
      <c r="JOC376" s="1478"/>
      <c r="JOD376" s="1478"/>
      <c r="JOE376" s="1478"/>
      <c r="JOF376" s="1478"/>
      <c r="JOG376" s="1478"/>
      <c r="JOH376" s="1478"/>
      <c r="JOI376" s="1478"/>
      <c r="JOJ376" s="1478"/>
      <c r="JOK376" s="1478"/>
      <c r="JOL376" s="1478"/>
      <c r="JOM376" s="1478"/>
      <c r="JON376" s="1478"/>
      <c r="JOO376" s="1478"/>
      <c r="JOP376" s="1478"/>
      <c r="JOQ376" s="1478"/>
      <c r="JOR376" s="1478"/>
      <c r="JOS376" s="1478"/>
      <c r="JOT376" s="1478"/>
      <c r="JOU376" s="1478"/>
      <c r="JOV376" s="1478"/>
      <c r="JOW376" s="1478"/>
      <c r="JOX376" s="1478"/>
      <c r="JOY376" s="1478"/>
      <c r="JOZ376" s="1478"/>
      <c r="JPA376" s="1478"/>
      <c r="JPB376" s="1478"/>
      <c r="JPC376" s="1478"/>
      <c r="JPD376" s="1478"/>
      <c r="JPE376" s="1478"/>
      <c r="JPF376" s="1478"/>
      <c r="JPG376" s="1478"/>
      <c r="JPH376" s="1478"/>
      <c r="JPI376" s="1478"/>
      <c r="JPJ376" s="1478"/>
      <c r="JPK376" s="1478"/>
      <c r="JPL376" s="1478"/>
      <c r="JPM376" s="1478"/>
      <c r="JPN376" s="1478"/>
      <c r="JPO376" s="1478"/>
      <c r="JPP376" s="1478"/>
      <c r="JPQ376" s="1478"/>
      <c r="JPR376" s="1478"/>
      <c r="JPS376" s="1478"/>
      <c r="JPT376" s="1478"/>
      <c r="JPU376" s="1478"/>
      <c r="JPV376" s="1478"/>
      <c r="JPW376" s="1478"/>
      <c r="JPX376" s="1478"/>
      <c r="JPY376" s="1478"/>
      <c r="JPZ376" s="1478"/>
      <c r="JQA376" s="1478"/>
      <c r="JQB376" s="1478"/>
      <c r="JQC376" s="1478"/>
      <c r="JQD376" s="1478"/>
      <c r="JQE376" s="1478"/>
      <c r="JQF376" s="1478"/>
      <c r="JQG376" s="1478"/>
      <c r="JQH376" s="1478"/>
      <c r="JQI376" s="1478"/>
      <c r="JQJ376" s="1478"/>
      <c r="JQK376" s="1478"/>
      <c r="JQL376" s="1478"/>
      <c r="JQM376" s="1478"/>
      <c r="JQN376" s="1478"/>
      <c r="JQO376" s="1478"/>
      <c r="JQP376" s="1478"/>
      <c r="JQQ376" s="1478"/>
      <c r="JQR376" s="1478"/>
      <c r="JQS376" s="1478"/>
      <c r="JQT376" s="1478"/>
      <c r="JQU376" s="1478"/>
      <c r="JQV376" s="1478"/>
      <c r="JQW376" s="1478"/>
      <c r="JQX376" s="1478"/>
      <c r="JQY376" s="1478"/>
      <c r="JQZ376" s="1478"/>
      <c r="JRA376" s="1478"/>
      <c r="JRB376" s="1478"/>
      <c r="JRC376" s="1478"/>
      <c r="JRD376" s="1478"/>
      <c r="JRE376" s="1478"/>
      <c r="JRF376" s="1478"/>
      <c r="JRG376" s="1478"/>
      <c r="JRH376" s="1478"/>
      <c r="JRI376" s="1478"/>
      <c r="JRJ376" s="1478"/>
      <c r="JRK376" s="1478"/>
      <c r="JRL376" s="1478"/>
      <c r="JRM376" s="1478"/>
      <c r="JRN376" s="1478"/>
      <c r="JRO376" s="1478"/>
      <c r="JRP376" s="1478"/>
      <c r="JRQ376" s="1478"/>
      <c r="JRR376" s="1478"/>
      <c r="JRS376" s="1478"/>
      <c r="JRT376" s="1478"/>
      <c r="JRU376" s="1478"/>
      <c r="JRV376" s="1478"/>
      <c r="JRW376" s="1478"/>
      <c r="JRX376" s="1478"/>
      <c r="JRY376" s="1478"/>
      <c r="JRZ376" s="1478"/>
      <c r="JSA376" s="1478"/>
      <c r="JSB376" s="1478"/>
      <c r="JSC376" s="1478"/>
      <c r="JSD376" s="1478"/>
      <c r="JSE376" s="1478"/>
      <c r="JSF376" s="1478"/>
      <c r="JSG376" s="1478"/>
      <c r="JSH376" s="1478"/>
      <c r="JSI376" s="1478"/>
      <c r="JSJ376" s="1478"/>
      <c r="JSK376" s="1478"/>
      <c r="JSL376" s="1478"/>
      <c r="JSM376" s="1478"/>
      <c r="JSN376" s="1478"/>
      <c r="JSO376" s="1478"/>
      <c r="JSP376" s="1478"/>
      <c r="JSQ376" s="1478"/>
      <c r="JSR376" s="1478"/>
      <c r="JSS376" s="1478"/>
      <c r="JST376" s="1478"/>
      <c r="JSU376" s="1478"/>
      <c r="JSV376" s="1478"/>
      <c r="JSW376" s="1478"/>
      <c r="JSX376" s="1478"/>
      <c r="JSY376" s="1478"/>
      <c r="JSZ376" s="1478"/>
      <c r="JTA376" s="1478"/>
      <c r="JTB376" s="1478"/>
      <c r="JTC376" s="1478"/>
      <c r="JTD376" s="1478"/>
      <c r="JTE376" s="1478"/>
      <c r="JTF376" s="1478"/>
      <c r="JTG376" s="1478"/>
      <c r="JTH376" s="1478"/>
      <c r="JTI376" s="1478"/>
      <c r="JTJ376" s="1478"/>
      <c r="JTK376" s="1478"/>
      <c r="JTL376" s="1478"/>
      <c r="JTM376" s="1478"/>
      <c r="JTN376" s="1478"/>
      <c r="JTO376" s="1478"/>
      <c r="JTP376" s="1478"/>
      <c r="JTQ376" s="1478"/>
      <c r="JTR376" s="1478"/>
      <c r="JTS376" s="1478"/>
      <c r="JTT376" s="1478"/>
      <c r="JTU376" s="1478"/>
      <c r="JTV376" s="1478"/>
      <c r="JTW376" s="1478"/>
      <c r="JTX376" s="1478"/>
      <c r="JTY376" s="1478"/>
      <c r="JTZ376" s="1478"/>
      <c r="JUA376" s="1478"/>
      <c r="JUB376" s="1478"/>
      <c r="JUC376" s="1478"/>
      <c r="JUD376" s="1478"/>
      <c r="JUE376" s="1478"/>
      <c r="JUF376" s="1478"/>
      <c r="JUG376" s="1478"/>
      <c r="JUH376" s="1478"/>
      <c r="JUI376" s="1478"/>
      <c r="JUJ376" s="1478"/>
      <c r="JUK376" s="1478"/>
      <c r="JUL376" s="1478"/>
      <c r="JUM376" s="1478"/>
      <c r="JUN376" s="1478"/>
      <c r="JUO376" s="1478"/>
      <c r="JUP376" s="1478"/>
      <c r="JUQ376" s="1478"/>
      <c r="JUR376" s="1478"/>
      <c r="JUS376" s="1478"/>
      <c r="JUT376" s="1478"/>
      <c r="JUU376" s="1478"/>
      <c r="JUV376" s="1478"/>
      <c r="JUW376" s="1478"/>
      <c r="JUX376" s="1478"/>
      <c r="JUY376" s="1478"/>
      <c r="JUZ376" s="1478"/>
      <c r="JVA376" s="1478"/>
      <c r="JVB376" s="1478"/>
      <c r="JVC376" s="1478"/>
      <c r="JVD376" s="1478"/>
      <c r="JVE376" s="1478"/>
      <c r="JVF376" s="1478"/>
      <c r="JVG376" s="1478"/>
      <c r="JVH376" s="1478"/>
      <c r="JVI376" s="1478"/>
      <c r="JVJ376" s="1478"/>
      <c r="JVK376" s="1478"/>
      <c r="JVL376" s="1478"/>
      <c r="JVM376" s="1478"/>
      <c r="JVN376" s="1478"/>
      <c r="JVO376" s="1478"/>
      <c r="JVP376" s="1478"/>
      <c r="JVQ376" s="1478"/>
      <c r="JVR376" s="1478"/>
      <c r="JVS376" s="1478"/>
      <c r="JVT376" s="1478"/>
      <c r="JVU376" s="1478"/>
      <c r="JVV376" s="1478"/>
      <c r="JVW376" s="1478"/>
      <c r="JVX376" s="1478"/>
      <c r="JVY376" s="1478"/>
      <c r="JVZ376" s="1478"/>
      <c r="JWA376" s="1478"/>
      <c r="JWB376" s="1478"/>
      <c r="JWC376" s="1478"/>
      <c r="JWD376" s="1478"/>
      <c r="JWE376" s="1478"/>
      <c r="JWF376" s="1478"/>
      <c r="JWG376" s="1478"/>
      <c r="JWH376" s="1478"/>
      <c r="JWI376" s="1478"/>
      <c r="JWJ376" s="1478"/>
      <c r="JWK376" s="1478"/>
      <c r="JWL376" s="1478"/>
      <c r="JWM376" s="1478"/>
      <c r="JWN376" s="1478"/>
      <c r="JWO376" s="1478"/>
      <c r="JWP376" s="1478"/>
      <c r="JWQ376" s="1478"/>
      <c r="JWR376" s="1478"/>
      <c r="JWS376" s="1478"/>
      <c r="JWT376" s="1478"/>
      <c r="JWU376" s="1478"/>
      <c r="JWV376" s="1478"/>
      <c r="JWW376" s="1478"/>
      <c r="JWX376" s="1478"/>
      <c r="JWY376" s="1478"/>
      <c r="JWZ376" s="1478"/>
      <c r="JXA376" s="1478"/>
      <c r="JXB376" s="1478"/>
      <c r="JXC376" s="1478"/>
      <c r="JXD376" s="1478"/>
      <c r="JXE376" s="1478"/>
      <c r="JXF376" s="1478"/>
      <c r="JXG376" s="1478"/>
      <c r="JXH376" s="1478"/>
      <c r="JXI376" s="1478"/>
      <c r="JXJ376" s="1478"/>
      <c r="JXK376" s="1478"/>
      <c r="JXL376" s="1478"/>
      <c r="JXM376" s="1478"/>
      <c r="JXN376" s="1478"/>
      <c r="JXO376" s="1478"/>
      <c r="JXP376" s="1478"/>
      <c r="JXQ376" s="1478"/>
      <c r="JXR376" s="1478"/>
      <c r="JXS376" s="1478"/>
      <c r="JXT376" s="1478"/>
      <c r="JXU376" s="1478"/>
      <c r="JXV376" s="1478"/>
      <c r="JXW376" s="1478"/>
      <c r="JXX376" s="1478"/>
      <c r="JXY376" s="1478"/>
      <c r="JXZ376" s="1478"/>
      <c r="JYA376" s="1478"/>
      <c r="JYB376" s="1478"/>
      <c r="JYC376" s="1478"/>
      <c r="JYD376" s="1478"/>
      <c r="JYE376" s="1478"/>
      <c r="JYF376" s="1478"/>
      <c r="JYG376" s="1478"/>
      <c r="JYH376" s="1478"/>
      <c r="JYI376" s="1478"/>
      <c r="JYJ376" s="1478"/>
      <c r="JYK376" s="1478"/>
      <c r="JYL376" s="1478"/>
      <c r="JYM376" s="1478"/>
      <c r="JYN376" s="1478"/>
      <c r="JYO376" s="1478"/>
      <c r="JYP376" s="1478"/>
      <c r="JYQ376" s="1478"/>
      <c r="JYR376" s="1478"/>
      <c r="JYS376" s="1478"/>
      <c r="JYT376" s="1478"/>
      <c r="JYU376" s="1478"/>
      <c r="JYV376" s="1478"/>
      <c r="JYW376" s="1478"/>
      <c r="JYX376" s="1478"/>
      <c r="JYY376" s="1478"/>
      <c r="JYZ376" s="1478"/>
      <c r="JZA376" s="1478"/>
      <c r="JZB376" s="1478"/>
      <c r="JZC376" s="1478"/>
      <c r="JZD376" s="1478"/>
      <c r="JZE376" s="1478"/>
      <c r="JZF376" s="1478"/>
      <c r="JZG376" s="1478"/>
      <c r="JZH376" s="1478"/>
      <c r="JZI376" s="1478"/>
      <c r="JZJ376" s="1478"/>
      <c r="JZK376" s="1478"/>
      <c r="JZL376" s="1478"/>
      <c r="JZM376" s="1478"/>
      <c r="JZN376" s="1478"/>
      <c r="JZO376" s="1478"/>
      <c r="JZP376" s="1478"/>
      <c r="JZQ376" s="1478"/>
      <c r="JZR376" s="1478"/>
      <c r="JZS376" s="1478"/>
      <c r="JZT376" s="1478"/>
      <c r="JZU376" s="1478"/>
      <c r="JZV376" s="1478"/>
      <c r="JZW376" s="1478"/>
      <c r="JZX376" s="1478"/>
      <c r="JZY376" s="1478"/>
      <c r="JZZ376" s="1478"/>
      <c r="KAA376" s="1478"/>
      <c r="KAB376" s="1478"/>
      <c r="KAC376" s="1478"/>
      <c r="KAD376" s="1478"/>
      <c r="KAE376" s="1478"/>
      <c r="KAF376" s="1478"/>
      <c r="KAG376" s="1478"/>
      <c r="KAH376" s="1478"/>
      <c r="KAI376" s="1478"/>
      <c r="KAJ376" s="1478"/>
      <c r="KAK376" s="1478"/>
      <c r="KAL376" s="1478"/>
      <c r="KAM376" s="1478"/>
      <c r="KAN376" s="1478"/>
      <c r="KAO376" s="1478"/>
      <c r="KAP376" s="1478"/>
      <c r="KAQ376" s="1478"/>
      <c r="KAR376" s="1478"/>
      <c r="KAS376" s="1478"/>
      <c r="KAT376" s="1478"/>
      <c r="KAU376" s="1478"/>
      <c r="KAV376" s="1478"/>
      <c r="KAW376" s="1478"/>
      <c r="KAX376" s="1478"/>
      <c r="KAY376" s="1478"/>
      <c r="KAZ376" s="1478"/>
      <c r="KBA376" s="1478"/>
      <c r="KBB376" s="1478"/>
      <c r="KBC376" s="1478"/>
      <c r="KBD376" s="1478"/>
      <c r="KBE376" s="1478"/>
      <c r="KBF376" s="1478"/>
      <c r="KBG376" s="1478"/>
      <c r="KBH376" s="1478"/>
      <c r="KBI376" s="1478"/>
      <c r="KBJ376" s="1478"/>
      <c r="KBK376" s="1478"/>
      <c r="KBL376" s="1478"/>
      <c r="KBM376" s="1478"/>
      <c r="KBN376" s="1478"/>
      <c r="KBO376" s="1478"/>
      <c r="KBP376" s="1478"/>
      <c r="KBQ376" s="1478"/>
      <c r="KBR376" s="1478"/>
      <c r="KBS376" s="1478"/>
      <c r="KBT376" s="1478"/>
      <c r="KBU376" s="1478"/>
      <c r="KBV376" s="1478"/>
      <c r="KBW376" s="1478"/>
      <c r="KBX376" s="1478"/>
      <c r="KBY376" s="1478"/>
      <c r="KBZ376" s="1478"/>
      <c r="KCA376" s="1478"/>
      <c r="KCB376" s="1478"/>
      <c r="KCC376" s="1478"/>
      <c r="KCD376" s="1478"/>
      <c r="KCE376" s="1478"/>
      <c r="KCF376" s="1478"/>
      <c r="KCG376" s="1478"/>
      <c r="KCH376" s="1478"/>
      <c r="KCI376" s="1478"/>
      <c r="KCJ376" s="1478"/>
      <c r="KCK376" s="1478"/>
      <c r="KCL376" s="1478"/>
      <c r="KCM376" s="1478"/>
      <c r="KCN376" s="1478"/>
      <c r="KCO376" s="1478"/>
      <c r="KCP376" s="1478"/>
      <c r="KCQ376" s="1478"/>
      <c r="KCR376" s="1478"/>
      <c r="KCS376" s="1478"/>
      <c r="KCT376" s="1478"/>
      <c r="KCU376" s="1478"/>
      <c r="KCV376" s="1478"/>
      <c r="KCW376" s="1478"/>
      <c r="KCX376" s="1478"/>
      <c r="KCY376" s="1478"/>
      <c r="KCZ376" s="1478"/>
      <c r="KDA376" s="1478"/>
      <c r="KDB376" s="1478"/>
      <c r="KDC376" s="1478"/>
      <c r="KDD376" s="1478"/>
      <c r="KDE376" s="1478"/>
      <c r="KDF376" s="1478"/>
      <c r="KDG376" s="1478"/>
      <c r="KDH376" s="1478"/>
      <c r="KDI376" s="1478"/>
      <c r="KDJ376" s="1478"/>
      <c r="KDK376" s="1478"/>
      <c r="KDL376" s="1478"/>
      <c r="KDM376" s="1478"/>
      <c r="KDN376" s="1478"/>
      <c r="KDO376" s="1478"/>
      <c r="KDP376" s="1478"/>
      <c r="KDQ376" s="1478"/>
      <c r="KDR376" s="1478"/>
      <c r="KDS376" s="1478"/>
      <c r="KDT376" s="1478"/>
      <c r="KDU376" s="1478"/>
      <c r="KDV376" s="1478"/>
      <c r="KDW376" s="1478"/>
      <c r="KDX376" s="1478"/>
      <c r="KDY376" s="1478"/>
      <c r="KDZ376" s="1478"/>
      <c r="KEA376" s="1478"/>
      <c r="KEB376" s="1478"/>
      <c r="KEC376" s="1478"/>
      <c r="KED376" s="1478"/>
      <c r="KEE376" s="1478"/>
      <c r="KEF376" s="1478"/>
      <c r="KEG376" s="1478"/>
      <c r="KEH376" s="1478"/>
      <c r="KEI376" s="1478"/>
      <c r="KEJ376" s="1478"/>
      <c r="KEK376" s="1478"/>
      <c r="KEL376" s="1478"/>
      <c r="KEM376" s="1478"/>
      <c r="KEN376" s="1478"/>
      <c r="KEO376" s="1478"/>
      <c r="KEP376" s="1478"/>
      <c r="KEQ376" s="1478"/>
      <c r="KER376" s="1478"/>
      <c r="KES376" s="1478"/>
      <c r="KET376" s="1478"/>
      <c r="KEU376" s="1478"/>
      <c r="KEV376" s="1478"/>
      <c r="KEW376" s="1478"/>
      <c r="KEX376" s="1478"/>
      <c r="KEY376" s="1478"/>
      <c r="KEZ376" s="1478"/>
      <c r="KFA376" s="1478"/>
      <c r="KFB376" s="1478"/>
      <c r="KFC376" s="1478"/>
      <c r="KFD376" s="1478"/>
      <c r="KFE376" s="1478"/>
      <c r="KFF376" s="1478"/>
      <c r="KFG376" s="1478"/>
      <c r="KFH376" s="1478"/>
      <c r="KFI376" s="1478"/>
      <c r="KFJ376" s="1478"/>
      <c r="KFK376" s="1478"/>
      <c r="KFL376" s="1478"/>
      <c r="KFM376" s="1478"/>
      <c r="KFN376" s="1478"/>
      <c r="KFO376" s="1478"/>
      <c r="KFP376" s="1478"/>
      <c r="KFQ376" s="1478"/>
      <c r="KFR376" s="1478"/>
      <c r="KFS376" s="1478"/>
      <c r="KFT376" s="1478"/>
      <c r="KFU376" s="1478"/>
      <c r="KFV376" s="1478"/>
      <c r="KFW376" s="1478"/>
      <c r="KFX376" s="1478"/>
      <c r="KFY376" s="1478"/>
      <c r="KFZ376" s="1478"/>
      <c r="KGA376" s="1478"/>
      <c r="KGB376" s="1478"/>
      <c r="KGC376" s="1478"/>
      <c r="KGD376" s="1478"/>
      <c r="KGE376" s="1478"/>
      <c r="KGF376" s="1478"/>
      <c r="KGG376" s="1478"/>
      <c r="KGH376" s="1478"/>
      <c r="KGI376" s="1478"/>
      <c r="KGJ376" s="1478"/>
      <c r="KGK376" s="1478"/>
      <c r="KGL376" s="1478"/>
      <c r="KGM376" s="1478"/>
      <c r="KGN376" s="1478"/>
      <c r="KGO376" s="1478"/>
      <c r="KGP376" s="1478"/>
      <c r="KGQ376" s="1478"/>
      <c r="KGR376" s="1478"/>
      <c r="KGS376" s="1478"/>
      <c r="KGT376" s="1478"/>
      <c r="KGU376" s="1478"/>
      <c r="KGV376" s="1478"/>
      <c r="KGW376" s="1478"/>
      <c r="KGX376" s="1478"/>
      <c r="KGY376" s="1478"/>
      <c r="KGZ376" s="1478"/>
      <c r="KHA376" s="1478"/>
      <c r="KHB376" s="1478"/>
      <c r="KHC376" s="1478"/>
      <c r="KHD376" s="1478"/>
      <c r="KHE376" s="1478"/>
      <c r="KHF376" s="1478"/>
      <c r="KHG376" s="1478"/>
      <c r="KHH376" s="1478"/>
      <c r="KHI376" s="1478"/>
      <c r="KHJ376" s="1478"/>
      <c r="KHK376" s="1478"/>
      <c r="KHL376" s="1478"/>
      <c r="KHM376" s="1478"/>
      <c r="KHN376" s="1478"/>
      <c r="KHO376" s="1478"/>
      <c r="KHP376" s="1478"/>
      <c r="KHQ376" s="1478"/>
      <c r="KHR376" s="1478"/>
      <c r="KHS376" s="1478"/>
      <c r="KHT376" s="1478"/>
      <c r="KHU376" s="1478"/>
      <c r="KHV376" s="1478"/>
      <c r="KHW376" s="1478"/>
      <c r="KHX376" s="1478"/>
      <c r="KHY376" s="1478"/>
      <c r="KHZ376" s="1478"/>
      <c r="KIA376" s="1478"/>
      <c r="KIB376" s="1478"/>
      <c r="KIC376" s="1478"/>
      <c r="KID376" s="1478"/>
      <c r="KIE376" s="1478"/>
      <c r="KIF376" s="1478"/>
      <c r="KIG376" s="1478"/>
      <c r="KIH376" s="1478"/>
      <c r="KII376" s="1478"/>
      <c r="KIJ376" s="1478"/>
      <c r="KIK376" s="1478"/>
      <c r="KIL376" s="1478"/>
      <c r="KIM376" s="1478"/>
      <c r="KIN376" s="1478"/>
      <c r="KIO376" s="1478"/>
      <c r="KIP376" s="1478"/>
      <c r="KIQ376" s="1478"/>
      <c r="KIR376" s="1478"/>
      <c r="KIS376" s="1478"/>
      <c r="KIT376" s="1478"/>
      <c r="KIU376" s="1478"/>
      <c r="KIV376" s="1478"/>
      <c r="KIW376" s="1478"/>
      <c r="KIX376" s="1478"/>
      <c r="KIY376" s="1478"/>
      <c r="KIZ376" s="1478"/>
      <c r="KJA376" s="1478"/>
      <c r="KJB376" s="1478"/>
      <c r="KJC376" s="1478"/>
      <c r="KJD376" s="1478"/>
      <c r="KJE376" s="1478"/>
      <c r="KJF376" s="1478"/>
      <c r="KJG376" s="1478"/>
      <c r="KJH376" s="1478"/>
      <c r="KJI376" s="1478"/>
      <c r="KJJ376" s="1478"/>
      <c r="KJK376" s="1478"/>
      <c r="KJL376" s="1478"/>
      <c r="KJM376" s="1478"/>
      <c r="KJN376" s="1478"/>
      <c r="KJO376" s="1478"/>
      <c r="KJP376" s="1478"/>
      <c r="KJQ376" s="1478"/>
      <c r="KJR376" s="1478"/>
      <c r="KJS376" s="1478"/>
      <c r="KJT376" s="1478"/>
      <c r="KJU376" s="1478"/>
      <c r="KJV376" s="1478"/>
      <c r="KJW376" s="1478"/>
      <c r="KJX376" s="1478"/>
      <c r="KJY376" s="1478"/>
      <c r="KJZ376" s="1478"/>
      <c r="KKA376" s="1478"/>
      <c r="KKB376" s="1478"/>
      <c r="KKC376" s="1478"/>
      <c r="KKD376" s="1478"/>
      <c r="KKE376" s="1478"/>
      <c r="KKF376" s="1478"/>
      <c r="KKG376" s="1478"/>
      <c r="KKH376" s="1478"/>
      <c r="KKI376" s="1478"/>
      <c r="KKJ376" s="1478"/>
      <c r="KKK376" s="1478"/>
      <c r="KKL376" s="1478"/>
      <c r="KKM376" s="1478"/>
      <c r="KKN376" s="1478"/>
      <c r="KKO376" s="1478"/>
      <c r="KKP376" s="1478"/>
      <c r="KKQ376" s="1478"/>
      <c r="KKR376" s="1478"/>
      <c r="KKS376" s="1478"/>
      <c r="KKT376" s="1478"/>
      <c r="KKU376" s="1478"/>
      <c r="KKV376" s="1478"/>
      <c r="KKW376" s="1478"/>
      <c r="KKX376" s="1478"/>
      <c r="KKY376" s="1478"/>
      <c r="KKZ376" s="1478"/>
      <c r="KLA376" s="1478"/>
      <c r="KLB376" s="1478"/>
      <c r="KLC376" s="1478"/>
      <c r="KLD376" s="1478"/>
      <c r="KLE376" s="1478"/>
      <c r="KLF376" s="1478"/>
      <c r="KLG376" s="1478"/>
      <c r="KLH376" s="1478"/>
      <c r="KLI376" s="1478"/>
      <c r="KLJ376" s="1478"/>
      <c r="KLK376" s="1478"/>
      <c r="KLL376" s="1478"/>
      <c r="KLM376" s="1478"/>
      <c r="KLN376" s="1478"/>
      <c r="KLO376" s="1478"/>
      <c r="KLP376" s="1478"/>
      <c r="KLQ376" s="1478"/>
      <c r="KLR376" s="1478"/>
      <c r="KLS376" s="1478"/>
      <c r="KLT376" s="1478"/>
      <c r="KLU376" s="1478"/>
      <c r="KLV376" s="1478"/>
      <c r="KLW376" s="1478"/>
      <c r="KLX376" s="1478"/>
      <c r="KLY376" s="1478"/>
      <c r="KLZ376" s="1478"/>
      <c r="KMA376" s="1478"/>
      <c r="KMB376" s="1478"/>
      <c r="KMC376" s="1478"/>
      <c r="KMD376" s="1478"/>
      <c r="KME376" s="1478"/>
      <c r="KMF376" s="1478"/>
      <c r="KMG376" s="1478"/>
      <c r="KMH376" s="1478"/>
      <c r="KMI376" s="1478"/>
      <c r="KMJ376" s="1478"/>
      <c r="KMK376" s="1478"/>
      <c r="KML376" s="1478"/>
      <c r="KMM376" s="1478"/>
      <c r="KMN376" s="1478"/>
      <c r="KMO376" s="1478"/>
      <c r="KMP376" s="1478"/>
      <c r="KMQ376" s="1478"/>
      <c r="KMR376" s="1478"/>
      <c r="KMS376" s="1478"/>
      <c r="KMT376" s="1478"/>
      <c r="KMU376" s="1478"/>
      <c r="KMV376" s="1478"/>
      <c r="KMW376" s="1478"/>
      <c r="KMX376" s="1478"/>
      <c r="KMY376" s="1478"/>
      <c r="KMZ376" s="1478"/>
      <c r="KNA376" s="1478"/>
      <c r="KNB376" s="1478"/>
      <c r="KNC376" s="1478"/>
      <c r="KND376" s="1478"/>
      <c r="KNE376" s="1478"/>
      <c r="KNF376" s="1478"/>
      <c r="KNG376" s="1478"/>
      <c r="KNH376" s="1478"/>
      <c r="KNI376" s="1478"/>
      <c r="KNJ376" s="1478"/>
      <c r="KNK376" s="1478"/>
      <c r="KNL376" s="1478"/>
      <c r="KNM376" s="1478"/>
      <c r="KNN376" s="1478"/>
      <c r="KNO376" s="1478"/>
      <c r="KNP376" s="1478"/>
      <c r="KNQ376" s="1478"/>
      <c r="KNR376" s="1478"/>
      <c r="KNS376" s="1478"/>
      <c r="KNT376" s="1478"/>
      <c r="KNU376" s="1478"/>
      <c r="KNV376" s="1478"/>
      <c r="KNW376" s="1478"/>
      <c r="KNX376" s="1478"/>
      <c r="KNY376" s="1478"/>
      <c r="KNZ376" s="1478"/>
      <c r="KOA376" s="1478"/>
      <c r="KOB376" s="1478"/>
      <c r="KOC376" s="1478"/>
      <c r="KOD376" s="1478"/>
      <c r="KOE376" s="1478"/>
      <c r="KOF376" s="1478"/>
      <c r="KOG376" s="1478"/>
      <c r="KOH376" s="1478"/>
      <c r="KOI376" s="1478"/>
      <c r="KOJ376" s="1478"/>
      <c r="KOK376" s="1478"/>
      <c r="KOL376" s="1478"/>
      <c r="KOM376" s="1478"/>
      <c r="KON376" s="1478"/>
      <c r="KOO376" s="1478"/>
      <c r="KOP376" s="1478"/>
      <c r="KOQ376" s="1478"/>
      <c r="KOR376" s="1478"/>
      <c r="KOS376" s="1478"/>
      <c r="KOT376" s="1478"/>
      <c r="KOU376" s="1478"/>
      <c r="KOV376" s="1478"/>
      <c r="KOW376" s="1478"/>
      <c r="KOX376" s="1478"/>
      <c r="KOY376" s="1478"/>
      <c r="KOZ376" s="1478"/>
      <c r="KPA376" s="1478"/>
      <c r="KPB376" s="1478"/>
      <c r="KPC376" s="1478"/>
      <c r="KPD376" s="1478"/>
      <c r="KPE376" s="1478"/>
      <c r="KPF376" s="1478"/>
      <c r="KPG376" s="1478"/>
      <c r="KPH376" s="1478"/>
      <c r="KPI376" s="1478"/>
      <c r="KPJ376" s="1478"/>
      <c r="KPK376" s="1478"/>
      <c r="KPL376" s="1478"/>
      <c r="KPM376" s="1478"/>
      <c r="KPN376" s="1478"/>
      <c r="KPO376" s="1478"/>
      <c r="KPP376" s="1478"/>
      <c r="KPQ376" s="1478"/>
      <c r="KPR376" s="1478"/>
      <c r="KPS376" s="1478"/>
      <c r="KPT376" s="1478"/>
      <c r="KPU376" s="1478"/>
      <c r="KPV376" s="1478"/>
      <c r="KPW376" s="1478"/>
      <c r="KPX376" s="1478"/>
      <c r="KPY376" s="1478"/>
      <c r="KPZ376" s="1478"/>
      <c r="KQA376" s="1478"/>
      <c r="KQB376" s="1478"/>
      <c r="KQC376" s="1478"/>
      <c r="KQD376" s="1478"/>
      <c r="KQE376" s="1478"/>
      <c r="KQF376" s="1478"/>
      <c r="KQG376" s="1478"/>
      <c r="KQH376" s="1478"/>
      <c r="KQI376" s="1478"/>
      <c r="KQJ376" s="1478"/>
      <c r="KQK376" s="1478"/>
      <c r="KQL376" s="1478"/>
      <c r="KQM376" s="1478"/>
      <c r="KQN376" s="1478"/>
      <c r="KQO376" s="1478"/>
      <c r="KQP376" s="1478"/>
      <c r="KQQ376" s="1478"/>
      <c r="KQR376" s="1478"/>
      <c r="KQS376" s="1478"/>
      <c r="KQT376" s="1478"/>
      <c r="KQU376" s="1478"/>
      <c r="KQV376" s="1478"/>
      <c r="KQW376" s="1478"/>
      <c r="KQX376" s="1478"/>
      <c r="KQY376" s="1478"/>
      <c r="KQZ376" s="1478"/>
      <c r="KRA376" s="1478"/>
      <c r="KRB376" s="1478"/>
      <c r="KRC376" s="1478"/>
      <c r="KRD376" s="1478"/>
      <c r="KRE376" s="1478"/>
      <c r="KRF376" s="1478"/>
      <c r="KRG376" s="1478"/>
      <c r="KRH376" s="1478"/>
      <c r="KRI376" s="1478"/>
      <c r="KRJ376" s="1478"/>
      <c r="KRK376" s="1478"/>
      <c r="KRL376" s="1478"/>
      <c r="KRM376" s="1478"/>
      <c r="KRN376" s="1478"/>
      <c r="KRO376" s="1478"/>
      <c r="KRP376" s="1478"/>
      <c r="KRQ376" s="1478"/>
      <c r="KRR376" s="1478"/>
      <c r="KRS376" s="1478"/>
      <c r="KRT376" s="1478"/>
      <c r="KRU376" s="1478"/>
      <c r="KRV376" s="1478"/>
      <c r="KRW376" s="1478"/>
      <c r="KRX376" s="1478"/>
      <c r="KRY376" s="1478"/>
      <c r="KRZ376" s="1478"/>
      <c r="KSA376" s="1478"/>
      <c r="KSB376" s="1478"/>
      <c r="KSC376" s="1478"/>
      <c r="KSD376" s="1478"/>
      <c r="KSE376" s="1478"/>
      <c r="KSF376" s="1478"/>
      <c r="KSG376" s="1478"/>
      <c r="KSH376" s="1478"/>
      <c r="KSI376" s="1478"/>
      <c r="KSJ376" s="1478"/>
      <c r="KSK376" s="1478"/>
      <c r="KSL376" s="1478"/>
      <c r="KSM376" s="1478"/>
      <c r="KSN376" s="1478"/>
      <c r="KSO376" s="1478"/>
      <c r="KSP376" s="1478"/>
      <c r="KSQ376" s="1478"/>
      <c r="KSR376" s="1478"/>
      <c r="KSS376" s="1478"/>
      <c r="KST376" s="1478"/>
      <c r="KSU376" s="1478"/>
      <c r="KSV376" s="1478"/>
      <c r="KSW376" s="1478"/>
      <c r="KSX376" s="1478"/>
      <c r="KSY376" s="1478"/>
      <c r="KSZ376" s="1478"/>
      <c r="KTA376" s="1478"/>
      <c r="KTB376" s="1478"/>
      <c r="KTC376" s="1478"/>
      <c r="KTD376" s="1478"/>
      <c r="KTE376" s="1478"/>
      <c r="KTF376" s="1478"/>
      <c r="KTG376" s="1478"/>
      <c r="KTH376" s="1478"/>
      <c r="KTI376" s="1478"/>
      <c r="KTJ376" s="1478"/>
      <c r="KTK376" s="1478"/>
      <c r="KTL376" s="1478"/>
      <c r="KTM376" s="1478"/>
      <c r="KTN376" s="1478"/>
      <c r="KTO376" s="1478"/>
      <c r="KTP376" s="1478"/>
      <c r="KTQ376" s="1478"/>
      <c r="KTR376" s="1478"/>
      <c r="KTS376" s="1478"/>
      <c r="KTT376" s="1478"/>
      <c r="KTU376" s="1478"/>
      <c r="KTV376" s="1478"/>
      <c r="KTW376" s="1478"/>
      <c r="KTX376" s="1478"/>
      <c r="KTY376" s="1478"/>
      <c r="KTZ376" s="1478"/>
      <c r="KUA376" s="1478"/>
      <c r="KUB376" s="1478"/>
      <c r="KUC376" s="1478"/>
      <c r="KUD376" s="1478"/>
      <c r="KUE376" s="1478"/>
      <c r="KUF376" s="1478"/>
      <c r="KUG376" s="1478"/>
      <c r="KUH376" s="1478"/>
      <c r="KUI376" s="1478"/>
      <c r="KUJ376" s="1478"/>
      <c r="KUK376" s="1478"/>
      <c r="KUL376" s="1478"/>
      <c r="KUM376" s="1478"/>
      <c r="KUN376" s="1478"/>
      <c r="KUO376" s="1478"/>
      <c r="KUP376" s="1478"/>
      <c r="KUQ376" s="1478"/>
      <c r="KUR376" s="1478"/>
      <c r="KUS376" s="1478"/>
      <c r="KUT376" s="1478"/>
      <c r="KUU376" s="1478"/>
      <c r="KUV376" s="1478"/>
      <c r="KUW376" s="1478"/>
      <c r="KUX376" s="1478"/>
      <c r="KUY376" s="1478"/>
      <c r="KUZ376" s="1478"/>
      <c r="KVA376" s="1478"/>
      <c r="KVB376" s="1478"/>
      <c r="KVC376" s="1478"/>
      <c r="KVD376" s="1478"/>
      <c r="KVE376" s="1478"/>
      <c r="KVF376" s="1478"/>
      <c r="KVG376" s="1478"/>
      <c r="KVH376" s="1478"/>
      <c r="KVI376" s="1478"/>
      <c r="KVJ376" s="1478"/>
      <c r="KVK376" s="1478"/>
      <c r="KVL376" s="1478"/>
      <c r="KVM376" s="1478"/>
      <c r="KVN376" s="1478"/>
      <c r="KVO376" s="1478"/>
      <c r="KVP376" s="1478"/>
      <c r="KVQ376" s="1478"/>
      <c r="KVR376" s="1478"/>
      <c r="KVS376" s="1478"/>
      <c r="KVT376" s="1478"/>
      <c r="KVU376" s="1478"/>
      <c r="KVV376" s="1478"/>
      <c r="KVW376" s="1478"/>
      <c r="KVX376" s="1478"/>
      <c r="KVY376" s="1478"/>
      <c r="KVZ376" s="1478"/>
      <c r="KWA376" s="1478"/>
      <c r="KWB376" s="1478"/>
      <c r="KWC376" s="1478"/>
      <c r="KWD376" s="1478"/>
      <c r="KWE376" s="1478"/>
      <c r="KWF376" s="1478"/>
      <c r="KWG376" s="1478"/>
      <c r="KWH376" s="1478"/>
      <c r="KWI376" s="1478"/>
      <c r="KWJ376" s="1478"/>
      <c r="KWK376" s="1478"/>
      <c r="KWL376" s="1478"/>
      <c r="KWM376" s="1478"/>
      <c r="KWN376" s="1478"/>
      <c r="KWO376" s="1478"/>
      <c r="KWP376" s="1478"/>
      <c r="KWQ376" s="1478"/>
      <c r="KWR376" s="1478"/>
      <c r="KWS376" s="1478"/>
      <c r="KWT376" s="1478"/>
      <c r="KWU376" s="1478"/>
      <c r="KWV376" s="1478"/>
      <c r="KWW376" s="1478"/>
      <c r="KWX376" s="1478"/>
      <c r="KWY376" s="1478"/>
      <c r="KWZ376" s="1478"/>
      <c r="KXA376" s="1478"/>
      <c r="KXB376" s="1478"/>
      <c r="KXC376" s="1478"/>
      <c r="KXD376" s="1478"/>
      <c r="KXE376" s="1478"/>
      <c r="KXF376" s="1478"/>
      <c r="KXG376" s="1478"/>
      <c r="KXH376" s="1478"/>
      <c r="KXI376" s="1478"/>
      <c r="KXJ376" s="1478"/>
      <c r="KXK376" s="1478"/>
      <c r="KXL376" s="1478"/>
      <c r="KXM376" s="1478"/>
      <c r="KXN376" s="1478"/>
      <c r="KXO376" s="1478"/>
      <c r="KXP376" s="1478"/>
      <c r="KXQ376" s="1478"/>
      <c r="KXR376" s="1478"/>
      <c r="KXS376" s="1478"/>
      <c r="KXT376" s="1478"/>
      <c r="KXU376" s="1478"/>
      <c r="KXV376" s="1478"/>
      <c r="KXW376" s="1478"/>
      <c r="KXX376" s="1478"/>
      <c r="KXY376" s="1478"/>
      <c r="KXZ376" s="1478"/>
      <c r="KYA376" s="1478"/>
      <c r="KYB376" s="1478"/>
      <c r="KYC376" s="1478"/>
      <c r="KYD376" s="1478"/>
      <c r="KYE376" s="1478"/>
      <c r="KYF376" s="1478"/>
      <c r="KYG376" s="1478"/>
      <c r="KYH376" s="1478"/>
      <c r="KYI376" s="1478"/>
      <c r="KYJ376" s="1478"/>
      <c r="KYK376" s="1478"/>
      <c r="KYL376" s="1478"/>
      <c r="KYM376" s="1478"/>
      <c r="KYN376" s="1478"/>
      <c r="KYO376" s="1478"/>
      <c r="KYP376" s="1478"/>
      <c r="KYQ376" s="1478"/>
      <c r="KYR376" s="1478"/>
      <c r="KYS376" s="1478"/>
      <c r="KYT376" s="1478"/>
      <c r="KYU376" s="1478"/>
      <c r="KYV376" s="1478"/>
      <c r="KYW376" s="1478"/>
      <c r="KYX376" s="1478"/>
      <c r="KYY376" s="1478"/>
      <c r="KYZ376" s="1478"/>
      <c r="KZA376" s="1478"/>
      <c r="KZB376" s="1478"/>
      <c r="KZC376" s="1478"/>
      <c r="KZD376" s="1478"/>
      <c r="KZE376" s="1478"/>
      <c r="KZF376" s="1478"/>
      <c r="KZG376" s="1478"/>
      <c r="KZH376" s="1478"/>
      <c r="KZI376" s="1478"/>
      <c r="KZJ376" s="1478"/>
      <c r="KZK376" s="1478"/>
      <c r="KZL376" s="1478"/>
      <c r="KZM376" s="1478"/>
      <c r="KZN376" s="1478"/>
      <c r="KZO376" s="1478"/>
      <c r="KZP376" s="1478"/>
      <c r="KZQ376" s="1478"/>
      <c r="KZR376" s="1478"/>
      <c r="KZS376" s="1478"/>
      <c r="KZT376" s="1478"/>
      <c r="KZU376" s="1478"/>
      <c r="KZV376" s="1478"/>
      <c r="KZW376" s="1478"/>
      <c r="KZX376" s="1478"/>
      <c r="KZY376" s="1478"/>
      <c r="KZZ376" s="1478"/>
      <c r="LAA376" s="1478"/>
      <c r="LAB376" s="1478"/>
      <c r="LAC376" s="1478"/>
      <c r="LAD376" s="1478"/>
      <c r="LAE376" s="1478"/>
      <c r="LAF376" s="1478"/>
      <c r="LAG376" s="1478"/>
      <c r="LAH376" s="1478"/>
      <c r="LAI376" s="1478"/>
      <c r="LAJ376" s="1478"/>
      <c r="LAK376" s="1478"/>
      <c r="LAL376" s="1478"/>
      <c r="LAM376" s="1478"/>
      <c r="LAN376" s="1478"/>
      <c r="LAO376" s="1478"/>
      <c r="LAP376" s="1478"/>
      <c r="LAQ376" s="1478"/>
      <c r="LAR376" s="1478"/>
      <c r="LAS376" s="1478"/>
      <c r="LAT376" s="1478"/>
      <c r="LAU376" s="1478"/>
      <c r="LAV376" s="1478"/>
      <c r="LAW376" s="1478"/>
      <c r="LAX376" s="1478"/>
      <c r="LAY376" s="1478"/>
      <c r="LAZ376" s="1478"/>
      <c r="LBA376" s="1478"/>
      <c r="LBB376" s="1478"/>
      <c r="LBC376" s="1478"/>
      <c r="LBD376" s="1478"/>
      <c r="LBE376" s="1478"/>
      <c r="LBF376" s="1478"/>
      <c r="LBG376" s="1478"/>
      <c r="LBH376" s="1478"/>
      <c r="LBI376" s="1478"/>
      <c r="LBJ376" s="1478"/>
      <c r="LBK376" s="1478"/>
      <c r="LBL376" s="1478"/>
      <c r="LBM376" s="1478"/>
      <c r="LBN376" s="1478"/>
      <c r="LBO376" s="1478"/>
      <c r="LBP376" s="1478"/>
      <c r="LBQ376" s="1478"/>
      <c r="LBR376" s="1478"/>
      <c r="LBS376" s="1478"/>
      <c r="LBT376" s="1478"/>
      <c r="LBU376" s="1478"/>
      <c r="LBV376" s="1478"/>
      <c r="LBW376" s="1478"/>
      <c r="LBX376" s="1478"/>
      <c r="LBY376" s="1478"/>
      <c r="LBZ376" s="1478"/>
      <c r="LCA376" s="1478"/>
      <c r="LCB376" s="1478"/>
      <c r="LCC376" s="1478"/>
      <c r="LCD376" s="1478"/>
      <c r="LCE376" s="1478"/>
      <c r="LCF376" s="1478"/>
      <c r="LCG376" s="1478"/>
      <c r="LCH376" s="1478"/>
      <c r="LCI376" s="1478"/>
      <c r="LCJ376" s="1478"/>
      <c r="LCK376" s="1478"/>
      <c r="LCL376" s="1478"/>
      <c r="LCM376" s="1478"/>
      <c r="LCN376" s="1478"/>
      <c r="LCO376" s="1478"/>
      <c r="LCP376" s="1478"/>
      <c r="LCQ376" s="1478"/>
      <c r="LCR376" s="1478"/>
      <c r="LCS376" s="1478"/>
      <c r="LCT376" s="1478"/>
      <c r="LCU376" s="1478"/>
      <c r="LCV376" s="1478"/>
      <c r="LCW376" s="1478"/>
      <c r="LCX376" s="1478"/>
      <c r="LCY376" s="1478"/>
      <c r="LCZ376" s="1478"/>
      <c r="LDA376" s="1478"/>
      <c r="LDB376" s="1478"/>
      <c r="LDC376" s="1478"/>
      <c r="LDD376" s="1478"/>
      <c r="LDE376" s="1478"/>
      <c r="LDF376" s="1478"/>
      <c r="LDG376" s="1478"/>
      <c r="LDH376" s="1478"/>
      <c r="LDI376" s="1478"/>
      <c r="LDJ376" s="1478"/>
      <c r="LDK376" s="1478"/>
      <c r="LDL376" s="1478"/>
      <c r="LDM376" s="1478"/>
      <c r="LDN376" s="1478"/>
      <c r="LDO376" s="1478"/>
      <c r="LDP376" s="1478"/>
      <c r="LDQ376" s="1478"/>
      <c r="LDR376" s="1478"/>
      <c r="LDS376" s="1478"/>
      <c r="LDT376" s="1478"/>
      <c r="LDU376" s="1478"/>
      <c r="LDV376" s="1478"/>
      <c r="LDW376" s="1478"/>
      <c r="LDX376" s="1478"/>
      <c r="LDY376" s="1478"/>
      <c r="LDZ376" s="1478"/>
      <c r="LEA376" s="1478"/>
      <c r="LEB376" s="1478"/>
      <c r="LEC376" s="1478"/>
      <c r="LED376" s="1478"/>
      <c r="LEE376" s="1478"/>
      <c r="LEF376" s="1478"/>
      <c r="LEG376" s="1478"/>
      <c r="LEH376" s="1478"/>
      <c r="LEI376" s="1478"/>
      <c r="LEJ376" s="1478"/>
      <c r="LEK376" s="1478"/>
      <c r="LEL376" s="1478"/>
      <c r="LEM376" s="1478"/>
      <c r="LEN376" s="1478"/>
      <c r="LEO376" s="1478"/>
      <c r="LEP376" s="1478"/>
      <c r="LEQ376" s="1478"/>
      <c r="LER376" s="1478"/>
      <c r="LES376" s="1478"/>
      <c r="LET376" s="1478"/>
      <c r="LEU376" s="1478"/>
      <c r="LEV376" s="1478"/>
      <c r="LEW376" s="1478"/>
      <c r="LEX376" s="1478"/>
      <c r="LEY376" s="1478"/>
      <c r="LEZ376" s="1478"/>
      <c r="LFA376" s="1478"/>
      <c r="LFB376" s="1478"/>
      <c r="LFC376" s="1478"/>
      <c r="LFD376" s="1478"/>
      <c r="LFE376" s="1478"/>
      <c r="LFF376" s="1478"/>
      <c r="LFG376" s="1478"/>
      <c r="LFH376" s="1478"/>
      <c r="LFI376" s="1478"/>
      <c r="LFJ376" s="1478"/>
      <c r="LFK376" s="1478"/>
      <c r="LFL376" s="1478"/>
      <c r="LFM376" s="1478"/>
      <c r="LFN376" s="1478"/>
      <c r="LFO376" s="1478"/>
      <c r="LFP376" s="1478"/>
      <c r="LFQ376" s="1478"/>
      <c r="LFR376" s="1478"/>
      <c r="LFS376" s="1478"/>
      <c r="LFT376" s="1478"/>
      <c r="LFU376" s="1478"/>
      <c r="LFV376" s="1478"/>
      <c r="LFW376" s="1478"/>
      <c r="LFX376" s="1478"/>
      <c r="LFY376" s="1478"/>
      <c r="LFZ376" s="1478"/>
      <c r="LGA376" s="1478"/>
      <c r="LGB376" s="1478"/>
      <c r="LGC376" s="1478"/>
      <c r="LGD376" s="1478"/>
      <c r="LGE376" s="1478"/>
      <c r="LGF376" s="1478"/>
      <c r="LGG376" s="1478"/>
      <c r="LGH376" s="1478"/>
      <c r="LGI376" s="1478"/>
      <c r="LGJ376" s="1478"/>
      <c r="LGK376" s="1478"/>
      <c r="LGL376" s="1478"/>
      <c r="LGM376" s="1478"/>
      <c r="LGN376" s="1478"/>
      <c r="LGO376" s="1478"/>
      <c r="LGP376" s="1478"/>
      <c r="LGQ376" s="1478"/>
      <c r="LGR376" s="1478"/>
      <c r="LGS376" s="1478"/>
      <c r="LGT376" s="1478"/>
      <c r="LGU376" s="1478"/>
      <c r="LGV376" s="1478"/>
      <c r="LGW376" s="1478"/>
      <c r="LGX376" s="1478"/>
      <c r="LGY376" s="1478"/>
      <c r="LGZ376" s="1478"/>
      <c r="LHA376" s="1478"/>
      <c r="LHB376" s="1478"/>
      <c r="LHC376" s="1478"/>
      <c r="LHD376" s="1478"/>
      <c r="LHE376" s="1478"/>
      <c r="LHF376" s="1478"/>
      <c r="LHG376" s="1478"/>
      <c r="LHH376" s="1478"/>
      <c r="LHI376" s="1478"/>
      <c r="LHJ376" s="1478"/>
      <c r="LHK376" s="1478"/>
      <c r="LHL376" s="1478"/>
      <c r="LHM376" s="1478"/>
      <c r="LHN376" s="1478"/>
      <c r="LHO376" s="1478"/>
      <c r="LHP376" s="1478"/>
      <c r="LHQ376" s="1478"/>
      <c r="LHR376" s="1478"/>
      <c r="LHS376" s="1478"/>
      <c r="LHT376" s="1478"/>
      <c r="LHU376" s="1478"/>
      <c r="LHV376" s="1478"/>
      <c r="LHW376" s="1478"/>
      <c r="LHX376" s="1478"/>
      <c r="LHY376" s="1478"/>
      <c r="LHZ376" s="1478"/>
      <c r="LIA376" s="1478"/>
      <c r="LIB376" s="1478"/>
      <c r="LIC376" s="1478"/>
      <c r="LID376" s="1478"/>
      <c r="LIE376" s="1478"/>
      <c r="LIF376" s="1478"/>
      <c r="LIG376" s="1478"/>
      <c r="LIH376" s="1478"/>
      <c r="LII376" s="1478"/>
      <c r="LIJ376" s="1478"/>
      <c r="LIK376" s="1478"/>
      <c r="LIL376" s="1478"/>
      <c r="LIM376" s="1478"/>
      <c r="LIN376" s="1478"/>
      <c r="LIO376" s="1478"/>
      <c r="LIP376" s="1478"/>
      <c r="LIQ376" s="1478"/>
      <c r="LIR376" s="1478"/>
      <c r="LIS376" s="1478"/>
      <c r="LIT376" s="1478"/>
      <c r="LIU376" s="1478"/>
      <c r="LIV376" s="1478"/>
      <c r="LIW376" s="1478"/>
      <c r="LIX376" s="1478"/>
      <c r="LIY376" s="1478"/>
      <c r="LIZ376" s="1478"/>
      <c r="LJA376" s="1478"/>
      <c r="LJB376" s="1478"/>
      <c r="LJC376" s="1478"/>
      <c r="LJD376" s="1478"/>
      <c r="LJE376" s="1478"/>
      <c r="LJF376" s="1478"/>
      <c r="LJG376" s="1478"/>
      <c r="LJH376" s="1478"/>
      <c r="LJI376" s="1478"/>
      <c r="LJJ376" s="1478"/>
      <c r="LJK376" s="1478"/>
      <c r="LJL376" s="1478"/>
      <c r="LJM376" s="1478"/>
      <c r="LJN376" s="1478"/>
      <c r="LJO376" s="1478"/>
      <c r="LJP376" s="1478"/>
      <c r="LJQ376" s="1478"/>
      <c r="LJR376" s="1478"/>
      <c r="LJS376" s="1478"/>
      <c r="LJT376" s="1478"/>
      <c r="LJU376" s="1478"/>
      <c r="LJV376" s="1478"/>
      <c r="LJW376" s="1478"/>
      <c r="LJX376" s="1478"/>
      <c r="LJY376" s="1478"/>
      <c r="LJZ376" s="1478"/>
      <c r="LKA376" s="1478"/>
      <c r="LKB376" s="1478"/>
      <c r="LKC376" s="1478"/>
      <c r="LKD376" s="1478"/>
      <c r="LKE376" s="1478"/>
      <c r="LKF376" s="1478"/>
      <c r="LKG376" s="1478"/>
      <c r="LKH376" s="1478"/>
      <c r="LKI376" s="1478"/>
      <c r="LKJ376" s="1478"/>
      <c r="LKK376" s="1478"/>
      <c r="LKL376" s="1478"/>
      <c r="LKM376" s="1478"/>
      <c r="LKN376" s="1478"/>
      <c r="LKO376" s="1478"/>
      <c r="LKP376" s="1478"/>
      <c r="LKQ376" s="1478"/>
      <c r="LKR376" s="1478"/>
      <c r="LKS376" s="1478"/>
      <c r="LKT376" s="1478"/>
      <c r="LKU376" s="1478"/>
      <c r="LKV376" s="1478"/>
      <c r="LKW376" s="1478"/>
      <c r="LKX376" s="1478"/>
      <c r="LKY376" s="1478"/>
      <c r="LKZ376" s="1478"/>
      <c r="LLA376" s="1478"/>
      <c r="LLB376" s="1478"/>
      <c r="LLC376" s="1478"/>
      <c r="LLD376" s="1478"/>
      <c r="LLE376" s="1478"/>
      <c r="LLF376" s="1478"/>
      <c r="LLG376" s="1478"/>
      <c r="LLH376" s="1478"/>
      <c r="LLI376" s="1478"/>
      <c r="LLJ376" s="1478"/>
      <c r="LLK376" s="1478"/>
      <c r="LLL376" s="1478"/>
      <c r="LLM376" s="1478"/>
      <c r="LLN376" s="1478"/>
      <c r="LLO376" s="1478"/>
      <c r="LLP376" s="1478"/>
      <c r="LLQ376" s="1478"/>
      <c r="LLR376" s="1478"/>
      <c r="LLS376" s="1478"/>
      <c r="LLT376" s="1478"/>
      <c r="LLU376" s="1478"/>
      <c r="LLV376" s="1478"/>
      <c r="LLW376" s="1478"/>
      <c r="LLX376" s="1478"/>
      <c r="LLY376" s="1478"/>
      <c r="LLZ376" s="1478"/>
      <c r="LMA376" s="1478"/>
      <c r="LMB376" s="1478"/>
      <c r="LMC376" s="1478"/>
      <c r="LMD376" s="1478"/>
      <c r="LME376" s="1478"/>
      <c r="LMF376" s="1478"/>
      <c r="LMG376" s="1478"/>
      <c r="LMH376" s="1478"/>
      <c r="LMI376" s="1478"/>
      <c r="LMJ376" s="1478"/>
      <c r="LMK376" s="1478"/>
      <c r="LML376" s="1478"/>
      <c r="LMM376" s="1478"/>
      <c r="LMN376" s="1478"/>
      <c r="LMO376" s="1478"/>
      <c r="LMP376" s="1478"/>
      <c r="LMQ376" s="1478"/>
      <c r="LMR376" s="1478"/>
      <c r="LMS376" s="1478"/>
      <c r="LMT376" s="1478"/>
      <c r="LMU376" s="1478"/>
      <c r="LMV376" s="1478"/>
      <c r="LMW376" s="1478"/>
      <c r="LMX376" s="1478"/>
      <c r="LMY376" s="1478"/>
      <c r="LMZ376" s="1478"/>
      <c r="LNA376" s="1478"/>
      <c r="LNB376" s="1478"/>
      <c r="LNC376" s="1478"/>
      <c r="LND376" s="1478"/>
      <c r="LNE376" s="1478"/>
      <c r="LNF376" s="1478"/>
      <c r="LNG376" s="1478"/>
      <c r="LNH376" s="1478"/>
      <c r="LNI376" s="1478"/>
      <c r="LNJ376" s="1478"/>
      <c r="LNK376" s="1478"/>
      <c r="LNL376" s="1478"/>
      <c r="LNM376" s="1478"/>
      <c r="LNN376" s="1478"/>
      <c r="LNO376" s="1478"/>
      <c r="LNP376" s="1478"/>
      <c r="LNQ376" s="1478"/>
      <c r="LNR376" s="1478"/>
      <c r="LNS376" s="1478"/>
      <c r="LNT376" s="1478"/>
      <c r="LNU376" s="1478"/>
      <c r="LNV376" s="1478"/>
      <c r="LNW376" s="1478"/>
      <c r="LNX376" s="1478"/>
      <c r="LNY376" s="1478"/>
      <c r="LNZ376" s="1478"/>
      <c r="LOA376" s="1478"/>
      <c r="LOB376" s="1478"/>
      <c r="LOC376" s="1478"/>
      <c r="LOD376" s="1478"/>
      <c r="LOE376" s="1478"/>
      <c r="LOF376" s="1478"/>
      <c r="LOG376" s="1478"/>
      <c r="LOH376" s="1478"/>
      <c r="LOI376" s="1478"/>
      <c r="LOJ376" s="1478"/>
      <c r="LOK376" s="1478"/>
      <c r="LOL376" s="1478"/>
      <c r="LOM376" s="1478"/>
      <c r="LON376" s="1478"/>
      <c r="LOO376" s="1478"/>
      <c r="LOP376" s="1478"/>
      <c r="LOQ376" s="1478"/>
      <c r="LOR376" s="1478"/>
      <c r="LOS376" s="1478"/>
      <c r="LOT376" s="1478"/>
      <c r="LOU376" s="1478"/>
      <c r="LOV376" s="1478"/>
      <c r="LOW376" s="1478"/>
      <c r="LOX376" s="1478"/>
      <c r="LOY376" s="1478"/>
      <c r="LOZ376" s="1478"/>
      <c r="LPA376" s="1478"/>
      <c r="LPB376" s="1478"/>
      <c r="LPC376" s="1478"/>
      <c r="LPD376" s="1478"/>
      <c r="LPE376" s="1478"/>
      <c r="LPF376" s="1478"/>
      <c r="LPG376" s="1478"/>
      <c r="LPH376" s="1478"/>
      <c r="LPI376" s="1478"/>
      <c r="LPJ376" s="1478"/>
      <c r="LPK376" s="1478"/>
      <c r="LPL376" s="1478"/>
      <c r="LPM376" s="1478"/>
      <c r="LPN376" s="1478"/>
      <c r="LPO376" s="1478"/>
      <c r="LPP376" s="1478"/>
      <c r="LPQ376" s="1478"/>
      <c r="LPR376" s="1478"/>
      <c r="LPS376" s="1478"/>
      <c r="LPT376" s="1478"/>
      <c r="LPU376" s="1478"/>
      <c r="LPV376" s="1478"/>
      <c r="LPW376" s="1478"/>
      <c r="LPX376" s="1478"/>
      <c r="LPY376" s="1478"/>
      <c r="LPZ376" s="1478"/>
      <c r="LQA376" s="1478"/>
      <c r="LQB376" s="1478"/>
      <c r="LQC376" s="1478"/>
      <c r="LQD376" s="1478"/>
      <c r="LQE376" s="1478"/>
      <c r="LQF376" s="1478"/>
      <c r="LQG376" s="1478"/>
      <c r="LQH376" s="1478"/>
      <c r="LQI376" s="1478"/>
      <c r="LQJ376" s="1478"/>
      <c r="LQK376" s="1478"/>
      <c r="LQL376" s="1478"/>
      <c r="LQM376" s="1478"/>
      <c r="LQN376" s="1478"/>
      <c r="LQO376" s="1478"/>
      <c r="LQP376" s="1478"/>
      <c r="LQQ376" s="1478"/>
      <c r="LQR376" s="1478"/>
      <c r="LQS376" s="1478"/>
      <c r="LQT376" s="1478"/>
      <c r="LQU376" s="1478"/>
      <c r="LQV376" s="1478"/>
      <c r="LQW376" s="1478"/>
      <c r="LQX376" s="1478"/>
      <c r="LQY376" s="1478"/>
      <c r="LQZ376" s="1478"/>
      <c r="LRA376" s="1478"/>
      <c r="LRB376" s="1478"/>
      <c r="LRC376" s="1478"/>
      <c r="LRD376" s="1478"/>
      <c r="LRE376" s="1478"/>
      <c r="LRF376" s="1478"/>
      <c r="LRG376" s="1478"/>
      <c r="LRH376" s="1478"/>
      <c r="LRI376" s="1478"/>
      <c r="LRJ376" s="1478"/>
      <c r="LRK376" s="1478"/>
      <c r="LRL376" s="1478"/>
      <c r="LRM376" s="1478"/>
      <c r="LRN376" s="1478"/>
      <c r="LRO376" s="1478"/>
      <c r="LRP376" s="1478"/>
      <c r="LRQ376" s="1478"/>
      <c r="LRR376" s="1478"/>
      <c r="LRS376" s="1478"/>
      <c r="LRT376" s="1478"/>
      <c r="LRU376" s="1478"/>
      <c r="LRV376" s="1478"/>
      <c r="LRW376" s="1478"/>
      <c r="LRX376" s="1478"/>
      <c r="LRY376" s="1478"/>
      <c r="LRZ376" s="1478"/>
      <c r="LSA376" s="1478"/>
      <c r="LSB376" s="1478"/>
      <c r="LSC376" s="1478"/>
      <c r="LSD376" s="1478"/>
      <c r="LSE376" s="1478"/>
      <c r="LSF376" s="1478"/>
      <c r="LSG376" s="1478"/>
      <c r="LSH376" s="1478"/>
      <c r="LSI376" s="1478"/>
      <c r="LSJ376" s="1478"/>
      <c r="LSK376" s="1478"/>
      <c r="LSL376" s="1478"/>
      <c r="LSM376" s="1478"/>
      <c r="LSN376" s="1478"/>
      <c r="LSO376" s="1478"/>
      <c r="LSP376" s="1478"/>
      <c r="LSQ376" s="1478"/>
      <c r="LSR376" s="1478"/>
      <c r="LSS376" s="1478"/>
      <c r="LST376" s="1478"/>
      <c r="LSU376" s="1478"/>
      <c r="LSV376" s="1478"/>
      <c r="LSW376" s="1478"/>
      <c r="LSX376" s="1478"/>
      <c r="LSY376" s="1478"/>
      <c r="LSZ376" s="1478"/>
      <c r="LTA376" s="1478"/>
      <c r="LTB376" s="1478"/>
      <c r="LTC376" s="1478"/>
      <c r="LTD376" s="1478"/>
      <c r="LTE376" s="1478"/>
      <c r="LTF376" s="1478"/>
      <c r="LTG376" s="1478"/>
      <c r="LTH376" s="1478"/>
      <c r="LTI376" s="1478"/>
      <c r="LTJ376" s="1478"/>
      <c r="LTK376" s="1478"/>
      <c r="LTL376" s="1478"/>
      <c r="LTM376" s="1478"/>
      <c r="LTN376" s="1478"/>
      <c r="LTO376" s="1478"/>
      <c r="LTP376" s="1478"/>
      <c r="LTQ376" s="1478"/>
      <c r="LTR376" s="1478"/>
      <c r="LTS376" s="1478"/>
      <c r="LTT376" s="1478"/>
      <c r="LTU376" s="1478"/>
      <c r="LTV376" s="1478"/>
      <c r="LTW376" s="1478"/>
      <c r="LTX376" s="1478"/>
      <c r="LTY376" s="1478"/>
      <c r="LTZ376" s="1478"/>
      <c r="LUA376" s="1478"/>
      <c r="LUB376" s="1478"/>
      <c r="LUC376" s="1478"/>
      <c r="LUD376" s="1478"/>
      <c r="LUE376" s="1478"/>
      <c r="LUF376" s="1478"/>
      <c r="LUG376" s="1478"/>
      <c r="LUH376" s="1478"/>
      <c r="LUI376" s="1478"/>
      <c r="LUJ376" s="1478"/>
      <c r="LUK376" s="1478"/>
      <c r="LUL376" s="1478"/>
      <c r="LUM376" s="1478"/>
      <c r="LUN376" s="1478"/>
      <c r="LUO376" s="1478"/>
      <c r="LUP376" s="1478"/>
      <c r="LUQ376" s="1478"/>
      <c r="LUR376" s="1478"/>
      <c r="LUS376" s="1478"/>
      <c r="LUT376" s="1478"/>
      <c r="LUU376" s="1478"/>
      <c r="LUV376" s="1478"/>
      <c r="LUW376" s="1478"/>
      <c r="LUX376" s="1478"/>
      <c r="LUY376" s="1478"/>
      <c r="LUZ376" s="1478"/>
      <c r="LVA376" s="1478"/>
      <c r="LVB376" s="1478"/>
      <c r="LVC376" s="1478"/>
      <c r="LVD376" s="1478"/>
      <c r="LVE376" s="1478"/>
      <c r="LVF376" s="1478"/>
      <c r="LVG376" s="1478"/>
      <c r="LVH376" s="1478"/>
      <c r="LVI376" s="1478"/>
      <c r="LVJ376" s="1478"/>
      <c r="LVK376" s="1478"/>
      <c r="LVL376" s="1478"/>
      <c r="LVM376" s="1478"/>
      <c r="LVN376" s="1478"/>
      <c r="LVO376" s="1478"/>
      <c r="LVP376" s="1478"/>
      <c r="LVQ376" s="1478"/>
      <c r="LVR376" s="1478"/>
      <c r="LVS376" s="1478"/>
      <c r="LVT376" s="1478"/>
      <c r="LVU376" s="1478"/>
      <c r="LVV376" s="1478"/>
      <c r="LVW376" s="1478"/>
      <c r="LVX376" s="1478"/>
      <c r="LVY376" s="1478"/>
      <c r="LVZ376" s="1478"/>
      <c r="LWA376" s="1478"/>
      <c r="LWB376" s="1478"/>
      <c r="LWC376" s="1478"/>
      <c r="LWD376" s="1478"/>
      <c r="LWE376" s="1478"/>
      <c r="LWF376" s="1478"/>
      <c r="LWG376" s="1478"/>
      <c r="LWH376" s="1478"/>
      <c r="LWI376" s="1478"/>
      <c r="LWJ376" s="1478"/>
      <c r="LWK376" s="1478"/>
      <c r="LWL376" s="1478"/>
      <c r="LWM376" s="1478"/>
      <c r="LWN376" s="1478"/>
      <c r="LWO376" s="1478"/>
      <c r="LWP376" s="1478"/>
      <c r="LWQ376" s="1478"/>
      <c r="LWR376" s="1478"/>
      <c r="LWS376" s="1478"/>
      <c r="LWT376" s="1478"/>
      <c r="LWU376" s="1478"/>
      <c r="LWV376" s="1478"/>
      <c r="LWW376" s="1478"/>
      <c r="LWX376" s="1478"/>
      <c r="LWY376" s="1478"/>
      <c r="LWZ376" s="1478"/>
      <c r="LXA376" s="1478"/>
      <c r="LXB376" s="1478"/>
      <c r="LXC376" s="1478"/>
      <c r="LXD376" s="1478"/>
      <c r="LXE376" s="1478"/>
      <c r="LXF376" s="1478"/>
      <c r="LXG376" s="1478"/>
      <c r="LXH376" s="1478"/>
      <c r="LXI376" s="1478"/>
      <c r="LXJ376" s="1478"/>
      <c r="LXK376" s="1478"/>
      <c r="LXL376" s="1478"/>
      <c r="LXM376" s="1478"/>
      <c r="LXN376" s="1478"/>
      <c r="LXO376" s="1478"/>
      <c r="LXP376" s="1478"/>
      <c r="LXQ376" s="1478"/>
      <c r="LXR376" s="1478"/>
      <c r="LXS376" s="1478"/>
      <c r="LXT376" s="1478"/>
      <c r="LXU376" s="1478"/>
      <c r="LXV376" s="1478"/>
      <c r="LXW376" s="1478"/>
      <c r="LXX376" s="1478"/>
      <c r="LXY376" s="1478"/>
      <c r="LXZ376" s="1478"/>
      <c r="LYA376" s="1478"/>
      <c r="LYB376" s="1478"/>
      <c r="LYC376" s="1478"/>
      <c r="LYD376" s="1478"/>
      <c r="LYE376" s="1478"/>
      <c r="LYF376" s="1478"/>
      <c r="LYG376" s="1478"/>
      <c r="LYH376" s="1478"/>
      <c r="LYI376" s="1478"/>
      <c r="LYJ376" s="1478"/>
      <c r="LYK376" s="1478"/>
      <c r="LYL376" s="1478"/>
      <c r="LYM376" s="1478"/>
      <c r="LYN376" s="1478"/>
      <c r="LYO376" s="1478"/>
      <c r="LYP376" s="1478"/>
      <c r="LYQ376" s="1478"/>
      <c r="LYR376" s="1478"/>
      <c r="LYS376" s="1478"/>
      <c r="LYT376" s="1478"/>
      <c r="LYU376" s="1478"/>
      <c r="LYV376" s="1478"/>
      <c r="LYW376" s="1478"/>
      <c r="LYX376" s="1478"/>
      <c r="LYY376" s="1478"/>
      <c r="LYZ376" s="1478"/>
      <c r="LZA376" s="1478"/>
      <c r="LZB376" s="1478"/>
      <c r="LZC376" s="1478"/>
      <c r="LZD376" s="1478"/>
      <c r="LZE376" s="1478"/>
      <c r="LZF376" s="1478"/>
      <c r="LZG376" s="1478"/>
      <c r="LZH376" s="1478"/>
      <c r="LZI376" s="1478"/>
      <c r="LZJ376" s="1478"/>
      <c r="LZK376" s="1478"/>
      <c r="LZL376" s="1478"/>
      <c r="LZM376" s="1478"/>
      <c r="LZN376" s="1478"/>
      <c r="LZO376" s="1478"/>
      <c r="LZP376" s="1478"/>
      <c r="LZQ376" s="1478"/>
      <c r="LZR376" s="1478"/>
      <c r="LZS376" s="1478"/>
      <c r="LZT376" s="1478"/>
      <c r="LZU376" s="1478"/>
      <c r="LZV376" s="1478"/>
      <c r="LZW376" s="1478"/>
      <c r="LZX376" s="1478"/>
      <c r="LZY376" s="1478"/>
      <c r="LZZ376" s="1478"/>
      <c r="MAA376" s="1478"/>
      <c r="MAB376" s="1478"/>
      <c r="MAC376" s="1478"/>
      <c r="MAD376" s="1478"/>
      <c r="MAE376" s="1478"/>
      <c r="MAF376" s="1478"/>
      <c r="MAG376" s="1478"/>
      <c r="MAH376" s="1478"/>
      <c r="MAI376" s="1478"/>
      <c r="MAJ376" s="1478"/>
      <c r="MAK376" s="1478"/>
      <c r="MAL376" s="1478"/>
      <c r="MAM376" s="1478"/>
      <c r="MAN376" s="1478"/>
      <c r="MAO376" s="1478"/>
      <c r="MAP376" s="1478"/>
      <c r="MAQ376" s="1478"/>
      <c r="MAR376" s="1478"/>
      <c r="MAS376" s="1478"/>
      <c r="MAT376" s="1478"/>
      <c r="MAU376" s="1478"/>
      <c r="MAV376" s="1478"/>
      <c r="MAW376" s="1478"/>
      <c r="MAX376" s="1478"/>
      <c r="MAY376" s="1478"/>
      <c r="MAZ376" s="1478"/>
      <c r="MBA376" s="1478"/>
      <c r="MBB376" s="1478"/>
      <c r="MBC376" s="1478"/>
      <c r="MBD376" s="1478"/>
      <c r="MBE376" s="1478"/>
      <c r="MBF376" s="1478"/>
      <c r="MBG376" s="1478"/>
      <c r="MBH376" s="1478"/>
      <c r="MBI376" s="1478"/>
      <c r="MBJ376" s="1478"/>
      <c r="MBK376" s="1478"/>
      <c r="MBL376" s="1478"/>
      <c r="MBM376" s="1478"/>
      <c r="MBN376" s="1478"/>
      <c r="MBO376" s="1478"/>
      <c r="MBP376" s="1478"/>
      <c r="MBQ376" s="1478"/>
      <c r="MBR376" s="1478"/>
      <c r="MBS376" s="1478"/>
      <c r="MBT376" s="1478"/>
      <c r="MBU376" s="1478"/>
      <c r="MBV376" s="1478"/>
      <c r="MBW376" s="1478"/>
      <c r="MBX376" s="1478"/>
      <c r="MBY376" s="1478"/>
      <c r="MBZ376" s="1478"/>
      <c r="MCA376" s="1478"/>
      <c r="MCB376" s="1478"/>
      <c r="MCC376" s="1478"/>
      <c r="MCD376" s="1478"/>
      <c r="MCE376" s="1478"/>
      <c r="MCF376" s="1478"/>
      <c r="MCG376" s="1478"/>
      <c r="MCH376" s="1478"/>
      <c r="MCI376" s="1478"/>
      <c r="MCJ376" s="1478"/>
      <c r="MCK376" s="1478"/>
      <c r="MCL376" s="1478"/>
      <c r="MCM376" s="1478"/>
      <c r="MCN376" s="1478"/>
      <c r="MCO376" s="1478"/>
      <c r="MCP376" s="1478"/>
      <c r="MCQ376" s="1478"/>
      <c r="MCR376" s="1478"/>
      <c r="MCS376" s="1478"/>
      <c r="MCT376" s="1478"/>
      <c r="MCU376" s="1478"/>
      <c r="MCV376" s="1478"/>
      <c r="MCW376" s="1478"/>
      <c r="MCX376" s="1478"/>
      <c r="MCY376" s="1478"/>
      <c r="MCZ376" s="1478"/>
      <c r="MDA376" s="1478"/>
      <c r="MDB376" s="1478"/>
      <c r="MDC376" s="1478"/>
      <c r="MDD376" s="1478"/>
      <c r="MDE376" s="1478"/>
      <c r="MDF376" s="1478"/>
      <c r="MDG376" s="1478"/>
      <c r="MDH376" s="1478"/>
      <c r="MDI376" s="1478"/>
      <c r="MDJ376" s="1478"/>
      <c r="MDK376" s="1478"/>
      <c r="MDL376" s="1478"/>
      <c r="MDM376" s="1478"/>
      <c r="MDN376" s="1478"/>
      <c r="MDO376" s="1478"/>
      <c r="MDP376" s="1478"/>
      <c r="MDQ376" s="1478"/>
      <c r="MDR376" s="1478"/>
      <c r="MDS376" s="1478"/>
      <c r="MDT376" s="1478"/>
      <c r="MDU376" s="1478"/>
      <c r="MDV376" s="1478"/>
      <c r="MDW376" s="1478"/>
      <c r="MDX376" s="1478"/>
      <c r="MDY376" s="1478"/>
      <c r="MDZ376" s="1478"/>
      <c r="MEA376" s="1478"/>
      <c r="MEB376" s="1478"/>
      <c r="MEC376" s="1478"/>
      <c r="MED376" s="1478"/>
      <c r="MEE376" s="1478"/>
      <c r="MEF376" s="1478"/>
      <c r="MEG376" s="1478"/>
      <c r="MEH376" s="1478"/>
      <c r="MEI376" s="1478"/>
      <c r="MEJ376" s="1478"/>
      <c r="MEK376" s="1478"/>
      <c r="MEL376" s="1478"/>
      <c r="MEM376" s="1478"/>
      <c r="MEN376" s="1478"/>
      <c r="MEO376" s="1478"/>
      <c r="MEP376" s="1478"/>
      <c r="MEQ376" s="1478"/>
      <c r="MER376" s="1478"/>
      <c r="MES376" s="1478"/>
      <c r="MET376" s="1478"/>
      <c r="MEU376" s="1478"/>
      <c r="MEV376" s="1478"/>
      <c r="MEW376" s="1478"/>
      <c r="MEX376" s="1478"/>
      <c r="MEY376" s="1478"/>
      <c r="MEZ376" s="1478"/>
      <c r="MFA376" s="1478"/>
      <c r="MFB376" s="1478"/>
      <c r="MFC376" s="1478"/>
      <c r="MFD376" s="1478"/>
      <c r="MFE376" s="1478"/>
      <c r="MFF376" s="1478"/>
      <c r="MFG376" s="1478"/>
      <c r="MFH376" s="1478"/>
      <c r="MFI376" s="1478"/>
      <c r="MFJ376" s="1478"/>
      <c r="MFK376" s="1478"/>
      <c r="MFL376" s="1478"/>
      <c r="MFM376" s="1478"/>
      <c r="MFN376" s="1478"/>
      <c r="MFO376" s="1478"/>
      <c r="MFP376" s="1478"/>
      <c r="MFQ376" s="1478"/>
      <c r="MFR376" s="1478"/>
      <c r="MFS376" s="1478"/>
      <c r="MFT376" s="1478"/>
      <c r="MFU376" s="1478"/>
      <c r="MFV376" s="1478"/>
      <c r="MFW376" s="1478"/>
      <c r="MFX376" s="1478"/>
      <c r="MFY376" s="1478"/>
      <c r="MFZ376" s="1478"/>
      <c r="MGA376" s="1478"/>
      <c r="MGB376" s="1478"/>
      <c r="MGC376" s="1478"/>
      <c r="MGD376" s="1478"/>
      <c r="MGE376" s="1478"/>
      <c r="MGF376" s="1478"/>
      <c r="MGG376" s="1478"/>
      <c r="MGH376" s="1478"/>
      <c r="MGI376" s="1478"/>
      <c r="MGJ376" s="1478"/>
      <c r="MGK376" s="1478"/>
      <c r="MGL376" s="1478"/>
      <c r="MGM376" s="1478"/>
      <c r="MGN376" s="1478"/>
      <c r="MGO376" s="1478"/>
      <c r="MGP376" s="1478"/>
      <c r="MGQ376" s="1478"/>
      <c r="MGR376" s="1478"/>
      <c r="MGS376" s="1478"/>
      <c r="MGT376" s="1478"/>
      <c r="MGU376" s="1478"/>
      <c r="MGV376" s="1478"/>
      <c r="MGW376" s="1478"/>
      <c r="MGX376" s="1478"/>
      <c r="MGY376" s="1478"/>
      <c r="MGZ376" s="1478"/>
      <c r="MHA376" s="1478"/>
      <c r="MHB376" s="1478"/>
      <c r="MHC376" s="1478"/>
      <c r="MHD376" s="1478"/>
      <c r="MHE376" s="1478"/>
      <c r="MHF376" s="1478"/>
      <c r="MHG376" s="1478"/>
      <c r="MHH376" s="1478"/>
      <c r="MHI376" s="1478"/>
      <c r="MHJ376" s="1478"/>
      <c r="MHK376" s="1478"/>
      <c r="MHL376" s="1478"/>
      <c r="MHM376" s="1478"/>
      <c r="MHN376" s="1478"/>
      <c r="MHO376" s="1478"/>
      <c r="MHP376" s="1478"/>
      <c r="MHQ376" s="1478"/>
      <c r="MHR376" s="1478"/>
      <c r="MHS376" s="1478"/>
      <c r="MHT376" s="1478"/>
      <c r="MHU376" s="1478"/>
      <c r="MHV376" s="1478"/>
      <c r="MHW376" s="1478"/>
      <c r="MHX376" s="1478"/>
      <c r="MHY376" s="1478"/>
      <c r="MHZ376" s="1478"/>
      <c r="MIA376" s="1478"/>
      <c r="MIB376" s="1478"/>
      <c r="MIC376" s="1478"/>
      <c r="MID376" s="1478"/>
      <c r="MIE376" s="1478"/>
      <c r="MIF376" s="1478"/>
      <c r="MIG376" s="1478"/>
      <c r="MIH376" s="1478"/>
      <c r="MII376" s="1478"/>
      <c r="MIJ376" s="1478"/>
      <c r="MIK376" s="1478"/>
      <c r="MIL376" s="1478"/>
      <c r="MIM376" s="1478"/>
      <c r="MIN376" s="1478"/>
      <c r="MIO376" s="1478"/>
      <c r="MIP376" s="1478"/>
      <c r="MIQ376" s="1478"/>
      <c r="MIR376" s="1478"/>
      <c r="MIS376" s="1478"/>
      <c r="MIT376" s="1478"/>
      <c r="MIU376" s="1478"/>
      <c r="MIV376" s="1478"/>
      <c r="MIW376" s="1478"/>
      <c r="MIX376" s="1478"/>
      <c r="MIY376" s="1478"/>
      <c r="MIZ376" s="1478"/>
      <c r="MJA376" s="1478"/>
      <c r="MJB376" s="1478"/>
      <c r="MJC376" s="1478"/>
      <c r="MJD376" s="1478"/>
      <c r="MJE376" s="1478"/>
      <c r="MJF376" s="1478"/>
      <c r="MJG376" s="1478"/>
      <c r="MJH376" s="1478"/>
      <c r="MJI376" s="1478"/>
      <c r="MJJ376" s="1478"/>
      <c r="MJK376" s="1478"/>
      <c r="MJL376" s="1478"/>
      <c r="MJM376" s="1478"/>
      <c r="MJN376" s="1478"/>
      <c r="MJO376" s="1478"/>
      <c r="MJP376" s="1478"/>
      <c r="MJQ376" s="1478"/>
      <c r="MJR376" s="1478"/>
      <c r="MJS376" s="1478"/>
      <c r="MJT376" s="1478"/>
      <c r="MJU376" s="1478"/>
      <c r="MJV376" s="1478"/>
      <c r="MJW376" s="1478"/>
      <c r="MJX376" s="1478"/>
      <c r="MJY376" s="1478"/>
      <c r="MJZ376" s="1478"/>
      <c r="MKA376" s="1478"/>
      <c r="MKB376" s="1478"/>
      <c r="MKC376" s="1478"/>
      <c r="MKD376" s="1478"/>
      <c r="MKE376" s="1478"/>
      <c r="MKF376" s="1478"/>
      <c r="MKG376" s="1478"/>
      <c r="MKH376" s="1478"/>
      <c r="MKI376" s="1478"/>
      <c r="MKJ376" s="1478"/>
      <c r="MKK376" s="1478"/>
      <c r="MKL376" s="1478"/>
      <c r="MKM376" s="1478"/>
      <c r="MKN376" s="1478"/>
      <c r="MKO376" s="1478"/>
      <c r="MKP376" s="1478"/>
      <c r="MKQ376" s="1478"/>
      <c r="MKR376" s="1478"/>
      <c r="MKS376" s="1478"/>
      <c r="MKT376" s="1478"/>
      <c r="MKU376" s="1478"/>
      <c r="MKV376" s="1478"/>
      <c r="MKW376" s="1478"/>
      <c r="MKX376" s="1478"/>
      <c r="MKY376" s="1478"/>
      <c r="MKZ376" s="1478"/>
      <c r="MLA376" s="1478"/>
      <c r="MLB376" s="1478"/>
      <c r="MLC376" s="1478"/>
      <c r="MLD376" s="1478"/>
      <c r="MLE376" s="1478"/>
      <c r="MLF376" s="1478"/>
      <c r="MLG376" s="1478"/>
      <c r="MLH376" s="1478"/>
      <c r="MLI376" s="1478"/>
      <c r="MLJ376" s="1478"/>
      <c r="MLK376" s="1478"/>
      <c r="MLL376" s="1478"/>
      <c r="MLM376" s="1478"/>
      <c r="MLN376" s="1478"/>
      <c r="MLO376" s="1478"/>
      <c r="MLP376" s="1478"/>
      <c r="MLQ376" s="1478"/>
      <c r="MLR376" s="1478"/>
      <c r="MLS376" s="1478"/>
      <c r="MLT376" s="1478"/>
      <c r="MLU376" s="1478"/>
      <c r="MLV376" s="1478"/>
      <c r="MLW376" s="1478"/>
      <c r="MLX376" s="1478"/>
      <c r="MLY376" s="1478"/>
      <c r="MLZ376" s="1478"/>
      <c r="MMA376" s="1478"/>
      <c r="MMB376" s="1478"/>
      <c r="MMC376" s="1478"/>
      <c r="MMD376" s="1478"/>
      <c r="MME376" s="1478"/>
      <c r="MMF376" s="1478"/>
      <c r="MMG376" s="1478"/>
      <c r="MMH376" s="1478"/>
      <c r="MMI376" s="1478"/>
      <c r="MMJ376" s="1478"/>
      <c r="MMK376" s="1478"/>
      <c r="MML376" s="1478"/>
      <c r="MMM376" s="1478"/>
      <c r="MMN376" s="1478"/>
      <c r="MMO376" s="1478"/>
      <c r="MMP376" s="1478"/>
      <c r="MMQ376" s="1478"/>
      <c r="MMR376" s="1478"/>
      <c r="MMS376" s="1478"/>
      <c r="MMT376" s="1478"/>
      <c r="MMU376" s="1478"/>
      <c r="MMV376" s="1478"/>
      <c r="MMW376" s="1478"/>
      <c r="MMX376" s="1478"/>
      <c r="MMY376" s="1478"/>
      <c r="MMZ376" s="1478"/>
      <c r="MNA376" s="1478"/>
      <c r="MNB376" s="1478"/>
      <c r="MNC376" s="1478"/>
      <c r="MND376" s="1478"/>
      <c r="MNE376" s="1478"/>
      <c r="MNF376" s="1478"/>
      <c r="MNG376" s="1478"/>
      <c r="MNH376" s="1478"/>
      <c r="MNI376" s="1478"/>
      <c r="MNJ376" s="1478"/>
      <c r="MNK376" s="1478"/>
      <c r="MNL376" s="1478"/>
      <c r="MNM376" s="1478"/>
      <c r="MNN376" s="1478"/>
      <c r="MNO376" s="1478"/>
      <c r="MNP376" s="1478"/>
      <c r="MNQ376" s="1478"/>
      <c r="MNR376" s="1478"/>
      <c r="MNS376" s="1478"/>
      <c r="MNT376" s="1478"/>
      <c r="MNU376" s="1478"/>
      <c r="MNV376" s="1478"/>
      <c r="MNW376" s="1478"/>
      <c r="MNX376" s="1478"/>
      <c r="MNY376" s="1478"/>
      <c r="MNZ376" s="1478"/>
      <c r="MOA376" s="1478"/>
      <c r="MOB376" s="1478"/>
      <c r="MOC376" s="1478"/>
      <c r="MOD376" s="1478"/>
      <c r="MOE376" s="1478"/>
      <c r="MOF376" s="1478"/>
      <c r="MOG376" s="1478"/>
      <c r="MOH376" s="1478"/>
      <c r="MOI376" s="1478"/>
      <c r="MOJ376" s="1478"/>
      <c r="MOK376" s="1478"/>
      <c r="MOL376" s="1478"/>
      <c r="MOM376" s="1478"/>
      <c r="MON376" s="1478"/>
      <c r="MOO376" s="1478"/>
      <c r="MOP376" s="1478"/>
      <c r="MOQ376" s="1478"/>
      <c r="MOR376" s="1478"/>
      <c r="MOS376" s="1478"/>
      <c r="MOT376" s="1478"/>
      <c r="MOU376" s="1478"/>
      <c r="MOV376" s="1478"/>
      <c r="MOW376" s="1478"/>
      <c r="MOX376" s="1478"/>
      <c r="MOY376" s="1478"/>
      <c r="MOZ376" s="1478"/>
      <c r="MPA376" s="1478"/>
      <c r="MPB376" s="1478"/>
      <c r="MPC376" s="1478"/>
      <c r="MPD376" s="1478"/>
      <c r="MPE376" s="1478"/>
      <c r="MPF376" s="1478"/>
      <c r="MPG376" s="1478"/>
      <c r="MPH376" s="1478"/>
      <c r="MPI376" s="1478"/>
      <c r="MPJ376" s="1478"/>
      <c r="MPK376" s="1478"/>
      <c r="MPL376" s="1478"/>
      <c r="MPM376" s="1478"/>
      <c r="MPN376" s="1478"/>
      <c r="MPO376" s="1478"/>
      <c r="MPP376" s="1478"/>
      <c r="MPQ376" s="1478"/>
      <c r="MPR376" s="1478"/>
      <c r="MPS376" s="1478"/>
      <c r="MPT376" s="1478"/>
      <c r="MPU376" s="1478"/>
      <c r="MPV376" s="1478"/>
      <c r="MPW376" s="1478"/>
      <c r="MPX376" s="1478"/>
      <c r="MPY376" s="1478"/>
      <c r="MPZ376" s="1478"/>
      <c r="MQA376" s="1478"/>
      <c r="MQB376" s="1478"/>
      <c r="MQC376" s="1478"/>
      <c r="MQD376" s="1478"/>
      <c r="MQE376" s="1478"/>
      <c r="MQF376" s="1478"/>
      <c r="MQG376" s="1478"/>
      <c r="MQH376" s="1478"/>
      <c r="MQI376" s="1478"/>
      <c r="MQJ376" s="1478"/>
      <c r="MQK376" s="1478"/>
      <c r="MQL376" s="1478"/>
      <c r="MQM376" s="1478"/>
      <c r="MQN376" s="1478"/>
      <c r="MQO376" s="1478"/>
      <c r="MQP376" s="1478"/>
      <c r="MQQ376" s="1478"/>
      <c r="MQR376" s="1478"/>
      <c r="MQS376" s="1478"/>
      <c r="MQT376" s="1478"/>
      <c r="MQU376" s="1478"/>
      <c r="MQV376" s="1478"/>
      <c r="MQW376" s="1478"/>
      <c r="MQX376" s="1478"/>
      <c r="MQY376" s="1478"/>
      <c r="MQZ376" s="1478"/>
      <c r="MRA376" s="1478"/>
      <c r="MRB376" s="1478"/>
      <c r="MRC376" s="1478"/>
      <c r="MRD376" s="1478"/>
      <c r="MRE376" s="1478"/>
      <c r="MRF376" s="1478"/>
      <c r="MRG376" s="1478"/>
      <c r="MRH376" s="1478"/>
      <c r="MRI376" s="1478"/>
      <c r="MRJ376" s="1478"/>
      <c r="MRK376" s="1478"/>
      <c r="MRL376" s="1478"/>
      <c r="MRM376" s="1478"/>
      <c r="MRN376" s="1478"/>
      <c r="MRO376" s="1478"/>
      <c r="MRP376" s="1478"/>
      <c r="MRQ376" s="1478"/>
      <c r="MRR376" s="1478"/>
      <c r="MRS376" s="1478"/>
      <c r="MRT376" s="1478"/>
      <c r="MRU376" s="1478"/>
      <c r="MRV376" s="1478"/>
      <c r="MRW376" s="1478"/>
      <c r="MRX376" s="1478"/>
      <c r="MRY376" s="1478"/>
      <c r="MRZ376" s="1478"/>
      <c r="MSA376" s="1478"/>
      <c r="MSB376" s="1478"/>
      <c r="MSC376" s="1478"/>
      <c r="MSD376" s="1478"/>
      <c r="MSE376" s="1478"/>
      <c r="MSF376" s="1478"/>
      <c r="MSG376" s="1478"/>
      <c r="MSH376" s="1478"/>
      <c r="MSI376" s="1478"/>
      <c r="MSJ376" s="1478"/>
      <c r="MSK376" s="1478"/>
      <c r="MSL376" s="1478"/>
      <c r="MSM376" s="1478"/>
      <c r="MSN376" s="1478"/>
      <c r="MSO376" s="1478"/>
      <c r="MSP376" s="1478"/>
      <c r="MSQ376" s="1478"/>
      <c r="MSR376" s="1478"/>
      <c r="MSS376" s="1478"/>
      <c r="MST376" s="1478"/>
      <c r="MSU376" s="1478"/>
      <c r="MSV376" s="1478"/>
      <c r="MSW376" s="1478"/>
      <c r="MSX376" s="1478"/>
      <c r="MSY376" s="1478"/>
      <c r="MSZ376" s="1478"/>
      <c r="MTA376" s="1478"/>
      <c r="MTB376" s="1478"/>
      <c r="MTC376" s="1478"/>
      <c r="MTD376" s="1478"/>
      <c r="MTE376" s="1478"/>
      <c r="MTF376" s="1478"/>
      <c r="MTG376" s="1478"/>
      <c r="MTH376" s="1478"/>
      <c r="MTI376" s="1478"/>
      <c r="MTJ376" s="1478"/>
      <c r="MTK376" s="1478"/>
      <c r="MTL376" s="1478"/>
      <c r="MTM376" s="1478"/>
      <c r="MTN376" s="1478"/>
      <c r="MTO376" s="1478"/>
      <c r="MTP376" s="1478"/>
      <c r="MTQ376" s="1478"/>
      <c r="MTR376" s="1478"/>
      <c r="MTS376" s="1478"/>
      <c r="MTT376" s="1478"/>
      <c r="MTU376" s="1478"/>
      <c r="MTV376" s="1478"/>
      <c r="MTW376" s="1478"/>
      <c r="MTX376" s="1478"/>
      <c r="MTY376" s="1478"/>
      <c r="MTZ376" s="1478"/>
      <c r="MUA376" s="1478"/>
      <c r="MUB376" s="1478"/>
      <c r="MUC376" s="1478"/>
      <c r="MUD376" s="1478"/>
      <c r="MUE376" s="1478"/>
      <c r="MUF376" s="1478"/>
      <c r="MUG376" s="1478"/>
      <c r="MUH376" s="1478"/>
      <c r="MUI376" s="1478"/>
      <c r="MUJ376" s="1478"/>
      <c r="MUK376" s="1478"/>
      <c r="MUL376" s="1478"/>
      <c r="MUM376" s="1478"/>
      <c r="MUN376" s="1478"/>
      <c r="MUO376" s="1478"/>
      <c r="MUP376" s="1478"/>
      <c r="MUQ376" s="1478"/>
      <c r="MUR376" s="1478"/>
      <c r="MUS376" s="1478"/>
      <c r="MUT376" s="1478"/>
      <c r="MUU376" s="1478"/>
      <c r="MUV376" s="1478"/>
      <c r="MUW376" s="1478"/>
      <c r="MUX376" s="1478"/>
      <c r="MUY376" s="1478"/>
      <c r="MUZ376" s="1478"/>
      <c r="MVA376" s="1478"/>
      <c r="MVB376" s="1478"/>
      <c r="MVC376" s="1478"/>
      <c r="MVD376" s="1478"/>
      <c r="MVE376" s="1478"/>
      <c r="MVF376" s="1478"/>
      <c r="MVG376" s="1478"/>
      <c r="MVH376" s="1478"/>
      <c r="MVI376" s="1478"/>
      <c r="MVJ376" s="1478"/>
      <c r="MVK376" s="1478"/>
      <c r="MVL376" s="1478"/>
      <c r="MVM376" s="1478"/>
      <c r="MVN376" s="1478"/>
      <c r="MVO376" s="1478"/>
      <c r="MVP376" s="1478"/>
      <c r="MVQ376" s="1478"/>
      <c r="MVR376" s="1478"/>
      <c r="MVS376" s="1478"/>
      <c r="MVT376" s="1478"/>
      <c r="MVU376" s="1478"/>
      <c r="MVV376" s="1478"/>
      <c r="MVW376" s="1478"/>
      <c r="MVX376" s="1478"/>
      <c r="MVY376" s="1478"/>
      <c r="MVZ376" s="1478"/>
      <c r="MWA376" s="1478"/>
      <c r="MWB376" s="1478"/>
      <c r="MWC376" s="1478"/>
      <c r="MWD376" s="1478"/>
      <c r="MWE376" s="1478"/>
      <c r="MWF376" s="1478"/>
      <c r="MWG376" s="1478"/>
      <c r="MWH376" s="1478"/>
      <c r="MWI376" s="1478"/>
      <c r="MWJ376" s="1478"/>
      <c r="MWK376" s="1478"/>
      <c r="MWL376" s="1478"/>
      <c r="MWM376" s="1478"/>
      <c r="MWN376" s="1478"/>
      <c r="MWO376" s="1478"/>
      <c r="MWP376" s="1478"/>
      <c r="MWQ376" s="1478"/>
      <c r="MWR376" s="1478"/>
      <c r="MWS376" s="1478"/>
      <c r="MWT376" s="1478"/>
      <c r="MWU376" s="1478"/>
      <c r="MWV376" s="1478"/>
      <c r="MWW376" s="1478"/>
      <c r="MWX376" s="1478"/>
      <c r="MWY376" s="1478"/>
      <c r="MWZ376" s="1478"/>
      <c r="MXA376" s="1478"/>
      <c r="MXB376" s="1478"/>
      <c r="MXC376" s="1478"/>
      <c r="MXD376" s="1478"/>
      <c r="MXE376" s="1478"/>
      <c r="MXF376" s="1478"/>
      <c r="MXG376" s="1478"/>
      <c r="MXH376" s="1478"/>
      <c r="MXI376" s="1478"/>
      <c r="MXJ376" s="1478"/>
      <c r="MXK376" s="1478"/>
      <c r="MXL376" s="1478"/>
      <c r="MXM376" s="1478"/>
      <c r="MXN376" s="1478"/>
      <c r="MXO376" s="1478"/>
      <c r="MXP376" s="1478"/>
      <c r="MXQ376" s="1478"/>
      <c r="MXR376" s="1478"/>
      <c r="MXS376" s="1478"/>
      <c r="MXT376" s="1478"/>
      <c r="MXU376" s="1478"/>
      <c r="MXV376" s="1478"/>
      <c r="MXW376" s="1478"/>
      <c r="MXX376" s="1478"/>
      <c r="MXY376" s="1478"/>
      <c r="MXZ376" s="1478"/>
      <c r="MYA376" s="1478"/>
      <c r="MYB376" s="1478"/>
      <c r="MYC376" s="1478"/>
      <c r="MYD376" s="1478"/>
      <c r="MYE376" s="1478"/>
      <c r="MYF376" s="1478"/>
      <c r="MYG376" s="1478"/>
      <c r="MYH376" s="1478"/>
      <c r="MYI376" s="1478"/>
      <c r="MYJ376" s="1478"/>
      <c r="MYK376" s="1478"/>
      <c r="MYL376" s="1478"/>
      <c r="MYM376" s="1478"/>
      <c r="MYN376" s="1478"/>
      <c r="MYO376" s="1478"/>
      <c r="MYP376" s="1478"/>
      <c r="MYQ376" s="1478"/>
      <c r="MYR376" s="1478"/>
      <c r="MYS376" s="1478"/>
      <c r="MYT376" s="1478"/>
      <c r="MYU376" s="1478"/>
      <c r="MYV376" s="1478"/>
      <c r="MYW376" s="1478"/>
      <c r="MYX376" s="1478"/>
      <c r="MYY376" s="1478"/>
      <c r="MYZ376" s="1478"/>
      <c r="MZA376" s="1478"/>
      <c r="MZB376" s="1478"/>
      <c r="MZC376" s="1478"/>
      <c r="MZD376" s="1478"/>
      <c r="MZE376" s="1478"/>
      <c r="MZF376" s="1478"/>
      <c r="MZG376" s="1478"/>
      <c r="MZH376" s="1478"/>
      <c r="MZI376" s="1478"/>
      <c r="MZJ376" s="1478"/>
      <c r="MZK376" s="1478"/>
      <c r="MZL376" s="1478"/>
      <c r="MZM376" s="1478"/>
      <c r="MZN376" s="1478"/>
      <c r="MZO376" s="1478"/>
      <c r="MZP376" s="1478"/>
      <c r="MZQ376" s="1478"/>
      <c r="MZR376" s="1478"/>
      <c r="MZS376" s="1478"/>
      <c r="MZT376" s="1478"/>
      <c r="MZU376" s="1478"/>
      <c r="MZV376" s="1478"/>
      <c r="MZW376" s="1478"/>
      <c r="MZX376" s="1478"/>
      <c r="MZY376" s="1478"/>
      <c r="MZZ376" s="1478"/>
      <c r="NAA376" s="1478"/>
      <c r="NAB376" s="1478"/>
      <c r="NAC376" s="1478"/>
      <c r="NAD376" s="1478"/>
      <c r="NAE376" s="1478"/>
      <c r="NAF376" s="1478"/>
      <c r="NAG376" s="1478"/>
      <c r="NAH376" s="1478"/>
      <c r="NAI376" s="1478"/>
      <c r="NAJ376" s="1478"/>
      <c r="NAK376" s="1478"/>
      <c r="NAL376" s="1478"/>
      <c r="NAM376" s="1478"/>
      <c r="NAN376" s="1478"/>
      <c r="NAO376" s="1478"/>
      <c r="NAP376" s="1478"/>
      <c r="NAQ376" s="1478"/>
      <c r="NAR376" s="1478"/>
      <c r="NAS376" s="1478"/>
      <c r="NAT376" s="1478"/>
      <c r="NAU376" s="1478"/>
      <c r="NAV376" s="1478"/>
      <c r="NAW376" s="1478"/>
      <c r="NAX376" s="1478"/>
      <c r="NAY376" s="1478"/>
      <c r="NAZ376" s="1478"/>
      <c r="NBA376" s="1478"/>
      <c r="NBB376" s="1478"/>
      <c r="NBC376" s="1478"/>
      <c r="NBD376" s="1478"/>
      <c r="NBE376" s="1478"/>
      <c r="NBF376" s="1478"/>
      <c r="NBG376" s="1478"/>
      <c r="NBH376" s="1478"/>
      <c r="NBI376" s="1478"/>
      <c r="NBJ376" s="1478"/>
      <c r="NBK376" s="1478"/>
      <c r="NBL376" s="1478"/>
      <c r="NBM376" s="1478"/>
      <c r="NBN376" s="1478"/>
      <c r="NBO376" s="1478"/>
      <c r="NBP376" s="1478"/>
      <c r="NBQ376" s="1478"/>
      <c r="NBR376" s="1478"/>
      <c r="NBS376" s="1478"/>
      <c r="NBT376" s="1478"/>
      <c r="NBU376" s="1478"/>
      <c r="NBV376" s="1478"/>
      <c r="NBW376" s="1478"/>
      <c r="NBX376" s="1478"/>
      <c r="NBY376" s="1478"/>
      <c r="NBZ376" s="1478"/>
      <c r="NCA376" s="1478"/>
      <c r="NCB376" s="1478"/>
      <c r="NCC376" s="1478"/>
      <c r="NCD376" s="1478"/>
      <c r="NCE376" s="1478"/>
      <c r="NCF376" s="1478"/>
      <c r="NCG376" s="1478"/>
      <c r="NCH376" s="1478"/>
      <c r="NCI376" s="1478"/>
      <c r="NCJ376" s="1478"/>
      <c r="NCK376" s="1478"/>
      <c r="NCL376" s="1478"/>
      <c r="NCM376" s="1478"/>
      <c r="NCN376" s="1478"/>
      <c r="NCO376" s="1478"/>
      <c r="NCP376" s="1478"/>
      <c r="NCQ376" s="1478"/>
      <c r="NCR376" s="1478"/>
      <c r="NCS376" s="1478"/>
      <c r="NCT376" s="1478"/>
      <c r="NCU376" s="1478"/>
      <c r="NCV376" s="1478"/>
      <c r="NCW376" s="1478"/>
      <c r="NCX376" s="1478"/>
      <c r="NCY376" s="1478"/>
      <c r="NCZ376" s="1478"/>
      <c r="NDA376" s="1478"/>
      <c r="NDB376" s="1478"/>
      <c r="NDC376" s="1478"/>
      <c r="NDD376" s="1478"/>
      <c r="NDE376" s="1478"/>
      <c r="NDF376" s="1478"/>
      <c r="NDG376" s="1478"/>
      <c r="NDH376" s="1478"/>
      <c r="NDI376" s="1478"/>
      <c r="NDJ376" s="1478"/>
      <c r="NDK376" s="1478"/>
      <c r="NDL376" s="1478"/>
      <c r="NDM376" s="1478"/>
      <c r="NDN376" s="1478"/>
      <c r="NDO376" s="1478"/>
      <c r="NDP376" s="1478"/>
      <c r="NDQ376" s="1478"/>
      <c r="NDR376" s="1478"/>
      <c r="NDS376" s="1478"/>
      <c r="NDT376" s="1478"/>
      <c r="NDU376" s="1478"/>
      <c r="NDV376" s="1478"/>
      <c r="NDW376" s="1478"/>
      <c r="NDX376" s="1478"/>
      <c r="NDY376" s="1478"/>
      <c r="NDZ376" s="1478"/>
      <c r="NEA376" s="1478"/>
      <c r="NEB376" s="1478"/>
      <c r="NEC376" s="1478"/>
      <c r="NED376" s="1478"/>
      <c r="NEE376" s="1478"/>
      <c r="NEF376" s="1478"/>
      <c r="NEG376" s="1478"/>
      <c r="NEH376" s="1478"/>
      <c r="NEI376" s="1478"/>
      <c r="NEJ376" s="1478"/>
      <c r="NEK376" s="1478"/>
      <c r="NEL376" s="1478"/>
      <c r="NEM376" s="1478"/>
      <c r="NEN376" s="1478"/>
      <c r="NEO376" s="1478"/>
      <c r="NEP376" s="1478"/>
      <c r="NEQ376" s="1478"/>
      <c r="NER376" s="1478"/>
      <c r="NES376" s="1478"/>
      <c r="NET376" s="1478"/>
      <c r="NEU376" s="1478"/>
      <c r="NEV376" s="1478"/>
      <c r="NEW376" s="1478"/>
      <c r="NEX376" s="1478"/>
      <c r="NEY376" s="1478"/>
      <c r="NEZ376" s="1478"/>
      <c r="NFA376" s="1478"/>
      <c r="NFB376" s="1478"/>
      <c r="NFC376" s="1478"/>
      <c r="NFD376" s="1478"/>
      <c r="NFE376" s="1478"/>
      <c r="NFF376" s="1478"/>
      <c r="NFG376" s="1478"/>
      <c r="NFH376" s="1478"/>
      <c r="NFI376" s="1478"/>
      <c r="NFJ376" s="1478"/>
      <c r="NFK376" s="1478"/>
      <c r="NFL376" s="1478"/>
      <c r="NFM376" s="1478"/>
      <c r="NFN376" s="1478"/>
      <c r="NFO376" s="1478"/>
      <c r="NFP376" s="1478"/>
      <c r="NFQ376" s="1478"/>
      <c r="NFR376" s="1478"/>
      <c r="NFS376" s="1478"/>
      <c r="NFT376" s="1478"/>
      <c r="NFU376" s="1478"/>
      <c r="NFV376" s="1478"/>
      <c r="NFW376" s="1478"/>
      <c r="NFX376" s="1478"/>
      <c r="NFY376" s="1478"/>
      <c r="NFZ376" s="1478"/>
      <c r="NGA376" s="1478"/>
      <c r="NGB376" s="1478"/>
      <c r="NGC376" s="1478"/>
      <c r="NGD376" s="1478"/>
      <c r="NGE376" s="1478"/>
      <c r="NGF376" s="1478"/>
      <c r="NGG376" s="1478"/>
      <c r="NGH376" s="1478"/>
      <c r="NGI376" s="1478"/>
      <c r="NGJ376" s="1478"/>
      <c r="NGK376" s="1478"/>
      <c r="NGL376" s="1478"/>
      <c r="NGM376" s="1478"/>
      <c r="NGN376" s="1478"/>
      <c r="NGO376" s="1478"/>
      <c r="NGP376" s="1478"/>
      <c r="NGQ376" s="1478"/>
      <c r="NGR376" s="1478"/>
      <c r="NGS376" s="1478"/>
      <c r="NGT376" s="1478"/>
      <c r="NGU376" s="1478"/>
      <c r="NGV376" s="1478"/>
      <c r="NGW376" s="1478"/>
      <c r="NGX376" s="1478"/>
      <c r="NGY376" s="1478"/>
      <c r="NGZ376" s="1478"/>
      <c r="NHA376" s="1478"/>
      <c r="NHB376" s="1478"/>
      <c r="NHC376" s="1478"/>
      <c r="NHD376" s="1478"/>
      <c r="NHE376" s="1478"/>
      <c r="NHF376" s="1478"/>
      <c r="NHG376" s="1478"/>
      <c r="NHH376" s="1478"/>
      <c r="NHI376" s="1478"/>
      <c r="NHJ376" s="1478"/>
      <c r="NHK376" s="1478"/>
      <c r="NHL376" s="1478"/>
      <c r="NHM376" s="1478"/>
      <c r="NHN376" s="1478"/>
      <c r="NHO376" s="1478"/>
      <c r="NHP376" s="1478"/>
      <c r="NHQ376" s="1478"/>
      <c r="NHR376" s="1478"/>
      <c r="NHS376" s="1478"/>
      <c r="NHT376" s="1478"/>
      <c r="NHU376" s="1478"/>
      <c r="NHV376" s="1478"/>
      <c r="NHW376" s="1478"/>
      <c r="NHX376" s="1478"/>
      <c r="NHY376" s="1478"/>
      <c r="NHZ376" s="1478"/>
      <c r="NIA376" s="1478"/>
      <c r="NIB376" s="1478"/>
      <c r="NIC376" s="1478"/>
      <c r="NID376" s="1478"/>
      <c r="NIE376" s="1478"/>
      <c r="NIF376" s="1478"/>
      <c r="NIG376" s="1478"/>
      <c r="NIH376" s="1478"/>
      <c r="NII376" s="1478"/>
      <c r="NIJ376" s="1478"/>
      <c r="NIK376" s="1478"/>
      <c r="NIL376" s="1478"/>
      <c r="NIM376" s="1478"/>
      <c r="NIN376" s="1478"/>
      <c r="NIO376" s="1478"/>
      <c r="NIP376" s="1478"/>
      <c r="NIQ376" s="1478"/>
      <c r="NIR376" s="1478"/>
      <c r="NIS376" s="1478"/>
      <c r="NIT376" s="1478"/>
      <c r="NIU376" s="1478"/>
      <c r="NIV376" s="1478"/>
      <c r="NIW376" s="1478"/>
      <c r="NIX376" s="1478"/>
      <c r="NIY376" s="1478"/>
      <c r="NIZ376" s="1478"/>
      <c r="NJA376" s="1478"/>
      <c r="NJB376" s="1478"/>
      <c r="NJC376" s="1478"/>
      <c r="NJD376" s="1478"/>
      <c r="NJE376" s="1478"/>
      <c r="NJF376" s="1478"/>
      <c r="NJG376" s="1478"/>
      <c r="NJH376" s="1478"/>
      <c r="NJI376" s="1478"/>
      <c r="NJJ376" s="1478"/>
      <c r="NJK376" s="1478"/>
      <c r="NJL376" s="1478"/>
      <c r="NJM376" s="1478"/>
      <c r="NJN376" s="1478"/>
      <c r="NJO376" s="1478"/>
      <c r="NJP376" s="1478"/>
      <c r="NJQ376" s="1478"/>
      <c r="NJR376" s="1478"/>
      <c r="NJS376" s="1478"/>
      <c r="NJT376" s="1478"/>
      <c r="NJU376" s="1478"/>
      <c r="NJV376" s="1478"/>
      <c r="NJW376" s="1478"/>
      <c r="NJX376" s="1478"/>
      <c r="NJY376" s="1478"/>
      <c r="NJZ376" s="1478"/>
      <c r="NKA376" s="1478"/>
      <c r="NKB376" s="1478"/>
      <c r="NKC376" s="1478"/>
      <c r="NKD376" s="1478"/>
      <c r="NKE376" s="1478"/>
      <c r="NKF376" s="1478"/>
      <c r="NKG376" s="1478"/>
      <c r="NKH376" s="1478"/>
      <c r="NKI376" s="1478"/>
      <c r="NKJ376" s="1478"/>
      <c r="NKK376" s="1478"/>
      <c r="NKL376" s="1478"/>
      <c r="NKM376" s="1478"/>
      <c r="NKN376" s="1478"/>
      <c r="NKO376" s="1478"/>
      <c r="NKP376" s="1478"/>
      <c r="NKQ376" s="1478"/>
      <c r="NKR376" s="1478"/>
      <c r="NKS376" s="1478"/>
      <c r="NKT376" s="1478"/>
      <c r="NKU376" s="1478"/>
      <c r="NKV376" s="1478"/>
      <c r="NKW376" s="1478"/>
      <c r="NKX376" s="1478"/>
      <c r="NKY376" s="1478"/>
      <c r="NKZ376" s="1478"/>
      <c r="NLA376" s="1478"/>
      <c r="NLB376" s="1478"/>
      <c r="NLC376" s="1478"/>
      <c r="NLD376" s="1478"/>
      <c r="NLE376" s="1478"/>
      <c r="NLF376" s="1478"/>
      <c r="NLG376" s="1478"/>
      <c r="NLH376" s="1478"/>
      <c r="NLI376" s="1478"/>
      <c r="NLJ376" s="1478"/>
      <c r="NLK376" s="1478"/>
      <c r="NLL376" s="1478"/>
      <c r="NLM376" s="1478"/>
      <c r="NLN376" s="1478"/>
      <c r="NLO376" s="1478"/>
      <c r="NLP376" s="1478"/>
      <c r="NLQ376" s="1478"/>
      <c r="NLR376" s="1478"/>
      <c r="NLS376" s="1478"/>
      <c r="NLT376" s="1478"/>
      <c r="NLU376" s="1478"/>
      <c r="NLV376" s="1478"/>
      <c r="NLW376" s="1478"/>
      <c r="NLX376" s="1478"/>
      <c r="NLY376" s="1478"/>
      <c r="NLZ376" s="1478"/>
      <c r="NMA376" s="1478"/>
      <c r="NMB376" s="1478"/>
      <c r="NMC376" s="1478"/>
      <c r="NMD376" s="1478"/>
      <c r="NME376" s="1478"/>
      <c r="NMF376" s="1478"/>
      <c r="NMG376" s="1478"/>
      <c r="NMH376" s="1478"/>
      <c r="NMI376" s="1478"/>
      <c r="NMJ376" s="1478"/>
      <c r="NMK376" s="1478"/>
      <c r="NML376" s="1478"/>
      <c r="NMM376" s="1478"/>
      <c r="NMN376" s="1478"/>
      <c r="NMO376" s="1478"/>
      <c r="NMP376" s="1478"/>
      <c r="NMQ376" s="1478"/>
      <c r="NMR376" s="1478"/>
      <c r="NMS376" s="1478"/>
      <c r="NMT376" s="1478"/>
      <c r="NMU376" s="1478"/>
      <c r="NMV376" s="1478"/>
      <c r="NMW376" s="1478"/>
      <c r="NMX376" s="1478"/>
      <c r="NMY376" s="1478"/>
      <c r="NMZ376" s="1478"/>
      <c r="NNA376" s="1478"/>
      <c r="NNB376" s="1478"/>
      <c r="NNC376" s="1478"/>
      <c r="NND376" s="1478"/>
      <c r="NNE376" s="1478"/>
      <c r="NNF376" s="1478"/>
      <c r="NNG376" s="1478"/>
      <c r="NNH376" s="1478"/>
      <c r="NNI376" s="1478"/>
      <c r="NNJ376" s="1478"/>
      <c r="NNK376" s="1478"/>
      <c r="NNL376" s="1478"/>
      <c r="NNM376" s="1478"/>
      <c r="NNN376" s="1478"/>
      <c r="NNO376" s="1478"/>
      <c r="NNP376" s="1478"/>
      <c r="NNQ376" s="1478"/>
      <c r="NNR376" s="1478"/>
      <c r="NNS376" s="1478"/>
      <c r="NNT376" s="1478"/>
      <c r="NNU376" s="1478"/>
      <c r="NNV376" s="1478"/>
      <c r="NNW376" s="1478"/>
      <c r="NNX376" s="1478"/>
      <c r="NNY376" s="1478"/>
      <c r="NNZ376" s="1478"/>
      <c r="NOA376" s="1478"/>
      <c r="NOB376" s="1478"/>
      <c r="NOC376" s="1478"/>
      <c r="NOD376" s="1478"/>
      <c r="NOE376" s="1478"/>
      <c r="NOF376" s="1478"/>
      <c r="NOG376" s="1478"/>
      <c r="NOH376" s="1478"/>
      <c r="NOI376" s="1478"/>
      <c r="NOJ376" s="1478"/>
      <c r="NOK376" s="1478"/>
      <c r="NOL376" s="1478"/>
      <c r="NOM376" s="1478"/>
      <c r="NON376" s="1478"/>
      <c r="NOO376" s="1478"/>
      <c r="NOP376" s="1478"/>
      <c r="NOQ376" s="1478"/>
      <c r="NOR376" s="1478"/>
      <c r="NOS376" s="1478"/>
      <c r="NOT376" s="1478"/>
      <c r="NOU376" s="1478"/>
      <c r="NOV376" s="1478"/>
      <c r="NOW376" s="1478"/>
      <c r="NOX376" s="1478"/>
      <c r="NOY376" s="1478"/>
      <c r="NOZ376" s="1478"/>
      <c r="NPA376" s="1478"/>
      <c r="NPB376" s="1478"/>
      <c r="NPC376" s="1478"/>
      <c r="NPD376" s="1478"/>
      <c r="NPE376" s="1478"/>
      <c r="NPF376" s="1478"/>
      <c r="NPG376" s="1478"/>
      <c r="NPH376" s="1478"/>
      <c r="NPI376" s="1478"/>
      <c r="NPJ376" s="1478"/>
      <c r="NPK376" s="1478"/>
      <c r="NPL376" s="1478"/>
      <c r="NPM376" s="1478"/>
      <c r="NPN376" s="1478"/>
      <c r="NPO376" s="1478"/>
      <c r="NPP376" s="1478"/>
      <c r="NPQ376" s="1478"/>
      <c r="NPR376" s="1478"/>
      <c r="NPS376" s="1478"/>
      <c r="NPT376" s="1478"/>
      <c r="NPU376" s="1478"/>
      <c r="NPV376" s="1478"/>
      <c r="NPW376" s="1478"/>
      <c r="NPX376" s="1478"/>
      <c r="NPY376" s="1478"/>
      <c r="NPZ376" s="1478"/>
      <c r="NQA376" s="1478"/>
      <c r="NQB376" s="1478"/>
      <c r="NQC376" s="1478"/>
      <c r="NQD376" s="1478"/>
      <c r="NQE376" s="1478"/>
      <c r="NQF376" s="1478"/>
      <c r="NQG376" s="1478"/>
      <c r="NQH376" s="1478"/>
      <c r="NQI376" s="1478"/>
      <c r="NQJ376" s="1478"/>
      <c r="NQK376" s="1478"/>
      <c r="NQL376" s="1478"/>
      <c r="NQM376" s="1478"/>
      <c r="NQN376" s="1478"/>
      <c r="NQO376" s="1478"/>
      <c r="NQP376" s="1478"/>
      <c r="NQQ376" s="1478"/>
      <c r="NQR376" s="1478"/>
      <c r="NQS376" s="1478"/>
      <c r="NQT376" s="1478"/>
      <c r="NQU376" s="1478"/>
      <c r="NQV376" s="1478"/>
      <c r="NQW376" s="1478"/>
      <c r="NQX376" s="1478"/>
      <c r="NQY376" s="1478"/>
      <c r="NQZ376" s="1478"/>
      <c r="NRA376" s="1478"/>
      <c r="NRB376" s="1478"/>
      <c r="NRC376" s="1478"/>
      <c r="NRD376" s="1478"/>
      <c r="NRE376" s="1478"/>
      <c r="NRF376" s="1478"/>
      <c r="NRG376" s="1478"/>
      <c r="NRH376" s="1478"/>
      <c r="NRI376" s="1478"/>
      <c r="NRJ376" s="1478"/>
      <c r="NRK376" s="1478"/>
      <c r="NRL376" s="1478"/>
      <c r="NRM376" s="1478"/>
      <c r="NRN376" s="1478"/>
      <c r="NRO376" s="1478"/>
      <c r="NRP376" s="1478"/>
      <c r="NRQ376" s="1478"/>
      <c r="NRR376" s="1478"/>
      <c r="NRS376" s="1478"/>
      <c r="NRT376" s="1478"/>
      <c r="NRU376" s="1478"/>
      <c r="NRV376" s="1478"/>
      <c r="NRW376" s="1478"/>
      <c r="NRX376" s="1478"/>
      <c r="NRY376" s="1478"/>
      <c r="NRZ376" s="1478"/>
      <c r="NSA376" s="1478"/>
      <c r="NSB376" s="1478"/>
      <c r="NSC376" s="1478"/>
      <c r="NSD376" s="1478"/>
      <c r="NSE376" s="1478"/>
      <c r="NSF376" s="1478"/>
      <c r="NSG376" s="1478"/>
      <c r="NSH376" s="1478"/>
      <c r="NSI376" s="1478"/>
      <c r="NSJ376" s="1478"/>
      <c r="NSK376" s="1478"/>
      <c r="NSL376" s="1478"/>
      <c r="NSM376" s="1478"/>
      <c r="NSN376" s="1478"/>
      <c r="NSO376" s="1478"/>
      <c r="NSP376" s="1478"/>
      <c r="NSQ376" s="1478"/>
      <c r="NSR376" s="1478"/>
      <c r="NSS376" s="1478"/>
      <c r="NST376" s="1478"/>
      <c r="NSU376" s="1478"/>
      <c r="NSV376" s="1478"/>
      <c r="NSW376" s="1478"/>
      <c r="NSX376" s="1478"/>
      <c r="NSY376" s="1478"/>
      <c r="NSZ376" s="1478"/>
      <c r="NTA376" s="1478"/>
      <c r="NTB376" s="1478"/>
      <c r="NTC376" s="1478"/>
      <c r="NTD376" s="1478"/>
      <c r="NTE376" s="1478"/>
      <c r="NTF376" s="1478"/>
      <c r="NTG376" s="1478"/>
      <c r="NTH376" s="1478"/>
      <c r="NTI376" s="1478"/>
      <c r="NTJ376" s="1478"/>
      <c r="NTK376" s="1478"/>
      <c r="NTL376" s="1478"/>
      <c r="NTM376" s="1478"/>
      <c r="NTN376" s="1478"/>
      <c r="NTO376" s="1478"/>
      <c r="NTP376" s="1478"/>
      <c r="NTQ376" s="1478"/>
      <c r="NTR376" s="1478"/>
      <c r="NTS376" s="1478"/>
      <c r="NTT376" s="1478"/>
      <c r="NTU376" s="1478"/>
      <c r="NTV376" s="1478"/>
      <c r="NTW376" s="1478"/>
      <c r="NTX376" s="1478"/>
      <c r="NTY376" s="1478"/>
      <c r="NTZ376" s="1478"/>
      <c r="NUA376" s="1478"/>
      <c r="NUB376" s="1478"/>
      <c r="NUC376" s="1478"/>
      <c r="NUD376" s="1478"/>
      <c r="NUE376" s="1478"/>
      <c r="NUF376" s="1478"/>
      <c r="NUG376" s="1478"/>
      <c r="NUH376" s="1478"/>
      <c r="NUI376" s="1478"/>
      <c r="NUJ376" s="1478"/>
      <c r="NUK376" s="1478"/>
      <c r="NUL376" s="1478"/>
      <c r="NUM376" s="1478"/>
      <c r="NUN376" s="1478"/>
      <c r="NUO376" s="1478"/>
      <c r="NUP376" s="1478"/>
      <c r="NUQ376" s="1478"/>
      <c r="NUR376" s="1478"/>
      <c r="NUS376" s="1478"/>
      <c r="NUT376" s="1478"/>
      <c r="NUU376" s="1478"/>
      <c r="NUV376" s="1478"/>
      <c r="NUW376" s="1478"/>
      <c r="NUX376" s="1478"/>
      <c r="NUY376" s="1478"/>
      <c r="NUZ376" s="1478"/>
      <c r="NVA376" s="1478"/>
      <c r="NVB376" s="1478"/>
      <c r="NVC376" s="1478"/>
      <c r="NVD376" s="1478"/>
      <c r="NVE376" s="1478"/>
      <c r="NVF376" s="1478"/>
      <c r="NVG376" s="1478"/>
      <c r="NVH376" s="1478"/>
      <c r="NVI376" s="1478"/>
      <c r="NVJ376" s="1478"/>
      <c r="NVK376" s="1478"/>
      <c r="NVL376" s="1478"/>
      <c r="NVM376" s="1478"/>
      <c r="NVN376" s="1478"/>
      <c r="NVO376" s="1478"/>
      <c r="NVP376" s="1478"/>
      <c r="NVQ376" s="1478"/>
      <c r="NVR376" s="1478"/>
      <c r="NVS376" s="1478"/>
      <c r="NVT376" s="1478"/>
      <c r="NVU376" s="1478"/>
      <c r="NVV376" s="1478"/>
      <c r="NVW376" s="1478"/>
      <c r="NVX376" s="1478"/>
      <c r="NVY376" s="1478"/>
      <c r="NVZ376" s="1478"/>
      <c r="NWA376" s="1478"/>
      <c r="NWB376" s="1478"/>
      <c r="NWC376" s="1478"/>
      <c r="NWD376" s="1478"/>
      <c r="NWE376" s="1478"/>
      <c r="NWF376" s="1478"/>
      <c r="NWG376" s="1478"/>
      <c r="NWH376" s="1478"/>
      <c r="NWI376" s="1478"/>
      <c r="NWJ376" s="1478"/>
      <c r="NWK376" s="1478"/>
      <c r="NWL376" s="1478"/>
      <c r="NWM376" s="1478"/>
      <c r="NWN376" s="1478"/>
      <c r="NWO376" s="1478"/>
      <c r="NWP376" s="1478"/>
      <c r="NWQ376" s="1478"/>
      <c r="NWR376" s="1478"/>
      <c r="NWS376" s="1478"/>
      <c r="NWT376" s="1478"/>
      <c r="NWU376" s="1478"/>
      <c r="NWV376" s="1478"/>
      <c r="NWW376" s="1478"/>
      <c r="NWX376" s="1478"/>
      <c r="NWY376" s="1478"/>
      <c r="NWZ376" s="1478"/>
      <c r="NXA376" s="1478"/>
      <c r="NXB376" s="1478"/>
      <c r="NXC376" s="1478"/>
      <c r="NXD376" s="1478"/>
      <c r="NXE376" s="1478"/>
      <c r="NXF376" s="1478"/>
      <c r="NXG376" s="1478"/>
      <c r="NXH376" s="1478"/>
      <c r="NXI376" s="1478"/>
      <c r="NXJ376" s="1478"/>
      <c r="NXK376" s="1478"/>
      <c r="NXL376" s="1478"/>
      <c r="NXM376" s="1478"/>
      <c r="NXN376" s="1478"/>
      <c r="NXO376" s="1478"/>
      <c r="NXP376" s="1478"/>
      <c r="NXQ376" s="1478"/>
      <c r="NXR376" s="1478"/>
      <c r="NXS376" s="1478"/>
      <c r="NXT376" s="1478"/>
      <c r="NXU376" s="1478"/>
      <c r="NXV376" s="1478"/>
      <c r="NXW376" s="1478"/>
      <c r="NXX376" s="1478"/>
      <c r="NXY376" s="1478"/>
      <c r="NXZ376" s="1478"/>
      <c r="NYA376" s="1478"/>
      <c r="NYB376" s="1478"/>
      <c r="NYC376" s="1478"/>
      <c r="NYD376" s="1478"/>
      <c r="NYE376" s="1478"/>
      <c r="NYF376" s="1478"/>
      <c r="NYG376" s="1478"/>
      <c r="NYH376" s="1478"/>
      <c r="NYI376" s="1478"/>
      <c r="NYJ376" s="1478"/>
      <c r="NYK376" s="1478"/>
      <c r="NYL376" s="1478"/>
      <c r="NYM376" s="1478"/>
      <c r="NYN376" s="1478"/>
      <c r="NYO376" s="1478"/>
      <c r="NYP376" s="1478"/>
      <c r="NYQ376" s="1478"/>
      <c r="NYR376" s="1478"/>
      <c r="NYS376" s="1478"/>
      <c r="NYT376" s="1478"/>
      <c r="NYU376" s="1478"/>
      <c r="NYV376" s="1478"/>
      <c r="NYW376" s="1478"/>
      <c r="NYX376" s="1478"/>
      <c r="NYY376" s="1478"/>
      <c r="NYZ376" s="1478"/>
      <c r="NZA376" s="1478"/>
      <c r="NZB376" s="1478"/>
      <c r="NZC376" s="1478"/>
      <c r="NZD376" s="1478"/>
      <c r="NZE376" s="1478"/>
      <c r="NZF376" s="1478"/>
      <c r="NZG376" s="1478"/>
      <c r="NZH376" s="1478"/>
      <c r="NZI376" s="1478"/>
      <c r="NZJ376" s="1478"/>
      <c r="NZK376" s="1478"/>
      <c r="NZL376" s="1478"/>
      <c r="NZM376" s="1478"/>
      <c r="NZN376" s="1478"/>
      <c r="NZO376" s="1478"/>
      <c r="NZP376" s="1478"/>
      <c r="NZQ376" s="1478"/>
      <c r="NZR376" s="1478"/>
      <c r="NZS376" s="1478"/>
      <c r="NZT376" s="1478"/>
      <c r="NZU376" s="1478"/>
      <c r="NZV376" s="1478"/>
      <c r="NZW376" s="1478"/>
      <c r="NZX376" s="1478"/>
      <c r="NZY376" s="1478"/>
      <c r="NZZ376" s="1478"/>
      <c r="OAA376" s="1478"/>
      <c r="OAB376" s="1478"/>
      <c r="OAC376" s="1478"/>
      <c r="OAD376" s="1478"/>
      <c r="OAE376" s="1478"/>
      <c r="OAF376" s="1478"/>
      <c r="OAG376" s="1478"/>
      <c r="OAH376" s="1478"/>
      <c r="OAI376" s="1478"/>
      <c r="OAJ376" s="1478"/>
      <c r="OAK376" s="1478"/>
      <c r="OAL376" s="1478"/>
      <c r="OAM376" s="1478"/>
      <c r="OAN376" s="1478"/>
      <c r="OAO376" s="1478"/>
      <c r="OAP376" s="1478"/>
      <c r="OAQ376" s="1478"/>
      <c r="OAR376" s="1478"/>
      <c r="OAS376" s="1478"/>
      <c r="OAT376" s="1478"/>
      <c r="OAU376" s="1478"/>
      <c r="OAV376" s="1478"/>
      <c r="OAW376" s="1478"/>
      <c r="OAX376" s="1478"/>
      <c r="OAY376" s="1478"/>
      <c r="OAZ376" s="1478"/>
      <c r="OBA376" s="1478"/>
      <c r="OBB376" s="1478"/>
      <c r="OBC376" s="1478"/>
      <c r="OBD376" s="1478"/>
      <c r="OBE376" s="1478"/>
      <c r="OBF376" s="1478"/>
      <c r="OBG376" s="1478"/>
      <c r="OBH376" s="1478"/>
      <c r="OBI376" s="1478"/>
      <c r="OBJ376" s="1478"/>
      <c r="OBK376" s="1478"/>
      <c r="OBL376" s="1478"/>
      <c r="OBM376" s="1478"/>
      <c r="OBN376" s="1478"/>
      <c r="OBO376" s="1478"/>
      <c r="OBP376" s="1478"/>
      <c r="OBQ376" s="1478"/>
      <c r="OBR376" s="1478"/>
      <c r="OBS376" s="1478"/>
      <c r="OBT376" s="1478"/>
      <c r="OBU376" s="1478"/>
      <c r="OBV376" s="1478"/>
      <c r="OBW376" s="1478"/>
      <c r="OBX376" s="1478"/>
      <c r="OBY376" s="1478"/>
      <c r="OBZ376" s="1478"/>
      <c r="OCA376" s="1478"/>
      <c r="OCB376" s="1478"/>
      <c r="OCC376" s="1478"/>
      <c r="OCD376" s="1478"/>
      <c r="OCE376" s="1478"/>
      <c r="OCF376" s="1478"/>
      <c r="OCG376" s="1478"/>
      <c r="OCH376" s="1478"/>
      <c r="OCI376" s="1478"/>
      <c r="OCJ376" s="1478"/>
      <c r="OCK376" s="1478"/>
      <c r="OCL376" s="1478"/>
      <c r="OCM376" s="1478"/>
      <c r="OCN376" s="1478"/>
      <c r="OCO376" s="1478"/>
      <c r="OCP376" s="1478"/>
      <c r="OCQ376" s="1478"/>
      <c r="OCR376" s="1478"/>
      <c r="OCS376" s="1478"/>
      <c r="OCT376" s="1478"/>
      <c r="OCU376" s="1478"/>
      <c r="OCV376" s="1478"/>
      <c r="OCW376" s="1478"/>
      <c r="OCX376" s="1478"/>
      <c r="OCY376" s="1478"/>
      <c r="OCZ376" s="1478"/>
      <c r="ODA376" s="1478"/>
      <c r="ODB376" s="1478"/>
      <c r="ODC376" s="1478"/>
      <c r="ODD376" s="1478"/>
      <c r="ODE376" s="1478"/>
      <c r="ODF376" s="1478"/>
      <c r="ODG376" s="1478"/>
      <c r="ODH376" s="1478"/>
      <c r="ODI376" s="1478"/>
      <c r="ODJ376" s="1478"/>
      <c r="ODK376" s="1478"/>
      <c r="ODL376" s="1478"/>
      <c r="ODM376" s="1478"/>
      <c r="ODN376" s="1478"/>
      <c r="ODO376" s="1478"/>
      <c r="ODP376" s="1478"/>
      <c r="ODQ376" s="1478"/>
      <c r="ODR376" s="1478"/>
      <c r="ODS376" s="1478"/>
      <c r="ODT376" s="1478"/>
      <c r="ODU376" s="1478"/>
      <c r="ODV376" s="1478"/>
      <c r="ODW376" s="1478"/>
      <c r="ODX376" s="1478"/>
      <c r="ODY376" s="1478"/>
      <c r="ODZ376" s="1478"/>
      <c r="OEA376" s="1478"/>
      <c r="OEB376" s="1478"/>
      <c r="OEC376" s="1478"/>
      <c r="OED376" s="1478"/>
      <c r="OEE376" s="1478"/>
      <c r="OEF376" s="1478"/>
      <c r="OEG376" s="1478"/>
      <c r="OEH376" s="1478"/>
      <c r="OEI376" s="1478"/>
      <c r="OEJ376" s="1478"/>
      <c r="OEK376" s="1478"/>
      <c r="OEL376" s="1478"/>
      <c r="OEM376" s="1478"/>
      <c r="OEN376" s="1478"/>
      <c r="OEO376" s="1478"/>
      <c r="OEP376" s="1478"/>
      <c r="OEQ376" s="1478"/>
      <c r="OER376" s="1478"/>
      <c r="OES376" s="1478"/>
      <c r="OET376" s="1478"/>
      <c r="OEU376" s="1478"/>
      <c r="OEV376" s="1478"/>
      <c r="OEW376" s="1478"/>
      <c r="OEX376" s="1478"/>
      <c r="OEY376" s="1478"/>
      <c r="OEZ376" s="1478"/>
      <c r="OFA376" s="1478"/>
      <c r="OFB376" s="1478"/>
      <c r="OFC376" s="1478"/>
      <c r="OFD376" s="1478"/>
      <c r="OFE376" s="1478"/>
      <c r="OFF376" s="1478"/>
      <c r="OFG376" s="1478"/>
      <c r="OFH376" s="1478"/>
      <c r="OFI376" s="1478"/>
      <c r="OFJ376" s="1478"/>
      <c r="OFK376" s="1478"/>
      <c r="OFL376" s="1478"/>
      <c r="OFM376" s="1478"/>
      <c r="OFN376" s="1478"/>
      <c r="OFO376" s="1478"/>
      <c r="OFP376" s="1478"/>
      <c r="OFQ376" s="1478"/>
      <c r="OFR376" s="1478"/>
      <c r="OFS376" s="1478"/>
      <c r="OFT376" s="1478"/>
      <c r="OFU376" s="1478"/>
      <c r="OFV376" s="1478"/>
      <c r="OFW376" s="1478"/>
      <c r="OFX376" s="1478"/>
      <c r="OFY376" s="1478"/>
      <c r="OFZ376" s="1478"/>
      <c r="OGA376" s="1478"/>
      <c r="OGB376" s="1478"/>
      <c r="OGC376" s="1478"/>
      <c r="OGD376" s="1478"/>
      <c r="OGE376" s="1478"/>
      <c r="OGF376" s="1478"/>
      <c r="OGG376" s="1478"/>
      <c r="OGH376" s="1478"/>
      <c r="OGI376" s="1478"/>
      <c r="OGJ376" s="1478"/>
      <c r="OGK376" s="1478"/>
      <c r="OGL376" s="1478"/>
      <c r="OGM376" s="1478"/>
      <c r="OGN376" s="1478"/>
      <c r="OGO376" s="1478"/>
      <c r="OGP376" s="1478"/>
      <c r="OGQ376" s="1478"/>
      <c r="OGR376" s="1478"/>
      <c r="OGS376" s="1478"/>
      <c r="OGT376" s="1478"/>
      <c r="OGU376" s="1478"/>
      <c r="OGV376" s="1478"/>
      <c r="OGW376" s="1478"/>
      <c r="OGX376" s="1478"/>
      <c r="OGY376" s="1478"/>
      <c r="OGZ376" s="1478"/>
      <c r="OHA376" s="1478"/>
      <c r="OHB376" s="1478"/>
      <c r="OHC376" s="1478"/>
      <c r="OHD376" s="1478"/>
      <c r="OHE376" s="1478"/>
      <c r="OHF376" s="1478"/>
      <c r="OHG376" s="1478"/>
      <c r="OHH376" s="1478"/>
      <c r="OHI376" s="1478"/>
      <c r="OHJ376" s="1478"/>
      <c r="OHK376" s="1478"/>
      <c r="OHL376" s="1478"/>
      <c r="OHM376" s="1478"/>
      <c r="OHN376" s="1478"/>
      <c r="OHO376" s="1478"/>
      <c r="OHP376" s="1478"/>
      <c r="OHQ376" s="1478"/>
      <c r="OHR376" s="1478"/>
      <c r="OHS376" s="1478"/>
      <c r="OHT376" s="1478"/>
      <c r="OHU376" s="1478"/>
      <c r="OHV376" s="1478"/>
      <c r="OHW376" s="1478"/>
      <c r="OHX376" s="1478"/>
      <c r="OHY376" s="1478"/>
      <c r="OHZ376" s="1478"/>
      <c r="OIA376" s="1478"/>
      <c r="OIB376" s="1478"/>
      <c r="OIC376" s="1478"/>
      <c r="OID376" s="1478"/>
      <c r="OIE376" s="1478"/>
      <c r="OIF376" s="1478"/>
      <c r="OIG376" s="1478"/>
      <c r="OIH376" s="1478"/>
      <c r="OII376" s="1478"/>
      <c r="OIJ376" s="1478"/>
      <c r="OIK376" s="1478"/>
      <c r="OIL376" s="1478"/>
      <c r="OIM376" s="1478"/>
      <c r="OIN376" s="1478"/>
      <c r="OIO376" s="1478"/>
      <c r="OIP376" s="1478"/>
      <c r="OIQ376" s="1478"/>
      <c r="OIR376" s="1478"/>
      <c r="OIS376" s="1478"/>
      <c r="OIT376" s="1478"/>
      <c r="OIU376" s="1478"/>
      <c r="OIV376" s="1478"/>
      <c r="OIW376" s="1478"/>
      <c r="OIX376" s="1478"/>
      <c r="OIY376" s="1478"/>
      <c r="OIZ376" s="1478"/>
      <c r="OJA376" s="1478"/>
      <c r="OJB376" s="1478"/>
      <c r="OJC376" s="1478"/>
      <c r="OJD376" s="1478"/>
      <c r="OJE376" s="1478"/>
      <c r="OJF376" s="1478"/>
      <c r="OJG376" s="1478"/>
      <c r="OJH376" s="1478"/>
      <c r="OJI376" s="1478"/>
      <c r="OJJ376" s="1478"/>
      <c r="OJK376" s="1478"/>
      <c r="OJL376" s="1478"/>
      <c r="OJM376" s="1478"/>
      <c r="OJN376" s="1478"/>
      <c r="OJO376" s="1478"/>
      <c r="OJP376" s="1478"/>
      <c r="OJQ376" s="1478"/>
      <c r="OJR376" s="1478"/>
      <c r="OJS376" s="1478"/>
      <c r="OJT376" s="1478"/>
      <c r="OJU376" s="1478"/>
      <c r="OJV376" s="1478"/>
      <c r="OJW376" s="1478"/>
      <c r="OJX376" s="1478"/>
      <c r="OJY376" s="1478"/>
      <c r="OJZ376" s="1478"/>
      <c r="OKA376" s="1478"/>
      <c r="OKB376" s="1478"/>
      <c r="OKC376" s="1478"/>
      <c r="OKD376" s="1478"/>
      <c r="OKE376" s="1478"/>
      <c r="OKF376" s="1478"/>
      <c r="OKG376" s="1478"/>
      <c r="OKH376" s="1478"/>
      <c r="OKI376" s="1478"/>
      <c r="OKJ376" s="1478"/>
      <c r="OKK376" s="1478"/>
      <c r="OKL376" s="1478"/>
      <c r="OKM376" s="1478"/>
      <c r="OKN376" s="1478"/>
      <c r="OKO376" s="1478"/>
      <c r="OKP376" s="1478"/>
      <c r="OKQ376" s="1478"/>
      <c r="OKR376" s="1478"/>
      <c r="OKS376" s="1478"/>
      <c r="OKT376" s="1478"/>
      <c r="OKU376" s="1478"/>
      <c r="OKV376" s="1478"/>
      <c r="OKW376" s="1478"/>
      <c r="OKX376" s="1478"/>
      <c r="OKY376" s="1478"/>
      <c r="OKZ376" s="1478"/>
      <c r="OLA376" s="1478"/>
      <c r="OLB376" s="1478"/>
      <c r="OLC376" s="1478"/>
      <c r="OLD376" s="1478"/>
      <c r="OLE376" s="1478"/>
      <c r="OLF376" s="1478"/>
      <c r="OLG376" s="1478"/>
      <c r="OLH376" s="1478"/>
      <c r="OLI376" s="1478"/>
      <c r="OLJ376" s="1478"/>
      <c r="OLK376" s="1478"/>
      <c r="OLL376" s="1478"/>
      <c r="OLM376" s="1478"/>
      <c r="OLN376" s="1478"/>
      <c r="OLO376" s="1478"/>
      <c r="OLP376" s="1478"/>
      <c r="OLQ376" s="1478"/>
      <c r="OLR376" s="1478"/>
      <c r="OLS376" s="1478"/>
      <c r="OLT376" s="1478"/>
      <c r="OLU376" s="1478"/>
      <c r="OLV376" s="1478"/>
      <c r="OLW376" s="1478"/>
      <c r="OLX376" s="1478"/>
      <c r="OLY376" s="1478"/>
      <c r="OLZ376" s="1478"/>
      <c r="OMA376" s="1478"/>
      <c r="OMB376" s="1478"/>
      <c r="OMC376" s="1478"/>
      <c r="OMD376" s="1478"/>
      <c r="OME376" s="1478"/>
      <c r="OMF376" s="1478"/>
      <c r="OMG376" s="1478"/>
      <c r="OMH376" s="1478"/>
      <c r="OMI376" s="1478"/>
      <c r="OMJ376" s="1478"/>
      <c r="OMK376" s="1478"/>
      <c r="OML376" s="1478"/>
      <c r="OMM376" s="1478"/>
      <c r="OMN376" s="1478"/>
      <c r="OMO376" s="1478"/>
      <c r="OMP376" s="1478"/>
      <c r="OMQ376" s="1478"/>
      <c r="OMR376" s="1478"/>
      <c r="OMS376" s="1478"/>
      <c r="OMT376" s="1478"/>
      <c r="OMU376" s="1478"/>
      <c r="OMV376" s="1478"/>
      <c r="OMW376" s="1478"/>
      <c r="OMX376" s="1478"/>
      <c r="OMY376" s="1478"/>
      <c r="OMZ376" s="1478"/>
      <c r="ONA376" s="1478"/>
      <c r="ONB376" s="1478"/>
      <c r="ONC376" s="1478"/>
      <c r="OND376" s="1478"/>
      <c r="ONE376" s="1478"/>
      <c r="ONF376" s="1478"/>
      <c r="ONG376" s="1478"/>
      <c r="ONH376" s="1478"/>
      <c r="ONI376" s="1478"/>
      <c r="ONJ376" s="1478"/>
      <c r="ONK376" s="1478"/>
      <c r="ONL376" s="1478"/>
      <c r="ONM376" s="1478"/>
      <c r="ONN376" s="1478"/>
      <c r="ONO376" s="1478"/>
      <c r="ONP376" s="1478"/>
      <c r="ONQ376" s="1478"/>
      <c r="ONR376" s="1478"/>
      <c r="ONS376" s="1478"/>
      <c r="ONT376" s="1478"/>
      <c r="ONU376" s="1478"/>
      <c r="ONV376" s="1478"/>
      <c r="ONW376" s="1478"/>
      <c r="ONX376" s="1478"/>
      <c r="ONY376" s="1478"/>
      <c r="ONZ376" s="1478"/>
      <c r="OOA376" s="1478"/>
      <c r="OOB376" s="1478"/>
      <c r="OOC376" s="1478"/>
      <c r="OOD376" s="1478"/>
      <c r="OOE376" s="1478"/>
      <c r="OOF376" s="1478"/>
      <c r="OOG376" s="1478"/>
      <c r="OOH376" s="1478"/>
      <c r="OOI376" s="1478"/>
      <c r="OOJ376" s="1478"/>
      <c r="OOK376" s="1478"/>
      <c r="OOL376" s="1478"/>
      <c r="OOM376" s="1478"/>
      <c r="OON376" s="1478"/>
      <c r="OOO376" s="1478"/>
      <c r="OOP376" s="1478"/>
      <c r="OOQ376" s="1478"/>
      <c r="OOR376" s="1478"/>
      <c r="OOS376" s="1478"/>
      <c r="OOT376" s="1478"/>
      <c r="OOU376" s="1478"/>
      <c r="OOV376" s="1478"/>
      <c r="OOW376" s="1478"/>
      <c r="OOX376" s="1478"/>
      <c r="OOY376" s="1478"/>
      <c r="OOZ376" s="1478"/>
      <c r="OPA376" s="1478"/>
      <c r="OPB376" s="1478"/>
      <c r="OPC376" s="1478"/>
      <c r="OPD376" s="1478"/>
      <c r="OPE376" s="1478"/>
      <c r="OPF376" s="1478"/>
      <c r="OPG376" s="1478"/>
      <c r="OPH376" s="1478"/>
      <c r="OPI376" s="1478"/>
      <c r="OPJ376" s="1478"/>
      <c r="OPK376" s="1478"/>
      <c r="OPL376" s="1478"/>
      <c r="OPM376" s="1478"/>
      <c r="OPN376" s="1478"/>
      <c r="OPO376" s="1478"/>
      <c r="OPP376" s="1478"/>
      <c r="OPQ376" s="1478"/>
      <c r="OPR376" s="1478"/>
      <c r="OPS376" s="1478"/>
      <c r="OPT376" s="1478"/>
      <c r="OPU376" s="1478"/>
      <c r="OPV376" s="1478"/>
      <c r="OPW376" s="1478"/>
      <c r="OPX376" s="1478"/>
      <c r="OPY376" s="1478"/>
      <c r="OPZ376" s="1478"/>
      <c r="OQA376" s="1478"/>
      <c r="OQB376" s="1478"/>
      <c r="OQC376" s="1478"/>
      <c r="OQD376" s="1478"/>
      <c r="OQE376" s="1478"/>
      <c r="OQF376" s="1478"/>
      <c r="OQG376" s="1478"/>
      <c r="OQH376" s="1478"/>
      <c r="OQI376" s="1478"/>
      <c r="OQJ376" s="1478"/>
      <c r="OQK376" s="1478"/>
      <c r="OQL376" s="1478"/>
      <c r="OQM376" s="1478"/>
      <c r="OQN376" s="1478"/>
      <c r="OQO376" s="1478"/>
      <c r="OQP376" s="1478"/>
      <c r="OQQ376" s="1478"/>
      <c r="OQR376" s="1478"/>
      <c r="OQS376" s="1478"/>
      <c r="OQT376" s="1478"/>
      <c r="OQU376" s="1478"/>
      <c r="OQV376" s="1478"/>
      <c r="OQW376" s="1478"/>
      <c r="OQX376" s="1478"/>
      <c r="OQY376" s="1478"/>
      <c r="OQZ376" s="1478"/>
      <c r="ORA376" s="1478"/>
      <c r="ORB376" s="1478"/>
      <c r="ORC376" s="1478"/>
      <c r="ORD376" s="1478"/>
      <c r="ORE376" s="1478"/>
      <c r="ORF376" s="1478"/>
      <c r="ORG376" s="1478"/>
      <c r="ORH376" s="1478"/>
      <c r="ORI376" s="1478"/>
      <c r="ORJ376" s="1478"/>
      <c r="ORK376" s="1478"/>
      <c r="ORL376" s="1478"/>
      <c r="ORM376" s="1478"/>
      <c r="ORN376" s="1478"/>
      <c r="ORO376" s="1478"/>
      <c r="ORP376" s="1478"/>
      <c r="ORQ376" s="1478"/>
      <c r="ORR376" s="1478"/>
      <c r="ORS376" s="1478"/>
      <c r="ORT376" s="1478"/>
      <c r="ORU376" s="1478"/>
      <c r="ORV376" s="1478"/>
      <c r="ORW376" s="1478"/>
      <c r="ORX376" s="1478"/>
      <c r="ORY376" s="1478"/>
      <c r="ORZ376" s="1478"/>
      <c r="OSA376" s="1478"/>
      <c r="OSB376" s="1478"/>
      <c r="OSC376" s="1478"/>
      <c r="OSD376" s="1478"/>
      <c r="OSE376" s="1478"/>
      <c r="OSF376" s="1478"/>
      <c r="OSG376" s="1478"/>
      <c r="OSH376" s="1478"/>
      <c r="OSI376" s="1478"/>
      <c r="OSJ376" s="1478"/>
      <c r="OSK376" s="1478"/>
      <c r="OSL376" s="1478"/>
      <c r="OSM376" s="1478"/>
      <c r="OSN376" s="1478"/>
      <c r="OSO376" s="1478"/>
      <c r="OSP376" s="1478"/>
      <c r="OSQ376" s="1478"/>
      <c r="OSR376" s="1478"/>
      <c r="OSS376" s="1478"/>
      <c r="OST376" s="1478"/>
      <c r="OSU376" s="1478"/>
      <c r="OSV376" s="1478"/>
      <c r="OSW376" s="1478"/>
      <c r="OSX376" s="1478"/>
      <c r="OSY376" s="1478"/>
      <c r="OSZ376" s="1478"/>
      <c r="OTA376" s="1478"/>
      <c r="OTB376" s="1478"/>
      <c r="OTC376" s="1478"/>
      <c r="OTD376" s="1478"/>
      <c r="OTE376" s="1478"/>
      <c r="OTF376" s="1478"/>
      <c r="OTG376" s="1478"/>
      <c r="OTH376" s="1478"/>
      <c r="OTI376" s="1478"/>
      <c r="OTJ376" s="1478"/>
      <c r="OTK376" s="1478"/>
      <c r="OTL376" s="1478"/>
      <c r="OTM376" s="1478"/>
      <c r="OTN376" s="1478"/>
      <c r="OTO376" s="1478"/>
      <c r="OTP376" s="1478"/>
      <c r="OTQ376" s="1478"/>
      <c r="OTR376" s="1478"/>
      <c r="OTS376" s="1478"/>
      <c r="OTT376" s="1478"/>
      <c r="OTU376" s="1478"/>
      <c r="OTV376" s="1478"/>
      <c r="OTW376" s="1478"/>
      <c r="OTX376" s="1478"/>
      <c r="OTY376" s="1478"/>
      <c r="OTZ376" s="1478"/>
      <c r="OUA376" s="1478"/>
      <c r="OUB376" s="1478"/>
      <c r="OUC376" s="1478"/>
      <c r="OUD376" s="1478"/>
      <c r="OUE376" s="1478"/>
      <c r="OUF376" s="1478"/>
      <c r="OUG376" s="1478"/>
      <c r="OUH376" s="1478"/>
      <c r="OUI376" s="1478"/>
      <c r="OUJ376" s="1478"/>
      <c r="OUK376" s="1478"/>
      <c r="OUL376" s="1478"/>
      <c r="OUM376" s="1478"/>
      <c r="OUN376" s="1478"/>
      <c r="OUO376" s="1478"/>
      <c r="OUP376" s="1478"/>
      <c r="OUQ376" s="1478"/>
      <c r="OUR376" s="1478"/>
      <c r="OUS376" s="1478"/>
      <c r="OUT376" s="1478"/>
      <c r="OUU376" s="1478"/>
      <c r="OUV376" s="1478"/>
      <c r="OUW376" s="1478"/>
      <c r="OUX376" s="1478"/>
      <c r="OUY376" s="1478"/>
      <c r="OUZ376" s="1478"/>
      <c r="OVA376" s="1478"/>
      <c r="OVB376" s="1478"/>
      <c r="OVC376" s="1478"/>
      <c r="OVD376" s="1478"/>
      <c r="OVE376" s="1478"/>
      <c r="OVF376" s="1478"/>
      <c r="OVG376" s="1478"/>
      <c r="OVH376" s="1478"/>
      <c r="OVI376" s="1478"/>
      <c r="OVJ376" s="1478"/>
      <c r="OVK376" s="1478"/>
      <c r="OVL376" s="1478"/>
      <c r="OVM376" s="1478"/>
      <c r="OVN376" s="1478"/>
      <c r="OVO376" s="1478"/>
      <c r="OVP376" s="1478"/>
      <c r="OVQ376" s="1478"/>
      <c r="OVR376" s="1478"/>
      <c r="OVS376" s="1478"/>
      <c r="OVT376" s="1478"/>
      <c r="OVU376" s="1478"/>
      <c r="OVV376" s="1478"/>
      <c r="OVW376" s="1478"/>
      <c r="OVX376" s="1478"/>
      <c r="OVY376" s="1478"/>
      <c r="OVZ376" s="1478"/>
      <c r="OWA376" s="1478"/>
      <c r="OWB376" s="1478"/>
      <c r="OWC376" s="1478"/>
      <c r="OWD376" s="1478"/>
      <c r="OWE376" s="1478"/>
      <c r="OWF376" s="1478"/>
      <c r="OWG376" s="1478"/>
      <c r="OWH376" s="1478"/>
      <c r="OWI376" s="1478"/>
      <c r="OWJ376" s="1478"/>
      <c r="OWK376" s="1478"/>
      <c r="OWL376" s="1478"/>
      <c r="OWM376" s="1478"/>
      <c r="OWN376" s="1478"/>
      <c r="OWO376" s="1478"/>
      <c r="OWP376" s="1478"/>
      <c r="OWQ376" s="1478"/>
      <c r="OWR376" s="1478"/>
      <c r="OWS376" s="1478"/>
      <c r="OWT376" s="1478"/>
      <c r="OWU376" s="1478"/>
      <c r="OWV376" s="1478"/>
      <c r="OWW376" s="1478"/>
      <c r="OWX376" s="1478"/>
      <c r="OWY376" s="1478"/>
      <c r="OWZ376" s="1478"/>
      <c r="OXA376" s="1478"/>
      <c r="OXB376" s="1478"/>
      <c r="OXC376" s="1478"/>
      <c r="OXD376" s="1478"/>
      <c r="OXE376" s="1478"/>
      <c r="OXF376" s="1478"/>
      <c r="OXG376" s="1478"/>
      <c r="OXH376" s="1478"/>
      <c r="OXI376" s="1478"/>
      <c r="OXJ376" s="1478"/>
      <c r="OXK376" s="1478"/>
      <c r="OXL376" s="1478"/>
      <c r="OXM376" s="1478"/>
      <c r="OXN376" s="1478"/>
      <c r="OXO376" s="1478"/>
      <c r="OXP376" s="1478"/>
      <c r="OXQ376" s="1478"/>
      <c r="OXR376" s="1478"/>
      <c r="OXS376" s="1478"/>
      <c r="OXT376" s="1478"/>
      <c r="OXU376" s="1478"/>
      <c r="OXV376" s="1478"/>
      <c r="OXW376" s="1478"/>
      <c r="OXX376" s="1478"/>
      <c r="OXY376" s="1478"/>
      <c r="OXZ376" s="1478"/>
      <c r="OYA376" s="1478"/>
      <c r="OYB376" s="1478"/>
      <c r="OYC376" s="1478"/>
      <c r="OYD376" s="1478"/>
      <c r="OYE376" s="1478"/>
      <c r="OYF376" s="1478"/>
      <c r="OYG376" s="1478"/>
      <c r="OYH376" s="1478"/>
      <c r="OYI376" s="1478"/>
      <c r="OYJ376" s="1478"/>
      <c r="OYK376" s="1478"/>
      <c r="OYL376" s="1478"/>
      <c r="OYM376" s="1478"/>
      <c r="OYN376" s="1478"/>
      <c r="OYO376" s="1478"/>
      <c r="OYP376" s="1478"/>
      <c r="OYQ376" s="1478"/>
      <c r="OYR376" s="1478"/>
      <c r="OYS376" s="1478"/>
      <c r="OYT376" s="1478"/>
      <c r="OYU376" s="1478"/>
      <c r="OYV376" s="1478"/>
      <c r="OYW376" s="1478"/>
      <c r="OYX376" s="1478"/>
      <c r="OYY376" s="1478"/>
      <c r="OYZ376" s="1478"/>
      <c r="OZA376" s="1478"/>
      <c r="OZB376" s="1478"/>
      <c r="OZC376" s="1478"/>
      <c r="OZD376" s="1478"/>
      <c r="OZE376" s="1478"/>
      <c r="OZF376" s="1478"/>
      <c r="OZG376" s="1478"/>
      <c r="OZH376" s="1478"/>
      <c r="OZI376" s="1478"/>
      <c r="OZJ376" s="1478"/>
      <c r="OZK376" s="1478"/>
      <c r="OZL376" s="1478"/>
      <c r="OZM376" s="1478"/>
      <c r="OZN376" s="1478"/>
      <c r="OZO376" s="1478"/>
      <c r="OZP376" s="1478"/>
      <c r="OZQ376" s="1478"/>
      <c r="OZR376" s="1478"/>
      <c r="OZS376" s="1478"/>
      <c r="OZT376" s="1478"/>
      <c r="OZU376" s="1478"/>
      <c r="OZV376" s="1478"/>
      <c r="OZW376" s="1478"/>
      <c r="OZX376" s="1478"/>
      <c r="OZY376" s="1478"/>
      <c r="OZZ376" s="1478"/>
      <c r="PAA376" s="1478"/>
      <c r="PAB376" s="1478"/>
      <c r="PAC376" s="1478"/>
      <c r="PAD376" s="1478"/>
      <c r="PAE376" s="1478"/>
      <c r="PAF376" s="1478"/>
      <c r="PAG376" s="1478"/>
      <c r="PAH376" s="1478"/>
      <c r="PAI376" s="1478"/>
      <c r="PAJ376" s="1478"/>
      <c r="PAK376" s="1478"/>
      <c r="PAL376" s="1478"/>
      <c r="PAM376" s="1478"/>
      <c r="PAN376" s="1478"/>
      <c r="PAO376" s="1478"/>
      <c r="PAP376" s="1478"/>
      <c r="PAQ376" s="1478"/>
      <c r="PAR376" s="1478"/>
      <c r="PAS376" s="1478"/>
      <c r="PAT376" s="1478"/>
      <c r="PAU376" s="1478"/>
      <c r="PAV376" s="1478"/>
      <c r="PAW376" s="1478"/>
      <c r="PAX376" s="1478"/>
      <c r="PAY376" s="1478"/>
      <c r="PAZ376" s="1478"/>
      <c r="PBA376" s="1478"/>
      <c r="PBB376" s="1478"/>
      <c r="PBC376" s="1478"/>
      <c r="PBD376" s="1478"/>
      <c r="PBE376" s="1478"/>
      <c r="PBF376" s="1478"/>
      <c r="PBG376" s="1478"/>
      <c r="PBH376" s="1478"/>
      <c r="PBI376" s="1478"/>
      <c r="PBJ376" s="1478"/>
      <c r="PBK376" s="1478"/>
      <c r="PBL376" s="1478"/>
      <c r="PBM376" s="1478"/>
      <c r="PBN376" s="1478"/>
      <c r="PBO376" s="1478"/>
      <c r="PBP376" s="1478"/>
      <c r="PBQ376" s="1478"/>
      <c r="PBR376" s="1478"/>
      <c r="PBS376" s="1478"/>
      <c r="PBT376" s="1478"/>
      <c r="PBU376" s="1478"/>
      <c r="PBV376" s="1478"/>
      <c r="PBW376" s="1478"/>
      <c r="PBX376" s="1478"/>
      <c r="PBY376" s="1478"/>
      <c r="PBZ376" s="1478"/>
      <c r="PCA376" s="1478"/>
      <c r="PCB376" s="1478"/>
      <c r="PCC376" s="1478"/>
      <c r="PCD376" s="1478"/>
      <c r="PCE376" s="1478"/>
      <c r="PCF376" s="1478"/>
      <c r="PCG376" s="1478"/>
      <c r="PCH376" s="1478"/>
      <c r="PCI376" s="1478"/>
      <c r="PCJ376" s="1478"/>
      <c r="PCK376" s="1478"/>
      <c r="PCL376" s="1478"/>
      <c r="PCM376" s="1478"/>
      <c r="PCN376" s="1478"/>
      <c r="PCO376" s="1478"/>
      <c r="PCP376" s="1478"/>
      <c r="PCQ376" s="1478"/>
      <c r="PCR376" s="1478"/>
      <c r="PCS376" s="1478"/>
      <c r="PCT376" s="1478"/>
      <c r="PCU376" s="1478"/>
      <c r="PCV376" s="1478"/>
      <c r="PCW376" s="1478"/>
      <c r="PCX376" s="1478"/>
      <c r="PCY376" s="1478"/>
      <c r="PCZ376" s="1478"/>
      <c r="PDA376" s="1478"/>
      <c r="PDB376" s="1478"/>
      <c r="PDC376" s="1478"/>
      <c r="PDD376" s="1478"/>
      <c r="PDE376" s="1478"/>
      <c r="PDF376" s="1478"/>
      <c r="PDG376" s="1478"/>
      <c r="PDH376" s="1478"/>
      <c r="PDI376" s="1478"/>
      <c r="PDJ376" s="1478"/>
      <c r="PDK376" s="1478"/>
      <c r="PDL376" s="1478"/>
      <c r="PDM376" s="1478"/>
      <c r="PDN376" s="1478"/>
      <c r="PDO376" s="1478"/>
      <c r="PDP376" s="1478"/>
      <c r="PDQ376" s="1478"/>
      <c r="PDR376" s="1478"/>
      <c r="PDS376" s="1478"/>
      <c r="PDT376" s="1478"/>
      <c r="PDU376" s="1478"/>
      <c r="PDV376" s="1478"/>
      <c r="PDW376" s="1478"/>
      <c r="PDX376" s="1478"/>
      <c r="PDY376" s="1478"/>
      <c r="PDZ376" s="1478"/>
      <c r="PEA376" s="1478"/>
      <c r="PEB376" s="1478"/>
      <c r="PEC376" s="1478"/>
      <c r="PED376" s="1478"/>
      <c r="PEE376" s="1478"/>
      <c r="PEF376" s="1478"/>
      <c r="PEG376" s="1478"/>
      <c r="PEH376" s="1478"/>
      <c r="PEI376" s="1478"/>
      <c r="PEJ376" s="1478"/>
      <c r="PEK376" s="1478"/>
      <c r="PEL376" s="1478"/>
      <c r="PEM376" s="1478"/>
      <c r="PEN376" s="1478"/>
      <c r="PEO376" s="1478"/>
      <c r="PEP376" s="1478"/>
      <c r="PEQ376" s="1478"/>
      <c r="PER376" s="1478"/>
      <c r="PES376" s="1478"/>
      <c r="PET376" s="1478"/>
      <c r="PEU376" s="1478"/>
      <c r="PEV376" s="1478"/>
      <c r="PEW376" s="1478"/>
      <c r="PEX376" s="1478"/>
      <c r="PEY376" s="1478"/>
      <c r="PEZ376" s="1478"/>
      <c r="PFA376" s="1478"/>
      <c r="PFB376" s="1478"/>
      <c r="PFC376" s="1478"/>
      <c r="PFD376" s="1478"/>
      <c r="PFE376" s="1478"/>
      <c r="PFF376" s="1478"/>
      <c r="PFG376" s="1478"/>
      <c r="PFH376" s="1478"/>
      <c r="PFI376" s="1478"/>
      <c r="PFJ376" s="1478"/>
      <c r="PFK376" s="1478"/>
      <c r="PFL376" s="1478"/>
      <c r="PFM376" s="1478"/>
      <c r="PFN376" s="1478"/>
      <c r="PFO376" s="1478"/>
      <c r="PFP376" s="1478"/>
      <c r="PFQ376" s="1478"/>
      <c r="PFR376" s="1478"/>
      <c r="PFS376" s="1478"/>
      <c r="PFT376" s="1478"/>
      <c r="PFU376" s="1478"/>
      <c r="PFV376" s="1478"/>
      <c r="PFW376" s="1478"/>
      <c r="PFX376" s="1478"/>
      <c r="PFY376" s="1478"/>
      <c r="PFZ376" s="1478"/>
      <c r="PGA376" s="1478"/>
      <c r="PGB376" s="1478"/>
      <c r="PGC376" s="1478"/>
      <c r="PGD376" s="1478"/>
      <c r="PGE376" s="1478"/>
      <c r="PGF376" s="1478"/>
      <c r="PGG376" s="1478"/>
      <c r="PGH376" s="1478"/>
      <c r="PGI376" s="1478"/>
      <c r="PGJ376" s="1478"/>
      <c r="PGK376" s="1478"/>
      <c r="PGL376" s="1478"/>
      <c r="PGM376" s="1478"/>
      <c r="PGN376" s="1478"/>
      <c r="PGO376" s="1478"/>
      <c r="PGP376" s="1478"/>
      <c r="PGQ376" s="1478"/>
      <c r="PGR376" s="1478"/>
      <c r="PGS376" s="1478"/>
      <c r="PGT376" s="1478"/>
      <c r="PGU376" s="1478"/>
      <c r="PGV376" s="1478"/>
      <c r="PGW376" s="1478"/>
      <c r="PGX376" s="1478"/>
      <c r="PGY376" s="1478"/>
      <c r="PGZ376" s="1478"/>
      <c r="PHA376" s="1478"/>
      <c r="PHB376" s="1478"/>
      <c r="PHC376" s="1478"/>
      <c r="PHD376" s="1478"/>
      <c r="PHE376" s="1478"/>
      <c r="PHF376" s="1478"/>
      <c r="PHG376" s="1478"/>
      <c r="PHH376" s="1478"/>
      <c r="PHI376" s="1478"/>
      <c r="PHJ376" s="1478"/>
      <c r="PHK376" s="1478"/>
      <c r="PHL376" s="1478"/>
      <c r="PHM376" s="1478"/>
      <c r="PHN376" s="1478"/>
      <c r="PHO376" s="1478"/>
      <c r="PHP376" s="1478"/>
      <c r="PHQ376" s="1478"/>
      <c r="PHR376" s="1478"/>
      <c r="PHS376" s="1478"/>
      <c r="PHT376" s="1478"/>
      <c r="PHU376" s="1478"/>
      <c r="PHV376" s="1478"/>
      <c r="PHW376" s="1478"/>
      <c r="PHX376" s="1478"/>
      <c r="PHY376" s="1478"/>
      <c r="PHZ376" s="1478"/>
      <c r="PIA376" s="1478"/>
      <c r="PIB376" s="1478"/>
      <c r="PIC376" s="1478"/>
      <c r="PID376" s="1478"/>
      <c r="PIE376" s="1478"/>
      <c r="PIF376" s="1478"/>
      <c r="PIG376" s="1478"/>
      <c r="PIH376" s="1478"/>
      <c r="PII376" s="1478"/>
      <c r="PIJ376" s="1478"/>
      <c r="PIK376" s="1478"/>
      <c r="PIL376" s="1478"/>
      <c r="PIM376" s="1478"/>
      <c r="PIN376" s="1478"/>
      <c r="PIO376" s="1478"/>
      <c r="PIP376" s="1478"/>
      <c r="PIQ376" s="1478"/>
      <c r="PIR376" s="1478"/>
      <c r="PIS376" s="1478"/>
      <c r="PIT376" s="1478"/>
      <c r="PIU376" s="1478"/>
      <c r="PIV376" s="1478"/>
      <c r="PIW376" s="1478"/>
      <c r="PIX376" s="1478"/>
      <c r="PIY376" s="1478"/>
      <c r="PIZ376" s="1478"/>
      <c r="PJA376" s="1478"/>
      <c r="PJB376" s="1478"/>
      <c r="PJC376" s="1478"/>
      <c r="PJD376" s="1478"/>
      <c r="PJE376" s="1478"/>
      <c r="PJF376" s="1478"/>
      <c r="PJG376" s="1478"/>
      <c r="PJH376" s="1478"/>
      <c r="PJI376" s="1478"/>
      <c r="PJJ376" s="1478"/>
      <c r="PJK376" s="1478"/>
      <c r="PJL376" s="1478"/>
      <c r="PJM376" s="1478"/>
      <c r="PJN376" s="1478"/>
      <c r="PJO376" s="1478"/>
      <c r="PJP376" s="1478"/>
      <c r="PJQ376" s="1478"/>
      <c r="PJR376" s="1478"/>
      <c r="PJS376" s="1478"/>
      <c r="PJT376" s="1478"/>
      <c r="PJU376" s="1478"/>
      <c r="PJV376" s="1478"/>
      <c r="PJW376" s="1478"/>
      <c r="PJX376" s="1478"/>
      <c r="PJY376" s="1478"/>
      <c r="PJZ376" s="1478"/>
      <c r="PKA376" s="1478"/>
      <c r="PKB376" s="1478"/>
      <c r="PKC376" s="1478"/>
      <c r="PKD376" s="1478"/>
      <c r="PKE376" s="1478"/>
      <c r="PKF376" s="1478"/>
      <c r="PKG376" s="1478"/>
      <c r="PKH376" s="1478"/>
      <c r="PKI376" s="1478"/>
      <c r="PKJ376" s="1478"/>
      <c r="PKK376" s="1478"/>
      <c r="PKL376" s="1478"/>
      <c r="PKM376" s="1478"/>
      <c r="PKN376" s="1478"/>
      <c r="PKO376" s="1478"/>
      <c r="PKP376" s="1478"/>
      <c r="PKQ376" s="1478"/>
      <c r="PKR376" s="1478"/>
      <c r="PKS376" s="1478"/>
      <c r="PKT376" s="1478"/>
      <c r="PKU376" s="1478"/>
      <c r="PKV376" s="1478"/>
      <c r="PKW376" s="1478"/>
      <c r="PKX376" s="1478"/>
      <c r="PKY376" s="1478"/>
      <c r="PKZ376" s="1478"/>
      <c r="PLA376" s="1478"/>
      <c r="PLB376" s="1478"/>
      <c r="PLC376" s="1478"/>
      <c r="PLD376" s="1478"/>
      <c r="PLE376" s="1478"/>
      <c r="PLF376" s="1478"/>
      <c r="PLG376" s="1478"/>
      <c r="PLH376" s="1478"/>
      <c r="PLI376" s="1478"/>
      <c r="PLJ376" s="1478"/>
      <c r="PLK376" s="1478"/>
      <c r="PLL376" s="1478"/>
      <c r="PLM376" s="1478"/>
      <c r="PLN376" s="1478"/>
      <c r="PLO376" s="1478"/>
      <c r="PLP376" s="1478"/>
      <c r="PLQ376" s="1478"/>
      <c r="PLR376" s="1478"/>
      <c r="PLS376" s="1478"/>
      <c r="PLT376" s="1478"/>
      <c r="PLU376" s="1478"/>
      <c r="PLV376" s="1478"/>
      <c r="PLW376" s="1478"/>
      <c r="PLX376" s="1478"/>
      <c r="PLY376" s="1478"/>
      <c r="PLZ376" s="1478"/>
      <c r="PMA376" s="1478"/>
      <c r="PMB376" s="1478"/>
      <c r="PMC376" s="1478"/>
      <c r="PMD376" s="1478"/>
      <c r="PME376" s="1478"/>
      <c r="PMF376" s="1478"/>
      <c r="PMG376" s="1478"/>
      <c r="PMH376" s="1478"/>
      <c r="PMI376" s="1478"/>
      <c r="PMJ376" s="1478"/>
      <c r="PMK376" s="1478"/>
      <c r="PML376" s="1478"/>
      <c r="PMM376" s="1478"/>
      <c r="PMN376" s="1478"/>
      <c r="PMO376" s="1478"/>
      <c r="PMP376" s="1478"/>
      <c r="PMQ376" s="1478"/>
      <c r="PMR376" s="1478"/>
      <c r="PMS376" s="1478"/>
      <c r="PMT376" s="1478"/>
      <c r="PMU376" s="1478"/>
      <c r="PMV376" s="1478"/>
      <c r="PMW376" s="1478"/>
      <c r="PMX376" s="1478"/>
      <c r="PMY376" s="1478"/>
      <c r="PMZ376" s="1478"/>
      <c r="PNA376" s="1478"/>
      <c r="PNB376" s="1478"/>
      <c r="PNC376" s="1478"/>
      <c r="PND376" s="1478"/>
      <c r="PNE376" s="1478"/>
      <c r="PNF376" s="1478"/>
      <c r="PNG376" s="1478"/>
      <c r="PNH376" s="1478"/>
      <c r="PNI376" s="1478"/>
      <c r="PNJ376" s="1478"/>
      <c r="PNK376" s="1478"/>
      <c r="PNL376" s="1478"/>
      <c r="PNM376" s="1478"/>
      <c r="PNN376" s="1478"/>
      <c r="PNO376" s="1478"/>
      <c r="PNP376" s="1478"/>
      <c r="PNQ376" s="1478"/>
      <c r="PNR376" s="1478"/>
      <c r="PNS376" s="1478"/>
      <c r="PNT376" s="1478"/>
      <c r="PNU376" s="1478"/>
      <c r="PNV376" s="1478"/>
      <c r="PNW376" s="1478"/>
      <c r="PNX376" s="1478"/>
      <c r="PNY376" s="1478"/>
      <c r="PNZ376" s="1478"/>
      <c r="POA376" s="1478"/>
      <c r="POB376" s="1478"/>
      <c r="POC376" s="1478"/>
      <c r="POD376" s="1478"/>
      <c r="POE376" s="1478"/>
      <c r="POF376" s="1478"/>
      <c r="POG376" s="1478"/>
      <c r="POH376" s="1478"/>
      <c r="POI376" s="1478"/>
      <c r="POJ376" s="1478"/>
      <c r="POK376" s="1478"/>
      <c r="POL376" s="1478"/>
      <c r="POM376" s="1478"/>
      <c r="PON376" s="1478"/>
      <c r="POO376" s="1478"/>
      <c r="POP376" s="1478"/>
      <c r="POQ376" s="1478"/>
      <c r="POR376" s="1478"/>
      <c r="POS376" s="1478"/>
      <c r="POT376" s="1478"/>
      <c r="POU376" s="1478"/>
      <c r="POV376" s="1478"/>
      <c r="POW376" s="1478"/>
      <c r="POX376" s="1478"/>
      <c r="POY376" s="1478"/>
      <c r="POZ376" s="1478"/>
      <c r="PPA376" s="1478"/>
      <c r="PPB376" s="1478"/>
      <c r="PPC376" s="1478"/>
      <c r="PPD376" s="1478"/>
      <c r="PPE376" s="1478"/>
      <c r="PPF376" s="1478"/>
      <c r="PPG376" s="1478"/>
      <c r="PPH376" s="1478"/>
      <c r="PPI376" s="1478"/>
      <c r="PPJ376" s="1478"/>
      <c r="PPK376" s="1478"/>
      <c r="PPL376" s="1478"/>
      <c r="PPM376" s="1478"/>
      <c r="PPN376" s="1478"/>
      <c r="PPO376" s="1478"/>
      <c r="PPP376" s="1478"/>
      <c r="PPQ376" s="1478"/>
      <c r="PPR376" s="1478"/>
      <c r="PPS376" s="1478"/>
      <c r="PPT376" s="1478"/>
      <c r="PPU376" s="1478"/>
      <c r="PPV376" s="1478"/>
      <c r="PPW376" s="1478"/>
      <c r="PPX376" s="1478"/>
      <c r="PPY376" s="1478"/>
      <c r="PPZ376" s="1478"/>
      <c r="PQA376" s="1478"/>
      <c r="PQB376" s="1478"/>
      <c r="PQC376" s="1478"/>
      <c r="PQD376" s="1478"/>
      <c r="PQE376" s="1478"/>
      <c r="PQF376" s="1478"/>
      <c r="PQG376" s="1478"/>
      <c r="PQH376" s="1478"/>
      <c r="PQI376" s="1478"/>
      <c r="PQJ376" s="1478"/>
      <c r="PQK376" s="1478"/>
      <c r="PQL376" s="1478"/>
      <c r="PQM376" s="1478"/>
      <c r="PQN376" s="1478"/>
      <c r="PQO376" s="1478"/>
      <c r="PQP376" s="1478"/>
      <c r="PQQ376" s="1478"/>
      <c r="PQR376" s="1478"/>
      <c r="PQS376" s="1478"/>
      <c r="PQT376" s="1478"/>
      <c r="PQU376" s="1478"/>
      <c r="PQV376" s="1478"/>
      <c r="PQW376" s="1478"/>
      <c r="PQX376" s="1478"/>
      <c r="PQY376" s="1478"/>
      <c r="PQZ376" s="1478"/>
      <c r="PRA376" s="1478"/>
      <c r="PRB376" s="1478"/>
      <c r="PRC376" s="1478"/>
      <c r="PRD376" s="1478"/>
      <c r="PRE376" s="1478"/>
      <c r="PRF376" s="1478"/>
      <c r="PRG376" s="1478"/>
      <c r="PRH376" s="1478"/>
      <c r="PRI376" s="1478"/>
      <c r="PRJ376" s="1478"/>
      <c r="PRK376" s="1478"/>
      <c r="PRL376" s="1478"/>
      <c r="PRM376" s="1478"/>
      <c r="PRN376" s="1478"/>
      <c r="PRO376" s="1478"/>
      <c r="PRP376" s="1478"/>
      <c r="PRQ376" s="1478"/>
      <c r="PRR376" s="1478"/>
      <c r="PRS376" s="1478"/>
      <c r="PRT376" s="1478"/>
      <c r="PRU376" s="1478"/>
      <c r="PRV376" s="1478"/>
      <c r="PRW376" s="1478"/>
      <c r="PRX376" s="1478"/>
      <c r="PRY376" s="1478"/>
      <c r="PRZ376" s="1478"/>
      <c r="PSA376" s="1478"/>
      <c r="PSB376" s="1478"/>
      <c r="PSC376" s="1478"/>
      <c r="PSD376" s="1478"/>
      <c r="PSE376" s="1478"/>
      <c r="PSF376" s="1478"/>
      <c r="PSG376" s="1478"/>
      <c r="PSH376" s="1478"/>
      <c r="PSI376" s="1478"/>
      <c r="PSJ376" s="1478"/>
      <c r="PSK376" s="1478"/>
      <c r="PSL376" s="1478"/>
      <c r="PSM376" s="1478"/>
      <c r="PSN376" s="1478"/>
      <c r="PSO376" s="1478"/>
      <c r="PSP376" s="1478"/>
      <c r="PSQ376" s="1478"/>
      <c r="PSR376" s="1478"/>
      <c r="PSS376" s="1478"/>
      <c r="PST376" s="1478"/>
      <c r="PSU376" s="1478"/>
      <c r="PSV376" s="1478"/>
      <c r="PSW376" s="1478"/>
      <c r="PSX376" s="1478"/>
      <c r="PSY376" s="1478"/>
      <c r="PSZ376" s="1478"/>
      <c r="PTA376" s="1478"/>
      <c r="PTB376" s="1478"/>
      <c r="PTC376" s="1478"/>
      <c r="PTD376" s="1478"/>
      <c r="PTE376" s="1478"/>
      <c r="PTF376" s="1478"/>
      <c r="PTG376" s="1478"/>
      <c r="PTH376" s="1478"/>
      <c r="PTI376" s="1478"/>
      <c r="PTJ376" s="1478"/>
      <c r="PTK376" s="1478"/>
      <c r="PTL376" s="1478"/>
      <c r="PTM376" s="1478"/>
      <c r="PTN376" s="1478"/>
      <c r="PTO376" s="1478"/>
      <c r="PTP376" s="1478"/>
      <c r="PTQ376" s="1478"/>
      <c r="PTR376" s="1478"/>
      <c r="PTS376" s="1478"/>
      <c r="PTT376" s="1478"/>
      <c r="PTU376" s="1478"/>
      <c r="PTV376" s="1478"/>
      <c r="PTW376" s="1478"/>
      <c r="PTX376" s="1478"/>
      <c r="PTY376" s="1478"/>
      <c r="PTZ376" s="1478"/>
      <c r="PUA376" s="1478"/>
      <c r="PUB376" s="1478"/>
      <c r="PUC376" s="1478"/>
      <c r="PUD376" s="1478"/>
      <c r="PUE376" s="1478"/>
      <c r="PUF376" s="1478"/>
      <c r="PUG376" s="1478"/>
      <c r="PUH376" s="1478"/>
      <c r="PUI376" s="1478"/>
      <c r="PUJ376" s="1478"/>
      <c r="PUK376" s="1478"/>
      <c r="PUL376" s="1478"/>
      <c r="PUM376" s="1478"/>
      <c r="PUN376" s="1478"/>
      <c r="PUO376" s="1478"/>
      <c r="PUP376" s="1478"/>
      <c r="PUQ376" s="1478"/>
      <c r="PUR376" s="1478"/>
      <c r="PUS376" s="1478"/>
      <c r="PUT376" s="1478"/>
      <c r="PUU376" s="1478"/>
      <c r="PUV376" s="1478"/>
      <c r="PUW376" s="1478"/>
      <c r="PUX376" s="1478"/>
      <c r="PUY376" s="1478"/>
      <c r="PUZ376" s="1478"/>
      <c r="PVA376" s="1478"/>
      <c r="PVB376" s="1478"/>
      <c r="PVC376" s="1478"/>
      <c r="PVD376" s="1478"/>
      <c r="PVE376" s="1478"/>
      <c r="PVF376" s="1478"/>
      <c r="PVG376" s="1478"/>
      <c r="PVH376" s="1478"/>
      <c r="PVI376" s="1478"/>
      <c r="PVJ376" s="1478"/>
      <c r="PVK376" s="1478"/>
      <c r="PVL376" s="1478"/>
      <c r="PVM376" s="1478"/>
      <c r="PVN376" s="1478"/>
      <c r="PVO376" s="1478"/>
      <c r="PVP376" s="1478"/>
      <c r="PVQ376" s="1478"/>
      <c r="PVR376" s="1478"/>
      <c r="PVS376" s="1478"/>
      <c r="PVT376" s="1478"/>
      <c r="PVU376" s="1478"/>
      <c r="PVV376" s="1478"/>
      <c r="PVW376" s="1478"/>
      <c r="PVX376" s="1478"/>
      <c r="PVY376" s="1478"/>
      <c r="PVZ376" s="1478"/>
      <c r="PWA376" s="1478"/>
      <c r="PWB376" s="1478"/>
      <c r="PWC376" s="1478"/>
      <c r="PWD376" s="1478"/>
      <c r="PWE376" s="1478"/>
      <c r="PWF376" s="1478"/>
      <c r="PWG376" s="1478"/>
      <c r="PWH376" s="1478"/>
      <c r="PWI376" s="1478"/>
      <c r="PWJ376" s="1478"/>
      <c r="PWK376" s="1478"/>
      <c r="PWL376" s="1478"/>
      <c r="PWM376" s="1478"/>
      <c r="PWN376" s="1478"/>
      <c r="PWO376" s="1478"/>
      <c r="PWP376" s="1478"/>
      <c r="PWQ376" s="1478"/>
      <c r="PWR376" s="1478"/>
      <c r="PWS376" s="1478"/>
      <c r="PWT376" s="1478"/>
      <c r="PWU376" s="1478"/>
      <c r="PWV376" s="1478"/>
      <c r="PWW376" s="1478"/>
      <c r="PWX376" s="1478"/>
      <c r="PWY376" s="1478"/>
      <c r="PWZ376" s="1478"/>
      <c r="PXA376" s="1478"/>
      <c r="PXB376" s="1478"/>
      <c r="PXC376" s="1478"/>
      <c r="PXD376" s="1478"/>
      <c r="PXE376" s="1478"/>
      <c r="PXF376" s="1478"/>
      <c r="PXG376" s="1478"/>
      <c r="PXH376" s="1478"/>
      <c r="PXI376" s="1478"/>
      <c r="PXJ376" s="1478"/>
      <c r="PXK376" s="1478"/>
      <c r="PXL376" s="1478"/>
      <c r="PXM376" s="1478"/>
      <c r="PXN376" s="1478"/>
      <c r="PXO376" s="1478"/>
      <c r="PXP376" s="1478"/>
      <c r="PXQ376" s="1478"/>
      <c r="PXR376" s="1478"/>
      <c r="PXS376" s="1478"/>
      <c r="PXT376" s="1478"/>
      <c r="PXU376" s="1478"/>
      <c r="PXV376" s="1478"/>
      <c r="PXW376" s="1478"/>
      <c r="PXX376" s="1478"/>
      <c r="PXY376" s="1478"/>
      <c r="PXZ376" s="1478"/>
      <c r="PYA376" s="1478"/>
      <c r="PYB376" s="1478"/>
      <c r="PYC376" s="1478"/>
      <c r="PYD376" s="1478"/>
      <c r="PYE376" s="1478"/>
      <c r="PYF376" s="1478"/>
      <c r="PYG376" s="1478"/>
      <c r="PYH376" s="1478"/>
      <c r="PYI376" s="1478"/>
      <c r="PYJ376" s="1478"/>
      <c r="PYK376" s="1478"/>
      <c r="PYL376" s="1478"/>
      <c r="PYM376" s="1478"/>
      <c r="PYN376" s="1478"/>
      <c r="PYO376" s="1478"/>
      <c r="PYP376" s="1478"/>
      <c r="PYQ376" s="1478"/>
      <c r="PYR376" s="1478"/>
      <c r="PYS376" s="1478"/>
      <c r="PYT376" s="1478"/>
      <c r="PYU376" s="1478"/>
      <c r="PYV376" s="1478"/>
      <c r="PYW376" s="1478"/>
      <c r="PYX376" s="1478"/>
      <c r="PYY376" s="1478"/>
      <c r="PYZ376" s="1478"/>
      <c r="PZA376" s="1478"/>
      <c r="PZB376" s="1478"/>
      <c r="PZC376" s="1478"/>
      <c r="PZD376" s="1478"/>
      <c r="PZE376" s="1478"/>
      <c r="PZF376" s="1478"/>
      <c r="PZG376" s="1478"/>
      <c r="PZH376" s="1478"/>
      <c r="PZI376" s="1478"/>
      <c r="PZJ376" s="1478"/>
      <c r="PZK376" s="1478"/>
      <c r="PZL376" s="1478"/>
      <c r="PZM376" s="1478"/>
      <c r="PZN376" s="1478"/>
      <c r="PZO376" s="1478"/>
      <c r="PZP376" s="1478"/>
      <c r="PZQ376" s="1478"/>
      <c r="PZR376" s="1478"/>
      <c r="PZS376" s="1478"/>
      <c r="PZT376" s="1478"/>
      <c r="PZU376" s="1478"/>
      <c r="PZV376" s="1478"/>
      <c r="PZW376" s="1478"/>
      <c r="PZX376" s="1478"/>
      <c r="PZY376" s="1478"/>
      <c r="PZZ376" s="1478"/>
      <c r="QAA376" s="1478"/>
      <c r="QAB376" s="1478"/>
      <c r="QAC376" s="1478"/>
      <c r="QAD376" s="1478"/>
      <c r="QAE376" s="1478"/>
      <c r="QAF376" s="1478"/>
      <c r="QAG376" s="1478"/>
      <c r="QAH376" s="1478"/>
      <c r="QAI376" s="1478"/>
      <c r="QAJ376" s="1478"/>
      <c r="QAK376" s="1478"/>
      <c r="QAL376" s="1478"/>
      <c r="QAM376" s="1478"/>
      <c r="QAN376" s="1478"/>
      <c r="QAO376" s="1478"/>
      <c r="QAP376" s="1478"/>
      <c r="QAQ376" s="1478"/>
      <c r="QAR376" s="1478"/>
      <c r="QAS376" s="1478"/>
      <c r="QAT376" s="1478"/>
      <c r="QAU376" s="1478"/>
      <c r="QAV376" s="1478"/>
      <c r="QAW376" s="1478"/>
      <c r="QAX376" s="1478"/>
      <c r="QAY376" s="1478"/>
      <c r="QAZ376" s="1478"/>
      <c r="QBA376" s="1478"/>
      <c r="QBB376" s="1478"/>
      <c r="QBC376" s="1478"/>
      <c r="QBD376" s="1478"/>
      <c r="QBE376" s="1478"/>
      <c r="QBF376" s="1478"/>
      <c r="QBG376" s="1478"/>
      <c r="QBH376" s="1478"/>
      <c r="QBI376" s="1478"/>
      <c r="QBJ376" s="1478"/>
      <c r="QBK376" s="1478"/>
      <c r="QBL376" s="1478"/>
      <c r="QBM376" s="1478"/>
      <c r="QBN376" s="1478"/>
      <c r="QBO376" s="1478"/>
      <c r="QBP376" s="1478"/>
      <c r="QBQ376" s="1478"/>
      <c r="QBR376" s="1478"/>
      <c r="QBS376" s="1478"/>
      <c r="QBT376" s="1478"/>
      <c r="QBU376" s="1478"/>
      <c r="QBV376" s="1478"/>
      <c r="QBW376" s="1478"/>
      <c r="QBX376" s="1478"/>
      <c r="QBY376" s="1478"/>
      <c r="QBZ376" s="1478"/>
      <c r="QCA376" s="1478"/>
      <c r="QCB376" s="1478"/>
      <c r="QCC376" s="1478"/>
      <c r="QCD376" s="1478"/>
      <c r="QCE376" s="1478"/>
      <c r="QCF376" s="1478"/>
      <c r="QCG376" s="1478"/>
      <c r="QCH376" s="1478"/>
      <c r="QCI376" s="1478"/>
      <c r="QCJ376" s="1478"/>
      <c r="QCK376" s="1478"/>
      <c r="QCL376" s="1478"/>
      <c r="QCM376" s="1478"/>
      <c r="QCN376" s="1478"/>
      <c r="QCO376" s="1478"/>
      <c r="QCP376" s="1478"/>
      <c r="QCQ376" s="1478"/>
      <c r="QCR376" s="1478"/>
      <c r="QCS376" s="1478"/>
      <c r="QCT376" s="1478"/>
      <c r="QCU376" s="1478"/>
      <c r="QCV376" s="1478"/>
      <c r="QCW376" s="1478"/>
      <c r="QCX376" s="1478"/>
      <c r="QCY376" s="1478"/>
      <c r="QCZ376" s="1478"/>
      <c r="QDA376" s="1478"/>
      <c r="QDB376" s="1478"/>
      <c r="QDC376" s="1478"/>
      <c r="QDD376" s="1478"/>
      <c r="QDE376" s="1478"/>
      <c r="QDF376" s="1478"/>
      <c r="QDG376" s="1478"/>
      <c r="QDH376" s="1478"/>
      <c r="QDI376" s="1478"/>
      <c r="QDJ376" s="1478"/>
      <c r="QDK376" s="1478"/>
      <c r="QDL376" s="1478"/>
      <c r="QDM376" s="1478"/>
      <c r="QDN376" s="1478"/>
      <c r="QDO376" s="1478"/>
      <c r="QDP376" s="1478"/>
      <c r="QDQ376" s="1478"/>
      <c r="QDR376" s="1478"/>
      <c r="QDS376" s="1478"/>
      <c r="QDT376" s="1478"/>
      <c r="QDU376" s="1478"/>
      <c r="QDV376" s="1478"/>
      <c r="QDW376" s="1478"/>
      <c r="QDX376" s="1478"/>
      <c r="QDY376" s="1478"/>
      <c r="QDZ376" s="1478"/>
      <c r="QEA376" s="1478"/>
      <c r="QEB376" s="1478"/>
      <c r="QEC376" s="1478"/>
      <c r="QED376" s="1478"/>
      <c r="QEE376" s="1478"/>
      <c r="QEF376" s="1478"/>
      <c r="QEG376" s="1478"/>
      <c r="QEH376" s="1478"/>
      <c r="QEI376" s="1478"/>
      <c r="QEJ376" s="1478"/>
      <c r="QEK376" s="1478"/>
      <c r="QEL376" s="1478"/>
      <c r="QEM376" s="1478"/>
      <c r="QEN376" s="1478"/>
      <c r="QEO376" s="1478"/>
      <c r="QEP376" s="1478"/>
      <c r="QEQ376" s="1478"/>
      <c r="QER376" s="1478"/>
      <c r="QES376" s="1478"/>
      <c r="QET376" s="1478"/>
      <c r="QEU376" s="1478"/>
      <c r="QEV376" s="1478"/>
      <c r="QEW376" s="1478"/>
      <c r="QEX376" s="1478"/>
      <c r="QEY376" s="1478"/>
      <c r="QEZ376" s="1478"/>
      <c r="QFA376" s="1478"/>
      <c r="QFB376" s="1478"/>
      <c r="QFC376" s="1478"/>
      <c r="QFD376" s="1478"/>
      <c r="QFE376" s="1478"/>
      <c r="QFF376" s="1478"/>
      <c r="QFG376" s="1478"/>
      <c r="QFH376" s="1478"/>
      <c r="QFI376" s="1478"/>
      <c r="QFJ376" s="1478"/>
      <c r="QFK376" s="1478"/>
      <c r="QFL376" s="1478"/>
      <c r="QFM376" s="1478"/>
      <c r="QFN376" s="1478"/>
      <c r="QFO376" s="1478"/>
      <c r="QFP376" s="1478"/>
      <c r="QFQ376" s="1478"/>
      <c r="QFR376" s="1478"/>
      <c r="QFS376" s="1478"/>
      <c r="QFT376" s="1478"/>
      <c r="QFU376" s="1478"/>
      <c r="QFV376" s="1478"/>
      <c r="QFW376" s="1478"/>
      <c r="QFX376" s="1478"/>
      <c r="QFY376" s="1478"/>
      <c r="QFZ376" s="1478"/>
      <c r="QGA376" s="1478"/>
      <c r="QGB376" s="1478"/>
      <c r="QGC376" s="1478"/>
      <c r="QGD376" s="1478"/>
      <c r="QGE376" s="1478"/>
      <c r="QGF376" s="1478"/>
      <c r="QGG376" s="1478"/>
      <c r="QGH376" s="1478"/>
      <c r="QGI376" s="1478"/>
      <c r="QGJ376" s="1478"/>
      <c r="QGK376" s="1478"/>
      <c r="QGL376" s="1478"/>
      <c r="QGM376" s="1478"/>
      <c r="QGN376" s="1478"/>
      <c r="QGO376" s="1478"/>
      <c r="QGP376" s="1478"/>
      <c r="QGQ376" s="1478"/>
      <c r="QGR376" s="1478"/>
      <c r="QGS376" s="1478"/>
      <c r="QGT376" s="1478"/>
      <c r="QGU376" s="1478"/>
      <c r="QGV376" s="1478"/>
      <c r="QGW376" s="1478"/>
      <c r="QGX376" s="1478"/>
      <c r="QGY376" s="1478"/>
      <c r="QGZ376" s="1478"/>
      <c r="QHA376" s="1478"/>
      <c r="QHB376" s="1478"/>
      <c r="QHC376" s="1478"/>
      <c r="QHD376" s="1478"/>
      <c r="QHE376" s="1478"/>
      <c r="QHF376" s="1478"/>
      <c r="QHG376" s="1478"/>
      <c r="QHH376" s="1478"/>
      <c r="QHI376" s="1478"/>
      <c r="QHJ376" s="1478"/>
      <c r="QHK376" s="1478"/>
      <c r="QHL376" s="1478"/>
      <c r="QHM376" s="1478"/>
      <c r="QHN376" s="1478"/>
      <c r="QHO376" s="1478"/>
      <c r="QHP376" s="1478"/>
      <c r="QHQ376" s="1478"/>
      <c r="QHR376" s="1478"/>
      <c r="QHS376" s="1478"/>
      <c r="QHT376" s="1478"/>
      <c r="QHU376" s="1478"/>
      <c r="QHV376" s="1478"/>
      <c r="QHW376" s="1478"/>
      <c r="QHX376" s="1478"/>
      <c r="QHY376" s="1478"/>
      <c r="QHZ376" s="1478"/>
      <c r="QIA376" s="1478"/>
      <c r="QIB376" s="1478"/>
      <c r="QIC376" s="1478"/>
      <c r="QID376" s="1478"/>
      <c r="QIE376" s="1478"/>
      <c r="QIF376" s="1478"/>
      <c r="QIG376" s="1478"/>
      <c r="QIH376" s="1478"/>
      <c r="QII376" s="1478"/>
      <c r="QIJ376" s="1478"/>
      <c r="QIK376" s="1478"/>
      <c r="QIL376" s="1478"/>
      <c r="QIM376" s="1478"/>
      <c r="QIN376" s="1478"/>
      <c r="QIO376" s="1478"/>
      <c r="QIP376" s="1478"/>
      <c r="QIQ376" s="1478"/>
      <c r="QIR376" s="1478"/>
      <c r="QIS376" s="1478"/>
      <c r="QIT376" s="1478"/>
      <c r="QIU376" s="1478"/>
      <c r="QIV376" s="1478"/>
      <c r="QIW376" s="1478"/>
      <c r="QIX376" s="1478"/>
      <c r="QIY376" s="1478"/>
      <c r="QIZ376" s="1478"/>
      <c r="QJA376" s="1478"/>
      <c r="QJB376" s="1478"/>
      <c r="QJC376" s="1478"/>
      <c r="QJD376" s="1478"/>
      <c r="QJE376" s="1478"/>
      <c r="QJF376" s="1478"/>
      <c r="QJG376" s="1478"/>
      <c r="QJH376" s="1478"/>
      <c r="QJI376" s="1478"/>
      <c r="QJJ376" s="1478"/>
      <c r="QJK376" s="1478"/>
      <c r="QJL376" s="1478"/>
      <c r="QJM376" s="1478"/>
      <c r="QJN376" s="1478"/>
      <c r="QJO376" s="1478"/>
      <c r="QJP376" s="1478"/>
      <c r="QJQ376" s="1478"/>
      <c r="QJR376" s="1478"/>
      <c r="QJS376" s="1478"/>
      <c r="QJT376" s="1478"/>
      <c r="QJU376" s="1478"/>
      <c r="QJV376" s="1478"/>
      <c r="QJW376" s="1478"/>
      <c r="QJX376" s="1478"/>
      <c r="QJY376" s="1478"/>
      <c r="QJZ376" s="1478"/>
      <c r="QKA376" s="1478"/>
      <c r="QKB376" s="1478"/>
      <c r="QKC376" s="1478"/>
      <c r="QKD376" s="1478"/>
      <c r="QKE376" s="1478"/>
      <c r="QKF376" s="1478"/>
      <c r="QKG376" s="1478"/>
      <c r="QKH376" s="1478"/>
      <c r="QKI376" s="1478"/>
      <c r="QKJ376" s="1478"/>
      <c r="QKK376" s="1478"/>
      <c r="QKL376" s="1478"/>
      <c r="QKM376" s="1478"/>
      <c r="QKN376" s="1478"/>
      <c r="QKO376" s="1478"/>
      <c r="QKP376" s="1478"/>
      <c r="QKQ376" s="1478"/>
      <c r="QKR376" s="1478"/>
      <c r="QKS376" s="1478"/>
      <c r="QKT376" s="1478"/>
      <c r="QKU376" s="1478"/>
      <c r="QKV376" s="1478"/>
      <c r="QKW376" s="1478"/>
      <c r="QKX376" s="1478"/>
      <c r="QKY376" s="1478"/>
      <c r="QKZ376" s="1478"/>
      <c r="QLA376" s="1478"/>
      <c r="QLB376" s="1478"/>
      <c r="QLC376" s="1478"/>
      <c r="QLD376" s="1478"/>
      <c r="QLE376" s="1478"/>
      <c r="QLF376" s="1478"/>
      <c r="QLG376" s="1478"/>
      <c r="QLH376" s="1478"/>
      <c r="QLI376" s="1478"/>
      <c r="QLJ376" s="1478"/>
      <c r="QLK376" s="1478"/>
      <c r="QLL376" s="1478"/>
      <c r="QLM376" s="1478"/>
      <c r="QLN376" s="1478"/>
      <c r="QLO376" s="1478"/>
      <c r="QLP376" s="1478"/>
      <c r="QLQ376" s="1478"/>
      <c r="QLR376" s="1478"/>
      <c r="QLS376" s="1478"/>
      <c r="QLT376" s="1478"/>
      <c r="QLU376" s="1478"/>
      <c r="QLV376" s="1478"/>
      <c r="QLW376" s="1478"/>
      <c r="QLX376" s="1478"/>
      <c r="QLY376" s="1478"/>
      <c r="QLZ376" s="1478"/>
      <c r="QMA376" s="1478"/>
      <c r="QMB376" s="1478"/>
      <c r="QMC376" s="1478"/>
      <c r="QMD376" s="1478"/>
      <c r="QME376" s="1478"/>
      <c r="QMF376" s="1478"/>
      <c r="QMG376" s="1478"/>
      <c r="QMH376" s="1478"/>
      <c r="QMI376" s="1478"/>
      <c r="QMJ376" s="1478"/>
      <c r="QMK376" s="1478"/>
      <c r="QML376" s="1478"/>
      <c r="QMM376" s="1478"/>
      <c r="QMN376" s="1478"/>
      <c r="QMO376" s="1478"/>
      <c r="QMP376" s="1478"/>
      <c r="QMQ376" s="1478"/>
      <c r="QMR376" s="1478"/>
      <c r="QMS376" s="1478"/>
      <c r="QMT376" s="1478"/>
      <c r="QMU376" s="1478"/>
      <c r="QMV376" s="1478"/>
      <c r="QMW376" s="1478"/>
      <c r="QMX376" s="1478"/>
      <c r="QMY376" s="1478"/>
      <c r="QMZ376" s="1478"/>
      <c r="QNA376" s="1478"/>
      <c r="QNB376" s="1478"/>
      <c r="QNC376" s="1478"/>
      <c r="QND376" s="1478"/>
      <c r="QNE376" s="1478"/>
      <c r="QNF376" s="1478"/>
      <c r="QNG376" s="1478"/>
      <c r="QNH376" s="1478"/>
      <c r="QNI376" s="1478"/>
      <c r="QNJ376" s="1478"/>
      <c r="QNK376" s="1478"/>
      <c r="QNL376" s="1478"/>
      <c r="QNM376" s="1478"/>
      <c r="QNN376" s="1478"/>
      <c r="QNO376" s="1478"/>
      <c r="QNP376" s="1478"/>
      <c r="QNQ376" s="1478"/>
      <c r="QNR376" s="1478"/>
      <c r="QNS376" s="1478"/>
      <c r="QNT376" s="1478"/>
      <c r="QNU376" s="1478"/>
      <c r="QNV376" s="1478"/>
      <c r="QNW376" s="1478"/>
      <c r="QNX376" s="1478"/>
      <c r="QNY376" s="1478"/>
      <c r="QNZ376" s="1478"/>
      <c r="QOA376" s="1478"/>
      <c r="QOB376" s="1478"/>
      <c r="QOC376" s="1478"/>
      <c r="QOD376" s="1478"/>
      <c r="QOE376" s="1478"/>
      <c r="QOF376" s="1478"/>
      <c r="QOG376" s="1478"/>
      <c r="QOH376" s="1478"/>
      <c r="QOI376" s="1478"/>
      <c r="QOJ376" s="1478"/>
      <c r="QOK376" s="1478"/>
      <c r="QOL376" s="1478"/>
      <c r="QOM376" s="1478"/>
      <c r="QON376" s="1478"/>
      <c r="QOO376" s="1478"/>
      <c r="QOP376" s="1478"/>
      <c r="QOQ376" s="1478"/>
      <c r="QOR376" s="1478"/>
      <c r="QOS376" s="1478"/>
      <c r="QOT376" s="1478"/>
      <c r="QOU376" s="1478"/>
      <c r="QOV376" s="1478"/>
      <c r="QOW376" s="1478"/>
      <c r="QOX376" s="1478"/>
      <c r="QOY376" s="1478"/>
      <c r="QOZ376" s="1478"/>
      <c r="QPA376" s="1478"/>
      <c r="QPB376" s="1478"/>
      <c r="QPC376" s="1478"/>
      <c r="QPD376" s="1478"/>
      <c r="QPE376" s="1478"/>
      <c r="QPF376" s="1478"/>
      <c r="QPG376" s="1478"/>
      <c r="QPH376" s="1478"/>
      <c r="QPI376" s="1478"/>
      <c r="QPJ376" s="1478"/>
      <c r="QPK376" s="1478"/>
      <c r="QPL376" s="1478"/>
      <c r="QPM376" s="1478"/>
      <c r="QPN376" s="1478"/>
      <c r="QPO376" s="1478"/>
      <c r="QPP376" s="1478"/>
      <c r="QPQ376" s="1478"/>
      <c r="QPR376" s="1478"/>
      <c r="QPS376" s="1478"/>
      <c r="QPT376" s="1478"/>
      <c r="QPU376" s="1478"/>
      <c r="QPV376" s="1478"/>
      <c r="QPW376" s="1478"/>
      <c r="QPX376" s="1478"/>
      <c r="QPY376" s="1478"/>
      <c r="QPZ376" s="1478"/>
      <c r="QQA376" s="1478"/>
      <c r="QQB376" s="1478"/>
      <c r="QQC376" s="1478"/>
      <c r="QQD376" s="1478"/>
      <c r="QQE376" s="1478"/>
      <c r="QQF376" s="1478"/>
      <c r="QQG376" s="1478"/>
      <c r="QQH376" s="1478"/>
      <c r="QQI376" s="1478"/>
      <c r="QQJ376" s="1478"/>
      <c r="QQK376" s="1478"/>
      <c r="QQL376" s="1478"/>
      <c r="QQM376" s="1478"/>
      <c r="QQN376" s="1478"/>
      <c r="QQO376" s="1478"/>
      <c r="QQP376" s="1478"/>
      <c r="QQQ376" s="1478"/>
      <c r="QQR376" s="1478"/>
      <c r="QQS376" s="1478"/>
      <c r="QQT376" s="1478"/>
      <c r="QQU376" s="1478"/>
      <c r="QQV376" s="1478"/>
      <c r="QQW376" s="1478"/>
      <c r="QQX376" s="1478"/>
      <c r="QQY376" s="1478"/>
      <c r="QQZ376" s="1478"/>
      <c r="QRA376" s="1478"/>
      <c r="QRB376" s="1478"/>
      <c r="QRC376" s="1478"/>
      <c r="QRD376" s="1478"/>
      <c r="QRE376" s="1478"/>
      <c r="QRF376" s="1478"/>
      <c r="QRG376" s="1478"/>
      <c r="QRH376" s="1478"/>
      <c r="QRI376" s="1478"/>
      <c r="QRJ376" s="1478"/>
      <c r="QRK376" s="1478"/>
      <c r="QRL376" s="1478"/>
      <c r="QRM376" s="1478"/>
      <c r="QRN376" s="1478"/>
      <c r="QRO376" s="1478"/>
      <c r="QRP376" s="1478"/>
      <c r="QRQ376" s="1478"/>
      <c r="QRR376" s="1478"/>
      <c r="QRS376" s="1478"/>
      <c r="QRT376" s="1478"/>
      <c r="QRU376" s="1478"/>
      <c r="QRV376" s="1478"/>
      <c r="QRW376" s="1478"/>
      <c r="QRX376" s="1478"/>
      <c r="QRY376" s="1478"/>
      <c r="QRZ376" s="1478"/>
      <c r="QSA376" s="1478"/>
      <c r="QSB376" s="1478"/>
      <c r="QSC376" s="1478"/>
      <c r="QSD376" s="1478"/>
      <c r="QSE376" s="1478"/>
      <c r="QSF376" s="1478"/>
      <c r="QSG376" s="1478"/>
      <c r="QSH376" s="1478"/>
      <c r="QSI376" s="1478"/>
      <c r="QSJ376" s="1478"/>
      <c r="QSK376" s="1478"/>
      <c r="QSL376" s="1478"/>
      <c r="QSM376" s="1478"/>
      <c r="QSN376" s="1478"/>
      <c r="QSO376" s="1478"/>
      <c r="QSP376" s="1478"/>
      <c r="QSQ376" s="1478"/>
      <c r="QSR376" s="1478"/>
      <c r="QSS376" s="1478"/>
      <c r="QST376" s="1478"/>
      <c r="QSU376" s="1478"/>
      <c r="QSV376" s="1478"/>
      <c r="QSW376" s="1478"/>
      <c r="QSX376" s="1478"/>
      <c r="QSY376" s="1478"/>
      <c r="QSZ376" s="1478"/>
      <c r="QTA376" s="1478"/>
      <c r="QTB376" s="1478"/>
      <c r="QTC376" s="1478"/>
      <c r="QTD376" s="1478"/>
      <c r="QTE376" s="1478"/>
      <c r="QTF376" s="1478"/>
      <c r="QTG376" s="1478"/>
      <c r="QTH376" s="1478"/>
      <c r="QTI376" s="1478"/>
      <c r="QTJ376" s="1478"/>
      <c r="QTK376" s="1478"/>
      <c r="QTL376" s="1478"/>
      <c r="QTM376" s="1478"/>
      <c r="QTN376" s="1478"/>
      <c r="QTO376" s="1478"/>
      <c r="QTP376" s="1478"/>
      <c r="QTQ376" s="1478"/>
      <c r="QTR376" s="1478"/>
      <c r="QTS376" s="1478"/>
      <c r="QTT376" s="1478"/>
      <c r="QTU376" s="1478"/>
      <c r="QTV376" s="1478"/>
      <c r="QTW376" s="1478"/>
      <c r="QTX376" s="1478"/>
      <c r="QTY376" s="1478"/>
      <c r="QTZ376" s="1478"/>
      <c r="QUA376" s="1478"/>
      <c r="QUB376" s="1478"/>
      <c r="QUC376" s="1478"/>
      <c r="QUD376" s="1478"/>
      <c r="QUE376" s="1478"/>
      <c r="QUF376" s="1478"/>
      <c r="QUG376" s="1478"/>
      <c r="QUH376" s="1478"/>
      <c r="QUI376" s="1478"/>
      <c r="QUJ376" s="1478"/>
      <c r="QUK376" s="1478"/>
      <c r="QUL376" s="1478"/>
      <c r="QUM376" s="1478"/>
      <c r="QUN376" s="1478"/>
      <c r="QUO376" s="1478"/>
      <c r="QUP376" s="1478"/>
      <c r="QUQ376" s="1478"/>
      <c r="QUR376" s="1478"/>
      <c r="QUS376" s="1478"/>
      <c r="QUT376" s="1478"/>
      <c r="QUU376" s="1478"/>
      <c r="QUV376" s="1478"/>
      <c r="QUW376" s="1478"/>
      <c r="QUX376" s="1478"/>
      <c r="QUY376" s="1478"/>
      <c r="QUZ376" s="1478"/>
      <c r="QVA376" s="1478"/>
      <c r="QVB376" s="1478"/>
      <c r="QVC376" s="1478"/>
      <c r="QVD376" s="1478"/>
      <c r="QVE376" s="1478"/>
      <c r="QVF376" s="1478"/>
      <c r="QVG376" s="1478"/>
      <c r="QVH376" s="1478"/>
      <c r="QVI376" s="1478"/>
      <c r="QVJ376" s="1478"/>
      <c r="QVK376" s="1478"/>
      <c r="QVL376" s="1478"/>
      <c r="QVM376" s="1478"/>
      <c r="QVN376" s="1478"/>
      <c r="QVO376" s="1478"/>
      <c r="QVP376" s="1478"/>
      <c r="QVQ376" s="1478"/>
      <c r="QVR376" s="1478"/>
      <c r="QVS376" s="1478"/>
      <c r="QVT376" s="1478"/>
      <c r="QVU376" s="1478"/>
      <c r="QVV376" s="1478"/>
      <c r="QVW376" s="1478"/>
      <c r="QVX376" s="1478"/>
      <c r="QVY376" s="1478"/>
      <c r="QVZ376" s="1478"/>
      <c r="QWA376" s="1478"/>
      <c r="QWB376" s="1478"/>
      <c r="QWC376" s="1478"/>
      <c r="QWD376" s="1478"/>
      <c r="QWE376" s="1478"/>
      <c r="QWF376" s="1478"/>
      <c r="QWG376" s="1478"/>
      <c r="QWH376" s="1478"/>
      <c r="QWI376" s="1478"/>
      <c r="QWJ376" s="1478"/>
      <c r="QWK376" s="1478"/>
      <c r="QWL376" s="1478"/>
      <c r="QWM376" s="1478"/>
      <c r="QWN376" s="1478"/>
      <c r="QWO376" s="1478"/>
      <c r="QWP376" s="1478"/>
      <c r="QWQ376" s="1478"/>
      <c r="QWR376" s="1478"/>
      <c r="QWS376" s="1478"/>
      <c r="QWT376" s="1478"/>
      <c r="QWU376" s="1478"/>
      <c r="QWV376" s="1478"/>
      <c r="QWW376" s="1478"/>
      <c r="QWX376" s="1478"/>
      <c r="QWY376" s="1478"/>
      <c r="QWZ376" s="1478"/>
      <c r="QXA376" s="1478"/>
      <c r="QXB376" s="1478"/>
      <c r="QXC376" s="1478"/>
      <c r="QXD376" s="1478"/>
      <c r="QXE376" s="1478"/>
      <c r="QXF376" s="1478"/>
      <c r="QXG376" s="1478"/>
      <c r="QXH376" s="1478"/>
      <c r="QXI376" s="1478"/>
      <c r="QXJ376" s="1478"/>
      <c r="QXK376" s="1478"/>
      <c r="QXL376" s="1478"/>
      <c r="QXM376" s="1478"/>
      <c r="QXN376" s="1478"/>
      <c r="QXO376" s="1478"/>
      <c r="QXP376" s="1478"/>
      <c r="QXQ376" s="1478"/>
      <c r="QXR376" s="1478"/>
      <c r="QXS376" s="1478"/>
      <c r="QXT376" s="1478"/>
      <c r="QXU376" s="1478"/>
      <c r="QXV376" s="1478"/>
      <c r="QXW376" s="1478"/>
      <c r="QXX376" s="1478"/>
      <c r="QXY376" s="1478"/>
      <c r="QXZ376" s="1478"/>
      <c r="QYA376" s="1478"/>
      <c r="QYB376" s="1478"/>
      <c r="QYC376" s="1478"/>
      <c r="QYD376" s="1478"/>
      <c r="QYE376" s="1478"/>
      <c r="QYF376" s="1478"/>
      <c r="QYG376" s="1478"/>
      <c r="QYH376" s="1478"/>
      <c r="QYI376" s="1478"/>
      <c r="QYJ376" s="1478"/>
      <c r="QYK376" s="1478"/>
      <c r="QYL376" s="1478"/>
      <c r="QYM376" s="1478"/>
      <c r="QYN376" s="1478"/>
      <c r="QYO376" s="1478"/>
      <c r="QYP376" s="1478"/>
      <c r="QYQ376" s="1478"/>
      <c r="QYR376" s="1478"/>
      <c r="QYS376" s="1478"/>
      <c r="QYT376" s="1478"/>
      <c r="QYU376" s="1478"/>
      <c r="QYV376" s="1478"/>
      <c r="QYW376" s="1478"/>
      <c r="QYX376" s="1478"/>
      <c r="QYY376" s="1478"/>
      <c r="QYZ376" s="1478"/>
      <c r="QZA376" s="1478"/>
      <c r="QZB376" s="1478"/>
      <c r="QZC376" s="1478"/>
      <c r="QZD376" s="1478"/>
      <c r="QZE376" s="1478"/>
      <c r="QZF376" s="1478"/>
      <c r="QZG376" s="1478"/>
      <c r="QZH376" s="1478"/>
      <c r="QZI376" s="1478"/>
      <c r="QZJ376" s="1478"/>
      <c r="QZK376" s="1478"/>
      <c r="QZL376" s="1478"/>
      <c r="QZM376" s="1478"/>
      <c r="QZN376" s="1478"/>
      <c r="QZO376" s="1478"/>
      <c r="QZP376" s="1478"/>
      <c r="QZQ376" s="1478"/>
      <c r="QZR376" s="1478"/>
      <c r="QZS376" s="1478"/>
      <c r="QZT376" s="1478"/>
      <c r="QZU376" s="1478"/>
      <c r="QZV376" s="1478"/>
      <c r="QZW376" s="1478"/>
      <c r="QZX376" s="1478"/>
      <c r="QZY376" s="1478"/>
      <c r="QZZ376" s="1478"/>
      <c r="RAA376" s="1478"/>
      <c r="RAB376" s="1478"/>
      <c r="RAC376" s="1478"/>
      <c r="RAD376" s="1478"/>
      <c r="RAE376" s="1478"/>
      <c r="RAF376" s="1478"/>
      <c r="RAG376" s="1478"/>
      <c r="RAH376" s="1478"/>
      <c r="RAI376" s="1478"/>
      <c r="RAJ376" s="1478"/>
      <c r="RAK376" s="1478"/>
      <c r="RAL376" s="1478"/>
      <c r="RAM376" s="1478"/>
      <c r="RAN376" s="1478"/>
      <c r="RAO376" s="1478"/>
      <c r="RAP376" s="1478"/>
      <c r="RAQ376" s="1478"/>
      <c r="RAR376" s="1478"/>
      <c r="RAS376" s="1478"/>
      <c r="RAT376" s="1478"/>
      <c r="RAU376" s="1478"/>
      <c r="RAV376" s="1478"/>
      <c r="RAW376" s="1478"/>
      <c r="RAX376" s="1478"/>
      <c r="RAY376" s="1478"/>
      <c r="RAZ376" s="1478"/>
      <c r="RBA376" s="1478"/>
      <c r="RBB376" s="1478"/>
      <c r="RBC376" s="1478"/>
      <c r="RBD376" s="1478"/>
      <c r="RBE376" s="1478"/>
      <c r="RBF376" s="1478"/>
      <c r="RBG376" s="1478"/>
      <c r="RBH376" s="1478"/>
      <c r="RBI376" s="1478"/>
      <c r="RBJ376" s="1478"/>
      <c r="RBK376" s="1478"/>
      <c r="RBL376" s="1478"/>
      <c r="RBM376" s="1478"/>
      <c r="RBN376" s="1478"/>
      <c r="RBO376" s="1478"/>
      <c r="RBP376" s="1478"/>
      <c r="RBQ376" s="1478"/>
      <c r="RBR376" s="1478"/>
      <c r="RBS376" s="1478"/>
      <c r="RBT376" s="1478"/>
      <c r="RBU376" s="1478"/>
      <c r="RBV376" s="1478"/>
      <c r="RBW376" s="1478"/>
      <c r="RBX376" s="1478"/>
      <c r="RBY376" s="1478"/>
      <c r="RBZ376" s="1478"/>
      <c r="RCA376" s="1478"/>
      <c r="RCB376" s="1478"/>
      <c r="RCC376" s="1478"/>
      <c r="RCD376" s="1478"/>
      <c r="RCE376" s="1478"/>
      <c r="RCF376" s="1478"/>
      <c r="RCG376" s="1478"/>
      <c r="RCH376" s="1478"/>
      <c r="RCI376" s="1478"/>
      <c r="RCJ376" s="1478"/>
      <c r="RCK376" s="1478"/>
      <c r="RCL376" s="1478"/>
      <c r="RCM376" s="1478"/>
      <c r="RCN376" s="1478"/>
      <c r="RCO376" s="1478"/>
      <c r="RCP376" s="1478"/>
      <c r="RCQ376" s="1478"/>
      <c r="RCR376" s="1478"/>
      <c r="RCS376" s="1478"/>
      <c r="RCT376" s="1478"/>
      <c r="RCU376" s="1478"/>
      <c r="RCV376" s="1478"/>
      <c r="RCW376" s="1478"/>
      <c r="RCX376" s="1478"/>
      <c r="RCY376" s="1478"/>
      <c r="RCZ376" s="1478"/>
      <c r="RDA376" s="1478"/>
      <c r="RDB376" s="1478"/>
      <c r="RDC376" s="1478"/>
      <c r="RDD376" s="1478"/>
      <c r="RDE376" s="1478"/>
      <c r="RDF376" s="1478"/>
      <c r="RDG376" s="1478"/>
      <c r="RDH376" s="1478"/>
      <c r="RDI376" s="1478"/>
      <c r="RDJ376" s="1478"/>
      <c r="RDK376" s="1478"/>
      <c r="RDL376" s="1478"/>
      <c r="RDM376" s="1478"/>
      <c r="RDN376" s="1478"/>
      <c r="RDO376" s="1478"/>
      <c r="RDP376" s="1478"/>
      <c r="RDQ376" s="1478"/>
      <c r="RDR376" s="1478"/>
      <c r="RDS376" s="1478"/>
      <c r="RDT376" s="1478"/>
      <c r="RDU376" s="1478"/>
      <c r="RDV376" s="1478"/>
      <c r="RDW376" s="1478"/>
      <c r="RDX376" s="1478"/>
      <c r="RDY376" s="1478"/>
      <c r="RDZ376" s="1478"/>
      <c r="REA376" s="1478"/>
      <c r="REB376" s="1478"/>
      <c r="REC376" s="1478"/>
      <c r="RED376" s="1478"/>
      <c r="REE376" s="1478"/>
      <c r="REF376" s="1478"/>
      <c r="REG376" s="1478"/>
      <c r="REH376" s="1478"/>
      <c r="REI376" s="1478"/>
      <c r="REJ376" s="1478"/>
      <c r="REK376" s="1478"/>
      <c r="REL376" s="1478"/>
      <c r="REM376" s="1478"/>
      <c r="REN376" s="1478"/>
      <c r="REO376" s="1478"/>
      <c r="REP376" s="1478"/>
      <c r="REQ376" s="1478"/>
      <c r="RER376" s="1478"/>
      <c r="RES376" s="1478"/>
      <c r="RET376" s="1478"/>
      <c r="REU376" s="1478"/>
      <c r="REV376" s="1478"/>
      <c r="REW376" s="1478"/>
      <c r="REX376" s="1478"/>
      <c r="REY376" s="1478"/>
      <c r="REZ376" s="1478"/>
      <c r="RFA376" s="1478"/>
      <c r="RFB376" s="1478"/>
      <c r="RFC376" s="1478"/>
      <c r="RFD376" s="1478"/>
      <c r="RFE376" s="1478"/>
      <c r="RFF376" s="1478"/>
      <c r="RFG376" s="1478"/>
      <c r="RFH376" s="1478"/>
      <c r="RFI376" s="1478"/>
      <c r="RFJ376" s="1478"/>
      <c r="RFK376" s="1478"/>
      <c r="RFL376" s="1478"/>
      <c r="RFM376" s="1478"/>
      <c r="RFN376" s="1478"/>
      <c r="RFO376" s="1478"/>
      <c r="RFP376" s="1478"/>
      <c r="RFQ376" s="1478"/>
      <c r="RFR376" s="1478"/>
      <c r="RFS376" s="1478"/>
      <c r="RFT376" s="1478"/>
      <c r="RFU376" s="1478"/>
      <c r="RFV376" s="1478"/>
      <c r="RFW376" s="1478"/>
      <c r="RFX376" s="1478"/>
      <c r="RFY376" s="1478"/>
      <c r="RFZ376" s="1478"/>
      <c r="RGA376" s="1478"/>
      <c r="RGB376" s="1478"/>
      <c r="RGC376" s="1478"/>
      <c r="RGD376" s="1478"/>
      <c r="RGE376" s="1478"/>
      <c r="RGF376" s="1478"/>
      <c r="RGG376" s="1478"/>
      <c r="RGH376" s="1478"/>
      <c r="RGI376" s="1478"/>
      <c r="RGJ376" s="1478"/>
      <c r="RGK376" s="1478"/>
      <c r="RGL376" s="1478"/>
      <c r="RGM376" s="1478"/>
      <c r="RGN376" s="1478"/>
      <c r="RGO376" s="1478"/>
      <c r="RGP376" s="1478"/>
      <c r="RGQ376" s="1478"/>
      <c r="RGR376" s="1478"/>
      <c r="RGS376" s="1478"/>
      <c r="RGT376" s="1478"/>
      <c r="RGU376" s="1478"/>
      <c r="RGV376" s="1478"/>
      <c r="RGW376" s="1478"/>
      <c r="RGX376" s="1478"/>
      <c r="RGY376" s="1478"/>
      <c r="RGZ376" s="1478"/>
      <c r="RHA376" s="1478"/>
      <c r="RHB376" s="1478"/>
      <c r="RHC376" s="1478"/>
      <c r="RHD376" s="1478"/>
      <c r="RHE376" s="1478"/>
      <c r="RHF376" s="1478"/>
      <c r="RHG376" s="1478"/>
      <c r="RHH376" s="1478"/>
      <c r="RHI376" s="1478"/>
      <c r="RHJ376" s="1478"/>
      <c r="RHK376" s="1478"/>
      <c r="RHL376" s="1478"/>
      <c r="RHM376" s="1478"/>
      <c r="RHN376" s="1478"/>
      <c r="RHO376" s="1478"/>
      <c r="RHP376" s="1478"/>
      <c r="RHQ376" s="1478"/>
      <c r="RHR376" s="1478"/>
      <c r="RHS376" s="1478"/>
      <c r="RHT376" s="1478"/>
      <c r="RHU376" s="1478"/>
      <c r="RHV376" s="1478"/>
      <c r="RHW376" s="1478"/>
      <c r="RHX376" s="1478"/>
      <c r="RHY376" s="1478"/>
      <c r="RHZ376" s="1478"/>
      <c r="RIA376" s="1478"/>
      <c r="RIB376" s="1478"/>
      <c r="RIC376" s="1478"/>
      <c r="RID376" s="1478"/>
      <c r="RIE376" s="1478"/>
      <c r="RIF376" s="1478"/>
      <c r="RIG376" s="1478"/>
      <c r="RIH376" s="1478"/>
      <c r="RII376" s="1478"/>
      <c r="RIJ376" s="1478"/>
      <c r="RIK376" s="1478"/>
      <c r="RIL376" s="1478"/>
      <c r="RIM376" s="1478"/>
      <c r="RIN376" s="1478"/>
      <c r="RIO376" s="1478"/>
      <c r="RIP376" s="1478"/>
      <c r="RIQ376" s="1478"/>
      <c r="RIR376" s="1478"/>
      <c r="RIS376" s="1478"/>
      <c r="RIT376" s="1478"/>
      <c r="RIU376" s="1478"/>
      <c r="RIV376" s="1478"/>
      <c r="RIW376" s="1478"/>
      <c r="RIX376" s="1478"/>
      <c r="RIY376" s="1478"/>
      <c r="RIZ376" s="1478"/>
      <c r="RJA376" s="1478"/>
      <c r="RJB376" s="1478"/>
      <c r="RJC376" s="1478"/>
      <c r="RJD376" s="1478"/>
      <c r="RJE376" s="1478"/>
      <c r="RJF376" s="1478"/>
      <c r="RJG376" s="1478"/>
      <c r="RJH376" s="1478"/>
      <c r="RJI376" s="1478"/>
      <c r="RJJ376" s="1478"/>
      <c r="RJK376" s="1478"/>
      <c r="RJL376" s="1478"/>
      <c r="RJM376" s="1478"/>
      <c r="RJN376" s="1478"/>
      <c r="RJO376" s="1478"/>
      <c r="RJP376" s="1478"/>
      <c r="RJQ376" s="1478"/>
      <c r="RJR376" s="1478"/>
      <c r="RJS376" s="1478"/>
      <c r="RJT376" s="1478"/>
      <c r="RJU376" s="1478"/>
      <c r="RJV376" s="1478"/>
      <c r="RJW376" s="1478"/>
      <c r="RJX376" s="1478"/>
      <c r="RJY376" s="1478"/>
      <c r="RJZ376" s="1478"/>
      <c r="RKA376" s="1478"/>
      <c r="RKB376" s="1478"/>
      <c r="RKC376" s="1478"/>
      <c r="RKD376" s="1478"/>
      <c r="RKE376" s="1478"/>
      <c r="RKF376" s="1478"/>
      <c r="RKG376" s="1478"/>
      <c r="RKH376" s="1478"/>
      <c r="RKI376" s="1478"/>
      <c r="RKJ376" s="1478"/>
      <c r="RKK376" s="1478"/>
      <c r="RKL376" s="1478"/>
      <c r="RKM376" s="1478"/>
      <c r="RKN376" s="1478"/>
      <c r="RKO376" s="1478"/>
      <c r="RKP376" s="1478"/>
      <c r="RKQ376" s="1478"/>
      <c r="RKR376" s="1478"/>
      <c r="RKS376" s="1478"/>
      <c r="RKT376" s="1478"/>
      <c r="RKU376" s="1478"/>
      <c r="RKV376" s="1478"/>
      <c r="RKW376" s="1478"/>
      <c r="RKX376" s="1478"/>
      <c r="RKY376" s="1478"/>
      <c r="RKZ376" s="1478"/>
      <c r="RLA376" s="1478"/>
      <c r="RLB376" s="1478"/>
      <c r="RLC376" s="1478"/>
      <c r="RLD376" s="1478"/>
      <c r="RLE376" s="1478"/>
      <c r="RLF376" s="1478"/>
      <c r="RLG376" s="1478"/>
      <c r="RLH376" s="1478"/>
      <c r="RLI376" s="1478"/>
      <c r="RLJ376" s="1478"/>
      <c r="RLK376" s="1478"/>
      <c r="RLL376" s="1478"/>
      <c r="RLM376" s="1478"/>
      <c r="RLN376" s="1478"/>
      <c r="RLO376" s="1478"/>
      <c r="RLP376" s="1478"/>
      <c r="RLQ376" s="1478"/>
      <c r="RLR376" s="1478"/>
      <c r="RLS376" s="1478"/>
      <c r="RLT376" s="1478"/>
      <c r="RLU376" s="1478"/>
      <c r="RLV376" s="1478"/>
      <c r="RLW376" s="1478"/>
      <c r="RLX376" s="1478"/>
      <c r="RLY376" s="1478"/>
      <c r="RLZ376" s="1478"/>
      <c r="RMA376" s="1478"/>
      <c r="RMB376" s="1478"/>
      <c r="RMC376" s="1478"/>
      <c r="RMD376" s="1478"/>
      <c r="RME376" s="1478"/>
      <c r="RMF376" s="1478"/>
      <c r="RMG376" s="1478"/>
      <c r="RMH376" s="1478"/>
      <c r="RMI376" s="1478"/>
      <c r="RMJ376" s="1478"/>
      <c r="RMK376" s="1478"/>
      <c r="RML376" s="1478"/>
      <c r="RMM376" s="1478"/>
      <c r="RMN376" s="1478"/>
      <c r="RMO376" s="1478"/>
      <c r="RMP376" s="1478"/>
      <c r="RMQ376" s="1478"/>
      <c r="RMR376" s="1478"/>
      <c r="RMS376" s="1478"/>
      <c r="RMT376" s="1478"/>
      <c r="RMU376" s="1478"/>
      <c r="RMV376" s="1478"/>
      <c r="RMW376" s="1478"/>
      <c r="RMX376" s="1478"/>
      <c r="RMY376" s="1478"/>
      <c r="RMZ376" s="1478"/>
      <c r="RNA376" s="1478"/>
      <c r="RNB376" s="1478"/>
      <c r="RNC376" s="1478"/>
      <c r="RND376" s="1478"/>
      <c r="RNE376" s="1478"/>
      <c r="RNF376" s="1478"/>
      <c r="RNG376" s="1478"/>
      <c r="RNH376" s="1478"/>
      <c r="RNI376" s="1478"/>
      <c r="RNJ376" s="1478"/>
      <c r="RNK376" s="1478"/>
      <c r="RNL376" s="1478"/>
      <c r="RNM376" s="1478"/>
      <c r="RNN376" s="1478"/>
      <c r="RNO376" s="1478"/>
      <c r="RNP376" s="1478"/>
      <c r="RNQ376" s="1478"/>
      <c r="RNR376" s="1478"/>
      <c r="RNS376" s="1478"/>
      <c r="RNT376" s="1478"/>
      <c r="RNU376" s="1478"/>
      <c r="RNV376" s="1478"/>
      <c r="RNW376" s="1478"/>
      <c r="RNX376" s="1478"/>
      <c r="RNY376" s="1478"/>
      <c r="RNZ376" s="1478"/>
      <c r="ROA376" s="1478"/>
      <c r="ROB376" s="1478"/>
      <c r="ROC376" s="1478"/>
      <c r="ROD376" s="1478"/>
      <c r="ROE376" s="1478"/>
      <c r="ROF376" s="1478"/>
      <c r="ROG376" s="1478"/>
      <c r="ROH376" s="1478"/>
      <c r="ROI376" s="1478"/>
      <c r="ROJ376" s="1478"/>
      <c r="ROK376" s="1478"/>
      <c r="ROL376" s="1478"/>
      <c r="ROM376" s="1478"/>
      <c r="RON376" s="1478"/>
      <c r="ROO376" s="1478"/>
      <c r="ROP376" s="1478"/>
      <c r="ROQ376" s="1478"/>
      <c r="ROR376" s="1478"/>
      <c r="ROS376" s="1478"/>
      <c r="ROT376" s="1478"/>
      <c r="ROU376" s="1478"/>
      <c r="ROV376" s="1478"/>
      <c r="ROW376" s="1478"/>
      <c r="ROX376" s="1478"/>
      <c r="ROY376" s="1478"/>
      <c r="ROZ376" s="1478"/>
      <c r="RPA376" s="1478"/>
      <c r="RPB376" s="1478"/>
      <c r="RPC376" s="1478"/>
      <c r="RPD376" s="1478"/>
      <c r="RPE376" s="1478"/>
      <c r="RPF376" s="1478"/>
      <c r="RPG376" s="1478"/>
      <c r="RPH376" s="1478"/>
      <c r="RPI376" s="1478"/>
      <c r="RPJ376" s="1478"/>
      <c r="RPK376" s="1478"/>
      <c r="RPL376" s="1478"/>
      <c r="RPM376" s="1478"/>
      <c r="RPN376" s="1478"/>
      <c r="RPO376" s="1478"/>
      <c r="RPP376" s="1478"/>
      <c r="RPQ376" s="1478"/>
      <c r="RPR376" s="1478"/>
      <c r="RPS376" s="1478"/>
      <c r="RPT376" s="1478"/>
      <c r="RPU376" s="1478"/>
      <c r="RPV376" s="1478"/>
      <c r="RPW376" s="1478"/>
      <c r="RPX376" s="1478"/>
      <c r="RPY376" s="1478"/>
      <c r="RPZ376" s="1478"/>
      <c r="RQA376" s="1478"/>
      <c r="RQB376" s="1478"/>
      <c r="RQC376" s="1478"/>
      <c r="RQD376" s="1478"/>
      <c r="RQE376" s="1478"/>
      <c r="RQF376" s="1478"/>
      <c r="RQG376" s="1478"/>
      <c r="RQH376" s="1478"/>
      <c r="RQI376" s="1478"/>
      <c r="RQJ376" s="1478"/>
      <c r="RQK376" s="1478"/>
      <c r="RQL376" s="1478"/>
      <c r="RQM376" s="1478"/>
      <c r="RQN376" s="1478"/>
      <c r="RQO376" s="1478"/>
      <c r="RQP376" s="1478"/>
      <c r="RQQ376" s="1478"/>
      <c r="RQR376" s="1478"/>
      <c r="RQS376" s="1478"/>
      <c r="RQT376" s="1478"/>
      <c r="RQU376" s="1478"/>
      <c r="RQV376" s="1478"/>
      <c r="RQW376" s="1478"/>
      <c r="RQX376" s="1478"/>
      <c r="RQY376" s="1478"/>
      <c r="RQZ376" s="1478"/>
      <c r="RRA376" s="1478"/>
      <c r="RRB376" s="1478"/>
      <c r="RRC376" s="1478"/>
      <c r="RRD376" s="1478"/>
      <c r="RRE376" s="1478"/>
      <c r="RRF376" s="1478"/>
      <c r="RRG376" s="1478"/>
      <c r="RRH376" s="1478"/>
      <c r="RRI376" s="1478"/>
      <c r="RRJ376" s="1478"/>
      <c r="RRK376" s="1478"/>
      <c r="RRL376" s="1478"/>
      <c r="RRM376" s="1478"/>
      <c r="RRN376" s="1478"/>
      <c r="RRO376" s="1478"/>
      <c r="RRP376" s="1478"/>
      <c r="RRQ376" s="1478"/>
      <c r="RRR376" s="1478"/>
      <c r="RRS376" s="1478"/>
      <c r="RRT376" s="1478"/>
      <c r="RRU376" s="1478"/>
      <c r="RRV376" s="1478"/>
      <c r="RRW376" s="1478"/>
      <c r="RRX376" s="1478"/>
      <c r="RRY376" s="1478"/>
      <c r="RRZ376" s="1478"/>
      <c r="RSA376" s="1478"/>
      <c r="RSB376" s="1478"/>
      <c r="RSC376" s="1478"/>
      <c r="RSD376" s="1478"/>
      <c r="RSE376" s="1478"/>
      <c r="RSF376" s="1478"/>
      <c r="RSG376" s="1478"/>
      <c r="RSH376" s="1478"/>
      <c r="RSI376" s="1478"/>
      <c r="RSJ376" s="1478"/>
      <c r="RSK376" s="1478"/>
      <c r="RSL376" s="1478"/>
      <c r="RSM376" s="1478"/>
      <c r="RSN376" s="1478"/>
      <c r="RSO376" s="1478"/>
      <c r="RSP376" s="1478"/>
      <c r="RSQ376" s="1478"/>
      <c r="RSR376" s="1478"/>
      <c r="RSS376" s="1478"/>
      <c r="RST376" s="1478"/>
      <c r="RSU376" s="1478"/>
      <c r="RSV376" s="1478"/>
      <c r="RSW376" s="1478"/>
      <c r="RSX376" s="1478"/>
      <c r="RSY376" s="1478"/>
      <c r="RSZ376" s="1478"/>
      <c r="RTA376" s="1478"/>
      <c r="RTB376" s="1478"/>
      <c r="RTC376" s="1478"/>
      <c r="RTD376" s="1478"/>
      <c r="RTE376" s="1478"/>
      <c r="RTF376" s="1478"/>
      <c r="RTG376" s="1478"/>
      <c r="RTH376" s="1478"/>
      <c r="RTI376" s="1478"/>
      <c r="RTJ376" s="1478"/>
      <c r="RTK376" s="1478"/>
      <c r="RTL376" s="1478"/>
      <c r="RTM376" s="1478"/>
      <c r="RTN376" s="1478"/>
      <c r="RTO376" s="1478"/>
      <c r="RTP376" s="1478"/>
      <c r="RTQ376" s="1478"/>
      <c r="RTR376" s="1478"/>
      <c r="RTS376" s="1478"/>
      <c r="RTT376" s="1478"/>
      <c r="RTU376" s="1478"/>
      <c r="RTV376" s="1478"/>
      <c r="RTW376" s="1478"/>
      <c r="RTX376" s="1478"/>
      <c r="RTY376" s="1478"/>
      <c r="RTZ376" s="1478"/>
      <c r="RUA376" s="1478"/>
      <c r="RUB376" s="1478"/>
      <c r="RUC376" s="1478"/>
      <c r="RUD376" s="1478"/>
      <c r="RUE376" s="1478"/>
      <c r="RUF376" s="1478"/>
      <c r="RUG376" s="1478"/>
      <c r="RUH376" s="1478"/>
      <c r="RUI376" s="1478"/>
      <c r="RUJ376" s="1478"/>
      <c r="RUK376" s="1478"/>
      <c r="RUL376" s="1478"/>
      <c r="RUM376" s="1478"/>
      <c r="RUN376" s="1478"/>
      <c r="RUO376" s="1478"/>
      <c r="RUP376" s="1478"/>
      <c r="RUQ376" s="1478"/>
      <c r="RUR376" s="1478"/>
      <c r="RUS376" s="1478"/>
      <c r="RUT376" s="1478"/>
      <c r="RUU376" s="1478"/>
      <c r="RUV376" s="1478"/>
      <c r="RUW376" s="1478"/>
      <c r="RUX376" s="1478"/>
      <c r="RUY376" s="1478"/>
      <c r="RUZ376" s="1478"/>
      <c r="RVA376" s="1478"/>
      <c r="RVB376" s="1478"/>
      <c r="RVC376" s="1478"/>
      <c r="RVD376" s="1478"/>
      <c r="RVE376" s="1478"/>
      <c r="RVF376" s="1478"/>
      <c r="RVG376" s="1478"/>
      <c r="RVH376" s="1478"/>
      <c r="RVI376" s="1478"/>
      <c r="RVJ376" s="1478"/>
      <c r="RVK376" s="1478"/>
      <c r="RVL376" s="1478"/>
      <c r="RVM376" s="1478"/>
      <c r="RVN376" s="1478"/>
      <c r="RVO376" s="1478"/>
      <c r="RVP376" s="1478"/>
      <c r="RVQ376" s="1478"/>
      <c r="RVR376" s="1478"/>
      <c r="RVS376" s="1478"/>
      <c r="RVT376" s="1478"/>
      <c r="RVU376" s="1478"/>
      <c r="RVV376" s="1478"/>
      <c r="RVW376" s="1478"/>
      <c r="RVX376" s="1478"/>
      <c r="RVY376" s="1478"/>
      <c r="RVZ376" s="1478"/>
      <c r="RWA376" s="1478"/>
      <c r="RWB376" s="1478"/>
      <c r="RWC376" s="1478"/>
      <c r="RWD376" s="1478"/>
      <c r="RWE376" s="1478"/>
      <c r="RWF376" s="1478"/>
      <c r="RWG376" s="1478"/>
      <c r="RWH376" s="1478"/>
      <c r="RWI376" s="1478"/>
      <c r="RWJ376" s="1478"/>
      <c r="RWK376" s="1478"/>
      <c r="RWL376" s="1478"/>
      <c r="RWM376" s="1478"/>
      <c r="RWN376" s="1478"/>
      <c r="RWO376" s="1478"/>
      <c r="RWP376" s="1478"/>
      <c r="RWQ376" s="1478"/>
      <c r="RWR376" s="1478"/>
      <c r="RWS376" s="1478"/>
      <c r="RWT376" s="1478"/>
      <c r="RWU376" s="1478"/>
      <c r="RWV376" s="1478"/>
      <c r="RWW376" s="1478"/>
      <c r="RWX376" s="1478"/>
      <c r="RWY376" s="1478"/>
      <c r="RWZ376" s="1478"/>
      <c r="RXA376" s="1478"/>
      <c r="RXB376" s="1478"/>
      <c r="RXC376" s="1478"/>
      <c r="RXD376" s="1478"/>
      <c r="RXE376" s="1478"/>
      <c r="RXF376" s="1478"/>
      <c r="RXG376" s="1478"/>
      <c r="RXH376" s="1478"/>
      <c r="RXI376" s="1478"/>
      <c r="RXJ376" s="1478"/>
      <c r="RXK376" s="1478"/>
      <c r="RXL376" s="1478"/>
      <c r="RXM376" s="1478"/>
      <c r="RXN376" s="1478"/>
      <c r="RXO376" s="1478"/>
      <c r="RXP376" s="1478"/>
      <c r="RXQ376" s="1478"/>
      <c r="RXR376" s="1478"/>
      <c r="RXS376" s="1478"/>
      <c r="RXT376" s="1478"/>
      <c r="RXU376" s="1478"/>
      <c r="RXV376" s="1478"/>
      <c r="RXW376" s="1478"/>
      <c r="RXX376" s="1478"/>
      <c r="RXY376" s="1478"/>
      <c r="RXZ376" s="1478"/>
      <c r="RYA376" s="1478"/>
      <c r="RYB376" s="1478"/>
      <c r="RYC376" s="1478"/>
      <c r="RYD376" s="1478"/>
      <c r="RYE376" s="1478"/>
      <c r="RYF376" s="1478"/>
      <c r="RYG376" s="1478"/>
      <c r="RYH376" s="1478"/>
      <c r="RYI376" s="1478"/>
      <c r="RYJ376" s="1478"/>
      <c r="RYK376" s="1478"/>
      <c r="RYL376" s="1478"/>
      <c r="RYM376" s="1478"/>
      <c r="RYN376" s="1478"/>
      <c r="RYO376" s="1478"/>
      <c r="RYP376" s="1478"/>
      <c r="RYQ376" s="1478"/>
      <c r="RYR376" s="1478"/>
      <c r="RYS376" s="1478"/>
      <c r="RYT376" s="1478"/>
      <c r="RYU376" s="1478"/>
      <c r="RYV376" s="1478"/>
      <c r="RYW376" s="1478"/>
      <c r="RYX376" s="1478"/>
      <c r="RYY376" s="1478"/>
      <c r="RYZ376" s="1478"/>
      <c r="RZA376" s="1478"/>
      <c r="RZB376" s="1478"/>
      <c r="RZC376" s="1478"/>
      <c r="RZD376" s="1478"/>
      <c r="RZE376" s="1478"/>
      <c r="RZF376" s="1478"/>
      <c r="RZG376" s="1478"/>
      <c r="RZH376" s="1478"/>
      <c r="RZI376" s="1478"/>
      <c r="RZJ376" s="1478"/>
      <c r="RZK376" s="1478"/>
      <c r="RZL376" s="1478"/>
      <c r="RZM376" s="1478"/>
      <c r="RZN376" s="1478"/>
      <c r="RZO376" s="1478"/>
      <c r="RZP376" s="1478"/>
      <c r="RZQ376" s="1478"/>
      <c r="RZR376" s="1478"/>
      <c r="RZS376" s="1478"/>
      <c r="RZT376" s="1478"/>
      <c r="RZU376" s="1478"/>
      <c r="RZV376" s="1478"/>
      <c r="RZW376" s="1478"/>
      <c r="RZX376" s="1478"/>
      <c r="RZY376" s="1478"/>
      <c r="RZZ376" s="1478"/>
      <c r="SAA376" s="1478"/>
      <c r="SAB376" s="1478"/>
      <c r="SAC376" s="1478"/>
      <c r="SAD376" s="1478"/>
      <c r="SAE376" s="1478"/>
      <c r="SAF376" s="1478"/>
      <c r="SAG376" s="1478"/>
      <c r="SAH376" s="1478"/>
      <c r="SAI376" s="1478"/>
      <c r="SAJ376" s="1478"/>
      <c r="SAK376" s="1478"/>
      <c r="SAL376" s="1478"/>
      <c r="SAM376" s="1478"/>
      <c r="SAN376" s="1478"/>
      <c r="SAO376" s="1478"/>
      <c r="SAP376" s="1478"/>
      <c r="SAQ376" s="1478"/>
      <c r="SAR376" s="1478"/>
      <c r="SAS376" s="1478"/>
      <c r="SAT376" s="1478"/>
      <c r="SAU376" s="1478"/>
      <c r="SAV376" s="1478"/>
      <c r="SAW376" s="1478"/>
      <c r="SAX376" s="1478"/>
      <c r="SAY376" s="1478"/>
      <c r="SAZ376" s="1478"/>
      <c r="SBA376" s="1478"/>
      <c r="SBB376" s="1478"/>
      <c r="SBC376" s="1478"/>
      <c r="SBD376" s="1478"/>
      <c r="SBE376" s="1478"/>
      <c r="SBF376" s="1478"/>
      <c r="SBG376" s="1478"/>
      <c r="SBH376" s="1478"/>
      <c r="SBI376" s="1478"/>
      <c r="SBJ376" s="1478"/>
      <c r="SBK376" s="1478"/>
      <c r="SBL376" s="1478"/>
      <c r="SBM376" s="1478"/>
      <c r="SBN376" s="1478"/>
      <c r="SBO376" s="1478"/>
      <c r="SBP376" s="1478"/>
      <c r="SBQ376" s="1478"/>
      <c r="SBR376" s="1478"/>
      <c r="SBS376" s="1478"/>
      <c r="SBT376" s="1478"/>
      <c r="SBU376" s="1478"/>
      <c r="SBV376" s="1478"/>
      <c r="SBW376" s="1478"/>
      <c r="SBX376" s="1478"/>
      <c r="SBY376" s="1478"/>
      <c r="SBZ376" s="1478"/>
      <c r="SCA376" s="1478"/>
      <c r="SCB376" s="1478"/>
      <c r="SCC376" s="1478"/>
      <c r="SCD376" s="1478"/>
      <c r="SCE376" s="1478"/>
      <c r="SCF376" s="1478"/>
      <c r="SCG376" s="1478"/>
      <c r="SCH376" s="1478"/>
      <c r="SCI376" s="1478"/>
      <c r="SCJ376" s="1478"/>
      <c r="SCK376" s="1478"/>
      <c r="SCL376" s="1478"/>
      <c r="SCM376" s="1478"/>
      <c r="SCN376" s="1478"/>
      <c r="SCO376" s="1478"/>
      <c r="SCP376" s="1478"/>
      <c r="SCQ376" s="1478"/>
      <c r="SCR376" s="1478"/>
      <c r="SCS376" s="1478"/>
      <c r="SCT376" s="1478"/>
      <c r="SCU376" s="1478"/>
      <c r="SCV376" s="1478"/>
      <c r="SCW376" s="1478"/>
      <c r="SCX376" s="1478"/>
      <c r="SCY376" s="1478"/>
      <c r="SCZ376" s="1478"/>
      <c r="SDA376" s="1478"/>
      <c r="SDB376" s="1478"/>
      <c r="SDC376" s="1478"/>
      <c r="SDD376" s="1478"/>
      <c r="SDE376" s="1478"/>
      <c r="SDF376" s="1478"/>
      <c r="SDG376" s="1478"/>
      <c r="SDH376" s="1478"/>
      <c r="SDI376" s="1478"/>
      <c r="SDJ376" s="1478"/>
      <c r="SDK376" s="1478"/>
      <c r="SDL376" s="1478"/>
      <c r="SDM376" s="1478"/>
      <c r="SDN376" s="1478"/>
      <c r="SDO376" s="1478"/>
      <c r="SDP376" s="1478"/>
      <c r="SDQ376" s="1478"/>
      <c r="SDR376" s="1478"/>
      <c r="SDS376" s="1478"/>
      <c r="SDT376" s="1478"/>
      <c r="SDU376" s="1478"/>
      <c r="SDV376" s="1478"/>
      <c r="SDW376" s="1478"/>
      <c r="SDX376" s="1478"/>
      <c r="SDY376" s="1478"/>
      <c r="SDZ376" s="1478"/>
      <c r="SEA376" s="1478"/>
      <c r="SEB376" s="1478"/>
      <c r="SEC376" s="1478"/>
      <c r="SED376" s="1478"/>
      <c r="SEE376" s="1478"/>
      <c r="SEF376" s="1478"/>
      <c r="SEG376" s="1478"/>
      <c r="SEH376" s="1478"/>
      <c r="SEI376" s="1478"/>
      <c r="SEJ376" s="1478"/>
      <c r="SEK376" s="1478"/>
      <c r="SEL376" s="1478"/>
      <c r="SEM376" s="1478"/>
      <c r="SEN376" s="1478"/>
      <c r="SEO376" s="1478"/>
      <c r="SEP376" s="1478"/>
      <c r="SEQ376" s="1478"/>
      <c r="SER376" s="1478"/>
      <c r="SES376" s="1478"/>
      <c r="SET376" s="1478"/>
      <c r="SEU376" s="1478"/>
      <c r="SEV376" s="1478"/>
      <c r="SEW376" s="1478"/>
      <c r="SEX376" s="1478"/>
      <c r="SEY376" s="1478"/>
      <c r="SEZ376" s="1478"/>
      <c r="SFA376" s="1478"/>
      <c r="SFB376" s="1478"/>
      <c r="SFC376" s="1478"/>
      <c r="SFD376" s="1478"/>
      <c r="SFE376" s="1478"/>
      <c r="SFF376" s="1478"/>
      <c r="SFG376" s="1478"/>
      <c r="SFH376" s="1478"/>
      <c r="SFI376" s="1478"/>
      <c r="SFJ376" s="1478"/>
      <c r="SFK376" s="1478"/>
      <c r="SFL376" s="1478"/>
      <c r="SFM376" s="1478"/>
      <c r="SFN376" s="1478"/>
      <c r="SFO376" s="1478"/>
      <c r="SFP376" s="1478"/>
      <c r="SFQ376" s="1478"/>
      <c r="SFR376" s="1478"/>
      <c r="SFS376" s="1478"/>
      <c r="SFT376" s="1478"/>
      <c r="SFU376" s="1478"/>
      <c r="SFV376" s="1478"/>
      <c r="SFW376" s="1478"/>
      <c r="SFX376" s="1478"/>
      <c r="SFY376" s="1478"/>
      <c r="SFZ376" s="1478"/>
      <c r="SGA376" s="1478"/>
      <c r="SGB376" s="1478"/>
      <c r="SGC376" s="1478"/>
      <c r="SGD376" s="1478"/>
      <c r="SGE376" s="1478"/>
      <c r="SGF376" s="1478"/>
      <c r="SGG376" s="1478"/>
      <c r="SGH376" s="1478"/>
      <c r="SGI376" s="1478"/>
      <c r="SGJ376" s="1478"/>
      <c r="SGK376" s="1478"/>
      <c r="SGL376" s="1478"/>
      <c r="SGM376" s="1478"/>
      <c r="SGN376" s="1478"/>
      <c r="SGO376" s="1478"/>
      <c r="SGP376" s="1478"/>
      <c r="SGQ376" s="1478"/>
      <c r="SGR376" s="1478"/>
      <c r="SGS376" s="1478"/>
      <c r="SGT376" s="1478"/>
      <c r="SGU376" s="1478"/>
      <c r="SGV376" s="1478"/>
      <c r="SGW376" s="1478"/>
      <c r="SGX376" s="1478"/>
      <c r="SGY376" s="1478"/>
      <c r="SGZ376" s="1478"/>
      <c r="SHA376" s="1478"/>
      <c r="SHB376" s="1478"/>
      <c r="SHC376" s="1478"/>
      <c r="SHD376" s="1478"/>
      <c r="SHE376" s="1478"/>
      <c r="SHF376" s="1478"/>
      <c r="SHG376" s="1478"/>
      <c r="SHH376" s="1478"/>
      <c r="SHI376" s="1478"/>
      <c r="SHJ376" s="1478"/>
      <c r="SHK376" s="1478"/>
      <c r="SHL376" s="1478"/>
      <c r="SHM376" s="1478"/>
      <c r="SHN376" s="1478"/>
      <c r="SHO376" s="1478"/>
      <c r="SHP376" s="1478"/>
      <c r="SHQ376" s="1478"/>
      <c r="SHR376" s="1478"/>
      <c r="SHS376" s="1478"/>
      <c r="SHT376" s="1478"/>
      <c r="SHU376" s="1478"/>
      <c r="SHV376" s="1478"/>
      <c r="SHW376" s="1478"/>
      <c r="SHX376" s="1478"/>
      <c r="SHY376" s="1478"/>
      <c r="SHZ376" s="1478"/>
      <c r="SIA376" s="1478"/>
      <c r="SIB376" s="1478"/>
      <c r="SIC376" s="1478"/>
      <c r="SID376" s="1478"/>
      <c r="SIE376" s="1478"/>
      <c r="SIF376" s="1478"/>
      <c r="SIG376" s="1478"/>
      <c r="SIH376" s="1478"/>
      <c r="SII376" s="1478"/>
      <c r="SIJ376" s="1478"/>
      <c r="SIK376" s="1478"/>
      <c r="SIL376" s="1478"/>
      <c r="SIM376" s="1478"/>
      <c r="SIN376" s="1478"/>
      <c r="SIO376" s="1478"/>
      <c r="SIP376" s="1478"/>
      <c r="SIQ376" s="1478"/>
      <c r="SIR376" s="1478"/>
      <c r="SIS376" s="1478"/>
      <c r="SIT376" s="1478"/>
      <c r="SIU376" s="1478"/>
      <c r="SIV376" s="1478"/>
      <c r="SIW376" s="1478"/>
      <c r="SIX376" s="1478"/>
      <c r="SIY376" s="1478"/>
      <c r="SIZ376" s="1478"/>
      <c r="SJA376" s="1478"/>
      <c r="SJB376" s="1478"/>
      <c r="SJC376" s="1478"/>
      <c r="SJD376" s="1478"/>
      <c r="SJE376" s="1478"/>
      <c r="SJF376" s="1478"/>
      <c r="SJG376" s="1478"/>
      <c r="SJH376" s="1478"/>
      <c r="SJI376" s="1478"/>
      <c r="SJJ376" s="1478"/>
      <c r="SJK376" s="1478"/>
      <c r="SJL376" s="1478"/>
      <c r="SJM376" s="1478"/>
      <c r="SJN376" s="1478"/>
      <c r="SJO376" s="1478"/>
      <c r="SJP376" s="1478"/>
      <c r="SJQ376" s="1478"/>
      <c r="SJR376" s="1478"/>
      <c r="SJS376" s="1478"/>
      <c r="SJT376" s="1478"/>
      <c r="SJU376" s="1478"/>
      <c r="SJV376" s="1478"/>
      <c r="SJW376" s="1478"/>
      <c r="SJX376" s="1478"/>
      <c r="SJY376" s="1478"/>
      <c r="SJZ376" s="1478"/>
      <c r="SKA376" s="1478"/>
      <c r="SKB376" s="1478"/>
      <c r="SKC376" s="1478"/>
      <c r="SKD376" s="1478"/>
      <c r="SKE376" s="1478"/>
      <c r="SKF376" s="1478"/>
      <c r="SKG376" s="1478"/>
      <c r="SKH376" s="1478"/>
      <c r="SKI376" s="1478"/>
      <c r="SKJ376" s="1478"/>
      <c r="SKK376" s="1478"/>
      <c r="SKL376" s="1478"/>
      <c r="SKM376" s="1478"/>
      <c r="SKN376" s="1478"/>
      <c r="SKO376" s="1478"/>
      <c r="SKP376" s="1478"/>
      <c r="SKQ376" s="1478"/>
      <c r="SKR376" s="1478"/>
      <c r="SKS376" s="1478"/>
      <c r="SKT376" s="1478"/>
      <c r="SKU376" s="1478"/>
      <c r="SKV376" s="1478"/>
      <c r="SKW376" s="1478"/>
      <c r="SKX376" s="1478"/>
      <c r="SKY376" s="1478"/>
      <c r="SKZ376" s="1478"/>
      <c r="SLA376" s="1478"/>
      <c r="SLB376" s="1478"/>
      <c r="SLC376" s="1478"/>
      <c r="SLD376" s="1478"/>
      <c r="SLE376" s="1478"/>
      <c r="SLF376" s="1478"/>
      <c r="SLG376" s="1478"/>
      <c r="SLH376" s="1478"/>
      <c r="SLI376" s="1478"/>
      <c r="SLJ376" s="1478"/>
      <c r="SLK376" s="1478"/>
      <c r="SLL376" s="1478"/>
      <c r="SLM376" s="1478"/>
      <c r="SLN376" s="1478"/>
      <c r="SLO376" s="1478"/>
      <c r="SLP376" s="1478"/>
      <c r="SLQ376" s="1478"/>
      <c r="SLR376" s="1478"/>
      <c r="SLS376" s="1478"/>
      <c r="SLT376" s="1478"/>
      <c r="SLU376" s="1478"/>
      <c r="SLV376" s="1478"/>
      <c r="SLW376" s="1478"/>
      <c r="SLX376" s="1478"/>
      <c r="SLY376" s="1478"/>
      <c r="SLZ376" s="1478"/>
      <c r="SMA376" s="1478"/>
      <c r="SMB376" s="1478"/>
      <c r="SMC376" s="1478"/>
      <c r="SMD376" s="1478"/>
      <c r="SME376" s="1478"/>
      <c r="SMF376" s="1478"/>
      <c r="SMG376" s="1478"/>
      <c r="SMH376" s="1478"/>
      <c r="SMI376" s="1478"/>
      <c r="SMJ376" s="1478"/>
      <c r="SMK376" s="1478"/>
      <c r="SML376" s="1478"/>
      <c r="SMM376" s="1478"/>
      <c r="SMN376" s="1478"/>
      <c r="SMO376" s="1478"/>
      <c r="SMP376" s="1478"/>
      <c r="SMQ376" s="1478"/>
      <c r="SMR376" s="1478"/>
      <c r="SMS376" s="1478"/>
      <c r="SMT376" s="1478"/>
      <c r="SMU376" s="1478"/>
      <c r="SMV376" s="1478"/>
      <c r="SMW376" s="1478"/>
      <c r="SMX376" s="1478"/>
      <c r="SMY376" s="1478"/>
      <c r="SMZ376" s="1478"/>
      <c r="SNA376" s="1478"/>
      <c r="SNB376" s="1478"/>
      <c r="SNC376" s="1478"/>
      <c r="SND376" s="1478"/>
      <c r="SNE376" s="1478"/>
      <c r="SNF376" s="1478"/>
      <c r="SNG376" s="1478"/>
      <c r="SNH376" s="1478"/>
      <c r="SNI376" s="1478"/>
      <c r="SNJ376" s="1478"/>
      <c r="SNK376" s="1478"/>
      <c r="SNL376" s="1478"/>
      <c r="SNM376" s="1478"/>
      <c r="SNN376" s="1478"/>
      <c r="SNO376" s="1478"/>
      <c r="SNP376" s="1478"/>
      <c r="SNQ376" s="1478"/>
      <c r="SNR376" s="1478"/>
      <c r="SNS376" s="1478"/>
      <c r="SNT376" s="1478"/>
      <c r="SNU376" s="1478"/>
      <c r="SNV376" s="1478"/>
      <c r="SNW376" s="1478"/>
      <c r="SNX376" s="1478"/>
      <c r="SNY376" s="1478"/>
      <c r="SNZ376" s="1478"/>
      <c r="SOA376" s="1478"/>
      <c r="SOB376" s="1478"/>
      <c r="SOC376" s="1478"/>
      <c r="SOD376" s="1478"/>
      <c r="SOE376" s="1478"/>
      <c r="SOF376" s="1478"/>
      <c r="SOG376" s="1478"/>
      <c r="SOH376" s="1478"/>
      <c r="SOI376" s="1478"/>
      <c r="SOJ376" s="1478"/>
      <c r="SOK376" s="1478"/>
      <c r="SOL376" s="1478"/>
      <c r="SOM376" s="1478"/>
      <c r="SON376" s="1478"/>
      <c r="SOO376" s="1478"/>
      <c r="SOP376" s="1478"/>
      <c r="SOQ376" s="1478"/>
      <c r="SOR376" s="1478"/>
      <c r="SOS376" s="1478"/>
      <c r="SOT376" s="1478"/>
      <c r="SOU376" s="1478"/>
      <c r="SOV376" s="1478"/>
      <c r="SOW376" s="1478"/>
      <c r="SOX376" s="1478"/>
      <c r="SOY376" s="1478"/>
      <c r="SOZ376" s="1478"/>
      <c r="SPA376" s="1478"/>
      <c r="SPB376" s="1478"/>
      <c r="SPC376" s="1478"/>
      <c r="SPD376" s="1478"/>
      <c r="SPE376" s="1478"/>
      <c r="SPF376" s="1478"/>
      <c r="SPG376" s="1478"/>
      <c r="SPH376" s="1478"/>
      <c r="SPI376" s="1478"/>
      <c r="SPJ376" s="1478"/>
      <c r="SPK376" s="1478"/>
      <c r="SPL376" s="1478"/>
      <c r="SPM376" s="1478"/>
      <c r="SPN376" s="1478"/>
      <c r="SPO376" s="1478"/>
      <c r="SPP376" s="1478"/>
      <c r="SPQ376" s="1478"/>
      <c r="SPR376" s="1478"/>
      <c r="SPS376" s="1478"/>
      <c r="SPT376" s="1478"/>
      <c r="SPU376" s="1478"/>
      <c r="SPV376" s="1478"/>
      <c r="SPW376" s="1478"/>
      <c r="SPX376" s="1478"/>
      <c r="SPY376" s="1478"/>
      <c r="SPZ376" s="1478"/>
      <c r="SQA376" s="1478"/>
      <c r="SQB376" s="1478"/>
      <c r="SQC376" s="1478"/>
      <c r="SQD376" s="1478"/>
      <c r="SQE376" s="1478"/>
      <c r="SQF376" s="1478"/>
      <c r="SQG376" s="1478"/>
      <c r="SQH376" s="1478"/>
      <c r="SQI376" s="1478"/>
      <c r="SQJ376" s="1478"/>
      <c r="SQK376" s="1478"/>
      <c r="SQL376" s="1478"/>
      <c r="SQM376" s="1478"/>
      <c r="SQN376" s="1478"/>
      <c r="SQO376" s="1478"/>
      <c r="SQP376" s="1478"/>
      <c r="SQQ376" s="1478"/>
      <c r="SQR376" s="1478"/>
      <c r="SQS376" s="1478"/>
      <c r="SQT376" s="1478"/>
      <c r="SQU376" s="1478"/>
      <c r="SQV376" s="1478"/>
      <c r="SQW376" s="1478"/>
      <c r="SQX376" s="1478"/>
      <c r="SQY376" s="1478"/>
      <c r="SQZ376" s="1478"/>
      <c r="SRA376" s="1478"/>
      <c r="SRB376" s="1478"/>
      <c r="SRC376" s="1478"/>
      <c r="SRD376" s="1478"/>
      <c r="SRE376" s="1478"/>
      <c r="SRF376" s="1478"/>
      <c r="SRG376" s="1478"/>
      <c r="SRH376" s="1478"/>
      <c r="SRI376" s="1478"/>
      <c r="SRJ376" s="1478"/>
      <c r="SRK376" s="1478"/>
      <c r="SRL376" s="1478"/>
      <c r="SRM376" s="1478"/>
      <c r="SRN376" s="1478"/>
      <c r="SRO376" s="1478"/>
      <c r="SRP376" s="1478"/>
      <c r="SRQ376" s="1478"/>
      <c r="SRR376" s="1478"/>
      <c r="SRS376" s="1478"/>
      <c r="SRT376" s="1478"/>
      <c r="SRU376" s="1478"/>
      <c r="SRV376" s="1478"/>
      <c r="SRW376" s="1478"/>
      <c r="SRX376" s="1478"/>
      <c r="SRY376" s="1478"/>
      <c r="SRZ376" s="1478"/>
      <c r="SSA376" s="1478"/>
      <c r="SSB376" s="1478"/>
      <c r="SSC376" s="1478"/>
      <c r="SSD376" s="1478"/>
      <c r="SSE376" s="1478"/>
      <c r="SSF376" s="1478"/>
      <c r="SSG376" s="1478"/>
      <c r="SSH376" s="1478"/>
      <c r="SSI376" s="1478"/>
      <c r="SSJ376" s="1478"/>
      <c r="SSK376" s="1478"/>
      <c r="SSL376" s="1478"/>
      <c r="SSM376" s="1478"/>
      <c r="SSN376" s="1478"/>
      <c r="SSO376" s="1478"/>
      <c r="SSP376" s="1478"/>
      <c r="SSQ376" s="1478"/>
      <c r="SSR376" s="1478"/>
      <c r="SSS376" s="1478"/>
      <c r="SST376" s="1478"/>
      <c r="SSU376" s="1478"/>
      <c r="SSV376" s="1478"/>
      <c r="SSW376" s="1478"/>
      <c r="SSX376" s="1478"/>
      <c r="SSY376" s="1478"/>
      <c r="SSZ376" s="1478"/>
      <c r="STA376" s="1478"/>
      <c r="STB376" s="1478"/>
      <c r="STC376" s="1478"/>
      <c r="STD376" s="1478"/>
      <c r="STE376" s="1478"/>
      <c r="STF376" s="1478"/>
      <c r="STG376" s="1478"/>
      <c r="STH376" s="1478"/>
      <c r="STI376" s="1478"/>
      <c r="STJ376" s="1478"/>
      <c r="STK376" s="1478"/>
      <c r="STL376" s="1478"/>
      <c r="STM376" s="1478"/>
      <c r="STN376" s="1478"/>
      <c r="STO376" s="1478"/>
      <c r="STP376" s="1478"/>
      <c r="STQ376" s="1478"/>
      <c r="STR376" s="1478"/>
      <c r="STS376" s="1478"/>
      <c r="STT376" s="1478"/>
      <c r="STU376" s="1478"/>
      <c r="STV376" s="1478"/>
      <c r="STW376" s="1478"/>
      <c r="STX376" s="1478"/>
      <c r="STY376" s="1478"/>
      <c r="STZ376" s="1478"/>
      <c r="SUA376" s="1478"/>
      <c r="SUB376" s="1478"/>
      <c r="SUC376" s="1478"/>
      <c r="SUD376" s="1478"/>
      <c r="SUE376" s="1478"/>
      <c r="SUF376" s="1478"/>
      <c r="SUG376" s="1478"/>
      <c r="SUH376" s="1478"/>
      <c r="SUI376" s="1478"/>
      <c r="SUJ376" s="1478"/>
      <c r="SUK376" s="1478"/>
      <c r="SUL376" s="1478"/>
      <c r="SUM376" s="1478"/>
      <c r="SUN376" s="1478"/>
      <c r="SUO376" s="1478"/>
      <c r="SUP376" s="1478"/>
      <c r="SUQ376" s="1478"/>
      <c r="SUR376" s="1478"/>
      <c r="SUS376" s="1478"/>
      <c r="SUT376" s="1478"/>
      <c r="SUU376" s="1478"/>
      <c r="SUV376" s="1478"/>
      <c r="SUW376" s="1478"/>
      <c r="SUX376" s="1478"/>
      <c r="SUY376" s="1478"/>
      <c r="SUZ376" s="1478"/>
      <c r="SVA376" s="1478"/>
      <c r="SVB376" s="1478"/>
      <c r="SVC376" s="1478"/>
      <c r="SVD376" s="1478"/>
      <c r="SVE376" s="1478"/>
      <c r="SVF376" s="1478"/>
      <c r="SVG376" s="1478"/>
      <c r="SVH376" s="1478"/>
      <c r="SVI376" s="1478"/>
      <c r="SVJ376" s="1478"/>
      <c r="SVK376" s="1478"/>
      <c r="SVL376" s="1478"/>
      <c r="SVM376" s="1478"/>
      <c r="SVN376" s="1478"/>
      <c r="SVO376" s="1478"/>
      <c r="SVP376" s="1478"/>
      <c r="SVQ376" s="1478"/>
      <c r="SVR376" s="1478"/>
      <c r="SVS376" s="1478"/>
      <c r="SVT376" s="1478"/>
      <c r="SVU376" s="1478"/>
      <c r="SVV376" s="1478"/>
      <c r="SVW376" s="1478"/>
      <c r="SVX376" s="1478"/>
      <c r="SVY376" s="1478"/>
      <c r="SVZ376" s="1478"/>
      <c r="SWA376" s="1478"/>
      <c r="SWB376" s="1478"/>
      <c r="SWC376" s="1478"/>
      <c r="SWD376" s="1478"/>
      <c r="SWE376" s="1478"/>
      <c r="SWF376" s="1478"/>
      <c r="SWG376" s="1478"/>
      <c r="SWH376" s="1478"/>
      <c r="SWI376" s="1478"/>
      <c r="SWJ376" s="1478"/>
      <c r="SWK376" s="1478"/>
      <c r="SWL376" s="1478"/>
      <c r="SWM376" s="1478"/>
      <c r="SWN376" s="1478"/>
      <c r="SWO376" s="1478"/>
      <c r="SWP376" s="1478"/>
      <c r="SWQ376" s="1478"/>
      <c r="SWR376" s="1478"/>
      <c r="SWS376" s="1478"/>
      <c r="SWT376" s="1478"/>
      <c r="SWU376" s="1478"/>
      <c r="SWV376" s="1478"/>
      <c r="SWW376" s="1478"/>
      <c r="SWX376" s="1478"/>
      <c r="SWY376" s="1478"/>
      <c r="SWZ376" s="1478"/>
      <c r="SXA376" s="1478"/>
      <c r="SXB376" s="1478"/>
      <c r="SXC376" s="1478"/>
      <c r="SXD376" s="1478"/>
      <c r="SXE376" s="1478"/>
      <c r="SXF376" s="1478"/>
      <c r="SXG376" s="1478"/>
      <c r="SXH376" s="1478"/>
      <c r="SXI376" s="1478"/>
      <c r="SXJ376" s="1478"/>
      <c r="SXK376" s="1478"/>
      <c r="SXL376" s="1478"/>
      <c r="SXM376" s="1478"/>
      <c r="SXN376" s="1478"/>
      <c r="SXO376" s="1478"/>
      <c r="SXP376" s="1478"/>
      <c r="SXQ376" s="1478"/>
      <c r="SXR376" s="1478"/>
      <c r="SXS376" s="1478"/>
      <c r="SXT376" s="1478"/>
      <c r="SXU376" s="1478"/>
      <c r="SXV376" s="1478"/>
      <c r="SXW376" s="1478"/>
      <c r="SXX376" s="1478"/>
      <c r="SXY376" s="1478"/>
      <c r="SXZ376" s="1478"/>
      <c r="SYA376" s="1478"/>
      <c r="SYB376" s="1478"/>
      <c r="SYC376" s="1478"/>
      <c r="SYD376" s="1478"/>
      <c r="SYE376" s="1478"/>
      <c r="SYF376" s="1478"/>
      <c r="SYG376" s="1478"/>
      <c r="SYH376" s="1478"/>
      <c r="SYI376" s="1478"/>
      <c r="SYJ376" s="1478"/>
      <c r="SYK376" s="1478"/>
      <c r="SYL376" s="1478"/>
      <c r="SYM376" s="1478"/>
      <c r="SYN376" s="1478"/>
      <c r="SYO376" s="1478"/>
      <c r="SYP376" s="1478"/>
      <c r="SYQ376" s="1478"/>
      <c r="SYR376" s="1478"/>
      <c r="SYS376" s="1478"/>
      <c r="SYT376" s="1478"/>
      <c r="SYU376" s="1478"/>
      <c r="SYV376" s="1478"/>
      <c r="SYW376" s="1478"/>
      <c r="SYX376" s="1478"/>
      <c r="SYY376" s="1478"/>
      <c r="SYZ376" s="1478"/>
      <c r="SZA376" s="1478"/>
      <c r="SZB376" s="1478"/>
      <c r="SZC376" s="1478"/>
      <c r="SZD376" s="1478"/>
      <c r="SZE376" s="1478"/>
      <c r="SZF376" s="1478"/>
      <c r="SZG376" s="1478"/>
      <c r="SZH376" s="1478"/>
      <c r="SZI376" s="1478"/>
      <c r="SZJ376" s="1478"/>
      <c r="SZK376" s="1478"/>
      <c r="SZL376" s="1478"/>
      <c r="SZM376" s="1478"/>
      <c r="SZN376" s="1478"/>
      <c r="SZO376" s="1478"/>
      <c r="SZP376" s="1478"/>
      <c r="SZQ376" s="1478"/>
      <c r="SZR376" s="1478"/>
      <c r="SZS376" s="1478"/>
      <c r="SZT376" s="1478"/>
      <c r="SZU376" s="1478"/>
      <c r="SZV376" s="1478"/>
      <c r="SZW376" s="1478"/>
      <c r="SZX376" s="1478"/>
      <c r="SZY376" s="1478"/>
      <c r="SZZ376" s="1478"/>
      <c r="TAA376" s="1478"/>
      <c r="TAB376" s="1478"/>
      <c r="TAC376" s="1478"/>
      <c r="TAD376" s="1478"/>
      <c r="TAE376" s="1478"/>
      <c r="TAF376" s="1478"/>
      <c r="TAG376" s="1478"/>
      <c r="TAH376" s="1478"/>
      <c r="TAI376" s="1478"/>
      <c r="TAJ376" s="1478"/>
      <c r="TAK376" s="1478"/>
      <c r="TAL376" s="1478"/>
      <c r="TAM376" s="1478"/>
      <c r="TAN376" s="1478"/>
      <c r="TAO376" s="1478"/>
      <c r="TAP376" s="1478"/>
      <c r="TAQ376" s="1478"/>
      <c r="TAR376" s="1478"/>
      <c r="TAS376" s="1478"/>
      <c r="TAT376" s="1478"/>
      <c r="TAU376" s="1478"/>
      <c r="TAV376" s="1478"/>
      <c r="TAW376" s="1478"/>
      <c r="TAX376" s="1478"/>
      <c r="TAY376" s="1478"/>
      <c r="TAZ376" s="1478"/>
      <c r="TBA376" s="1478"/>
      <c r="TBB376" s="1478"/>
      <c r="TBC376" s="1478"/>
      <c r="TBD376" s="1478"/>
      <c r="TBE376" s="1478"/>
      <c r="TBF376" s="1478"/>
      <c r="TBG376" s="1478"/>
      <c r="TBH376" s="1478"/>
      <c r="TBI376" s="1478"/>
      <c r="TBJ376" s="1478"/>
      <c r="TBK376" s="1478"/>
      <c r="TBL376" s="1478"/>
      <c r="TBM376" s="1478"/>
      <c r="TBN376" s="1478"/>
      <c r="TBO376" s="1478"/>
      <c r="TBP376" s="1478"/>
      <c r="TBQ376" s="1478"/>
      <c r="TBR376" s="1478"/>
      <c r="TBS376" s="1478"/>
      <c r="TBT376" s="1478"/>
      <c r="TBU376" s="1478"/>
      <c r="TBV376" s="1478"/>
      <c r="TBW376" s="1478"/>
      <c r="TBX376" s="1478"/>
      <c r="TBY376" s="1478"/>
      <c r="TBZ376" s="1478"/>
      <c r="TCA376" s="1478"/>
      <c r="TCB376" s="1478"/>
      <c r="TCC376" s="1478"/>
      <c r="TCD376" s="1478"/>
      <c r="TCE376" s="1478"/>
      <c r="TCF376" s="1478"/>
      <c r="TCG376" s="1478"/>
      <c r="TCH376" s="1478"/>
      <c r="TCI376" s="1478"/>
      <c r="TCJ376" s="1478"/>
      <c r="TCK376" s="1478"/>
      <c r="TCL376" s="1478"/>
      <c r="TCM376" s="1478"/>
      <c r="TCN376" s="1478"/>
      <c r="TCO376" s="1478"/>
      <c r="TCP376" s="1478"/>
      <c r="TCQ376" s="1478"/>
      <c r="TCR376" s="1478"/>
      <c r="TCS376" s="1478"/>
      <c r="TCT376" s="1478"/>
      <c r="TCU376" s="1478"/>
      <c r="TCV376" s="1478"/>
      <c r="TCW376" s="1478"/>
      <c r="TCX376" s="1478"/>
      <c r="TCY376" s="1478"/>
      <c r="TCZ376" s="1478"/>
      <c r="TDA376" s="1478"/>
      <c r="TDB376" s="1478"/>
      <c r="TDC376" s="1478"/>
      <c r="TDD376" s="1478"/>
      <c r="TDE376" s="1478"/>
      <c r="TDF376" s="1478"/>
      <c r="TDG376" s="1478"/>
      <c r="TDH376" s="1478"/>
      <c r="TDI376" s="1478"/>
      <c r="TDJ376" s="1478"/>
      <c r="TDK376" s="1478"/>
      <c r="TDL376" s="1478"/>
      <c r="TDM376" s="1478"/>
      <c r="TDN376" s="1478"/>
      <c r="TDO376" s="1478"/>
      <c r="TDP376" s="1478"/>
      <c r="TDQ376" s="1478"/>
      <c r="TDR376" s="1478"/>
      <c r="TDS376" s="1478"/>
      <c r="TDT376" s="1478"/>
      <c r="TDU376" s="1478"/>
      <c r="TDV376" s="1478"/>
      <c r="TDW376" s="1478"/>
      <c r="TDX376" s="1478"/>
      <c r="TDY376" s="1478"/>
      <c r="TDZ376" s="1478"/>
      <c r="TEA376" s="1478"/>
      <c r="TEB376" s="1478"/>
      <c r="TEC376" s="1478"/>
      <c r="TED376" s="1478"/>
      <c r="TEE376" s="1478"/>
      <c r="TEF376" s="1478"/>
      <c r="TEG376" s="1478"/>
      <c r="TEH376" s="1478"/>
      <c r="TEI376" s="1478"/>
      <c r="TEJ376" s="1478"/>
      <c r="TEK376" s="1478"/>
      <c r="TEL376" s="1478"/>
      <c r="TEM376" s="1478"/>
      <c r="TEN376" s="1478"/>
      <c r="TEO376" s="1478"/>
      <c r="TEP376" s="1478"/>
      <c r="TEQ376" s="1478"/>
      <c r="TER376" s="1478"/>
      <c r="TES376" s="1478"/>
      <c r="TET376" s="1478"/>
      <c r="TEU376" s="1478"/>
      <c r="TEV376" s="1478"/>
      <c r="TEW376" s="1478"/>
      <c r="TEX376" s="1478"/>
      <c r="TEY376" s="1478"/>
      <c r="TEZ376" s="1478"/>
      <c r="TFA376" s="1478"/>
      <c r="TFB376" s="1478"/>
      <c r="TFC376" s="1478"/>
      <c r="TFD376" s="1478"/>
      <c r="TFE376" s="1478"/>
      <c r="TFF376" s="1478"/>
      <c r="TFG376" s="1478"/>
      <c r="TFH376" s="1478"/>
      <c r="TFI376" s="1478"/>
      <c r="TFJ376" s="1478"/>
      <c r="TFK376" s="1478"/>
      <c r="TFL376" s="1478"/>
      <c r="TFM376" s="1478"/>
      <c r="TFN376" s="1478"/>
      <c r="TFO376" s="1478"/>
      <c r="TFP376" s="1478"/>
      <c r="TFQ376" s="1478"/>
      <c r="TFR376" s="1478"/>
      <c r="TFS376" s="1478"/>
      <c r="TFT376" s="1478"/>
      <c r="TFU376" s="1478"/>
      <c r="TFV376" s="1478"/>
      <c r="TFW376" s="1478"/>
      <c r="TFX376" s="1478"/>
      <c r="TFY376" s="1478"/>
      <c r="TFZ376" s="1478"/>
      <c r="TGA376" s="1478"/>
      <c r="TGB376" s="1478"/>
      <c r="TGC376" s="1478"/>
      <c r="TGD376" s="1478"/>
      <c r="TGE376" s="1478"/>
      <c r="TGF376" s="1478"/>
      <c r="TGG376" s="1478"/>
      <c r="TGH376" s="1478"/>
      <c r="TGI376" s="1478"/>
      <c r="TGJ376" s="1478"/>
      <c r="TGK376" s="1478"/>
      <c r="TGL376" s="1478"/>
      <c r="TGM376" s="1478"/>
      <c r="TGN376" s="1478"/>
      <c r="TGO376" s="1478"/>
      <c r="TGP376" s="1478"/>
      <c r="TGQ376" s="1478"/>
      <c r="TGR376" s="1478"/>
      <c r="TGS376" s="1478"/>
      <c r="TGT376" s="1478"/>
      <c r="TGU376" s="1478"/>
      <c r="TGV376" s="1478"/>
      <c r="TGW376" s="1478"/>
      <c r="TGX376" s="1478"/>
      <c r="TGY376" s="1478"/>
      <c r="TGZ376" s="1478"/>
      <c r="THA376" s="1478"/>
      <c r="THB376" s="1478"/>
      <c r="THC376" s="1478"/>
      <c r="THD376" s="1478"/>
      <c r="THE376" s="1478"/>
      <c r="THF376" s="1478"/>
      <c r="THG376" s="1478"/>
      <c r="THH376" s="1478"/>
      <c r="THI376" s="1478"/>
      <c r="THJ376" s="1478"/>
      <c r="THK376" s="1478"/>
      <c r="THL376" s="1478"/>
      <c r="THM376" s="1478"/>
      <c r="THN376" s="1478"/>
      <c r="THO376" s="1478"/>
      <c r="THP376" s="1478"/>
      <c r="THQ376" s="1478"/>
      <c r="THR376" s="1478"/>
      <c r="THS376" s="1478"/>
      <c r="THT376" s="1478"/>
      <c r="THU376" s="1478"/>
      <c r="THV376" s="1478"/>
      <c r="THW376" s="1478"/>
      <c r="THX376" s="1478"/>
      <c r="THY376" s="1478"/>
      <c r="THZ376" s="1478"/>
      <c r="TIA376" s="1478"/>
      <c r="TIB376" s="1478"/>
      <c r="TIC376" s="1478"/>
      <c r="TID376" s="1478"/>
      <c r="TIE376" s="1478"/>
      <c r="TIF376" s="1478"/>
      <c r="TIG376" s="1478"/>
      <c r="TIH376" s="1478"/>
      <c r="TII376" s="1478"/>
      <c r="TIJ376" s="1478"/>
      <c r="TIK376" s="1478"/>
      <c r="TIL376" s="1478"/>
      <c r="TIM376" s="1478"/>
      <c r="TIN376" s="1478"/>
      <c r="TIO376" s="1478"/>
      <c r="TIP376" s="1478"/>
      <c r="TIQ376" s="1478"/>
      <c r="TIR376" s="1478"/>
      <c r="TIS376" s="1478"/>
      <c r="TIT376" s="1478"/>
      <c r="TIU376" s="1478"/>
      <c r="TIV376" s="1478"/>
      <c r="TIW376" s="1478"/>
      <c r="TIX376" s="1478"/>
      <c r="TIY376" s="1478"/>
      <c r="TIZ376" s="1478"/>
      <c r="TJA376" s="1478"/>
      <c r="TJB376" s="1478"/>
      <c r="TJC376" s="1478"/>
      <c r="TJD376" s="1478"/>
      <c r="TJE376" s="1478"/>
      <c r="TJF376" s="1478"/>
      <c r="TJG376" s="1478"/>
      <c r="TJH376" s="1478"/>
      <c r="TJI376" s="1478"/>
      <c r="TJJ376" s="1478"/>
      <c r="TJK376" s="1478"/>
      <c r="TJL376" s="1478"/>
      <c r="TJM376" s="1478"/>
      <c r="TJN376" s="1478"/>
      <c r="TJO376" s="1478"/>
      <c r="TJP376" s="1478"/>
      <c r="TJQ376" s="1478"/>
      <c r="TJR376" s="1478"/>
      <c r="TJS376" s="1478"/>
      <c r="TJT376" s="1478"/>
      <c r="TJU376" s="1478"/>
      <c r="TJV376" s="1478"/>
      <c r="TJW376" s="1478"/>
      <c r="TJX376" s="1478"/>
      <c r="TJY376" s="1478"/>
      <c r="TJZ376" s="1478"/>
      <c r="TKA376" s="1478"/>
      <c r="TKB376" s="1478"/>
      <c r="TKC376" s="1478"/>
      <c r="TKD376" s="1478"/>
      <c r="TKE376" s="1478"/>
      <c r="TKF376" s="1478"/>
      <c r="TKG376" s="1478"/>
      <c r="TKH376" s="1478"/>
      <c r="TKI376" s="1478"/>
      <c r="TKJ376" s="1478"/>
      <c r="TKK376" s="1478"/>
      <c r="TKL376" s="1478"/>
      <c r="TKM376" s="1478"/>
      <c r="TKN376" s="1478"/>
      <c r="TKO376" s="1478"/>
      <c r="TKP376" s="1478"/>
      <c r="TKQ376" s="1478"/>
      <c r="TKR376" s="1478"/>
      <c r="TKS376" s="1478"/>
      <c r="TKT376" s="1478"/>
      <c r="TKU376" s="1478"/>
      <c r="TKV376" s="1478"/>
      <c r="TKW376" s="1478"/>
      <c r="TKX376" s="1478"/>
      <c r="TKY376" s="1478"/>
      <c r="TKZ376" s="1478"/>
      <c r="TLA376" s="1478"/>
      <c r="TLB376" s="1478"/>
      <c r="TLC376" s="1478"/>
      <c r="TLD376" s="1478"/>
      <c r="TLE376" s="1478"/>
      <c r="TLF376" s="1478"/>
      <c r="TLG376" s="1478"/>
      <c r="TLH376" s="1478"/>
      <c r="TLI376" s="1478"/>
      <c r="TLJ376" s="1478"/>
      <c r="TLK376" s="1478"/>
      <c r="TLL376" s="1478"/>
      <c r="TLM376" s="1478"/>
      <c r="TLN376" s="1478"/>
      <c r="TLO376" s="1478"/>
      <c r="TLP376" s="1478"/>
      <c r="TLQ376" s="1478"/>
      <c r="TLR376" s="1478"/>
      <c r="TLS376" s="1478"/>
      <c r="TLT376" s="1478"/>
      <c r="TLU376" s="1478"/>
      <c r="TLV376" s="1478"/>
      <c r="TLW376" s="1478"/>
      <c r="TLX376" s="1478"/>
      <c r="TLY376" s="1478"/>
      <c r="TLZ376" s="1478"/>
      <c r="TMA376" s="1478"/>
      <c r="TMB376" s="1478"/>
      <c r="TMC376" s="1478"/>
      <c r="TMD376" s="1478"/>
      <c r="TME376" s="1478"/>
      <c r="TMF376" s="1478"/>
      <c r="TMG376" s="1478"/>
      <c r="TMH376" s="1478"/>
      <c r="TMI376" s="1478"/>
      <c r="TMJ376" s="1478"/>
      <c r="TMK376" s="1478"/>
      <c r="TML376" s="1478"/>
      <c r="TMM376" s="1478"/>
      <c r="TMN376" s="1478"/>
      <c r="TMO376" s="1478"/>
      <c r="TMP376" s="1478"/>
      <c r="TMQ376" s="1478"/>
      <c r="TMR376" s="1478"/>
      <c r="TMS376" s="1478"/>
      <c r="TMT376" s="1478"/>
      <c r="TMU376" s="1478"/>
      <c r="TMV376" s="1478"/>
      <c r="TMW376" s="1478"/>
      <c r="TMX376" s="1478"/>
      <c r="TMY376" s="1478"/>
      <c r="TMZ376" s="1478"/>
      <c r="TNA376" s="1478"/>
      <c r="TNB376" s="1478"/>
      <c r="TNC376" s="1478"/>
      <c r="TND376" s="1478"/>
      <c r="TNE376" s="1478"/>
      <c r="TNF376" s="1478"/>
      <c r="TNG376" s="1478"/>
      <c r="TNH376" s="1478"/>
      <c r="TNI376" s="1478"/>
      <c r="TNJ376" s="1478"/>
      <c r="TNK376" s="1478"/>
      <c r="TNL376" s="1478"/>
      <c r="TNM376" s="1478"/>
      <c r="TNN376" s="1478"/>
      <c r="TNO376" s="1478"/>
      <c r="TNP376" s="1478"/>
      <c r="TNQ376" s="1478"/>
      <c r="TNR376" s="1478"/>
      <c r="TNS376" s="1478"/>
      <c r="TNT376" s="1478"/>
      <c r="TNU376" s="1478"/>
      <c r="TNV376" s="1478"/>
      <c r="TNW376" s="1478"/>
      <c r="TNX376" s="1478"/>
      <c r="TNY376" s="1478"/>
      <c r="TNZ376" s="1478"/>
      <c r="TOA376" s="1478"/>
      <c r="TOB376" s="1478"/>
      <c r="TOC376" s="1478"/>
      <c r="TOD376" s="1478"/>
      <c r="TOE376" s="1478"/>
      <c r="TOF376" s="1478"/>
      <c r="TOG376" s="1478"/>
      <c r="TOH376" s="1478"/>
      <c r="TOI376" s="1478"/>
      <c r="TOJ376" s="1478"/>
      <c r="TOK376" s="1478"/>
      <c r="TOL376" s="1478"/>
      <c r="TOM376" s="1478"/>
      <c r="TON376" s="1478"/>
      <c r="TOO376" s="1478"/>
      <c r="TOP376" s="1478"/>
      <c r="TOQ376" s="1478"/>
      <c r="TOR376" s="1478"/>
      <c r="TOS376" s="1478"/>
      <c r="TOT376" s="1478"/>
      <c r="TOU376" s="1478"/>
      <c r="TOV376" s="1478"/>
      <c r="TOW376" s="1478"/>
      <c r="TOX376" s="1478"/>
      <c r="TOY376" s="1478"/>
      <c r="TOZ376" s="1478"/>
      <c r="TPA376" s="1478"/>
      <c r="TPB376" s="1478"/>
      <c r="TPC376" s="1478"/>
      <c r="TPD376" s="1478"/>
      <c r="TPE376" s="1478"/>
      <c r="TPF376" s="1478"/>
      <c r="TPG376" s="1478"/>
      <c r="TPH376" s="1478"/>
      <c r="TPI376" s="1478"/>
      <c r="TPJ376" s="1478"/>
      <c r="TPK376" s="1478"/>
      <c r="TPL376" s="1478"/>
      <c r="TPM376" s="1478"/>
      <c r="TPN376" s="1478"/>
      <c r="TPO376" s="1478"/>
      <c r="TPP376" s="1478"/>
      <c r="TPQ376" s="1478"/>
      <c r="TPR376" s="1478"/>
      <c r="TPS376" s="1478"/>
      <c r="TPT376" s="1478"/>
      <c r="TPU376" s="1478"/>
      <c r="TPV376" s="1478"/>
      <c r="TPW376" s="1478"/>
      <c r="TPX376" s="1478"/>
      <c r="TPY376" s="1478"/>
      <c r="TPZ376" s="1478"/>
      <c r="TQA376" s="1478"/>
      <c r="TQB376" s="1478"/>
      <c r="TQC376" s="1478"/>
      <c r="TQD376" s="1478"/>
      <c r="TQE376" s="1478"/>
      <c r="TQF376" s="1478"/>
      <c r="TQG376" s="1478"/>
      <c r="TQH376" s="1478"/>
      <c r="TQI376" s="1478"/>
      <c r="TQJ376" s="1478"/>
      <c r="TQK376" s="1478"/>
      <c r="TQL376" s="1478"/>
      <c r="TQM376" s="1478"/>
      <c r="TQN376" s="1478"/>
      <c r="TQO376" s="1478"/>
      <c r="TQP376" s="1478"/>
      <c r="TQQ376" s="1478"/>
      <c r="TQR376" s="1478"/>
      <c r="TQS376" s="1478"/>
      <c r="TQT376" s="1478"/>
      <c r="TQU376" s="1478"/>
      <c r="TQV376" s="1478"/>
      <c r="TQW376" s="1478"/>
      <c r="TQX376" s="1478"/>
      <c r="TQY376" s="1478"/>
      <c r="TQZ376" s="1478"/>
      <c r="TRA376" s="1478"/>
      <c r="TRB376" s="1478"/>
      <c r="TRC376" s="1478"/>
      <c r="TRD376" s="1478"/>
      <c r="TRE376" s="1478"/>
      <c r="TRF376" s="1478"/>
      <c r="TRG376" s="1478"/>
      <c r="TRH376" s="1478"/>
      <c r="TRI376" s="1478"/>
      <c r="TRJ376" s="1478"/>
      <c r="TRK376" s="1478"/>
      <c r="TRL376" s="1478"/>
      <c r="TRM376" s="1478"/>
      <c r="TRN376" s="1478"/>
      <c r="TRO376" s="1478"/>
      <c r="TRP376" s="1478"/>
      <c r="TRQ376" s="1478"/>
      <c r="TRR376" s="1478"/>
      <c r="TRS376" s="1478"/>
      <c r="TRT376" s="1478"/>
      <c r="TRU376" s="1478"/>
      <c r="TRV376" s="1478"/>
      <c r="TRW376" s="1478"/>
      <c r="TRX376" s="1478"/>
      <c r="TRY376" s="1478"/>
      <c r="TRZ376" s="1478"/>
      <c r="TSA376" s="1478"/>
      <c r="TSB376" s="1478"/>
      <c r="TSC376" s="1478"/>
      <c r="TSD376" s="1478"/>
      <c r="TSE376" s="1478"/>
      <c r="TSF376" s="1478"/>
      <c r="TSG376" s="1478"/>
      <c r="TSH376" s="1478"/>
      <c r="TSI376" s="1478"/>
      <c r="TSJ376" s="1478"/>
      <c r="TSK376" s="1478"/>
      <c r="TSL376" s="1478"/>
      <c r="TSM376" s="1478"/>
      <c r="TSN376" s="1478"/>
      <c r="TSO376" s="1478"/>
      <c r="TSP376" s="1478"/>
      <c r="TSQ376" s="1478"/>
      <c r="TSR376" s="1478"/>
      <c r="TSS376" s="1478"/>
      <c r="TST376" s="1478"/>
      <c r="TSU376" s="1478"/>
      <c r="TSV376" s="1478"/>
      <c r="TSW376" s="1478"/>
      <c r="TSX376" s="1478"/>
      <c r="TSY376" s="1478"/>
      <c r="TSZ376" s="1478"/>
      <c r="TTA376" s="1478"/>
      <c r="TTB376" s="1478"/>
      <c r="TTC376" s="1478"/>
      <c r="TTD376" s="1478"/>
      <c r="TTE376" s="1478"/>
      <c r="TTF376" s="1478"/>
      <c r="TTG376" s="1478"/>
      <c r="TTH376" s="1478"/>
      <c r="TTI376" s="1478"/>
      <c r="TTJ376" s="1478"/>
      <c r="TTK376" s="1478"/>
      <c r="TTL376" s="1478"/>
      <c r="TTM376" s="1478"/>
      <c r="TTN376" s="1478"/>
      <c r="TTO376" s="1478"/>
      <c r="TTP376" s="1478"/>
      <c r="TTQ376" s="1478"/>
      <c r="TTR376" s="1478"/>
      <c r="TTS376" s="1478"/>
      <c r="TTT376" s="1478"/>
      <c r="TTU376" s="1478"/>
      <c r="TTV376" s="1478"/>
      <c r="TTW376" s="1478"/>
      <c r="TTX376" s="1478"/>
      <c r="TTY376" s="1478"/>
      <c r="TTZ376" s="1478"/>
      <c r="TUA376" s="1478"/>
      <c r="TUB376" s="1478"/>
      <c r="TUC376" s="1478"/>
      <c r="TUD376" s="1478"/>
      <c r="TUE376" s="1478"/>
      <c r="TUF376" s="1478"/>
      <c r="TUG376" s="1478"/>
      <c r="TUH376" s="1478"/>
      <c r="TUI376" s="1478"/>
      <c r="TUJ376" s="1478"/>
      <c r="TUK376" s="1478"/>
      <c r="TUL376" s="1478"/>
      <c r="TUM376" s="1478"/>
      <c r="TUN376" s="1478"/>
      <c r="TUO376" s="1478"/>
      <c r="TUP376" s="1478"/>
      <c r="TUQ376" s="1478"/>
      <c r="TUR376" s="1478"/>
      <c r="TUS376" s="1478"/>
      <c r="TUT376" s="1478"/>
      <c r="TUU376" s="1478"/>
      <c r="TUV376" s="1478"/>
      <c r="TUW376" s="1478"/>
      <c r="TUX376" s="1478"/>
      <c r="TUY376" s="1478"/>
      <c r="TUZ376" s="1478"/>
      <c r="TVA376" s="1478"/>
      <c r="TVB376" s="1478"/>
      <c r="TVC376" s="1478"/>
      <c r="TVD376" s="1478"/>
      <c r="TVE376" s="1478"/>
      <c r="TVF376" s="1478"/>
      <c r="TVG376" s="1478"/>
      <c r="TVH376" s="1478"/>
      <c r="TVI376" s="1478"/>
      <c r="TVJ376" s="1478"/>
      <c r="TVK376" s="1478"/>
      <c r="TVL376" s="1478"/>
      <c r="TVM376" s="1478"/>
      <c r="TVN376" s="1478"/>
      <c r="TVO376" s="1478"/>
      <c r="TVP376" s="1478"/>
      <c r="TVQ376" s="1478"/>
      <c r="TVR376" s="1478"/>
      <c r="TVS376" s="1478"/>
      <c r="TVT376" s="1478"/>
      <c r="TVU376" s="1478"/>
      <c r="TVV376" s="1478"/>
      <c r="TVW376" s="1478"/>
      <c r="TVX376" s="1478"/>
      <c r="TVY376" s="1478"/>
      <c r="TVZ376" s="1478"/>
      <c r="TWA376" s="1478"/>
      <c r="TWB376" s="1478"/>
      <c r="TWC376" s="1478"/>
      <c r="TWD376" s="1478"/>
      <c r="TWE376" s="1478"/>
      <c r="TWF376" s="1478"/>
      <c r="TWG376" s="1478"/>
      <c r="TWH376" s="1478"/>
      <c r="TWI376" s="1478"/>
      <c r="TWJ376" s="1478"/>
      <c r="TWK376" s="1478"/>
      <c r="TWL376" s="1478"/>
      <c r="TWM376" s="1478"/>
      <c r="TWN376" s="1478"/>
      <c r="TWO376" s="1478"/>
      <c r="TWP376" s="1478"/>
      <c r="TWQ376" s="1478"/>
      <c r="TWR376" s="1478"/>
      <c r="TWS376" s="1478"/>
      <c r="TWT376" s="1478"/>
      <c r="TWU376" s="1478"/>
      <c r="TWV376" s="1478"/>
      <c r="TWW376" s="1478"/>
      <c r="TWX376" s="1478"/>
      <c r="TWY376" s="1478"/>
      <c r="TWZ376" s="1478"/>
      <c r="TXA376" s="1478"/>
      <c r="TXB376" s="1478"/>
      <c r="TXC376" s="1478"/>
      <c r="TXD376" s="1478"/>
      <c r="TXE376" s="1478"/>
      <c r="TXF376" s="1478"/>
      <c r="TXG376" s="1478"/>
      <c r="TXH376" s="1478"/>
      <c r="TXI376" s="1478"/>
      <c r="TXJ376" s="1478"/>
      <c r="TXK376" s="1478"/>
      <c r="TXL376" s="1478"/>
      <c r="TXM376" s="1478"/>
      <c r="TXN376" s="1478"/>
      <c r="TXO376" s="1478"/>
      <c r="TXP376" s="1478"/>
      <c r="TXQ376" s="1478"/>
      <c r="TXR376" s="1478"/>
      <c r="TXS376" s="1478"/>
      <c r="TXT376" s="1478"/>
      <c r="TXU376" s="1478"/>
      <c r="TXV376" s="1478"/>
      <c r="TXW376" s="1478"/>
      <c r="TXX376" s="1478"/>
      <c r="TXY376" s="1478"/>
      <c r="TXZ376" s="1478"/>
      <c r="TYA376" s="1478"/>
      <c r="TYB376" s="1478"/>
      <c r="TYC376" s="1478"/>
      <c r="TYD376" s="1478"/>
      <c r="TYE376" s="1478"/>
      <c r="TYF376" s="1478"/>
      <c r="TYG376" s="1478"/>
      <c r="TYH376" s="1478"/>
      <c r="TYI376" s="1478"/>
      <c r="TYJ376" s="1478"/>
      <c r="TYK376" s="1478"/>
      <c r="TYL376" s="1478"/>
      <c r="TYM376" s="1478"/>
      <c r="TYN376" s="1478"/>
      <c r="TYO376" s="1478"/>
      <c r="TYP376" s="1478"/>
      <c r="TYQ376" s="1478"/>
      <c r="TYR376" s="1478"/>
      <c r="TYS376" s="1478"/>
      <c r="TYT376" s="1478"/>
      <c r="TYU376" s="1478"/>
      <c r="TYV376" s="1478"/>
      <c r="TYW376" s="1478"/>
      <c r="TYX376" s="1478"/>
      <c r="TYY376" s="1478"/>
      <c r="TYZ376" s="1478"/>
      <c r="TZA376" s="1478"/>
      <c r="TZB376" s="1478"/>
      <c r="TZC376" s="1478"/>
      <c r="TZD376" s="1478"/>
      <c r="TZE376" s="1478"/>
      <c r="TZF376" s="1478"/>
      <c r="TZG376" s="1478"/>
      <c r="TZH376" s="1478"/>
      <c r="TZI376" s="1478"/>
      <c r="TZJ376" s="1478"/>
      <c r="TZK376" s="1478"/>
      <c r="TZL376" s="1478"/>
      <c r="TZM376" s="1478"/>
      <c r="TZN376" s="1478"/>
      <c r="TZO376" s="1478"/>
      <c r="TZP376" s="1478"/>
      <c r="TZQ376" s="1478"/>
      <c r="TZR376" s="1478"/>
      <c r="TZS376" s="1478"/>
      <c r="TZT376" s="1478"/>
      <c r="TZU376" s="1478"/>
      <c r="TZV376" s="1478"/>
      <c r="TZW376" s="1478"/>
      <c r="TZX376" s="1478"/>
      <c r="TZY376" s="1478"/>
      <c r="TZZ376" s="1478"/>
      <c r="UAA376" s="1478"/>
      <c r="UAB376" s="1478"/>
      <c r="UAC376" s="1478"/>
      <c r="UAD376" s="1478"/>
      <c r="UAE376" s="1478"/>
      <c r="UAF376" s="1478"/>
      <c r="UAG376" s="1478"/>
      <c r="UAH376" s="1478"/>
      <c r="UAI376" s="1478"/>
      <c r="UAJ376" s="1478"/>
      <c r="UAK376" s="1478"/>
      <c r="UAL376" s="1478"/>
      <c r="UAM376" s="1478"/>
      <c r="UAN376" s="1478"/>
      <c r="UAO376" s="1478"/>
      <c r="UAP376" s="1478"/>
      <c r="UAQ376" s="1478"/>
      <c r="UAR376" s="1478"/>
      <c r="UAS376" s="1478"/>
      <c r="UAT376" s="1478"/>
      <c r="UAU376" s="1478"/>
      <c r="UAV376" s="1478"/>
      <c r="UAW376" s="1478"/>
      <c r="UAX376" s="1478"/>
      <c r="UAY376" s="1478"/>
      <c r="UAZ376" s="1478"/>
      <c r="UBA376" s="1478"/>
      <c r="UBB376" s="1478"/>
      <c r="UBC376" s="1478"/>
      <c r="UBD376" s="1478"/>
      <c r="UBE376" s="1478"/>
      <c r="UBF376" s="1478"/>
      <c r="UBG376" s="1478"/>
      <c r="UBH376" s="1478"/>
      <c r="UBI376" s="1478"/>
      <c r="UBJ376" s="1478"/>
      <c r="UBK376" s="1478"/>
      <c r="UBL376" s="1478"/>
      <c r="UBM376" s="1478"/>
      <c r="UBN376" s="1478"/>
      <c r="UBO376" s="1478"/>
      <c r="UBP376" s="1478"/>
      <c r="UBQ376" s="1478"/>
      <c r="UBR376" s="1478"/>
      <c r="UBS376" s="1478"/>
      <c r="UBT376" s="1478"/>
      <c r="UBU376" s="1478"/>
      <c r="UBV376" s="1478"/>
      <c r="UBW376" s="1478"/>
      <c r="UBX376" s="1478"/>
      <c r="UBY376" s="1478"/>
      <c r="UBZ376" s="1478"/>
      <c r="UCA376" s="1478"/>
      <c r="UCB376" s="1478"/>
      <c r="UCC376" s="1478"/>
      <c r="UCD376" s="1478"/>
      <c r="UCE376" s="1478"/>
      <c r="UCF376" s="1478"/>
      <c r="UCG376" s="1478"/>
      <c r="UCH376" s="1478"/>
      <c r="UCI376" s="1478"/>
      <c r="UCJ376" s="1478"/>
      <c r="UCK376" s="1478"/>
      <c r="UCL376" s="1478"/>
      <c r="UCM376" s="1478"/>
      <c r="UCN376" s="1478"/>
      <c r="UCO376" s="1478"/>
      <c r="UCP376" s="1478"/>
      <c r="UCQ376" s="1478"/>
      <c r="UCR376" s="1478"/>
      <c r="UCS376" s="1478"/>
      <c r="UCT376" s="1478"/>
      <c r="UCU376" s="1478"/>
      <c r="UCV376" s="1478"/>
      <c r="UCW376" s="1478"/>
      <c r="UCX376" s="1478"/>
      <c r="UCY376" s="1478"/>
      <c r="UCZ376" s="1478"/>
      <c r="UDA376" s="1478"/>
      <c r="UDB376" s="1478"/>
      <c r="UDC376" s="1478"/>
      <c r="UDD376" s="1478"/>
      <c r="UDE376" s="1478"/>
      <c r="UDF376" s="1478"/>
      <c r="UDG376" s="1478"/>
      <c r="UDH376" s="1478"/>
      <c r="UDI376" s="1478"/>
      <c r="UDJ376" s="1478"/>
      <c r="UDK376" s="1478"/>
      <c r="UDL376" s="1478"/>
      <c r="UDM376" s="1478"/>
      <c r="UDN376" s="1478"/>
      <c r="UDO376" s="1478"/>
      <c r="UDP376" s="1478"/>
      <c r="UDQ376" s="1478"/>
      <c r="UDR376" s="1478"/>
      <c r="UDS376" s="1478"/>
      <c r="UDT376" s="1478"/>
      <c r="UDU376" s="1478"/>
      <c r="UDV376" s="1478"/>
      <c r="UDW376" s="1478"/>
      <c r="UDX376" s="1478"/>
      <c r="UDY376" s="1478"/>
      <c r="UDZ376" s="1478"/>
      <c r="UEA376" s="1478"/>
      <c r="UEB376" s="1478"/>
      <c r="UEC376" s="1478"/>
      <c r="UED376" s="1478"/>
      <c r="UEE376" s="1478"/>
      <c r="UEF376" s="1478"/>
      <c r="UEG376" s="1478"/>
      <c r="UEH376" s="1478"/>
      <c r="UEI376" s="1478"/>
      <c r="UEJ376" s="1478"/>
      <c r="UEK376" s="1478"/>
      <c r="UEL376" s="1478"/>
      <c r="UEM376" s="1478"/>
      <c r="UEN376" s="1478"/>
      <c r="UEO376" s="1478"/>
      <c r="UEP376" s="1478"/>
      <c r="UEQ376" s="1478"/>
      <c r="UER376" s="1478"/>
      <c r="UES376" s="1478"/>
      <c r="UET376" s="1478"/>
      <c r="UEU376" s="1478"/>
      <c r="UEV376" s="1478"/>
      <c r="UEW376" s="1478"/>
      <c r="UEX376" s="1478"/>
      <c r="UEY376" s="1478"/>
      <c r="UEZ376" s="1478"/>
      <c r="UFA376" s="1478"/>
      <c r="UFB376" s="1478"/>
      <c r="UFC376" s="1478"/>
      <c r="UFD376" s="1478"/>
      <c r="UFE376" s="1478"/>
      <c r="UFF376" s="1478"/>
      <c r="UFG376" s="1478"/>
      <c r="UFH376" s="1478"/>
      <c r="UFI376" s="1478"/>
      <c r="UFJ376" s="1478"/>
      <c r="UFK376" s="1478"/>
      <c r="UFL376" s="1478"/>
      <c r="UFM376" s="1478"/>
      <c r="UFN376" s="1478"/>
      <c r="UFO376" s="1478"/>
      <c r="UFP376" s="1478"/>
      <c r="UFQ376" s="1478"/>
      <c r="UFR376" s="1478"/>
      <c r="UFS376" s="1478"/>
      <c r="UFT376" s="1478"/>
      <c r="UFU376" s="1478"/>
      <c r="UFV376" s="1478"/>
      <c r="UFW376" s="1478"/>
      <c r="UFX376" s="1478"/>
      <c r="UFY376" s="1478"/>
      <c r="UFZ376" s="1478"/>
      <c r="UGA376" s="1478"/>
      <c r="UGB376" s="1478"/>
      <c r="UGC376" s="1478"/>
      <c r="UGD376" s="1478"/>
      <c r="UGE376" s="1478"/>
      <c r="UGF376" s="1478"/>
      <c r="UGG376" s="1478"/>
      <c r="UGH376" s="1478"/>
      <c r="UGI376" s="1478"/>
      <c r="UGJ376" s="1478"/>
      <c r="UGK376" s="1478"/>
      <c r="UGL376" s="1478"/>
      <c r="UGM376" s="1478"/>
      <c r="UGN376" s="1478"/>
      <c r="UGO376" s="1478"/>
      <c r="UGP376" s="1478"/>
      <c r="UGQ376" s="1478"/>
      <c r="UGR376" s="1478"/>
      <c r="UGS376" s="1478"/>
      <c r="UGT376" s="1478"/>
      <c r="UGU376" s="1478"/>
      <c r="UGV376" s="1478"/>
      <c r="UGW376" s="1478"/>
      <c r="UGX376" s="1478"/>
      <c r="UGY376" s="1478"/>
      <c r="UGZ376" s="1478"/>
      <c r="UHA376" s="1478"/>
      <c r="UHB376" s="1478"/>
      <c r="UHC376" s="1478"/>
      <c r="UHD376" s="1478"/>
      <c r="UHE376" s="1478"/>
      <c r="UHF376" s="1478"/>
      <c r="UHG376" s="1478"/>
      <c r="UHH376" s="1478"/>
      <c r="UHI376" s="1478"/>
      <c r="UHJ376" s="1478"/>
      <c r="UHK376" s="1478"/>
      <c r="UHL376" s="1478"/>
      <c r="UHM376" s="1478"/>
      <c r="UHN376" s="1478"/>
      <c r="UHO376" s="1478"/>
      <c r="UHP376" s="1478"/>
      <c r="UHQ376" s="1478"/>
      <c r="UHR376" s="1478"/>
      <c r="UHS376" s="1478"/>
      <c r="UHT376" s="1478"/>
      <c r="UHU376" s="1478"/>
      <c r="UHV376" s="1478"/>
      <c r="UHW376" s="1478"/>
      <c r="UHX376" s="1478"/>
      <c r="UHY376" s="1478"/>
      <c r="UHZ376" s="1478"/>
      <c r="UIA376" s="1478"/>
      <c r="UIB376" s="1478"/>
      <c r="UIC376" s="1478"/>
      <c r="UID376" s="1478"/>
      <c r="UIE376" s="1478"/>
      <c r="UIF376" s="1478"/>
      <c r="UIG376" s="1478"/>
      <c r="UIH376" s="1478"/>
      <c r="UII376" s="1478"/>
      <c r="UIJ376" s="1478"/>
      <c r="UIK376" s="1478"/>
      <c r="UIL376" s="1478"/>
      <c r="UIM376" s="1478"/>
      <c r="UIN376" s="1478"/>
      <c r="UIO376" s="1478"/>
      <c r="UIP376" s="1478"/>
      <c r="UIQ376" s="1478"/>
      <c r="UIR376" s="1478"/>
      <c r="UIS376" s="1478"/>
      <c r="UIT376" s="1478"/>
      <c r="UIU376" s="1478"/>
      <c r="UIV376" s="1478"/>
      <c r="UIW376" s="1478"/>
      <c r="UIX376" s="1478"/>
      <c r="UIY376" s="1478"/>
      <c r="UIZ376" s="1478"/>
      <c r="UJA376" s="1478"/>
      <c r="UJB376" s="1478"/>
      <c r="UJC376" s="1478"/>
      <c r="UJD376" s="1478"/>
      <c r="UJE376" s="1478"/>
      <c r="UJF376" s="1478"/>
      <c r="UJG376" s="1478"/>
      <c r="UJH376" s="1478"/>
      <c r="UJI376" s="1478"/>
      <c r="UJJ376" s="1478"/>
      <c r="UJK376" s="1478"/>
      <c r="UJL376" s="1478"/>
      <c r="UJM376" s="1478"/>
      <c r="UJN376" s="1478"/>
      <c r="UJO376" s="1478"/>
      <c r="UJP376" s="1478"/>
      <c r="UJQ376" s="1478"/>
      <c r="UJR376" s="1478"/>
      <c r="UJS376" s="1478"/>
      <c r="UJT376" s="1478"/>
      <c r="UJU376" s="1478"/>
      <c r="UJV376" s="1478"/>
      <c r="UJW376" s="1478"/>
      <c r="UJX376" s="1478"/>
      <c r="UJY376" s="1478"/>
      <c r="UJZ376" s="1478"/>
      <c r="UKA376" s="1478"/>
      <c r="UKB376" s="1478"/>
      <c r="UKC376" s="1478"/>
      <c r="UKD376" s="1478"/>
      <c r="UKE376" s="1478"/>
      <c r="UKF376" s="1478"/>
      <c r="UKG376" s="1478"/>
      <c r="UKH376" s="1478"/>
      <c r="UKI376" s="1478"/>
      <c r="UKJ376" s="1478"/>
      <c r="UKK376" s="1478"/>
      <c r="UKL376" s="1478"/>
      <c r="UKM376" s="1478"/>
      <c r="UKN376" s="1478"/>
      <c r="UKO376" s="1478"/>
      <c r="UKP376" s="1478"/>
      <c r="UKQ376" s="1478"/>
      <c r="UKR376" s="1478"/>
      <c r="UKS376" s="1478"/>
      <c r="UKT376" s="1478"/>
      <c r="UKU376" s="1478"/>
      <c r="UKV376" s="1478"/>
      <c r="UKW376" s="1478"/>
      <c r="UKX376" s="1478"/>
      <c r="UKY376" s="1478"/>
      <c r="UKZ376" s="1478"/>
      <c r="ULA376" s="1478"/>
      <c r="ULB376" s="1478"/>
      <c r="ULC376" s="1478"/>
      <c r="ULD376" s="1478"/>
      <c r="ULE376" s="1478"/>
      <c r="ULF376" s="1478"/>
      <c r="ULG376" s="1478"/>
      <c r="ULH376" s="1478"/>
      <c r="ULI376" s="1478"/>
      <c r="ULJ376" s="1478"/>
      <c r="ULK376" s="1478"/>
      <c r="ULL376" s="1478"/>
      <c r="ULM376" s="1478"/>
      <c r="ULN376" s="1478"/>
      <c r="ULO376" s="1478"/>
      <c r="ULP376" s="1478"/>
      <c r="ULQ376" s="1478"/>
      <c r="ULR376" s="1478"/>
      <c r="ULS376" s="1478"/>
      <c r="ULT376" s="1478"/>
      <c r="ULU376" s="1478"/>
      <c r="ULV376" s="1478"/>
      <c r="ULW376" s="1478"/>
      <c r="ULX376" s="1478"/>
      <c r="ULY376" s="1478"/>
      <c r="ULZ376" s="1478"/>
      <c r="UMA376" s="1478"/>
      <c r="UMB376" s="1478"/>
      <c r="UMC376" s="1478"/>
      <c r="UMD376" s="1478"/>
      <c r="UME376" s="1478"/>
      <c r="UMF376" s="1478"/>
      <c r="UMG376" s="1478"/>
      <c r="UMH376" s="1478"/>
      <c r="UMI376" s="1478"/>
      <c r="UMJ376" s="1478"/>
      <c r="UMK376" s="1478"/>
      <c r="UML376" s="1478"/>
      <c r="UMM376" s="1478"/>
      <c r="UMN376" s="1478"/>
      <c r="UMO376" s="1478"/>
      <c r="UMP376" s="1478"/>
      <c r="UMQ376" s="1478"/>
      <c r="UMR376" s="1478"/>
      <c r="UMS376" s="1478"/>
      <c r="UMT376" s="1478"/>
      <c r="UMU376" s="1478"/>
      <c r="UMV376" s="1478"/>
      <c r="UMW376" s="1478"/>
      <c r="UMX376" s="1478"/>
      <c r="UMY376" s="1478"/>
      <c r="UMZ376" s="1478"/>
      <c r="UNA376" s="1478"/>
      <c r="UNB376" s="1478"/>
      <c r="UNC376" s="1478"/>
      <c r="UND376" s="1478"/>
      <c r="UNE376" s="1478"/>
      <c r="UNF376" s="1478"/>
      <c r="UNG376" s="1478"/>
      <c r="UNH376" s="1478"/>
      <c r="UNI376" s="1478"/>
      <c r="UNJ376" s="1478"/>
      <c r="UNK376" s="1478"/>
      <c r="UNL376" s="1478"/>
      <c r="UNM376" s="1478"/>
      <c r="UNN376" s="1478"/>
      <c r="UNO376" s="1478"/>
      <c r="UNP376" s="1478"/>
      <c r="UNQ376" s="1478"/>
      <c r="UNR376" s="1478"/>
      <c r="UNS376" s="1478"/>
      <c r="UNT376" s="1478"/>
      <c r="UNU376" s="1478"/>
      <c r="UNV376" s="1478"/>
      <c r="UNW376" s="1478"/>
      <c r="UNX376" s="1478"/>
      <c r="UNY376" s="1478"/>
      <c r="UNZ376" s="1478"/>
      <c r="UOA376" s="1478"/>
      <c r="UOB376" s="1478"/>
      <c r="UOC376" s="1478"/>
      <c r="UOD376" s="1478"/>
      <c r="UOE376" s="1478"/>
      <c r="UOF376" s="1478"/>
      <c r="UOG376" s="1478"/>
      <c r="UOH376" s="1478"/>
      <c r="UOI376" s="1478"/>
      <c r="UOJ376" s="1478"/>
      <c r="UOK376" s="1478"/>
      <c r="UOL376" s="1478"/>
      <c r="UOM376" s="1478"/>
      <c r="UON376" s="1478"/>
      <c r="UOO376" s="1478"/>
      <c r="UOP376" s="1478"/>
      <c r="UOQ376" s="1478"/>
      <c r="UOR376" s="1478"/>
      <c r="UOS376" s="1478"/>
      <c r="UOT376" s="1478"/>
      <c r="UOU376" s="1478"/>
      <c r="UOV376" s="1478"/>
      <c r="UOW376" s="1478"/>
      <c r="UOX376" s="1478"/>
      <c r="UOY376" s="1478"/>
      <c r="UOZ376" s="1478"/>
      <c r="UPA376" s="1478"/>
      <c r="UPB376" s="1478"/>
      <c r="UPC376" s="1478"/>
      <c r="UPD376" s="1478"/>
      <c r="UPE376" s="1478"/>
      <c r="UPF376" s="1478"/>
      <c r="UPG376" s="1478"/>
      <c r="UPH376" s="1478"/>
      <c r="UPI376" s="1478"/>
      <c r="UPJ376" s="1478"/>
      <c r="UPK376" s="1478"/>
      <c r="UPL376" s="1478"/>
      <c r="UPM376" s="1478"/>
      <c r="UPN376" s="1478"/>
      <c r="UPO376" s="1478"/>
      <c r="UPP376" s="1478"/>
      <c r="UPQ376" s="1478"/>
      <c r="UPR376" s="1478"/>
      <c r="UPS376" s="1478"/>
      <c r="UPT376" s="1478"/>
      <c r="UPU376" s="1478"/>
      <c r="UPV376" s="1478"/>
      <c r="UPW376" s="1478"/>
      <c r="UPX376" s="1478"/>
      <c r="UPY376" s="1478"/>
      <c r="UPZ376" s="1478"/>
      <c r="UQA376" s="1478"/>
      <c r="UQB376" s="1478"/>
      <c r="UQC376" s="1478"/>
      <c r="UQD376" s="1478"/>
      <c r="UQE376" s="1478"/>
      <c r="UQF376" s="1478"/>
      <c r="UQG376" s="1478"/>
      <c r="UQH376" s="1478"/>
      <c r="UQI376" s="1478"/>
      <c r="UQJ376" s="1478"/>
      <c r="UQK376" s="1478"/>
      <c r="UQL376" s="1478"/>
      <c r="UQM376" s="1478"/>
      <c r="UQN376" s="1478"/>
      <c r="UQO376" s="1478"/>
      <c r="UQP376" s="1478"/>
      <c r="UQQ376" s="1478"/>
      <c r="UQR376" s="1478"/>
      <c r="UQS376" s="1478"/>
      <c r="UQT376" s="1478"/>
      <c r="UQU376" s="1478"/>
      <c r="UQV376" s="1478"/>
      <c r="UQW376" s="1478"/>
      <c r="UQX376" s="1478"/>
      <c r="UQY376" s="1478"/>
      <c r="UQZ376" s="1478"/>
      <c r="URA376" s="1478"/>
      <c r="URB376" s="1478"/>
      <c r="URC376" s="1478"/>
      <c r="URD376" s="1478"/>
      <c r="URE376" s="1478"/>
      <c r="URF376" s="1478"/>
      <c r="URG376" s="1478"/>
      <c r="URH376" s="1478"/>
      <c r="URI376" s="1478"/>
      <c r="URJ376" s="1478"/>
      <c r="URK376" s="1478"/>
      <c r="URL376" s="1478"/>
      <c r="URM376" s="1478"/>
      <c r="URN376" s="1478"/>
      <c r="URO376" s="1478"/>
      <c r="URP376" s="1478"/>
      <c r="URQ376" s="1478"/>
      <c r="URR376" s="1478"/>
      <c r="URS376" s="1478"/>
      <c r="URT376" s="1478"/>
      <c r="URU376" s="1478"/>
      <c r="URV376" s="1478"/>
      <c r="URW376" s="1478"/>
      <c r="URX376" s="1478"/>
      <c r="URY376" s="1478"/>
      <c r="URZ376" s="1478"/>
      <c r="USA376" s="1478"/>
      <c r="USB376" s="1478"/>
      <c r="USC376" s="1478"/>
      <c r="USD376" s="1478"/>
      <c r="USE376" s="1478"/>
      <c r="USF376" s="1478"/>
      <c r="USG376" s="1478"/>
      <c r="USH376" s="1478"/>
      <c r="USI376" s="1478"/>
      <c r="USJ376" s="1478"/>
      <c r="USK376" s="1478"/>
      <c r="USL376" s="1478"/>
      <c r="USM376" s="1478"/>
      <c r="USN376" s="1478"/>
      <c r="USO376" s="1478"/>
      <c r="USP376" s="1478"/>
      <c r="USQ376" s="1478"/>
      <c r="USR376" s="1478"/>
      <c r="USS376" s="1478"/>
      <c r="UST376" s="1478"/>
      <c r="USU376" s="1478"/>
      <c r="USV376" s="1478"/>
      <c r="USW376" s="1478"/>
      <c r="USX376" s="1478"/>
      <c r="USY376" s="1478"/>
      <c r="USZ376" s="1478"/>
      <c r="UTA376" s="1478"/>
      <c r="UTB376" s="1478"/>
      <c r="UTC376" s="1478"/>
      <c r="UTD376" s="1478"/>
      <c r="UTE376" s="1478"/>
      <c r="UTF376" s="1478"/>
      <c r="UTG376" s="1478"/>
      <c r="UTH376" s="1478"/>
      <c r="UTI376" s="1478"/>
      <c r="UTJ376" s="1478"/>
      <c r="UTK376" s="1478"/>
      <c r="UTL376" s="1478"/>
      <c r="UTM376" s="1478"/>
      <c r="UTN376" s="1478"/>
      <c r="UTO376" s="1478"/>
      <c r="UTP376" s="1478"/>
      <c r="UTQ376" s="1478"/>
      <c r="UTR376" s="1478"/>
      <c r="UTS376" s="1478"/>
      <c r="UTT376" s="1478"/>
      <c r="UTU376" s="1478"/>
      <c r="UTV376" s="1478"/>
      <c r="UTW376" s="1478"/>
      <c r="UTX376" s="1478"/>
      <c r="UTY376" s="1478"/>
      <c r="UTZ376" s="1478"/>
      <c r="UUA376" s="1478"/>
      <c r="UUB376" s="1478"/>
      <c r="UUC376" s="1478"/>
      <c r="UUD376" s="1478"/>
      <c r="UUE376" s="1478"/>
      <c r="UUF376" s="1478"/>
      <c r="UUG376" s="1478"/>
      <c r="UUH376" s="1478"/>
      <c r="UUI376" s="1478"/>
      <c r="UUJ376" s="1478"/>
      <c r="UUK376" s="1478"/>
      <c r="UUL376" s="1478"/>
      <c r="UUM376" s="1478"/>
      <c r="UUN376" s="1478"/>
      <c r="UUO376" s="1478"/>
      <c r="UUP376" s="1478"/>
      <c r="UUQ376" s="1478"/>
      <c r="UUR376" s="1478"/>
      <c r="UUS376" s="1478"/>
      <c r="UUT376" s="1478"/>
      <c r="UUU376" s="1478"/>
      <c r="UUV376" s="1478"/>
      <c r="UUW376" s="1478"/>
      <c r="UUX376" s="1478"/>
      <c r="UUY376" s="1478"/>
      <c r="UUZ376" s="1478"/>
      <c r="UVA376" s="1478"/>
      <c r="UVB376" s="1478"/>
      <c r="UVC376" s="1478"/>
      <c r="UVD376" s="1478"/>
      <c r="UVE376" s="1478"/>
      <c r="UVF376" s="1478"/>
      <c r="UVG376" s="1478"/>
      <c r="UVH376" s="1478"/>
      <c r="UVI376" s="1478"/>
      <c r="UVJ376" s="1478"/>
      <c r="UVK376" s="1478"/>
      <c r="UVL376" s="1478"/>
      <c r="UVM376" s="1478"/>
      <c r="UVN376" s="1478"/>
      <c r="UVO376" s="1478"/>
      <c r="UVP376" s="1478"/>
      <c r="UVQ376" s="1478"/>
      <c r="UVR376" s="1478"/>
      <c r="UVS376" s="1478"/>
      <c r="UVT376" s="1478"/>
      <c r="UVU376" s="1478"/>
      <c r="UVV376" s="1478"/>
      <c r="UVW376" s="1478"/>
      <c r="UVX376" s="1478"/>
      <c r="UVY376" s="1478"/>
      <c r="UVZ376" s="1478"/>
      <c r="UWA376" s="1478"/>
      <c r="UWB376" s="1478"/>
      <c r="UWC376" s="1478"/>
      <c r="UWD376" s="1478"/>
      <c r="UWE376" s="1478"/>
      <c r="UWF376" s="1478"/>
      <c r="UWG376" s="1478"/>
      <c r="UWH376" s="1478"/>
      <c r="UWI376" s="1478"/>
      <c r="UWJ376" s="1478"/>
      <c r="UWK376" s="1478"/>
      <c r="UWL376" s="1478"/>
      <c r="UWM376" s="1478"/>
      <c r="UWN376" s="1478"/>
      <c r="UWO376" s="1478"/>
      <c r="UWP376" s="1478"/>
      <c r="UWQ376" s="1478"/>
      <c r="UWR376" s="1478"/>
      <c r="UWS376" s="1478"/>
      <c r="UWT376" s="1478"/>
      <c r="UWU376" s="1478"/>
      <c r="UWV376" s="1478"/>
      <c r="UWW376" s="1478"/>
      <c r="UWX376" s="1478"/>
      <c r="UWY376" s="1478"/>
      <c r="UWZ376" s="1478"/>
      <c r="UXA376" s="1478"/>
      <c r="UXB376" s="1478"/>
      <c r="UXC376" s="1478"/>
      <c r="UXD376" s="1478"/>
      <c r="UXE376" s="1478"/>
      <c r="UXF376" s="1478"/>
      <c r="UXG376" s="1478"/>
      <c r="UXH376" s="1478"/>
      <c r="UXI376" s="1478"/>
      <c r="UXJ376" s="1478"/>
      <c r="UXK376" s="1478"/>
      <c r="UXL376" s="1478"/>
      <c r="UXM376" s="1478"/>
      <c r="UXN376" s="1478"/>
      <c r="UXO376" s="1478"/>
      <c r="UXP376" s="1478"/>
      <c r="UXQ376" s="1478"/>
      <c r="UXR376" s="1478"/>
      <c r="UXS376" s="1478"/>
      <c r="UXT376" s="1478"/>
      <c r="UXU376" s="1478"/>
      <c r="UXV376" s="1478"/>
      <c r="UXW376" s="1478"/>
      <c r="UXX376" s="1478"/>
      <c r="UXY376" s="1478"/>
      <c r="UXZ376" s="1478"/>
      <c r="UYA376" s="1478"/>
      <c r="UYB376" s="1478"/>
      <c r="UYC376" s="1478"/>
      <c r="UYD376" s="1478"/>
      <c r="UYE376" s="1478"/>
      <c r="UYF376" s="1478"/>
      <c r="UYG376" s="1478"/>
      <c r="UYH376" s="1478"/>
      <c r="UYI376" s="1478"/>
      <c r="UYJ376" s="1478"/>
      <c r="UYK376" s="1478"/>
      <c r="UYL376" s="1478"/>
      <c r="UYM376" s="1478"/>
      <c r="UYN376" s="1478"/>
      <c r="UYO376" s="1478"/>
      <c r="UYP376" s="1478"/>
      <c r="UYQ376" s="1478"/>
      <c r="UYR376" s="1478"/>
      <c r="UYS376" s="1478"/>
      <c r="UYT376" s="1478"/>
      <c r="UYU376" s="1478"/>
      <c r="UYV376" s="1478"/>
      <c r="UYW376" s="1478"/>
      <c r="UYX376" s="1478"/>
      <c r="UYY376" s="1478"/>
      <c r="UYZ376" s="1478"/>
      <c r="UZA376" s="1478"/>
      <c r="UZB376" s="1478"/>
      <c r="UZC376" s="1478"/>
      <c r="UZD376" s="1478"/>
      <c r="UZE376" s="1478"/>
      <c r="UZF376" s="1478"/>
      <c r="UZG376" s="1478"/>
      <c r="UZH376" s="1478"/>
      <c r="UZI376" s="1478"/>
      <c r="UZJ376" s="1478"/>
      <c r="UZK376" s="1478"/>
      <c r="UZL376" s="1478"/>
      <c r="UZM376" s="1478"/>
      <c r="UZN376" s="1478"/>
      <c r="UZO376" s="1478"/>
      <c r="UZP376" s="1478"/>
      <c r="UZQ376" s="1478"/>
      <c r="UZR376" s="1478"/>
      <c r="UZS376" s="1478"/>
      <c r="UZT376" s="1478"/>
      <c r="UZU376" s="1478"/>
      <c r="UZV376" s="1478"/>
      <c r="UZW376" s="1478"/>
      <c r="UZX376" s="1478"/>
      <c r="UZY376" s="1478"/>
      <c r="UZZ376" s="1478"/>
      <c r="VAA376" s="1478"/>
      <c r="VAB376" s="1478"/>
      <c r="VAC376" s="1478"/>
      <c r="VAD376" s="1478"/>
      <c r="VAE376" s="1478"/>
      <c r="VAF376" s="1478"/>
      <c r="VAG376" s="1478"/>
      <c r="VAH376" s="1478"/>
      <c r="VAI376" s="1478"/>
      <c r="VAJ376" s="1478"/>
      <c r="VAK376" s="1478"/>
      <c r="VAL376" s="1478"/>
      <c r="VAM376" s="1478"/>
      <c r="VAN376" s="1478"/>
      <c r="VAO376" s="1478"/>
      <c r="VAP376" s="1478"/>
      <c r="VAQ376" s="1478"/>
      <c r="VAR376" s="1478"/>
      <c r="VAS376" s="1478"/>
      <c r="VAT376" s="1478"/>
      <c r="VAU376" s="1478"/>
      <c r="VAV376" s="1478"/>
      <c r="VAW376" s="1478"/>
      <c r="VAX376" s="1478"/>
      <c r="VAY376" s="1478"/>
      <c r="VAZ376" s="1478"/>
      <c r="VBA376" s="1478"/>
      <c r="VBB376" s="1478"/>
      <c r="VBC376" s="1478"/>
      <c r="VBD376" s="1478"/>
      <c r="VBE376" s="1478"/>
      <c r="VBF376" s="1478"/>
      <c r="VBG376" s="1478"/>
      <c r="VBH376" s="1478"/>
      <c r="VBI376" s="1478"/>
      <c r="VBJ376" s="1478"/>
      <c r="VBK376" s="1478"/>
      <c r="VBL376" s="1478"/>
      <c r="VBM376" s="1478"/>
      <c r="VBN376" s="1478"/>
      <c r="VBO376" s="1478"/>
      <c r="VBP376" s="1478"/>
      <c r="VBQ376" s="1478"/>
      <c r="VBR376" s="1478"/>
      <c r="VBS376" s="1478"/>
      <c r="VBT376" s="1478"/>
      <c r="VBU376" s="1478"/>
      <c r="VBV376" s="1478"/>
      <c r="VBW376" s="1478"/>
      <c r="VBX376" s="1478"/>
      <c r="VBY376" s="1478"/>
      <c r="VBZ376" s="1478"/>
      <c r="VCA376" s="1478"/>
      <c r="VCB376" s="1478"/>
      <c r="VCC376" s="1478"/>
      <c r="VCD376" s="1478"/>
      <c r="VCE376" s="1478"/>
      <c r="VCF376" s="1478"/>
      <c r="VCG376" s="1478"/>
      <c r="VCH376" s="1478"/>
      <c r="VCI376" s="1478"/>
      <c r="VCJ376" s="1478"/>
      <c r="VCK376" s="1478"/>
      <c r="VCL376" s="1478"/>
      <c r="VCM376" s="1478"/>
      <c r="VCN376" s="1478"/>
      <c r="VCO376" s="1478"/>
      <c r="VCP376" s="1478"/>
      <c r="VCQ376" s="1478"/>
      <c r="VCR376" s="1478"/>
      <c r="VCS376" s="1478"/>
      <c r="VCT376" s="1478"/>
      <c r="VCU376" s="1478"/>
      <c r="VCV376" s="1478"/>
      <c r="VCW376" s="1478"/>
      <c r="VCX376" s="1478"/>
      <c r="VCY376" s="1478"/>
      <c r="VCZ376" s="1478"/>
      <c r="VDA376" s="1478"/>
      <c r="VDB376" s="1478"/>
      <c r="VDC376" s="1478"/>
      <c r="VDD376" s="1478"/>
      <c r="VDE376" s="1478"/>
      <c r="VDF376" s="1478"/>
      <c r="VDG376" s="1478"/>
      <c r="VDH376" s="1478"/>
      <c r="VDI376" s="1478"/>
      <c r="VDJ376" s="1478"/>
      <c r="VDK376" s="1478"/>
      <c r="VDL376" s="1478"/>
      <c r="VDM376" s="1478"/>
      <c r="VDN376" s="1478"/>
      <c r="VDO376" s="1478"/>
      <c r="VDP376" s="1478"/>
      <c r="VDQ376" s="1478"/>
      <c r="VDR376" s="1478"/>
      <c r="VDS376" s="1478"/>
      <c r="VDT376" s="1478"/>
      <c r="VDU376" s="1478"/>
      <c r="VDV376" s="1478"/>
      <c r="VDW376" s="1478"/>
      <c r="VDX376" s="1478"/>
      <c r="VDY376" s="1478"/>
      <c r="VDZ376" s="1478"/>
      <c r="VEA376" s="1478"/>
      <c r="VEB376" s="1478"/>
      <c r="VEC376" s="1478"/>
      <c r="VED376" s="1478"/>
      <c r="VEE376" s="1478"/>
      <c r="VEF376" s="1478"/>
      <c r="VEG376" s="1478"/>
      <c r="VEH376" s="1478"/>
      <c r="VEI376" s="1478"/>
      <c r="VEJ376" s="1478"/>
      <c r="VEK376" s="1478"/>
      <c r="VEL376" s="1478"/>
      <c r="VEM376" s="1478"/>
      <c r="VEN376" s="1478"/>
      <c r="VEO376" s="1478"/>
      <c r="VEP376" s="1478"/>
      <c r="VEQ376" s="1478"/>
      <c r="VER376" s="1478"/>
      <c r="VES376" s="1478"/>
      <c r="VET376" s="1478"/>
      <c r="VEU376" s="1478"/>
      <c r="VEV376" s="1478"/>
      <c r="VEW376" s="1478"/>
      <c r="VEX376" s="1478"/>
      <c r="VEY376" s="1478"/>
      <c r="VEZ376" s="1478"/>
      <c r="VFA376" s="1478"/>
      <c r="VFB376" s="1478"/>
      <c r="VFC376" s="1478"/>
      <c r="VFD376" s="1478"/>
      <c r="VFE376" s="1478"/>
      <c r="VFF376" s="1478"/>
      <c r="VFG376" s="1478"/>
      <c r="VFH376" s="1478"/>
      <c r="VFI376" s="1478"/>
      <c r="VFJ376" s="1478"/>
      <c r="VFK376" s="1478"/>
      <c r="VFL376" s="1478"/>
      <c r="VFM376" s="1478"/>
      <c r="VFN376" s="1478"/>
      <c r="VFO376" s="1478"/>
      <c r="VFP376" s="1478"/>
      <c r="VFQ376" s="1478"/>
      <c r="VFR376" s="1478"/>
      <c r="VFS376" s="1478"/>
      <c r="VFT376" s="1478"/>
      <c r="VFU376" s="1478"/>
      <c r="VFV376" s="1478"/>
      <c r="VFW376" s="1478"/>
      <c r="VFX376" s="1478"/>
      <c r="VFY376" s="1478"/>
      <c r="VFZ376" s="1478"/>
      <c r="VGA376" s="1478"/>
      <c r="VGB376" s="1478"/>
      <c r="VGC376" s="1478"/>
      <c r="VGD376" s="1478"/>
      <c r="VGE376" s="1478"/>
      <c r="VGF376" s="1478"/>
      <c r="VGG376" s="1478"/>
      <c r="VGH376" s="1478"/>
      <c r="VGI376" s="1478"/>
      <c r="VGJ376" s="1478"/>
      <c r="VGK376" s="1478"/>
      <c r="VGL376" s="1478"/>
      <c r="VGM376" s="1478"/>
      <c r="VGN376" s="1478"/>
      <c r="VGO376" s="1478"/>
      <c r="VGP376" s="1478"/>
      <c r="VGQ376" s="1478"/>
      <c r="VGR376" s="1478"/>
      <c r="VGS376" s="1478"/>
      <c r="VGT376" s="1478"/>
      <c r="VGU376" s="1478"/>
      <c r="VGV376" s="1478"/>
      <c r="VGW376" s="1478"/>
      <c r="VGX376" s="1478"/>
      <c r="VGY376" s="1478"/>
      <c r="VGZ376" s="1478"/>
      <c r="VHA376" s="1478"/>
      <c r="VHB376" s="1478"/>
      <c r="VHC376" s="1478"/>
      <c r="VHD376" s="1478"/>
      <c r="VHE376" s="1478"/>
      <c r="VHF376" s="1478"/>
      <c r="VHG376" s="1478"/>
      <c r="VHH376" s="1478"/>
      <c r="VHI376" s="1478"/>
      <c r="VHJ376" s="1478"/>
      <c r="VHK376" s="1478"/>
      <c r="VHL376" s="1478"/>
      <c r="VHM376" s="1478"/>
      <c r="VHN376" s="1478"/>
      <c r="VHO376" s="1478"/>
      <c r="VHP376" s="1478"/>
      <c r="VHQ376" s="1478"/>
      <c r="VHR376" s="1478"/>
      <c r="VHS376" s="1478"/>
      <c r="VHT376" s="1478"/>
      <c r="VHU376" s="1478"/>
      <c r="VHV376" s="1478"/>
      <c r="VHW376" s="1478"/>
      <c r="VHX376" s="1478"/>
      <c r="VHY376" s="1478"/>
      <c r="VHZ376" s="1478"/>
      <c r="VIA376" s="1478"/>
      <c r="VIB376" s="1478"/>
      <c r="VIC376" s="1478"/>
      <c r="VID376" s="1478"/>
      <c r="VIE376" s="1478"/>
      <c r="VIF376" s="1478"/>
      <c r="VIG376" s="1478"/>
      <c r="VIH376" s="1478"/>
      <c r="VII376" s="1478"/>
      <c r="VIJ376" s="1478"/>
      <c r="VIK376" s="1478"/>
      <c r="VIL376" s="1478"/>
      <c r="VIM376" s="1478"/>
      <c r="VIN376" s="1478"/>
      <c r="VIO376" s="1478"/>
      <c r="VIP376" s="1478"/>
      <c r="VIQ376" s="1478"/>
      <c r="VIR376" s="1478"/>
      <c r="VIS376" s="1478"/>
      <c r="VIT376" s="1478"/>
      <c r="VIU376" s="1478"/>
      <c r="VIV376" s="1478"/>
      <c r="VIW376" s="1478"/>
      <c r="VIX376" s="1478"/>
      <c r="VIY376" s="1478"/>
      <c r="VIZ376" s="1478"/>
      <c r="VJA376" s="1478"/>
      <c r="VJB376" s="1478"/>
      <c r="VJC376" s="1478"/>
      <c r="VJD376" s="1478"/>
      <c r="VJE376" s="1478"/>
      <c r="VJF376" s="1478"/>
      <c r="VJG376" s="1478"/>
      <c r="VJH376" s="1478"/>
      <c r="VJI376" s="1478"/>
      <c r="VJJ376" s="1478"/>
      <c r="VJK376" s="1478"/>
      <c r="VJL376" s="1478"/>
      <c r="VJM376" s="1478"/>
      <c r="VJN376" s="1478"/>
      <c r="VJO376" s="1478"/>
      <c r="VJP376" s="1478"/>
      <c r="VJQ376" s="1478"/>
      <c r="VJR376" s="1478"/>
      <c r="VJS376" s="1478"/>
      <c r="VJT376" s="1478"/>
      <c r="VJU376" s="1478"/>
      <c r="VJV376" s="1478"/>
      <c r="VJW376" s="1478"/>
      <c r="VJX376" s="1478"/>
      <c r="VJY376" s="1478"/>
      <c r="VJZ376" s="1478"/>
      <c r="VKA376" s="1478"/>
      <c r="VKB376" s="1478"/>
      <c r="VKC376" s="1478"/>
      <c r="VKD376" s="1478"/>
      <c r="VKE376" s="1478"/>
      <c r="VKF376" s="1478"/>
      <c r="VKG376" s="1478"/>
      <c r="VKH376" s="1478"/>
      <c r="VKI376" s="1478"/>
      <c r="VKJ376" s="1478"/>
      <c r="VKK376" s="1478"/>
      <c r="VKL376" s="1478"/>
      <c r="VKM376" s="1478"/>
      <c r="VKN376" s="1478"/>
      <c r="VKO376" s="1478"/>
      <c r="VKP376" s="1478"/>
      <c r="VKQ376" s="1478"/>
      <c r="VKR376" s="1478"/>
      <c r="VKS376" s="1478"/>
      <c r="VKT376" s="1478"/>
      <c r="VKU376" s="1478"/>
      <c r="VKV376" s="1478"/>
      <c r="VKW376" s="1478"/>
      <c r="VKX376" s="1478"/>
      <c r="VKY376" s="1478"/>
      <c r="VKZ376" s="1478"/>
      <c r="VLA376" s="1478"/>
      <c r="VLB376" s="1478"/>
      <c r="VLC376" s="1478"/>
      <c r="VLD376" s="1478"/>
      <c r="VLE376" s="1478"/>
      <c r="VLF376" s="1478"/>
      <c r="VLG376" s="1478"/>
      <c r="VLH376" s="1478"/>
      <c r="VLI376" s="1478"/>
      <c r="VLJ376" s="1478"/>
      <c r="VLK376" s="1478"/>
      <c r="VLL376" s="1478"/>
      <c r="VLM376" s="1478"/>
      <c r="VLN376" s="1478"/>
      <c r="VLO376" s="1478"/>
      <c r="VLP376" s="1478"/>
      <c r="VLQ376" s="1478"/>
      <c r="VLR376" s="1478"/>
      <c r="VLS376" s="1478"/>
      <c r="VLT376" s="1478"/>
      <c r="VLU376" s="1478"/>
      <c r="VLV376" s="1478"/>
      <c r="VLW376" s="1478"/>
      <c r="VLX376" s="1478"/>
      <c r="VLY376" s="1478"/>
      <c r="VLZ376" s="1478"/>
      <c r="VMA376" s="1478"/>
      <c r="VMB376" s="1478"/>
      <c r="VMC376" s="1478"/>
      <c r="VMD376" s="1478"/>
      <c r="VME376" s="1478"/>
      <c r="VMF376" s="1478"/>
      <c r="VMG376" s="1478"/>
      <c r="VMH376" s="1478"/>
      <c r="VMI376" s="1478"/>
      <c r="VMJ376" s="1478"/>
      <c r="VMK376" s="1478"/>
      <c r="VML376" s="1478"/>
      <c r="VMM376" s="1478"/>
      <c r="VMN376" s="1478"/>
      <c r="VMO376" s="1478"/>
      <c r="VMP376" s="1478"/>
      <c r="VMQ376" s="1478"/>
      <c r="VMR376" s="1478"/>
      <c r="VMS376" s="1478"/>
      <c r="VMT376" s="1478"/>
      <c r="VMU376" s="1478"/>
      <c r="VMV376" s="1478"/>
      <c r="VMW376" s="1478"/>
      <c r="VMX376" s="1478"/>
      <c r="VMY376" s="1478"/>
      <c r="VMZ376" s="1478"/>
      <c r="VNA376" s="1478"/>
      <c r="VNB376" s="1478"/>
      <c r="VNC376" s="1478"/>
      <c r="VND376" s="1478"/>
      <c r="VNE376" s="1478"/>
      <c r="VNF376" s="1478"/>
      <c r="VNG376" s="1478"/>
      <c r="VNH376" s="1478"/>
      <c r="VNI376" s="1478"/>
      <c r="VNJ376" s="1478"/>
      <c r="VNK376" s="1478"/>
      <c r="VNL376" s="1478"/>
      <c r="VNM376" s="1478"/>
      <c r="VNN376" s="1478"/>
      <c r="VNO376" s="1478"/>
      <c r="VNP376" s="1478"/>
      <c r="VNQ376" s="1478"/>
      <c r="VNR376" s="1478"/>
      <c r="VNS376" s="1478"/>
      <c r="VNT376" s="1478"/>
      <c r="VNU376" s="1478"/>
      <c r="VNV376" s="1478"/>
      <c r="VNW376" s="1478"/>
      <c r="VNX376" s="1478"/>
      <c r="VNY376" s="1478"/>
      <c r="VNZ376" s="1478"/>
      <c r="VOA376" s="1478"/>
      <c r="VOB376" s="1478"/>
      <c r="VOC376" s="1478"/>
      <c r="VOD376" s="1478"/>
      <c r="VOE376" s="1478"/>
      <c r="VOF376" s="1478"/>
      <c r="VOG376" s="1478"/>
      <c r="VOH376" s="1478"/>
      <c r="VOI376" s="1478"/>
      <c r="VOJ376" s="1478"/>
      <c r="VOK376" s="1478"/>
      <c r="VOL376" s="1478"/>
      <c r="VOM376" s="1478"/>
      <c r="VON376" s="1478"/>
      <c r="VOO376" s="1478"/>
      <c r="VOP376" s="1478"/>
      <c r="VOQ376" s="1478"/>
      <c r="VOR376" s="1478"/>
      <c r="VOS376" s="1478"/>
      <c r="VOT376" s="1478"/>
      <c r="VOU376" s="1478"/>
      <c r="VOV376" s="1478"/>
      <c r="VOW376" s="1478"/>
      <c r="VOX376" s="1478"/>
      <c r="VOY376" s="1478"/>
      <c r="VOZ376" s="1478"/>
      <c r="VPA376" s="1478"/>
      <c r="VPB376" s="1478"/>
      <c r="VPC376" s="1478"/>
      <c r="VPD376" s="1478"/>
      <c r="VPE376" s="1478"/>
      <c r="VPF376" s="1478"/>
      <c r="VPG376" s="1478"/>
      <c r="VPH376" s="1478"/>
      <c r="VPI376" s="1478"/>
      <c r="VPJ376" s="1478"/>
      <c r="VPK376" s="1478"/>
      <c r="VPL376" s="1478"/>
      <c r="VPM376" s="1478"/>
      <c r="VPN376" s="1478"/>
      <c r="VPO376" s="1478"/>
      <c r="VPP376" s="1478"/>
      <c r="VPQ376" s="1478"/>
      <c r="VPR376" s="1478"/>
      <c r="VPS376" s="1478"/>
      <c r="VPT376" s="1478"/>
      <c r="VPU376" s="1478"/>
      <c r="VPV376" s="1478"/>
      <c r="VPW376" s="1478"/>
      <c r="VPX376" s="1478"/>
      <c r="VPY376" s="1478"/>
      <c r="VPZ376" s="1478"/>
      <c r="VQA376" s="1478"/>
      <c r="VQB376" s="1478"/>
      <c r="VQC376" s="1478"/>
      <c r="VQD376" s="1478"/>
      <c r="VQE376" s="1478"/>
      <c r="VQF376" s="1478"/>
      <c r="VQG376" s="1478"/>
      <c r="VQH376" s="1478"/>
      <c r="VQI376" s="1478"/>
      <c r="VQJ376" s="1478"/>
      <c r="VQK376" s="1478"/>
      <c r="VQL376" s="1478"/>
      <c r="VQM376" s="1478"/>
      <c r="VQN376" s="1478"/>
      <c r="VQO376" s="1478"/>
      <c r="VQP376" s="1478"/>
      <c r="VQQ376" s="1478"/>
      <c r="VQR376" s="1478"/>
      <c r="VQS376" s="1478"/>
      <c r="VQT376" s="1478"/>
      <c r="VQU376" s="1478"/>
      <c r="VQV376" s="1478"/>
      <c r="VQW376" s="1478"/>
      <c r="VQX376" s="1478"/>
      <c r="VQY376" s="1478"/>
      <c r="VQZ376" s="1478"/>
      <c r="VRA376" s="1478"/>
      <c r="VRB376" s="1478"/>
      <c r="VRC376" s="1478"/>
      <c r="VRD376" s="1478"/>
      <c r="VRE376" s="1478"/>
      <c r="VRF376" s="1478"/>
      <c r="VRG376" s="1478"/>
      <c r="VRH376" s="1478"/>
      <c r="VRI376" s="1478"/>
      <c r="VRJ376" s="1478"/>
      <c r="VRK376" s="1478"/>
      <c r="VRL376" s="1478"/>
      <c r="VRM376" s="1478"/>
      <c r="VRN376" s="1478"/>
      <c r="VRO376" s="1478"/>
      <c r="VRP376" s="1478"/>
      <c r="VRQ376" s="1478"/>
      <c r="VRR376" s="1478"/>
      <c r="VRS376" s="1478"/>
      <c r="VRT376" s="1478"/>
      <c r="VRU376" s="1478"/>
      <c r="VRV376" s="1478"/>
      <c r="VRW376" s="1478"/>
      <c r="VRX376" s="1478"/>
      <c r="VRY376" s="1478"/>
      <c r="VRZ376" s="1478"/>
      <c r="VSA376" s="1478"/>
      <c r="VSB376" s="1478"/>
      <c r="VSC376" s="1478"/>
      <c r="VSD376" s="1478"/>
      <c r="VSE376" s="1478"/>
      <c r="VSF376" s="1478"/>
      <c r="VSG376" s="1478"/>
      <c r="VSH376" s="1478"/>
      <c r="VSI376" s="1478"/>
      <c r="VSJ376" s="1478"/>
      <c r="VSK376" s="1478"/>
      <c r="VSL376" s="1478"/>
      <c r="VSM376" s="1478"/>
      <c r="VSN376" s="1478"/>
      <c r="VSO376" s="1478"/>
      <c r="VSP376" s="1478"/>
      <c r="VSQ376" s="1478"/>
      <c r="VSR376" s="1478"/>
      <c r="VSS376" s="1478"/>
      <c r="VST376" s="1478"/>
      <c r="VSU376" s="1478"/>
      <c r="VSV376" s="1478"/>
      <c r="VSW376" s="1478"/>
      <c r="VSX376" s="1478"/>
      <c r="VSY376" s="1478"/>
      <c r="VSZ376" s="1478"/>
      <c r="VTA376" s="1478"/>
      <c r="VTB376" s="1478"/>
      <c r="VTC376" s="1478"/>
      <c r="VTD376" s="1478"/>
      <c r="VTE376" s="1478"/>
      <c r="VTF376" s="1478"/>
      <c r="VTG376" s="1478"/>
      <c r="VTH376" s="1478"/>
      <c r="VTI376" s="1478"/>
      <c r="VTJ376" s="1478"/>
      <c r="VTK376" s="1478"/>
      <c r="VTL376" s="1478"/>
      <c r="VTM376" s="1478"/>
      <c r="VTN376" s="1478"/>
      <c r="VTO376" s="1478"/>
      <c r="VTP376" s="1478"/>
      <c r="VTQ376" s="1478"/>
      <c r="VTR376" s="1478"/>
      <c r="VTS376" s="1478"/>
      <c r="VTT376" s="1478"/>
      <c r="VTU376" s="1478"/>
      <c r="VTV376" s="1478"/>
      <c r="VTW376" s="1478"/>
      <c r="VTX376" s="1478"/>
      <c r="VTY376" s="1478"/>
      <c r="VTZ376" s="1478"/>
      <c r="VUA376" s="1478"/>
      <c r="VUB376" s="1478"/>
      <c r="VUC376" s="1478"/>
      <c r="VUD376" s="1478"/>
      <c r="VUE376" s="1478"/>
      <c r="VUF376" s="1478"/>
      <c r="VUG376" s="1478"/>
      <c r="VUH376" s="1478"/>
      <c r="VUI376" s="1478"/>
      <c r="VUJ376" s="1478"/>
      <c r="VUK376" s="1478"/>
      <c r="VUL376" s="1478"/>
      <c r="VUM376" s="1478"/>
      <c r="VUN376" s="1478"/>
      <c r="VUO376" s="1478"/>
      <c r="VUP376" s="1478"/>
      <c r="VUQ376" s="1478"/>
      <c r="VUR376" s="1478"/>
      <c r="VUS376" s="1478"/>
      <c r="VUT376" s="1478"/>
      <c r="VUU376" s="1478"/>
      <c r="VUV376" s="1478"/>
      <c r="VUW376" s="1478"/>
      <c r="VUX376" s="1478"/>
      <c r="VUY376" s="1478"/>
      <c r="VUZ376" s="1478"/>
      <c r="VVA376" s="1478"/>
      <c r="VVB376" s="1478"/>
      <c r="VVC376" s="1478"/>
      <c r="VVD376" s="1478"/>
      <c r="VVE376" s="1478"/>
      <c r="VVF376" s="1478"/>
      <c r="VVG376" s="1478"/>
      <c r="VVH376" s="1478"/>
      <c r="VVI376" s="1478"/>
      <c r="VVJ376" s="1478"/>
      <c r="VVK376" s="1478"/>
      <c r="VVL376" s="1478"/>
      <c r="VVM376" s="1478"/>
      <c r="VVN376" s="1478"/>
      <c r="VVO376" s="1478"/>
      <c r="VVP376" s="1478"/>
      <c r="VVQ376" s="1478"/>
      <c r="VVR376" s="1478"/>
      <c r="VVS376" s="1478"/>
      <c r="VVT376" s="1478"/>
      <c r="VVU376" s="1478"/>
      <c r="VVV376" s="1478"/>
      <c r="VVW376" s="1478"/>
      <c r="VVX376" s="1478"/>
      <c r="VVY376" s="1478"/>
      <c r="VVZ376" s="1478"/>
      <c r="VWA376" s="1478"/>
      <c r="VWB376" s="1478"/>
      <c r="VWC376" s="1478"/>
      <c r="VWD376" s="1478"/>
      <c r="VWE376" s="1478"/>
      <c r="VWF376" s="1478"/>
      <c r="VWG376" s="1478"/>
      <c r="VWH376" s="1478"/>
      <c r="VWI376" s="1478"/>
      <c r="VWJ376" s="1478"/>
      <c r="VWK376" s="1478"/>
      <c r="VWL376" s="1478"/>
      <c r="VWM376" s="1478"/>
      <c r="VWN376" s="1478"/>
      <c r="VWO376" s="1478"/>
      <c r="VWP376" s="1478"/>
      <c r="VWQ376" s="1478"/>
      <c r="VWR376" s="1478"/>
      <c r="VWS376" s="1478"/>
      <c r="VWT376" s="1478"/>
      <c r="VWU376" s="1478"/>
      <c r="VWV376" s="1478"/>
      <c r="VWW376" s="1478"/>
      <c r="VWX376" s="1478"/>
      <c r="VWY376" s="1478"/>
      <c r="VWZ376" s="1478"/>
      <c r="VXA376" s="1478"/>
      <c r="VXB376" s="1478"/>
      <c r="VXC376" s="1478"/>
      <c r="VXD376" s="1478"/>
      <c r="VXE376" s="1478"/>
      <c r="VXF376" s="1478"/>
      <c r="VXG376" s="1478"/>
      <c r="VXH376" s="1478"/>
      <c r="VXI376" s="1478"/>
      <c r="VXJ376" s="1478"/>
      <c r="VXK376" s="1478"/>
      <c r="VXL376" s="1478"/>
      <c r="VXM376" s="1478"/>
      <c r="VXN376" s="1478"/>
      <c r="VXO376" s="1478"/>
      <c r="VXP376" s="1478"/>
      <c r="VXQ376" s="1478"/>
      <c r="VXR376" s="1478"/>
      <c r="VXS376" s="1478"/>
      <c r="VXT376" s="1478"/>
      <c r="VXU376" s="1478"/>
      <c r="VXV376" s="1478"/>
      <c r="VXW376" s="1478"/>
      <c r="VXX376" s="1478"/>
      <c r="VXY376" s="1478"/>
      <c r="VXZ376" s="1478"/>
      <c r="VYA376" s="1478"/>
      <c r="VYB376" s="1478"/>
      <c r="VYC376" s="1478"/>
      <c r="VYD376" s="1478"/>
      <c r="VYE376" s="1478"/>
      <c r="VYF376" s="1478"/>
      <c r="VYG376" s="1478"/>
      <c r="VYH376" s="1478"/>
      <c r="VYI376" s="1478"/>
      <c r="VYJ376" s="1478"/>
      <c r="VYK376" s="1478"/>
      <c r="VYL376" s="1478"/>
      <c r="VYM376" s="1478"/>
      <c r="VYN376" s="1478"/>
      <c r="VYO376" s="1478"/>
      <c r="VYP376" s="1478"/>
      <c r="VYQ376" s="1478"/>
      <c r="VYR376" s="1478"/>
      <c r="VYS376" s="1478"/>
      <c r="VYT376" s="1478"/>
      <c r="VYU376" s="1478"/>
      <c r="VYV376" s="1478"/>
      <c r="VYW376" s="1478"/>
      <c r="VYX376" s="1478"/>
      <c r="VYY376" s="1478"/>
      <c r="VYZ376" s="1478"/>
      <c r="VZA376" s="1478"/>
      <c r="VZB376" s="1478"/>
      <c r="VZC376" s="1478"/>
      <c r="VZD376" s="1478"/>
      <c r="VZE376" s="1478"/>
      <c r="VZF376" s="1478"/>
      <c r="VZG376" s="1478"/>
      <c r="VZH376" s="1478"/>
      <c r="VZI376" s="1478"/>
      <c r="VZJ376" s="1478"/>
      <c r="VZK376" s="1478"/>
      <c r="VZL376" s="1478"/>
      <c r="VZM376" s="1478"/>
      <c r="VZN376" s="1478"/>
      <c r="VZO376" s="1478"/>
      <c r="VZP376" s="1478"/>
      <c r="VZQ376" s="1478"/>
      <c r="VZR376" s="1478"/>
      <c r="VZS376" s="1478"/>
      <c r="VZT376" s="1478"/>
      <c r="VZU376" s="1478"/>
      <c r="VZV376" s="1478"/>
      <c r="VZW376" s="1478"/>
      <c r="VZX376" s="1478"/>
      <c r="VZY376" s="1478"/>
      <c r="VZZ376" s="1478"/>
      <c r="WAA376" s="1478"/>
      <c r="WAB376" s="1478"/>
      <c r="WAC376" s="1478"/>
      <c r="WAD376" s="1478"/>
      <c r="WAE376" s="1478"/>
      <c r="WAF376" s="1478"/>
      <c r="WAG376" s="1478"/>
      <c r="WAH376" s="1478"/>
      <c r="WAI376" s="1478"/>
      <c r="WAJ376" s="1478"/>
      <c r="WAK376" s="1478"/>
      <c r="WAL376" s="1478"/>
      <c r="WAM376" s="1478"/>
      <c r="WAN376" s="1478"/>
      <c r="WAO376" s="1478"/>
      <c r="WAP376" s="1478"/>
      <c r="WAQ376" s="1478"/>
      <c r="WAR376" s="1478"/>
      <c r="WAS376" s="1478"/>
      <c r="WAT376" s="1478"/>
      <c r="WAU376" s="1478"/>
      <c r="WAV376" s="1478"/>
      <c r="WAW376" s="1478"/>
      <c r="WAX376" s="1478"/>
      <c r="WAY376" s="1478"/>
      <c r="WAZ376" s="1478"/>
      <c r="WBA376" s="1478"/>
      <c r="WBB376" s="1478"/>
      <c r="WBC376" s="1478"/>
      <c r="WBD376" s="1478"/>
      <c r="WBE376" s="1478"/>
      <c r="WBF376" s="1478"/>
      <c r="WBG376" s="1478"/>
      <c r="WBH376" s="1478"/>
      <c r="WBI376" s="1478"/>
      <c r="WBJ376" s="1478"/>
      <c r="WBK376" s="1478"/>
      <c r="WBL376" s="1478"/>
      <c r="WBM376" s="1478"/>
      <c r="WBN376" s="1478"/>
      <c r="WBO376" s="1478"/>
      <c r="WBP376" s="1478"/>
      <c r="WBQ376" s="1478"/>
      <c r="WBR376" s="1478"/>
      <c r="WBS376" s="1478"/>
      <c r="WBT376" s="1478"/>
      <c r="WBU376" s="1478"/>
      <c r="WBV376" s="1478"/>
      <c r="WBW376" s="1478"/>
      <c r="WBX376" s="1478"/>
      <c r="WBY376" s="1478"/>
      <c r="WBZ376" s="1478"/>
      <c r="WCA376" s="1478"/>
      <c r="WCB376" s="1478"/>
      <c r="WCC376" s="1478"/>
      <c r="WCD376" s="1478"/>
      <c r="WCE376" s="1478"/>
      <c r="WCF376" s="1478"/>
      <c r="WCG376" s="1478"/>
      <c r="WCH376" s="1478"/>
      <c r="WCI376" s="1478"/>
      <c r="WCJ376" s="1478"/>
      <c r="WCK376" s="1478"/>
      <c r="WCL376" s="1478"/>
      <c r="WCM376" s="1478"/>
      <c r="WCN376" s="1478"/>
      <c r="WCO376" s="1478"/>
      <c r="WCP376" s="1478"/>
      <c r="WCQ376" s="1478"/>
      <c r="WCR376" s="1478"/>
      <c r="WCS376" s="1478"/>
      <c r="WCT376" s="1478"/>
      <c r="WCU376" s="1478"/>
      <c r="WCV376" s="1478"/>
      <c r="WCW376" s="1478"/>
      <c r="WCX376" s="1478"/>
      <c r="WCY376" s="1478"/>
      <c r="WCZ376" s="1478"/>
      <c r="WDA376" s="1478"/>
      <c r="WDB376" s="1478"/>
      <c r="WDC376" s="1478"/>
      <c r="WDD376" s="1478"/>
      <c r="WDE376" s="1478"/>
      <c r="WDF376" s="1478"/>
      <c r="WDG376" s="1478"/>
      <c r="WDH376" s="1478"/>
      <c r="WDI376" s="1478"/>
      <c r="WDJ376" s="1478"/>
      <c r="WDK376" s="1478"/>
      <c r="WDL376" s="1478"/>
      <c r="WDM376" s="1478"/>
      <c r="WDN376" s="1478"/>
      <c r="WDO376" s="1478"/>
      <c r="WDP376" s="1478"/>
      <c r="WDQ376" s="1478"/>
      <c r="WDR376" s="1478"/>
      <c r="WDS376" s="1478"/>
      <c r="WDT376" s="1478"/>
      <c r="WDU376" s="1478"/>
      <c r="WDV376" s="1478"/>
      <c r="WDW376" s="1478"/>
      <c r="WDX376" s="1478"/>
      <c r="WDY376" s="1478"/>
      <c r="WDZ376" s="1478"/>
      <c r="WEA376" s="1478"/>
      <c r="WEB376" s="1478"/>
      <c r="WEC376" s="1478"/>
      <c r="WED376" s="1478"/>
      <c r="WEE376" s="1478"/>
      <c r="WEF376" s="1478"/>
      <c r="WEG376" s="1478"/>
      <c r="WEH376" s="1478"/>
      <c r="WEI376" s="1478"/>
      <c r="WEJ376" s="1478"/>
      <c r="WEK376" s="1478"/>
      <c r="WEL376" s="1478"/>
      <c r="WEM376" s="1478"/>
      <c r="WEN376" s="1478"/>
      <c r="WEO376" s="1478"/>
      <c r="WEP376" s="1478"/>
      <c r="WEQ376" s="1478"/>
      <c r="WER376" s="1478"/>
      <c r="WES376" s="1478"/>
      <c r="WET376" s="1478"/>
      <c r="WEU376" s="1478"/>
      <c r="WEV376" s="1478"/>
      <c r="WEW376" s="1478"/>
      <c r="WEX376" s="1478"/>
      <c r="WEY376" s="1478"/>
      <c r="WEZ376" s="1478"/>
      <c r="WFA376" s="1478"/>
      <c r="WFB376" s="1478"/>
      <c r="WFC376" s="1478"/>
      <c r="WFD376" s="1478"/>
      <c r="WFE376" s="1478"/>
      <c r="WFF376" s="1478"/>
      <c r="WFG376" s="1478"/>
      <c r="WFH376" s="1478"/>
      <c r="WFI376" s="1478"/>
      <c r="WFJ376" s="1478"/>
      <c r="WFK376" s="1478"/>
      <c r="WFL376" s="1478"/>
      <c r="WFM376" s="1478"/>
      <c r="WFN376" s="1478"/>
      <c r="WFO376" s="1478"/>
      <c r="WFP376" s="1478"/>
      <c r="WFQ376" s="1478"/>
      <c r="WFR376" s="1478"/>
      <c r="WFS376" s="1478"/>
      <c r="WFT376" s="1478"/>
      <c r="WFU376" s="1478"/>
      <c r="WFV376" s="1478"/>
      <c r="WFW376" s="1478"/>
      <c r="WFX376" s="1478"/>
      <c r="WFY376" s="1478"/>
      <c r="WFZ376" s="1478"/>
      <c r="WGA376" s="1478"/>
      <c r="WGB376" s="1478"/>
      <c r="WGC376" s="1478"/>
      <c r="WGD376" s="1478"/>
      <c r="WGE376" s="1478"/>
      <c r="WGF376" s="1478"/>
      <c r="WGG376" s="1478"/>
      <c r="WGH376" s="1478"/>
      <c r="WGI376" s="1478"/>
      <c r="WGJ376" s="1478"/>
      <c r="WGK376" s="1478"/>
      <c r="WGL376" s="1478"/>
      <c r="WGM376" s="1478"/>
      <c r="WGN376" s="1478"/>
      <c r="WGO376" s="1478"/>
      <c r="WGP376" s="1478"/>
      <c r="WGQ376" s="1478"/>
      <c r="WGR376" s="1478"/>
      <c r="WGS376" s="1478"/>
      <c r="WGT376" s="1478"/>
      <c r="WGU376" s="1478"/>
      <c r="WGV376" s="1478"/>
      <c r="WGW376" s="1478"/>
      <c r="WGX376" s="1478"/>
      <c r="WGY376" s="1478"/>
      <c r="WGZ376" s="1478"/>
      <c r="WHA376" s="1478"/>
      <c r="WHB376" s="1478"/>
      <c r="WHC376" s="1478"/>
      <c r="WHD376" s="1478"/>
      <c r="WHE376" s="1478"/>
      <c r="WHF376" s="1478"/>
      <c r="WHG376" s="1478"/>
      <c r="WHH376" s="1478"/>
      <c r="WHI376" s="1478"/>
      <c r="WHJ376" s="1478"/>
      <c r="WHK376" s="1478"/>
      <c r="WHL376" s="1478"/>
      <c r="WHM376" s="1478"/>
      <c r="WHN376" s="1478"/>
      <c r="WHO376" s="1478"/>
      <c r="WHP376" s="1478"/>
      <c r="WHQ376" s="1478"/>
      <c r="WHR376" s="1478"/>
      <c r="WHS376" s="1478"/>
      <c r="WHT376" s="1478"/>
      <c r="WHU376" s="1478"/>
      <c r="WHV376" s="1478"/>
      <c r="WHW376" s="1478"/>
      <c r="WHX376" s="1478"/>
      <c r="WHY376" s="1478"/>
      <c r="WHZ376" s="1478"/>
      <c r="WIA376" s="1478"/>
      <c r="WIB376" s="1478"/>
      <c r="WIC376" s="1478"/>
      <c r="WID376" s="1478"/>
      <c r="WIE376" s="1478"/>
      <c r="WIF376" s="1478"/>
      <c r="WIG376" s="1478"/>
      <c r="WIH376" s="1478"/>
      <c r="WII376" s="1478"/>
      <c r="WIJ376" s="1478"/>
      <c r="WIK376" s="1478"/>
      <c r="WIL376" s="1478"/>
      <c r="WIM376" s="1478"/>
      <c r="WIN376" s="1478"/>
      <c r="WIO376" s="1478"/>
      <c r="WIP376" s="1478"/>
      <c r="WIQ376" s="1478"/>
      <c r="WIR376" s="1478"/>
      <c r="WIS376" s="1478"/>
      <c r="WIT376" s="1478"/>
      <c r="WIU376" s="1478"/>
      <c r="WIV376" s="1478"/>
      <c r="WIW376" s="1478"/>
      <c r="WIX376" s="1478"/>
      <c r="WIY376" s="1478"/>
      <c r="WIZ376" s="1478"/>
      <c r="WJA376" s="1478"/>
      <c r="WJB376" s="1478"/>
      <c r="WJC376" s="1478"/>
      <c r="WJD376" s="1478"/>
      <c r="WJE376" s="1478"/>
      <c r="WJF376" s="1478"/>
      <c r="WJG376" s="1478"/>
      <c r="WJH376" s="1478"/>
      <c r="WJI376" s="1478"/>
      <c r="WJJ376" s="1478"/>
      <c r="WJK376" s="1478"/>
      <c r="WJL376" s="1478"/>
      <c r="WJM376" s="1478"/>
      <c r="WJN376" s="1478"/>
      <c r="WJO376" s="1478"/>
      <c r="WJP376" s="1478"/>
      <c r="WJQ376" s="1478"/>
      <c r="WJR376" s="1478"/>
      <c r="WJS376" s="1478"/>
      <c r="WJT376" s="1478"/>
      <c r="WJU376" s="1478"/>
      <c r="WJV376" s="1478"/>
      <c r="WJW376" s="1478"/>
      <c r="WJX376" s="1478"/>
      <c r="WJY376" s="1478"/>
      <c r="WJZ376" s="1478"/>
      <c r="WKA376" s="1478"/>
      <c r="WKB376" s="1478"/>
      <c r="WKC376" s="1478"/>
      <c r="WKD376" s="1478"/>
      <c r="WKE376" s="1478"/>
      <c r="WKF376" s="1478"/>
      <c r="WKG376" s="1478"/>
      <c r="WKH376" s="1478"/>
      <c r="WKI376" s="1478"/>
      <c r="WKJ376" s="1478"/>
      <c r="WKK376" s="1478"/>
      <c r="WKL376" s="1478"/>
      <c r="WKM376" s="1478"/>
      <c r="WKN376" s="1478"/>
      <c r="WKO376" s="1478"/>
      <c r="WKP376" s="1478"/>
      <c r="WKQ376" s="1478"/>
      <c r="WKR376" s="1478"/>
      <c r="WKS376" s="1478"/>
      <c r="WKT376" s="1478"/>
      <c r="WKU376" s="1478"/>
      <c r="WKV376" s="1478"/>
      <c r="WKW376" s="1478"/>
      <c r="WKX376" s="1478"/>
      <c r="WKY376" s="1478"/>
      <c r="WKZ376" s="1478"/>
      <c r="WLA376" s="1478"/>
      <c r="WLB376" s="1478"/>
      <c r="WLC376" s="1478"/>
      <c r="WLD376" s="1478"/>
      <c r="WLE376" s="1478"/>
      <c r="WLF376" s="1478"/>
      <c r="WLG376" s="1478"/>
      <c r="WLH376" s="1478"/>
      <c r="WLI376" s="1478"/>
      <c r="WLJ376" s="1478"/>
      <c r="WLK376" s="1478"/>
      <c r="WLL376" s="1478"/>
      <c r="WLM376" s="1478"/>
      <c r="WLN376" s="1478"/>
      <c r="WLO376" s="1478"/>
      <c r="WLP376" s="1478"/>
      <c r="WLQ376" s="1478"/>
      <c r="WLR376" s="1478"/>
      <c r="WLS376" s="1478"/>
      <c r="WLT376" s="1478"/>
      <c r="WLU376" s="1478"/>
      <c r="WLV376" s="1478"/>
      <c r="WLW376" s="1478"/>
      <c r="WLX376" s="1478"/>
      <c r="WLY376" s="1478"/>
      <c r="WLZ376" s="1478"/>
      <c r="WMA376" s="1478"/>
      <c r="WMB376" s="1478"/>
      <c r="WMC376" s="1478"/>
      <c r="WMD376" s="1478"/>
      <c r="WME376" s="1478"/>
      <c r="WMF376" s="1478"/>
      <c r="WMG376" s="1478"/>
      <c r="WMH376" s="1478"/>
      <c r="WMI376" s="1478"/>
      <c r="WMJ376" s="1478"/>
      <c r="WMK376" s="1478"/>
      <c r="WML376" s="1478"/>
      <c r="WMM376" s="1478"/>
      <c r="WMN376" s="1478"/>
      <c r="WMO376" s="1478"/>
      <c r="WMP376" s="1478"/>
      <c r="WMQ376" s="1478"/>
      <c r="WMR376" s="1478"/>
      <c r="WMS376" s="1478"/>
      <c r="WMT376" s="1478"/>
      <c r="WMU376" s="1478"/>
      <c r="WMV376" s="1478"/>
      <c r="WMW376" s="1478"/>
      <c r="WMX376" s="1478"/>
      <c r="WMY376" s="1478"/>
      <c r="WMZ376" s="1478"/>
      <c r="WNA376" s="1478"/>
      <c r="WNB376" s="1478"/>
      <c r="WNC376" s="1478"/>
      <c r="WND376" s="1478"/>
      <c r="WNE376" s="1478"/>
      <c r="WNF376" s="1478"/>
      <c r="WNG376" s="1478"/>
      <c r="WNH376" s="1478"/>
      <c r="WNI376" s="1478"/>
      <c r="WNJ376" s="1478"/>
      <c r="WNK376" s="1478"/>
      <c r="WNL376" s="1478"/>
      <c r="WNM376" s="1478"/>
      <c r="WNN376" s="1478"/>
      <c r="WNO376" s="1478"/>
      <c r="WNP376" s="1478"/>
      <c r="WNQ376" s="1478"/>
      <c r="WNR376" s="1478"/>
      <c r="WNS376" s="1478"/>
      <c r="WNT376" s="1478"/>
      <c r="WNU376" s="1478"/>
      <c r="WNV376" s="1478"/>
      <c r="WNW376" s="1478"/>
      <c r="WNX376" s="1478"/>
      <c r="WNY376" s="1478"/>
      <c r="WNZ376" s="1478"/>
      <c r="WOA376" s="1478"/>
      <c r="WOB376" s="1478"/>
      <c r="WOC376" s="1478"/>
      <c r="WOD376" s="1478"/>
      <c r="WOE376" s="1478"/>
      <c r="WOF376" s="1478"/>
      <c r="WOG376" s="1478"/>
      <c r="WOH376" s="1478"/>
      <c r="WOI376" s="1478"/>
      <c r="WOJ376" s="1478"/>
      <c r="WOK376" s="1478"/>
      <c r="WOL376" s="1478"/>
      <c r="WOM376" s="1478"/>
      <c r="WON376" s="1478"/>
      <c r="WOO376" s="1478"/>
      <c r="WOP376" s="1478"/>
      <c r="WOQ376" s="1478"/>
      <c r="WOR376" s="1478"/>
      <c r="WOS376" s="1478"/>
      <c r="WOT376" s="1478"/>
      <c r="WOU376" s="1478"/>
      <c r="WOV376" s="1478"/>
      <c r="WOW376" s="1478"/>
      <c r="WOX376" s="1478"/>
      <c r="WOY376" s="1478"/>
      <c r="WOZ376" s="1478"/>
      <c r="WPA376" s="1478"/>
      <c r="WPB376" s="1478"/>
      <c r="WPC376" s="1478"/>
      <c r="WPD376" s="1478"/>
      <c r="WPE376" s="1478"/>
      <c r="WPF376" s="1478"/>
      <c r="WPG376" s="1478"/>
      <c r="WPH376" s="1478"/>
      <c r="WPI376" s="1478"/>
      <c r="WPJ376" s="1478"/>
      <c r="WPK376" s="1478"/>
      <c r="WPL376" s="1478"/>
      <c r="WPM376" s="1478"/>
      <c r="WPN376" s="1478"/>
      <c r="WPO376" s="1478"/>
      <c r="WPP376" s="1478"/>
      <c r="WPQ376" s="1478"/>
      <c r="WPR376" s="1478"/>
      <c r="WPS376" s="1478"/>
      <c r="WPT376" s="1478"/>
      <c r="WPU376" s="1478"/>
      <c r="WPV376" s="1478"/>
      <c r="WPW376" s="1478"/>
      <c r="WPX376" s="1478"/>
      <c r="WPY376" s="1478"/>
      <c r="WPZ376" s="1478"/>
      <c r="WQA376" s="1478"/>
      <c r="WQB376" s="1478"/>
      <c r="WQC376" s="1478"/>
      <c r="WQD376" s="1478"/>
      <c r="WQE376" s="1478"/>
      <c r="WQF376" s="1478"/>
      <c r="WQG376" s="1478"/>
      <c r="WQH376" s="1478"/>
      <c r="WQI376" s="1478"/>
      <c r="WQJ376" s="1478"/>
      <c r="WQK376" s="1478"/>
      <c r="WQL376" s="1478"/>
      <c r="WQM376" s="1478"/>
      <c r="WQN376" s="1478"/>
      <c r="WQO376" s="1478"/>
      <c r="WQP376" s="1478"/>
      <c r="WQQ376" s="1478"/>
      <c r="WQR376" s="1478"/>
      <c r="WQS376" s="1478"/>
      <c r="WQT376" s="1478"/>
      <c r="WQU376" s="1478"/>
      <c r="WQV376" s="1478"/>
      <c r="WQW376" s="1478"/>
      <c r="WQX376" s="1478"/>
      <c r="WQY376" s="1478"/>
      <c r="WQZ376" s="1478"/>
      <c r="WRA376" s="1478"/>
      <c r="WRB376" s="1478"/>
      <c r="WRC376" s="1478"/>
      <c r="WRD376" s="1478"/>
      <c r="WRE376" s="1478"/>
      <c r="WRF376" s="1478"/>
      <c r="WRG376" s="1478"/>
      <c r="WRH376" s="1478"/>
      <c r="WRI376" s="1478"/>
      <c r="WRJ376" s="1478"/>
      <c r="WRK376" s="1478"/>
      <c r="WRL376" s="1478"/>
      <c r="WRM376" s="1478"/>
      <c r="WRN376" s="1478"/>
      <c r="WRO376" s="1478"/>
      <c r="WRP376" s="1478"/>
      <c r="WRQ376" s="1478"/>
      <c r="WRR376" s="1478"/>
      <c r="WRS376" s="1478"/>
      <c r="WRT376" s="1478"/>
      <c r="WRU376" s="1478"/>
      <c r="WRV376" s="1478"/>
      <c r="WRW376" s="1478"/>
      <c r="WRX376" s="1478"/>
      <c r="WRY376" s="1478"/>
      <c r="WRZ376" s="1478"/>
      <c r="WSA376" s="1478"/>
      <c r="WSB376" s="1478"/>
      <c r="WSC376" s="1478"/>
      <c r="WSD376" s="1478"/>
      <c r="WSE376" s="1478"/>
      <c r="WSF376" s="1478"/>
      <c r="WSG376" s="1478"/>
      <c r="WSH376" s="1478"/>
      <c r="WSI376" s="1478"/>
      <c r="WSJ376" s="1478"/>
      <c r="WSK376" s="1478"/>
      <c r="WSL376" s="1478"/>
      <c r="WSM376" s="1478"/>
      <c r="WSN376" s="1478"/>
      <c r="WSO376" s="1478"/>
      <c r="WSP376" s="1478"/>
      <c r="WSQ376" s="1478"/>
      <c r="WSR376" s="1478"/>
      <c r="WSS376" s="1478"/>
      <c r="WST376" s="1478"/>
      <c r="WSU376" s="1478"/>
      <c r="WSV376" s="1478"/>
      <c r="WSW376" s="1478"/>
      <c r="WSX376" s="1478"/>
      <c r="WSY376" s="1478"/>
      <c r="WSZ376" s="1478"/>
      <c r="WTA376" s="1478"/>
      <c r="WTB376" s="1478"/>
      <c r="WTC376" s="1478"/>
      <c r="WTD376" s="1478"/>
      <c r="WTE376" s="1478"/>
      <c r="WTF376" s="1478"/>
      <c r="WTG376" s="1478"/>
      <c r="WTH376" s="1478"/>
      <c r="WTI376" s="1478"/>
      <c r="WTJ376" s="1478"/>
      <c r="WTK376" s="1478"/>
      <c r="WTL376" s="1478"/>
      <c r="WTM376" s="1478"/>
      <c r="WTN376" s="1478"/>
      <c r="WTO376" s="1478"/>
      <c r="WTP376" s="1478"/>
      <c r="WTQ376" s="1478"/>
      <c r="WTR376" s="1478"/>
      <c r="WTS376" s="1478"/>
      <c r="WTT376" s="1478"/>
      <c r="WTU376" s="1478"/>
      <c r="WTV376" s="1478"/>
      <c r="WTW376" s="1478"/>
      <c r="WTX376" s="1478"/>
      <c r="WTY376" s="1478"/>
      <c r="WTZ376" s="1478"/>
      <c r="WUA376" s="1478"/>
      <c r="WUB376" s="1478"/>
      <c r="WUC376" s="1478"/>
      <c r="WUD376" s="1478"/>
      <c r="WUE376" s="1478"/>
      <c r="WUF376" s="1478"/>
      <c r="WUG376" s="1478"/>
      <c r="WUH376" s="1478"/>
      <c r="WUI376" s="1478"/>
      <c r="WUJ376" s="1478"/>
      <c r="WUK376" s="1478"/>
      <c r="WUL376" s="1478"/>
      <c r="WUM376" s="1478"/>
      <c r="WUN376" s="1478"/>
      <c r="WUO376" s="1478"/>
      <c r="WUP376" s="1478"/>
      <c r="WUQ376" s="1478"/>
      <c r="WUR376" s="1478"/>
      <c r="WUS376" s="1478"/>
      <c r="WUT376" s="1478"/>
      <c r="WUU376" s="1478"/>
      <c r="WUV376" s="1478"/>
      <c r="WUW376" s="1478"/>
      <c r="WUX376" s="1478"/>
      <c r="WUY376" s="1478"/>
      <c r="WUZ376" s="1478"/>
      <c r="WVA376" s="1478"/>
      <c r="WVB376" s="1478"/>
      <c r="WVC376" s="1478"/>
      <c r="WVD376" s="1478"/>
      <c r="WVE376" s="1478"/>
      <c r="WVF376" s="1478"/>
      <c r="WVG376" s="1478"/>
      <c r="WVH376" s="1478"/>
      <c r="WVI376" s="1478"/>
      <c r="WVJ376" s="1478"/>
      <c r="WVK376" s="1478"/>
      <c r="WVL376" s="1478"/>
      <c r="WVM376" s="1478"/>
      <c r="WVN376" s="1478"/>
      <c r="WVO376" s="1478"/>
      <c r="WVP376" s="1478"/>
      <c r="WVQ376" s="1478"/>
      <c r="WVR376" s="1478"/>
      <c r="WVS376" s="1478"/>
      <c r="WVT376" s="1478"/>
      <c r="WVU376" s="1478"/>
      <c r="WVV376" s="1478"/>
      <c r="WVW376" s="1478"/>
      <c r="WVX376" s="1478"/>
      <c r="WVY376" s="1478"/>
      <c r="WVZ376" s="1478"/>
      <c r="WWA376" s="1478"/>
      <c r="WWB376" s="1478"/>
      <c r="WWC376" s="1478"/>
      <c r="WWD376" s="1478"/>
      <c r="WWE376" s="1478"/>
      <c r="WWF376" s="1478"/>
      <c r="WWG376" s="1478"/>
      <c r="WWH376" s="1478"/>
      <c r="WWI376" s="1478"/>
      <c r="WWJ376" s="1478"/>
      <c r="WWK376" s="1478"/>
      <c r="WWL376" s="1478"/>
      <c r="WWM376" s="1478"/>
      <c r="WWN376" s="1478"/>
      <c r="WWO376" s="1478"/>
      <c r="WWP376" s="1478"/>
      <c r="WWQ376" s="1478"/>
      <c r="WWR376" s="1478"/>
      <c r="WWS376" s="1478"/>
      <c r="WWT376" s="1478"/>
      <c r="WWU376" s="1478"/>
      <c r="WWV376" s="1478"/>
      <c r="WWW376" s="1478"/>
      <c r="WWX376" s="1478"/>
      <c r="WWY376" s="1478"/>
      <c r="WWZ376" s="1478"/>
      <c r="WXA376" s="1478"/>
      <c r="WXB376" s="1478"/>
      <c r="WXC376" s="1478"/>
      <c r="WXD376" s="1478"/>
      <c r="WXE376" s="1478"/>
      <c r="WXF376" s="1478"/>
      <c r="WXG376" s="1478"/>
      <c r="WXH376" s="1478"/>
      <c r="WXI376" s="1478"/>
      <c r="WXJ376" s="1478"/>
      <c r="WXK376" s="1478"/>
      <c r="WXL376" s="1478"/>
      <c r="WXM376" s="1478"/>
      <c r="WXN376" s="1478"/>
      <c r="WXO376" s="1478"/>
      <c r="WXP376" s="1478"/>
      <c r="WXQ376" s="1478"/>
      <c r="WXR376" s="1478"/>
      <c r="WXS376" s="1478"/>
      <c r="WXT376" s="1478"/>
      <c r="WXU376" s="1478"/>
      <c r="WXV376" s="1478"/>
      <c r="WXW376" s="1478"/>
      <c r="WXX376" s="1478"/>
      <c r="WXY376" s="1478"/>
      <c r="WXZ376" s="1478"/>
      <c r="WYA376" s="1478"/>
      <c r="WYB376" s="1478"/>
      <c r="WYC376" s="1478"/>
      <c r="WYD376" s="1478"/>
      <c r="WYE376" s="1478"/>
      <c r="WYF376" s="1478"/>
      <c r="WYG376" s="1478"/>
      <c r="WYH376" s="1478"/>
      <c r="WYI376" s="1478"/>
      <c r="WYJ376" s="1478"/>
      <c r="WYK376" s="1478"/>
      <c r="WYL376" s="1478"/>
      <c r="WYM376" s="1478"/>
      <c r="WYN376" s="1478"/>
      <c r="WYO376" s="1478"/>
      <c r="WYP376" s="1478"/>
      <c r="WYQ376" s="1478"/>
      <c r="WYR376" s="1478"/>
      <c r="WYS376" s="1478"/>
      <c r="WYT376" s="1478"/>
      <c r="WYU376" s="1478"/>
      <c r="WYV376" s="1478"/>
      <c r="WYW376" s="1478"/>
      <c r="WYX376" s="1478"/>
      <c r="WYY376" s="1478"/>
      <c r="WYZ376" s="1478"/>
      <c r="WZA376" s="1478"/>
      <c r="WZB376" s="1478"/>
      <c r="WZC376" s="1478"/>
      <c r="WZD376" s="1478"/>
      <c r="WZE376" s="1478"/>
      <c r="WZF376" s="1478"/>
      <c r="WZG376" s="1478"/>
      <c r="WZH376" s="1478"/>
      <c r="WZI376" s="1478"/>
      <c r="WZJ376" s="1478"/>
      <c r="WZK376" s="1478"/>
      <c r="WZL376" s="1478"/>
      <c r="WZM376" s="1478"/>
      <c r="WZN376" s="1478"/>
      <c r="WZO376" s="1478"/>
      <c r="WZP376" s="1478"/>
      <c r="WZQ376" s="1478"/>
      <c r="WZR376" s="1478"/>
      <c r="WZS376" s="1478"/>
      <c r="WZT376" s="1478"/>
      <c r="WZU376" s="1478"/>
      <c r="WZV376" s="1478"/>
      <c r="WZW376" s="1478"/>
      <c r="WZX376" s="1478"/>
      <c r="WZY376" s="1478"/>
      <c r="WZZ376" s="1478"/>
      <c r="XAA376" s="1478"/>
      <c r="XAB376" s="1478"/>
      <c r="XAC376" s="1478"/>
      <c r="XAD376" s="1478"/>
      <c r="XAE376" s="1478"/>
      <c r="XAF376" s="1478"/>
      <c r="XAG376" s="1478"/>
      <c r="XAH376" s="1478"/>
      <c r="XAI376" s="1478"/>
      <c r="XAJ376" s="1478"/>
      <c r="XAK376" s="1478"/>
      <c r="XAL376" s="1478"/>
      <c r="XAM376" s="1478"/>
      <c r="XAN376" s="1478"/>
      <c r="XAO376" s="1478"/>
      <c r="XAP376" s="1478"/>
      <c r="XAQ376" s="1478"/>
      <c r="XAR376" s="1478"/>
      <c r="XAS376" s="1478"/>
      <c r="XAT376" s="1478"/>
      <c r="XAU376" s="1478"/>
      <c r="XAV376" s="1478"/>
      <c r="XAW376" s="1478"/>
      <c r="XAX376" s="1478"/>
      <c r="XAY376" s="1478"/>
      <c r="XAZ376" s="1478"/>
      <c r="XBA376" s="1478"/>
      <c r="XBB376" s="1478"/>
      <c r="XBC376" s="1478"/>
      <c r="XBD376" s="1478"/>
      <c r="XBE376" s="1478"/>
      <c r="XBF376" s="1478"/>
      <c r="XBG376" s="1478"/>
      <c r="XBH376" s="1478"/>
      <c r="XBI376" s="1478"/>
      <c r="XBJ376" s="1478"/>
      <c r="XBK376" s="1478"/>
      <c r="XBL376" s="1478"/>
      <c r="XBM376" s="1478"/>
      <c r="XBN376" s="1478"/>
      <c r="XBO376" s="1478"/>
      <c r="XBP376" s="1478"/>
      <c r="XBQ376" s="1478"/>
      <c r="XBR376" s="1478"/>
      <c r="XBS376" s="1478"/>
      <c r="XBT376" s="1478"/>
      <c r="XBU376" s="1478"/>
      <c r="XBV376" s="1478"/>
      <c r="XBW376" s="1478"/>
      <c r="XBX376" s="1478"/>
      <c r="XBY376" s="1478"/>
      <c r="XBZ376" s="1478"/>
      <c r="XCA376" s="1478"/>
      <c r="XCB376" s="1478"/>
      <c r="XCC376" s="1478"/>
      <c r="XCD376" s="1478"/>
      <c r="XCE376" s="1478"/>
      <c r="XCF376" s="1478"/>
      <c r="XCG376" s="1478"/>
      <c r="XCH376" s="1478"/>
      <c r="XCI376" s="1478"/>
      <c r="XCJ376" s="1478"/>
      <c r="XCK376" s="1478"/>
      <c r="XCL376" s="1478"/>
      <c r="XCM376" s="1478"/>
      <c r="XCN376" s="1478"/>
      <c r="XCO376" s="1478"/>
      <c r="XCP376" s="1478"/>
      <c r="XCQ376" s="1478"/>
      <c r="XCR376" s="1478"/>
      <c r="XCS376" s="1478"/>
      <c r="XCT376" s="1478"/>
      <c r="XCU376" s="1478"/>
      <c r="XCV376" s="1478"/>
      <c r="XCW376" s="1478"/>
      <c r="XCX376" s="1478"/>
      <c r="XCY376" s="1478"/>
      <c r="XCZ376" s="1478"/>
      <c r="XDA376" s="1478"/>
      <c r="XDB376" s="1478"/>
      <c r="XDC376" s="1478"/>
      <c r="XDD376" s="1478"/>
      <c r="XDE376" s="1478"/>
      <c r="XDF376" s="1478"/>
      <c r="XDG376" s="1478"/>
      <c r="XDH376" s="1478"/>
      <c r="XDI376" s="1478"/>
      <c r="XDJ376" s="1478"/>
      <c r="XDK376" s="1478"/>
      <c r="XDL376" s="1478"/>
      <c r="XDM376" s="1478"/>
      <c r="XDN376" s="1478"/>
      <c r="XDO376" s="1478"/>
      <c r="XDP376" s="1478"/>
      <c r="XDQ376" s="1478"/>
      <c r="XDR376" s="1478"/>
      <c r="XDS376" s="1478"/>
      <c r="XDT376" s="1478"/>
      <c r="XDU376" s="1478"/>
      <c r="XDV376" s="1478"/>
      <c r="XDW376" s="1478"/>
      <c r="XDX376" s="1478"/>
      <c r="XDY376" s="1478"/>
      <c r="XDZ376" s="1478"/>
      <c r="XEA376" s="1478"/>
      <c r="XEB376" s="1478"/>
      <c r="XEC376" s="1478"/>
      <c r="XED376" s="1478"/>
      <c r="XEE376" s="1478"/>
      <c r="XEF376" s="1478"/>
      <c r="XEG376" s="1478"/>
      <c r="XEH376" s="1478"/>
      <c r="XEI376" s="1478"/>
      <c r="XEJ376" s="1478"/>
      <c r="XEK376" s="1478"/>
      <c r="XEL376" s="1478"/>
      <c r="XEM376" s="1478"/>
      <c r="XEN376" s="1478"/>
      <c r="XEO376" s="1478"/>
      <c r="XEP376" s="1478"/>
      <c r="XEQ376" s="1478"/>
      <c r="XER376" s="1478"/>
      <c r="XES376" s="1478"/>
      <c r="XET376" s="1478"/>
      <c r="XEU376" s="1478"/>
      <c r="XEV376" s="1478"/>
      <c r="XEW376" s="1478"/>
      <c r="XEX376" s="1478"/>
      <c r="XEY376" s="1478"/>
      <c r="XEZ376" s="1478"/>
      <c r="XFA376" s="1478"/>
      <c r="XFB376" s="1478"/>
      <c r="XFC376" s="1478"/>
      <c r="XFD376" s="1478"/>
    </row>
    <row r="377" spans="1:16384" s="2" customFormat="1">
      <c r="A377"/>
      <c r="B377" s="6"/>
      <c r="C377"/>
      <c r="D377"/>
      <c r="E377" s="1190"/>
      <c r="F377" s="1480" t="s">
        <v>2002</v>
      </c>
      <c r="G377" s="1480"/>
      <c r="H377" s="1480"/>
      <c r="I377" s="1480"/>
      <c r="J377" s="1480"/>
      <c r="K377" s="1480"/>
      <c r="L377" s="1480"/>
      <c r="M377" s="1480"/>
      <c r="N377" s="1480"/>
      <c r="O377" s="1480"/>
      <c r="P377" s="1480"/>
      <c r="Q377" s="1480"/>
      <c r="R377" s="1480"/>
      <c r="S377" s="1480"/>
      <c r="T377" s="1480"/>
      <c r="U377" s="1480"/>
      <c r="V377" s="1480"/>
      <c r="W377" s="1480"/>
      <c r="X377" s="1480"/>
      <c r="Y377" s="1480"/>
      <c r="Z377" s="1480"/>
      <c r="AA377" s="1480"/>
      <c r="AB377" s="1480"/>
      <c r="AC377" s="1480"/>
      <c r="AD377" s="1480"/>
      <c r="AE377" s="1480"/>
      <c r="AF377" s="1480"/>
      <c r="AG377" s="1480"/>
      <c r="AH377" s="1480"/>
      <c r="AI377" s="1480"/>
      <c r="AJ377" s="1480"/>
      <c r="AK377" s="1480"/>
      <c r="AL377" s="1480"/>
      <c r="AM377" s="1190"/>
      <c r="AN377" s="1190"/>
      <c r="AO377" s="1190"/>
      <c r="AP377" s="1190"/>
      <c r="AQ377" s="1190"/>
      <c r="AR377" s="1190"/>
      <c r="AS377" s="1190"/>
      <c r="AT377" s="1190"/>
      <c r="AU377" s="1190"/>
      <c r="AV377" s="1190"/>
      <c r="AW377" s="1190"/>
      <c r="AX377" s="1190"/>
      <c r="AY377" s="1190"/>
      <c r="AZ377" s="1190"/>
      <c r="BA377" s="1190"/>
      <c r="BB377" s="1190"/>
      <c r="BC377" s="1190"/>
      <c r="BD377" s="1190"/>
      <c r="BE377" s="1190"/>
      <c r="BF377" s="1190"/>
      <c r="BG377" s="1190"/>
      <c r="BH377" s="1190"/>
      <c r="BI377" s="1190"/>
      <c r="BJ377" s="1190"/>
      <c r="BK377" s="1190"/>
      <c r="BL377" s="1190"/>
      <c r="BM377" s="1190"/>
      <c r="BN377" s="1190"/>
      <c r="BO377" s="1190"/>
      <c r="BP377" s="1190"/>
      <c r="BQ377" s="1190"/>
      <c r="BR377" s="1190"/>
      <c r="BS377" s="1190"/>
      <c r="BT377" s="1190"/>
      <c r="BU377" s="1190"/>
      <c r="BV377" s="1190"/>
      <c r="BW377" s="1190"/>
      <c r="BX377" s="1190"/>
      <c r="BY377" s="1190"/>
      <c r="BZ377" s="1190"/>
      <c r="CA377" s="1190"/>
      <c r="CB377" s="1190"/>
      <c r="CC377" s="1190"/>
      <c r="CD377" s="1190"/>
      <c r="CE377" s="1190"/>
      <c r="CF377" s="1190"/>
      <c r="CG377" s="1190"/>
      <c r="CH377" s="1190"/>
      <c r="CI377" s="1190"/>
      <c r="CJ377" s="1190"/>
      <c r="CK377" s="1190"/>
      <c r="CL377" s="1190"/>
      <c r="CM377" s="1190"/>
      <c r="CN377" s="1190"/>
      <c r="CO377" s="1190"/>
      <c r="CP377" s="1190"/>
      <c r="CQ377" s="1190"/>
      <c r="CR377" s="1190"/>
      <c r="CS377" s="1190"/>
      <c r="CT377" s="1190"/>
      <c r="CU377" s="1190"/>
      <c r="CV377" s="1190"/>
      <c r="CW377" s="1190"/>
      <c r="CX377" s="1190"/>
      <c r="CY377" s="1190"/>
      <c r="CZ377" s="1190"/>
      <c r="DA377" s="1190"/>
      <c r="DB377" s="1190"/>
      <c r="DC377" s="1190"/>
      <c r="DD377" s="1190"/>
      <c r="DE377" s="1190"/>
      <c r="DF377" s="1190"/>
      <c r="DG377" s="1190"/>
      <c r="DH377" s="1190"/>
      <c r="DI377" s="1190"/>
      <c r="DJ377" s="1190"/>
      <c r="DK377" s="1190"/>
      <c r="DL377" s="1190"/>
      <c r="DM377" s="1190"/>
      <c r="DN377" s="1190"/>
      <c r="DO377" s="1190"/>
      <c r="DP377" s="1190"/>
      <c r="DQ377" s="1190"/>
      <c r="DR377" s="1190"/>
      <c r="DS377" s="1190"/>
      <c r="DT377" s="1190"/>
      <c r="DU377" s="1190"/>
      <c r="DV377" s="1190"/>
      <c r="DW377" s="1190"/>
      <c r="DX377" s="1190"/>
      <c r="DY377" s="1190"/>
      <c r="DZ377" s="1190"/>
      <c r="EA377" s="1190"/>
      <c r="EB377" s="1190"/>
      <c r="EC377" s="1190"/>
      <c r="ED377" s="1190"/>
      <c r="EE377" s="1190"/>
      <c r="EF377" s="1190"/>
      <c r="EG377" s="1190"/>
      <c r="EH377" s="1190"/>
      <c r="EI377" s="1190"/>
      <c r="EJ377" s="1190"/>
      <c r="EK377" s="1190"/>
      <c r="EL377" s="1190"/>
      <c r="EM377" s="1190"/>
      <c r="EN377" s="1190"/>
      <c r="EO377" s="1190"/>
      <c r="EP377" s="1190"/>
      <c r="EQ377" s="1190"/>
      <c r="ER377" s="1190"/>
      <c r="ES377" s="1190"/>
      <c r="ET377" s="1190"/>
      <c r="EU377" s="1190"/>
      <c r="EV377" s="1190"/>
      <c r="EW377" s="1190"/>
      <c r="EX377" s="1190"/>
      <c r="EY377" s="1190"/>
      <c r="EZ377" s="1190"/>
      <c r="FA377" s="1190"/>
      <c r="FB377" s="1190"/>
      <c r="FC377" s="1190"/>
      <c r="FD377" s="1190"/>
      <c r="FE377" s="1190"/>
      <c r="FF377" s="1190"/>
      <c r="FG377" s="1190"/>
      <c r="FH377" s="1190"/>
      <c r="FI377" s="1190"/>
      <c r="FJ377" s="1190"/>
      <c r="FK377" s="1190"/>
      <c r="FL377" s="1190"/>
      <c r="FM377" s="1190"/>
      <c r="FN377" s="1190"/>
      <c r="FO377" s="1190"/>
      <c r="FP377" s="1190"/>
      <c r="FQ377" s="1190"/>
      <c r="FR377" s="1190"/>
      <c r="FS377" s="1190"/>
      <c r="FT377" s="1190"/>
      <c r="FU377" s="1190"/>
      <c r="FV377" s="1190"/>
      <c r="FW377" s="1190"/>
      <c r="FX377" s="1190"/>
      <c r="FY377" s="1190"/>
      <c r="FZ377" s="1190"/>
      <c r="GA377" s="1190"/>
      <c r="GB377" s="1190"/>
      <c r="GC377" s="1190"/>
      <c r="GD377" s="1190"/>
      <c r="GE377" s="1190"/>
      <c r="GF377" s="1190"/>
      <c r="GG377" s="1190"/>
      <c r="GH377" s="1190"/>
      <c r="GI377" s="1190"/>
      <c r="GJ377" s="1190"/>
      <c r="GK377" s="1190"/>
      <c r="GL377" s="1190"/>
      <c r="GM377" s="1190"/>
      <c r="GN377" s="1190"/>
      <c r="GO377" s="1190"/>
      <c r="GP377" s="1190"/>
      <c r="GQ377" s="1190"/>
      <c r="GR377" s="1190"/>
      <c r="GS377" s="1190"/>
      <c r="GT377" s="1190"/>
      <c r="GU377" s="1190"/>
      <c r="GV377" s="1190"/>
      <c r="GW377" s="1190"/>
      <c r="GX377" s="1190"/>
      <c r="GY377" s="1190"/>
      <c r="GZ377" s="1190"/>
      <c r="HA377" s="1190"/>
      <c r="HB377" s="1190"/>
      <c r="HC377" s="1190"/>
      <c r="HD377" s="1190"/>
      <c r="HE377" s="1190"/>
      <c r="HF377" s="1190"/>
      <c r="HG377" s="1190"/>
      <c r="HH377" s="1190"/>
      <c r="HI377" s="1190"/>
      <c r="HJ377" s="1190"/>
      <c r="HK377" s="1190"/>
      <c r="HL377" s="1190"/>
      <c r="HM377" s="1190"/>
      <c r="HN377" s="1190"/>
      <c r="HO377" s="1190"/>
      <c r="HP377" s="1190"/>
      <c r="HQ377" s="1190"/>
      <c r="HR377" s="1190"/>
      <c r="HS377" s="1190"/>
      <c r="HT377" s="1190"/>
      <c r="HU377" s="1190"/>
      <c r="HV377" s="1190"/>
      <c r="HW377" s="1190"/>
      <c r="HX377" s="1190"/>
      <c r="HY377" s="1190"/>
      <c r="HZ377" s="1190"/>
      <c r="IA377" s="1190"/>
      <c r="IB377" s="1190"/>
      <c r="IC377" s="1190"/>
      <c r="ID377" s="1190"/>
      <c r="IE377" s="1190"/>
      <c r="IF377" s="1190"/>
      <c r="IG377" s="1190"/>
      <c r="IH377" s="1190"/>
      <c r="II377" s="1190"/>
      <c r="IJ377" s="1190"/>
      <c r="IK377" s="1190"/>
      <c r="IL377" s="1190"/>
      <c r="IM377" s="1190"/>
      <c r="IN377" s="1190"/>
      <c r="IO377" s="1190"/>
      <c r="IP377" s="1190"/>
      <c r="IQ377" s="1190"/>
      <c r="IR377" s="1190"/>
      <c r="IS377" s="1190"/>
      <c r="IT377" s="1190"/>
      <c r="IU377" s="1190"/>
      <c r="IV377" s="1190"/>
      <c r="IW377" s="1190"/>
      <c r="IX377" s="1190"/>
      <c r="IY377" s="1190"/>
      <c r="IZ377" s="1190"/>
      <c r="JA377" s="1190"/>
      <c r="JB377" s="1190"/>
      <c r="JC377" s="1190"/>
      <c r="JD377" s="1190"/>
      <c r="JE377" s="1190"/>
      <c r="JF377" s="1190"/>
      <c r="JG377" s="1190"/>
      <c r="JH377" s="1190"/>
      <c r="JI377" s="1190"/>
      <c r="JJ377" s="1190"/>
      <c r="JK377" s="1190"/>
      <c r="JL377" s="1190"/>
      <c r="JM377" s="1190"/>
      <c r="JN377" s="1190"/>
      <c r="JO377" s="1190"/>
      <c r="JP377" s="1190"/>
      <c r="JQ377" s="1190"/>
      <c r="JR377" s="1190"/>
      <c r="JS377" s="1190"/>
      <c r="JT377" s="1190"/>
      <c r="JU377" s="1190"/>
      <c r="JV377" s="1190"/>
      <c r="JW377" s="1190"/>
      <c r="JX377" s="1190"/>
      <c r="JY377" s="1190"/>
      <c r="JZ377" s="1190"/>
      <c r="KA377" s="1190"/>
      <c r="KB377" s="1190"/>
      <c r="KC377" s="1190"/>
      <c r="KD377" s="1190"/>
      <c r="KE377" s="1190"/>
      <c r="KF377" s="1190"/>
      <c r="KG377" s="1190"/>
      <c r="KH377" s="1190"/>
      <c r="KI377" s="1190"/>
      <c r="KJ377" s="1190"/>
      <c r="KK377" s="1190"/>
      <c r="KL377" s="1190"/>
      <c r="KM377" s="1190"/>
      <c r="KN377" s="1190"/>
      <c r="KO377" s="1190"/>
      <c r="KP377" s="1190"/>
      <c r="KQ377" s="1190"/>
      <c r="KR377" s="1190"/>
      <c r="KS377" s="1190"/>
      <c r="KT377" s="1190"/>
      <c r="KU377" s="1190"/>
      <c r="KV377" s="1190"/>
      <c r="KW377" s="1190"/>
      <c r="KX377" s="1190"/>
      <c r="KY377" s="1190"/>
      <c r="KZ377" s="1190"/>
      <c r="LA377" s="1190"/>
      <c r="LB377" s="1190"/>
      <c r="LC377" s="1190"/>
      <c r="LD377" s="1190"/>
      <c r="LE377" s="1190"/>
      <c r="LF377" s="1190"/>
      <c r="LG377" s="1190"/>
      <c r="LH377" s="1190"/>
      <c r="LI377" s="1190"/>
      <c r="LJ377" s="1190"/>
      <c r="LK377" s="1190"/>
      <c r="LL377" s="1190"/>
      <c r="LM377" s="1190"/>
      <c r="LN377" s="1190"/>
      <c r="LO377" s="1190"/>
      <c r="LP377" s="1190"/>
      <c r="LQ377" s="1190"/>
      <c r="LR377" s="1190"/>
      <c r="LS377" s="1190"/>
      <c r="LT377" s="1190"/>
      <c r="LU377" s="1190"/>
      <c r="LV377" s="1190"/>
      <c r="LW377" s="1190"/>
      <c r="LX377" s="1190"/>
      <c r="LY377" s="1190"/>
      <c r="LZ377" s="1190"/>
      <c r="MA377" s="1190"/>
      <c r="MB377" s="1190"/>
      <c r="MC377" s="1190"/>
      <c r="MD377" s="1190"/>
      <c r="ME377" s="1190"/>
      <c r="MF377" s="1190"/>
      <c r="MG377" s="1190"/>
      <c r="MH377" s="1190"/>
      <c r="MI377" s="1190"/>
      <c r="MJ377" s="1190"/>
      <c r="MK377" s="1190"/>
      <c r="ML377" s="1190"/>
      <c r="MM377" s="1190"/>
      <c r="MN377" s="1190"/>
      <c r="MO377" s="1190"/>
      <c r="MP377" s="1190"/>
      <c r="MQ377" s="1190"/>
      <c r="MR377" s="1190"/>
      <c r="MS377" s="1190"/>
      <c r="MT377" s="1190"/>
      <c r="MU377" s="1190"/>
      <c r="MV377" s="1190"/>
      <c r="MW377" s="1190"/>
      <c r="MX377" s="1190"/>
      <c r="MY377" s="1190"/>
      <c r="MZ377" s="1190"/>
      <c r="NA377" s="1190"/>
      <c r="NB377" s="1190"/>
      <c r="NC377" s="1190"/>
      <c r="ND377" s="1190"/>
      <c r="NE377" s="1190"/>
      <c r="NF377" s="1190"/>
      <c r="NG377" s="1190"/>
      <c r="NH377" s="1190"/>
      <c r="NI377" s="1190"/>
      <c r="NJ377" s="1190"/>
      <c r="NK377" s="1190"/>
      <c r="NL377" s="1190"/>
      <c r="NM377" s="1190"/>
      <c r="NN377" s="1190"/>
      <c r="NO377" s="1190"/>
      <c r="NP377" s="1190"/>
      <c r="NQ377" s="1190"/>
      <c r="NR377" s="1190"/>
      <c r="NS377" s="1190"/>
      <c r="NT377" s="1190"/>
      <c r="NU377" s="1190"/>
      <c r="NV377" s="1190"/>
      <c r="NW377" s="1190"/>
      <c r="NX377" s="1190"/>
      <c r="NY377" s="1190"/>
      <c r="NZ377" s="1190"/>
      <c r="OA377" s="1190"/>
      <c r="OB377" s="1190"/>
      <c r="OC377" s="1190"/>
      <c r="OD377" s="1190"/>
      <c r="OE377" s="1190"/>
      <c r="OF377" s="1190"/>
      <c r="OG377" s="1190"/>
      <c r="OH377" s="1190"/>
      <c r="OI377" s="1190"/>
      <c r="OJ377" s="1190"/>
      <c r="OK377" s="1190"/>
      <c r="OL377" s="1190"/>
      <c r="OM377" s="1190"/>
      <c r="ON377" s="1190"/>
      <c r="OO377" s="1190"/>
      <c r="OP377" s="1190"/>
      <c r="OQ377" s="1190"/>
      <c r="OR377" s="1190"/>
      <c r="OS377" s="1190"/>
      <c r="OT377" s="1190"/>
      <c r="OU377" s="1190"/>
      <c r="OV377" s="1190"/>
      <c r="OW377" s="1190"/>
      <c r="OX377" s="1190"/>
      <c r="OY377" s="1190"/>
      <c r="OZ377" s="1190"/>
      <c r="PA377" s="1190"/>
      <c r="PB377" s="1190"/>
      <c r="PC377" s="1190"/>
      <c r="PD377" s="1190"/>
      <c r="PE377" s="1190"/>
      <c r="PF377" s="1190"/>
      <c r="PG377" s="1190"/>
      <c r="PH377" s="1190"/>
      <c r="PI377" s="1190"/>
      <c r="PJ377" s="1190"/>
      <c r="PK377" s="1190"/>
      <c r="PL377" s="1190"/>
      <c r="PM377" s="1190"/>
      <c r="PN377" s="1190"/>
      <c r="PO377" s="1190"/>
      <c r="PP377" s="1190"/>
      <c r="PQ377" s="1190"/>
      <c r="PR377" s="1190"/>
      <c r="PS377" s="1190"/>
      <c r="PT377" s="1190"/>
      <c r="PU377" s="1190"/>
      <c r="PV377" s="1190"/>
      <c r="PW377" s="1190"/>
      <c r="PX377" s="1190"/>
      <c r="PY377" s="1190"/>
      <c r="PZ377" s="1190"/>
      <c r="QA377" s="1190"/>
      <c r="QB377" s="1190"/>
      <c r="QC377" s="1190"/>
      <c r="QD377" s="1190"/>
      <c r="QE377" s="1190"/>
      <c r="QF377" s="1190"/>
      <c r="QG377" s="1190"/>
      <c r="QH377" s="1190"/>
      <c r="QI377" s="1190"/>
      <c r="QJ377" s="1190"/>
      <c r="QK377" s="1190"/>
      <c r="QL377" s="1190"/>
      <c r="QM377" s="1190"/>
      <c r="QN377" s="1190"/>
      <c r="QO377" s="1190"/>
      <c r="QP377" s="1190"/>
      <c r="QQ377" s="1190"/>
      <c r="QR377" s="1190"/>
      <c r="QS377" s="1190"/>
      <c r="QT377" s="1190"/>
      <c r="QU377" s="1190"/>
      <c r="QV377" s="1190"/>
      <c r="QW377" s="1190"/>
      <c r="QX377" s="1190"/>
      <c r="QY377" s="1190"/>
      <c r="QZ377" s="1190"/>
      <c r="RA377" s="1190"/>
      <c r="RB377" s="1190"/>
      <c r="RC377" s="1190"/>
      <c r="RD377" s="1190"/>
      <c r="RE377" s="1190"/>
      <c r="RF377" s="1190"/>
      <c r="RG377" s="1190"/>
      <c r="RH377" s="1190"/>
      <c r="RI377" s="1190"/>
      <c r="RJ377" s="1190"/>
      <c r="RK377" s="1190"/>
      <c r="RL377" s="1190"/>
      <c r="RM377" s="1190"/>
      <c r="RN377" s="1190"/>
      <c r="RO377" s="1190"/>
      <c r="RP377" s="1190"/>
      <c r="RQ377" s="1190"/>
      <c r="RR377" s="1190"/>
      <c r="RS377" s="1190"/>
      <c r="RT377" s="1190"/>
      <c r="RU377" s="1190"/>
      <c r="RV377" s="1190"/>
      <c r="RW377" s="1190"/>
      <c r="RX377" s="1190"/>
      <c r="RY377" s="1190"/>
      <c r="RZ377" s="1190"/>
      <c r="SA377" s="1190"/>
      <c r="SB377" s="1190"/>
      <c r="SC377" s="1190"/>
      <c r="SD377" s="1190"/>
      <c r="SE377" s="1190"/>
      <c r="SF377" s="1190"/>
      <c r="SG377" s="1190"/>
      <c r="SH377" s="1190"/>
      <c r="SI377" s="1190"/>
      <c r="SJ377" s="1190"/>
      <c r="SK377" s="1190"/>
      <c r="SL377" s="1190"/>
      <c r="SM377" s="1190"/>
      <c r="SN377" s="1190"/>
      <c r="SO377" s="1190"/>
      <c r="SP377" s="1190"/>
      <c r="SQ377" s="1190"/>
      <c r="SR377" s="1190"/>
      <c r="SS377" s="1190"/>
      <c r="ST377" s="1190"/>
      <c r="SU377" s="1190"/>
      <c r="SV377" s="1190"/>
      <c r="SW377" s="1190"/>
      <c r="SX377" s="1190"/>
      <c r="SY377" s="1190"/>
      <c r="SZ377" s="1190"/>
      <c r="TA377" s="1190"/>
      <c r="TB377" s="1190"/>
      <c r="TC377" s="1190"/>
      <c r="TD377" s="1190"/>
      <c r="TE377" s="1190"/>
      <c r="TF377" s="1190"/>
      <c r="TG377" s="1190"/>
      <c r="TH377" s="1190"/>
      <c r="TI377" s="1190"/>
      <c r="TJ377" s="1190"/>
      <c r="TK377" s="1190"/>
      <c r="TL377" s="1190"/>
      <c r="TM377" s="1190"/>
      <c r="TN377" s="1190"/>
      <c r="TO377" s="1190"/>
      <c r="TP377" s="1190"/>
      <c r="TQ377" s="1190"/>
      <c r="TR377" s="1190"/>
      <c r="TS377" s="1190"/>
      <c r="TT377" s="1190"/>
      <c r="TU377" s="1190"/>
      <c r="TV377" s="1190"/>
      <c r="TW377" s="1190"/>
      <c r="TX377" s="1190"/>
      <c r="TY377" s="1190"/>
      <c r="TZ377" s="1190"/>
      <c r="UA377" s="1190"/>
      <c r="UB377" s="1190"/>
      <c r="UC377" s="1190"/>
      <c r="UD377" s="1190"/>
      <c r="UE377" s="1190"/>
      <c r="UF377" s="1190"/>
      <c r="UG377" s="1190"/>
      <c r="UH377" s="1190"/>
      <c r="UI377" s="1190"/>
      <c r="UJ377" s="1190"/>
      <c r="UK377" s="1190"/>
      <c r="UL377" s="1190"/>
      <c r="UM377" s="1190"/>
      <c r="UN377" s="1190"/>
      <c r="UO377" s="1190"/>
      <c r="UP377" s="1190"/>
      <c r="UQ377" s="1190"/>
      <c r="UR377" s="1190"/>
      <c r="US377" s="1190"/>
      <c r="UT377" s="1190"/>
      <c r="UU377" s="1190"/>
      <c r="UV377" s="1190"/>
      <c r="UW377" s="1190"/>
      <c r="UX377" s="1190"/>
      <c r="UY377" s="1190"/>
      <c r="UZ377" s="1190"/>
      <c r="VA377" s="1190"/>
      <c r="VB377" s="1190"/>
      <c r="VC377" s="1190"/>
      <c r="VD377" s="1190"/>
      <c r="VE377" s="1190"/>
      <c r="VF377" s="1190"/>
      <c r="VG377" s="1190"/>
      <c r="VH377" s="1190"/>
      <c r="VI377" s="1190"/>
      <c r="VJ377" s="1190"/>
      <c r="VK377" s="1190"/>
      <c r="VL377" s="1190"/>
      <c r="VM377" s="1190"/>
      <c r="VN377" s="1190"/>
      <c r="VO377" s="1190"/>
      <c r="VP377" s="1190"/>
      <c r="VQ377" s="1190"/>
      <c r="VR377" s="1190"/>
      <c r="VS377" s="1190"/>
      <c r="VT377" s="1190"/>
      <c r="VU377" s="1190"/>
      <c r="VV377" s="1190"/>
      <c r="VW377" s="1190"/>
      <c r="VX377" s="1190"/>
      <c r="VY377" s="1190"/>
      <c r="VZ377" s="1190"/>
      <c r="WA377" s="1190"/>
      <c r="WB377" s="1190"/>
      <c r="WC377" s="1190"/>
      <c r="WD377" s="1190"/>
      <c r="WE377" s="1190"/>
      <c r="WF377" s="1190"/>
      <c r="WG377" s="1190"/>
      <c r="WH377" s="1190"/>
      <c r="WI377" s="1190"/>
      <c r="WJ377" s="1190"/>
      <c r="WK377" s="1190"/>
      <c r="WL377" s="1190"/>
      <c r="WM377" s="1190"/>
      <c r="WN377" s="1190"/>
      <c r="WO377" s="1190"/>
      <c r="WP377" s="1190"/>
      <c r="WQ377" s="1190"/>
      <c r="WR377" s="1190"/>
      <c r="WS377" s="1190"/>
      <c r="WT377" s="1190"/>
      <c r="WU377" s="1190"/>
      <c r="WV377" s="1190"/>
      <c r="WW377" s="1190"/>
      <c r="WX377" s="1190"/>
      <c r="WY377" s="1190"/>
      <c r="WZ377" s="1190"/>
      <c r="XA377" s="1190"/>
      <c r="XB377" s="1190"/>
      <c r="XC377" s="1190"/>
      <c r="XD377" s="1190"/>
      <c r="XE377" s="1190"/>
      <c r="XF377" s="1190"/>
      <c r="XG377" s="1190"/>
      <c r="XH377" s="1190"/>
      <c r="XI377" s="1190"/>
      <c r="XJ377" s="1190"/>
      <c r="XK377" s="1190"/>
      <c r="XL377" s="1190"/>
      <c r="XM377" s="1190"/>
      <c r="XN377" s="1190"/>
      <c r="XO377" s="1190"/>
      <c r="XP377" s="1190"/>
      <c r="XQ377" s="1190"/>
      <c r="XR377" s="1190"/>
      <c r="XS377" s="1190"/>
      <c r="XT377" s="1190"/>
      <c r="XU377" s="1190"/>
      <c r="XV377" s="1190"/>
      <c r="XW377" s="1190"/>
      <c r="XX377" s="1190"/>
      <c r="XY377" s="1190"/>
      <c r="XZ377" s="1190"/>
      <c r="YA377" s="1190"/>
      <c r="YB377" s="1190"/>
      <c r="YC377" s="1190"/>
      <c r="YD377" s="1190"/>
      <c r="YE377" s="1190"/>
      <c r="YF377" s="1190"/>
      <c r="YG377" s="1190"/>
      <c r="YH377" s="1190"/>
      <c r="YI377" s="1190"/>
      <c r="YJ377" s="1190"/>
      <c r="YK377" s="1190"/>
      <c r="YL377" s="1190"/>
      <c r="YM377" s="1190"/>
      <c r="YN377" s="1190"/>
      <c r="YO377" s="1190"/>
      <c r="YP377" s="1190"/>
      <c r="YQ377" s="1190"/>
      <c r="YR377" s="1190"/>
      <c r="YS377" s="1190"/>
      <c r="YT377" s="1190"/>
      <c r="YU377" s="1190"/>
      <c r="YV377" s="1190"/>
      <c r="YW377" s="1190"/>
      <c r="YX377" s="1190"/>
      <c r="YY377" s="1190"/>
      <c r="YZ377" s="1190"/>
      <c r="ZA377" s="1190"/>
      <c r="ZB377" s="1190"/>
      <c r="ZC377" s="1190"/>
      <c r="ZD377" s="1190"/>
      <c r="ZE377" s="1190"/>
      <c r="ZF377" s="1190"/>
      <c r="ZG377" s="1190"/>
      <c r="ZH377" s="1190"/>
      <c r="ZI377" s="1190"/>
      <c r="ZJ377" s="1190"/>
      <c r="ZK377" s="1190"/>
      <c r="ZL377" s="1190"/>
      <c r="ZM377" s="1190"/>
      <c r="ZN377" s="1190"/>
      <c r="ZO377" s="1190"/>
      <c r="ZP377" s="1190"/>
      <c r="ZQ377" s="1190"/>
      <c r="ZR377" s="1190"/>
      <c r="ZS377" s="1190"/>
      <c r="ZT377" s="1190"/>
      <c r="ZU377" s="1190"/>
      <c r="ZV377" s="1190"/>
      <c r="ZW377" s="1190"/>
      <c r="ZX377" s="1190"/>
      <c r="ZY377" s="1190"/>
      <c r="ZZ377" s="1190"/>
      <c r="AAA377" s="1190"/>
      <c r="AAB377" s="1190"/>
      <c r="AAC377" s="1190"/>
      <c r="AAD377" s="1190"/>
      <c r="AAE377" s="1190"/>
      <c r="AAF377" s="1190"/>
      <c r="AAG377" s="1190"/>
      <c r="AAH377" s="1190"/>
      <c r="AAI377" s="1190"/>
      <c r="AAJ377" s="1190"/>
      <c r="AAK377" s="1190"/>
      <c r="AAL377" s="1190"/>
      <c r="AAM377" s="1190"/>
      <c r="AAN377" s="1190"/>
      <c r="AAO377" s="1190"/>
      <c r="AAP377" s="1190"/>
      <c r="AAQ377" s="1190"/>
      <c r="AAR377" s="1190"/>
      <c r="AAS377" s="1190"/>
      <c r="AAT377" s="1190"/>
      <c r="AAU377" s="1190"/>
      <c r="AAV377" s="1190"/>
      <c r="AAW377" s="1190"/>
      <c r="AAX377" s="1190"/>
      <c r="AAY377" s="1190"/>
      <c r="AAZ377" s="1190"/>
      <c r="ABA377" s="1190"/>
      <c r="ABB377" s="1190"/>
      <c r="ABC377" s="1190"/>
      <c r="ABD377" s="1190"/>
      <c r="ABE377" s="1190"/>
      <c r="ABF377" s="1190"/>
      <c r="ABG377" s="1190"/>
      <c r="ABH377" s="1190"/>
      <c r="ABI377" s="1190"/>
      <c r="ABJ377" s="1190"/>
      <c r="ABK377" s="1190"/>
      <c r="ABL377" s="1190"/>
      <c r="ABM377" s="1190"/>
      <c r="ABN377" s="1190"/>
      <c r="ABO377" s="1190"/>
      <c r="ABP377" s="1190"/>
      <c r="ABQ377" s="1190"/>
      <c r="ABR377" s="1190"/>
      <c r="ABS377" s="1190"/>
      <c r="ABT377" s="1190"/>
      <c r="ABU377" s="1190"/>
      <c r="ABV377" s="1190"/>
      <c r="ABW377" s="1190"/>
      <c r="ABX377" s="1190"/>
      <c r="ABY377" s="1190"/>
      <c r="ABZ377" s="1190"/>
      <c r="ACA377" s="1190"/>
      <c r="ACB377" s="1190"/>
      <c r="ACC377" s="1190"/>
      <c r="ACD377" s="1190"/>
      <c r="ACE377" s="1190"/>
      <c r="ACF377" s="1190"/>
      <c r="ACG377" s="1190"/>
      <c r="ACH377" s="1190"/>
      <c r="ACI377" s="1190"/>
      <c r="ACJ377" s="1190"/>
      <c r="ACK377" s="1190"/>
      <c r="ACL377" s="1190"/>
      <c r="ACM377" s="1190"/>
      <c r="ACN377" s="1190"/>
      <c r="ACO377" s="1190"/>
      <c r="ACP377" s="1190"/>
      <c r="ACQ377" s="1190"/>
      <c r="ACR377" s="1190"/>
      <c r="ACS377" s="1190"/>
      <c r="ACT377" s="1190"/>
      <c r="ACU377" s="1190"/>
      <c r="ACV377" s="1190"/>
      <c r="ACW377" s="1190"/>
      <c r="ACX377" s="1190"/>
      <c r="ACY377" s="1190"/>
      <c r="ACZ377" s="1190"/>
      <c r="ADA377" s="1190"/>
      <c r="ADB377" s="1190"/>
      <c r="ADC377" s="1190"/>
      <c r="ADD377" s="1190"/>
      <c r="ADE377" s="1190"/>
      <c r="ADF377" s="1190"/>
      <c r="ADG377" s="1190"/>
      <c r="ADH377" s="1190"/>
      <c r="ADI377" s="1190"/>
      <c r="ADJ377" s="1190"/>
      <c r="ADK377" s="1190"/>
      <c r="ADL377" s="1190"/>
      <c r="ADM377" s="1190"/>
      <c r="ADN377" s="1190"/>
      <c r="ADO377" s="1190"/>
      <c r="ADP377" s="1190"/>
      <c r="ADQ377" s="1190"/>
      <c r="ADR377" s="1190"/>
      <c r="ADS377" s="1190"/>
      <c r="ADT377" s="1190"/>
      <c r="ADU377" s="1190"/>
      <c r="ADV377" s="1190"/>
      <c r="ADW377" s="1190"/>
      <c r="ADX377" s="1190"/>
      <c r="ADY377" s="1190"/>
      <c r="ADZ377" s="1190"/>
      <c r="AEA377" s="1190"/>
      <c r="AEB377" s="1190"/>
      <c r="AEC377" s="1190"/>
      <c r="AED377" s="1190"/>
      <c r="AEE377" s="1190"/>
      <c r="AEF377" s="1190"/>
      <c r="AEG377" s="1190"/>
      <c r="AEH377" s="1190"/>
      <c r="AEI377" s="1190"/>
      <c r="AEJ377" s="1190"/>
      <c r="AEK377" s="1190"/>
      <c r="AEL377" s="1190"/>
      <c r="AEM377" s="1190"/>
      <c r="AEN377" s="1190"/>
      <c r="AEO377" s="1190"/>
      <c r="AEP377" s="1190"/>
      <c r="AEQ377" s="1190"/>
      <c r="AER377" s="1190"/>
      <c r="AES377" s="1190"/>
      <c r="AET377" s="1190"/>
      <c r="AEU377" s="1190"/>
      <c r="AEV377" s="1190"/>
      <c r="AEW377" s="1190"/>
      <c r="AEX377" s="1190"/>
      <c r="AEY377" s="1190"/>
      <c r="AEZ377" s="1190"/>
      <c r="AFA377" s="1190"/>
      <c r="AFB377" s="1190"/>
      <c r="AFC377" s="1190"/>
      <c r="AFD377" s="1190"/>
      <c r="AFE377" s="1190"/>
      <c r="AFF377" s="1190"/>
      <c r="AFG377" s="1190"/>
      <c r="AFH377" s="1190"/>
      <c r="AFI377" s="1190"/>
      <c r="AFJ377" s="1190"/>
      <c r="AFK377" s="1190"/>
      <c r="AFL377" s="1190"/>
      <c r="AFM377" s="1190"/>
      <c r="AFN377" s="1190"/>
      <c r="AFO377" s="1190"/>
      <c r="AFP377" s="1190"/>
      <c r="AFQ377" s="1190"/>
      <c r="AFR377" s="1190"/>
      <c r="AFS377" s="1190"/>
      <c r="AFT377" s="1190"/>
      <c r="AFU377" s="1190"/>
      <c r="AFV377" s="1190"/>
      <c r="AFW377" s="1190"/>
      <c r="AFX377" s="1190"/>
      <c r="AFY377" s="1190"/>
      <c r="AFZ377" s="1190"/>
      <c r="AGA377" s="1190"/>
      <c r="AGB377" s="1190"/>
      <c r="AGC377" s="1190"/>
      <c r="AGD377" s="1190"/>
      <c r="AGE377" s="1190"/>
      <c r="AGF377" s="1190"/>
      <c r="AGG377" s="1190"/>
      <c r="AGH377" s="1190"/>
      <c r="AGI377" s="1190"/>
      <c r="AGJ377" s="1190"/>
      <c r="AGK377" s="1190"/>
      <c r="AGL377" s="1190"/>
      <c r="AGM377" s="1190"/>
      <c r="AGN377" s="1190"/>
      <c r="AGO377" s="1190"/>
      <c r="AGP377" s="1190"/>
      <c r="AGQ377" s="1190"/>
      <c r="AGR377" s="1190"/>
      <c r="AGS377" s="1190"/>
      <c r="AGT377" s="1190"/>
      <c r="AGU377" s="1190"/>
      <c r="AGV377" s="1190"/>
      <c r="AGW377" s="1190"/>
      <c r="AGX377" s="1190"/>
      <c r="AGY377" s="1190"/>
      <c r="AGZ377" s="1190"/>
      <c r="AHA377" s="1190"/>
      <c r="AHB377" s="1190"/>
      <c r="AHC377" s="1190"/>
      <c r="AHD377" s="1190"/>
      <c r="AHE377" s="1190"/>
      <c r="AHF377" s="1190"/>
      <c r="AHG377" s="1190"/>
      <c r="AHH377" s="1190"/>
      <c r="AHI377" s="1190"/>
      <c r="AHJ377" s="1190"/>
      <c r="AHK377" s="1190"/>
      <c r="AHL377" s="1190"/>
      <c r="AHM377" s="1190"/>
      <c r="AHN377" s="1190"/>
      <c r="AHO377" s="1190"/>
      <c r="AHP377" s="1190"/>
      <c r="AHQ377" s="1190"/>
      <c r="AHR377" s="1190"/>
      <c r="AHS377" s="1190"/>
      <c r="AHT377" s="1190"/>
      <c r="AHU377" s="1190"/>
      <c r="AHV377" s="1190"/>
      <c r="AHW377" s="1190"/>
      <c r="AHX377" s="1190"/>
      <c r="AHY377" s="1190"/>
      <c r="AHZ377" s="1190"/>
      <c r="AIA377" s="1190"/>
      <c r="AIB377" s="1190"/>
      <c r="AIC377" s="1190"/>
      <c r="AID377" s="1190"/>
      <c r="AIE377" s="1190"/>
      <c r="AIF377" s="1190"/>
      <c r="AIG377" s="1190"/>
      <c r="AIH377" s="1190"/>
      <c r="AII377" s="1190"/>
      <c r="AIJ377" s="1190"/>
      <c r="AIK377" s="1190"/>
      <c r="AIL377" s="1190"/>
      <c r="AIM377" s="1190"/>
      <c r="AIN377" s="1190"/>
      <c r="AIO377" s="1190"/>
      <c r="AIP377" s="1190"/>
      <c r="AIQ377" s="1190"/>
      <c r="AIR377" s="1190"/>
      <c r="AIS377" s="1190"/>
      <c r="AIT377" s="1190"/>
      <c r="AIU377" s="1190"/>
      <c r="AIV377" s="1190"/>
      <c r="AIW377" s="1190"/>
      <c r="AIX377" s="1190"/>
      <c r="AIY377" s="1190"/>
      <c r="AIZ377" s="1190"/>
      <c r="AJA377" s="1190"/>
      <c r="AJB377" s="1190"/>
      <c r="AJC377" s="1190"/>
      <c r="AJD377" s="1190"/>
      <c r="AJE377" s="1190"/>
      <c r="AJF377" s="1190"/>
      <c r="AJG377" s="1190"/>
      <c r="AJH377" s="1190"/>
      <c r="AJI377" s="1190"/>
      <c r="AJJ377" s="1190"/>
      <c r="AJK377" s="1190"/>
      <c r="AJL377" s="1190"/>
      <c r="AJM377" s="1190"/>
      <c r="AJN377" s="1190"/>
      <c r="AJO377" s="1190"/>
      <c r="AJP377" s="1190"/>
      <c r="AJQ377" s="1190"/>
      <c r="AJR377" s="1190"/>
      <c r="AJS377" s="1190"/>
      <c r="AJT377" s="1190"/>
      <c r="AJU377" s="1190"/>
      <c r="AJV377" s="1190"/>
      <c r="AJW377" s="1190"/>
      <c r="AJX377" s="1190"/>
      <c r="AJY377" s="1190"/>
      <c r="AJZ377" s="1190"/>
      <c r="AKA377" s="1190"/>
      <c r="AKB377" s="1190"/>
      <c r="AKC377" s="1190"/>
      <c r="AKD377" s="1190"/>
      <c r="AKE377" s="1190"/>
      <c r="AKF377" s="1190"/>
      <c r="AKG377" s="1190"/>
      <c r="AKH377" s="1190"/>
      <c r="AKI377" s="1190"/>
      <c r="AKJ377" s="1190"/>
      <c r="AKK377" s="1190"/>
      <c r="AKL377" s="1190"/>
      <c r="AKM377" s="1190"/>
      <c r="AKN377" s="1190"/>
      <c r="AKO377" s="1190"/>
      <c r="AKP377" s="1190"/>
      <c r="AKQ377" s="1190"/>
      <c r="AKR377" s="1190"/>
      <c r="AKS377" s="1190"/>
      <c r="AKT377" s="1190"/>
      <c r="AKU377" s="1190"/>
      <c r="AKV377" s="1190"/>
      <c r="AKW377" s="1190"/>
      <c r="AKX377" s="1190"/>
      <c r="AKY377" s="1190"/>
      <c r="AKZ377" s="1190"/>
      <c r="ALA377" s="1190"/>
      <c r="ALB377" s="1190"/>
      <c r="ALC377" s="1190"/>
      <c r="ALD377" s="1190"/>
      <c r="ALE377" s="1190"/>
      <c r="ALF377" s="1190"/>
      <c r="ALG377" s="1190"/>
      <c r="ALH377" s="1190"/>
      <c r="ALI377" s="1190"/>
      <c r="ALJ377" s="1190"/>
      <c r="ALK377" s="1190"/>
      <c r="ALL377" s="1190"/>
      <c r="ALM377" s="1190"/>
      <c r="ALN377" s="1190"/>
      <c r="ALO377" s="1190"/>
      <c r="ALP377" s="1190"/>
      <c r="ALQ377" s="1190"/>
      <c r="ALR377" s="1190"/>
      <c r="ALS377" s="1190"/>
      <c r="ALT377" s="1190"/>
      <c r="ALU377" s="1190"/>
      <c r="ALV377" s="1190"/>
      <c r="ALW377" s="1190"/>
      <c r="ALX377" s="1190"/>
      <c r="ALY377" s="1190"/>
      <c r="ALZ377" s="1190"/>
      <c r="AMA377" s="1190"/>
      <c r="AMB377" s="1190"/>
      <c r="AMC377" s="1190"/>
      <c r="AMD377" s="1190"/>
      <c r="AME377" s="1190"/>
      <c r="AMF377" s="1190"/>
      <c r="AMG377" s="1190"/>
      <c r="AMH377" s="1190"/>
      <c r="AMI377" s="1190"/>
      <c r="AMJ377" s="1190"/>
      <c r="AMK377" s="1190"/>
      <c r="AML377" s="1190"/>
      <c r="AMM377" s="1190"/>
      <c r="AMN377" s="1190"/>
      <c r="AMO377" s="1190"/>
      <c r="AMP377" s="1190"/>
      <c r="AMQ377" s="1190"/>
      <c r="AMR377" s="1190"/>
      <c r="AMS377" s="1190"/>
      <c r="AMT377" s="1190"/>
      <c r="AMU377" s="1190"/>
      <c r="AMV377" s="1190"/>
      <c r="AMW377" s="1190"/>
      <c r="AMX377" s="1190"/>
      <c r="AMY377" s="1190"/>
      <c r="AMZ377" s="1190"/>
      <c r="ANA377" s="1190"/>
      <c r="ANB377" s="1190"/>
      <c r="ANC377" s="1190"/>
      <c r="AND377" s="1190"/>
      <c r="ANE377" s="1190"/>
      <c r="ANF377" s="1190"/>
      <c r="ANG377" s="1190"/>
      <c r="ANH377" s="1190"/>
      <c r="ANI377" s="1190"/>
      <c r="ANJ377" s="1190"/>
      <c r="ANK377" s="1190"/>
      <c r="ANL377" s="1190"/>
      <c r="ANM377" s="1190"/>
      <c r="ANN377" s="1190"/>
      <c r="ANO377" s="1190"/>
      <c r="ANP377" s="1190"/>
      <c r="ANQ377" s="1190"/>
      <c r="ANR377" s="1190"/>
      <c r="ANS377" s="1190"/>
      <c r="ANT377" s="1190"/>
      <c r="ANU377" s="1190"/>
      <c r="ANV377" s="1190"/>
      <c r="ANW377" s="1190"/>
      <c r="ANX377" s="1190"/>
      <c r="ANY377" s="1190"/>
      <c r="ANZ377" s="1190"/>
      <c r="AOA377" s="1190"/>
      <c r="AOB377" s="1190"/>
      <c r="AOC377" s="1190"/>
      <c r="AOD377" s="1190"/>
      <c r="AOE377" s="1190"/>
      <c r="AOF377" s="1190"/>
      <c r="AOG377" s="1190"/>
      <c r="AOH377" s="1190"/>
      <c r="AOI377" s="1190"/>
      <c r="AOJ377" s="1190"/>
      <c r="AOK377" s="1190"/>
      <c r="AOL377" s="1190"/>
      <c r="AOM377" s="1190"/>
      <c r="AON377" s="1190"/>
      <c r="AOO377" s="1190"/>
      <c r="AOP377" s="1190"/>
      <c r="AOQ377" s="1190"/>
      <c r="AOR377" s="1190"/>
      <c r="AOS377" s="1190"/>
      <c r="AOT377" s="1190"/>
      <c r="AOU377" s="1190"/>
      <c r="AOV377" s="1190"/>
      <c r="AOW377" s="1190"/>
      <c r="AOX377" s="1190"/>
      <c r="AOY377" s="1190"/>
      <c r="AOZ377" s="1190"/>
      <c r="APA377" s="1190"/>
      <c r="APB377" s="1190"/>
      <c r="APC377" s="1190"/>
      <c r="APD377" s="1190"/>
      <c r="APE377" s="1190"/>
      <c r="APF377" s="1190"/>
      <c r="APG377" s="1190"/>
      <c r="APH377" s="1190"/>
      <c r="API377" s="1190"/>
      <c r="APJ377" s="1190"/>
      <c r="APK377" s="1190"/>
      <c r="APL377" s="1190"/>
      <c r="APM377" s="1190"/>
      <c r="APN377" s="1190"/>
      <c r="APO377" s="1190"/>
      <c r="APP377" s="1190"/>
      <c r="APQ377" s="1190"/>
      <c r="APR377" s="1190"/>
      <c r="APS377" s="1190"/>
      <c r="APT377" s="1190"/>
      <c r="APU377" s="1190"/>
      <c r="APV377" s="1190"/>
      <c r="APW377" s="1190"/>
      <c r="APX377" s="1190"/>
      <c r="APY377" s="1190"/>
      <c r="APZ377" s="1190"/>
      <c r="AQA377" s="1190"/>
      <c r="AQB377" s="1190"/>
      <c r="AQC377" s="1190"/>
      <c r="AQD377" s="1190"/>
      <c r="AQE377" s="1190"/>
      <c r="AQF377" s="1190"/>
      <c r="AQG377" s="1190"/>
      <c r="AQH377" s="1190"/>
      <c r="AQI377" s="1190"/>
      <c r="AQJ377" s="1190"/>
      <c r="AQK377" s="1190"/>
      <c r="AQL377" s="1190"/>
      <c r="AQM377" s="1190"/>
      <c r="AQN377" s="1190"/>
      <c r="AQO377" s="1190"/>
      <c r="AQP377" s="1190"/>
      <c r="AQQ377" s="1190"/>
      <c r="AQR377" s="1190"/>
      <c r="AQS377" s="1190"/>
      <c r="AQT377" s="1190"/>
      <c r="AQU377" s="1190"/>
      <c r="AQV377" s="1190"/>
      <c r="AQW377" s="1190"/>
      <c r="AQX377" s="1190"/>
      <c r="AQY377" s="1190"/>
      <c r="AQZ377" s="1190"/>
      <c r="ARA377" s="1190"/>
      <c r="ARB377" s="1190"/>
      <c r="ARC377" s="1190"/>
      <c r="ARD377" s="1190"/>
      <c r="ARE377" s="1190"/>
      <c r="ARF377" s="1190"/>
      <c r="ARG377" s="1190"/>
      <c r="ARH377" s="1190"/>
      <c r="ARI377" s="1190"/>
      <c r="ARJ377" s="1190"/>
      <c r="ARK377" s="1190"/>
      <c r="ARL377" s="1190"/>
      <c r="ARM377" s="1190"/>
      <c r="ARN377" s="1190"/>
      <c r="ARO377" s="1190"/>
      <c r="ARP377" s="1190"/>
      <c r="ARQ377" s="1190"/>
      <c r="ARR377" s="1190"/>
      <c r="ARS377" s="1190"/>
      <c r="ART377" s="1190"/>
      <c r="ARU377" s="1190"/>
      <c r="ARV377" s="1190"/>
      <c r="ARW377" s="1190"/>
      <c r="ARX377" s="1190"/>
      <c r="ARY377" s="1190"/>
      <c r="ARZ377" s="1190"/>
      <c r="ASA377" s="1190"/>
      <c r="ASB377" s="1190"/>
      <c r="ASC377" s="1190"/>
      <c r="ASD377" s="1190"/>
      <c r="ASE377" s="1190"/>
      <c r="ASF377" s="1190"/>
      <c r="ASG377" s="1190"/>
      <c r="ASH377" s="1190"/>
      <c r="ASI377" s="1190"/>
      <c r="ASJ377" s="1190"/>
      <c r="ASK377" s="1190"/>
      <c r="ASL377" s="1190"/>
      <c r="ASM377" s="1190"/>
      <c r="ASN377" s="1190"/>
      <c r="ASO377" s="1190"/>
      <c r="ASP377" s="1190"/>
      <c r="ASQ377" s="1190"/>
      <c r="ASR377" s="1190"/>
      <c r="ASS377" s="1190"/>
      <c r="AST377" s="1190"/>
      <c r="ASU377" s="1190"/>
      <c r="ASV377" s="1190"/>
      <c r="ASW377" s="1190"/>
      <c r="ASX377" s="1190"/>
      <c r="ASY377" s="1190"/>
      <c r="ASZ377" s="1190"/>
      <c r="ATA377" s="1190"/>
      <c r="ATB377" s="1190"/>
      <c r="ATC377" s="1190"/>
      <c r="ATD377" s="1190"/>
      <c r="ATE377" s="1190"/>
      <c r="ATF377" s="1190"/>
      <c r="ATG377" s="1190"/>
      <c r="ATH377" s="1190"/>
      <c r="ATI377" s="1190"/>
      <c r="ATJ377" s="1190"/>
      <c r="ATK377" s="1190"/>
      <c r="ATL377" s="1190"/>
      <c r="ATM377" s="1190"/>
      <c r="ATN377" s="1190"/>
      <c r="ATO377" s="1190"/>
      <c r="ATP377" s="1190"/>
      <c r="ATQ377" s="1190"/>
      <c r="ATR377" s="1190"/>
      <c r="ATS377" s="1190"/>
      <c r="ATT377" s="1190"/>
      <c r="ATU377" s="1190"/>
      <c r="ATV377" s="1190"/>
      <c r="ATW377" s="1190"/>
      <c r="ATX377" s="1190"/>
      <c r="ATY377" s="1190"/>
      <c r="ATZ377" s="1190"/>
      <c r="AUA377" s="1190"/>
      <c r="AUB377" s="1190"/>
      <c r="AUC377" s="1190"/>
      <c r="AUD377" s="1190"/>
      <c r="AUE377" s="1190"/>
      <c r="AUF377" s="1190"/>
      <c r="AUG377" s="1190"/>
      <c r="AUH377" s="1190"/>
      <c r="AUI377" s="1190"/>
      <c r="AUJ377" s="1190"/>
      <c r="AUK377" s="1190"/>
      <c r="AUL377" s="1190"/>
      <c r="AUM377" s="1190"/>
      <c r="AUN377" s="1190"/>
      <c r="AUO377" s="1190"/>
      <c r="AUP377" s="1190"/>
      <c r="AUQ377" s="1190"/>
      <c r="AUR377" s="1190"/>
      <c r="AUS377" s="1190"/>
      <c r="AUT377" s="1190"/>
      <c r="AUU377" s="1190"/>
      <c r="AUV377" s="1190"/>
      <c r="AUW377" s="1190"/>
      <c r="AUX377" s="1190"/>
      <c r="AUY377" s="1190"/>
      <c r="AUZ377" s="1190"/>
      <c r="AVA377" s="1190"/>
      <c r="AVB377" s="1190"/>
      <c r="AVC377" s="1190"/>
      <c r="AVD377" s="1190"/>
      <c r="AVE377" s="1190"/>
      <c r="AVF377" s="1190"/>
      <c r="AVG377" s="1190"/>
      <c r="AVH377" s="1190"/>
      <c r="AVI377" s="1190"/>
      <c r="AVJ377" s="1190"/>
      <c r="AVK377" s="1190"/>
      <c r="AVL377" s="1190"/>
      <c r="AVM377" s="1190"/>
      <c r="AVN377" s="1190"/>
      <c r="AVO377" s="1190"/>
      <c r="AVP377" s="1190"/>
      <c r="AVQ377" s="1190"/>
      <c r="AVR377" s="1190"/>
      <c r="AVS377" s="1190"/>
      <c r="AVT377" s="1190"/>
      <c r="AVU377" s="1190"/>
      <c r="AVV377" s="1190"/>
      <c r="AVW377" s="1190"/>
      <c r="AVX377" s="1190"/>
      <c r="AVY377" s="1190"/>
      <c r="AVZ377" s="1190"/>
      <c r="AWA377" s="1190"/>
      <c r="AWB377" s="1190"/>
      <c r="AWC377" s="1190"/>
      <c r="AWD377" s="1190"/>
      <c r="AWE377" s="1190"/>
      <c r="AWF377" s="1190"/>
      <c r="AWG377" s="1190"/>
      <c r="AWH377" s="1190"/>
      <c r="AWI377" s="1190"/>
      <c r="AWJ377" s="1190"/>
      <c r="AWK377" s="1190"/>
      <c r="AWL377" s="1190"/>
      <c r="AWM377" s="1190"/>
      <c r="AWN377" s="1190"/>
      <c r="AWO377" s="1190"/>
      <c r="AWP377" s="1190"/>
      <c r="AWQ377" s="1190"/>
      <c r="AWR377" s="1190"/>
      <c r="AWS377" s="1190"/>
      <c r="AWT377" s="1190"/>
      <c r="AWU377" s="1190"/>
      <c r="AWV377" s="1190"/>
      <c r="AWW377" s="1190"/>
      <c r="AWX377" s="1190"/>
      <c r="AWY377" s="1190"/>
      <c r="AWZ377" s="1190"/>
      <c r="AXA377" s="1190"/>
      <c r="AXB377" s="1190"/>
      <c r="AXC377" s="1190"/>
      <c r="AXD377" s="1190"/>
      <c r="AXE377" s="1190"/>
      <c r="AXF377" s="1190"/>
      <c r="AXG377" s="1190"/>
      <c r="AXH377" s="1190"/>
      <c r="AXI377" s="1190"/>
      <c r="AXJ377" s="1190"/>
      <c r="AXK377" s="1190"/>
      <c r="AXL377" s="1190"/>
      <c r="AXM377" s="1190"/>
      <c r="AXN377" s="1190"/>
      <c r="AXO377" s="1190"/>
      <c r="AXP377" s="1190"/>
      <c r="AXQ377" s="1190"/>
      <c r="AXR377" s="1190"/>
      <c r="AXS377" s="1190"/>
      <c r="AXT377" s="1190"/>
      <c r="AXU377" s="1190"/>
      <c r="AXV377" s="1190"/>
      <c r="AXW377" s="1190"/>
      <c r="AXX377" s="1190"/>
      <c r="AXY377" s="1190"/>
      <c r="AXZ377" s="1190"/>
      <c r="AYA377" s="1190"/>
      <c r="AYB377" s="1190"/>
      <c r="AYC377" s="1190"/>
      <c r="AYD377" s="1190"/>
      <c r="AYE377" s="1190"/>
      <c r="AYF377" s="1190"/>
      <c r="AYG377" s="1190"/>
      <c r="AYH377" s="1190"/>
      <c r="AYI377" s="1190"/>
      <c r="AYJ377" s="1190"/>
      <c r="AYK377" s="1190"/>
      <c r="AYL377" s="1190"/>
      <c r="AYM377" s="1190"/>
      <c r="AYN377" s="1190"/>
      <c r="AYO377" s="1190"/>
      <c r="AYP377" s="1190"/>
      <c r="AYQ377" s="1190"/>
      <c r="AYR377" s="1190"/>
      <c r="AYS377" s="1190"/>
      <c r="AYT377" s="1190"/>
      <c r="AYU377" s="1190"/>
      <c r="AYV377" s="1190"/>
      <c r="AYW377" s="1190"/>
      <c r="AYX377" s="1190"/>
      <c r="AYY377" s="1190"/>
      <c r="AYZ377" s="1190"/>
      <c r="AZA377" s="1190"/>
      <c r="AZB377" s="1190"/>
      <c r="AZC377" s="1190"/>
      <c r="AZD377" s="1190"/>
      <c r="AZE377" s="1190"/>
      <c r="AZF377" s="1190"/>
      <c r="AZG377" s="1190"/>
      <c r="AZH377" s="1190"/>
      <c r="AZI377" s="1190"/>
      <c r="AZJ377" s="1190"/>
      <c r="AZK377" s="1190"/>
      <c r="AZL377" s="1190"/>
      <c r="AZM377" s="1190"/>
      <c r="AZN377" s="1190"/>
      <c r="AZO377" s="1190"/>
      <c r="AZP377" s="1190"/>
      <c r="AZQ377" s="1190"/>
      <c r="AZR377" s="1190"/>
      <c r="AZS377" s="1190"/>
      <c r="AZT377" s="1190"/>
      <c r="AZU377" s="1190"/>
      <c r="AZV377" s="1190"/>
      <c r="AZW377" s="1190"/>
      <c r="AZX377" s="1190"/>
      <c r="AZY377" s="1190"/>
      <c r="AZZ377" s="1190"/>
      <c r="BAA377" s="1190"/>
      <c r="BAB377" s="1190"/>
      <c r="BAC377" s="1190"/>
      <c r="BAD377" s="1190"/>
      <c r="BAE377" s="1190"/>
      <c r="BAF377" s="1190"/>
      <c r="BAG377" s="1190"/>
      <c r="BAH377" s="1190"/>
      <c r="BAI377" s="1190"/>
      <c r="BAJ377" s="1190"/>
      <c r="BAK377" s="1190"/>
      <c r="BAL377" s="1190"/>
      <c r="BAM377" s="1190"/>
      <c r="BAN377" s="1190"/>
      <c r="BAO377" s="1190"/>
      <c r="BAP377" s="1190"/>
      <c r="BAQ377" s="1190"/>
      <c r="BAR377" s="1190"/>
      <c r="BAS377" s="1190"/>
      <c r="BAT377" s="1190"/>
      <c r="BAU377" s="1190"/>
      <c r="BAV377" s="1190"/>
      <c r="BAW377" s="1190"/>
      <c r="BAX377" s="1190"/>
      <c r="BAY377" s="1190"/>
      <c r="BAZ377" s="1190"/>
      <c r="BBA377" s="1190"/>
      <c r="BBB377" s="1190"/>
      <c r="BBC377" s="1190"/>
      <c r="BBD377" s="1190"/>
      <c r="BBE377" s="1190"/>
      <c r="BBF377" s="1190"/>
      <c r="BBG377" s="1190"/>
      <c r="BBH377" s="1190"/>
      <c r="BBI377" s="1190"/>
      <c r="BBJ377" s="1190"/>
      <c r="BBK377" s="1190"/>
      <c r="BBL377" s="1190"/>
      <c r="BBM377" s="1190"/>
      <c r="BBN377" s="1190"/>
      <c r="BBO377" s="1190"/>
      <c r="BBP377" s="1190"/>
      <c r="BBQ377" s="1190"/>
      <c r="BBR377" s="1190"/>
      <c r="BBS377" s="1190"/>
      <c r="BBT377" s="1190"/>
      <c r="BBU377" s="1190"/>
      <c r="BBV377" s="1190"/>
      <c r="BBW377" s="1190"/>
      <c r="BBX377" s="1190"/>
      <c r="BBY377" s="1190"/>
      <c r="BBZ377" s="1190"/>
      <c r="BCA377" s="1190"/>
      <c r="BCB377" s="1190"/>
      <c r="BCC377" s="1190"/>
      <c r="BCD377" s="1190"/>
      <c r="BCE377" s="1190"/>
      <c r="BCF377" s="1190"/>
      <c r="BCG377" s="1190"/>
      <c r="BCH377" s="1190"/>
      <c r="BCI377" s="1190"/>
      <c r="BCJ377" s="1190"/>
      <c r="BCK377" s="1190"/>
      <c r="BCL377" s="1190"/>
      <c r="BCM377" s="1190"/>
      <c r="BCN377" s="1190"/>
      <c r="BCO377" s="1190"/>
      <c r="BCP377" s="1190"/>
      <c r="BCQ377" s="1190"/>
      <c r="BCR377" s="1190"/>
      <c r="BCS377" s="1190"/>
      <c r="BCT377" s="1190"/>
      <c r="BCU377" s="1190"/>
      <c r="BCV377" s="1190"/>
      <c r="BCW377" s="1190"/>
      <c r="BCX377" s="1190"/>
      <c r="BCY377" s="1190"/>
      <c r="BCZ377" s="1190"/>
      <c r="BDA377" s="1190"/>
      <c r="BDB377" s="1190"/>
      <c r="BDC377" s="1190"/>
      <c r="BDD377" s="1190"/>
      <c r="BDE377" s="1190"/>
      <c r="BDF377" s="1190"/>
      <c r="BDG377" s="1190"/>
      <c r="BDH377" s="1190"/>
      <c r="BDI377" s="1190"/>
      <c r="BDJ377" s="1190"/>
      <c r="BDK377" s="1190"/>
      <c r="BDL377" s="1190"/>
      <c r="BDM377" s="1190"/>
      <c r="BDN377" s="1190"/>
      <c r="BDO377" s="1190"/>
      <c r="BDP377" s="1190"/>
      <c r="BDQ377" s="1190"/>
      <c r="BDR377" s="1190"/>
      <c r="BDS377" s="1190"/>
      <c r="BDT377" s="1190"/>
      <c r="BDU377" s="1190"/>
      <c r="BDV377" s="1190"/>
      <c r="BDW377" s="1190"/>
      <c r="BDX377" s="1190"/>
      <c r="BDY377" s="1190"/>
      <c r="BDZ377" s="1190"/>
      <c r="BEA377" s="1190"/>
      <c r="BEB377" s="1190"/>
      <c r="BEC377" s="1190"/>
      <c r="BED377" s="1190"/>
      <c r="BEE377" s="1190"/>
      <c r="BEF377" s="1190"/>
      <c r="BEG377" s="1190"/>
      <c r="BEH377" s="1190"/>
      <c r="BEI377" s="1190"/>
      <c r="BEJ377" s="1190"/>
      <c r="BEK377" s="1190"/>
      <c r="BEL377" s="1190"/>
      <c r="BEM377" s="1190"/>
      <c r="BEN377" s="1190"/>
      <c r="BEO377" s="1190"/>
      <c r="BEP377" s="1190"/>
      <c r="BEQ377" s="1190"/>
      <c r="BER377" s="1190"/>
      <c r="BES377" s="1190"/>
      <c r="BET377" s="1190"/>
      <c r="BEU377" s="1190"/>
      <c r="BEV377" s="1190"/>
      <c r="BEW377" s="1190"/>
      <c r="BEX377" s="1190"/>
      <c r="BEY377" s="1190"/>
      <c r="BEZ377" s="1190"/>
      <c r="BFA377" s="1190"/>
      <c r="BFB377" s="1190"/>
      <c r="BFC377" s="1190"/>
      <c r="BFD377" s="1190"/>
      <c r="BFE377" s="1190"/>
      <c r="BFF377" s="1190"/>
      <c r="BFG377" s="1190"/>
      <c r="BFH377" s="1190"/>
      <c r="BFI377" s="1190"/>
      <c r="BFJ377" s="1190"/>
      <c r="BFK377" s="1190"/>
      <c r="BFL377" s="1190"/>
      <c r="BFM377" s="1190"/>
      <c r="BFN377" s="1190"/>
      <c r="BFO377" s="1190"/>
      <c r="BFP377" s="1190"/>
      <c r="BFQ377" s="1190"/>
      <c r="BFR377" s="1190"/>
      <c r="BFS377" s="1190"/>
      <c r="BFT377" s="1190"/>
      <c r="BFU377" s="1190"/>
      <c r="BFV377" s="1190"/>
      <c r="BFW377" s="1190"/>
      <c r="BFX377" s="1190"/>
      <c r="BFY377" s="1190"/>
      <c r="BFZ377" s="1190"/>
      <c r="BGA377" s="1190"/>
      <c r="BGB377" s="1190"/>
      <c r="BGC377" s="1190"/>
      <c r="BGD377" s="1190"/>
      <c r="BGE377" s="1190"/>
      <c r="BGF377" s="1190"/>
      <c r="BGG377" s="1190"/>
      <c r="BGH377" s="1190"/>
      <c r="BGI377" s="1190"/>
      <c r="BGJ377" s="1190"/>
      <c r="BGK377" s="1190"/>
      <c r="BGL377" s="1190"/>
      <c r="BGM377" s="1190"/>
      <c r="BGN377" s="1190"/>
      <c r="BGO377" s="1190"/>
      <c r="BGP377" s="1190"/>
      <c r="BGQ377" s="1190"/>
      <c r="BGR377" s="1190"/>
      <c r="BGS377" s="1190"/>
      <c r="BGT377" s="1190"/>
      <c r="BGU377" s="1190"/>
      <c r="BGV377" s="1190"/>
      <c r="BGW377" s="1190"/>
      <c r="BGX377" s="1190"/>
      <c r="BGY377" s="1190"/>
      <c r="BGZ377" s="1190"/>
      <c r="BHA377" s="1190"/>
      <c r="BHB377" s="1190"/>
      <c r="BHC377" s="1190"/>
      <c r="BHD377" s="1190"/>
      <c r="BHE377" s="1190"/>
      <c r="BHF377" s="1190"/>
      <c r="BHG377" s="1190"/>
      <c r="BHH377" s="1190"/>
      <c r="BHI377" s="1190"/>
      <c r="BHJ377" s="1190"/>
      <c r="BHK377" s="1190"/>
      <c r="BHL377" s="1190"/>
      <c r="BHM377" s="1190"/>
      <c r="BHN377" s="1190"/>
      <c r="BHO377" s="1190"/>
      <c r="BHP377" s="1190"/>
      <c r="BHQ377" s="1190"/>
      <c r="BHR377" s="1190"/>
      <c r="BHS377" s="1190"/>
      <c r="BHT377" s="1190"/>
      <c r="BHU377" s="1190"/>
      <c r="BHV377" s="1190"/>
      <c r="BHW377" s="1190"/>
      <c r="BHX377" s="1190"/>
      <c r="BHY377" s="1190"/>
      <c r="BHZ377" s="1190"/>
      <c r="BIA377" s="1190"/>
      <c r="BIB377" s="1190"/>
      <c r="BIC377" s="1190"/>
      <c r="BID377" s="1190"/>
      <c r="BIE377" s="1190"/>
      <c r="BIF377" s="1190"/>
      <c r="BIG377" s="1190"/>
      <c r="BIH377" s="1190"/>
      <c r="BII377" s="1190"/>
      <c r="BIJ377" s="1190"/>
      <c r="BIK377" s="1190"/>
      <c r="BIL377" s="1190"/>
      <c r="BIM377" s="1190"/>
      <c r="BIN377" s="1190"/>
      <c r="BIO377" s="1190"/>
      <c r="BIP377" s="1190"/>
      <c r="BIQ377" s="1190"/>
      <c r="BIR377" s="1190"/>
      <c r="BIS377" s="1190"/>
      <c r="BIT377" s="1190"/>
      <c r="BIU377" s="1190"/>
      <c r="BIV377" s="1190"/>
      <c r="BIW377" s="1190"/>
      <c r="BIX377" s="1190"/>
      <c r="BIY377" s="1190"/>
      <c r="BIZ377" s="1190"/>
      <c r="BJA377" s="1190"/>
      <c r="BJB377" s="1190"/>
      <c r="BJC377" s="1190"/>
      <c r="BJD377" s="1190"/>
      <c r="BJE377" s="1190"/>
      <c r="BJF377" s="1190"/>
      <c r="BJG377" s="1190"/>
      <c r="BJH377" s="1190"/>
      <c r="BJI377" s="1190"/>
      <c r="BJJ377" s="1190"/>
      <c r="BJK377" s="1190"/>
      <c r="BJL377" s="1190"/>
      <c r="BJM377" s="1190"/>
      <c r="BJN377" s="1190"/>
      <c r="BJO377" s="1190"/>
      <c r="BJP377" s="1190"/>
      <c r="BJQ377" s="1190"/>
      <c r="BJR377" s="1190"/>
      <c r="BJS377" s="1190"/>
      <c r="BJT377" s="1190"/>
      <c r="BJU377" s="1190"/>
      <c r="BJV377" s="1190"/>
      <c r="BJW377" s="1190"/>
      <c r="BJX377" s="1190"/>
      <c r="BJY377" s="1190"/>
      <c r="BJZ377" s="1190"/>
      <c r="BKA377" s="1190"/>
      <c r="BKB377" s="1190"/>
      <c r="BKC377" s="1190"/>
      <c r="BKD377" s="1190"/>
      <c r="BKE377" s="1190"/>
      <c r="BKF377" s="1190"/>
      <c r="BKG377" s="1190"/>
      <c r="BKH377" s="1190"/>
      <c r="BKI377" s="1190"/>
      <c r="BKJ377" s="1190"/>
      <c r="BKK377" s="1190"/>
      <c r="BKL377" s="1190"/>
      <c r="BKM377" s="1190"/>
      <c r="BKN377" s="1190"/>
      <c r="BKO377" s="1190"/>
      <c r="BKP377" s="1190"/>
      <c r="BKQ377" s="1190"/>
      <c r="BKR377" s="1190"/>
      <c r="BKS377" s="1190"/>
      <c r="BKT377" s="1190"/>
      <c r="BKU377" s="1190"/>
      <c r="BKV377" s="1190"/>
      <c r="BKW377" s="1190"/>
      <c r="BKX377" s="1190"/>
      <c r="BKY377" s="1190"/>
      <c r="BKZ377" s="1190"/>
      <c r="BLA377" s="1190"/>
      <c r="BLB377" s="1190"/>
      <c r="BLC377" s="1190"/>
      <c r="BLD377" s="1190"/>
      <c r="BLE377" s="1190"/>
      <c r="BLF377" s="1190"/>
      <c r="BLG377" s="1190"/>
      <c r="BLH377" s="1190"/>
      <c r="BLI377" s="1190"/>
      <c r="BLJ377" s="1190"/>
      <c r="BLK377" s="1190"/>
      <c r="BLL377" s="1190"/>
      <c r="BLM377" s="1190"/>
      <c r="BLN377" s="1190"/>
      <c r="BLO377" s="1190"/>
      <c r="BLP377" s="1190"/>
      <c r="BLQ377" s="1190"/>
      <c r="BLR377" s="1190"/>
      <c r="BLS377" s="1190"/>
      <c r="BLT377" s="1190"/>
      <c r="BLU377" s="1190"/>
      <c r="BLV377" s="1190"/>
      <c r="BLW377" s="1190"/>
      <c r="BLX377" s="1190"/>
      <c r="BLY377" s="1190"/>
      <c r="BLZ377" s="1190"/>
      <c r="BMA377" s="1190"/>
      <c r="BMB377" s="1190"/>
      <c r="BMC377" s="1190"/>
      <c r="BMD377" s="1190"/>
      <c r="BME377" s="1190"/>
      <c r="BMF377" s="1190"/>
      <c r="BMG377" s="1190"/>
      <c r="BMH377" s="1190"/>
      <c r="BMI377" s="1190"/>
      <c r="BMJ377" s="1190"/>
      <c r="BMK377" s="1190"/>
      <c r="BML377" s="1190"/>
      <c r="BMM377" s="1190"/>
      <c r="BMN377" s="1190"/>
      <c r="BMO377" s="1190"/>
      <c r="BMP377" s="1190"/>
      <c r="BMQ377" s="1190"/>
      <c r="BMR377" s="1190"/>
      <c r="BMS377" s="1190"/>
      <c r="BMT377" s="1190"/>
      <c r="BMU377" s="1190"/>
      <c r="BMV377" s="1190"/>
      <c r="BMW377" s="1190"/>
      <c r="BMX377" s="1190"/>
      <c r="BMY377" s="1190"/>
      <c r="BMZ377" s="1190"/>
      <c r="BNA377" s="1190"/>
      <c r="BNB377" s="1190"/>
      <c r="BNC377" s="1190"/>
      <c r="BND377" s="1190"/>
      <c r="BNE377" s="1190"/>
      <c r="BNF377" s="1190"/>
      <c r="BNG377" s="1190"/>
      <c r="BNH377" s="1190"/>
      <c r="BNI377" s="1190"/>
      <c r="BNJ377" s="1190"/>
      <c r="BNK377" s="1190"/>
      <c r="BNL377" s="1190"/>
      <c r="BNM377" s="1190"/>
      <c r="BNN377" s="1190"/>
      <c r="BNO377" s="1190"/>
      <c r="BNP377" s="1190"/>
      <c r="BNQ377" s="1190"/>
      <c r="BNR377" s="1190"/>
      <c r="BNS377" s="1190"/>
      <c r="BNT377" s="1190"/>
      <c r="BNU377" s="1190"/>
      <c r="BNV377" s="1190"/>
      <c r="BNW377" s="1190"/>
      <c r="BNX377" s="1190"/>
      <c r="BNY377" s="1190"/>
      <c r="BNZ377" s="1190"/>
      <c r="BOA377" s="1190"/>
      <c r="BOB377" s="1190"/>
      <c r="BOC377" s="1190"/>
      <c r="BOD377" s="1190"/>
      <c r="BOE377" s="1190"/>
      <c r="BOF377" s="1190"/>
      <c r="BOG377" s="1190"/>
      <c r="BOH377" s="1190"/>
      <c r="BOI377" s="1190"/>
      <c r="BOJ377" s="1190"/>
      <c r="BOK377" s="1190"/>
      <c r="BOL377" s="1190"/>
      <c r="BOM377" s="1190"/>
      <c r="BON377" s="1190"/>
      <c r="BOO377" s="1190"/>
      <c r="BOP377" s="1190"/>
      <c r="BOQ377" s="1190"/>
      <c r="BOR377" s="1190"/>
      <c r="BOS377" s="1190"/>
      <c r="BOT377" s="1190"/>
      <c r="BOU377" s="1190"/>
      <c r="BOV377" s="1190"/>
      <c r="BOW377" s="1190"/>
      <c r="BOX377" s="1190"/>
      <c r="BOY377" s="1190"/>
      <c r="BOZ377" s="1190"/>
      <c r="BPA377" s="1190"/>
      <c r="BPB377" s="1190"/>
      <c r="BPC377" s="1190"/>
      <c r="BPD377" s="1190"/>
      <c r="BPE377" s="1190"/>
      <c r="BPF377" s="1190"/>
      <c r="BPG377" s="1190"/>
      <c r="BPH377" s="1190"/>
      <c r="BPI377" s="1190"/>
      <c r="BPJ377" s="1190"/>
      <c r="BPK377" s="1190"/>
      <c r="BPL377" s="1190"/>
      <c r="BPM377" s="1190"/>
      <c r="BPN377" s="1190"/>
      <c r="BPO377" s="1190"/>
      <c r="BPP377" s="1190"/>
      <c r="BPQ377" s="1190"/>
      <c r="BPR377" s="1190"/>
      <c r="BPS377" s="1190"/>
      <c r="BPT377" s="1190"/>
      <c r="BPU377" s="1190"/>
      <c r="BPV377" s="1190"/>
      <c r="BPW377" s="1190"/>
      <c r="BPX377" s="1190"/>
      <c r="BPY377" s="1190"/>
      <c r="BPZ377" s="1190"/>
      <c r="BQA377" s="1190"/>
      <c r="BQB377" s="1190"/>
      <c r="BQC377" s="1190"/>
      <c r="BQD377" s="1190"/>
      <c r="BQE377" s="1190"/>
      <c r="BQF377" s="1190"/>
      <c r="BQG377" s="1190"/>
      <c r="BQH377" s="1190"/>
      <c r="BQI377" s="1190"/>
      <c r="BQJ377" s="1190"/>
      <c r="BQK377" s="1190"/>
      <c r="BQL377" s="1190"/>
      <c r="BQM377" s="1190"/>
      <c r="BQN377" s="1190"/>
      <c r="BQO377" s="1190"/>
      <c r="BQP377" s="1190"/>
      <c r="BQQ377" s="1190"/>
      <c r="BQR377" s="1190"/>
      <c r="BQS377" s="1190"/>
      <c r="BQT377" s="1190"/>
      <c r="BQU377" s="1190"/>
      <c r="BQV377" s="1190"/>
      <c r="BQW377" s="1190"/>
      <c r="BQX377" s="1190"/>
      <c r="BQY377" s="1190"/>
      <c r="BQZ377" s="1190"/>
      <c r="BRA377" s="1190"/>
      <c r="BRB377" s="1190"/>
      <c r="BRC377" s="1190"/>
      <c r="BRD377" s="1190"/>
      <c r="BRE377" s="1190"/>
      <c r="BRF377" s="1190"/>
      <c r="BRG377" s="1190"/>
      <c r="BRH377" s="1190"/>
      <c r="BRI377" s="1190"/>
      <c r="BRJ377" s="1190"/>
      <c r="BRK377" s="1190"/>
      <c r="BRL377" s="1190"/>
      <c r="BRM377" s="1190"/>
      <c r="BRN377" s="1190"/>
      <c r="BRO377" s="1190"/>
      <c r="BRP377" s="1190"/>
      <c r="BRQ377" s="1190"/>
      <c r="BRR377" s="1190"/>
      <c r="BRS377" s="1190"/>
      <c r="BRT377" s="1190"/>
      <c r="BRU377" s="1190"/>
      <c r="BRV377" s="1190"/>
      <c r="BRW377" s="1190"/>
      <c r="BRX377" s="1190"/>
      <c r="BRY377" s="1190"/>
      <c r="BRZ377" s="1190"/>
      <c r="BSA377" s="1190"/>
      <c r="BSB377" s="1190"/>
      <c r="BSC377" s="1190"/>
      <c r="BSD377" s="1190"/>
      <c r="BSE377" s="1190"/>
      <c r="BSF377" s="1190"/>
      <c r="BSG377" s="1190"/>
      <c r="BSH377" s="1190"/>
      <c r="BSI377" s="1190"/>
      <c r="BSJ377" s="1190"/>
      <c r="BSK377" s="1190"/>
      <c r="BSL377" s="1190"/>
      <c r="BSM377" s="1190"/>
      <c r="BSN377" s="1190"/>
      <c r="BSO377" s="1190"/>
      <c r="BSP377" s="1190"/>
      <c r="BSQ377" s="1190"/>
      <c r="BSR377" s="1190"/>
      <c r="BSS377" s="1190"/>
      <c r="BST377" s="1190"/>
      <c r="BSU377" s="1190"/>
      <c r="BSV377" s="1190"/>
      <c r="BSW377" s="1190"/>
      <c r="BSX377" s="1190"/>
      <c r="BSY377" s="1190"/>
      <c r="BSZ377" s="1190"/>
      <c r="BTA377" s="1190"/>
      <c r="BTB377" s="1190"/>
      <c r="BTC377" s="1190"/>
      <c r="BTD377" s="1190"/>
      <c r="BTE377" s="1190"/>
      <c r="BTF377" s="1190"/>
      <c r="BTG377" s="1190"/>
      <c r="BTH377" s="1190"/>
      <c r="BTI377" s="1190"/>
      <c r="BTJ377" s="1190"/>
      <c r="BTK377" s="1190"/>
      <c r="BTL377" s="1190"/>
      <c r="BTM377" s="1190"/>
      <c r="BTN377" s="1190"/>
      <c r="BTO377" s="1190"/>
      <c r="BTP377" s="1190"/>
      <c r="BTQ377" s="1190"/>
      <c r="BTR377" s="1190"/>
      <c r="BTS377" s="1190"/>
      <c r="BTT377" s="1190"/>
      <c r="BTU377" s="1190"/>
      <c r="BTV377" s="1190"/>
      <c r="BTW377" s="1190"/>
      <c r="BTX377" s="1190"/>
      <c r="BTY377" s="1190"/>
      <c r="BTZ377" s="1190"/>
      <c r="BUA377" s="1190"/>
      <c r="BUB377" s="1190"/>
      <c r="BUC377" s="1190"/>
      <c r="BUD377" s="1190"/>
      <c r="BUE377" s="1190"/>
      <c r="BUF377" s="1190"/>
      <c r="BUG377" s="1190"/>
      <c r="BUH377" s="1190"/>
      <c r="BUI377" s="1190"/>
      <c r="BUJ377" s="1190"/>
      <c r="BUK377" s="1190"/>
      <c r="BUL377" s="1190"/>
      <c r="BUM377" s="1190"/>
      <c r="BUN377" s="1190"/>
      <c r="BUO377" s="1190"/>
      <c r="BUP377" s="1190"/>
      <c r="BUQ377" s="1190"/>
      <c r="BUR377" s="1190"/>
      <c r="BUS377" s="1190"/>
      <c r="BUT377" s="1190"/>
      <c r="BUU377" s="1190"/>
      <c r="BUV377" s="1190"/>
      <c r="BUW377" s="1190"/>
      <c r="BUX377" s="1190"/>
      <c r="BUY377" s="1190"/>
      <c r="BUZ377" s="1190"/>
      <c r="BVA377" s="1190"/>
      <c r="BVB377" s="1190"/>
      <c r="BVC377" s="1190"/>
      <c r="BVD377" s="1190"/>
      <c r="BVE377" s="1190"/>
      <c r="BVF377" s="1190"/>
      <c r="BVG377" s="1190"/>
      <c r="BVH377" s="1190"/>
      <c r="BVI377" s="1190"/>
      <c r="BVJ377" s="1190"/>
      <c r="BVK377" s="1190"/>
      <c r="BVL377" s="1190"/>
      <c r="BVM377" s="1190"/>
      <c r="BVN377" s="1190"/>
      <c r="BVO377" s="1190"/>
      <c r="BVP377" s="1190"/>
      <c r="BVQ377" s="1190"/>
      <c r="BVR377" s="1190"/>
      <c r="BVS377" s="1190"/>
      <c r="BVT377" s="1190"/>
      <c r="BVU377" s="1190"/>
      <c r="BVV377" s="1190"/>
      <c r="BVW377" s="1190"/>
      <c r="BVX377" s="1190"/>
      <c r="BVY377" s="1190"/>
      <c r="BVZ377" s="1190"/>
      <c r="BWA377" s="1190"/>
      <c r="BWB377" s="1190"/>
      <c r="BWC377" s="1190"/>
      <c r="BWD377" s="1190"/>
      <c r="BWE377" s="1190"/>
      <c r="BWF377" s="1190"/>
      <c r="BWG377" s="1190"/>
      <c r="BWH377" s="1190"/>
      <c r="BWI377" s="1190"/>
      <c r="BWJ377" s="1190"/>
      <c r="BWK377" s="1190"/>
      <c r="BWL377" s="1190"/>
      <c r="BWM377" s="1190"/>
      <c r="BWN377" s="1190"/>
      <c r="BWO377" s="1190"/>
      <c r="BWP377" s="1190"/>
      <c r="BWQ377" s="1190"/>
      <c r="BWR377" s="1190"/>
      <c r="BWS377" s="1190"/>
      <c r="BWT377" s="1190"/>
      <c r="BWU377" s="1190"/>
      <c r="BWV377" s="1190"/>
      <c r="BWW377" s="1190"/>
      <c r="BWX377" s="1190"/>
      <c r="BWY377" s="1190"/>
      <c r="BWZ377" s="1190"/>
      <c r="BXA377" s="1190"/>
      <c r="BXB377" s="1190"/>
      <c r="BXC377" s="1190"/>
      <c r="BXD377" s="1190"/>
      <c r="BXE377" s="1190"/>
      <c r="BXF377" s="1190"/>
      <c r="BXG377" s="1190"/>
      <c r="BXH377" s="1190"/>
      <c r="BXI377" s="1190"/>
      <c r="BXJ377" s="1190"/>
      <c r="BXK377" s="1190"/>
      <c r="BXL377" s="1190"/>
      <c r="BXM377" s="1190"/>
      <c r="BXN377" s="1190"/>
      <c r="BXO377" s="1190"/>
      <c r="BXP377" s="1190"/>
      <c r="BXQ377" s="1190"/>
      <c r="BXR377" s="1190"/>
      <c r="BXS377" s="1190"/>
      <c r="BXT377" s="1190"/>
      <c r="BXU377" s="1190"/>
      <c r="BXV377" s="1190"/>
      <c r="BXW377" s="1190"/>
      <c r="BXX377" s="1190"/>
      <c r="BXY377" s="1190"/>
      <c r="BXZ377" s="1190"/>
      <c r="BYA377" s="1190"/>
      <c r="BYB377" s="1190"/>
      <c r="BYC377" s="1190"/>
      <c r="BYD377" s="1190"/>
      <c r="BYE377" s="1190"/>
      <c r="BYF377" s="1190"/>
      <c r="BYG377" s="1190"/>
      <c r="BYH377" s="1190"/>
      <c r="BYI377" s="1190"/>
      <c r="BYJ377" s="1190"/>
      <c r="BYK377" s="1190"/>
      <c r="BYL377" s="1190"/>
      <c r="BYM377" s="1190"/>
      <c r="BYN377" s="1190"/>
      <c r="BYO377" s="1190"/>
      <c r="BYP377" s="1190"/>
      <c r="BYQ377" s="1190"/>
      <c r="BYR377" s="1190"/>
      <c r="BYS377" s="1190"/>
      <c r="BYT377" s="1190"/>
      <c r="BYU377" s="1190"/>
      <c r="BYV377" s="1190"/>
      <c r="BYW377" s="1190"/>
      <c r="BYX377" s="1190"/>
      <c r="BYY377" s="1190"/>
      <c r="BYZ377" s="1190"/>
      <c r="BZA377" s="1190"/>
      <c r="BZB377" s="1190"/>
      <c r="BZC377" s="1190"/>
      <c r="BZD377" s="1190"/>
      <c r="BZE377" s="1190"/>
      <c r="BZF377" s="1190"/>
      <c r="BZG377" s="1190"/>
      <c r="BZH377" s="1190"/>
      <c r="BZI377" s="1190"/>
      <c r="BZJ377" s="1190"/>
      <c r="BZK377" s="1190"/>
      <c r="BZL377" s="1190"/>
      <c r="BZM377" s="1190"/>
      <c r="BZN377" s="1190"/>
      <c r="BZO377" s="1190"/>
      <c r="BZP377" s="1190"/>
      <c r="BZQ377" s="1190"/>
      <c r="BZR377" s="1190"/>
      <c r="BZS377" s="1190"/>
      <c r="BZT377" s="1190"/>
      <c r="BZU377" s="1190"/>
      <c r="BZV377" s="1190"/>
      <c r="BZW377" s="1190"/>
      <c r="BZX377" s="1190"/>
      <c r="BZY377" s="1190"/>
      <c r="BZZ377" s="1190"/>
      <c r="CAA377" s="1190"/>
      <c r="CAB377" s="1190"/>
      <c r="CAC377" s="1190"/>
      <c r="CAD377" s="1190"/>
      <c r="CAE377" s="1190"/>
      <c r="CAF377" s="1190"/>
      <c r="CAG377" s="1190"/>
      <c r="CAH377" s="1190"/>
      <c r="CAI377" s="1190"/>
      <c r="CAJ377" s="1190"/>
      <c r="CAK377" s="1190"/>
      <c r="CAL377" s="1190"/>
      <c r="CAM377" s="1190"/>
      <c r="CAN377" s="1190"/>
      <c r="CAO377" s="1190"/>
      <c r="CAP377" s="1190"/>
      <c r="CAQ377" s="1190"/>
      <c r="CAR377" s="1190"/>
      <c r="CAS377" s="1190"/>
      <c r="CAT377" s="1190"/>
      <c r="CAU377" s="1190"/>
      <c r="CAV377" s="1190"/>
      <c r="CAW377" s="1190"/>
      <c r="CAX377" s="1190"/>
      <c r="CAY377" s="1190"/>
      <c r="CAZ377" s="1190"/>
      <c r="CBA377" s="1190"/>
      <c r="CBB377" s="1190"/>
      <c r="CBC377" s="1190"/>
      <c r="CBD377" s="1190"/>
      <c r="CBE377" s="1190"/>
      <c r="CBF377" s="1190"/>
      <c r="CBG377" s="1190"/>
      <c r="CBH377" s="1190"/>
      <c r="CBI377" s="1190"/>
      <c r="CBJ377" s="1190"/>
      <c r="CBK377" s="1190"/>
      <c r="CBL377" s="1190"/>
      <c r="CBM377" s="1190"/>
      <c r="CBN377" s="1190"/>
      <c r="CBO377" s="1190"/>
      <c r="CBP377" s="1190"/>
      <c r="CBQ377" s="1190"/>
      <c r="CBR377" s="1190"/>
      <c r="CBS377" s="1190"/>
      <c r="CBT377" s="1190"/>
      <c r="CBU377" s="1190"/>
      <c r="CBV377" s="1190"/>
      <c r="CBW377" s="1190"/>
      <c r="CBX377" s="1190"/>
      <c r="CBY377" s="1190"/>
      <c r="CBZ377" s="1190"/>
      <c r="CCA377" s="1190"/>
      <c r="CCB377" s="1190"/>
      <c r="CCC377" s="1190"/>
      <c r="CCD377" s="1190"/>
      <c r="CCE377" s="1190"/>
      <c r="CCF377" s="1190"/>
      <c r="CCG377" s="1190"/>
      <c r="CCH377" s="1190"/>
      <c r="CCI377" s="1190"/>
      <c r="CCJ377" s="1190"/>
      <c r="CCK377" s="1190"/>
      <c r="CCL377" s="1190"/>
      <c r="CCM377" s="1190"/>
      <c r="CCN377" s="1190"/>
      <c r="CCO377" s="1190"/>
      <c r="CCP377" s="1190"/>
      <c r="CCQ377" s="1190"/>
      <c r="CCR377" s="1190"/>
      <c r="CCS377" s="1190"/>
      <c r="CCT377" s="1190"/>
      <c r="CCU377" s="1190"/>
      <c r="CCV377" s="1190"/>
      <c r="CCW377" s="1190"/>
      <c r="CCX377" s="1190"/>
      <c r="CCY377" s="1190"/>
      <c r="CCZ377" s="1190"/>
      <c r="CDA377" s="1190"/>
      <c r="CDB377" s="1190"/>
      <c r="CDC377" s="1190"/>
      <c r="CDD377" s="1190"/>
      <c r="CDE377" s="1190"/>
      <c r="CDF377" s="1190"/>
      <c r="CDG377" s="1190"/>
      <c r="CDH377" s="1190"/>
      <c r="CDI377" s="1190"/>
      <c r="CDJ377" s="1190"/>
      <c r="CDK377" s="1190"/>
      <c r="CDL377" s="1190"/>
      <c r="CDM377" s="1190"/>
      <c r="CDN377" s="1190"/>
      <c r="CDO377" s="1190"/>
      <c r="CDP377" s="1190"/>
      <c r="CDQ377" s="1190"/>
      <c r="CDR377" s="1190"/>
      <c r="CDS377" s="1190"/>
      <c r="CDT377" s="1190"/>
      <c r="CDU377" s="1190"/>
      <c r="CDV377" s="1190"/>
      <c r="CDW377" s="1190"/>
      <c r="CDX377" s="1190"/>
      <c r="CDY377" s="1190"/>
      <c r="CDZ377" s="1190"/>
      <c r="CEA377" s="1190"/>
      <c r="CEB377" s="1190"/>
      <c r="CEC377" s="1190"/>
      <c r="CED377" s="1190"/>
      <c r="CEE377" s="1190"/>
      <c r="CEF377" s="1190"/>
      <c r="CEG377" s="1190"/>
      <c r="CEH377" s="1190"/>
      <c r="CEI377" s="1190"/>
      <c r="CEJ377" s="1190"/>
      <c r="CEK377" s="1190"/>
      <c r="CEL377" s="1190"/>
      <c r="CEM377" s="1190"/>
      <c r="CEN377" s="1190"/>
      <c r="CEO377" s="1190"/>
      <c r="CEP377" s="1190"/>
      <c r="CEQ377" s="1190"/>
      <c r="CER377" s="1190"/>
      <c r="CES377" s="1190"/>
      <c r="CET377" s="1190"/>
      <c r="CEU377" s="1190"/>
      <c r="CEV377" s="1190"/>
      <c r="CEW377" s="1190"/>
      <c r="CEX377" s="1190"/>
      <c r="CEY377" s="1190"/>
      <c r="CEZ377" s="1190"/>
      <c r="CFA377" s="1190"/>
      <c r="CFB377" s="1190"/>
      <c r="CFC377" s="1190"/>
      <c r="CFD377" s="1190"/>
      <c r="CFE377" s="1190"/>
      <c r="CFF377" s="1190"/>
      <c r="CFG377" s="1190"/>
      <c r="CFH377" s="1190"/>
      <c r="CFI377" s="1190"/>
      <c r="CFJ377" s="1190"/>
      <c r="CFK377" s="1190"/>
      <c r="CFL377" s="1190"/>
      <c r="CFM377" s="1190"/>
      <c r="CFN377" s="1190"/>
      <c r="CFO377" s="1190"/>
      <c r="CFP377" s="1190"/>
      <c r="CFQ377" s="1190"/>
      <c r="CFR377" s="1190"/>
      <c r="CFS377" s="1190"/>
      <c r="CFT377" s="1190"/>
      <c r="CFU377" s="1190"/>
      <c r="CFV377" s="1190"/>
      <c r="CFW377" s="1190"/>
      <c r="CFX377" s="1190"/>
      <c r="CFY377" s="1190"/>
      <c r="CFZ377" s="1190"/>
      <c r="CGA377" s="1190"/>
      <c r="CGB377" s="1190"/>
      <c r="CGC377" s="1190"/>
      <c r="CGD377" s="1190"/>
      <c r="CGE377" s="1190"/>
      <c r="CGF377" s="1190"/>
      <c r="CGG377" s="1190"/>
      <c r="CGH377" s="1190"/>
      <c r="CGI377" s="1190"/>
      <c r="CGJ377" s="1190"/>
      <c r="CGK377" s="1190"/>
      <c r="CGL377" s="1190"/>
      <c r="CGM377" s="1190"/>
      <c r="CGN377" s="1190"/>
      <c r="CGO377" s="1190"/>
      <c r="CGP377" s="1190"/>
      <c r="CGQ377" s="1190"/>
      <c r="CGR377" s="1190"/>
      <c r="CGS377" s="1190"/>
      <c r="CGT377" s="1190"/>
      <c r="CGU377" s="1190"/>
      <c r="CGV377" s="1190"/>
      <c r="CGW377" s="1190"/>
      <c r="CGX377" s="1190"/>
      <c r="CGY377" s="1190"/>
      <c r="CGZ377" s="1190"/>
      <c r="CHA377" s="1190"/>
      <c r="CHB377" s="1190"/>
      <c r="CHC377" s="1190"/>
      <c r="CHD377" s="1190"/>
      <c r="CHE377" s="1190"/>
      <c r="CHF377" s="1190"/>
      <c r="CHG377" s="1190"/>
      <c r="CHH377" s="1190"/>
      <c r="CHI377" s="1190"/>
      <c r="CHJ377" s="1190"/>
      <c r="CHK377" s="1190"/>
      <c r="CHL377" s="1190"/>
      <c r="CHM377" s="1190"/>
      <c r="CHN377" s="1190"/>
      <c r="CHO377" s="1190"/>
      <c r="CHP377" s="1190"/>
      <c r="CHQ377" s="1190"/>
      <c r="CHR377" s="1190"/>
      <c r="CHS377" s="1190"/>
      <c r="CHT377" s="1190"/>
      <c r="CHU377" s="1190"/>
      <c r="CHV377" s="1190"/>
      <c r="CHW377" s="1190"/>
      <c r="CHX377" s="1190"/>
      <c r="CHY377" s="1190"/>
      <c r="CHZ377" s="1190"/>
      <c r="CIA377" s="1190"/>
      <c r="CIB377" s="1190"/>
      <c r="CIC377" s="1190"/>
      <c r="CID377" s="1190"/>
      <c r="CIE377" s="1190"/>
      <c r="CIF377" s="1190"/>
      <c r="CIG377" s="1190"/>
      <c r="CIH377" s="1190"/>
      <c r="CII377" s="1190"/>
      <c r="CIJ377" s="1190"/>
      <c r="CIK377" s="1190"/>
      <c r="CIL377" s="1190"/>
      <c r="CIM377" s="1190"/>
      <c r="CIN377" s="1190"/>
      <c r="CIO377" s="1190"/>
      <c r="CIP377" s="1190"/>
      <c r="CIQ377" s="1190"/>
      <c r="CIR377" s="1190"/>
      <c r="CIS377" s="1190"/>
      <c r="CIT377" s="1190"/>
      <c r="CIU377" s="1190"/>
      <c r="CIV377" s="1190"/>
      <c r="CIW377" s="1190"/>
      <c r="CIX377" s="1190"/>
      <c r="CIY377" s="1190"/>
      <c r="CIZ377" s="1190"/>
      <c r="CJA377" s="1190"/>
      <c r="CJB377" s="1190"/>
      <c r="CJC377" s="1190"/>
      <c r="CJD377" s="1190"/>
      <c r="CJE377" s="1190"/>
      <c r="CJF377" s="1190"/>
      <c r="CJG377" s="1190"/>
      <c r="CJH377" s="1190"/>
      <c r="CJI377" s="1190"/>
      <c r="CJJ377" s="1190"/>
      <c r="CJK377" s="1190"/>
      <c r="CJL377" s="1190"/>
      <c r="CJM377" s="1190"/>
      <c r="CJN377" s="1190"/>
      <c r="CJO377" s="1190"/>
      <c r="CJP377" s="1190"/>
      <c r="CJQ377" s="1190"/>
      <c r="CJR377" s="1190"/>
      <c r="CJS377" s="1190"/>
      <c r="CJT377" s="1190"/>
      <c r="CJU377" s="1190"/>
      <c r="CJV377" s="1190"/>
      <c r="CJW377" s="1190"/>
      <c r="CJX377" s="1190"/>
      <c r="CJY377" s="1190"/>
      <c r="CJZ377" s="1190"/>
      <c r="CKA377" s="1190"/>
      <c r="CKB377" s="1190"/>
      <c r="CKC377" s="1190"/>
      <c r="CKD377" s="1190"/>
      <c r="CKE377" s="1190"/>
      <c r="CKF377" s="1190"/>
      <c r="CKG377" s="1190"/>
      <c r="CKH377" s="1190"/>
      <c r="CKI377" s="1190"/>
      <c r="CKJ377" s="1190"/>
      <c r="CKK377" s="1190"/>
      <c r="CKL377" s="1190"/>
      <c r="CKM377" s="1190"/>
      <c r="CKN377" s="1190"/>
      <c r="CKO377" s="1190"/>
      <c r="CKP377" s="1190"/>
      <c r="CKQ377" s="1190"/>
      <c r="CKR377" s="1190"/>
      <c r="CKS377" s="1190"/>
      <c r="CKT377" s="1190"/>
      <c r="CKU377" s="1190"/>
      <c r="CKV377" s="1190"/>
      <c r="CKW377" s="1190"/>
      <c r="CKX377" s="1190"/>
      <c r="CKY377" s="1190"/>
      <c r="CKZ377" s="1190"/>
      <c r="CLA377" s="1190"/>
      <c r="CLB377" s="1190"/>
      <c r="CLC377" s="1190"/>
      <c r="CLD377" s="1190"/>
      <c r="CLE377" s="1190"/>
      <c r="CLF377" s="1190"/>
      <c r="CLG377" s="1190"/>
      <c r="CLH377" s="1190"/>
      <c r="CLI377" s="1190"/>
      <c r="CLJ377" s="1190"/>
      <c r="CLK377" s="1190"/>
      <c r="CLL377" s="1190"/>
      <c r="CLM377" s="1190"/>
      <c r="CLN377" s="1190"/>
      <c r="CLO377" s="1190"/>
      <c r="CLP377" s="1190"/>
      <c r="CLQ377" s="1190"/>
      <c r="CLR377" s="1190"/>
      <c r="CLS377" s="1190"/>
      <c r="CLT377" s="1190"/>
      <c r="CLU377" s="1190"/>
      <c r="CLV377" s="1190"/>
      <c r="CLW377" s="1190"/>
      <c r="CLX377" s="1190"/>
      <c r="CLY377" s="1190"/>
      <c r="CLZ377" s="1190"/>
      <c r="CMA377" s="1190"/>
      <c r="CMB377" s="1190"/>
      <c r="CMC377" s="1190"/>
      <c r="CMD377" s="1190"/>
      <c r="CME377" s="1190"/>
      <c r="CMF377" s="1190"/>
      <c r="CMG377" s="1190"/>
      <c r="CMH377" s="1190"/>
      <c r="CMI377" s="1190"/>
      <c r="CMJ377" s="1190"/>
      <c r="CMK377" s="1190"/>
      <c r="CML377" s="1190"/>
      <c r="CMM377" s="1190"/>
      <c r="CMN377" s="1190"/>
      <c r="CMO377" s="1190"/>
      <c r="CMP377" s="1190"/>
      <c r="CMQ377" s="1190"/>
      <c r="CMR377" s="1190"/>
      <c r="CMS377" s="1190"/>
      <c r="CMT377" s="1190"/>
      <c r="CMU377" s="1190"/>
      <c r="CMV377" s="1190"/>
      <c r="CMW377" s="1190"/>
      <c r="CMX377" s="1190"/>
      <c r="CMY377" s="1190"/>
      <c r="CMZ377" s="1190"/>
      <c r="CNA377" s="1190"/>
      <c r="CNB377" s="1190"/>
      <c r="CNC377" s="1190"/>
      <c r="CND377" s="1190"/>
      <c r="CNE377" s="1190"/>
      <c r="CNF377" s="1190"/>
      <c r="CNG377" s="1190"/>
      <c r="CNH377" s="1190"/>
      <c r="CNI377" s="1190"/>
      <c r="CNJ377" s="1190"/>
      <c r="CNK377" s="1190"/>
      <c r="CNL377" s="1190"/>
      <c r="CNM377" s="1190"/>
      <c r="CNN377" s="1190"/>
      <c r="CNO377" s="1190"/>
      <c r="CNP377" s="1190"/>
      <c r="CNQ377" s="1190"/>
      <c r="CNR377" s="1190"/>
      <c r="CNS377" s="1190"/>
      <c r="CNT377" s="1190"/>
      <c r="CNU377" s="1190"/>
      <c r="CNV377" s="1190"/>
      <c r="CNW377" s="1190"/>
      <c r="CNX377" s="1190"/>
      <c r="CNY377" s="1190"/>
      <c r="CNZ377" s="1190"/>
      <c r="COA377" s="1190"/>
      <c r="COB377" s="1190"/>
      <c r="COC377" s="1190"/>
      <c r="COD377" s="1190"/>
      <c r="COE377" s="1190"/>
      <c r="COF377" s="1190"/>
      <c r="COG377" s="1190"/>
      <c r="COH377" s="1190"/>
      <c r="COI377" s="1190"/>
      <c r="COJ377" s="1190"/>
      <c r="COK377" s="1190"/>
      <c r="COL377" s="1190"/>
      <c r="COM377" s="1190"/>
      <c r="CON377" s="1190"/>
      <c r="COO377" s="1190"/>
      <c r="COP377" s="1190"/>
      <c r="COQ377" s="1190"/>
      <c r="COR377" s="1190"/>
      <c r="COS377" s="1190"/>
      <c r="COT377" s="1190"/>
      <c r="COU377" s="1190"/>
      <c r="COV377" s="1190"/>
      <c r="COW377" s="1190"/>
      <c r="COX377" s="1190"/>
      <c r="COY377" s="1190"/>
      <c r="COZ377" s="1190"/>
      <c r="CPA377" s="1190"/>
      <c r="CPB377" s="1190"/>
      <c r="CPC377" s="1190"/>
      <c r="CPD377" s="1190"/>
      <c r="CPE377" s="1190"/>
      <c r="CPF377" s="1190"/>
      <c r="CPG377" s="1190"/>
      <c r="CPH377" s="1190"/>
      <c r="CPI377" s="1190"/>
      <c r="CPJ377" s="1190"/>
      <c r="CPK377" s="1190"/>
      <c r="CPL377" s="1190"/>
      <c r="CPM377" s="1190"/>
      <c r="CPN377" s="1190"/>
      <c r="CPO377" s="1190"/>
      <c r="CPP377" s="1190"/>
      <c r="CPQ377" s="1190"/>
      <c r="CPR377" s="1190"/>
      <c r="CPS377" s="1190"/>
      <c r="CPT377" s="1190"/>
      <c r="CPU377" s="1190"/>
      <c r="CPV377" s="1190"/>
      <c r="CPW377" s="1190"/>
      <c r="CPX377" s="1190"/>
      <c r="CPY377" s="1190"/>
      <c r="CPZ377" s="1190"/>
      <c r="CQA377" s="1190"/>
      <c r="CQB377" s="1190"/>
      <c r="CQC377" s="1190"/>
      <c r="CQD377" s="1190"/>
      <c r="CQE377" s="1190"/>
      <c r="CQF377" s="1190"/>
      <c r="CQG377" s="1190"/>
      <c r="CQH377" s="1190"/>
      <c r="CQI377" s="1190"/>
      <c r="CQJ377" s="1190"/>
      <c r="CQK377" s="1190"/>
      <c r="CQL377" s="1190"/>
      <c r="CQM377" s="1190"/>
      <c r="CQN377" s="1190"/>
      <c r="CQO377" s="1190"/>
      <c r="CQP377" s="1190"/>
      <c r="CQQ377" s="1190"/>
      <c r="CQR377" s="1190"/>
      <c r="CQS377" s="1190"/>
      <c r="CQT377" s="1190"/>
      <c r="CQU377" s="1190"/>
      <c r="CQV377" s="1190"/>
      <c r="CQW377" s="1190"/>
      <c r="CQX377" s="1190"/>
      <c r="CQY377" s="1190"/>
      <c r="CQZ377" s="1190"/>
      <c r="CRA377" s="1190"/>
      <c r="CRB377" s="1190"/>
      <c r="CRC377" s="1190"/>
      <c r="CRD377" s="1190"/>
      <c r="CRE377" s="1190"/>
      <c r="CRF377" s="1190"/>
      <c r="CRG377" s="1190"/>
      <c r="CRH377" s="1190"/>
      <c r="CRI377" s="1190"/>
      <c r="CRJ377" s="1190"/>
      <c r="CRK377" s="1190"/>
      <c r="CRL377" s="1190"/>
      <c r="CRM377" s="1190"/>
      <c r="CRN377" s="1190"/>
      <c r="CRO377" s="1190"/>
      <c r="CRP377" s="1190"/>
      <c r="CRQ377" s="1190"/>
      <c r="CRR377" s="1190"/>
      <c r="CRS377" s="1190"/>
      <c r="CRT377" s="1190"/>
      <c r="CRU377" s="1190"/>
      <c r="CRV377" s="1190"/>
      <c r="CRW377" s="1190"/>
      <c r="CRX377" s="1190"/>
      <c r="CRY377" s="1190"/>
      <c r="CRZ377" s="1190"/>
      <c r="CSA377" s="1190"/>
      <c r="CSB377" s="1190"/>
      <c r="CSC377" s="1190"/>
      <c r="CSD377" s="1190"/>
      <c r="CSE377" s="1190"/>
      <c r="CSF377" s="1190"/>
      <c r="CSG377" s="1190"/>
      <c r="CSH377" s="1190"/>
      <c r="CSI377" s="1190"/>
      <c r="CSJ377" s="1190"/>
      <c r="CSK377" s="1190"/>
      <c r="CSL377" s="1190"/>
      <c r="CSM377" s="1190"/>
      <c r="CSN377" s="1190"/>
      <c r="CSO377" s="1190"/>
      <c r="CSP377" s="1190"/>
      <c r="CSQ377" s="1190"/>
      <c r="CSR377" s="1190"/>
      <c r="CSS377" s="1190"/>
      <c r="CST377" s="1190"/>
      <c r="CSU377" s="1190"/>
      <c r="CSV377" s="1190"/>
      <c r="CSW377" s="1190"/>
      <c r="CSX377" s="1190"/>
      <c r="CSY377" s="1190"/>
      <c r="CSZ377" s="1190"/>
      <c r="CTA377" s="1190"/>
      <c r="CTB377" s="1190"/>
      <c r="CTC377" s="1190"/>
      <c r="CTD377" s="1190"/>
      <c r="CTE377" s="1190"/>
      <c r="CTF377" s="1190"/>
      <c r="CTG377" s="1190"/>
      <c r="CTH377" s="1190"/>
      <c r="CTI377" s="1190"/>
      <c r="CTJ377" s="1190"/>
      <c r="CTK377" s="1190"/>
      <c r="CTL377" s="1190"/>
      <c r="CTM377" s="1190"/>
      <c r="CTN377" s="1190"/>
      <c r="CTO377" s="1190"/>
      <c r="CTP377" s="1190"/>
      <c r="CTQ377" s="1190"/>
      <c r="CTR377" s="1190"/>
      <c r="CTS377" s="1190"/>
      <c r="CTT377" s="1190"/>
      <c r="CTU377" s="1190"/>
      <c r="CTV377" s="1190"/>
      <c r="CTW377" s="1190"/>
      <c r="CTX377" s="1190"/>
      <c r="CTY377" s="1190"/>
      <c r="CTZ377" s="1190"/>
      <c r="CUA377" s="1190"/>
      <c r="CUB377" s="1190"/>
      <c r="CUC377" s="1190"/>
      <c r="CUD377" s="1190"/>
      <c r="CUE377" s="1190"/>
      <c r="CUF377" s="1190"/>
      <c r="CUG377" s="1190"/>
      <c r="CUH377" s="1190"/>
      <c r="CUI377" s="1190"/>
      <c r="CUJ377" s="1190"/>
      <c r="CUK377" s="1190"/>
      <c r="CUL377" s="1190"/>
      <c r="CUM377" s="1190"/>
      <c r="CUN377" s="1190"/>
      <c r="CUO377" s="1190"/>
      <c r="CUP377" s="1190"/>
      <c r="CUQ377" s="1190"/>
      <c r="CUR377" s="1190"/>
      <c r="CUS377" s="1190"/>
      <c r="CUT377" s="1190"/>
      <c r="CUU377" s="1190"/>
      <c r="CUV377" s="1190"/>
      <c r="CUW377" s="1190"/>
      <c r="CUX377" s="1190"/>
      <c r="CUY377" s="1190"/>
      <c r="CUZ377" s="1190"/>
      <c r="CVA377" s="1190"/>
      <c r="CVB377" s="1190"/>
      <c r="CVC377" s="1190"/>
      <c r="CVD377" s="1190"/>
      <c r="CVE377" s="1190"/>
      <c r="CVF377" s="1190"/>
      <c r="CVG377" s="1190"/>
      <c r="CVH377" s="1190"/>
      <c r="CVI377" s="1190"/>
      <c r="CVJ377" s="1190"/>
      <c r="CVK377" s="1190"/>
      <c r="CVL377" s="1190"/>
      <c r="CVM377" s="1190"/>
      <c r="CVN377" s="1190"/>
      <c r="CVO377" s="1190"/>
      <c r="CVP377" s="1190"/>
      <c r="CVQ377" s="1190"/>
      <c r="CVR377" s="1190"/>
      <c r="CVS377" s="1190"/>
      <c r="CVT377" s="1190"/>
      <c r="CVU377" s="1190"/>
      <c r="CVV377" s="1190"/>
      <c r="CVW377" s="1190"/>
      <c r="CVX377" s="1190"/>
      <c r="CVY377" s="1190"/>
      <c r="CVZ377" s="1190"/>
      <c r="CWA377" s="1190"/>
      <c r="CWB377" s="1190"/>
      <c r="CWC377" s="1190"/>
      <c r="CWD377" s="1190"/>
      <c r="CWE377" s="1190"/>
      <c r="CWF377" s="1190"/>
      <c r="CWG377" s="1190"/>
      <c r="CWH377" s="1190"/>
      <c r="CWI377" s="1190"/>
      <c r="CWJ377" s="1190"/>
      <c r="CWK377" s="1190"/>
      <c r="CWL377" s="1190"/>
      <c r="CWM377" s="1190"/>
      <c r="CWN377" s="1190"/>
      <c r="CWO377" s="1190"/>
      <c r="CWP377" s="1190"/>
      <c r="CWQ377" s="1190"/>
      <c r="CWR377" s="1190"/>
      <c r="CWS377" s="1190"/>
      <c r="CWT377" s="1190"/>
      <c r="CWU377" s="1190"/>
      <c r="CWV377" s="1190"/>
      <c r="CWW377" s="1190"/>
      <c r="CWX377" s="1190"/>
      <c r="CWY377" s="1190"/>
      <c r="CWZ377" s="1190"/>
      <c r="CXA377" s="1190"/>
      <c r="CXB377" s="1190"/>
      <c r="CXC377" s="1190"/>
      <c r="CXD377" s="1190"/>
      <c r="CXE377" s="1190"/>
      <c r="CXF377" s="1190"/>
      <c r="CXG377" s="1190"/>
      <c r="CXH377" s="1190"/>
      <c r="CXI377" s="1190"/>
      <c r="CXJ377" s="1190"/>
      <c r="CXK377" s="1190"/>
      <c r="CXL377" s="1190"/>
      <c r="CXM377" s="1190"/>
      <c r="CXN377" s="1190"/>
      <c r="CXO377" s="1190"/>
      <c r="CXP377" s="1190"/>
      <c r="CXQ377" s="1190"/>
      <c r="CXR377" s="1190"/>
      <c r="CXS377" s="1190"/>
      <c r="CXT377" s="1190"/>
      <c r="CXU377" s="1190"/>
      <c r="CXV377" s="1190"/>
      <c r="CXW377" s="1190"/>
      <c r="CXX377" s="1190"/>
      <c r="CXY377" s="1190"/>
      <c r="CXZ377" s="1190"/>
      <c r="CYA377" s="1190"/>
      <c r="CYB377" s="1190"/>
      <c r="CYC377" s="1190"/>
      <c r="CYD377" s="1190"/>
      <c r="CYE377" s="1190"/>
      <c r="CYF377" s="1190"/>
      <c r="CYG377" s="1190"/>
      <c r="CYH377" s="1190"/>
      <c r="CYI377" s="1190"/>
      <c r="CYJ377" s="1190"/>
      <c r="CYK377" s="1190"/>
      <c r="CYL377" s="1190"/>
      <c r="CYM377" s="1190"/>
      <c r="CYN377" s="1190"/>
      <c r="CYO377" s="1190"/>
      <c r="CYP377" s="1190"/>
      <c r="CYQ377" s="1190"/>
      <c r="CYR377" s="1190"/>
      <c r="CYS377" s="1190"/>
      <c r="CYT377" s="1190"/>
      <c r="CYU377" s="1190"/>
      <c r="CYV377" s="1190"/>
      <c r="CYW377" s="1190"/>
      <c r="CYX377" s="1190"/>
      <c r="CYY377" s="1190"/>
      <c r="CYZ377" s="1190"/>
      <c r="CZA377" s="1190"/>
      <c r="CZB377" s="1190"/>
      <c r="CZC377" s="1190"/>
      <c r="CZD377" s="1190"/>
      <c r="CZE377" s="1190"/>
      <c r="CZF377" s="1190"/>
      <c r="CZG377" s="1190"/>
      <c r="CZH377" s="1190"/>
      <c r="CZI377" s="1190"/>
      <c r="CZJ377" s="1190"/>
      <c r="CZK377" s="1190"/>
      <c r="CZL377" s="1190"/>
      <c r="CZM377" s="1190"/>
      <c r="CZN377" s="1190"/>
      <c r="CZO377" s="1190"/>
      <c r="CZP377" s="1190"/>
      <c r="CZQ377" s="1190"/>
      <c r="CZR377" s="1190"/>
      <c r="CZS377" s="1190"/>
      <c r="CZT377" s="1190"/>
      <c r="CZU377" s="1190"/>
      <c r="CZV377" s="1190"/>
      <c r="CZW377" s="1190"/>
      <c r="CZX377" s="1190"/>
      <c r="CZY377" s="1190"/>
      <c r="CZZ377" s="1190"/>
      <c r="DAA377" s="1190"/>
      <c r="DAB377" s="1190"/>
      <c r="DAC377" s="1190"/>
      <c r="DAD377" s="1190"/>
      <c r="DAE377" s="1190"/>
      <c r="DAF377" s="1190"/>
      <c r="DAG377" s="1190"/>
      <c r="DAH377" s="1190"/>
      <c r="DAI377" s="1190"/>
      <c r="DAJ377" s="1190"/>
      <c r="DAK377" s="1190"/>
      <c r="DAL377" s="1190"/>
      <c r="DAM377" s="1190"/>
      <c r="DAN377" s="1190"/>
      <c r="DAO377" s="1190"/>
      <c r="DAP377" s="1190"/>
      <c r="DAQ377" s="1190"/>
      <c r="DAR377" s="1190"/>
      <c r="DAS377" s="1190"/>
      <c r="DAT377" s="1190"/>
      <c r="DAU377" s="1190"/>
      <c r="DAV377" s="1190"/>
      <c r="DAW377" s="1190"/>
      <c r="DAX377" s="1190"/>
      <c r="DAY377" s="1190"/>
      <c r="DAZ377" s="1190"/>
      <c r="DBA377" s="1190"/>
      <c r="DBB377" s="1190"/>
      <c r="DBC377" s="1190"/>
      <c r="DBD377" s="1190"/>
      <c r="DBE377" s="1190"/>
      <c r="DBF377" s="1190"/>
      <c r="DBG377" s="1190"/>
      <c r="DBH377" s="1190"/>
      <c r="DBI377" s="1190"/>
      <c r="DBJ377" s="1190"/>
      <c r="DBK377" s="1190"/>
      <c r="DBL377" s="1190"/>
      <c r="DBM377" s="1190"/>
      <c r="DBN377" s="1190"/>
      <c r="DBO377" s="1190"/>
      <c r="DBP377" s="1190"/>
      <c r="DBQ377" s="1190"/>
      <c r="DBR377" s="1190"/>
      <c r="DBS377" s="1190"/>
      <c r="DBT377" s="1190"/>
      <c r="DBU377" s="1190"/>
      <c r="DBV377" s="1190"/>
      <c r="DBW377" s="1190"/>
      <c r="DBX377" s="1190"/>
      <c r="DBY377" s="1190"/>
      <c r="DBZ377" s="1190"/>
      <c r="DCA377" s="1190"/>
      <c r="DCB377" s="1190"/>
      <c r="DCC377" s="1190"/>
      <c r="DCD377" s="1190"/>
      <c r="DCE377" s="1190"/>
      <c r="DCF377" s="1190"/>
      <c r="DCG377" s="1190"/>
      <c r="DCH377" s="1190"/>
      <c r="DCI377" s="1190"/>
      <c r="DCJ377" s="1190"/>
      <c r="DCK377" s="1190"/>
      <c r="DCL377" s="1190"/>
      <c r="DCM377" s="1190"/>
      <c r="DCN377" s="1190"/>
      <c r="DCO377" s="1190"/>
      <c r="DCP377" s="1190"/>
      <c r="DCQ377" s="1190"/>
      <c r="DCR377" s="1190"/>
      <c r="DCS377" s="1190"/>
      <c r="DCT377" s="1190"/>
      <c r="DCU377" s="1190"/>
      <c r="DCV377" s="1190"/>
      <c r="DCW377" s="1190"/>
      <c r="DCX377" s="1190"/>
      <c r="DCY377" s="1190"/>
      <c r="DCZ377" s="1190"/>
      <c r="DDA377" s="1190"/>
      <c r="DDB377" s="1190"/>
      <c r="DDC377" s="1190"/>
      <c r="DDD377" s="1190"/>
      <c r="DDE377" s="1190"/>
      <c r="DDF377" s="1190"/>
      <c r="DDG377" s="1190"/>
      <c r="DDH377" s="1190"/>
      <c r="DDI377" s="1190"/>
      <c r="DDJ377" s="1190"/>
      <c r="DDK377" s="1190"/>
      <c r="DDL377" s="1190"/>
      <c r="DDM377" s="1190"/>
      <c r="DDN377" s="1190"/>
      <c r="DDO377" s="1190"/>
      <c r="DDP377" s="1190"/>
      <c r="DDQ377" s="1190"/>
      <c r="DDR377" s="1190"/>
      <c r="DDS377" s="1190"/>
      <c r="DDT377" s="1190"/>
      <c r="DDU377" s="1190"/>
      <c r="DDV377" s="1190"/>
      <c r="DDW377" s="1190"/>
      <c r="DDX377" s="1190"/>
      <c r="DDY377" s="1190"/>
      <c r="DDZ377" s="1190"/>
      <c r="DEA377" s="1190"/>
      <c r="DEB377" s="1190"/>
      <c r="DEC377" s="1190"/>
      <c r="DED377" s="1190"/>
      <c r="DEE377" s="1190"/>
      <c r="DEF377" s="1190"/>
      <c r="DEG377" s="1190"/>
      <c r="DEH377" s="1190"/>
      <c r="DEI377" s="1190"/>
      <c r="DEJ377" s="1190"/>
      <c r="DEK377" s="1190"/>
      <c r="DEL377" s="1190"/>
      <c r="DEM377" s="1190"/>
      <c r="DEN377" s="1190"/>
      <c r="DEO377" s="1190"/>
      <c r="DEP377" s="1190"/>
      <c r="DEQ377" s="1190"/>
      <c r="DER377" s="1190"/>
      <c r="DES377" s="1190"/>
      <c r="DET377" s="1190"/>
      <c r="DEU377" s="1190"/>
      <c r="DEV377" s="1190"/>
      <c r="DEW377" s="1190"/>
      <c r="DEX377" s="1190"/>
      <c r="DEY377" s="1190"/>
      <c r="DEZ377" s="1190"/>
      <c r="DFA377" s="1190"/>
      <c r="DFB377" s="1190"/>
      <c r="DFC377" s="1190"/>
      <c r="DFD377" s="1190"/>
      <c r="DFE377" s="1190"/>
      <c r="DFF377" s="1190"/>
      <c r="DFG377" s="1190"/>
      <c r="DFH377" s="1190"/>
      <c r="DFI377" s="1190"/>
      <c r="DFJ377" s="1190"/>
      <c r="DFK377" s="1190"/>
      <c r="DFL377" s="1190"/>
      <c r="DFM377" s="1190"/>
      <c r="DFN377" s="1190"/>
      <c r="DFO377" s="1190"/>
      <c r="DFP377" s="1190"/>
      <c r="DFQ377" s="1190"/>
      <c r="DFR377" s="1190"/>
      <c r="DFS377" s="1190"/>
      <c r="DFT377" s="1190"/>
      <c r="DFU377" s="1190"/>
      <c r="DFV377" s="1190"/>
      <c r="DFW377" s="1190"/>
      <c r="DFX377" s="1190"/>
      <c r="DFY377" s="1190"/>
      <c r="DFZ377" s="1190"/>
      <c r="DGA377" s="1190"/>
      <c r="DGB377" s="1190"/>
      <c r="DGC377" s="1190"/>
      <c r="DGD377" s="1190"/>
      <c r="DGE377" s="1190"/>
      <c r="DGF377" s="1190"/>
      <c r="DGG377" s="1190"/>
      <c r="DGH377" s="1190"/>
      <c r="DGI377" s="1190"/>
      <c r="DGJ377" s="1190"/>
      <c r="DGK377" s="1190"/>
      <c r="DGL377" s="1190"/>
      <c r="DGM377" s="1190"/>
      <c r="DGN377" s="1190"/>
      <c r="DGO377" s="1190"/>
      <c r="DGP377" s="1190"/>
      <c r="DGQ377" s="1190"/>
      <c r="DGR377" s="1190"/>
      <c r="DGS377" s="1190"/>
      <c r="DGT377" s="1190"/>
      <c r="DGU377" s="1190"/>
      <c r="DGV377" s="1190"/>
      <c r="DGW377" s="1190"/>
      <c r="DGX377" s="1190"/>
      <c r="DGY377" s="1190"/>
      <c r="DGZ377" s="1190"/>
      <c r="DHA377" s="1190"/>
      <c r="DHB377" s="1190"/>
      <c r="DHC377" s="1190"/>
      <c r="DHD377" s="1190"/>
      <c r="DHE377" s="1190"/>
      <c r="DHF377" s="1190"/>
      <c r="DHG377" s="1190"/>
      <c r="DHH377" s="1190"/>
      <c r="DHI377" s="1190"/>
      <c r="DHJ377" s="1190"/>
      <c r="DHK377" s="1190"/>
      <c r="DHL377" s="1190"/>
      <c r="DHM377" s="1190"/>
      <c r="DHN377" s="1190"/>
      <c r="DHO377" s="1190"/>
      <c r="DHP377" s="1190"/>
      <c r="DHQ377" s="1190"/>
      <c r="DHR377" s="1190"/>
      <c r="DHS377" s="1190"/>
      <c r="DHT377" s="1190"/>
      <c r="DHU377" s="1190"/>
      <c r="DHV377" s="1190"/>
      <c r="DHW377" s="1190"/>
      <c r="DHX377" s="1190"/>
      <c r="DHY377" s="1190"/>
      <c r="DHZ377" s="1190"/>
      <c r="DIA377" s="1190"/>
      <c r="DIB377" s="1190"/>
      <c r="DIC377" s="1190"/>
      <c r="DID377" s="1190"/>
      <c r="DIE377" s="1190"/>
      <c r="DIF377" s="1190"/>
      <c r="DIG377" s="1190"/>
      <c r="DIH377" s="1190"/>
      <c r="DII377" s="1190"/>
      <c r="DIJ377" s="1190"/>
      <c r="DIK377" s="1190"/>
      <c r="DIL377" s="1190"/>
      <c r="DIM377" s="1190"/>
      <c r="DIN377" s="1190"/>
      <c r="DIO377" s="1190"/>
      <c r="DIP377" s="1190"/>
      <c r="DIQ377" s="1190"/>
      <c r="DIR377" s="1190"/>
      <c r="DIS377" s="1190"/>
      <c r="DIT377" s="1190"/>
      <c r="DIU377" s="1190"/>
      <c r="DIV377" s="1190"/>
      <c r="DIW377" s="1190"/>
      <c r="DIX377" s="1190"/>
      <c r="DIY377" s="1190"/>
      <c r="DIZ377" s="1190"/>
      <c r="DJA377" s="1190"/>
      <c r="DJB377" s="1190"/>
      <c r="DJC377" s="1190"/>
      <c r="DJD377" s="1190"/>
      <c r="DJE377" s="1190"/>
      <c r="DJF377" s="1190"/>
      <c r="DJG377" s="1190"/>
      <c r="DJH377" s="1190"/>
      <c r="DJI377" s="1190"/>
      <c r="DJJ377" s="1190"/>
      <c r="DJK377" s="1190"/>
      <c r="DJL377" s="1190"/>
      <c r="DJM377" s="1190"/>
      <c r="DJN377" s="1190"/>
      <c r="DJO377" s="1190"/>
      <c r="DJP377" s="1190"/>
      <c r="DJQ377" s="1190"/>
      <c r="DJR377" s="1190"/>
      <c r="DJS377" s="1190"/>
      <c r="DJT377" s="1190"/>
      <c r="DJU377" s="1190"/>
      <c r="DJV377" s="1190"/>
      <c r="DJW377" s="1190"/>
      <c r="DJX377" s="1190"/>
      <c r="DJY377" s="1190"/>
      <c r="DJZ377" s="1190"/>
      <c r="DKA377" s="1190"/>
      <c r="DKB377" s="1190"/>
      <c r="DKC377" s="1190"/>
      <c r="DKD377" s="1190"/>
      <c r="DKE377" s="1190"/>
      <c r="DKF377" s="1190"/>
      <c r="DKG377" s="1190"/>
      <c r="DKH377" s="1190"/>
      <c r="DKI377" s="1190"/>
      <c r="DKJ377" s="1190"/>
      <c r="DKK377" s="1190"/>
      <c r="DKL377" s="1190"/>
      <c r="DKM377" s="1190"/>
      <c r="DKN377" s="1190"/>
      <c r="DKO377" s="1190"/>
      <c r="DKP377" s="1190"/>
      <c r="DKQ377" s="1190"/>
      <c r="DKR377" s="1190"/>
      <c r="DKS377" s="1190"/>
      <c r="DKT377" s="1190"/>
      <c r="DKU377" s="1190"/>
      <c r="DKV377" s="1190"/>
      <c r="DKW377" s="1190"/>
      <c r="DKX377" s="1190"/>
      <c r="DKY377" s="1190"/>
      <c r="DKZ377" s="1190"/>
      <c r="DLA377" s="1190"/>
      <c r="DLB377" s="1190"/>
      <c r="DLC377" s="1190"/>
      <c r="DLD377" s="1190"/>
      <c r="DLE377" s="1190"/>
      <c r="DLF377" s="1190"/>
      <c r="DLG377" s="1190"/>
      <c r="DLH377" s="1190"/>
      <c r="DLI377" s="1190"/>
      <c r="DLJ377" s="1190"/>
      <c r="DLK377" s="1190"/>
      <c r="DLL377" s="1190"/>
      <c r="DLM377" s="1190"/>
      <c r="DLN377" s="1190"/>
      <c r="DLO377" s="1190"/>
      <c r="DLP377" s="1190"/>
      <c r="DLQ377" s="1190"/>
      <c r="DLR377" s="1190"/>
      <c r="DLS377" s="1190"/>
      <c r="DLT377" s="1190"/>
      <c r="DLU377" s="1190"/>
      <c r="DLV377" s="1190"/>
      <c r="DLW377" s="1190"/>
      <c r="DLX377" s="1190"/>
      <c r="DLY377" s="1190"/>
      <c r="DLZ377" s="1190"/>
      <c r="DMA377" s="1190"/>
      <c r="DMB377" s="1190"/>
      <c r="DMC377" s="1190"/>
      <c r="DMD377" s="1190"/>
      <c r="DME377" s="1190"/>
      <c r="DMF377" s="1190"/>
      <c r="DMG377" s="1190"/>
      <c r="DMH377" s="1190"/>
      <c r="DMI377" s="1190"/>
      <c r="DMJ377" s="1190"/>
      <c r="DMK377" s="1190"/>
      <c r="DML377" s="1190"/>
      <c r="DMM377" s="1190"/>
      <c r="DMN377" s="1190"/>
      <c r="DMO377" s="1190"/>
      <c r="DMP377" s="1190"/>
      <c r="DMQ377" s="1190"/>
      <c r="DMR377" s="1190"/>
      <c r="DMS377" s="1190"/>
      <c r="DMT377" s="1190"/>
      <c r="DMU377" s="1190"/>
      <c r="DMV377" s="1190"/>
      <c r="DMW377" s="1190"/>
      <c r="DMX377" s="1190"/>
      <c r="DMY377" s="1190"/>
      <c r="DMZ377" s="1190"/>
      <c r="DNA377" s="1190"/>
      <c r="DNB377" s="1190"/>
      <c r="DNC377" s="1190"/>
      <c r="DND377" s="1190"/>
      <c r="DNE377" s="1190"/>
      <c r="DNF377" s="1190"/>
      <c r="DNG377" s="1190"/>
      <c r="DNH377" s="1190"/>
      <c r="DNI377" s="1190"/>
      <c r="DNJ377" s="1190"/>
      <c r="DNK377" s="1190"/>
      <c r="DNL377" s="1190"/>
      <c r="DNM377" s="1190"/>
      <c r="DNN377" s="1190"/>
      <c r="DNO377" s="1190"/>
      <c r="DNP377" s="1190"/>
      <c r="DNQ377" s="1190"/>
      <c r="DNR377" s="1190"/>
      <c r="DNS377" s="1190"/>
      <c r="DNT377" s="1190"/>
      <c r="DNU377" s="1190"/>
      <c r="DNV377" s="1190"/>
      <c r="DNW377" s="1190"/>
      <c r="DNX377" s="1190"/>
      <c r="DNY377" s="1190"/>
      <c r="DNZ377" s="1190"/>
      <c r="DOA377" s="1190"/>
      <c r="DOB377" s="1190"/>
      <c r="DOC377" s="1190"/>
      <c r="DOD377" s="1190"/>
      <c r="DOE377" s="1190"/>
      <c r="DOF377" s="1190"/>
      <c r="DOG377" s="1190"/>
      <c r="DOH377" s="1190"/>
      <c r="DOI377" s="1190"/>
      <c r="DOJ377" s="1190"/>
      <c r="DOK377" s="1190"/>
      <c r="DOL377" s="1190"/>
      <c r="DOM377" s="1190"/>
      <c r="DON377" s="1190"/>
      <c r="DOO377" s="1190"/>
      <c r="DOP377" s="1190"/>
      <c r="DOQ377" s="1190"/>
      <c r="DOR377" s="1190"/>
      <c r="DOS377" s="1190"/>
      <c r="DOT377" s="1190"/>
      <c r="DOU377" s="1190"/>
      <c r="DOV377" s="1190"/>
      <c r="DOW377" s="1190"/>
      <c r="DOX377" s="1190"/>
      <c r="DOY377" s="1190"/>
      <c r="DOZ377" s="1190"/>
      <c r="DPA377" s="1190"/>
      <c r="DPB377" s="1190"/>
      <c r="DPC377" s="1190"/>
      <c r="DPD377" s="1190"/>
      <c r="DPE377" s="1190"/>
      <c r="DPF377" s="1190"/>
      <c r="DPG377" s="1190"/>
      <c r="DPH377" s="1190"/>
      <c r="DPI377" s="1190"/>
      <c r="DPJ377" s="1190"/>
      <c r="DPK377" s="1190"/>
      <c r="DPL377" s="1190"/>
      <c r="DPM377" s="1190"/>
      <c r="DPN377" s="1190"/>
      <c r="DPO377" s="1190"/>
      <c r="DPP377" s="1190"/>
      <c r="DPQ377" s="1190"/>
      <c r="DPR377" s="1190"/>
      <c r="DPS377" s="1190"/>
      <c r="DPT377" s="1190"/>
      <c r="DPU377" s="1190"/>
      <c r="DPV377" s="1190"/>
      <c r="DPW377" s="1190"/>
      <c r="DPX377" s="1190"/>
      <c r="DPY377" s="1190"/>
      <c r="DPZ377" s="1190"/>
      <c r="DQA377" s="1190"/>
      <c r="DQB377" s="1190"/>
      <c r="DQC377" s="1190"/>
      <c r="DQD377" s="1190"/>
      <c r="DQE377" s="1190"/>
      <c r="DQF377" s="1190"/>
      <c r="DQG377" s="1190"/>
      <c r="DQH377" s="1190"/>
      <c r="DQI377" s="1190"/>
      <c r="DQJ377" s="1190"/>
      <c r="DQK377" s="1190"/>
      <c r="DQL377" s="1190"/>
      <c r="DQM377" s="1190"/>
      <c r="DQN377" s="1190"/>
      <c r="DQO377" s="1190"/>
      <c r="DQP377" s="1190"/>
      <c r="DQQ377" s="1190"/>
      <c r="DQR377" s="1190"/>
      <c r="DQS377" s="1190"/>
      <c r="DQT377" s="1190"/>
      <c r="DQU377" s="1190"/>
      <c r="DQV377" s="1190"/>
      <c r="DQW377" s="1190"/>
      <c r="DQX377" s="1190"/>
      <c r="DQY377" s="1190"/>
      <c r="DQZ377" s="1190"/>
      <c r="DRA377" s="1190"/>
      <c r="DRB377" s="1190"/>
      <c r="DRC377" s="1190"/>
      <c r="DRD377" s="1190"/>
      <c r="DRE377" s="1190"/>
      <c r="DRF377" s="1190"/>
      <c r="DRG377" s="1190"/>
      <c r="DRH377" s="1190"/>
      <c r="DRI377" s="1190"/>
      <c r="DRJ377" s="1190"/>
      <c r="DRK377" s="1190"/>
      <c r="DRL377" s="1190"/>
      <c r="DRM377" s="1190"/>
      <c r="DRN377" s="1190"/>
      <c r="DRO377" s="1190"/>
      <c r="DRP377" s="1190"/>
      <c r="DRQ377" s="1190"/>
      <c r="DRR377" s="1190"/>
      <c r="DRS377" s="1190"/>
      <c r="DRT377" s="1190"/>
      <c r="DRU377" s="1190"/>
      <c r="DRV377" s="1190"/>
      <c r="DRW377" s="1190"/>
      <c r="DRX377" s="1190"/>
      <c r="DRY377" s="1190"/>
      <c r="DRZ377" s="1190"/>
      <c r="DSA377" s="1190"/>
      <c r="DSB377" s="1190"/>
      <c r="DSC377" s="1190"/>
      <c r="DSD377" s="1190"/>
      <c r="DSE377" s="1190"/>
      <c r="DSF377" s="1190"/>
      <c r="DSG377" s="1190"/>
      <c r="DSH377" s="1190"/>
      <c r="DSI377" s="1190"/>
      <c r="DSJ377" s="1190"/>
      <c r="DSK377" s="1190"/>
      <c r="DSL377" s="1190"/>
      <c r="DSM377" s="1190"/>
      <c r="DSN377" s="1190"/>
      <c r="DSO377" s="1190"/>
      <c r="DSP377" s="1190"/>
      <c r="DSQ377" s="1190"/>
      <c r="DSR377" s="1190"/>
      <c r="DSS377" s="1190"/>
      <c r="DST377" s="1190"/>
      <c r="DSU377" s="1190"/>
      <c r="DSV377" s="1190"/>
      <c r="DSW377" s="1190"/>
      <c r="DSX377" s="1190"/>
      <c r="DSY377" s="1190"/>
      <c r="DSZ377" s="1190"/>
      <c r="DTA377" s="1190"/>
      <c r="DTB377" s="1190"/>
      <c r="DTC377" s="1190"/>
      <c r="DTD377" s="1190"/>
      <c r="DTE377" s="1190"/>
      <c r="DTF377" s="1190"/>
      <c r="DTG377" s="1190"/>
      <c r="DTH377" s="1190"/>
      <c r="DTI377" s="1190"/>
      <c r="DTJ377" s="1190"/>
      <c r="DTK377" s="1190"/>
      <c r="DTL377" s="1190"/>
      <c r="DTM377" s="1190"/>
      <c r="DTN377" s="1190"/>
      <c r="DTO377" s="1190"/>
      <c r="DTP377" s="1190"/>
      <c r="DTQ377" s="1190"/>
      <c r="DTR377" s="1190"/>
      <c r="DTS377" s="1190"/>
      <c r="DTT377" s="1190"/>
      <c r="DTU377" s="1190"/>
      <c r="DTV377" s="1190"/>
      <c r="DTW377" s="1190"/>
      <c r="DTX377" s="1190"/>
      <c r="DTY377" s="1190"/>
      <c r="DTZ377" s="1190"/>
      <c r="DUA377" s="1190"/>
      <c r="DUB377" s="1190"/>
      <c r="DUC377" s="1190"/>
      <c r="DUD377" s="1190"/>
      <c r="DUE377" s="1190"/>
      <c r="DUF377" s="1190"/>
      <c r="DUG377" s="1190"/>
      <c r="DUH377" s="1190"/>
      <c r="DUI377" s="1190"/>
      <c r="DUJ377" s="1190"/>
      <c r="DUK377" s="1190"/>
      <c r="DUL377" s="1190"/>
      <c r="DUM377" s="1190"/>
      <c r="DUN377" s="1190"/>
      <c r="DUO377" s="1190"/>
      <c r="DUP377" s="1190"/>
      <c r="DUQ377" s="1190"/>
      <c r="DUR377" s="1190"/>
      <c r="DUS377" s="1190"/>
      <c r="DUT377" s="1190"/>
      <c r="DUU377" s="1190"/>
      <c r="DUV377" s="1190"/>
      <c r="DUW377" s="1190"/>
      <c r="DUX377" s="1190"/>
      <c r="DUY377" s="1190"/>
      <c r="DUZ377" s="1190"/>
      <c r="DVA377" s="1190"/>
      <c r="DVB377" s="1190"/>
      <c r="DVC377" s="1190"/>
      <c r="DVD377" s="1190"/>
      <c r="DVE377" s="1190"/>
      <c r="DVF377" s="1190"/>
      <c r="DVG377" s="1190"/>
      <c r="DVH377" s="1190"/>
      <c r="DVI377" s="1190"/>
      <c r="DVJ377" s="1190"/>
      <c r="DVK377" s="1190"/>
      <c r="DVL377" s="1190"/>
      <c r="DVM377" s="1190"/>
      <c r="DVN377" s="1190"/>
      <c r="DVO377" s="1190"/>
      <c r="DVP377" s="1190"/>
      <c r="DVQ377" s="1190"/>
      <c r="DVR377" s="1190"/>
      <c r="DVS377" s="1190"/>
      <c r="DVT377" s="1190"/>
      <c r="DVU377" s="1190"/>
      <c r="DVV377" s="1190"/>
      <c r="DVW377" s="1190"/>
      <c r="DVX377" s="1190"/>
      <c r="DVY377" s="1190"/>
      <c r="DVZ377" s="1190"/>
      <c r="DWA377" s="1190"/>
      <c r="DWB377" s="1190"/>
      <c r="DWC377" s="1190"/>
      <c r="DWD377" s="1190"/>
      <c r="DWE377" s="1190"/>
      <c r="DWF377" s="1190"/>
      <c r="DWG377" s="1190"/>
      <c r="DWH377" s="1190"/>
      <c r="DWI377" s="1190"/>
      <c r="DWJ377" s="1190"/>
      <c r="DWK377" s="1190"/>
      <c r="DWL377" s="1190"/>
      <c r="DWM377" s="1190"/>
      <c r="DWN377" s="1190"/>
      <c r="DWO377" s="1190"/>
      <c r="DWP377" s="1190"/>
      <c r="DWQ377" s="1190"/>
      <c r="DWR377" s="1190"/>
      <c r="DWS377" s="1190"/>
      <c r="DWT377" s="1190"/>
      <c r="DWU377" s="1190"/>
      <c r="DWV377" s="1190"/>
      <c r="DWW377" s="1190"/>
      <c r="DWX377" s="1190"/>
      <c r="DWY377" s="1190"/>
      <c r="DWZ377" s="1190"/>
      <c r="DXA377" s="1190"/>
      <c r="DXB377" s="1190"/>
      <c r="DXC377" s="1190"/>
      <c r="DXD377" s="1190"/>
      <c r="DXE377" s="1190"/>
      <c r="DXF377" s="1190"/>
      <c r="DXG377" s="1190"/>
      <c r="DXH377" s="1190"/>
      <c r="DXI377" s="1190"/>
      <c r="DXJ377" s="1190"/>
      <c r="DXK377" s="1190"/>
      <c r="DXL377" s="1190"/>
      <c r="DXM377" s="1190"/>
      <c r="DXN377" s="1190"/>
      <c r="DXO377" s="1190"/>
      <c r="DXP377" s="1190"/>
      <c r="DXQ377" s="1190"/>
      <c r="DXR377" s="1190"/>
      <c r="DXS377" s="1190"/>
      <c r="DXT377" s="1190"/>
      <c r="DXU377" s="1190"/>
      <c r="DXV377" s="1190"/>
      <c r="DXW377" s="1190"/>
      <c r="DXX377" s="1190"/>
      <c r="DXY377" s="1190"/>
      <c r="DXZ377" s="1190"/>
      <c r="DYA377" s="1190"/>
      <c r="DYB377" s="1190"/>
      <c r="DYC377" s="1190"/>
      <c r="DYD377" s="1190"/>
      <c r="DYE377" s="1190"/>
      <c r="DYF377" s="1190"/>
      <c r="DYG377" s="1190"/>
      <c r="DYH377" s="1190"/>
      <c r="DYI377" s="1190"/>
      <c r="DYJ377" s="1190"/>
      <c r="DYK377" s="1190"/>
      <c r="DYL377" s="1190"/>
      <c r="DYM377" s="1190"/>
      <c r="DYN377" s="1190"/>
      <c r="DYO377" s="1190"/>
      <c r="DYP377" s="1190"/>
      <c r="DYQ377" s="1190"/>
      <c r="DYR377" s="1190"/>
      <c r="DYS377" s="1190"/>
      <c r="DYT377" s="1190"/>
      <c r="DYU377" s="1190"/>
      <c r="DYV377" s="1190"/>
      <c r="DYW377" s="1190"/>
      <c r="DYX377" s="1190"/>
      <c r="DYY377" s="1190"/>
      <c r="DYZ377" s="1190"/>
      <c r="DZA377" s="1190"/>
      <c r="DZB377" s="1190"/>
      <c r="DZC377" s="1190"/>
      <c r="DZD377" s="1190"/>
      <c r="DZE377" s="1190"/>
      <c r="DZF377" s="1190"/>
      <c r="DZG377" s="1190"/>
      <c r="DZH377" s="1190"/>
      <c r="DZI377" s="1190"/>
      <c r="DZJ377" s="1190"/>
      <c r="DZK377" s="1190"/>
      <c r="DZL377" s="1190"/>
      <c r="DZM377" s="1190"/>
      <c r="DZN377" s="1190"/>
      <c r="DZO377" s="1190"/>
      <c r="DZP377" s="1190"/>
      <c r="DZQ377" s="1190"/>
      <c r="DZR377" s="1190"/>
      <c r="DZS377" s="1190"/>
      <c r="DZT377" s="1190"/>
      <c r="DZU377" s="1190"/>
      <c r="DZV377" s="1190"/>
      <c r="DZW377" s="1190"/>
      <c r="DZX377" s="1190"/>
      <c r="DZY377" s="1190"/>
      <c r="DZZ377" s="1190"/>
      <c r="EAA377" s="1190"/>
      <c r="EAB377" s="1190"/>
      <c r="EAC377" s="1190"/>
      <c r="EAD377" s="1190"/>
      <c r="EAE377" s="1190"/>
      <c r="EAF377" s="1190"/>
      <c r="EAG377" s="1190"/>
      <c r="EAH377" s="1190"/>
      <c r="EAI377" s="1190"/>
      <c r="EAJ377" s="1190"/>
      <c r="EAK377" s="1190"/>
      <c r="EAL377" s="1190"/>
      <c r="EAM377" s="1190"/>
      <c r="EAN377" s="1190"/>
      <c r="EAO377" s="1190"/>
      <c r="EAP377" s="1190"/>
      <c r="EAQ377" s="1190"/>
      <c r="EAR377" s="1190"/>
      <c r="EAS377" s="1190"/>
      <c r="EAT377" s="1190"/>
      <c r="EAU377" s="1190"/>
      <c r="EAV377" s="1190"/>
      <c r="EAW377" s="1190"/>
      <c r="EAX377" s="1190"/>
      <c r="EAY377" s="1190"/>
      <c r="EAZ377" s="1190"/>
      <c r="EBA377" s="1190"/>
      <c r="EBB377" s="1190"/>
      <c r="EBC377" s="1190"/>
      <c r="EBD377" s="1190"/>
      <c r="EBE377" s="1190"/>
      <c r="EBF377" s="1190"/>
      <c r="EBG377" s="1190"/>
      <c r="EBH377" s="1190"/>
      <c r="EBI377" s="1190"/>
      <c r="EBJ377" s="1190"/>
      <c r="EBK377" s="1190"/>
      <c r="EBL377" s="1190"/>
      <c r="EBM377" s="1190"/>
      <c r="EBN377" s="1190"/>
      <c r="EBO377" s="1190"/>
      <c r="EBP377" s="1190"/>
      <c r="EBQ377" s="1190"/>
      <c r="EBR377" s="1190"/>
      <c r="EBS377" s="1190"/>
      <c r="EBT377" s="1190"/>
      <c r="EBU377" s="1190"/>
      <c r="EBV377" s="1190"/>
      <c r="EBW377" s="1190"/>
      <c r="EBX377" s="1190"/>
      <c r="EBY377" s="1190"/>
      <c r="EBZ377" s="1190"/>
      <c r="ECA377" s="1190"/>
      <c r="ECB377" s="1190"/>
      <c r="ECC377" s="1190"/>
      <c r="ECD377" s="1190"/>
      <c r="ECE377" s="1190"/>
      <c r="ECF377" s="1190"/>
      <c r="ECG377" s="1190"/>
      <c r="ECH377" s="1190"/>
      <c r="ECI377" s="1190"/>
      <c r="ECJ377" s="1190"/>
      <c r="ECK377" s="1190"/>
      <c r="ECL377" s="1190"/>
      <c r="ECM377" s="1190"/>
      <c r="ECN377" s="1190"/>
      <c r="ECO377" s="1190"/>
      <c r="ECP377" s="1190"/>
      <c r="ECQ377" s="1190"/>
      <c r="ECR377" s="1190"/>
      <c r="ECS377" s="1190"/>
      <c r="ECT377" s="1190"/>
      <c r="ECU377" s="1190"/>
      <c r="ECV377" s="1190"/>
      <c r="ECW377" s="1190"/>
      <c r="ECX377" s="1190"/>
      <c r="ECY377" s="1190"/>
      <c r="ECZ377" s="1190"/>
      <c r="EDA377" s="1190"/>
      <c r="EDB377" s="1190"/>
      <c r="EDC377" s="1190"/>
      <c r="EDD377" s="1190"/>
      <c r="EDE377" s="1190"/>
      <c r="EDF377" s="1190"/>
      <c r="EDG377" s="1190"/>
      <c r="EDH377" s="1190"/>
      <c r="EDI377" s="1190"/>
      <c r="EDJ377" s="1190"/>
      <c r="EDK377" s="1190"/>
      <c r="EDL377" s="1190"/>
      <c r="EDM377" s="1190"/>
      <c r="EDN377" s="1190"/>
      <c r="EDO377" s="1190"/>
      <c r="EDP377" s="1190"/>
      <c r="EDQ377" s="1190"/>
      <c r="EDR377" s="1190"/>
      <c r="EDS377" s="1190"/>
      <c r="EDT377" s="1190"/>
      <c r="EDU377" s="1190"/>
      <c r="EDV377" s="1190"/>
      <c r="EDW377" s="1190"/>
      <c r="EDX377" s="1190"/>
      <c r="EDY377" s="1190"/>
      <c r="EDZ377" s="1190"/>
      <c r="EEA377" s="1190"/>
      <c r="EEB377" s="1190"/>
      <c r="EEC377" s="1190"/>
      <c r="EED377" s="1190"/>
      <c r="EEE377" s="1190"/>
      <c r="EEF377" s="1190"/>
      <c r="EEG377" s="1190"/>
      <c r="EEH377" s="1190"/>
      <c r="EEI377" s="1190"/>
      <c r="EEJ377" s="1190"/>
      <c r="EEK377" s="1190"/>
      <c r="EEL377" s="1190"/>
      <c r="EEM377" s="1190"/>
      <c r="EEN377" s="1190"/>
      <c r="EEO377" s="1190"/>
      <c r="EEP377" s="1190"/>
      <c r="EEQ377" s="1190"/>
      <c r="EER377" s="1190"/>
      <c r="EES377" s="1190"/>
      <c r="EET377" s="1190"/>
      <c r="EEU377" s="1190"/>
      <c r="EEV377" s="1190"/>
      <c r="EEW377" s="1190"/>
      <c r="EEX377" s="1190"/>
      <c r="EEY377" s="1190"/>
      <c r="EEZ377" s="1190"/>
      <c r="EFA377" s="1190"/>
      <c r="EFB377" s="1190"/>
      <c r="EFC377" s="1190"/>
      <c r="EFD377" s="1190"/>
      <c r="EFE377" s="1190"/>
      <c r="EFF377" s="1190"/>
      <c r="EFG377" s="1190"/>
      <c r="EFH377" s="1190"/>
      <c r="EFI377" s="1190"/>
      <c r="EFJ377" s="1190"/>
      <c r="EFK377" s="1190"/>
      <c r="EFL377" s="1190"/>
      <c r="EFM377" s="1190"/>
      <c r="EFN377" s="1190"/>
      <c r="EFO377" s="1190"/>
      <c r="EFP377" s="1190"/>
      <c r="EFQ377" s="1190"/>
      <c r="EFR377" s="1190"/>
      <c r="EFS377" s="1190"/>
      <c r="EFT377" s="1190"/>
      <c r="EFU377" s="1190"/>
      <c r="EFV377" s="1190"/>
      <c r="EFW377" s="1190"/>
      <c r="EFX377" s="1190"/>
      <c r="EFY377" s="1190"/>
      <c r="EFZ377" s="1190"/>
      <c r="EGA377" s="1190"/>
      <c r="EGB377" s="1190"/>
      <c r="EGC377" s="1190"/>
      <c r="EGD377" s="1190"/>
      <c r="EGE377" s="1190"/>
      <c r="EGF377" s="1190"/>
      <c r="EGG377" s="1190"/>
      <c r="EGH377" s="1190"/>
      <c r="EGI377" s="1190"/>
      <c r="EGJ377" s="1190"/>
      <c r="EGK377" s="1190"/>
      <c r="EGL377" s="1190"/>
      <c r="EGM377" s="1190"/>
      <c r="EGN377" s="1190"/>
      <c r="EGO377" s="1190"/>
      <c r="EGP377" s="1190"/>
      <c r="EGQ377" s="1190"/>
      <c r="EGR377" s="1190"/>
      <c r="EGS377" s="1190"/>
      <c r="EGT377" s="1190"/>
      <c r="EGU377" s="1190"/>
      <c r="EGV377" s="1190"/>
      <c r="EGW377" s="1190"/>
      <c r="EGX377" s="1190"/>
      <c r="EGY377" s="1190"/>
      <c r="EGZ377" s="1190"/>
      <c r="EHA377" s="1190"/>
      <c r="EHB377" s="1190"/>
      <c r="EHC377" s="1190"/>
      <c r="EHD377" s="1190"/>
      <c r="EHE377" s="1190"/>
      <c r="EHF377" s="1190"/>
      <c r="EHG377" s="1190"/>
      <c r="EHH377" s="1190"/>
      <c r="EHI377" s="1190"/>
      <c r="EHJ377" s="1190"/>
      <c r="EHK377" s="1190"/>
      <c r="EHL377" s="1190"/>
      <c r="EHM377" s="1190"/>
      <c r="EHN377" s="1190"/>
      <c r="EHO377" s="1190"/>
      <c r="EHP377" s="1190"/>
      <c r="EHQ377" s="1190"/>
      <c r="EHR377" s="1190"/>
      <c r="EHS377" s="1190"/>
      <c r="EHT377" s="1190"/>
      <c r="EHU377" s="1190"/>
      <c r="EHV377" s="1190"/>
      <c r="EHW377" s="1190"/>
      <c r="EHX377" s="1190"/>
      <c r="EHY377" s="1190"/>
      <c r="EHZ377" s="1190"/>
      <c r="EIA377" s="1190"/>
      <c r="EIB377" s="1190"/>
      <c r="EIC377" s="1190"/>
      <c r="EID377" s="1190"/>
      <c r="EIE377" s="1190"/>
      <c r="EIF377" s="1190"/>
      <c r="EIG377" s="1190"/>
      <c r="EIH377" s="1190"/>
      <c r="EII377" s="1190"/>
      <c r="EIJ377" s="1190"/>
      <c r="EIK377" s="1190"/>
      <c r="EIL377" s="1190"/>
      <c r="EIM377" s="1190"/>
      <c r="EIN377" s="1190"/>
      <c r="EIO377" s="1190"/>
      <c r="EIP377" s="1190"/>
      <c r="EIQ377" s="1190"/>
      <c r="EIR377" s="1190"/>
      <c r="EIS377" s="1190"/>
      <c r="EIT377" s="1190"/>
      <c r="EIU377" s="1190"/>
      <c r="EIV377" s="1190"/>
      <c r="EIW377" s="1190"/>
      <c r="EIX377" s="1190"/>
      <c r="EIY377" s="1190"/>
      <c r="EIZ377" s="1190"/>
      <c r="EJA377" s="1190"/>
      <c r="EJB377" s="1190"/>
      <c r="EJC377" s="1190"/>
      <c r="EJD377" s="1190"/>
      <c r="EJE377" s="1190"/>
      <c r="EJF377" s="1190"/>
      <c r="EJG377" s="1190"/>
      <c r="EJH377" s="1190"/>
      <c r="EJI377" s="1190"/>
      <c r="EJJ377" s="1190"/>
      <c r="EJK377" s="1190"/>
      <c r="EJL377" s="1190"/>
      <c r="EJM377" s="1190"/>
      <c r="EJN377" s="1190"/>
      <c r="EJO377" s="1190"/>
      <c r="EJP377" s="1190"/>
      <c r="EJQ377" s="1190"/>
      <c r="EJR377" s="1190"/>
      <c r="EJS377" s="1190"/>
      <c r="EJT377" s="1190"/>
      <c r="EJU377" s="1190"/>
      <c r="EJV377" s="1190"/>
      <c r="EJW377" s="1190"/>
      <c r="EJX377" s="1190"/>
      <c r="EJY377" s="1190"/>
      <c r="EJZ377" s="1190"/>
      <c r="EKA377" s="1190"/>
      <c r="EKB377" s="1190"/>
      <c r="EKC377" s="1190"/>
      <c r="EKD377" s="1190"/>
      <c r="EKE377" s="1190"/>
      <c r="EKF377" s="1190"/>
      <c r="EKG377" s="1190"/>
      <c r="EKH377" s="1190"/>
      <c r="EKI377" s="1190"/>
      <c r="EKJ377" s="1190"/>
      <c r="EKK377" s="1190"/>
      <c r="EKL377" s="1190"/>
      <c r="EKM377" s="1190"/>
      <c r="EKN377" s="1190"/>
      <c r="EKO377" s="1190"/>
      <c r="EKP377" s="1190"/>
      <c r="EKQ377" s="1190"/>
      <c r="EKR377" s="1190"/>
      <c r="EKS377" s="1190"/>
      <c r="EKT377" s="1190"/>
      <c r="EKU377" s="1190"/>
      <c r="EKV377" s="1190"/>
      <c r="EKW377" s="1190"/>
      <c r="EKX377" s="1190"/>
      <c r="EKY377" s="1190"/>
      <c r="EKZ377" s="1190"/>
      <c r="ELA377" s="1190"/>
      <c r="ELB377" s="1190"/>
      <c r="ELC377" s="1190"/>
      <c r="ELD377" s="1190"/>
      <c r="ELE377" s="1190"/>
      <c r="ELF377" s="1190"/>
      <c r="ELG377" s="1190"/>
      <c r="ELH377" s="1190"/>
      <c r="ELI377" s="1190"/>
      <c r="ELJ377" s="1190"/>
      <c r="ELK377" s="1190"/>
      <c r="ELL377" s="1190"/>
      <c r="ELM377" s="1190"/>
      <c r="ELN377" s="1190"/>
      <c r="ELO377" s="1190"/>
      <c r="ELP377" s="1190"/>
      <c r="ELQ377" s="1190"/>
      <c r="ELR377" s="1190"/>
      <c r="ELS377" s="1190"/>
      <c r="ELT377" s="1190"/>
      <c r="ELU377" s="1190"/>
      <c r="ELV377" s="1190"/>
      <c r="ELW377" s="1190"/>
      <c r="ELX377" s="1190"/>
      <c r="ELY377" s="1190"/>
      <c r="ELZ377" s="1190"/>
      <c r="EMA377" s="1190"/>
      <c r="EMB377" s="1190"/>
      <c r="EMC377" s="1190"/>
      <c r="EMD377" s="1190"/>
      <c r="EME377" s="1190"/>
      <c r="EMF377" s="1190"/>
      <c r="EMG377" s="1190"/>
      <c r="EMH377" s="1190"/>
      <c r="EMI377" s="1190"/>
      <c r="EMJ377" s="1190"/>
      <c r="EMK377" s="1190"/>
      <c r="EML377" s="1190"/>
      <c r="EMM377" s="1190"/>
      <c r="EMN377" s="1190"/>
      <c r="EMO377" s="1190"/>
      <c r="EMP377" s="1190"/>
      <c r="EMQ377" s="1190"/>
      <c r="EMR377" s="1190"/>
      <c r="EMS377" s="1190"/>
      <c r="EMT377" s="1190"/>
      <c r="EMU377" s="1190"/>
      <c r="EMV377" s="1190"/>
      <c r="EMW377" s="1190"/>
      <c r="EMX377" s="1190"/>
      <c r="EMY377" s="1190"/>
      <c r="EMZ377" s="1190"/>
      <c r="ENA377" s="1190"/>
      <c r="ENB377" s="1190"/>
      <c r="ENC377" s="1190"/>
      <c r="END377" s="1190"/>
      <c r="ENE377" s="1190"/>
      <c r="ENF377" s="1190"/>
      <c r="ENG377" s="1190"/>
      <c r="ENH377" s="1190"/>
      <c r="ENI377" s="1190"/>
      <c r="ENJ377" s="1190"/>
      <c r="ENK377" s="1190"/>
      <c r="ENL377" s="1190"/>
      <c r="ENM377" s="1190"/>
      <c r="ENN377" s="1190"/>
      <c r="ENO377" s="1190"/>
      <c r="ENP377" s="1190"/>
      <c r="ENQ377" s="1190"/>
      <c r="ENR377" s="1190"/>
      <c r="ENS377" s="1190"/>
      <c r="ENT377" s="1190"/>
      <c r="ENU377" s="1190"/>
      <c r="ENV377" s="1190"/>
      <c r="ENW377" s="1190"/>
      <c r="ENX377" s="1190"/>
      <c r="ENY377" s="1190"/>
      <c r="ENZ377" s="1190"/>
      <c r="EOA377" s="1190"/>
      <c r="EOB377" s="1190"/>
      <c r="EOC377" s="1190"/>
      <c r="EOD377" s="1190"/>
      <c r="EOE377" s="1190"/>
      <c r="EOF377" s="1190"/>
      <c r="EOG377" s="1190"/>
      <c r="EOH377" s="1190"/>
      <c r="EOI377" s="1190"/>
      <c r="EOJ377" s="1190"/>
      <c r="EOK377" s="1190"/>
      <c r="EOL377" s="1190"/>
      <c r="EOM377" s="1190"/>
      <c r="EON377" s="1190"/>
      <c r="EOO377" s="1190"/>
      <c r="EOP377" s="1190"/>
      <c r="EOQ377" s="1190"/>
      <c r="EOR377" s="1190"/>
      <c r="EOS377" s="1190"/>
      <c r="EOT377" s="1190"/>
      <c r="EOU377" s="1190"/>
      <c r="EOV377" s="1190"/>
      <c r="EOW377" s="1190"/>
      <c r="EOX377" s="1190"/>
      <c r="EOY377" s="1190"/>
      <c r="EOZ377" s="1190"/>
      <c r="EPA377" s="1190"/>
      <c r="EPB377" s="1190"/>
      <c r="EPC377" s="1190"/>
      <c r="EPD377" s="1190"/>
      <c r="EPE377" s="1190"/>
      <c r="EPF377" s="1190"/>
      <c r="EPG377" s="1190"/>
      <c r="EPH377" s="1190"/>
      <c r="EPI377" s="1190"/>
      <c r="EPJ377" s="1190"/>
      <c r="EPK377" s="1190"/>
      <c r="EPL377" s="1190"/>
      <c r="EPM377" s="1190"/>
      <c r="EPN377" s="1190"/>
      <c r="EPO377" s="1190"/>
      <c r="EPP377" s="1190"/>
      <c r="EPQ377" s="1190"/>
      <c r="EPR377" s="1190"/>
      <c r="EPS377" s="1190"/>
      <c r="EPT377" s="1190"/>
      <c r="EPU377" s="1190"/>
      <c r="EPV377" s="1190"/>
      <c r="EPW377" s="1190"/>
      <c r="EPX377" s="1190"/>
      <c r="EPY377" s="1190"/>
      <c r="EPZ377" s="1190"/>
      <c r="EQA377" s="1190"/>
      <c r="EQB377" s="1190"/>
      <c r="EQC377" s="1190"/>
      <c r="EQD377" s="1190"/>
      <c r="EQE377" s="1190"/>
      <c r="EQF377" s="1190"/>
      <c r="EQG377" s="1190"/>
      <c r="EQH377" s="1190"/>
      <c r="EQI377" s="1190"/>
      <c r="EQJ377" s="1190"/>
      <c r="EQK377" s="1190"/>
      <c r="EQL377" s="1190"/>
      <c r="EQM377" s="1190"/>
      <c r="EQN377" s="1190"/>
      <c r="EQO377" s="1190"/>
      <c r="EQP377" s="1190"/>
      <c r="EQQ377" s="1190"/>
      <c r="EQR377" s="1190"/>
      <c r="EQS377" s="1190"/>
      <c r="EQT377" s="1190"/>
      <c r="EQU377" s="1190"/>
      <c r="EQV377" s="1190"/>
      <c r="EQW377" s="1190"/>
      <c r="EQX377" s="1190"/>
      <c r="EQY377" s="1190"/>
      <c r="EQZ377" s="1190"/>
      <c r="ERA377" s="1190"/>
      <c r="ERB377" s="1190"/>
      <c r="ERC377" s="1190"/>
      <c r="ERD377" s="1190"/>
      <c r="ERE377" s="1190"/>
      <c r="ERF377" s="1190"/>
      <c r="ERG377" s="1190"/>
      <c r="ERH377" s="1190"/>
      <c r="ERI377" s="1190"/>
      <c r="ERJ377" s="1190"/>
      <c r="ERK377" s="1190"/>
      <c r="ERL377" s="1190"/>
      <c r="ERM377" s="1190"/>
      <c r="ERN377" s="1190"/>
      <c r="ERO377" s="1190"/>
      <c r="ERP377" s="1190"/>
      <c r="ERQ377" s="1190"/>
      <c r="ERR377" s="1190"/>
      <c r="ERS377" s="1190"/>
      <c r="ERT377" s="1190"/>
      <c r="ERU377" s="1190"/>
      <c r="ERV377" s="1190"/>
      <c r="ERW377" s="1190"/>
      <c r="ERX377" s="1190"/>
      <c r="ERY377" s="1190"/>
      <c r="ERZ377" s="1190"/>
      <c r="ESA377" s="1190"/>
      <c r="ESB377" s="1190"/>
      <c r="ESC377" s="1190"/>
      <c r="ESD377" s="1190"/>
      <c r="ESE377" s="1190"/>
      <c r="ESF377" s="1190"/>
      <c r="ESG377" s="1190"/>
      <c r="ESH377" s="1190"/>
      <c r="ESI377" s="1190"/>
      <c r="ESJ377" s="1190"/>
      <c r="ESK377" s="1190"/>
      <c r="ESL377" s="1190"/>
      <c r="ESM377" s="1190"/>
      <c r="ESN377" s="1190"/>
      <c r="ESO377" s="1190"/>
      <c r="ESP377" s="1190"/>
      <c r="ESQ377" s="1190"/>
      <c r="ESR377" s="1190"/>
      <c r="ESS377" s="1190"/>
      <c r="EST377" s="1190"/>
      <c r="ESU377" s="1190"/>
      <c r="ESV377" s="1190"/>
      <c r="ESW377" s="1190"/>
      <c r="ESX377" s="1190"/>
      <c r="ESY377" s="1190"/>
      <c r="ESZ377" s="1190"/>
      <c r="ETA377" s="1190"/>
      <c r="ETB377" s="1190"/>
      <c r="ETC377" s="1190"/>
      <c r="ETD377" s="1190"/>
      <c r="ETE377" s="1190"/>
      <c r="ETF377" s="1190"/>
      <c r="ETG377" s="1190"/>
      <c r="ETH377" s="1190"/>
      <c r="ETI377" s="1190"/>
      <c r="ETJ377" s="1190"/>
      <c r="ETK377" s="1190"/>
      <c r="ETL377" s="1190"/>
      <c r="ETM377" s="1190"/>
      <c r="ETN377" s="1190"/>
      <c r="ETO377" s="1190"/>
      <c r="ETP377" s="1190"/>
      <c r="ETQ377" s="1190"/>
      <c r="ETR377" s="1190"/>
      <c r="ETS377" s="1190"/>
      <c r="ETT377" s="1190"/>
      <c r="ETU377" s="1190"/>
      <c r="ETV377" s="1190"/>
      <c r="ETW377" s="1190"/>
      <c r="ETX377" s="1190"/>
      <c r="ETY377" s="1190"/>
      <c r="ETZ377" s="1190"/>
      <c r="EUA377" s="1190"/>
      <c r="EUB377" s="1190"/>
      <c r="EUC377" s="1190"/>
      <c r="EUD377" s="1190"/>
      <c r="EUE377" s="1190"/>
      <c r="EUF377" s="1190"/>
      <c r="EUG377" s="1190"/>
      <c r="EUH377" s="1190"/>
      <c r="EUI377" s="1190"/>
      <c r="EUJ377" s="1190"/>
      <c r="EUK377" s="1190"/>
      <c r="EUL377" s="1190"/>
      <c r="EUM377" s="1190"/>
      <c r="EUN377" s="1190"/>
      <c r="EUO377" s="1190"/>
      <c r="EUP377" s="1190"/>
      <c r="EUQ377" s="1190"/>
      <c r="EUR377" s="1190"/>
      <c r="EUS377" s="1190"/>
      <c r="EUT377" s="1190"/>
      <c r="EUU377" s="1190"/>
      <c r="EUV377" s="1190"/>
      <c r="EUW377" s="1190"/>
      <c r="EUX377" s="1190"/>
      <c r="EUY377" s="1190"/>
      <c r="EUZ377" s="1190"/>
      <c r="EVA377" s="1190"/>
      <c r="EVB377" s="1190"/>
      <c r="EVC377" s="1190"/>
      <c r="EVD377" s="1190"/>
      <c r="EVE377" s="1190"/>
      <c r="EVF377" s="1190"/>
      <c r="EVG377" s="1190"/>
      <c r="EVH377" s="1190"/>
      <c r="EVI377" s="1190"/>
      <c r="EVJ377" s="1190"/>
      <c r="EVK377" s="1190"/>
      <c r="EVL377" s="1190"/>
      <c r="EVM377" s="1190"/>
      <c r="EVN377" s="1190"/>
      <c r="EVO377" s="1190"/>
      <c r="EVP377" s="1190"/>
      <c r="EVQ377" s="1190"/>
      <c r="EVR377" s="1190"/>
      <c r="EVS377" s="1190"/>
      <c r="EVT377" s="1190"/>
      <c r="EVU377" s="1190"/>
      <c r="EVV377" s="1190"/>
      <c r="EVW377" s="1190"/>
      <c r="EVX377" s="1190"/>
      <c r="EVY377" s="1190"/>
      <c r="EVZ377" s="1190"/>
      <c r="EWA377" s="1190"/>
      <c r="EWB377" s="1190"/>
      <c r="EWC377" s="1190"/>
      <c r="EWD377" s="1190"/>
      <c r="EWE377" s="1190"/>
      <c r="EWF377" s="1190"/>
      <c r="EWG377" s="1190"/>
      <c r="EWH377" s="1190"/>
      <c r="EWI377" s="1190"/>
      <c r="EWJ377" s="1190"/>
      <c r="EWK377" s="1190"/>
      <c r="EWL377" s="1190"/>
      <c r="EWM377" s="1190"/>
      <c r="EWN377" s="1190"/>
      <c r="EWO377" s="1190"/>
      <c r="EWP377" s="1190"/>
      <c r="EWQ377" s="1190"/>
      <c r="EWR377" s="1190"/>
      <c r="EWS377" s="1190"/>
      <c r="EWT377" s="1190"/>
      <c r="EWU377" s="1190"/>
      <c r="EWV377" s="1190"/>
      <c r="EWW377" s="1190"/>
      <c r="EWX377" s="1190"/>
      <c r="EWY377" s="1190"/>
      <c r="EWZ377" s="1190"/>
      <c r="EXA377" s="1190"/>
      <c r="EXB377" s="1190"/>
      <c r="EXC377" s="1190"/>
      <c r="EXD377" s="1190"/>
      <c r="EXE377" s="1190"/>
      <c r="EXF377" s="1190"/>
      <c r="EXG377" s="1190"/>
      <c r="EXH377" s="1190"/>
      <c r="EXI377" s="1190"/>
      <c r="EXJ377" s="1190"/>
      <c r="EXK377" s="1190"/>
      <c r="EXL377" s="1190"/>
      <c r="EXM377" s="1190"/>
      <c r="EXN377" s="1190"/>
      <c r="EXO377" s="1190"/>
      <c r="EXP377" s="1190"/>
      <c r="EXQ377" s="1190"/>
      <c r="EXR377" s="1190"/>
      <c r="EXS377" s="1190"/>
      <c r="EXT377" s="1190"/>
      <c r="EXU377" s="1190"/>
      <c r="EXV377" s="1190"/>
      <c r="EXW377" s="1190"/>
      <c r="EXX377" s="1190"/>
      <c r="EXY377" s="1190"/>
      <c r="EXZ377" s="1190"/>
      <c r="EYA377" s="1190"/>
      <c r="EYB377" s="1190"/>
      <c r="EYC377" s="1190"/>
      <c r="EYD377" s="1190"/>
      <c r="EYE377" s="1190"/>
      <c r="EYF377" s="1190"/>
      <c r="EYG377" s="1190"/>
      <c r="EYH377" s="1190"/>
      <c r="EYI377" s="1190"/>
      <c r="EYJ377" s="1190"/>
      <c r="EYK377" s="1190"/>
      <c r="EYL377" s="1190"/>
      <c r="EYM377" s="1190"/>
      <c r="EYN377" s="1190"/>
      <c r="EYO377" s="1190"/>
      <c r="EYP377" s="1190"/>
      <c r="EYQ377" s="1190"/>
      <c r="EYR377" s="1190"/>
      <c r="EYS377" s="1190"/>
      <c r="EYT377" s="1190"/>
      <c r="EYU377" s="1190"/>
      <c r="EYV377" s="1190"/>
      <c r="EYW377" s="1190"/>
      <c r="EYX377" s="1190"/>
      <c r="EYY377" s="1190"/>
      <c r="EYZ377" s="1190"/>
      <c r="EZA377" s="1190"/>
      <c r="EZB377" s="1190"/>
      <c r="EZC377" s="1190"/>
      <c r="EZD377" s="1190"/>
      <c r="EZE377" s="1190"/>
      <c r="EZF377" s="1190"/>
      <c r="EZG377" s="1190"/>
      <c r="EZH377" s="1190"/>
      <c r="EZI377" s="1190"/>
      <c r="EZJ377" s="1190"/>
      <c r="EZK377" s="1190"/>
      <c r="EZL377" s="1190"/>
      <c r="EZM377" s="1190"/>
      <c r="EZN377" s="1190"/>
      <c r="EZO377" s="1190"/>
      <c r="EZP377" s="1190"/>
      <c r="EZQ377" s="1190"/>
      <c r="EZR377" s="1190"/>
      <c r="EZS377" s="1190"/>
      <c r="EZT377" s="1190"/>
      <c r="EZU377" s="1190"/>
      <c r="EZV377" s="1190"/>
      <c r="EZW377" s="1190"/>
      <c r="EZX377" s="1190"/>
      <c r="EZY377" s="1190"/>
      <c r="EZZ377" s="1190"/>
      <c r="FAA377" s="1190"/>
      <c r="FAB377" s="1190"/>
      <c r="FAC377" s="1190"/>
      <c r="FAD377" s="1190"/>
      <c r="FAE377" s="1190"/>
      <c r="FAF377" s="1190"/>
      <c r="FAG377" s="1190"/>
      <c r="FAH377" s="1190"/>
      <c r="FAI377" s="1190"/>
      <c r="FAJ377" s="1190"/>
      <c r="FAK377" s="1190"/>
      <c r="FAL377" s="1190"/>
      <c r="FAM377" s="1190"/>
      <c r="FAN377" s="1190"/>
      <c r="FAO377" s="1190"/>
      <c r="FAP377" s="1190"/>
      <c r="FAQ377" s="1190"/>
      <c r="FAR377" s="1190"/>
      <c r="FAS377" s="1190"/>
      <c r="FAT377" s="1190"/>
      <c r="FAU377" s="1190"/>
      <c r="FAV377" s="1190"/>
      <c r="FAW377" s="1190"/>
      <c r="FAX377" s="1190"/>
      <c r="FAY377" s="1190"/>
      <c r="FAZ377" s="1190"/>
      <c r="FBA377" s="1190"/>
      <c r="FBB377" s="1190"/>
      <c r="FBC377" s="1190"/>
      <c r="FBD377" s="1190"/>
      <c r="FBE377" s="1190"/>
      <c r="FBF377" s="1190"/>
      <c r="FBG377" s="1190"/>
      <c r="FBH377" s="1190"/>
      <c r="FBI377" s="1190"/>
      <c r="FBJ377" s="1190"/>
      <c r="FBK377" s="1190"/>
      <c r="FBL377" s="1190"/>
      <c r="FBM377" s="1190"/>
      <c r="FBN377" s="1190"/>
      <c r="FBO377" s="1190"/>
      <c r="FBP377" s="1190"/>
      <c r="FBQ377" s="1190"/>
      <c r="FBR377" s="1190"/>
      <c r="FBS377" s="1190"/>
      <c r="FBT377" s="1190"/>
      <c r="FBU377" s="1190"/>
      <c r="FBV377" s="1190"/>
      <c r="FBW377" s="1190"/>
      <c r="FBX377" s="1190"/>
      <c r="FBY377" s="1190"/>
      <c r="FBZ377" s="1190"/>
      <c r="FCA377" s="1190"/>
      <c r="FCB377" s="1190"/>
      <c r="FCC377" s="1190"/>
      <c r="FCD377" s="1190"/>
      <c r="FCE377" s="1190"/>
      <c r="FCF377" s="1190"/>
      <c r="FCG377" s="1190"/>
      <c r="FCH377" s="1190"/>
      <c r="FCI377" s="1190"/>
      <c r="FCJ377" s="1190"/>
      <c r="FCK377" s="1190"/>
      <c r="FCL377" s="1190"/>
      <c r="FCM377" s="1190"/>
      <c r="FCN377" s="1190"/>
      <c r="FCO377" s="1190"/>
      <c r="FCP377" s="1190"/>
      <c r="FCQ377" s="1190"/>
      <c r="FCR377" s="1190"/>
      <c r="FCS377" s="1190"/>
      <c r="FCT377" s="1190"/>
      <c r="FCU377" s="1190"/>
      <c r="FCV377" s="1190"/>
      <c r="FCW377" s="1190"/>
      <c r="FCX377" s="1190"/>
      <c r="FCY377" s="1190"/>
      <c r="FCZ377" s="1190"/>
      <c r="FDA377" s="1190"/>
      <c r="FDB377" s="1190"/>
      <c r="FDC377" s="1190"/>
      <c r="FDD377" s="1190"/>
      <c r="FDE377" s="1190"/>
      <c r="FDF377" s="1190"/>
      <c r="FDG377" s="1190"/>
      <c r="FDH377" s="1190"/>
      <c r="FDI377" s="1190"/>
      <c r="FDJ377" s="1190"/>
      <c r="FDK377" s="1190"/>
      <c r="FDL377" s="1190"/>
      <c r="FDM377" s="1190"/>
      <c r="FDN377" s="1190"/>
      <c r="FDO377" s="1190"/>
      <c r="FDP377" s="1190"/>
      <c r="FDQ377" s="1190"/>
      <c r="FDR377" s="1190"/>
      <c r="FDS377" s="1190"/>
      <c r="FDT377" s="1190"/>
      <c r="FDU377" s="1190"/>
      <c r="FDV377" s="1190"/>
      <c r="FDW377" s="1190"/>
      <c r="FDX377" s="1190"/>
      <c r="FDY377" s="1190"/>
      <c r="FDZ377" s="1190"/>
      <c r="FEA377" s="1190"/>
      <c r="FEB377" s="1190"/>
      <c r="FEC377" s="1190"/>
      <c r="FED377" s="1190"/>
      <c r="FEE377" s="1190"/>
      <c r="FEF377" s="1190"/>
      <c r="FEG377" s="1190"/>
      <c r="FEH377" s="1190"/>
      <c r="FEI377" s="1190"/>
      <c r="FEJ377" s="1190"/>
      <c r="FEK377" s="1190"/>
      <c r="FEL377" s="1190"/>
      <c r="FEM377" s="1190"/>
      <c r="FEN377" s="1190"/>
      <c r="FEO377" s="1190"/>
      <c r="FEP377" s="1190"/>
      <c r="FEQ377" s="1190"/>
      <c r="FER377" s="1190"/>
      <c r="FES377" s="1190"/>
      <c r="FET377" s="1190"/>
      <c r="FEU377" s="1190"/>
      <c r="FEV377" s="1190"/>
      <c r="FEW377" s="1190"/>
      <c r="FEX377" s="1190"/>
      <c r="FEY377" s="1190"/>
      <c r="FEZ377" s="1190"/>
      <c r="FFA377" s="1190"/>
      <c r="FFB377" s="1190"/>
      <c r="FFC377" s="1190"/>
      <c r="FFD377" s="1190"/>
      <c r="FFE377" s="1190"/>
      <c r="FFF377" s="1190"/>
      <c r="FFG377" s="1190"/>
      <c r="FFH377" s="1190"/>
      <c r="FFI377" s="1190"/>
      <c r="FFJ377" s="1190"/>
      <c r="FFK377" s="1190"/>
      <c r="FFL377" s="1190"/>
      <c r="FFM377" s="1190"/>
      <c r="FFN377" s="1190"/>
      <c r="FFO377" s="1190"/>
      <c r="FFP377" s="1190"/>
      <c r="FFQ377" s="1190"/>
      <c r="FFR377" s="1190"/>
      <c r="FFS377" s="1190"/>
      <c r="FFT377" s="1190"/>
      <c r="FFU377" s="1190"/>
      <c r="FFV377" s="1190"/>
      <c r="FFW377" s="1190"/>
      <c r="FFX377" s="1190"/>
      <c r="FFY377" s="1190"/>
      <c r="FFZ377" s="1190"/>
      <c r="FGA377" s="1190"/>
      <c r="FGB377" s="1190"/>
      <c r="FGC377" s="1190"/>
      <c r="FGD377" s="1190"/>
      <c r="FGE377" s="1190"/>
      <c r="FGF377" s="1190"/>
      <c r="FGG377" s="1190"/>
      <c r="FGH377" s="1190"/>
      <c r="FGI377" s="1190"/>
      <c r="FGJ377" s="1190"/>
      <c r="FGK377" s="1190"/>
      <c r="FGL377" s="1190"/>
      <c r="FGM377" s="1190"/>
      <c r="FGN377" s="1190"/>
      <c r="FGO377" s="1190"/>
      <c r="FGP377" s="1190"/>
      <c r="FGQ377" s="1190"/>
      <c r="FGR377" s="1190"/>
      <c r="FGS377" s="1190"/>
      <c r="FGT377" s="1190"/>
      <c r="FGU377" s="1190"/>
      <c r="FGV377" s="1190"/>
      <c r="FGW377" s="1190"/>
      <c r="FGX377" s="1190"/>
      <c r="FGY377" s="1190"/>
      <c r="FGZ377" s="1190"/>
      <c r="FHA377" s="1190"/>
      <c r="FHB377" s="1190"/>
      <c r="FHC377" s="1190"/>
      <c r="FHD377" s="1190"/>
      <c r="FHE377" s="1190"/>
      <c r="FHF377" s="1190"/>
      <c r="FHG377" s="1190"/>
      <c r="FHH377" s="1190"/>
      <c r="FHI377" s="1190"/>
      <c r="FHJ377" s="1190"/>
      <c r="FHK377" s="1190"/>
      <c r="FHL377" s="1190"/>
      <c r="FHM377" s="1190"/>
      <c r="FHN377" s="1190"/>
      <c r="FHO377" s="1190"/>
      <c r="FHP377" s="1190"/>
      <c r="FHQ377" s="1190"/>
      <c r="FHR377" s="1190"/>
      <c r="FHS377" s="1190"/>
      <c r="FHT377" s="1190"/>
      <c r="FHU377" s="1190"/>
      <c r="FHV377" s="1190"/>
      <c r="FHW377" s="1190"/>
      <c r="FHX377" s="1190"/>
      <c r="FHY377" s="1190"/>
      <c r="FHZ377" s="1190"/>
      <c r="FIA377" s="1190"/>
      <c r="FIB377" s="1190"/>
      <c r="FIC377" s="1190"/>
      <c r="FID377" s="1190"/>
      <c r="FIE377" s="1190"/>
      <c r="FIF377" s="1190"/>
      <c r="FIG377" s="1190"/>
      <c r="FIH377" s="1190"/>
      <c r="FII377" s="1190"/>
      <c r="FIJ377" s="1190"/>
      <c r="FIK377" s="1190"/>
      <c r="FIL377" s="1190"/>
      <c r="FIM377" s="1190"/>
      <c r="FIN377" s="1190"/>
      <c r="FIO377" s="1190"/>
      <c r="FIP377" s="1190"/>
      <c r="FIQ377" s="1190"/>
      <c r="FIR377" s="1190"/>
      <c r="FIS377" s="1190"/>
      <c r="FIT377" s="1190"/>
      <c r="FIU377" s="1190"/>
      <c r="FIV377" s="1190"/>
      <c r="FIW377" s="1190"/>
      <c r="FIX377" s="1190"/>
      <c r="FIY377" s="1190"/>
      <c r="FIZ377" s="1190"/>
      <c r="FJA377" s="1190"/>
      <c r="FJB377" s="1190"/>
      <c r="FJC377" s="1190"/>
      <c r="FJD377" s="1190"/>
      <c r="FJE377" s="1190"/>
      <c r="FJF377" s="1190"/>
      <c r="FJG377" s="1190"/>
      <c r="FJH377" s="1190"/>
      <c r="FJI377" s="1190"/>
      <c r="FJJ377" s="1190"/>
      <c r="FJK377" s="1190"/>
      <c r="FJL377" s="1190"/>
      <c r="FJM377" s="1190"/>
      <c r="FJN377" s="1190"/>
      <c r="FJO377" s="1190"/>
      <c r="FJP377" s="1190"/>
      <c r="FJQ377" s="1190"/>
      <c r="FJR377" s="1190"/>
      <c r="FJS377" s="1190"/>
      <c r="FJT377" s="1190"/>
      <c r="FJU377" s="1190"/>
      <c r="FJV377" s="1190"/>
      <c r="FJW377" s="1190"/>
      <c r="FJX377" s="1190"/>
      <c r="FJY377" s="1190"/>
      <c r="FJZ377" s="1190"/>
      <c r="FKA377" s="1190"/>
      <c r="FKB377" s="1190"/>
      <c r="FKC377" s="1190"/>
      <c r="FKD377" s="1190"/>
      <c r="FKE377" s="1190"/>
      <c r="FKF377" s="1190"/>
      <c r="FKG377" s="1190"/>
      <c r="FKH377" s="1190"/>
      <c r="FKI377" s="1190"/>
      <c r="FKJ377" s="1190"/>
      <c r="FKK377" s="1190"/>
      <c r="FKL377" s="1190"/>
      <c r="FKM377" s="1190"/>
      <c r="FKN377" s="1190"/>
      <c r="FKO377" s="1190"/>
      <c r="FKP377" s="1190"/>
      <c r="FKQ377" s="1190"/>
      <c r="FKR377" s="1190"/>
      <c r="FKS377" s="1190"/>
      <c r="FKT377" s="1190"/>
      <c r="FKU377" s="1190"/>
      <c r="FKV377" s="1190"/>
      <c r="FKW377" s="1190"/>
      <c r="FKX377" s="1190"/>
      <c r="FKY377" s="1190"/>
      <c r="FKZ377" s="1190"/>
      <c r="FLA377" s="1190"/>
      <c r="FLB377" s="1190"/>
      <c r="FLC377" s="1190"/>
      <c r="FLD377" s="1190"/>
      <c r="FLE377" s="1190"/>
      <c r="FLF377" s="1190"/>
      <c r="FLG377" s="1190"/>
      <c r="FLH377" s="1190"/>
      <c r="FLI377" s="1190"/>
      <c r="FLJ377" s="1190"/>
      <c r="FLK377" s="1190"/>
      <c r="FLL377" s="1190"/>
      <c r="FLM377" s="1190"/>
      <c r="FLN377" s="1190"/>
      <c r="FLO377" s="1190"/>
      <c r="FLP377" s="1190"/>
      <c r="FLQ377" s="1190"/>
      <c r="FLR377" s="1190"/>
      <c r="FLS377" s="1190"/>
      <c r="FLT377" s="1190"/>
      <c r="FLU377" s="1190"/>
      <c r="FLV377" s="1190"/>
      <c r="FLW377" s="1190"/>
      <c r="FLX377" s="1190"/>
      <c r="FLY377" s="1190"/>
      <c r="FLZ377" s="1190"/>
      <c r="FMA377" s="1190"/>
      <c r="FMB377" s="1190"/>
      <c r="FMC377" s="1190"/>
      <c r="FMD377" s="1190"/>
      <c r="FME377" s="1190"/>
      <c r="FMF377" s="1190"/>
      <c r="FMG377" s="1190"/>
      <c r="FMH377" s="1190"/>
      <c r="FMI377" s="1190"/>
      <c r="FMJ377" s="1190"/>
      <c r="FMK377" s="1190"/>
      <c r="FML377" s="1190"/>
      <c r="FMM377" s="1190"/>
      <c r="FMN377" s="1190"/>
      <c r="FMO377" s="1190"/>
      <c r="FMP377" s="1190"/>
      <c r="FMQ377" s="1190"/>
      <c r="FMR377" s="1190"/>
      <c r="FMS377" s="1190"/>
      <c r="FMT377" s="1190"/>
      <c r="FMU377" s="1190"/>
      <c r="FMV377" s="1190"/>
      <c r="FMW377" s="1190"/>
      <c r="FMX377" s="1190"/>
      <c r="FMY377" s="1190"/>
      <c r="FMZ377" s="1190"/>
      <c r="FNA377" s="1190"/>
      <c r="FNB377" s="1190"/>
      <c r="FNC377" s="1190"/>
      <c r="FND377" s="1190"/>
      <c r="FNE377" s="1190"/>
      <c r="FNF377" s="1190"/>
      <c r="FNG377" s="1190"/>
      <c r="FNH377" s="1190"/>
      <c r="FNI377" s="1190"/>
      <c r="FNJ377" s="1190"/>
      <c r="FNK377" s="1190"/>
      <c r="FNL377" s="1190"/>
      <c r="FNM377" s="1190"/>
      <c r="FNN377" s="1190"/>
      <c r="FNO377" s="1190"/>
      <c r="FNP377" s="1190"/>
      <c r="FNQ377" s="1190"/>
      <c r="FNR377" s="1190"/>
      <c r="FNS377" s="1190"/>
      <c r="FNT377" s="1190"/>
      <c r="FNU377" s="1190"/>
      <c r="FNV377" s="1190"/>
      <c r="FNW377" s="1190"/>
      <c r="FNX377" s="1190"/>
      <c r="FNY377" s="1190"/>
      <c r="FNZ377" s="1190"/>
      <c r="FOA377" s="1190"/>
      <c r="FOB377" s="1190"/>
      <c r="FOC377" s="1190"/>
      <c r="FOD377" s="1190"/>
      <c r="FOE377" s="1190"/>
      <c r="FOF377" s="1190"/>
      <c r="FOG377" s="1190"/>
      <c r="FOH377" s="1190"/>
      <c r="FOI377" s="1190"/>
      <c r="FOJ377" s="1190"/>
      <c r="FOK377" s="1190"/>
      <c r="FOL377" s="1190"/>
      <c r="FOM377" s="1190"/>
      <c r="FON377" s="1190"/>
      <c r="FOO377" s="1190"/>
      <c r="FOP377" s="1190"/>
      <c r="FOQ377" s="1190"/>
      <c r="FOR377" s="1190"/>
      <c r="FOS377" s="1190"/>
      <c r="FOT377" s="1190"/>
      <c r="FOU377" s="1190"/>
      <c r="FOV377" s="1190"/>
      <c r="FOW377" s="1190"/>
      <c r="FOX377" s="1190"/>
      <c r="FOY377" s="1190"/>
      <c r="FOZ377" s="1190"/>
      <c r="FPA377" s="1190"/>
      <c r="FPB377" s="1190"/>
      <c r="FPC377" s="1190"/>
      <c r="FPD377" s="1190"/>
      <c r="FPE377" s="1190"/>
      <c r="FPF377" s="1190"/>
      <c r="FPG377" s="1190"/>
      <c r="FPH377" s="1190"/>
      <c r="FPI377" s="1190"/>
      <c r="FPJ377" s="1190"/>
      <c r="FPK377" s="1190"/>
      <c r="FPL377" s="1190"/>
      <c r="FPM377" s="1190"/>
      <c r="FPN377" s="1190"/>
      <c r="FPO377" s="1190"/>
      <c r="FPP377" s="1190"/>
      <c r="FPQ377" s="1190"/>
      <c r="FPR377" s="1190"/>
      <c r="FPS377" s="1190"/>
      <c r="FPT377" s="1190"/>
      <c r="FPU377" s="1190"/>
      <c r="FPV377" s="1190"/>
      <c r="FPW377" s="1190"/>
      <c r="FPX377" s="1190"/>
      <c r="FPY377" s="1190"/>
      <c r="FPZ377" s="1190"/>
      <c r="FQA377" s="1190"/>
      <c r="FQB377" s="1190"/>
      <c r="FQC377" s="1190"/>
      <c r="FQD377" s="1190"/>
      <c r="FQE377" s="1190"/>
      <c r="FQF377" s="1190"/>
      <c r="FQG377" s="1190"/>
      <c r="FQH377" s="1190"/>
      <c r="FQI377" s="1190"/>
      <c r="FQJ377" s="1190"/>
      <c r="FQK377" s="1190"/>
      <c r="FQL377" s="1190"/>
      <c r="FQM377" s="1190"/>
      <c r="FQN377" s="1190"/>
      <c r="FQO377" s="1190"/>
      <c r="FQP377" s="1190"/>
      <c r="FQQ377" s="1190"/>
      <c r="FQR377" s="1190"/>
      <c r="FQS377" s="1190"/>
      <c r="FQT377" s="1190"/>
      <c r="FQU377" s="1190"/>
      <c r="FQV377" s="1190"/>
      <c r="FQW377" s="1190"/>
      <c r="FQX377" s="1190"/>
      <c r="FQY377" s="1190"/>
      <c r="FQZ377" s="1190"/>
      <c r="FRA377" s="1190"/>
      <c r="FRB377" s="1190"/>
      <c r="FRC377" s="1190"/>
      <c r="FRD377" s="1190"/>
      <c r="FRE377" s="1190"/>
      <c r="FRF377" s="1190"/>
      <c r="FRG377" s="1190"/>
      <c r="FRH377" s="1190"/>
      <c r="FRI377" s="1190"/>
      <c r="FRJ377" s="1190"/>
      <c r="FRK377" s="1190"/>
      <c r="FRL377" s="1190"/>
      <c r="FRM377" s="1190"/>
      <c r="FRN377" s="1190"/>
      <c r="FRO377" s="1190"/>
      <c r="FRP377" s="1190"/>
      <c r="FRQ377" s="1190"/>
      <c r="FRR377" s="1190"/>
      <c r="FRS377" s="1190"/>
      <c r="FRT377" s="1190"/>
      <c r="FRU377" s="1190"/>
      <c r="FRV377" s="1190"/>
      <c r="FRW377" s="1190"/>
      <c r="FRX377" s="1190"/>
      <c r="FRY377" s="1190"/>
      <c r="FRZ377" s="1190"/>
      <c r="FSA377" s="1190"/>
      <c r="FSB377" s="1190"/>
      <c r="FSC377" s="1190"/>
      <c r="FSD377" s="1190"/>
      <c r="FSE377" s="1190"/>
      <c r="FSF377" s="1190"/>
      <c r="FSG377" s="1190"/>
      <c r="FSH377" s="1190"/>
      <c r="FSI377" s="1190"/>
      <c r="FSJ377" s="1190"/>
      <c r="FSK377" s="1190"/>
      <c r="FSL377" s="1190"/>
      <c r="FSM377" s="1190"/>
      <c r="FSN377" s="1190"/>
      <c r="FSO377" s="1190"/>
      <c r="FSP377" s="1190"/>
      <c r="FSQ377" s="1190"/>
      <c r="FSR377" s="1190"/>
      <c r="FSS377" s="1190"/>
      <c r="FST377" s="1190"/>
      <c r="FSU377" s="1190"/>
      <c r="FSV377" s="1190"/>
      <c r="FSW377" s="1190"/>
      <c r="FSX377" s="1190"/>
      <c r="FSY377" s="1190"/>
      <c r="FSZ377" s="1190"/>
      <c r="FTA377" s="1190"/>
      <c r="FTB377" s="1190"/>
      <c r="FTC377" s="1190"/>
      <c r="FTD377" s="1190"/>
      <c r="FTE377" s="1190"/>
      <c r="FTF377" s="1190"/>
      <c r="FTG377" s="1190"/>
      <c r="FTH377" s="1190"/>
      <c r="FTI377" s="1190"/>
      <c r="FTJ377" s="1190"/>
      <c r="FTK377" s="1190"/>
      <c r="FTL377" s="1190"/>
      <c r="FTM377" s="1190"/>
      <c r="FTN377" s="1190"/>
      <c r="FTO377" s="1190"/>
      <c r="FTP377" s="1190"/>
      <c r="FTQ377" s="1190"/>
      <c r="FTR377" s="1190"/>
      <c r="FTS377" s="1190"/>
      <c r="FTT377" s="1190"/>
      <c r="FTU377" s="1190"/>
      <c r="FTV377" s="1190"/>
      <c r="FTW377" s="1190"/>
      <c r="FTX377" s="1190"/>
      <c r="FTY377" s="1190"/>
      <c r="FTZ377" s="1190"/>
      <c r="FUA377" s="1190"/>
      <c r="FUB377" s="1190"/>
      <c r="FUC377" s="1190"/>
      <c r="FUD377" s="1190"/>
      <c r="FUE377" s="1190"/>
      <c r="FUF377" s="1190"/>
      <c r="FUG377" s="1190"/>
      <c r="FUH377" s="1190"/>
      <c r="FUI377" s="1190"/>
      <c r="FUJ377" s="1190"/>
      <c r="FUK377" s="1190"/>
      <c r="FUL377" s="1190"/>
      <c r="FUM377" s="1190"/>
      <c r="FUN377" s="1190"/>
      <c r="FUO377" s="1190"/>
      <c r="FUP377" s="1190"/>
      <c r="FUQ377" s="1190"/>
      <c r="FUR377" s="1190"/>
      <c r="FUS377" s="1190"/>
      <c r="FUT377" s="1190"/>
      <c r="FUU377" s="1190"/>
      <c r="FUV377" s="1190"/>
      <c r="FUW377" s="1190"/>
      <c r="FUX377" s="1190"/>
      <c r="FUY377" s="1190"/>
      <c r="FUZ377" s="1190"/>
      <c r="FVA377" s="1190"/>
      <c r="FVB377" s="1190"/>
      <c r="FVC377" s="1190"/>
      <c r="FVD377" s="1190"/>
      <c r="FVE377" s="1190"/>
      <c r="FVF377" s="1190"/>
      <c r="FVG377" s="1190"/>
      <c r="FVH377" s="1190"/>
      <c r="FVI377" s="1190"/>
      <c r="FVJ377" s="1190"/>
      <c r="FVK377" s="1190"/>
      <c r="FVL377" s="1190"/>
      <c r="FVM377" s="1190"/>
      <c r="FVN377" s="1190"/>
      <c r="FVO377" s="1190"/>
      <c r="FVP377" s="1190"/>
      <c r="FVQ377" s="1190"/>
      <c r="FVR377" s="1190"/>
      <c r="FVS377" s="1190"/>
      <c r="FVT377" s="1190"/>
      <c r="FVU377" s="1190"/>
      <c r="FVV377" s="1190"/>
      <c r="FVW377" s="1190"/>
      <c r="FVX377" s="1190"/>
      <c r="FVY377" s="1190"/>
      <c r="FVZ377" s="1190"/>
      <c r="FWA377" s="1190"/>
      <c r="FWB377" s="1190"/>
      <c r="FWC377" s="1190"/>
      <c r="FWD377" s="1190"/>
      <c r="FWE377" s="1190"/>
      <c r="FWF377" s="1190"/>
      <c r="FWG377" s="1190"/>
      <c r="FWH377" s="1190"/>
      <c r="FWI377" s="1190"/>
      <c r="FWJ377" s="1190"/>
      <c r="FWK377" s="1190"/>
      <c r="FWL377" s="1190"/>
      <c r="FWM377" s="1190"/>
      <c r="FWN377" s="1190"/>
      <c r="FWO377" s="1190"/>
      <c r="FWP377" s="1190"/>
      <c r="FWQ377" s="1190"/>
      <c r="FWR377" s="1190"/>
      <c r="FWS377" s="1190"/>
      <c r="FWT377" s="1190"/>
      <c r="FWU377" s="1190"/>
      <c r="FWV377" s="1190"/>
      <c r="FWW377" s="1190"/>
      <c r="FWX377" s="1190"/>
      <c r="FWY377" s="1190"/>
      <c r="FWZ377" s="1190"/>
      <c r="FXA377" s="1190"/>
      <c r="FXB377" s="1190"/>
      <c r="FXC377" s="1190"/>
      <c r="FXD377" s="1190"/>
      <c r="FXE377" s="1190"/>
      <c r="FXF377" s="1190"/>
      <c r="FXG377" s="1190"/>
      <c r="FXH377" s="1190"/>
      <c r="FXI377" s="1190"/>
      <c r="FXJ377" s="1190"/>
      <c r="FXK377" s="1190"/>
      <c r="FXL377" s="1190"/>
      <c r="FXM377" s="1190"/>
      <c r="FXN377" s="1190"/>
      <c r="FXO377" s="1190"/>
      <c r="FXP377" s="1190"/>
      <c r="FXQ377" s="1190"/>
      <c r="FXR377" s="1190"/>
      <c r="FXS377" s="1190"/>
      <c r="FXT377" s="1190"/>
      <c r="FXU377" s="1190"/>
      <c r="FXV377" s="1190"/>
      <c r="FXW377" s="1190"/>
      <c r="FXX377" s="1190"/>
      <c r="FXY377" s="1190"/>
      <c r="FXZ377" s="1190"/>
      <c r="FYA377" s="1190"/>
      <c r="FYB377" s="1190"/>
      <c r="FYC377" s="1190"/>
      <c r="FYD377" s="1190"/>
      <c r="FYE377" s="1190"/>
      <c r="FYF377" s="1190"/>
      <c r="FYG377" s="1190"/>
      <c r="FYH377" s="1190"/>
      <c r="FYI377" s="1190"/>
      <c r="FYJ377" s="1190"/>
      <c r="FYK377" s="1190"/>
      <c r="FYL377" s="1190"/>
      <c r="FYM377" s="1190"/>
      <c r="FYN377" s="1190"/>
      <c r="FYO377" s="1190"/>
      <c r="FYP377" s="1190"/>
      <c r="FYQ377" s="1190"/>
      <c r="FYR377" s="1190"/>
      <c r="FYS377" s="1190"/>
      <c r="FYT377" s="1190"/>
      <c r="FYU377" s="1190"/>
      <c r="FYV377" s="1190"/>
      <c r="FYW377" s="1190"/>
      <c r="FYX377" s="1190"/>
      <c r="FYY377" s="1190"/>
      <c r="FYZ377" s="1190"/>
      <c r="FZA377" s="1190"/>
      <c r="FZB377" s="1190"/>
      <c r="FZC377" s="1190"/>
      <c r="FZD377" s="1190"/>
      <c r="FZE377" s="1190"/>
      <c r="FZF377" s="1190"/>
      <c r="FZG377" s="1190"/>
      <c r="FZH377" s="1190"/>
      <c r="FZI377" s="1190"/>
      <c r="FZJ377" s="1190"/>
      <c r="FZK377" s="1190"/>
      <c r="FZL377" s="1190"/>
      <c r="FZM377" s="1190"/>
      <c r="FZN377" s="1190"/>
      <c r="FZO377" s="1190"/>
      <c r="FZP377" s="1190"/>
      <c r="FZQ377" s="1190"/>
      <c r="FZR377" s="1190"/>
      <c r="FZS377" s="1190"/>
      <c r="FZT377" s="1190"/>
      <c r="FZU377" s="1190"/>
      <c r="FZV377" s="1190"/>
      <c r="FZW377" s="1190"/>
      <c r="FZX377" s="1190"/>
      <c r="FZY377" s="1190"/>
      <c r="FZZ377" s="1190"/>
      <c r="GAA377" s="1190"/>
      <c r="GAB377" s="1190"/>
      <c r="GAC377" s="1190"/>
      <c r="GAD377" s="1190"/>
      <c r="GAE377" s="1190"/>
      <c r="GAF377" s="1190"/>
      <c r="GAG377" s="1190"/>
      <c r="GAH377" s="1190"/>
      <c r="GAI377" s="1190"/>
      <c r="GAJ377" s="1190"/>
      <c r="GAK377" s="1190"/>
      <c r="GAL377" s="1190"/>
      <c r="GAM377" s="1190"/>
      <c r="GAN377" s="1190"/>
      <c r="GAO377" s="1190"/>
      <c r="GAP377" s="1190"/>
      <c r="GAQ377" s="1190"/>
      <c r="GAR377" s="1190"/>
      <c r="GAS377" s="1190"/>
      <c r="GAT377" s="1190"/>
      <c r="GAU377" s="1190"/>
      <c r="GAV377" s="1190"/>
      <c r="GAW377" s="1190"/>
      <c r="GAX377" s="1190"/>
      <c r="GAY377" s="1190"/>
      <c r="GAZ377" s="1190"/>
      <c r="GBA377" s="1190"/>
      <c r="GBB377" s="1190"/>
      <c r="GBC377" s="1190"/>
      <c r="GBD377" s="1190"/>
      <c r="GBE377" s="1190"/>
      <c r="GBF377" s="1190"/>
      <c r="GBG377" s="1190"/>
      <c r="GBH377" s="1190"/>
      <c r="GBI377" s="1190"/>
      <c r="GBJ377" s="1190"/>
      <c r="GBK377" s="1190"/>
      <c r="GBL377" s="1190"/>
      <c r="GBM377" s="1190"/>
      <c r="GBN377" s="1190"/>
      <c r="GBO377" s="1190"/>
      <c r="GBP377" s="1190"/>
      <c r="GBQ377" s="1190"/>
      <c r="GBR377" s="1190"/>
      <c r="GBS377" s="1190"/>
      <c r="GBT377" s="1190"/>
      <c r="GBU377" s="1190"/>
      <c r="GBV377" s="1190"/>
      <c r="GBW377" s="1190"/>
      <c r="GBX377" s="1190"/>
      <c r="GBY377" s="1190"/>
      <c r="GBZ377" s="1190"/>
      <c r="GCA377" s="1190"/>
      <c r="GCB377" s="1190"/>
      <c r="GCC377" s="1190"/>
      <c r="GCD377" s="1190"/>
      <c r="GCE377" s="1190"/>
      <c r="GCF377" s="1190"/>
      <c r="GCG377" s="1190"/>
      <c r="GCH377" s="1190"/>
      <c r="GCI377" s="1190"/>
      <c r="GCJ377" s="1190"/>
      <c r="GCK377" s="1190"/>
      <c r="GCL377" s="1190"/>
      <c r="GCM377" s="1190"/>
      <c r="GCN377" s="1190"/>
      <c r="GCO377" s="1190"/>
      <c r="GCP377" s="1190"/>
      <c r="GCQ377" s="1190"/>
      <c r="GCR377" s="1190"/>
      <c r="GCS377" s="1190"/>
      <c r="GCT377" s="1190"/>
      <c r="GCU377" s="1190"/>
      <c r="GCV377" s="1190"/>
      <c r="GCW377" s="1190"/>
      <c r="GCX377" s="1190"/>
      <c r="GCY377" s="1190"/>
      <c r="GCZ377" s="1190"/>
      <c r="GDA377" s="1190"/>
      <c r="GDB377" s="1190"/>
      <c r="GDC377" s="1190"/>
      <c r="GDD377" s="1190"/>
      <c r="GDE377" s="1190"/>
      <c r="GDF377" s="1190"/>
      <c r="GDG377" s="1190"/>
      <c r="GDH377" s="1190"/>
      <c r="GDI377" s="1190"/>
      <c r="GDJ377" s="1190"/>
      <c r="GDK377" s="1190"/>
      <c r="GDL377" s="1190"/>
      <c r="GDM377" s="1190"/>
      <c r="GDN377" s="1190"/>
      <c r="GDO377" s="1190"/>
      <c r="GDP377" s="1190"/>
      <c r="GDQ377" s="1190"/>
      <c r="GDR377" s="1190"/>
      <c r="GDS377" s="1190"/>
      <c r="GDT377" s="1190"/>
      <c r="GDU377" s="1190"/>
      <c r="GDV377" s="1190"/>
      <c r="GDW377" s="1190"/>
      <c r="GDX377" s="1190"/>
      <c r="GDY377" s="1190"/>
      <c r="GDZ377" s="1190"/>
      <c r="GEA377" s="1190"/>
      <c r="GEB377" s="1190"/>
      <c r="GEC377" s="1190"/>
      <c r="GED377" s="1190"/>
      <c r="GEE377" s="1190"/>
      <c r="GEF377" s="1190"/>
      <c r="GEG377" s="1190"/>
      <c r="GEH377" s="1190"/>
      <c r="GEI377" s="1190"/>
      <c r="GEJ377" s="1190"/>
      <c r="GEK377" s="1190"/>
      <c r="GEL377" s="1190"/>
      <c r="GEM377" s="1190"/>
      <c r="GEN377" s="1190"/>
      <c r="GEO377" s="1190"/>
      <c r="GEP377" s="1190"/>
      <c r="GEQ377" s="1190"/>
      <c r="GER377" s="1190"/>
      <c r="GES377" s="1190"/>
      <c r="GET377" s="1190"/>
      <c r="GEU377" s="1190"/>
      <c r="GEV377" s="1190"/>
      <c r="GEW377" s="1190"/>
      <c r="GEX377" s="1190"/>
      <c r="GEY377" s="1190"/>
      <c r="GEZ377" s="1190"/>
      <c r="GFA377" s="1190"/>
      <c r="GFB377" s="1190"/>
      <c r="GFC377" s="1190"/>
      <c r="GFD377" s="1190"/>
      <c r="GFE377" s="1190"/>
      <c r="GFF377" s="1190"/>
      <c r="GFG377" s="1190"/>
      <c r="GFH377" s="1190"/>
      <c r="GFI377" s="1190"/>
      <c r="GFJ377" s="1190"/>
      <c r="GFK377" s="1190"/>
      <c r="GFL377" s="1190"/>
      <c r="GFM377" s="1190"/>
      <c r="GFN377" s="1190"/>
      <c r="GFO377" s="1190"/>
      <c r="GFP377" s="1190"/>
      <c r="GFQ377" s="1190"/>
      <c r="GFR377" s="1190"/>
      <c r="GFS377" s="1190"/>
      <c r="GFT377" s="1190"/>
      <c r="GFU377" s="1190"/>
      <c r="GFV377" s="1190"/>
      <c r="GFW377" s="1190"/>
      <c r="GFX377" s="1190"/>
      <c r="GFY377" s="1190"/>
      <c r="GFZ377" s="1190"/>
      <c r="GGA377" s="1190"/>
      <c r="GGB377" s="1190"/>
      <c r="GGC377" s="1190"/>
      <c r="GGD377" s="1190"/>
      <c r="GGE377" s="1190"/>
      <c r="GGF377" s="1190"/>
      <c r="GGG377" s="1190"/>
      <c r="GGH377" s="1190"/>
      <c r="GGI377" s="1190"/>
      <c r="GGJ377" s="1190"/>
      <c r="GGK377" s="1190"/>
      <c r="GGL377" s="1190"/>
      <c r="GGM377" s="1190"/>
      <c r="GGN377" s="1190"/>
      <c r="GGO377" s="1190"/>
      <c r="GGP377" s="1190"/>
      <c r="GGQ377" s="1190"/>
      <c r="GGR377" s="1190"/>
      <c r="GGS377" s="1190"/>
      <c r="GGT377" s="1190"/>
      <c r="GGU377" s="1190"/>
      <c r="GGV377" s="1190"/>
      <c r="GGW377" s="1190"/>
      <c r="GGX377" s="1190"/>
      <c r="GGY377" s="1190"/>
      <c r="GGZ377" s="1190"/>
      <c r="GHA377" s="1190"/>
      <c r="GHB377" s="1190"/>
      <c r="GHC377" s="1190"/>
      <c r="GHD377" s="1190"/>
      <c r="GHE377" s="1190"/>
      <c r="GHF377" s="1190"/>
      <c r="GHG377" s="1190"/>
      <c r="GHH377" s="1190"/>
      <c r="GHI377" s="1190"/>
      <c r="GHJ377" s="1190"/>
      <c r="GHK377" s="1190"/>
      <c r="GHL377" s="1190"/>
      <c r="GHM377" s="1190"/>
      <c r="GHN377" s="1190"/>
      <c r="GHO377" s="1190"/>
      <c r="GHP377" s="1190"/>
      <c r="GHQ377" s="1190"/>
      <c r="GHR377" s="1190"/>
      <c r="GHS377" s="1190"/>
      <c r="GHT377" s="1190"/>
      <c r="GHU377" s="1190"/>
      <c r="GHV377" s="1190"/>
      <c r="GHW377" s="1190"/>
      <c r="GHX377" s="1190"/>
      <c r="GHY377" s="1190"/>
      <c r="GHZ377" s="1190"/>
      <c r="GIA377" s="1190"/>
      <c r="GIB377" s="1190"/>
      <c r="GIC377" s="1190"/>
      <c r="GID377" s="1190"/>
      <c r="GIE377" s="1190"/>
      <c r="GIF377" s="1190"/>
      <c r="GIG377" s="1190"/>
      <c r="GIH377" s="1190"/>
      <c r="GII377" s="1190"/>
      <c r="GIJ377" s="1190"/>
      <c r="GIK377" s="1190"/>
      <c r="GIL377" s="1190"/>
      <c r="GIM377" s="1190"/>
      <c r="GIN377" s="1190"/>
      <c r="GIO377" s="1190"/>
      <c r="GIP377" s="1190"/>
      <c r="GIQ377" s="1190"/>
      <c r="GIR377" s="1190"/>
      <c r="GIS377" s="1190"/>
      <c r="GIT377" s="1190"/>
      <c r="GIU377" s="1190"/>
      <c r="GIV377" s="1190"/>
      <c r="GIW377" s="1190"/>
      <c r="GIX377" s="1190"/>
      <c r="GIY377" s="1190"/>
      <c r="GIZ377" s="1190"/>
      <c r="GJA377" s="1190"/>
      <c r="GJB377" s="1190"/>
      <c r="GJC377" s="1190"/>
      <c r="GJD377" s="1190"/>
      <c r="GJE377" s="1190"/>
      <c r="GJF377" s="1190"/>
      <c r="GJG377" s="1190"/>
      <c r="GJH377" s="1190"/>
      <c r="GJI377" s="1190"/>
      <c r="GJJ377" s="1190"/>
      <c r="GJK377" s="1190"/>
      <c r="GJL377" s="1190"/>
      <c r="GJM377" s="1190"/>
      <c r="GJN377" s="1190"/>
      <c r="GJO377" s="1190"/>
      <c r="GJP377" s="1190"/>
      <c r="GJQ377" s="1190"/>
      <c r="GJR377" s="1190"/>
      <c r="GJS377" s="1190"/>
      <c r="GJT377" s="1190"/>
      <c r="GJU377" s="1190"/>
      <c r="GJV377" s="1190"/>
      <c r="GJW377" s="1190"/>
      <c r="GJX377" s="1190"/>
      <c r="GJY377" s="1190"/>
      <c r="GJZ377" s="1190"/>
      <c r="GKA377" s="1190"/>
      <c r="GKB377" s="1190"/>
      <c r="GKC377" s="1190"/>
      <c r="GKD377" s="1190"/>
      <c r="GKE377" s="1190"/>
      <c r="GKF377" s="1190"/>
      <c r="GKG377" s="1190"/>
      <c r="GKH377" s="1190"/>
      <c r="GKI377" s="1190"/>
      <c r="GKJ377" s="1190"/>
      <c r="GKK377" s="1190"/>
      <c r="GKL377" s="1190"/>
      <c r="GKM377" s="1190"/>
      <c r="GKN377" s="1190"/>
      <c r="GKO377" s="1190"/>
      <c r="GKP377" s="1190"/>
      <c r="GKQ377" s="1190"/>
      <c r="GKR377" s="1190"/>
      <c r="GKS377" s="1190"/>
      <c r="GKT377" s="1190"/>
      <c r="GKU377" s="1190"/>
      <c r="GKV377" s="1190"/>
      <c r="GKW377" s="1190"/>
      <c r="GKX377" s="1190"/>
      <c r="GKY377" s="1190"/>
      <c r="GKZ377" s="1190"/>
      <c r="GLA377" s="1190"/>
      <c r="GLB377" s="1190"/>
      <c r="GLC377" s="1190"/>
      <c r="GLD377" s="1190"/>
      <c r="GLE377" s="1190"/>
      <c r="GLF377" s="1190"/>
      <c r="GLG377" s="1190"/>
      <c r="GLH377" s="1190"/>
      <c r="GLI377" s="1190"/>
      <c r="GLJ377" s="1190"/>
      <c r="GLK377" s="1190"/>
      <c r="GLL377" s="1190"/>
      <c r="GLM377" s="1190"/>
      <c r="GLN377" s="1190"/>
      <c r="GLO377" s="1190"/>
      <c r="GLP377" s="1190"/>
      <c r="GLQ377" s="1190"/>
      <c r="GLR377" s="1190"/>
      <c r="GLS377" s="1190"/>
      <c r="GLT377" s="1190"/>
      <c r="GLU377" s="1190"/>
      <c r="GLV377" s="1190"/>
      <c r="GLW377" s="1190"/>
      <c r="GLX377" s="1190"/>
      <c r="GLY377" s="1190"/>
      <c r="GLZ377" s="1190"/>
      <c r="GMA377" s="1190"/>
      <c r="GMB377" s="1190"/>
      <c r="GMC377" s="1190"/>
      <c r="GMD377" s="1190"/>
      <c r="GME377" s="1190"/>
      <c r="GMF377" s="1190"/>
      <c r="GMG377" s="1190"/>
      <c r="GMH377" s="1190"/>
      <c r="GMI377" s="1190"/>
      <c r="GMJ377" s="1190"/>
      <c r="GMK377" s="1190"/>
      <c r="GML377" s="1190"/>
      <c r="GMM377" s="1190"/>
      <c r="GMN377" s="1190"/>
      <c r="GMO377" s="1190"/>
      <c r="GMP377" s="1190"/>
      <c r="GMQ377" s="1190"/>
      <c r="GMR377" s="1190"/>
      <c r="GMS377" s="1190"/>
      <c r="GMT377" s="1190"/>
      <c r="GMU377" s="1190"/>
      <c r="GMV377" s="1190"/>
      <c r="GMW377" s="1190"/>
      <c r="GMX377" s="1190"/>
      <c r="GMY377" s="1190"/>
      <c r="GMZ377" s="1190"/>
      <c r="GNA377" s="1190"/>
      <c r="GNB377" s="1190"/>
      <c r="GNC377" s="1190"/>
      <c r="GND377" s="1190"/>
      <c r="GNE377" s="1190"/>
      <c r="GNF377" s="1190"/>
      <c r="GNG377" s="1190"/>
      <c r="GNH377" s="1190"/>
      <c r="GNI377" s="1190"/>
      <c r="GNJ377" s="1190"/>
      <c r="GNK377" s="1190"/>
      <c r="GNL377" s="1190"/>
      <c r="GNM377" s="1190"/>
      <c r="GNN377" s="1190"/>
      <c r="GNO377" s="1190"/>
      <c r="GNP377" s="1190"/>
      <c r="GNQ377" s="1190"/>
      <c r="GNR377" s="1190"/>
      <c r="GNS377" s="1190"/>
      <c r="GNT377" s="1190"/>
      <c r="GNU377" s="1190"/>
      <c r="GNV377" s="1190"/>
      <c r="GNW377" s="1190"/>
      <c r="GNX377" s="1190"/>
      <c r="GNY377" s="1190"/>
      <c r="GNZ377" s="1190"/>
      <c r="GOA377" s="1190"/>
      <c r="GOB377" s="1190"/>
      <c r="GOC377" s="1190"/>
      <c r="GOD377" s="1190"/>
      <c r="GOE377" s="1190"/>
      <c r="GOF377" s="1190"/>
      <c r="GOG377" s="1190"/>
      <c r="GOH377" s="1190"/>
      <c r="GOI377" s="1190"/>
      <c r="GOJ377" s="1190"/>
      <c r="GOK377" s="1190"/>
      <c r="GOL377" s="1190"/>
      <c r="GOM377" s="1190"/>
      <c r="GON377" s="1190"/>
      <c r="GOO377" s="1190"/>
      <c r="GOP377" s="1190"/>
      <c r="GOQ377" s="1190"/>
      <c r="GOR377" s="1190"/>
      <c r="GOS377" s="1190"/>
      <c r="GOT377" s="1190"/>
      <c r="GOU377" s="1190"/>
      <c r="GOV377" s="1190"/>
      <c r="GOW377" s="1190"/>
      <c r="GOX377" s="1190"/>
      <c r="GOY377" s="1190"/>
      <c r="GOZ377" s="1190"/>
      <c r="GPA377" s="1190"/>
      <c r="GPB377" s="1190"/>
      <c r="GPC377" s="1190"/>
      <c r="GPD377" s="1190"/>
      <c r="GPE377" s="1190"/>
      <c r="GPF377" s="1190"/>
      <c r="GPG377" s="1190"/>
      <c r="GPH377" s="1190"/>
      <c r="GPI377" s="1190"/>
      <c r="GPJ377" s="1190"/>
      <c r="GPK377" s="1190"/>
      <c r="GPL377" s="1190"/>
      <c r="GPM377" s="1190"/>
      <c r="GPN377" s="1190"/>
      <c r="GPO377" s="1190"/>
      <c r="GPP377" s="1190"/>
      <c r="GPQ377" s="1190"/>
      <c r="GPR377" s="1190"/>
      <c r="GPS377" s="1190"/>
      <c r="GPT377" s="1190"/>
      <c r="GPU377" s="1190"/>
      <c r="GPV377" s="1190"/>
      <c r="GPW377" s="1190"/>
      <c r="GPX377" s="1190"/>
      <c r="GPY377" s="1190"/>
      <c r="GPZ377" s="1190"/>
      <c r="GQA377" s="1190"/>
      <c r="GQB377" s="1190"/>
      <c r="GQC377" s="1190"/>
      <c r="GQD377" s="1190"/>
      <c r="GQE377" s="1190"/>
      <c r="GQF377" s="1190"/>
      <c r="GQG377" s="1190"/>
      <c r="GQH377" s="1190"/>
      <c r="GQI377" s="1190"/>
      <c r="GQJ377" s="1190"/>
      <c r="GQK377" s="1190"/>
      <c r="GQL377" s="1190"/>
      <c r="GQM377" s="1190"/>
      <c r="GQN377" s="1190"/>
      <c r="GQO377" s="1190"/>
      <c r="GQP377" s="1190"/>
      <c r="GQQ377" s="1190"/>
      <c r="GQR377" s="1190"/>
      <c r="GQS377" s="1190"/>
      <c r="GQT377" s="1190"/>
      <c r="GQU377" s="1190"/>
      <c r="GQV377" s="1190"/>
      <c r="GQW377" s="1190"/>
      <c r="GQX377" s="1190"/>
      <c r="GQY377" s="1190"/>
      <c r="GQZ377" s="1190"/>
      <c r="GRA377" s="1190"/>
      <c r="GRB377" s="1190"/>
      <c r="GRC377" s="1190"/>
      <c r="GRD377" s="1190"/>
      <c r="GRE377" s="1190"/>
      <c r="GRF377" s="1190"/>
      <c r="GRG377" s="1190"/>
      <c r="GRH377" s="1190"/>
      <c r="GRI377" s="1190"/>
      <c r="GRJ377" s="1190"/>
      <c r="GRK377" s="1190"/>
      <c r="GRL377" s="1190"/>
      <c r="GRM377" s="1190"/>
      <c r="GRN377" s="1190"/>
      <c r="GRO377" s="1190"/>
      <c r="GRP377" s="1190"/>
      <c r="GRQ377" s="1190"/>
      <c r="GRR377" s="1190"/>
      <c r="GRS377" s="1190"/>
      <c r="GRT377" s="1190"/>
      <c r="GRU377" s="1190"/>
      <c r="GRV377" s="1190"/>
      <c r="GRW377" s="1190"/>
      <c r="GRX377" s="1190"/>
      <c r="GRY377" s="1190"/>
      <c r="GRZ377" s="1190"/>
      <c r="GSA377" s="1190"/>
      <c r="GSB377" s="1190"/>
      <c r="GSC377" s="1190"/>
      <c r="GSD377" s="1190"/>
      <c r="GSE377" s="1190"/>
      <c r="GSF377" s="1190"/>
      <c r="GSG377" s="1190"/>
      <c r="GSH377" s="1190"/>
      <c r="GSI377" s="1190"/>
      <c r="GSJ377" s="1190"/>
      <c r="GSK377" s="1190"/>
      <c r="GSL377" s="1190"/>
      <c r="GSM377" s="1190"/>
      <c r="GSN377" s="1190"/>
      <c r="GSO377" s="1190"/>
      <c r="GSP377" s="1190"/>
      <c r="GSQ377" s="1190"/>
      <c r="GSR377" s="1190"/>
      <c r="GSS377" s="1190"/>
      <c r="GST377" s="1190"/>
      <c r="GSU377" s="1190"/>
      <c r="GSV377" s="1190"/>
      <c r="GSW377" s="1190"/>
      <c r="GSX377" s="1190"/>
      <c r="GSY377" s="1190"/>
      <c r="GSZ377" s="1190"/>
      <c r="GTA377" s="1190"/>
      <c r="GTB377" s="1190"/>
      <c r="GTC377" s="1190"/>
      <c r="GTD377" s="1190"/>
      <c r="GTE377" s="1190"/>
      <c r="GTF377" s="1190"/>
      <c r="GTG377" s="1190"/>
      <c r="GTH377" s="1190"/>
      <c r="GTI377" s="1190"/>
      <c r="GTJ377" s="1190"/>
      <c r="GTK377" s="1190"/>
      <c r="GTL377" s="1190"/>
      <c r="GTM377" s="1190"/>
      <c r="GTN377" s="1190"/>
      <c r="GTO377" s="1190"/>
      <c r="GTP377" s="1190"/>
      <c r="GTQ377" s="1190"/>
      <c r="GTR377" s="1190"/>
      <c r="GTS377" s="1190"/>
      <c r="GTT377" s="1190"/>
      <c r="GTU377" s="1190"/>
      <c r="GTV377" s="1190"/>
      <c r="GTW377" s="1190"/>
      <c r="GTX377" s="1190"/>
      <c r="GTY377" s="1190"/>
      <c r="GTZ377" s="1190"/>
      <c r="GUA377" s="1190"/>
      <c r="GUB377" s="1190"/>
      <c r="GUC377" s="1190"/>
      <c r="GUD377" s="1190"/>
      <c r="GUE377" s="1190"/>
      <c r="GUF377" s="1190"/>
      <c r="GUG377" s="1190"/>
      <c r="GUH377" s="1190"/>
      <c r="GUI377" s="1190"/>
      <c r="GUJ377" s="1190"/>
      <c r="GUK377" s="1190"/>
      <c r="GUL377" s="1190"/>
      <c r="GUM377" s="1190"/>
      <c r="GUN377" s="1190"/>
      <c r="GUO377" s="1190"/>
      <c r="GUP377" s="1190"/>
      <c r="GUQ377" s="1190"/>
      <c r="GUR377" s="1190"/>
      <c r="GUS377" s="1190"/>
      <c r="GUT377" s="1190"/>
      <c r="GUU377" s="1190"/>
      <c r="GUV377" s="1190"/>
      <c r="GUW377" s="1190"/>
      <c r="GUX377" s="1190"/>
      <c r="GUY377" s="1190"/>
      <c r="GUZ377" s="1190"/>
      <c r="GVA377" s="1190"/>
      <c r="GVB377" s="1190"/>
      <c r="GVC377" s="1190"/>
      <c r="GVD377" s="1190"/>
      <c r="GVE377" s="1190"/>
      <c r="GVF377" s="1190"/>
      <c r="GVG377" s="1190"/>
      <c r="GVH377" s="1190"/>
      <c r="GVI377" s="1190"/>
      <c r="GVJ377" s="1190"/>
      <c r="GVK377" s="1190"/>
      <c r="GVL377" s="1190"/>
      <c r="GVM377" s="1190"/>
      <c r="GVN377" s="1190"/>
      <c r="GVO377" s="1190"/>
      <c r="GVP377" s="1190"/>
      <c r="GVQ377" s="1190"/>
      <c r="GVR377" s="1190"/>
      <c r="GVS377" s="1190"/>
      <c r="GVT377" s="1190"/>
      <c r="GVU377" s="1190"/>
      <c r="GVV377" s="1190"/>
      <c r="GVW377" s="1190"/>
      <c r="GVX377" s="1190"/>
      <c r="GVY377" s="1190"/>
      <c r="GVZ377" s="1190"/>
      <c r="GWA377" s="1190"/>
      <c r="GWB377" s="1190"/>
      <c r="GWC377" s="1190"/>
      <c r="GWD377" s="1190"/>
      <c r="GWE377" s="1190"/>
      <c r="GWF377" s="1190"/>
      <c r="GWG377" s="1190"/>
      <c r="GWH377" s="1190"/>
      <c r="GWI377" s="1190"/>
      <c r="GWJ377" s="1190"/>
      <c r="GWK377" s="1190"/>
      <c r="GWL377" s="1190"/>
      <c r="GWM377" s="1190"/>
      <c r="GWN377" s="1190"/>
      <c r="GWO377" s="1190"/>
      <c r="GWP377" s="1190"/>
      <c r="GWQ377" s="1190"/>
      <c r="GWR377" s="1190"/>
      <c r="GWS377" s="1190"/>
      <c r="GWT377" s="1190"/>
      <c r="GWU377" s="1190"/>
      <c r="GWV377" s="1190"/>
      <c r="GWW377" s="1190"/>
      <c r="GWX377" s="1190"/>
      <c r="GWY377" s="1190"/>
      <c r="GWZ377" s="1190"/>
      <c r="GXA377" s="1190"/>
      <c r="GXB377" s="1190"/>
      <c r="GXC377" s="1190"/>
      <c r="GXD377" s="1190"/>
      <c r="GXE377" s="1190"/>
      <c r="GXF377" s="1190"/>
      <c r="GXG377" s="1190"/>
      <c r="GXH377" s="1190"/>
      <c r="GXI377" s="1190"/>
      <c r="GXJ377" s="1190"/>
      <c r="GXK377" s="1190"/>
      <c r="GXL377" s="1190"/>
      <c r="GXM377" s="1190"/>
      <c r="GXN377" s="1190"/>
      <c r="GXO377" s="1190"/>
      <c r="GXP377" s="1190"/>
      <c r="GXQ377" s="1190"/>
      <c r="GXR377" s="1190"/>
      <c r="GXS377" s="1190"/>
      <c r="GXT377" s="1190"/>
      <c r="GXU377" s="1190"/>
      <c r="GXV377" s="1190"/>
      <c r="GXW377" s="1190"/>
      <c r="GXX377" s="1190"/>
      <c r="GXY377" s="1190"/>
      <c r="GXZ377" s="1190"/>
      <c r="GYA377" s="1190"/>
      <c r="GYB377" s="1190"/>
      <c r="GYC377" s="1190"/>
      <c r="GYD377" s="1190"/>
      <c r="GYE377" s="1190"/>
      <c r="GYF377" s="1190"/>
      <c r="GYG377" s="1190"/>
      <c r="GYH377" s="1190"/>
      <c r="GYI377" s="1190"/>
      <c r="GYJ377" s="1190"/>
      <c r="GYK377" s="1190"/>
      <c r="GYL377" s="1190"/>
      <c r="GYM377" s="1190"/>
      <c r="GYN377" s="1190"/>
      <c r="GYO377" s="1190"/>
      <c r="GYP377" s="1190"/>
      <c r="GYQ377" s="1190"/>
      <c r="GYR377" s="1190"/>
      <c r="GYS377" s="1190"/>
      <c r="GYT377" s="1190"/>
      <c r="GYU377" s="1190"/>
      <c r="GYV377" s="1190"/>
      <c r="GYW377" s="1190"/>
      <c r="GYX377" s="1190"/>
      <c r="GYY377" s="1190"/>
      <c r="GYZ377" s="1190"/>
      <c r="GZA377" s="1190"/>
      <c r="GZB377" s="1190"/>
      <c r="GZC377" s="1190"/>
      <c r="GZD377" s="1190"/>
      <c r="GZE377" s="1190"/>
      <c r="GZF377" s="1190"/>
      <c r="GZG377" s="1190"/>
      <c r="GZH377" s="1190"/>
      <c r="GZI377" s="1190"/>
      <c r="GZJ377" s="1190"/>
      <c r="GZK377" s="1190"/>
      <c r="GZL377" s="1190"/>
      <c r="GZM377" s="1190"/>
      <c r="GZN377" s="1190"/>
      <c r="GZO377" s="1190"/>
      <c r="GZP377" s="1190"/>
      <c r="GZQ377" s="1190"/>
      <c r="GZR377" s="1190"/>
      <c r="GZS377" s="1190"/>
      <c r="GZT377" s="1190"/>
      <c r="GZU377" s="1190"/>
      <c r="GZV377" s="1190"/>
      <c r="GZW377" s="1190"/>
      <c r="GZX377" s="1190"/>
      <c r="GZY377" s="1190"/>
      <c r="GZZ377" s="1190"/>
      <c r="HAA377" s="1190"/>
      <c r="HAB377" s="1190"/>
      <c r="HAC377" s="1190"/>
      <c r="HAD377" s="1190"/>
      <c r="HAE377" s="1190"/>
      <c r="HAF377" s="1190"/>
      <c r="HAG377" s="1190"/>
      <c r="HAH377" s="1190"/>
      <c r="HAI377" s="1190"/>
      <c r="HAJ377" s="1190"/>
      <c r="HAK377" s="1190"/>
      <c r="HAL377" s="1190"/>
      <c r="HAM377" s="1190"/>
      <c r="HAN377" s="1190"/>
      <c r="HAO377" s="1190"/>
      <c r="HAP377" s="1190"/>
      <c r="HAQ377" s="1190"/>
      <c r="HAR377" s="1190"/>
      <c r="HAS377" s="1190"/>
      <c r="HAT377" s="1190"/>
      <c r="HAU377" s="1190"/>
      <c r="HAV377" s="1190"/>
      <c r="HAW377" s="1190"/>
      <c r="HAX377" s="1190"/>
      <c r="HAY377" s="1190"/>
      <c r="HAZ377" s="1190"/>
      <c r="HBA377" s="1190"/>
      <c r="HBB377" s="1190"/>
      <c r="HBC377" s="1190"/>
      <c r="HBD377" s="1190"/>
      <c r="HBE377" s="1190"/>
      <c r="HBF377" s="1190"/>
      <c r="HBG377" s="1190"/>
      <c r="HBH377" s="1190"/>
      <c r="HBI377" s="1190"/>
      <c r="HBJ377" s="1190"/>
      <c r="HBK377" s="1190"/>
      <c r="HBL377" s="1190"/>
      <c r="HBM377" s="1190"/>
      <c r="HBN377" s="1190"/>
      <c r="HBO377" s="1190"/>
      <c r="HBP377" s="1190"/>
      <c r="HBQ377" s="1190"/>
      <c r="HBR377" s="1190"/>
      <c r="HBS377" s="1190"/>
      <c r="HBT377" s="1190"/>
      <c r="HBU377" s="1190"/>
      <c r="HBV377" s="1190"/>
      <c r="HBW377" s="1190"/>
      <c r="HBX377" s="1190"/>
      <c r="HBY377" s="1190"/>
      <c r="HBZ377" s="1190"/>
      <c r="HCA377" s="1190"/>
      <c r="HCB377" s="1190"/>
      <c r="HCC377" s="1190"/>
      <c r="HCD377" s="1190"/>
      <c r="HCE377" s="1190"/>
      <c r="HCF377" s="1190"/>
      <c r="HCG377" s="1190"/>
      <c r="HCH377" s="1190"/>
      <c r="HCI377" s="1190"/>
      <c r="HCJ377" s="1190"/>
      <c r="HCK377" s="1190"/>
      <c r="HCL377" s="1190"/>
      <c r="HCM377" s="1190"/>
      <c r="HCN377" s="1190"/>
      <c r="HCO377" s="1190"/>
      <c r="HCP377" s="1190"/>
      <c r="HCQ377" s="1190"/>
      <c r="HCR377" s="1190"/>
      <c r="HCS377" s="1190"/>
      <c r="HCT377" s="1190"/>
      <c r="HCU377" s="1190"/>
      <c r="HCV377" s="1190"/>
      <c r="HCW377" s="1190"/>
      <c r="HCX377" s="1190"/>
      <c r="HCY377" s="1190"/>
      <c r="HCZ377" s="1190"/>
      <c r="HDA377" s="1190"/>
      <c r="HDB377" s="1190"/>
      <c r="HDC377" s="1190"/>
      <c r="HDD377" s="1190"/>
      <c r="HDE377" s="1190"/>
      <c r="HDF377" s="1190"/>
      <c r="HDG377" s="1190"/>
      <c r="HDH377" s="1190"/>
      <c r="HDI377" s="1190"/>
      <c r="HDJ377" s="1190"/>
      <c r="HDK377" s="1190"/>
      <c r="HDL377" s="1190"/>
      <c r="HDM377" s="1190"/>
      <c r="HDN377" s="1190"/>
      <c r="HDO377" s="1190"/>
      <c r="HDP377" s="1190"/>
      <c r="HDQ377" s="1190"/>
      <c r="HDR377" s="1190"/>
      <c r="HDS377" s="1190"/>
      <c r="HDT377" s="1190"/>
      <c r="HDU377" s="1190"/>
      <c r="HDV377" s="1190"/>
      <c r="HDW377" s="1190"/>
      <c r="HDX377" s="1190"/>
      <c r="HDY377" s="1190"/>
      <c r="HDZ377" s="1190"/>
      <c r="HEA377" s="1190"/>
      <c r="HEB377" s="1190"/>
      <c r="HEC377" s="1190"/>
      <c r="HED377" s="1190"/>
      <c r="HEE377" s="1190"/>
      <c r="HEF377" s="1190"/>
      <c r="HEG377" s="1190"/>
      <c r="HEH377" s="1190"/>
      <c r="HEI377" s="1190"/>
      <c r="HEJ377" s="1190"/>
      <c r="HEK377" s="1190"/>
      <c r="HEL377" s="1190"/>
      <c r="HEM377" s="1190"/>
      <c r="HEN377" s="1190"/>
      <c r="HEO377" s="1190"/>
      <c r="HEP377" s="1190"/>
      <c r="HEQ377" s="1190"/>
      <c r="HER377" s="1190"/>
      <c r="HES377" s="1190"/>
      <c r="HET377" s="1190"/>
      <c r="HEU377" s="1190"/>
      <c r="HEV377" s="1190"/>
      <c r="HEW377" s="1190"/>
      <c r="HEX377" s="1190"/>
      <c r="HEY377" s="1190"/>
      <c r="HEZ377" s="1190"/>
      <c r="HFA377" s="1190"/>
      <c r="HFB377" s="1190"/>
      <c r="HFC377" s="1190"/>
      <c r="HFD377" s="1190"/>
      <c r="HFE377" s="1190"/>
      <c r="HFF377" s="1190"/>
      <c r="HFG377" s="1190"/>
      <c r="HFH377" s="1190"/>
      <c r="HFI377" s="1190"/>
      <c r="HFJ377" s="1190"/>
      <c r="HFK377" s="1190"/>
      <c r="HFL377" s="1190"/>
      <c r="HFM377" s="1190"/>
      <c r="HFN377" s="1190"/>
      <c r="HFO377" s="1190"/>
      <c r="HFP377" s="1190"/>
      <c r="HFQ377" s="1190"/>
      <c r="HFR377" s="1190"/>
      <c r="HFS377" s="1190"/>
      <c r="HFT377" s="1190"/>
      <c r="HFU377" s="1190"/>
      <c r="HFV377" s="1190"/>
      <c r="HFW377" s="1190"/>
      <c r="HFX377" s="1190"/>
      <c r="HFY377" s="1190"/>
      <c r="HFZ377" s="1190"/>
      <c r="HGA377" s="1190"/>
      <c r="HGB377" s="1190"/>
      <c r="HGC377" s="1190"/>
      <c r="HGD377" s="1190"/>
      <c r="HGE377" s="1190"/>
      <c r="HGF377" s="1190"/>
      <c r="HGG377" s="1190"/>
      <c r="HGH377" s="1190"/>
      <c r="HGI377" s="1190"/>
      <c r="HGJ377" s="1190"/>
      <c r="HGK377" s="1190"/>
      <c r="HGL377" s="1190"/>
      <c r="HGM377" s="1190"/>
      <c r="HGN377" s="1190"/>
      <c r="HGO377" s="1190"/>
      <c r="HGP377" s="1190"/>
      <c r="HGQ377" s="1190"/>
      <c r="HGR377" s="1190"/>
      <c r="HGS377" s="1190"/>
      <c r="HGT377" s="1190"/>
      <c r="HGU377" s="1190"/>
      <c r="HGV377" s="1190"/>
      <c r="HGW377" s="1190"/>
      <c r="HGX377" s="1190"/>
      <c r="HGY377" s="1190"/>
      <c r="HGZ377" s="1190"/>
      <c r="HHA377" s="1190"/>
      <c r="HHB377" s="1190"/>
      <c r="HHC377" s="1190"/>
      <c r="HHD377" s="1190"/>
      <c r="HHE377" s="1190"/>
      <c r="HHF377" s="1190"/>
      <c r="HHG377" s="1190"/>
      <c r="HHH377" s="1190"/>
      <c r="HHI377" s="1190"/>
      <c r="HHJ377" s="1190"/>
      <c r="HHK377" s="1190"/>
      <c r="HHL377" s="1190"/>
      <c r="HHM377" s="1190"/>
      <c r="HHN377" s="1190"/>
      <c r="HHO377" s="1190"/>
      <c r="HHP377" s="1190"/>
      <c r="HHQ377" s="1190"/>
      <c r="HHR377" s="1190"/>
      <c r="HHS377" s="1190"/>
      <c r="HHT377" s="1190"/>
      <c r="HHU377" s="1190"/>
      <c r="HHV377" s="1190"/>
      <c r="HHW377" s="1190"/>
      <c r="HHX377" s="1190"/>
      <c r="HHY377" s="1190"/>
      <c r="HHZ377" s="1190"/>
      <c r="HIA377" s="1190"/>
      <c r="HIB377" s="1190"/>
      <c r="HIC377" s="1190"/>
      <c r="HID377" s="1190"/>
      <c r="HIE377" s="1190"/>
      <c r="HIF377" s="1190"/>
      <c r="HIG377" s="1190"/>
      <c r="HIH377" s="1190"/>
      <c r="HII377" s="1190"/>
      <c r="HIJ377" s="1190"/>
      <c r="HIK377" s="1190"/>
      <c r="HIL377" s="1190"/>
      <c r="HIM377" s="1190"/>
      <c r="HIN377" s="1190"/>
      <c r="HIO377" s="1190"/>
      <c r="HIP377" s="1190"/>
      <c r="HIQ377" s="1190"/>
      <c r="HIR377" s="1190"/>
      <c r="HIS377" s="1190"/>
      <c r="HIT377" s="1190"/>
      <c r="HIU377" s="1190"/>
      <c r="HIV377" s="1190"/>
      <c r="HIW377" s="1190"/>
      <c r="HIX377" s="1190"/>
      <c r="HIY377" s="1190"/>
      <c r="HIZ377" s="1190"/>
      <c r="HJA377" s="1190"/>
      <c r="HJB377" s="1190"/>
      <c r="HJC377" s="1190"/>
      <c r="HJD377" s="1190"/>
      <c r="HJE377" s="1190"/>
      <c r="HJF377" s="1190"/>
      <c r="HJG377" s="1190"/>
      <c r="HJH377" s="1190"/>
      <c r="HJI377" s="1190"/>
      <c r="HJJ377" s="1190"/>
      <c r="HJK377" s="1190"/>
      <c r="HJL377" s="1190"/>
      <c r="HJM377" s="1190"/>
      <c r="HJN377" s="1190"/>
      <c r="HJO377" s="1190"/>
      <c r="HJP377" s="1190"/>
      <c r="HJQ377" s="1190"/>
      <c r="HJR377" s="1190"/>
      <c r="HJS377" s="1190"/>
      <c r="HJT377" s="1190"/>
      <c r="HJU377" s="1190"/>
      <c r="HJV377" s="1190"/>
      <c r="HJW377" s="1190"/>
      <c r="HJX377" s="1190"/>
      <c r="HJY377" s="1190"/>
      <c r="HJZ377" s="1190"/>
      <c r="HKA377" s="1190"/>
      <c r="HKB377" s="1190"/>
      <c r="HKC377" s="1190"/>
      <c r="HKD377" s="1190"/>
      <c r="HKE377" s="1190"/>
      <c r="HKF377" s="1190"/>
      <c r="HKG377" s="1190"/>
      <c r="HKH377" s="1190"/>
      <c r="HKI377" s="1190"/>
      <c r="HKJ377" s="1190"/>
      <c r="HKK377" s="1190"/>
      <c r="HKL377" s="1190"/>
      <c r="HKM377" s="1190"/>
      <c r="HKN377" s="1190"/>
      <c r="HKO377" s="1190"/>
      <c r="HKP377" s="1190"/>
      <c r="HKQ377" s="1190"/>
      <c r="HKR377" s="1190"/>
      <c r="HKS377" s="1190"/>
      <c r="HKT377" s="1190"/>
      <c r="HKU377" s="1190"/>
      <c r="HKV377" s="1190"/>
      <c r="HKW377" s="1190"/>
      <c r="HKX377" s="1190"/>
      <c r="HKY377" s="1190"/>
      <c r="HKZ377" s="1190"/>
      <c r="HLA377" s="1190"/>
      <c r="HLB377" s="1190"/>
      <c r="HLC377" s="1190"/>
      <c r="HLD377" s="1190"/>
      <c r="HLE377" s="1190"/>
      <c r="HLF377" s="1190"/>
      <c r="HLG377" s="1190"/>
      <c r="HLH377" s="1190"/>
      <c r="HLI377" s="1190"/>
      <c r="HLJ377" s="1190"/>
      <c r="HLK377" s="1190"/>
      <c r="HLL377" s="1190"/>
      <c r="HLM377" s="1190"/>
      <c r="HLN377" s="1190"/>
      <c r="HLO377" s="1190"/>
      <c r="HLP377" s="1190"/>
      <c r="HLQ377" s="1190"/>
      <c r="HLR377" s="1190"/>
      <c r="HLS377" s="1190"/>
      <c r="HLT377" s="1190"/>
      <c r="HLU377" s="1190"/>
      <c r="HLV377" s="1190"/>
      <c r="HLW377" s="1190"/>
      <c r="HLX377" s="1190"/>
      <c r="HLY377" s="1190"/>
      <c r="HLZ377" s="1190"/>
      <c r="HMA377" s="1190"/>
      <c r="HMB377" s="1190"/>
      <c r="HMC377" s="1190"/>
      <c r="HMD377" s="1190"/>
      <c r="HME377" s="1190"/>
      <c r="HMF377" s="1190"/>
      <c r="HMG377" s="1190"/>
      <c r="HMH377" s="1190"/>
      <c r="HMI377" s="1190"/>
      <c r="HMJ377" s="1190"/>
      <c r="HMK377" s="1190"/>
      <c r="HML377" s="1190"/>
      <c r="HMM377" s="1190"/>
      <c r="HMN377" s="1190"/>
      <c r="HMO377" s="1190"/>
      <c r="HMP377" s="1190"/>
      <c r="HMQ377" s="1190"/>
      <c r="HMR377" s="1190"/>
      <c r="HMS377" s="1190"/>
      <c r="HMT377" s="1190"/>
      <c r="HMU377" s="1190"/>
      <c r="HMV377" s="1190"/>
      <c r="HMW377" s="1190"/>
      <c r="HMX377" s="1190"/>
      <c r="HMY377" s="1190"/>
      <c r="HMZ377" s="1190"/>
      <c r="HNA377" s="1190"/>
      <c r="HNB377" s="1190"/>
      <c r="HNC377" s="1190"/>
      <c r="HND377" s="1190"/>
      <c r="HNE377" s="1190"/>
      <c r="HNF377" s="1190"/>
      <c r="HNG377" s="1190"/>
      <c r="HNH377" s="1190"/>
      <c r="HNI377" s="1190"/>
      <c r="HNJ377" s="1190"/>
      <c r="HNK377" s="1190"/>
      <c r="HNL377" s="1190"/>
      <c r="HNM377" s="1190"/>
      <c r="HNN377" s="1190"/>
      <c r="HNO377" s="1190"/>
      <c r="HNP377" s="1190"/>
      <c r="HNQ377" s="1190"/>
      <c r="HNR377" s="1190"/>
      <c r="HNS377" s="1190"/>
      <c r="HNT377" s="1190"/>
      <c r="HNU377" s="1190"/>
      <c r="HNV377" s="1190"/>
      <c r="HNW377" s="1190"/>
      <c r="HNX377" s="1190"/>
      <c r="HNY377" s="1190"/>
      <c r="HNZ377" s="1190"/>
      <c r="HOA377" s="1190"/>
      <c r="HOB377" s="1190"/>
      <c r="HOC377" s="1190"/>
      <c r="HOD377" s="1190"/>
      <c r="HOE377" s="1190"/>
      <c r="HOF377" s="1190"/>
      <c r="HOG377" s="1190"/>
      <c r="HOH377" s="1190"/>
      <c r="HOI377" s="1190"/>
      <c r="HOJ377" s="1190"/>
      <c r="HOK377" s="1190"/>
      <c r="HOL377" s="1190"/>
      <c r="HOM377" s="1190"/>
      <c r="HON377" s="1190"/>
      <c r="HOO377" s="1190"/>
      <c r="HOP377" s="1190"/>
      <c r="HOQ377" s="1190"/>
      <c r="HOR377" s="1190"/>
      <c r="HOS377" s="1190"/>
      <c r="HOT377" s="1190"/>
      <c r="HOU377" s="1190"/>
      <c r="HOV377" s="1190"/>
      <c r="HOW377" s="1190"/>
      <c r="HOX377" s="1190"/>
      <c r="HOY377" s="1190"/>
      <c r="HOZ377" s="1190"/>
      <c r="HPA377" s="1190"/>
      <c r="HPB377" s="1190"/>
      <c r="HPC377" s="1190"/>
      <c r="HPD377" s="1190"/>
      <c r="HPE377" s="1190"/>
      <c r="HPF377" s="1190"/>
      <c r="HPG377" s="1190"/>
      <c r="HPH377" s="1190"/>
      <c r="HPI377" s="1190"/>
      <c r="HPJ377" s="1190"/>
      <c r="HPK377" s="1190"/>
      <c r="HPL377" s="1190"/>
      <c r="HPM377" s="1190"/>
      <c r="HPN377" s="1190"/>
      <c r="HPO377" s="1190"/>
      <c r="HPP377" s="1190"/>
      <c r="HPQ377" s="1190"/>
      <c r="HPR377" s="1190"/>
      <c r="HPS377" s="1190"/>
      <c r="HPT377" s="1190"/>
      <c r="HPU377" s="1190"/>
      <c r="HPV377" s="1190"/>
      <c r="HPW377" s="1190"/>
      <c r="HPX377" s="1190"/>
      <c r="HPY377" s="1190"/>
      <c r="HPZ377" s="1190"/>
      <c r="HQA377" s="1190"/>
      <c r="HQB377" s="1190"/>
      <c r="HQC377" s="1190"/>
      <c r="HQD377" s="1190"/>
      <c r="HQE377" s="1190"/>
      <c r="HQF377" s="1190"/>
      <c r="HQG377" s="1190"/>
      <c r="HQH377" s="1190"/>
      <c r="HQI377" s="1190"/>
      <c r="HQJ377" s="1190"/>
      <c r="HQK377" s="1190"/>
      <c r="HQL377" s="1190"/>
      <c r="HQM377" s="1190"/>
      <c r="HQN377" s="1190"/>
      <c r="HQO377" s="1190"/>
      <c r="HQP377" s="1190"/>
      <c r="HQQ377" s="1190"/>
      <c r="HQR377" s="1190"/>
      <c r="HQS377" s="1190"/>
      <c r="HQT377" s="1190"/>
      <c r="HQU377" s="1190"/>
      <c r="HQV377" s="1190"/>
      <c r="HQW377" s="1190"/>
      <c r="HQX377" s="1190"/>
      <c r="HQY377" s="1190"/>
      <c r="HQZ377" s="1190"/>
      <c r="HRA377" s="1190"/>
      <c r="HRB377" s="1190"/>
      <c r="HRC377" s="1190"/>
      <c r="HRD377" s="1190"/>
      <c r="HRE377" s="1190"/>
      <c r="HRF377" s="1190"/>
      <c r="HRG377" s="1190"/>
      <c r="HRH377" s="1190"/>
      <c r="HRI377" s="1190"/>
      <c r="HRJ377" s="1190"/>
      <c r="HRK377" s="1190"/>
      <c r="HRL377" s="1190"/>
      <c r="HRM377" s="1190"/>
      <c r="HRN377" s="1190"/>
      <c r="HRO377" s="1190"/>
      <c r="HRP377" s="1190"/>
      <c r="HRQ377" s="1190"/>
      <c r="HRR377" s="1190"/>
      <c r="HRS377" s="1190"/>
      <c r="HRT377" s="1190"/>
      <c r="HRU377" s="1190"/>
      <c r="HRV377" s="1190"/>
      <c r="HRW377" s="1190"/>
      <c r="HRX377" s="1190"/>
      <c r="HRY377" s="1190"/>
      <c r="HRZ377" s="1190"/>
      <c r="HSA377" s="1190"/>
      <c r="HSB377" s="1190"/>
      <c r="HSC377" s="1190"/>
      <c r="HSD377" s="1190"/>
      <c r="HSE377" s="1190"/>
      <c r="HSF377" s="1190"/>
      <c r="HSG377" s="1190"/>
      <c r="HSH377" s="1190"/>
      <c r="HSI377" s="1190"/>
      <c r="HSJ377" s="1190"/>
      <c r="HSK377" s="1190"/>
      <c r="HSL377" s="1190"/>
      <c r="HSM377" s="1190"/>
      <c r="HSN377" s="1190"/>
      <c r="HSO377" s="1190"/>
      <c r="HSP377" s="1190"/>
      <c r="HSQ377" s="1190"/>
      <c r="HSR377" s="1190"/>
      <c r="HSS377" s="1190"/>
      <c r="HST377" s="1190"/>
      <c r="HSU377" s="1190"/>
      <c r="HSV377" s="1190"/>
      <c r="HSW377" s="1190"/>
      <c r="HSX377" s="1190"/>
      <c r="HSY377" s="1190"/>
      <c r="HSZ377" s="1190"/>
      <c r="HTA377" s="1190"/>
      <c r="HTB377" s="1190"/>
      <c r="HTC377" s="1190"/>
      <c r="HTD377" s="1190"/>
      <c r="HTE377" s="1190"/>
      <c r="HTF377" s="1190"/>
      <c r="HTG377" s="1190"/>
      <c r="HTH377" s="1190"/>
      <c r="HTI377" s="1190"/>
      <c r="HTJ377" s="1190"/>
      <c r="HTK377" s="1190"/>
      <c r="HTL377" s="1190"/>
      <c r="HTM377" s="1190"/>
      <c r="HTN377" s="1190"/>
      <c r="HTO377" s="1190"/>
      <c r="HTP377" s="1190"/>
      <c r="HTQ377" s="1190"/>
      <c r="HTR377" s="1190"/>
      <c r="HTS377" s="1190"/>
      <c r="HTT377" s="1190"/>
      <c r="HTU377" s="1190"/>
      <c r="HTV377" s="1190"/>
      <c r="HTW377" s="1190"/>
      <c r="HTX377" s="1190"/>
      <c r="HTY377" s="1190"/>
      <c r="HTZ377" s="1190"/>
      <c r="HUA377" s="1190"/>
      <c r="HUB377" s="1190"/>
      <c r="HUC377" s="1190"/>
      <c r="HUD377" s="1190"/>
      <c r="HUE377" s="1190"/>
      <c r="HUF377" s="1190"/>
      <c r="HUG377" s="1190"/>
      <c r="HUH377" s="1190"/>
      <c r="HUI377" s="1190"/>
      <c r="HUJ377" s="1190"/>
      <c r="HUK377" s="1190"/>
      <c r="HUL377" s="1190"/>
      <c r="HUM377" s="1190"/>
      <c r="HUN377" s="1190"/>
      <c r="HUO377" s="1190"/>
      <c r="HUP377" s="1190"/>
      <c r="HUQ377" s="1190"/>
      <c r="HUR377" s="1190"/>
      <c r="HUS377" s="1190"/>
      <c r="HUT377" s="1190"/>
      <c r="HUU377" s="1190"/>
      <c r="HUV377" s="1190"/>
      <c r="HUW377" s="1190"/>
      <c r="HUX377" s="1190"/>
      <c r="HUY377" s="1190"/>
      <c r="HUZ377" s="1190"/>
      <c r="HVA377" s="1190"/>
      <c r="HVB377" s="1190"/>
      <c r="HVC377" s="1190"/>
      <c r="HVD377" s="1190"/>
      <c r="HVE377" s="1190"/>
      <c r="HVF377" s="1190"/>
      <c r="HVG377" s="1190"/>
      <c r="HVH377" s="1190"/>
      <c r="HVI377" s="1190"/>
      <c r="HVJ377" s="1190"/>
      <c r="HVK377" s="1190"/>
      <c r="HVL377" s="1190"/>
      <c r="HVM377" s="1190"/>
      <c r="HVN377" s="1190"/>
      <c r="HVO377" s="1190"/>
      <c r="HVP377" s="1190"/>
      <c r="HVQ377" s="1190"/>
      <c r="HVR377" s="1190"/>
      <c r="HVS377" s="1190"/>
      <c r="HVT377" s="1190"/>
      <c r="HVU377" s="1190"/>
      <c r="HVV377" s="1190"/>
      <c r="HVW377" s="1190"/>
      <c r="HVX377" s="1190"/>
      <c r="HVY377" s="1190"/>
      <c r="HVZ377" s="1190"/>
      <c r="HWA377" s="1190"/>
      <c r="HWB377" s="1190"/>
      <c r="HWC377" s="1190"/>
      <c r="HWD377" s="1190"/>
      <c r="HWE377" s="1190"/>
      <c r="HWF377" s="1190"/>
      <c r="HWG377" s="1190"/>
      <c r="HWH377" s="1190"/>
      <c r="HWI377" s="1190"/>
      <c r="HWJ377" s="1190"/>
      <c r="HWK377" s="1190"/>
      <c r="HWL377" s="1190"/>
      <c r="HWM377" s="1190"/>
      <c r="HWN377" s="1190"/>
      <c r="HWO377" s="1190"/>
      <c r="HWP377" s="1190"/>
      <c r="HWQ377" s="1190"/>
      <c r="HWR377" s="1190"/>
      <c r="HWS377" s="1190"/>
      <c r="HWT377" s="1190"/>
      <c r="HWU377" s="1190"/>
      <c r="HWV377" s="1190"/>
      <c r="HWW377" s="1190"/>
      <c r="HWX377" s="1190"/>
      <c r="HWY377" s="1190"/>
      <c r="HWZ377" s="1190"/>
      <c r="HXA377" s="1190"/>
      <c r="HXB377" s="1190"/>
      <c r="HXC377" s="1190"/>
      <c r="HXD377" s="1190"/>
      <c r="HXE377" s="1190"/>
      <c r="HXF377" s="1190"/>
      <c r="HXG377" s="1190"/>
      <c r="HXH377" s="1190"/>
      <c r="HXI377" s="1190"/>
      <c r="HXJ377" s="1190"/>
      <c r="HXK377" s="1190"/>
      <c r="HXL377" s="1190"/>
      <c r="HXM377" s="1190"/>
      <c r="HXN377" s="1190"/>
      <c r="HXO377" s="1190"/>
      <c r="HXP377" s="1190"/>
      <c r="HXQ377" s="1190"/>
      <c r="HXR377" s="1190"/>
      <c r="HXS377" s="1190"/>
      <c r="HXT377" s="1190"/>
      <c r="HXU377" s="1190"/>
      <c r="HXV377" s="1190"/>
      <c r="HXW377" s="1190"/>
      <c r="HXX377" s="1190"/>
      <c r="HXY377" s="1190"/>
      <c r="HXZ377" s="1190"/>
      <c r="HYA377" s="1190"/>
      <c r="HYB377" s="1190"/>
      <c r="HYC377" s="1190"/>
      <c r="HYD377" s="1190"/>
      <c r="HYE377" s="1190"/>
      <c r="HYF377" s="1190"/>
      <c r="HYG377" s="1190"/>
      <c r="HYH377" s="1190"/>
      <c r="HYI377" s="1190"/>
      <c r="HYJ377" s="1190"/>
      <c r="HYK377" s="1190"/>
      <c r="HYL377" s="1190"/>
      <c r="HYM377" s="1190"/>
      <c r="HYN377" s="1190"/>
      <c r="HYO377" s="1190"/>
      <c r="HYP377" s="1190"/>
      <c r="HYQ377" s="1190"/>
      <c r="HYR377" s="1190"/>
      <c r="HYS377" s="1190"/>
      <c r="HYT377" s="1190"/>
      <c r="HYU377" s="1190"/>
      <c r="HYV377" s="1190"/>
      <c r="HYW377" s="1190"/>
      <c r="HYX377" s="1190"/>
      <c r="HYY377" s="1190"/>
      <c r="HYZ377" s="1190"/>
      <c r="HZA377" s="1190"/>
      <c r="HZB377" s="1190"/>
      <c r="HZC377" s="1190"/>
      <c r="HZD377" s="1190"/>
      <c r="HZE377" s="1190"/>
      <c r="HZF377" s="1190"/>
      <c r="HZG377" s="1190"/>
      <c r="HZH377" s="1190"/>
      <c r="HZI377" s="1190"/>
      <c r="HZJ377" s="1190"/>
      <c r="HZK377" s="1190"/>
      <c r="HZL377" s="1190"/>
      <c r="HZM377" s="1190"/>
      <c r="HZN377" s="1190"/>
      <c r="HZO377" s="1190"/>
      <c r="HZP377" s="1190"/>
      <c r="HZQ377" s="1190"/>
      <c r="HZR377" s="1190"/>
      <c r="HZS377" s="1190"/>
      <c r="HZT377" s="1190"/>
      <c r="HZU377" s="1190"/>
      <c r="HZV377" s="1190"/>
      <c r="HZW377" s="1190"/>
      <c r="HZX377" s="1190"/>
      <c r="HZY377" s="1190"/>
      <c r="HZZ377" s="1190"/>
      <c r="IAA377" s="1190"/>
      <c r="IAB377" s="1190"/>
      <c r="IAC377" s="1190"/>
      <c r="IAD377" s="1190"/>
      <c r="IAE377" s="1190"/>
      <c r="IAF377" s="1190"/>
      <c r="IAG377" s="1190"/>
      <c r="IAH377" s="1190"/>
      <c r="IAI377" s="1190"/>
      <c r="IAJ377" s="1190"/>
      <c r="IAK377" s="1190"/>
      <c r="IAL377" s="1190"/>
      <c r="IAM377" s="1190"/>
      <c r="IAN377" s="1190"/>
      <c r="IAO377" s="1190"/>
      <c r="IAP377" s="1190"/>
      <c r="IAQ377" s="1190"/>
      <c r="IAR377" s="1190"/>
      <c r="IAS377" s="1190"/>
      <c r="IAT377" s="1190"/>
      <c r="IAU377" s="1190"/>
      <c r="IAV377" s="1190"/>
      <c r="IAW377" s="1190"/>
      <c r="IAX377" s="1190"/>
      <c r="IAY377" s="1190"/>
      <c r="IAZ377" s="1190"/>
      <c r="IBA377" s="1190"/>
      <c r="IBB377" s="1190"/>
      <c r="IBC377" s="1190"/>
      <c r="IBD377" s="1190"/>
      <c r="IBE377" s="1190"/>
      <c r="IBF377" s="1190"/>
      <c r="IBG377" s="1190"/>
      <c r="IBH377" s="1190"/>
      <c r="IBI377" s="1190"/>
      <c r="IBJ377" s="1190"/>
      <c r="IBK377" s="1190"/>
      <c r="IBL377" s="1190"/>
      <c r="IBM377" s="1190"/>
      <c r="IBN377" s="1190"/>
      <c r="IBO377" s="1190"/>
      <c r="IBP377" s="1190"/>
      <c r="IBQ377" s="1190"/>
      <c r="IBR377" s="1190"/>
      <c r="IBS377" s="1190"/>
      <c r="IBT377" s="1190"/>
      <c r="IBU377" s="1190"/>
      <c r="IBV377" s="1190"/>
      <c r="IBW377" s="1190"/>
      <c r="IBX377" s="1190"/>
      <c r="IBY377" s="1190"/>
      <c r="IBZ377" s="1190"/>
      <c r="ICA377" s="1190"/>
      <c r="ICB377" s="1190"/>
      <c r="ICC377" s="1190"/>
      <c r="ICD377" s="1190"/>
      <c r="ICE377" s="1190"/>
      <c r="ICF377" s="1190"/>
      <c r="ICG377" s="1190"/>
      <c r="ICH377" s="1190"/>
      <c r="ICI377" s="1190"/>
      <c r="ICJ377" s="1190"/>
      <c r="ICK377" s="1190"/>
      <c r="ICL377" s="1190"/>
      <c r="ICM377" s="1190"/>
      <c r="ICN377" s="1190"/>
      <c r="ICO377" s="1190"/>
      <c r="ICP377" s="1190"/>
      <c r="ICQ377" s="1190"/>
      <c r="ICR377" s="1190"/>
      <c r="ICS377" s="1190"/>
      <c r="ICT377" s="1190"/>
      <c r="ICU377" s="1190"/>
      <c r="ICV377" s="1190"/>
      <c r="ICW377" s="1190"/>
      <c r="ICX377" s="1190"/>
      <c r="ICY377" s="1190"/>
      <c r="ICZ377" s="1190"/>
      <c r="IDA377" s="1190"/>
      <c r="IDB377" s="1190"/>
      <c r="IDC377" s="1190"/>
      <c r="IDD377" s="1190"/>
      <c r="IDE377" s="1190"/>
      <c r="IDF377" s="1190"/>
      <c r="IDG377" s="1190"/>
      <c r="IDH377" s="1190"/>
      <c r="IDI377" s="1190"/>
      <c r="IDJ377" s="1190"/>
      <c r="IDK377" s="1190"/>
      <c r="IDL377" s="1190"/>
      <c r="IDM377" s="1190"/>
      <c r="IDN377" s="1190"/>
      <c r="IDO377" s="1190"/>
      <c r="IDP377" s="1190"/>
      <c r="IDQ377" s="1190"/>
      <c r="IDR377" s="1190"/>
      <c r="IDS377" s="1190"/>
      <c r="IDT377" s="1190"/>
      <c r="IDU377" s="1190"/>
      <c r="IDV377" s="1190"/>
      <c r="IDW377" s="1190"/>
      <c r="IDX377" s="1190"/>
      <c r="IDY377" s="1190"/>
      <c r="IDZ377" s="1190"/>
      <c r="IEA377" s="1190"/>
      <c r="IEB377" s="1190"/>
      <c r="IEC377" s="1190"/>
      <c r="IED377" s="1190"/>
      <c r="IEE377" s="1190"/>
      <c r="IEF377" s="1190"/>
      <c r="IEG377" s="1190"/>
      <c r="IEH377" s="1190"/>
      <c r="IEI377" s="1190"/>
      <c r="IEJ377" s="1190"/>
      <c r="IEK377" s="1190"/>
      <c r="IEL377" s="1190"/>
      <c r="IEM377" s="1190"/>
      <c r="IEN377" s="1190"/>
      <c r="IEO377" s="1190"/>
      <c r="IEP377" s="1190"/>
      <c r="IEQ377" s="1190"/>
      <c r="IER377" s="1190"/>
      <c r="IES377" s="1190"/>
      <c r="IET377" s="1190"/>
      <c r="IEU377" s="1190"/>
      <c r="IEV377" s="1190"/>
      <c r="IEW377" s="1190"/>
      <c r="IEX377" s="1190"/>
      <c r="IEY377" s="1190"/>
      <c r="IEZ377" s="1190"/>
      <c r="IFA377" s="1190"/>
      <c r="IFB377" s="1190"/>
      <c r="IFC377" s="1190"/>
      <c r="IFD377" s="1190"/>
      <c r="IFE377" s="1190"/>
      <c r="IFF377" s="1190"/>
      <c r="IFG377" s="1190"/>
      <c r="IFH377" s="1190"/>
      <c r="IFI377" s="1190"/>
      <c r="IFJ377" s="1190"/>
      <c r="IFK377" s="1190"/>
      <c r="IFL377" s="1190"/>
      <c r="IFM377" s="1190"/>
      <c r="IFN377" s="1190"/>
      <c r="IFO377" s="1190"/>
      <c r="IFP377" s="1190"/>
      <c r="IFQ377" s="1190"/>
      <c r="IFR377" s="1190"/>
      <c r="IFS377" s="1190"/>
      <c r="IFT377" s="1190"/>
      <c r="IFU377" s="1190"/>
      <c r="IFV377" s="1190"/>
      <c r="IFW377" s="1190"/>
      <c r="IFX377" s="1190"/>
      <c r="IFY377" s="1190"/>
      <c r="IFZ377" s="1190"/>
      <c r="IGA377" s="1190"/>
      <c r="IGB377" s="1190"/>
      <c r="IGC377" s="1190"/>
      <c r="IGD377" s="1190"/>
      <c r="IGE377" s="1190"/>
      <c r="IGF377" s="1190"/>
      <c r="IGG377" s="1190"/>
      <c r="IGH377" s="1190"/>
      <c r="IGI377" s="1190"/>
      <c r="IGJ377" s="1190"/>
      <c r="IGK377" s="1190"/>
      <c r="IGL377" s="1190"/>
      <c r="IGM377" s="1190"/>
      <c r="IGN377" s="1190"/>
      <c r="IGO377" s="1190"/>
      <c r="IGP377" s="1190"/>
      <c r="IGQ377" s="1190"/>
      <c r="IGR377" s="1190"/>
      <c r="IGS377" s="1190"/>
      <c r="IGT377" s="1190"/>
      <c r="IGU377" s="1190"/>
      <c r="IGV377" s="1190"/>
      <c r="IGW377" s="1190"/>
      <c r="IGX377" s="1190"/>
      <c r="IGY377" s="1190"/>
      <c r="IGZ377" s="1190"/>
      <c r="IHA377" s="1190"/>
      <c r="IHB377" s="1190"/>
      <c r="IHC377" s="1190"/>
      <c r="IHD377" s="1190"/>
      <c r="IHE377" s="1190"/>
      <c r="IHF377" s="1190"/>
      <c r="IHG377" s="1190"/>
      <c r="IHH377" s="1190"/>
      <c r="IHI377" s="1190"/>
      <c r="IHJ377" s="1190"/>
      <c r="IHK377" s="1190"/>
      <c r="IHL377" s="1190"/>
      <c r="IHM377" s="1190"/>
      <c r="IHN377" s="1190"/>
      <c r="IHO377" s="1190"/>
      <c r="IHP377" s="1190"/>
      <c r="IHQ377" s="1190"/>
      <c r="IHR377" s="1190"/>
      <c r="IHS377" s="1190"/>
      <c r="IHT377" s="1190"/>
      <c r="IHU377" s="1190"/>
      <c r="IHV377" s="1190"/>
      <c r="IHW377" s="1190"/>
      <c r="IHX377" s="1190"/>
      <c r="IHY377" s="1190"/>
      <c r="IHZ377" s="1190"/>
      <c r="IIA377" s="1190"/>
      <c r="IIB377" s="1190"/>
      <c r="IIC377" s="1190"/>
      <c r="IID377" s="1190"/>
      <c r="IIE377" s="1190"/>
      <c r="IIF377" s="1190"/>
      <c r="IIG377" s="1190"/>
      <c r="IIH377" s="1190"/>
      <c r="III377" s="1190"/>
      <c r="IIJ377" s="1190"/>
      <c r="IIK377" s="1190"/>
      <c r="IIL377" s="1190"/>
      <c r="IIM377" s="1190"/>
      <c r="IIN377" s="1190"/>
      <c r="IIO377" s="1190"/>
      <c r="IIP377" s="1190"/>
      <c r="IIQ377" s="1190"/>
      <c r="IIR377" s="1190"/>
      <c r="IIS377" s="1190"/>
      <c r="IIT377" s="1190"/>
      <c r="IIU377" s="1190"/>
      <c r="IIV377" s="1190"/>
      <c r="IIW377" s="1190"/>
      <c r="IIX377" s="1190"/>
      <c r="IIY377" s="1190"/>
      <c r="IIZ377" s="1190"/>
      <c r="IJA377" s="1190"/>
      <c r="IJB377" s="1190"/>
      <c r="IJC377" s="1190"/>
      <c r="IJD377" s="1190"/>
      <c r="IJE377" s="1190"/>
      <c r="IJF377" s="1190"/>
      <c r="IJG377" s="1190"/>
      <c r="IJH377" s="1190"/>
      <c r="IJI377" s="1190"/>
      <c r="IJJ377" s="1190"/>
      <c r="IJK377" s="1190"/>
      <c r="IJL377" s="1190"/>
      <c r="IJM377" s="1190"/>
      <c r="IJN377" s="1190"/>
      <c r="IJO377" s="1190"/>
      <c r="IJP377" s="1190"/>
      <c r="IJQ377" s="1190"/>
      <c r="IJR377" s="1190"/>
      <c r="IJS377" s="1190"/>
      <c r="IJT377" s="1190"/>
      <c r="IJU377" s="1190"/>
      <c r="IJV377" s="1190"/>
      <c r="IJW377" s="1190"/>
      <c r="IJX377" s="1190"/>
      <c r="IJY377" s="1190"/>
      <c r="IJZ377" s="1190"/>
      <c r="IKA377" s="1190"/>
      <c r="IKB377" s="1190"/>
      <c r="IKC377" s="1190"/>
      <c r="IKD377" s="1190"/>
      <c r="IKE377" s="1190"/>
      <c r="IKF377" s="1190"/>
      <c r="IKG377" s="1190"/>
      <c r="IKH377" s="1190"/>
      <c r="IKI377" s="1190"/>
      <c r="IKJ377" s="1190"/>
      <c r="IKK377" s="1190"/>
      <c r="IKL377" s="1190"/>
      <c r="IKM377" s="1190"/>
      <c r="IKN377" s="1190"/>
      <c r="IKO377" s="1190"/>
      <c r="IKP377" s="1190"/>
      <c r="IKQ377" s="1190"/>
      <c r="IKR377" s="1190"/>
      <c r="IKS377" s="1190"/>
      <c r="IKT377" s="1190"/>
      <c r="IKU377" s="1190"/>
      <c r="IKV377" s="1190"/>
      <c r="IKW377" s="1190"/>
      <c r="IKX377" s="1190"/>
      <c r="IKY377" s="1190"/>
      <c r="IKZ377" s="1190"/>
      <c r="ILA377" s="1190"/>
      <c r="ILB377" s="1190"/>
      <c r="ILC377" s="1190"/>
      <c r="ILD377" s="1190"/>
      <c r="ILE377" s="1190"/>
      <c r="ILF377" s="1190"/>
      <c r="ILG377" s="1190"/>
      <c r="ILH377" s="1190"/>
      <c r="ILI377" s="1190"/>
      <c r="ILJ377" s="1190"/>
      <c r="ILK377" s="1190"/>
      <c r="ILL377" s="1190"/>
      <c r="ILM377" s="1190"/>
      <c r="ILN377" s="1190"/>
      <c r="ILO377" s="1190"/>
      <c r="ILP377" s="1190"/>
      <c r="ILQ377" s="1190"/>
      <c r="ILR377" s="1190"/>
      <c r="ILS377" s="1190"/>
      <c r="ILT377" s="1190"/>
      <c r="ILU377" s="1190"/>
      <c r="ILV377" s="1190"/>
      <c r="ILW377" s="1190"/>
      <c r="ILX377" s="1190"/>
      <c r="ILY377" s="1190"/>
      <c r="ILZ377" s="1190"/>
      <c r="IMA377" s="1190"/>
      <c r="IMB377" s="1190"/>
      <c r="IMC377" s="1190"/>
      <c r="IMD377" s="1190"/>
      <c r="IME377" s="1190"/>
      <c r="IMF377" s="1190"/>
      <c r="IMG377" s="1190"/>
      <c r="IMH377" s="1190"/>
      <c r="IMI377" s="1190"/>
      <c r="IMJ377" s="1190"/>
      <c r="IMK377" s="1190"/>
      <c r="IML377" s="1190"/>
      <c r="IMM377" s="1190"/>
      <c r="IMN377" s="1190"/>
      <c r="IMO377" s="1190"/>
      <c r="IMP377" s="1190"/>
      <c r="IMQ377" s="1190"/>
      <c r="IMR377" s="1190"/>
      <c r="IMS377" s="1190"/>
      <c r="IMT377" s="1190"/>
      <c r="IMU377" s="1190"/>
      <c r="IMV377" s="1190"/>
      <c r="IMW377" s="1190"/>
      <c r="IMX377" s="1190"/>
      <c r="IMY377" s="1190"/>
      <c r="IMZ377" s="1190"/>
      <c r="INA377" s="1190"/>
      <c r="INB377" s="1190"/>
      <c r="INC377" s="1190"/>
      <c r="IND377" s="1190"/>
      <c r="INE377" s="1190"/>
      <c r="INF377" s="1190"/>
      <c r="ING377" s="1190"/>
      <c r="INH377" s="1190"/>
      <c r="INI377" s="1190"/>
      <c r="INJ377" s="1190"/>
      <c r="INK377" s="1190"/>
      <c r="INL377" s="1190"/>
      <c r="INM377" s="1190"/>
      <c r="INN377" s="1190"/>
      <c r="INO377" s="1190"/>
      <c r="INP377" s="1190"/>
      <c r="INQ377" s="1190"/>
      <c r="INR377" s="1190"/>
      <c r="INS377" s="1190"/>
      <c r="INT377" s="1190"/>
      <c r="INU377" s="1190"/>
      <c r="INV377" s="1190"/>
      <c r="INW377" s="1190"/>
      <c r="INX377" s="1190"/>
      <c r="INY377" s="1190"/>
      <c r="INZ377" s="1190"/>
      <c r="IOA377" s="1190"/>
      <c r="IOB377" s="1190"/>
      <c r="IOC377" s="1190"/>
      <c r="IOD377" s="1190"/>
      <c r="IOE377" s="1190"/>
      <c r="IOF377" s="1190"/>
      <c r="IOG377" s="1190"/>
      <c r="IOH377" s="1190"/>
      <c r="IOI377" s="1190"/>
      <c r="IOJ377" s="1190"/>
      <c r="IOK377" s="1190"/>
      <c r="IOL377" s="1190"/>
      <c r="IOM377" s="1190"/>
      <c r="ION377" s="1190"/>
      <c r="IOO377" s="1190"/>
      <c r="IOP377" s="1190"/>
      <c r="IOQ377" s="1190"/>
      <c r="IOR377" s="1190"/>
      <c r="IOS377" s="1190"/>
      <c r="IOT377" s="1190"/>
      <c r="IOU377" s="1190"/>
      <c r="IOV377" s="1190"/>
      <c r="IOW377" s="1190"/>
      <c r="IOX377" s="1190"/>
      <c r="IOY377" s="1190"/>
      <c r="IOZ377" s="1190"/>
      <c r="IPA377" s="1190"/>
      <c r="IPB377" s="1190"/>
      <c r="IPC377" s="1190"/>
      <c r="IPD377" s="1190"/>
      <c r="IPE377" s="1190"/>
      <c r="IPF377" s="1190"/>
      <c r="IPG377" s="1190"/>
      <c r="IPH377" s="1190"/>
      <c r="IPI377" s="1190"/>
      <c r="IPJ377" s="1190"/>
      <c r="IPK377" s="1190"/>
      <c r="IPL377" s="1190"/>
      <c r="IPM377" s="1190"/>
      <c r="IPN377" s="1190"/>
      <c r="IPO377" s="1190"/>
      <c r="IPP377" s="1190"/>
      <c r="IPQ377" s="1190"/>
      <c r="IPR377" s="1190"/>
      <c r="IPS377" s="1190"/>
      <c r="IPT377" s="1190"/>
      <c r="IPU377" s="1190"/>
      <c r="IPV377" s="1190"/>
      <c r="IPW377" s="1190"/>
      <c r="IPX377" s="1190"/>
      <c r="IPY377" s="1190"/>
      <c r="IPZ377" s="1190"/>
      <c r="IQA377" s="1190"/>
      <c r="IQB377" s="1190"/>
      <c r="IQC377" s="1190"/>
      <c r="IQD377" s="1190"/>
      <c r="IQE377" s="1190"/>
      <c r="IQF377" s="1190"/>
      <c r="IQG377" s="1190"/>
      <c r="IQH377" s="1190"/>
      <c r="IQI377" s="1190"/>
      <c r="IQJ377" s="1190"/>
      <c r="IQK377" s="1190"/>
      <c r="IQL377" s="1190"/>
      <c r="IQM377" s="1190"/>
      <c r="IQN377" s="1190"/>
      <c r="IQO377" s="1190"/>
      <c r="IQP377" s="1190"/>
      <c r="IQQ377" s="1190"/>
      <c r="IQR377" s="1190"/>
      <c r="IQS377" s="1190"/>
      <c r="IQT377" s="1190"/>
      <c r="IQU377" s="1190"/>
      <c r="IQV377" s="1190"/>
      <c r="IQW377" s="1190"/>
      <c r="IQX377" s="1190"/>
      <c r="IQY377" s="1190"/>
      <c r="IQZ377" s="1190"/>
      <c r="IRA377" s="1190"/>
      <c r="IRB377" s="1190"/>
      <c r="IRC377" s="1190"/>
      <c r="IRD377" s="1190"/>
      <c r="IRE377" s="1190"/>
      <c r="IRF377" s="1190"/>
      <c r="IRG377" s="1190"/>
      <c r="IRH377" s="1190"/>
      <c r="IRI377" s="1190"/>
      <c r="IRJ377" s="1190"/>
      <c r="IRK377" s="1190"/>
      <c r="IRL377" s="1190"/>
      <c r="IRM377" s="1190"/>
      <c r="IRN377" s="1190"/>
      <c r="IRO377" s="1190"/>
      <c r="IRP377" s="1190"/>
      <c r="IRQ377" s="1190"/>
      <c r="IRR377" s="1190"/>
      <c r="IRS377" s="1190"/>
      <c r="IRT377" s="1190"/>
      <c r="IRU377" s="1190"/>
      <c r="IRV377" s="1190"/>
      <c r="IRW377" s="1190"/>
      <c r="IRX377" s="1190"/>
      <c r="IRY377" s="1190"/>
      <c r="IRZ377" s="1190"/>
      <c r="ISA377" s="1190"/>
      <c r="ISB377" s="1190"/>
      <c r="ISC377" s="1190"/>
      <c r="ISD377" s="1190"/>
      <c r="ISE377" s="1190"/>
      <c r="ISF377" s="1190"/>
      <c r="ISG377" s="1190"/>
      <c r="ISH377" s="1190"/>
      <c r="ISI377" s="1190"/>
      <c r="ISJ377" s="1190"/>
      <c r="ISK377" s="1190"/>
      <c r="ISL377" s="1190"/>
      <c r="ISM377" s="1190"/>
      <c r="ISN377" s="1190"/>
      <c r="ISO377" s="1190"/>
      <c r="ISP377" s="1190"/>
      <c r="ISQ377" s="1190"/>
      <c r="ISR377" s="1190"/>
      <c r="ISS377" s="1190"/>
      <c r="IST377" s="1190"/>
      <c r="ISU377" s="1190"/>
      <c r="ISV377" s="1190"/>
      <c r="ISW377" s="1190"/>
      <c r="ISX377" s="1190"/>
      <c r="ISY377" s="1190"/>
      <c r="ISZ377" s="1190"/>
      <c r="ITA377" s="1190"/>
      <c r="ITB377" s="1190"/>
      <c r="ITC377" s="1190"/>
      <c r="ITD377" s="1190"/>
      <c r="ITE377" s="1190"/>
      <c r="ITF377" s="1190"/>
      <c r="ITG377" s="1190"/>
      <c r="ITH377" s="1190"/>
      <c r="ITI377" s="1190"/>
      <c r="ITJ377" s="1190"/>
      <c r="ITK377" s="1190"/>
      <c r="ITL377" s="1190"/>
      <c r="ITM377" s="1190"/>
      <c r="ITN377" s="1190"/>
      <c r="ITO377" s="1190"/>
      <c r="ITP377" s="1190"/>
      <c r="ITQ377" s="1190"/>
      <c r="ITR377" s="1190"/>
      <c r="ITS377" s="1190"/>
      <c r="ITT377" s="1190"/>
      <c r="ITU377" s="1190"/>
      <c r="ITV377" s="1190"/>
      <c r="ITW377" s="1190"/>
      <c r="ITX377" s="1190"/>
      <c r="ITY377" s="1190"/>
      <c r="ITZ377" s="1190"/>
      <c r="IUA377" s="1190"/>
      <c r="IUB377" s="1190"/>
      <c r="IUC377" s="1190"/>
      <c r="IUD377" s="1190"/>
      <c r="IUE377" s="1190"/>
      <c r="IUF377" s="1190"/>
      <c r="IUG377" s="1190"/>
      <c r="IUH377" s="1190"/>
      <c r="IUI377" s="1190"/>
      <c r="IUJ377" s="1190"/>
      <c r="IUK377" s="1190"/>
      <c r="IUL377" s="1190"/>
      <c r="IUM377" s="1190"/>
      <c r="IUN377" s="1190"/>
      <c r="IUO377" s="1190"/>
      <c r="IUP377" s="1190"/>
      <c r="IUQ377" s="1190"/>
      <c r="IUR377" s="1190"/>
      <c r="IUS377" s="1190"/>
      <c r="IUT377" s="1190"/>
      <c r="IUU377" s="1190"/>
      <c r="IUV377" s="1190"/>
      <c r="IUW377" s="1190"/>
      <c r="IUX377" s="1190"/>
      <c r="IUY377" s="1190"/>
      <c r="IUZ377" s="1190"/>
      <c r="IVA377" s="1190"/>
      <c r="IVB377" s="1190"/>
      <c r="IVC377" s="1190"/>
      <c r="IVD377" s="1190"/>
      <c r="IVE377" s="1190"/>
      <c r="IVF377" s="1190"/>
      <c r="IVG377" s="1190"/>
      <c r="IVH377" s="1190"/>
      <c r="IVI377" s="1190"/>
      <c r="IVJ377" s="1190"/>
      <c r="IVK377" s="1190"/>
      <c r="IVL377" s="1190"/>
      <c r="IVM377" s="1190"/>
      <c r="IVN377" s="1190"/>
      <c r="IVO377" s="1190"/>
      <c r="IVP377" s="1190"/>
      <c r="IVQ377" s="1190"/>
      <c r="IVR377" s="1190"/>
      <c r="IVS377" s="1190"/>
      <c r="IVT377" s="1190"/>
      <c r="IVU377" s="1190"/>
      <c r="IVV377" s="1190"/>
      <c r="IVW377" s="1190"/>
      <c r="IVX377" s="1190"/>
      <c r="IVY377" s="1190"/>
      <c r="IVZ377" s="1190"/>
      <c r="IWA377" s="1190"/>
      <c r="IWB377" s="1190"/>
      <c r="IWC377" s="1190"/>
      <c r="IWD377" s="1190"/>
      <c r="IWE377" s="1190"/>
      <c r="IWF377" s="1190"/>
      <c r="IWG377" s="1190"/>
      <c r="IWH377" s="1190"/>
      <c r="IWI377" s="1190"/>
      <c r="IWJ377" s="1190"/>
      <c r="IWK377" s="1190"/>
      <c r="IWL377" s="1190"/>
      <c r="IWM377" s="1190"/>
      <c r="IWN377" s="1190"/>
      <c r="IWO377" s="1190"/>
      <c r="IWP377" s="1190"/>
      <c r="IWQ377" s="1190"/>
      <c r="IWR377" s="1190"/>
      <c r="IWS377" s="1190"/>
      <c r="IWT377" s="1190"/>
      <c r="IWU377" s="1190"/>
      <c r="IWV377" s="1190"/>
      <c r="IWW377" s="1190"/>
      <c r="IWX377" s="1190"/>
      <c r="IWY377" s="1190"/>
      <c r="IWZ377" s="1190"/>
      <c r="IXA377" s="1190"/>
      <c r="IXB377" s="1190"/>
      <c r="IXC377" s="1190"/>
      <c r="IXD377" s="1190"/>
      <c r="IXE377" s="1190"/>
      <c r="IXF377" s="1190"/>
      <c r="IXG377" s="1190"/>
      <c r="IXH377" s="1190"/>
      <c r="IXI377" s="1190"/>
      <c r="IXJ377" s="1190"/>
      <c r="IXK377" s="1190"/>
      <c r="IXL377" s="1190"/>
      <c r="IXM377" s="1190"/>
      <c r="IXN377" s="1190"/>
      <c r="IXO377" s="1190"/>
      <c r="IXP377" s="1190"/>
      <c r="IXQ377" s="1190"/>
      <c r="IXR377" s="1190"/>
      <c r="IXS377" s="1190"/>
      <c r="IXT377" s="1190"/>
      <c r="IXU377" s="1190"/>
      <c r="IXV377" s="1190"/>
      <c r="IXW377" s="1190"/>
      <c r="IXX377" s="1190"/>
      <c r="IXY377" s="1190"/>
      <c r="IXZ377" s="1190"/>
      <c r="IYA377" s="1190"/>
      <c r="IYB377" s="1190"/>
      <c r="IYC377" s="1190"/>
      <c r="IYD377" s="1190"/>
      <c r="IYE377" s="1190"/>
      <c r="IYF377" s="1190"/>
      <c r="IYG377" s="1190"/>
      <c r="IYH377" s="1190"/>
      <c r="IYI377" s="1190"/>
      <c r="IYJ377" s="1190"/>
      <c r="IYK377" s="1190"/>
      <c r="IYL377" s="1190"/>
      <c r="IYM377" s="1190"/>
      <c r="IYN377" s="1190"/>
      <c r="IYO377" s="1190"/>
      <c r="IYP377" s="1190"/>
      <c r="IYQ377" s="1190"/>
      <c r="IYR377" s="1190"/>
      <c r="IYS377" s="1190"/>
      <c r="IYT377" s="1190"/>
      <c r="IYU377" s="1190"/>
      <c r="IYV377" s="1190"/>
      <c r="IYW377" s="1190"/>
      <c r="IYX377" s="1190"/>
      <c r="IYY377" s="1190"/>
      <c r="IYZ377" s="1190"/>
      <c r="IZA377" s="1190"/>
      <c r="IZB377" s="1190"/>
      <c r="IZC377" s="1190"/>
      <c r="IZD377" s="1190"/>
      <c r="IZE377" s="1190"/>
      <c r="IZF377" s="1190"/>
      <c r="IZG377" s="1190"/>
      <c r="IZH377" s="1190"/>
      <c r="IZI377" s="1190"/>
      <c r="IZJ377" s="1190"/>
      <c r="IZK377" s="1190"/>
      <c r="IZL377" s="1190"/>
      <c r="IZM377" s="1190"/>
      <c r="IZN377" s="1190"/>
      <c r="IZO377" s="1190"/>
      <c r="IZP377" s="1190"/>
      <c r="IZQ377" s="1190"/>
      <c r="IZR377" s="1190"/>
      <c r="IZS377" s="1190"/>
      <c r="IZT377" s="1190"/>
      <c r="IZU377" s="1190"/>
      <c r="IZV377" s="1190"/>
      <c r="IZW377" s="1190"/>
      <c r="IZX377" s="1190"/>
      <c r="IZY377" s="1190"/>
      <c r="IZZ377" s="1190"/>
      <c r="JAA377" s="1190"/>
      <c r="JAB377" s="1190"/>
      <c r="JAC377" s="1190"/>
      <c r="JAD377" s="1190"/>
      <c r="JAE377" s="1190"/>
      <c r="JAF377" s="1190"/>
      <c r="JAG377" s="1190"/>
      <c r="JAH377" s="1190"/>
      <c r="JAI377" s="1190"/>
      <c r="JAJ377" s="1190"/>
      <c r="JAK377" s="1190"/>
      <c r="JAL377" s="1190"/>
      <c r="JAM377" s="1190"/>
      <c r="JAN377" s="1190"/>
      <c r="JAO377" s="1190"/>
      <c r="JAP377" s="1190"/>
      <c r="JAQ377" s="1190"/>
      <c r="JAR377" s="1190"/>
      <c r="JAS377" s="1190"/>
      <c r="JAT377" s="1190"/>
      <c r="JAU377" s="1190"/>
      <c r="JAV377" s="1190"/>
      <c r="JAW377" s="1190"/>
      <c r="JAX377" s="1190"/>
      <c r="JAY377" s="1190"/>
      <c r="JAZ377" s="1190"/>
      <c r="JBA377" s="1190"/>
      <c r="JBB377" s="1190"/>
      <c r="JBC377" s="1190"/>
      <c r="JBD377" s="1190"/>
      <c r="JBE377" s="1190"/>
      <c r="JBF377" s="1190"/>
      <c r="JBG377" s="1190"/>
      <c r="JBH377" s="1190"/>
      <c r="JBI377" s="1190"/>
      <c r="JBJ377" s="1190"/>
      <c r="JBK377" s="1190"/>
      <c r="JBL377" s="1190"/>
      <c r="JBM377" s="1190"/>
      <c r="JBN377" s="1190"/>
      <c r="JBO377" s="1190"/>
      <c r="JBP377" s="1190"/>
      <c r="JBQ377" s="1190"/>
      <c r="JBR377" s="1190"/>
      <c r="JBS377" s="1190"/>
      <c r="JBT377" s="1190"/>
      <c r="JBU377" s="1190"/>
      <c r="JBV377" s="1190"/>
      <c r="JBW377" s="1190"/>
      <c r="JBX377" s="1190"/>
      <c r="JBY377" s="1190"/>
      <c r="JBZ377" s="1190"/>
      <c r="JCA377" s="1190"/>
      <c r="JCB377" s="1190"/>
      <c r="JCC377" s="1190"/>
      <c r="JCD377" s="1190"/>
      <c r="JCE377" s="1190"/>
      <c r="JCF377" s="1190"/>
      <c r="JCG377" s="1190"/>
      <c r="JCH377" s="1190"/>
      <c r="JCI377" s="1190"/>
      <c r="JCJ377" s="1190"/>
      <c r="JCK377" s="1190"/>
      <c r="JCL377" s="1190"/>
      <c r="JCM377" s="1190"/>
      <c r="JCN377" s="1190"/>
      <c r="JCO377" s="1190"/>
      <c r="JCP377" s="1190"/>
      <c r="JCQ377" s="1190"/>
      <c r="JCR377" s="1190"/>
      <c r="JCS377" s="1190"/>
      <c r="JCT377" s="1190"/>
      <c r="JCU377" s="1190"/>
      <c r="JCV377" s="1190"/>
      <c r="JCW377" s="1190"/>
      <c r="JCX377" s="1190"/>
      <c r="JCY377" s="1190"/>
      <c r="JCZ377" s="1190"/>
      <c r="JDA377" s="1190"/>
      <c r="JDB377" s="1190"/>
      <c r="JDC377" s="1190"/>
      <c r="JDD377" s="1190"/>
      <c r="JDE377" s="1190"/>
      <c r="JDF377" s="1190"/>
      <c r="JDG377" s="1190"/>
      <c r="JDH377" s="1190"/>
      <c r="JDI377" s="1190"/>
      <c r="JDJ377" s="1190"/>
      <c r="JDK377" s="1190"/>
      <c r="JDL377" s="1190"/>
      <c r="JDM377" s="1190"/>
      <c r="JDN377" s="1190"/>
      <c r="JDO377" s="1190"/>
      <c r="JDP377" s="1190"/>
      <c r="JDQ377" s="1190"/>
      <c r="JDR377" s="1190"/>
      <c r="JDS377" s="1190"/>
      <c r="JDT377" s="1190"/>
      <c r="JDU377" s="1190"/>
      <c r="JDV377" s="1190"/>
      <c r="JDW377" s="1190"/>
      <c r="JDX377" s="1190"/>
      <c r="JDY377" s="1190"/>
      <c r="JDZ377" s="1190"/>
      <c r="JEA377" s="1190"/>
      <c r="JEB377" s="1190"/>
      <c r="JEC377" s="1190"/>
      <c r="JED377" s="1190"/>
      <c r="JEE377" s="1190"/>
      <c r="JEF377" s="1190"/>
      <c r="JEG377" s="1190"/>
      <c r="JEH377" s="1190"/>
      <c r="JEI377" s="1190"/>
      <c r="JEJ377" s="1190"/>
      <c r="JEK377" s="1190"/>
      <c r="JEL377" s="1190"/>
      <c r="JEM377" s="1190"/>
      <c r="JEN377" s="1190"/>
      <c r="JEO377" s="1190"/>
      <c r="JEP377" s="1190"/>
      <c r="JEQ377" s="1190"/>
      <c r="JER377" s="1190"/>
      <c r="JES377" s="1190"/>
      <c r="JET377" s="1190"/>
      <c r="JEU377" s="1190"/>
      <c r="JEV377" s="1190"/>
      <c r="JEW377" s="1190"/>
      <c r="JEX377" s="1190"/>
      <c r="JEY377" s="1190"/>
      <c r="JEZ377" s="1190"/>
      <c r="JFA377" s="1190"/>
      <c r="JFB377" s="1190"/>
      <c r="JFC377" s="1190"/>
      <c r="JFD377" s="1190"/>
      <c r="JFE377" s="1190"/>
      <c r="JFF377" s="1190"/>
      <c r="JFG377" s="1190"/>
      <c r="JFH377" s="1190"/>
      <c r="JFI377" s="1190"/>
      <c r="JFJ377" s="1190"/>
      <c r="JFK377" s="1190"/>
      <c r="JFL377" s="1190"/>
      <c r="JFM377" s="1190"/>
      <c r="JFN377" s="1190"/>
      <c r="JFO377" s="1190"/>
      <c r="JFP377" s="1190"/>
      <c r="JFQ377" s="1190"/>
      <c r="JFR377" s="1190"/>
      <c r="JFS377" s="1190"/>
      <c r="JFT377" s="1190"/>
      <c r="JFU377" s="1190"/>
      <c r="JFV377" s="1190"/>
      <c r="JFW377" s="1190"/>
      <c r="JFX377" s="1190"/>
      <c r="JFY377" s="1190"/>
      <c r="JFZ377" s="1190"/>
      <c r="JGA377" s="1190"/>
      <c r="JGB377" s="1190"/>
      <c r="JGC377" s="1190"/>
      <c r="JGD377" s="1190"/>
      <c r="JGE377" s="1190"/>
      <c r="JGF377" s="1190"/>
      <c r="JGG377" s="1190"/>
      <c r="JGH377" s="1190"/>
      <c r="JGI377" s="1190"/>
      <c r="JGJ377" s="1190"/>
      <c r="JGK377" s="1190"/>
      <c r="JGL377" s="1190"/>
      <c r="JGM377" s="1190"/>
      <c r="JGN377" s="1190"/>
      <c r="JGO377" s="1190"/>
      <c r="JGP377" s="1190"/>
      <c r="JGQ377" s="1190"/>
      <c r="JGR377" s="1190"/>
      <c r="JGS377" s="1190"/>
      <c r="JGT377" s="1190"/>
      <c r="JGU377" s="1190"/>
      <c r="JGV377" s="1190"/>
      <c r="JGW377" s="1190"/>
      <c r="JGX377" s="1190"/>
      <c r="JGY377" s="1190"/>
      <c r="JGZ377" s="1190"/>
      <c r="JHA377" s="1190"/>
      <c r="JHB377" s="1190"/>
      <c r="JHC377" s="1190"/>
      <c r="JHD377" s="1190"/>
      <c r="JHE377" s="1190"/>
      <c r="JHF377" s="1190"/>
      <c r="JHG377" s="1190"/>
      <c r="JHH377" s="1190"/>
      <c r="JHI377" s="1190"/>
      <c r="JHJ377" s="1190"/>
      <c r="JHK377" s="1190"/>
      <c r="JHL377" s="1190"/>
      <c r="JHM377" s="1190"/>
      <c r="JHN377" s="1190"/>
      <c r="JHO377" s="1190"/>
      <c r="JHP377" s="1190"/>
      <c r="JHQ377" s="1190"/>
      <c r="JHR377" s="1190"/>
      <c r="JHS377" s="1190"/>
      <c r="JHT377" s="1190"/>
      <c r="JHU377" s="1190"/>
      <c r="JHV377" s="1190"/>
      <c r="JHW377" s="1190"/>
      <c r="JHX377" s="1190"/>
      <c r="JHY377" s="1190"/>
      <c r="JHZ377" s="1190"/>
      <c r="JIA377" s="1190"/>
      <c r="JIB377" s="1190"/>
      <c r="JIC377" s="1190"/>
      <c r="JID377" s="1190"/>
      <c r="JIE377" s="1190"/>
      <c r="JIF377" s="1190"/>
      <c r="JIG377" s="1190"/>
      <c r="JIH377" s="1190"/>
      <c r="JII377" s="1190"/>
      <c r="JIJ377" s="1190"/>
      <c r="JIK377" s="1190"/>
      <c r="JIL377" s="1190"/>
      <c r="JIM377" s="1190"/>
      <c r="JIN377" s="1190"/>
      <c r="JIO377" s="1190"/>
      <c r="JIP377" s="1190"/>
      <c r="JIQ377" s="1190"/>
      <c r="JIR377" s="1190"/>
      <c r="JIS377" s="1190"/>
      <c r="JIT377" s="1190"/>
      <c r="JIU377" s="1190"/>
      <c r="JIV377" s="1190"/>
      <c r="JIW377" s="1190"/>
      <c r="JIX377" s="1190"/>
      <c r="JIY377" s="1190"/>
      <c r="JIZ377" s="1190"/>
      <c r="JJA377" s="1190"/>
      <c r="JJB377" s="1190"/>
      <c r="JJC377" s="1190"/>
      <c r="JJD377" s="1190"/>
      <c r="JJE377" s="1190"/>
      <c r="JJF377" s="1190"/>
      <c r="JJG377" s="1190"/>
      <c r="JJH377" s="1190"/>
      <c r="JJI377" s="1190"/>
      <c r="JJJ377" s="1190"/>
      <c r="JJK377" s="1190"/>
      <c r="JJL377" s="1190"/>
      <c r="JJM377" s="1190"/>
      <c r="JJN377" s="1190"/>
      <c r="JJO377" s="1190"/>
      <c r="JJP377" s="1190"/>
      <c r="JJQ377" s="1190"/>
      <c r="JJR377" s="1190"/>
      <c r="JJS377" s="1190"/>
      <c r="JJT377" s="1190"/>
      <c r="JJU377" s="1190"/>
      <c r="JJV377" s="1190"/>
      <c r="JJW377" s="1190"/>
      <c r="JJX377" s="1190"/>
      <c r="JJY377" s="1190"/>
      <c r="JJZ377" s="1190"/>
      <c r="JKA377" s="1190"/>
      <c r="JKB377" s="1190"/>
      <c r="JKC377" s="1190"/>
      <c r="JKD377" s="1190"/>
      <c r="JKE377" s="1190"/>
      <c r="JKF377" s="1190"/>
      <c r="JKG377" s="1190"/>
      <c r="JKH377" s="1190"/>
      <c r="JKI377" s="1190"/>
      <c r="JKJ377" s="1190"/>
      <c r="JKK377" s="1190"/>
      <c r="JKL377" s="1190"/>
      <c r="JKM377" s="1190"/>
      <c r="JKN377" s="1190"/>
      <c r="JKO377" s="1190"/>
      <c r="JKP377" s="1190"/>
      <c r="JKQ377" s="1190"/>
      <c r="JKR377" s="1190"/>
      <c r="JKS377" s="1190"/>
      <c r="JKT377" s="1190"/>
      <c r="JKU377" s="1190"/>
      <c r="JKV377" s="1190"/>
      <c r="JKW377" s="1190"/>
      <c r="JKX377" s="1190"/>
      <c r="JKY377" s="1190"/>
      <c r="JKZ377" s="1190"/>
      <c r="JLA377" s="1190"/>
      <c r="JLB377" s="1190"/>
      <c r="JLC377" s="1190"/>
      <c r="JLD377" s="1190"/>
      <c r="JLE377" s="1190"/>
      <c r="JLF377" s="1190"/>
      <c r="JLG377" s="1190"/>
      <c r="JLH377" s="1190"/>
      <c r="JLI377" s="1190"/>
      <c r="JLJ377" s="1190"/>
      <c r="JLK377" s="1190"/>
      <c r="JLL377" s="1190"/>
      <c r="JLM377" s="1190"/>
      <c r="JLN377" s="1190"/>
      <c r="JLO377" s="1190"/>
      <c r="JLP377" s="1190"/>
      <c r="JLQ377" s="1190"/>
      <c r="JLR377" s="1190"/>
      <c r="JLS377" s="1190"/>
      <c r="JLT377" s="1190"/>
      <c r="JLU377" s="1190"/>
      <c r="JLV377" s="1190"/>
      <c r="JLW377" s="1190"/>
      <c r="JLX377" s="1190"/>
      <c r="JLY377" s="1190"/>
      <c r="JLZ377" s="1190"/>
      <c r="JMA377" s="1190"/>
      <c r="JMB377" s="1190"/>
      <c r="JMC377" s="1190"/>
      <c r="JMD377" s="1190"/>
      <c r="JME377" s="1190"/>
      <c r="JMF377" s="1190"/>
      <c r="JMG377" s="1190"/>
      <c r="JMH377" s="1190"/>
      <c r="JMI377" s="1190"/>
      <c r="JMJ377" s="1190"/>
      <c r="JMK377" s="1190"/>
      <c r="JML377" s="1190"/>
      <c r="JMM377" s="1190"/>
      <c r="JMN377" s="1190"/>
      <c r="JMO377" s="1190"/>
      <c r="JMP377" s="1190"/>
      <c r="JMQ377" s="1190"/>
      <c r="JMR377" s="1190"/>
      <c r="JMS377" s="1190"/>
      <c r="JMT377" s="1190"/>
      <c r="JMU377" s="1190"/>
      <c r="JMV377" s="1190"/>
      <c r="JMW377" s="1190"/>
      <c r="JMX377" s="1190"/>
      <c r="JMY377" s="1190"/>
      <c r="JMZ377" s="1190"/>
      <c r="JNA377" s="1190"/>
      <c r="JNB377" s="1190"/>
      <c r="JNC377" s="1190"/>
      <c r="JND377" s="1190"/>
      <c r="JNE377" s="1190"/>
      <c r="JNF377" s="1190"/>
      <c r="JNG377" s="1190"/>
      <c r="JNH377" s="1190"/>
      <c r="JNI377" s="1190"/>
      <c r="JNJ377" s="1190"/>
      <c r="JNK377" s="1190"/>
      <c r="JNL377" s="1190"/>
      <c r="JNM377" s="1190"/>
      <c r="JNN377" s="1190"/>
      <c r="JNO377" s="1190"/>
      <c r="JNP377" s="1190"/>
      <c r="JNQ377" s="1190"/>
      <c r="JNR377" s="1190"/>
      <c r="JNS377" s="1190"/>
      <c r="JNT377" s="1190"/>
      <c r="JNU377" s="1190"/>
      <c r="JNV377" s="1190"/>
      <c r="JNW377" s="1190"/>
      <c r="JNX377" s="1190"/>
      <c r="JNY377" s="1190"/>
      <c r="JNZ377" s="1190"/>
      <c r="JOA377" s="1190"/>
      <c r="JOB377" s="1190"/>
      <c r="JOC377" s="1190"/>
      <c r="JOD377" s="1190"/>
      <c r="JOE377" s="1190"/>
      <c r="JOF377" s="1190"/>
      <c r="JOG377" s="1190"/>
      <c r="JOH377" s="1190"/>
      <c r="JOI377" s="1190"/>
      <c r="JOJ377" s="1190"/>
      <c r="JOK377" s="1190"/>
      <c r="JOL377" s="1190"/>
      <c r="JOM377" s="1190"/>
      <c r="JON377" s="1190"/>
      <c r="JOO377" s="1190"/>
      <c r="JOP377" s="1190"/>
      <c r="JOQ377" s="1190"/>
      <c r="JOR377" s="1190"/>
      <c r="JOS377" s="1190"/>
      <c r="JOT377" s="1190"/>
      <c r="JOU377" s="1190"/>
      <c r="JOV377" s="1190"/>
      <c r="JOW377" s="1190"/>
      <c r="JOX377" s="1190"/>
      <c r="JOY377" s="1190"/>
      <c r="JOZ377" s="1190"/>
      <c r="JPA377" s="1190"/>
      <c r="JPB377" s="1190"/>
      <c r="JPC377" s="1190"/>
      <c r="JPD377" s="1190"/>
      <c r="JPE377" s="1190"/>
      <c r="JPF377" s="1190"/>
      <c r="JPG377" s="1190"/>
      <c r="JPH377" s="1190"/>
      <c r="JPI377" s="1190"/>
      <c r="JPJ377" s="1190"/>
      <c r="JPK377" s="1190"/>
      <c r="JPL377" s="1190"/>
      <c r="JPM377" s="1190"/>
      <c r="JPN377" s="1190"/>
      <c r="JPO377" s="1190"/>
      <c r="JPP377" s="1190"/>
      <c r="JPQ377" s="1190"/>
      <c r="JPR377" s="1190"/>
      <c r="JPS377" s="1190"/>
      <c r="JPT377" s="1190"/>
      <c r="JPU377" s="1190"/>
      <c r="JPV377" s="1190"/>
      <c r="JPW377" s="1190"/>
      <c r="JPX377" s="1190"/>
      <c r="JPY377" s="1190"/>
      <c r="JPZ377" s="1190"/>
      <c r="JQA377" s="1190"/>
      <c r="JQB377" s="1190"/>
      <c r="JQC377" s="1190"/>
      <c r="JQD377" s="1190"/>
      <c r="JQE377" s="1190"/>
      <c r="JQF377" s="1190"/>
      <c r="JQG377" s="1190"/>
      <c r="JQH377" s="1190"/>
      <c r="JQI377" s="1190"/>
      <c r="JQJ377" s="1190"/>
      <c r="JQK377" s="1190"/>
      <c r="JQL377" s="1190"/>
      <c r="JQM377" s="1190"/>
      <c r="JQN377" s="1190"/>
      <c r="JQO377" s="1190"/>
      <c r="JQP377" s="1190"/>
      <c r="JQQ377" s="1190"/>
      <c r="JQR377" s="1190"/>
      <c r="JQS377" s="1190"/>
      <c r="JQT377" s="1190"/>
      <c r="JQU377" s="1190"/>
      <c r="JQV377" s="1190"/>
      <c r="JQW377" s="1190"/>
      <c r="JQX377" s="1190"/>
      <c r="JQY377" s="1190"/>
      <c r="JQZ377" s="1190"/>
      <c r="JRA377" s="1190"/>
      <c r="JRB377" s="1190"/>
      <c r="JRC377" s="1190"/>
      <c r="JRD377" s="1190"/>
      <c r="JRE377" s="1190"/>
      <c r="JRF377" s="1190"/>
      <c r="JRG377" s="1190"/>
      <c r="JRH377" s="1190"/>
      <c r="JRI377" s="1190"/>
      <c r="JRJ377" s="1190"/>
      <c r="JRK377" s="1190"/>
      <c r="JRL377" s="1190"/>
      <c r="JRM377" s="1190"/>
      <c r="JRN377" s="1190"/>
      <c r="JRO377" s="1190"/>
      <c r="JRP377" s="1190"/>
      <c r="JRQ377" s="1190"/>
      <c r="JRR377" s="1190"/>
      <c r="JRS377" s="1190"/>
      <c r="JRT377" s="1190"/>
      <c r="JRU377" s="1190"/>
      <c r="JRV377" s="1190"/>
      <c r="JRW377" s="1190"/>
      <c r="JRX377" s="1190"/>
      <c r="JRY377" s="1190"/>
      <c r="JRZ377" s="1190"/>
      <c r="JSA377" s="1190"/>
      <c r="JSB377" s="1190"/>
      <c r="JSC377" s="1190"/>
      <c r="JSD377" s="1190"/>
      <c r="JSE377" s="1190"/>
      <c r="JSF377" s="1190"/>
      <c r="JSG377" s="1190"/>
      <c r="JSH377" s="1190"/>
      <c r="JSI377" s="1190"/>
      <c r="JSJ377" s="1190"/>
      <c r="JSK377" s="1190"/>
      <c r="JSL377" s="1190"/>
      <c r="JSM377" s="1190"/>
      <c r="JSN377" s="1190"/>
      <c r="JSO377" s="1190"/>
      <c r="JSP377" s="1190"/>
      <c r="JSQ377" s="1190"/>
      <c r="JSR377" s="1190"/>
      <c r="JSS377" s="1190"/>
      <c r="JST377" s="1190"/>
      <c r="JSU377" s="1190"/>
      <c r="JSV377" s="1190"/>
      <c r="JSW377" s="1190"/>
      <c r="JSX377" s="1190"/>
      <c r="JSY377" s="1190"/>
      <c r="JSZ377" s="1190"/>
      <c r="JTA377" s="1190"/>
      <c r="JTB377" s="1190"/>
      <c r="JTC377" s="1190"/>
      <c r="JTD377" s="1190"/>
      <c r="JTE377" s="1190"/>
      <c r="JTF377" s="1190"/>
      <c r="JTG377" s="1190"/>
      <c r="JTH377" s="1190"/>
      <c r="JTI377" s="1190"/>
      <c r="JTJ377" s="1190"/>
      <c r="JTK377" s="1190"/>
      <c r="JTL377" s="1190"/>
      <c r="JTM377" s="1190"/>
      <c r="JTN377" s="1190"/>
      <c r="JTO377" s="1190"/>
      <c r="JTP377" s="1190"/>
      <c r="JTQ377" s="1190"/>
      <c r="JTR377" s="1190"/>
      <c r="JTS377" s="1190"/>
      <c r="JTT377" s="1190"/>
      <c r="JTU377" s="1190"/>
      <c r="JTV377" s="1190"/>
      <c r="JTW377" s="1190"/>
      <c r="JTX377" s="1190"/>
      <c r="JTY377" s="1190"/>
      <c r="JTZ377" s="1190"/>
      <c r="JUA377" s="1190"/>
      <c r="JUB377" s="1190"/>
      <c r="JUC377" s="1190"/>
      <c r="JUD377" s="1190"/>
      <c r="JUE377" s="1190"/>
      <c r="JUF377" s="1190"/>
      <c r="JUG377" s="1190"/>
      <c r="JUH377" s="1190"/>
      <c r="JUI377" s="1190"/>
      <c r="JUJ377" s="1190"/>
      <c r="JUK377" s="1190"/>
      <c r="JUL377" s="1190"/>
      <c r="JUM377" s="1190"/>
      <c r="JUN377" s="1190"/>
      <c r="JUO377" s="1190"/>
      <c r="JUP377" s="1190"/>
      <c r="JUQ377" s="1190"/>
      <c r="JUR377" s="1190"/>
      <c r="JUS377" s="1190"/>
      <c r="JUT377" s="1190"/>
      <c r="JUU377" s="1190"/>
      <c r="JUV377" s="1190"/>
      <c r="JUW377" s="1190"/>
      <c r="JUX377" s="1190"/>
      <c r="JUY377" s="1190"/>
      <c r="JUZ377" s="1190"/>
      <c r="JVA377" s="1190"/>
      <c r="JVB377" s="1190"/>
      <c r="JVC377" s="1190"/>
      <c r="JVD377" s="1190"/>
      <c r="JVE377" s="1190"/>
      <c r="JVF377" s="1190"/>
      <c r="JVG377" s="1190"/>
      <c r="JVH377" s="1190"/>
      <c r="JVI377" s="1190"/>
      <c r="JVJ377" s="1190"/>
      <c r="JVK377" s="1190"/>
      <c r="JVL377" s="1190"/>
      <c r="JVM377" s="1190"/>
      <c r="JVN377" s="1190"/>
      <c r="JVO377" s="1190"/>
      <c r="JVP377" s="1190"/>
      <c r="JVQ377" s="1190"/>
      <c r="JVR377" s="1190"/>
      <c r="JVS377" s="1190"/>
      <c r="JVT377" s="1190"/>
      <c r="JVU377" s="1190"/>
      <c r="JVV377" s="1190"/>
      <c r="JVW377" s="1190"/>
      <c r="JVX377" s="1190"/>
      <c r="JVY377" s="1190"/>
      <c r="JVZ377" s="1190"/>
      <c r="JWA377" s="1190"/>
      <c r="JWB377" s="1190"/>
      <c r="JWC377" s="1190"/>
      <c r="JWD377" s="1190"/>
      <c r="JWE377" s="1190"/>
      <c r="JWF377" s="1190"/>
      <c r="JWG377" s="1190"/>
      <c r="JWH377" s="1190"/>
      <c r="JWI377" s="1190"/>
      <c r="JWJ377" s="1190"/>
      <c r="JWK377" s="1190"/>
      <c r="JWL377" s="1190"/>
      <c r="JWM377" s="1190"/>
      <c r="JWN377" s="1190"/>
      <c r="JWO377" s="1190"/>
      <c r="JWP377" s="1190"/>
      <c r="JWQ377" s="1190"/>
      <c r="JWR377" s="1190"/>
      <c r="JWS377" s="1190"/>
      <c r="JWT377" s="1190"/>
      <c r="JWU377" s="1190"/>
      <c r="JWV377" s="1190"/>
      <c r="JWW377" s="1190"/>
      <c r="JWX377" s="1190"/>
      <c r="JWY377" s="1190"/>
      <c r="JWZ377" s="1190"/>
      <c r="JXA377" s="1190"/>
      <c r="JXB377" s="1190"/>
      <c r="JXC377" s="1190"/>
      <c r="JXD377" s="1190"/>
      <c r="JXE377" s="1190"/>
      <c r="JXF377" s="1190"/>
      <c r="JXG377" s="1190"/>
      <c r="JXH377" s="1190"/>
      <c r="JXI377" s="1190"/>
      <c r="JXJ377" s="1190"/>
      <c r="JXK377" s="1190"/>
      <c r="JXL377" s="1190"/>
      <c r="JXM377" s="1190"/>
      <c r="JXN377" s="1190"/>
      <c r="JXO377" s="1190"/>
      <c r="JXP377" s="1190"/>
      <c r="JXQ377" s="1190"/>
      <c r="JXR377" s="1190"/>
      <c r="JXS377" s="1190"/>
      <c r="JXT377" s="1190"/>
      <c r="JXU377" s="1190"/>
      <c r="JXV377" s="1190"/>
      <c r="JXW377" s="1190"/>
      <c r="JXX377" s="1190"/>
      <c r="JXY377" s="1190"/>
      <c r="JXZ377" s="1190"/>
      <c r="JYA377" s="1190"/>
      <c r="JYB377" s="1190"/>
      <c r="JYC377" s="1190"/>
      <c r="JYD377" s="1190"/>
      <c r="JYE377" s="1190"/>
      <c r="JYF377" s="1190"/>
      <c r="JYG377" s="1190"/>
      <c r="JYH377" s="1190"/>
      <c r="JYI377" s="1190"/>
      <c r="JYJ377" s="1190"/>
      <c r="JYK377" s="1190"/>
      <c r="JYL377" s="1190"/>
      <c r="JYM377" s="1190"/>
      <c r="JYN377" s="1190"/>
      <c r="JYO377" s="1190"/>
      <c r="JYP377" s="1190"/>
      <c r="JYQ377" s="1190"/>
      <c r="JYR377" s="1190"/>
      <c r="JYS377" s="1190"/>
      <c r="JYT377" s="1190"/>
      <c r="JYU377" s="1190"/>
      <c r="JYV377" s="1190"/>
      <c r="JYW377" s="1190"/>
      <c r="JYX377" s="1190"/>
      <c r="JYY377" s="1190"/>
      <c r="JYZ377" s="1190"/>
      <c r="JZA377" s="1190"/>
      <c r="JZB377" s="1190"/>
      <c r="JZC377" s="1190"/>
      <c r="JZD377" s="1190"/>
      <c r="JZE377" s="1190"/>
      <c r="JZF377" s="1190"/>
      <c r="JZG377" s="1190"/>
      <c r="JZH377" s="1190"/>
      <c r="JZI377" s="1190"/>
      <c r="JZJ377" s="1190"/>
      <c r="JZK377" s="1190"/>
      <c r="JZL377" s="1190"/>
      <c r="JZM377" s="1190"/>
      <c r="JZN377" s="1190"/>
      <c r="JZO377" s="1190"/>
      <c r="JZP377" s="1190"/>
      <c r="JZQ377" s="1190"/>
      <c r="JZR377" s="1190"/>
      <c r="JZS377" s="1190"/>
      <c r="JZT377" s="1190"/>
      <c r="JZU377" s="1190"/>
      <c r="JZV377" s="1190"/>
      <c r="JZW377" s="1190"/>
      <c r="JZX377" s="1190"/>
      <c r="JZY377" s="1190"/>
      <c r="JZZ377" s="1190"/>
      <c r="KAA377" s="1190"/>
      <c r="KAB377" s="1190"/>
      <c r="KAC377" s="1190"/>
      <c r="KAD377" s="1190"/>
      <c r="KAE377" s="1190"/>
      <c r="KAF377" s="1190"/>
      <c r="KAG377" s="1190"/>
      <c r="KAH377" s="1190"/>
      <c r="KAI377" s="1190"/>
      <c r="KAJ377" s="1190"/>
      <c r="KAK377" s="1190"/>
      <c r="KAL377" s="1190"/>
      <c r="KAM377" s="1190"/>
      <c r="KAN377" s="1190"/>
      <c r="KAO377" s="1190"/>
      <c r="KAP377" s="1190"/>
      <c r="KAQ377" s="1190"/>
      <c r="KAR377" s="1190"/>
      <c r="KAS377" s="1190"/>
      <c r="KAT377" s="1190"/>
      <c r="KAU377" s="1190"/>
      <c r="KAV377" s="1190"/>
      <c r="KAW377" s="1190"/>
      <c r="KAX377" s="1190"/>
      <c r="KAY377" s="1190"/>
      <c r="KAZ377" s="1190"/>
      <c r="KBA377" s="1190"/>
      <c r="KBB377" s="1190"/>
      <c r="KBC377" s="1190"/>
      <c r="KBD377" s="1190"/>
      <c r="KBE377" s="1190"/>
      <c r="KBF377" s="1190"/>
      <c r="KBG377" s="1190"/>
      <c r="KBH377" s="1190"/>
      <c r="KBI377" s="1190"/>
      <c r="KBJ377" s="1190"/>
      <c r="KBK377" s="1190"/>
      <c r="KBL377" s="1190"/>
      <c r="KBM377" s="1190"/>
      <c r="KBN377" s="1190"/>
      <c r="KBO377" s="1190"/>
      <c r="KBP377" s="1190"/>
      <c r="KBQ377" s="1190"/>
      <c r="KBR377" s="1190"/>
      <c r="KBS377" s="1190"/>
      <c r="KBT377" s="1190"/>
      <c r="KBU377" s="1190"/>
      <c r="KBV377" s="1190"/>
      <c r="KBW377" s="1190"/>
      <c r="KBX377" s="1190"/>
      <c r="KBY377" s="1190"/>
      <c r="KBZ377" s="1190"/>
      <c r="KCA377" s="1190"/>
      <c r="KCB377" s="1190"/>
      <c r="KCC377" s="1190"/>
      <c r="KCD377" s="1190"/>
      <c r="KCE377" s="1190"/>
      <c r="KCF377" s="1190"/>
      <c r="KCG377" s="1190"/>
      <c r="KCH377" s="1190"/>
      <c r="KCI377" s="1190"/>
      <c r="KCJ377" s="1190"/>
      <c r="KCK377" s="1190"/>
      <c r="KCL377" s="1190"/>
      <c r="KCM377" s="1190"/>
      <c r="KCN377" s="1190"/>
      <c r="KCO377" s="1190"/>
      <c r="KCP377" s="1190"/>
      <c r="KCQ377" s="1190"/>
      <c r="KCR377" s="1190"/>
      <c r="KCS377" s="1190"/>
      <c r="KCT377" s="1190"/>
      <c r="KCU377" s="1190"/>
      <c r="KCV377" s="1190"/>
      <c r="KCW377" s="1190"/>
      <c r="KCX377" s="1190"/>
      <c r="KCY377" s="1190"/>
      <c r="KCZ377" s="1190"/>
      <c r="KDA377" s="1190"/>
      <c r="KDB377" s="1190"/>
      <c r="KDC377" s="1190"/>
      <c r="KDD377" s="1190"/>
      <c r="KDE377" s="1190"/>
      <c r="KDF377" s="1190"/>
      <c r="KDG377" s="1190"/>
      <c r="KDH377" s="1190"/>
      <c r="KDI377" s="1190"/>
      <c r="KDJ377" s="1190"/>
      <c r="KDK377" s="1190"/>
      <c r="KDL377" s="1190"/>
      <c r="KDM377" s="1190"/>
      <c r="KDN377" s="1190"/>
      <c r="KDO377" s="1190"/>
      <c r="KDP377" s="1190"/>
      <c r="KDQ377" s="1190"/>
      <c r="KDR377" s="1190"/>
      <c r="KDS377" s="1190"/>
      <c r="KDT377" s="1190"/>
      <c r="KDU377" s="1190"/>
      <c r="KDV377" s="1190"/>
      <c r="KDW377" s="1190"/>
      <c r="KDX377" s="1190"/>
      <c r="KDY377" s="1190"/>
      <c r="KDZ377" s="1190"/>
      <c r="KEA377" s="1190"/>
      <c r="KEB377" s="1190"/>
      <c r="KEC377" s="1190"/>
      <c r="KED377" s="1190"/>
      <c r="KEE377" s="1190"/>
      <c r="KEF377" s="1190"/>
      <c r="KEG377" s="1190"/>
      <c r="KEH377" s="1190"/>
      <c r="KEI377" s="1190"/>
      <c r="KEJ377" s="1190"/>
      <c r="KEK377" s="1190"/>
      <c r="KEL377" s="1190"/>
      <c r="KEM377" s="1190"/>
      <c r="KEN377" s="1190"/>
      <c r="KEO377" s="1190"/>
      <c r="KEP377" s="1190"/>
      <c r="KEQ377" s="1190"/>
      <c r="KER377" s="1190"/>
      <c r="KES377" s="1190"/>
      <c r="KET377" s="1190"/>
      <c r="KEU377" s="1190"/>
      <c r="KEV377" s="1190"/>
      <c r="KEW377" s="1190"/>
      <c r="KEX377" s="1190"/>
      <c r="KEY377" s="1190"/>
      <c r="KEZ377" s="1190"/>
      <c r="KFA377" s="1190"/>
      <c r="KFB377" s="1190"/>
      <c r="KFC377" s="1190"/>
      <c r="KFD377" s="1190"/>
      <c r="KFE377" s="1190"/>
      <c r="KFF377" s="1190"/>
      <c r="KFG377" s="1190"/>
      <c r="KFH377" s="1190"/>
      <c r="KFI377" s="1190"/>
      <c r="KFJ377" s="1190"/>
      <c r="KFK377" s="1190"/>
      <c r="KFL377" s="1190"/>
      <c r="KFM377" s="1190"/>
      <c r="KFN377" s="1190"/>
      <c r="KFO377" s="1190"/>
      <c r="KFP377" s="1190"/>
      <c r="KFQ377" s="1190"/>
      <c r="KFR377" s="1190"/>
      <c r="KFS377" s="1190"/>
      <c r="KFT377" s="1190"/>
      <c r="KFU377" s="1190"/>
      <c r="KFV377" s="1190"/>
      <c r="KFW377" s="1190"/>
      <c r="KFX377" s="1190"/>
      <c r="KFY377" s="1190"/>
      <c r="KFZ377" s="1190"/>
      <c r="KGA377" s="1190"/>
      <c r="KGB377" s="1190"/>
      <c r="KGC377" s="1190"/>
      <c r="KGD377" s="1190"/>
      <c r="KGE377" s="1190"/>
      <c r="KGF377" s="1190"/>
      <c r="KGG377" s="1190"/>
      <c r="KGH377" s="1190"/>
      <c r="KGI377" s="1190"/>
      <c r="KGJ377" s="1190"/>
      <c r="KGK377" s="1190"/>
      <c r="KGL377" s="1190"/>
      <c r="KGM377" s="1190"/>
      <c r="KGN377" s="1190"/>
      <c r="KGO377" s="1190"/>
      <c r="KGP377" s="1190"/>
      <c r="KGQ377" s="1190"/>
      <c r="KGR377" s="1190"/>
      <c r="KGS377" s="1190"/>
      <c r="KGT377" s="1190"/>
      <c r="KGU377" s="1190"/>
      <c r="KGV377" s="1190"/>
      <c r="KGW377" s="1190"/>
      <c r="KGX377" s="1190"/>
      <c r="KGY377" s="1190"/>
      <c r="KGZ377" s="1190"/>
      <c r="KHA377" s="1190"/>
      <c r="KHB377" s="1190"/>
      <c r="KHC377" s="1190"/>
      <c r="KHD377" s="1190"/>
      <c r="KHE377" s="1190"/>
      <c r="KHF377" s="1190"/>
      <c r="KHG377" s="1190"/>
      <c r="KHH377" s="1190"/>
      <c r="KHI377" s="1190"/>
      <c r="KHJ377" s="1190"/>
      <c r="KHK377" s="1190"/>
      <c r="KHL377" s="1190"/>
      <c r="KHM377" s="1190"/>
      <c r="KHN377" s="1190"/>
      <c r="KHO377" s="1190"/>
      <c r="KHP377" s="1190"/>
      <c r="KHQ377" s="1190"/>
      <c r="KHR377" s="1190"/>
      <c r="KHS377" s="1190"/>
      <c r="KHT377" s="1190"/>
      <c r="KHU377" s="1190"/>
      <c r="KHV377" s="1190"/>
      <c r="KHW377" s="1190"/>
      <c r="KHX377" s="1190"/>
      <c r="KHY377" s="1190"/>
      <c r="KHZ377" s="1190"/>
      <c r="KIA377" s="1190"/>
      <c r="KIB377" s="1190"/>
      <c r="KIC377" s="1190"/>
      <c r="KID377" s="1190"/>
      <c r="KIE377" s="1190"/>
      <c r="KIF377" s="1190"/>
      <c r="KIG377" s="1190"/>
      <c r="KIH377" s="1190"/>
      <c r="KII377" s="1190"/>
      <c r="KIJ377" s="1190"/>
      <c r="KIK377" s="1190"/>
      <c r="KIL377" s="1190"/>
      <c r="KIM377" s="1190"/>
      <c r="KIN377" s="1190"/>
      <c r="KIO377" s="1190"/>
      <c r="KIP377" s="1190"/>
      <c r="KIQ377" s="1190"/>
      <c r="KIR377" s="1190"/>
      <c r="KIS377" s="1190"/>
      <c r="KIT377" s="1190"/>
      <c r="KIU377" s="1190"/>
      <c r="KIV377" s="1190"/>
      <c r="KIW377" s="1190"/>
      <c r="KIX377" s="1190"/>
      <c r="KIY377" s="1190"/>
      <c r="KIZ377" s="1190"/>
      <c r="KJA377" s="1190"/>
      <c r="KJB377" s="1190"/>
      <c r="KJC377" s="1190"/>
      <c r="KJD377" s="1190"/>
      <c r="KJE377" s="1190"/>
      <c r="KJF377" s="1190"/>
      <c r="KJG377" s="1190"/>
      <c r="KJH377" s="1190"/>
      <c r="KJI377" s="1190"/>
      <c r="KJJ377" s="1190"/>
      <c r="KJK377" s="1190"/>
      <c r="KJL377" s="1190"/>
      <c r="KJM377" s="1190"/>
      <c r="KJN377" s="1190"/>
      <c r="KJO377" s="1190"/>
      <c r="KJP377" s="1190"/>
      <c r="KJQ377" s="1190"/>
      <c r="KJR377" s="1190"/>
      <c r="KJS377" s="1190"/>
      <c r="KJT377" s="1190"/>
      <c r="KJU377" s="1190"/>
      <c r="KJV377" s="1190"/>
      <c r="KJW377" s="1190"/>
      <c r="KJX377" s="1190"/>
      <c r="KJY377" s="1190"/>
      <c r="KJZ377" s="1190"/>
      <c r="KKA377" s="1190"/>
      <c r="KKB377" s="1190"/>
      <c r="KKC377" s="1190"/>
      <c r="KKD377" s="1190"/>
      <c r="KKE377" s="1190"/>
      <c r="KKF377" s="1190"/>
      <c r="KKG377" s="1190"/>
      <c r="KKH377" s="1190"/>
      <c r="KKI377" s="1190"/>
      <c r="KKJ377" s="1190"/>
      <c r="KKK377" s="1190"/>
      <c r="KKL377" s="1190"/>
      <c r="KKM377" s="1190"/>
      <c r="KKN377" s="1190"/>
      <c r="KKO377" s="1190"/>
      <c r="KKP377" s="1190"/>
      <c r="KKQ377" s="1190"/>
      <c r="KKR377" s="1190"/>
      <c r="KKS377" s="1190"/>
      <c r="KKT377" s="1190"/>
      <c r="KKU377" s="1190"/>
      <c r="KKV377" s="1190"/>
      <c r="KKW377" s="1190"/>
      <c r="KKX377" s="1190"/>
      <c r="KKY377" s="1190"/>
      <c r="KKZ377" s="1190"/>
      <c r="KLA377" s="1190"/>
      <c r="KLB377" s="1190"/>
      <c r="KLC377" s="1190"/>
      <c r="KLD377" s="1190"/>
      <c r="KLE377" s="1190"/>
      <c r="KLF377" s="1190"/>
      <c r="KLG377" s="1190"/>
      <c r="KLH377" s="1190"/>
      <c r="KLI377" s="1190"/>
      <c r="KLJ377" s="1190"/>
      <c r="KLK377" s="1190"/>
      <c r="KLL377" s="1190"/>
      <c r="KLM377" s="1190"/>
      <c r="KLN377" s="1190"/>
      <c r="KLO377" s="1190"/>
      <c r="KLP377" s="1190"/>
      <c r="KLQ377" s="1190"/>
      <c r="KLR377" s="1190"/>
      <c r="KLS377" s="1190"/>
      <c r="KLT377" s="1190"/>
      <c r="KLU377" s="1190"/>
      <c r="KLV377" s="1190"/>
      <c r="KLW377" s="1190"/>
      <c r="KLX377" s="1190"/>
      <c r="KLY377" s="1190"/>
      <c r="KLZ377" s="1190"/>
      <c r="KMA377" s="1190"/>
      <c r="KMB377" s="1190"/>
      <c r="KMC377" s="1190"/>
      <c r="KMD377" s="1190"/>
      <c r="KME377" s="1190"/>
      <c r="KMF377" s="1190"/>
      <c r="KMG377" s="1190"/>
      <c r="KMH377" s="1190"/>
      <c r="KMI377" s="1190"/>
      <c r="KMJ377" s="1190"/>
      <c r="KMK377" s="1190"/>
      <c r="KML377" s="1190"/>
      <c r="KMM377" s="1190"/>
      <c r="KMN377" s="1190"/>
      <c r="KMO377" s="1190"/>
      <c r="KMP377" s="1190"/>
      <c r="KMQ377" s="1190"/>
      <c r="KMR377" s="1190"/>
      <c r="KMS377" s="1190"/>
      <c r="KMT377" s="1190"/>
      <c r="KMU377" s="1190"/>
      <c r="KMV377" s="1190"/>
      <c r="KMW377" s="1190"/>
      <c r="KMX377" s="1190"/>
      <c r="KMY377" s="1190"/>
      <c r="KMZ377" s="1190"/>
      <c r="KNA377" s="1190"/>
      <c r="KNB377" s="1190"/>
      <c r="KNC377" s="1190"/>
      <c r="KND377" s="1190"/>
      <c r="KNE377" s="1190"/>
      <c r="KNF377" s="1190"/>
      <c r="KNG377" s="1190"/>
      <c r="KNH377" s="1190"/>
      <c r="KNI377" s="1190"/>
      <c r="KNJ377" s="1190"/>
      <c r="KNK377" s="1190"/>
      <c r="KNL377" s="1190"/>
      <c r="KNM377" s="1190"/>
      <c r="KNN377" s="1190"/>
      <c r="KNO377" s="1190"/>
      <c r="KNP377" s="1190"/>
      <c r="KNQ377" s="1190"/>
      <c r="KNR377" s="1190"/>
      <c r="KNS377" s="1190"/>
      <c r="KNT377" s="1190"/>
      <c r="KNU377" s="1190"/>
      <c r="KNV377" s="1190"/>
      <c r="KNW377" s="1190"/>
      <c r="KNX377" s="1190"/>
      <c r="KNY377" s="1190"/>
      <c r="KNZ377" s="1190"/>
      <c r="KOA377" s="1190"/>
      <c r="KOB377" s="1190"/>
      <c r="KOC377" s="1190"/>
      <c r="KOD377" s="1190"/>
      <c r="KOE377" s="1190"/>
      <c r="KOF377" s="1190"/>
      <c r="KOG377" s="1190"/>
      <c r="KOH377" s="1190"/>
      <c r="KOI377" s="1190"/>
      <c r="KOJ377" s="1190"/>
      <c r="KOK377" s="1190"/>
      <c r="KOL377" s="1190"/>
      <c r="KOM377" s="1190"/>
      <c r="KON377" s="1190"/>
      <c r="KOO377" s="1190"/>
      <c r="KOP377" s="1190"/>
      <c r="KOQ377" s="1190"/>
      <c r="KOR377" s="1190"/>
      <c r="KOS377" s="1190"/>
      <c r="KOT377" s="1190"/>
      <c r="KOU377" s="1190"/>
      <c r="KOV377" s="1190"/>
      <c r="KOW377" s="1190"/>
      <c r="KOX377" s="1190"/>
      <c r="KOY377" s="1190"/>
      <c r="KOZ377" s="1190"/>
      <c r="KPA377" s="1190"/>
      <c r="KPB377" s="1190"/>
      <c r="KPC377" s="1190"/>
      <c r="KPD377" s="1190"/>
      <c r="KPE377" s="1190"/>
      <c r="KPF377" s="1190"/>
      <c r="KPG377" s="1190"/>
      <c r="KPH377" s="1190"/>
      <c r="KPI377" s="1190"/>
      <c r="KPJ377" s="1190"/>
      <c r="KPK377" s="1190"/>
      <c r="KPL377" s="1190"/>
      <c r="KPM377" s="1190"/>
      <c r="KPN377" s="1190"/>
      <c r="KPO377" s="1190"/>
      <c r="KPP377" s="1190"/>
      <c r="KPQ377" s="1190"/>
      <c r="KPR377" s="1190"/>
      <c r="KPS377" s="1190"/>
      <c r="KPT377" s="1190"/>
      <c r="KPU377" s="1190"/>
      <c r="KPV377" s="1190"/>
      <c r="KPW377" s="1190"/>
      <c r="KPX377" s="1190"/>
      <c r="KPY377" s="1190"/>
      <c r="KPZ377" s="1190"/>
      <c r="KQA377" s="1190"/>
      <c r="KQB377" s="1190"/>
      <c r="KQC377" s="1190"/>
      <c r="KQD377" s="1190"/>
      <c r="KQE377" s="1190"/>
      <c r="KQF377" s="1190"/>
      <c r="KQG377" s="1190"/>
      <c r="KQH377" s="1190"/>
      <c r="KQI377" s="1190"/>
      <c r="KQJ377" s="1190"/>
      <c r="KQK377" s="1190"/>
      <c r="KQL377" s="1190"/>
      <c r="KQM377" s="1190"/>
      <c r="KQN377" s="1190"/>
      <c r="KQO377" s="1190"/>
      <c r="KQP377" s="1190"/>
      <c r="KQQ377" s="1190"/>
      <c r="KQR377" s="1190"/>
      <c r="KQS377" s="1190"/>
      <c r="KQT377" s="1190"/>
      <c r="KQU377" s="1190"/>
      <c r="KQV377" s="1190"/>
      <c r="KQW377" s="1190"/>
      <c r="KQX377" s="1190"/>
      <c r="KQY377" s="1190"/>
      <c r="KQZ377" s="1190"/>
      <c r="KRA377" s="1190"/>
      <c r="KRB377" s="1190"/>
      <c r="KRC377" s="1190"/>
      <c r="KRD377" s="1190"/>
      <c r="KRE377" s="1190"/>
      <c r="KRF377" s="1190"/>
      <c r="KRG377" s="1190"/>
      <c r="KRH377" s="1190"/>
      <c r="KRI377" s="1190"/>
      <c r="KRJ377" s="1190"/>
      <c r="KRK377" s="1190"/>
      <c r="KRL377" s="1190"/>
      <c r="KRM377" s="1190"/>
      <c r="KRN377" s="1190"/>
      <c r="KRO377" s="1190"/>
      <c r="KRP377" s="1190"/>
      <c r="KRQ377" s="1190"/>
      <c r="KRR377" s="1190"/>
      <c r="KRS377" s="1190"/>
      <c r="KRT377" s="1190"/>
      <c r="KRU377" s="1190"/>
      <c r="KRV377" s="1190"/>
      <c r="KRW377" s="1190"/>
      <c r="KRX377" s="1190"/>
      <c r="KRY377" s="1190"/>
      <c r="KRZ377" s="1190"/>
      <c r="KSA377" s="1190"/>
      <c r="KSB377" s="1190"/>
      <c r="KSC377" s="1190"/>
      <c r="KSD377" s="1190"/>
      <c r="KSE377" s="1190"/>
      <c r="KSF377" s="1190"/>
      <c r="KSG377" s="1190"/>
      <c r="KSH377" s="1190"/>
      <c r="KSI377" s="1190"/>
      <c r="KSJ377" s="1190"/>
      <c r="KSK377" s="1190"/>
      <c r="KSL377" s="1190"/>
      <c r="KSM377" s="1190"/>
      <c r="KSN377" s="1190"/>
      <c r="KSO377" s="1190"/>
      <c r="KSP377" s="1190"/>
      <c r="KSQ377" s="1190"/>
      <c r="KSR377" s="1190"/>
      <c r="KSS377" s="1190"/>
      <c r="KST377" s="1190"/>
      <c r="KSU377" s="1190"/>
      <c r="KSV377" s="1190"/>
      <c r="KSW377" s="1190"/>
      <c r="KSX377" s="1190"/>
      <c r="KSY377" s="1190"/>
      <c r="KSZ377" s="1190"/>
      <c r="KTA377" s="1190"/>
      <c r="KTB377" s="1190"/>
      <c r="KTC377" s="1190"/>
      <c r="KTD377" s="1190"/>
      <c r="KTE377" s="1190"/>
      <c r="KTF377" s="1190"/>
      <c r="KTG377" s="1190"/>
      <c r="KTH377" s="1190"/>
      <c r="KTI377" s="1190"/>
      <c r="KTJ377" s="1190"/>
      <c r="KTK377" s="1190"/>
      <c r="KTL377" s="1190"/>
      <c r="KTM377" s="1190"/>
      <c r="KTN377" s="1190"/>
      <c r="KTO377" s="1190"/>
      <c r="KTP377" s="1190"/>
      <c r="KTQ377" s="1190"/>
      <c r="KTR377" s="1190"/>
      <c r="KTS377" s="1190"/>
      <c r="KTT377" s="1190"/>
      <c r="KTU377" s="1190"/>
      <c r="KTV377" s="1190"/>
      <c r="KTW377" s="1190"/>
      <c r="KTX377" s="1190"/>
      <c r="KTY377" s="1190"/>
      <c r="KTZ377" s="1190"/>
      <c r="KUA377" s="1190"/>
      <c r="KUB377" s="1190"/>
      <c r="KUC377" s="1190"/>
      <c r="KUD377" s="1190"/>
      <c r="KUE377" s="1190"/>
      <c r="KUF377" s="1190"/>
      <c r="KUG377" s="1190"/>
      <c r="KUH377" s="1190"/>
      <c r="KUI377" s="1190"/>
      <c r="KUJ377" s="1190"/>
      <c r="KUK377" s="1190"/>
      <c r="KUL377" s="1190"/>
      <c r="KUM377" s="1190"/>
      <c r="KUN377" s="1190"/>
      <c r="KUO377" s="1190"/>
      <c r="KUP377" s="1190"/>
      <c r="KUQ377" s="1190"/>
      <c r="KUR377" s="1190"/>
      <c r="KUS377" s="1190"/>
      <c r="KUT377" s="1190"/>
      <c r="KUU377" s="1190"/>
      <c r="KUV377" s="1190"/>
      <c r="KUW377" s="1190"/>
      <c r="KUX377" s="1190"/>
      <c r="KUY377" s="1190"/>
      <c r="KUZ377" s="1190"/>
      <c r="KVA377" s="1190"/>
      <c r="KVB377" s="1190"/>
      <c r="KVC377" s="1190"/>
      <c r="KVD377" s="1190"/>
      <c r="KVE377" s="1190"/>
      <c r="KVF377" s="1190"/>
      <c r="KVG377" s="1190"/>
      <c r="KVH377" s="1190"/>
      <c r="KVI377" s="1190"/>
      <c r="KVJ377" s="1190"/>
      <c r="KVK377" s="1190"/>
      <c r="KVL377" s="1190"/>
      <c r="KVM377" s="1190"/>
      <c r="KVN377" s="1190"/>
      <c r="KVO377" s="1190"/>
      <c r="KVP377" s="1190"/>
      <c r="KVQ377" s="1190"/>
      <c r="KVR377" s="1190"/>
      <c r="KVS377" s="1190"/>
      <c r="KVT377" s="1190"/>
      <c r="KVU377" s="1190"/>
      <c r="KVV377" s="1190"/>
      <c r="KVW377" s="1190"/>
      <c r="KVX377" s="1190"/>
      <c r="KVY377" s="1190"/>
      <c r="KVZ377" s="1190"/>
      <c r="KWA377" s="1190"/>
      <c r="KWB377" s="1190"/>
      <c r="KWC377" s="1190"/>
      <c r="KWD377" s="1190"/>
      <c r="KWE377" s="1190"/>
      <c r="KWF377" s="1190"/>
      <c r="KWG377" s="1190"/>
      <c r="KWH377" s="1190"/>
      <c r="KWI377" s="1190"/>
      <c r="KWJ377" s="1190"/>
      <c r="KWK377" s="1190"/>
      <c r="KWL377" s="1190"/>
      <c r="KWM377" s="1190"/>
      <c r="KWN377" s="1190"/>
      <c r="KWO377" s="1190"/>
      <c r="KWP377" s="1190"/>
      <c r="KWQ377" s="1190"/>
      <c r="KWR377" s="1190"/>
      <c r="KWS377" s="1190"/>
      <c r="KWT377" s="1190"/>
      <c r="KWU377" s="1190"/>
      <c r="KWV377" s="1190"/>
      <c r="KWW377" s="1190"/>
      <c r="KWX377" s="1190"/>
      <c r="KWY377" s="1190"/>
      <c r="KWZ377" s="1190"/>
      <c r="KXA377" s="1190"/>
      <c r="KXB377" s="1190"/>
      <c r="KXC377" s="1190"/>
      <c r="KXD377" s="1190"/>
      <c r="KXE377" s="1190"/>
      <c r="KXF377" s="1190"/>
      <c r="KXG377" s="1190"/>
      <c r="KXH377" s="1190"/>
      <c r="KXI377" s="1190"/>
      <c r="KXJ377" s="1190"/>
      <c r="KXK377" s="1190"/>
      <c r="KXL377" s="1190"/>
      <c r="KXM377" s="1190"/>
      <c r="KXN377" s="1190"/>
      <c r="KXO377" s="1190"/>
      <c r="KXP377" s="1190"/>
      <c r="KXQ377" s="1190"/>
      <c r="KXR377" s="1190"/>
      <c r="KXS377" s="1190"/>
      <c r="KXT377" s="1190"/>
      <c r="KXU377" s="1190"/>
      <c r="KXV377" s="1190"/>
      <c r="KXW377" s="1190"/>
      <c r="KXX377" s="1190"/>
      <c r="KXY377" s="1190"/>
      <c r="KXZ377" s="1190"/>
      <c r="KYA377" s="1190"/>
      <c r="KYB377" s="1190"/>
      <c r="KYC377" s="1190"/>
      <c r="KYD377" s="1190"/>
      <c r="KYE377" s="1190"/>
      <c r="KYF377" s="1190"/>
      <c r="KYG377" s="1190"/>
      <c r="KYH377" s="1190"/>
      <c r="KYI377" s="1190"/>
      <c r="KYJ377" s="1190"/>
      <c r="KYK377" s="1190"/>
      <c r="KYL377" s="1190"/>
      <c r="KYM377" s="1190"/>
      <c r="KYN377" s="1190"/>
      <c r="KYO377" s="1190"/>
      <c r="KYP377" s="1190"/>
      <c r="KYQ377" s="1190"/>
      <c r="KYR377" s="1190"/>
      <c r="KYS377" s="1190"/>
      <c r="KYT377" s="1190"/>
      <c r="KYU377" s="1190"/>
      <c r="KYV377" s="1190"/>
      <c r="KYW377" s="1190"/>
      <c r="KYX377" s="1190"/>
      <c r="KYY377" s="1190"/>
      <c r="KYZ377" s="1190"/>
      <c r="KZA377" s="1190"/>
      <c r="KZB377" s="1190"/>
      <c r="KZC377" s="1190"/>
      <c r="KZD377" s="1190"/>
      <c r="KZE377" s="1190"/>
      <c r="KZF377" s="1190"/>
      <c r="KZG377" s="1190"/>
      <c r="KZH377" s="1190"/>
      <c r="KZI377" s="1190"/>
      <c r="KZJ377" s="1190"/>
      <c r="KZK377" s="1190"/>
      <c r="KZL377" s="1190"/>
      <c r="KZM377" s="1190"/>
      <c r="KZN377" s="1190"/>
      <c r="KZO377" s="1190"/>
      <c r="KZP377" s="1190"/>
      <c r="KZQ377" s="1190"/>
      <c r="KZR377" s="1190"/>
      <c r="KZS377" s="1190"/>
      <c r="KZT377" s="1190"/>
      <c r="KZU377" s="1190"/>
      <c r="KZV377" s="1190"/>
      <c r="KZW377" s="1190"/>
      <c r="KZX377" s="1190"/>
      <c r="KZY377" s="1190"/>
      <c r="KZZ377" s="1190"/>
      <c r="LAA377" s="1190"/>
      <c r="LAB377" s="1190"/>
      <c r="LAC377" s="1190"/>
      <c r="LAD377" s="1190"/>
      <c r="LAE377" s="1190"/>
      <c r="LAF377" s="1190"/>
      <c r="LAG377" s="1190"/>
      <c r="LAH377" s="1190"/>
      <c r="LAI377" s="1190"/>
      <c r="LAJ377" s="1190"/>
      <c r="LAK377" s="1190"/>
      <c r="LAL377" s="1190"/>
      <c r="LAM377" s="1190"/>
      <c r="LAN377" s="1190"/>
      <c r="LAO377" s="1190"/>
      <c r="LAP377" s="1190"/>
      <c r="LAQ377" s="1190"/>
      <c r="LAR377" s="1190"/>
      <c r="LAS377" s="1190"/>
      <c r="LAT377" s="1190"/>
      <c r="LAU377" s="1190"/>
      <c r="LAV377" s="1190"/>
      <c r="LAW377" s="1190"/>
      <c r="LAX377" s="1190"/>
      <c r="LAY377" s="1190"/>
      <c r="LAZ377" s="1190"/>
      <c r="LBA377" s="1190"/>
      <c r="LBB377" s="1190"/>
      <c r="LBC377" s="1190"/>
      <c r="LBD377" s="1190"/>
      <c r="LBE377" s="1190"/>
      <c r="LBF377" s="1190"/>
      <c r="LBG377" s="1190"/>
      <c r="LBH377" s="1190"/>
      <c r="LBI377" s="1190"/>
      <c r="LBJ377" s="1190"/>
      <c r="LBK377" s="1190"/>
      <c r="LBL377" s="1190"/>
      <c r="LBM377" s="1190"/>
      <c r="LBN377" s="1190"/>
      <c r="LBO377" s="1190"/>
      <c r="LBP377" s="1190"/>
      <c r="LBQ377" s="1190"/>
      <c r="LBR377" s="1190"/>
      <c r="LBS377" s="1190"/>
      <c r="LBT377" s="1190"/>
      <c r="LBU377" s="1190"/>
      <c r="LBV377" s="1190"/>
      <c r="LBW377" s="1190"/>
      <c r="LBX377" s="1190"/>
      <c r="LBY377" s="1190"/>
      <c r="LBZ377" s="1190"/>
      <c r="LCA377" s="1190"/>
      <c r="LCB377" s="1190"/>
      <c r="LCC377" s="1190"/>
      <c r="LCD377" s="1190"/>
      <c r="LCE377" s="1190"/>
      <c r="LCF377" s="1190"/>
      <c r="LCG377" s="1190"/>
      <c r="LCH377" s="1190"/>
      <c r="LCI377" s="1190"/>
      <c r="LCJ377" s="1190"/>
      <c r="LCK377" s="1190"/>
      <c r="LCL377" s="1190"/>
      <c r="LCM377" s="1190"/>
      <c r="LCN377" s="1190"/>
      <c r="LCO377" s="1190"/>
      <c r="LCP377" s="1190"/>
      <c r="LCQ377" s="1190"/>
      <c r="LCR377" s="1190"/>
      <c r="LCS377" s="1190"/>
      <c r="LCT377" s="1190"/>
      <c r="LCU377" s="1190"/>
      <c r="LCV377" s="1190"/>
      <c r="LCW377" s="1190"/>
      <c r="LCX377" s="1190"/>
      <c r="LCY377" s="1190"/>
      <c r="LCZ377" s="1190"/>
      <c r="LDA377" s="1190"/>
      <c r="LDB377" s="1190"/>
      <c r="LDC377" s="1190"/>
      <c r="LDD377" s="1190"/>
      <c r="LDE377" s="1190"/>
      <c r="LDF377" s="1190"/>
      <c r="LDG377" s="1190"/>
      <c r="LDH377" s="1190"/>
      <c r="LDI377" s="1190"/>
      <c r="LDJ377" s="1190"/>
      <c r="LDK377" s="1190"/>
      <c r="LDL377" s="1190"/>
      <c r="LDM377" s="1190"/>
      <c r="LDN377" s="1190"/>
      <c r="LDO377" s="1190"/>
      <c r="LDP377" s="1190"/>
      <c r="LDQ377" s="1190"/>
      <c r="LDR377" s="1190"/>
      <c r="LDS377" s="1190"/>
      <c r="LDT377" s="1190"/>
      <c r="LDU377" s="1190"/>
      <c r="LDV377" s="1190"/>
      <c r="LDW377" s="1190"/>
      <c r="LDX377" s="1190"/>
      <c r="LDY377" s="1190"/>
      <c r="LDZ377" s="1190"/>
      <c r="LEA377" s="1190"/>
      <c r="LEB377" s="1190"/>
      <c r="LEC377" s="1190"/>
      <c r="LED377" s="1190"/>
      <c r="LEE377" s="1190"/>
      <c r="LEF377" s="1190"/>
      <c r="LEG377" s="1190"/>
      <c r="LEH377" s="1190"/>
      <c r="LEI377" s="1190"/>
      <c r="LEJ377" s="1190"/>
      <c r="LEK377" s="1190"/>
      <c r="LEL377" s="1190"/>
      <c r="LEM377" s="1190"/>
      <c r="LEN377" s="1190"/>
      <c r="LEO377" s="1190"/>
      <c r="LEP377" s="1190"/>
      <c r="LEQ377" s="1190"/>
      <c r="LER377" s="1190"/>
      <c r="LES377" s="1190"/>
      <c r="LET377" s="1190"/>
      <c r="LEU377" s="1190"/>
      <c r="LEV377" s="1190"/>
      <c r="LEW377" s="1190"/>
      <c r="LEX377" s="1190"/>
      <c r="LEY377" s="1190"/>
      <c r="LEZ377" s="1190"/>
      <c r="LFA377" s="1190"/>
      <c r="LFB377" s="1190"/>
      <c r="LFC377" s="1190"/>
      <c r="LFD377" s="1190"/>
      <c r="LFE377" s="1190"/>
      <c r="LFF377" s="1190"/>
      <c r="LFG377" s="1190"/>
      <c r="LFH377" s="1190"/>
      <c r="LFI377" s="1190"/>
      <c r="LFJ377" s="1190"/>
      <c r="LFK377" s="1190"/>
      <c r="LFL377" s="1190"/>
      <c r="LFM377" s="1190"/>
      <c r="LFN377" s="1190"/>
      <c r="LFO377" s="1190"/>
      <c r="LFP377" s="1190"/>
      <c r="LFQ377" s="1190"/>
      <c r="LFR377" s="1190"/>
      <c r="LFS377" s="1190"/>
      <c r="LFT377" s="1190"/>
      <c r="LFU377" s="1190"/>
      <c r="LFV377" s="1190"/>
      <c r="LFW377" s="1190"/>
      <c r="LFX377" s="1190"/>
      <c r="LFY377" s="1190"/>
      <c r="LFZ377" s="1190"/>
      <c r="LGA377" s="1190"/>
      <c r="LGB377" s="1190"/>
      <c r="LGC377" s="1190"/>
      <c r="LGD377" s="1190"/>
      <c r="LGE377" s="1190"/>
      <c r="LGF377" s="1190"/>
      <c r="LGG377" s="1190"/>
      <c r="LGH377" s="1190"/>
      <c r="LGI377" s="1190"/>
      <c r="LGJ377" s="1190"/>
      <c r="LGK377" s="1190"/>
      <c r="LGL377" s="1190"/>
      <c r="LGM377" s="1190"/>
      <c r="LGN377" s="1190"/>
      <c r="LGO377" s="1190"/>
      <c r="LGP377" s="1190"/>
      <c r="LGQ377" s="1190"/>
      <c r="LGR377" s="1190"/>
      <c r="LGS377" s="1190"/>
      <c r="LGT377" s="1190"/>
      <c r="LGU377" s="1190"/>
      <c r="LGV377" s="1190"/>
      <c r="LGW377" s="1190"/>
      <c r="LGX377" s="1190"/>
      <c r="LGY377" s="1190"/>
      <c r="LGZ377" s="1190"/>
      <c r="LHA377" s="1190"/>
      <c r="LHB377" s="1190"/>
      <c r="LHC377" s="1190"/>
      <c r="LHD377" s="1190"/>
      <c r="LHE377" s="1190"/>
      <c r="LHF377" s="1190"/>
      <c r="LHG377" s="1190"/>
      <c r="LHH377" s="1190"/>
      <c r="LHI377" s="1190"/>
      <c r="LHJ377" s="1190"/>
      <c r="LHK377" s="1190"/>
      <c r="LHL377" s="1190"/>
      <c r="LHM377" s="1190"/>
      <c r="LHN377" s="1190"/>
      <c r="LHO377" s="1190"/>
      <c r="LHP377" s="1190"/>
      <c r="LHQ377" s="1190"/>
      <c r="LHR377" s="1190"/>
      <c r="LHS377" s="1190"/>
      <c r="LHT377" s="1190"/>
      <c r="LHU377" s="1190"/>
      <c r="LHV377" s="1190"/>
      <c r="LHW377" s="1190"/>
      <c r="LHX377" s="1190"/>
      <c r="LHY377" s="1190"/>
      <c r="LHZ377" s="1190"/>
      <c r="LIA377" s="1190"/>
      <c r="LIB377" s="1190"/>
      <c r="LIC377" s="1190"/>
      <c r="LID377" s="1190"/>
      <c r="LIE377" s="1190"/>
      <c r="LIF377" s="1190"/>
      <c r="LIG377" s="1190"/>
      <c r="LIH377" s="1190"/>
      <c r="LII377" s="1190"/>
      <c r="LIJ377" s="1190"/>
      <c r="LIK377" s="1190"/>
      <c r="LIL377" s="1190"/>
      <c r="LIM377" s="1190"/>
      <c r="LIN377" s="1190"/>
      <c r="LIO377" s="1190"/>
      <c r="LIP377" s="1190"/>
      <c r="LIQ377" s="1190"/>
      <c r="LIR377" s="1190"/>
      <c r="LIS377" s="1190"/>
      <c r="LIT377" s="1190"/>
      <c r="LIU377" s="1190"/>
      <c r="LIV377" s="1190"/>
      <c r="LIW377" s="1190"/>
      <c r="LIX377" s="1190"/>
      <c r="LIY377" s="1190"/>
      <c r="LIZ377" s="1190"/>
      <c r="LJA377" s="1190"/>
      <c r="LJB377" s="1190"/>
      <c r="LJC377" s="1190"/>
      <c r="LJD377" s="1190"/>
      <c r="LJE377" s="1190"/>
      <c r="LJF377" s="1190"/>
      <c r="LJG377" s="1190"/>
      <c r="LJH377" s="1190"/>
      <c r="LJI377" s="1190"/>
      <c r="LJJ377" s="1190"/>
      <c r="LJK377" s="1190"/>
      <c r="LJL377" s="1190"/>
      <c r="LJM377" s="1190"/>
      <c r="LJN377" s="1190"/>
      <c r="LJO377" s="1190"/>
      <c r="LJP377" s="1190"/>
      <c r="LJQ377" s="1190"/>
      <c r="LJR377" s="1190"/>
      <c r="LJS377" s="1190"/>
      <c r="LJT377" s="1190"/>
      <c r="LJU377" s="1190"/>
      <c r="LJV377" s="1190"/>
      <c r="LJW377" s="1190"/>
      <c r="LJX377" s="1190"/>
      <c r="LJY377" s="1190"/>
      <c r="LJZ377" s="1190"/>
      <c r="LKA377" s="1190"/>
      <c r="LKB377" s="1190"/>
      <c r="LKC377" s="1190"/>
      <c r="LKD377" s="1190"/>
      <c r="LKE377" s="1190"/>
      <c r="LKF377" s="1190"/>
      <c r="LKG377" s="1190"/>
      <c r="LKH377" s="1190"/>
      <c r="LKI377" s="1190"/>
      <c r="LKJ377" s="1190"/>
      <c r="LKK377" s="1190"/>
      <c r="LKL377" s="1190"/>
      <c r="LKM377" s="1190"/>
      <c r="LKN377" s="1190"/>
      <c r="LKO377" s="1190"/>
      <c r="LKP377" s="1190"/>
      <c r="LKQ377" s="1190"/>
      <c r="LKR377" s="1190"/>
      <c r="LKS377" s="1190"/>
      <c r="LKT377" s="1190"/>
      <c r="LKU377" s="1190"/>
      <c r="LKV377" s="1190"/>
      <c r="LKW377" s="1190"/>
      <c r="LKX377" s="1190"/>
      <c r="LKY377" s="1190"/>
      <c r="LKZ377" s="1190"/>
      <c r="LLA377" s="1190"/>
      <c r="LLB377" s="1190"/>
      <c r="LLC377" s="1190"/>
      <c r="LLD377" s="1190"/>
      <c r="LLE377" s="1190"/>
      <c r="LLF377" s="1190"/>
      <c r="LLG377" s="1190"/>
      <c r="LLH377" s="1190"/>
      <c r="LLI377" s="1190"/>
      <c r="LLJ377" s="1190"/>
      <c r="LLK377" s="1190"/>
      <c r="LLL377" s="1190"/>
      <c r="LLM377" s="1190"/>
      <c r="LLN377" s="1190"/>
      <c r="LLO377" s="1190"/>
      <c r="LLP377" s="1190"/>
      <c r="LLQ377" s="1190"/>
      <c r="LLR377" s="1190"/>
      <c r="LLS377" s="1190"/>
      <c r="LLT377" s="1190"/>
      <c r="LLU377" s="1190"/>
      <c r="LLV377" s="1190"/>
      <c r="LLW377" s="1190"/>
      <c r="LLX377" s="1190"/>
      <c r="LLY377" s="1190"/>
      <c r="LLZ377" s="1190"/>
      <c r="LMA377" s="1190"/>
      <c r="LMB377" s="1190"/>
      <c r="LMC377" s="1190"/>
      <c r="LMD377" s="1190"/>
      <c r="LME377" s="1190"/>
      <c r="LMF377" s="1190"/>
      <c r="LMG377" s="1190"/>
      <c r="LMH377" s="1190"/>
      <c r="LMI377" s="1190"/>
      <c r="LMJ377" s="1190"/>
      <c r="LMK377" s="1190"/>
      <c r="LML377" s="1190"/>
      <c r="LMM377" s="1190"/>
      <c r="LMN377" s="1190"/>
      <c r="LMO377" s="1190"/>
      <c r="LMP377" s="1190"/>
      <c r="LMQ377" s="1190"/>
      <c r="LMR377" s="1190"/>
      <c r="LMS377" s="1190"/>
      <c r="LMT377" s="1190"/>
      <c r="LMU377" s="1190"/>
      <c r="LMV377" s="1190"/>
      <c r="LMW377" s="1190"/>
      <c r="LMX377" s="1190"/>
      <c r="LMY377" s="1190"/>
      <c r="LMZ377" s="1190"/>
      <c r="LNA377" s="1190"/>
      <c r="LNB377" s="1190"/>
      <c r="LNC377" s="1190"/>
      <c r="LND377" s="1190"/>
      <c r="LNE377" s="1190"/>
      <c r="LNF377" s="1190"/>
      <c r="LNG377" s="1190"/>
      <c r="LNH377" s="1190"/>
      <c r="LNI377" s="1190"/>
      <c r="LNJ377" s="1190"/>
      <c r="LNK377" s="1190"/>
      <c r="LNL377" s="1190"/>
      <c r="LNM377" s="1190"/>
      <c r="LNN377" s="1190"/>
      <c r="LNO377" s="1190"/>
      <c r="LNP377" s="1190"/>
      <c r="LNQ377" s="1190"/>
      <c r="LNR377" s="1190"/>
      <c r="LNS377" s="1190"/>
      <c r="LNT377" s="1190"/>
      <c r="LNU377" s="1190"/>
      <c r="LNV377" s="1190"/>
      <c r="LNW377" s="1190"/>
      <c r="LNX377" s="1190"/>
      <c r="LNY377" s="1190"/>
      <c r="LNZ377" s="1190"/>
      <c r="LOA377" s="1190"/>
      <c r="LOB377" s="1190"/>
      <c r="LOC377" s="1190"/>
      <c r="LOD377" s="1190"/>
      <c r="LOE377" s="1190"/>
      <c r="LOF377" s="1190"/>
      <c r="LOG377" s="1190"/>
      <c r="LOH377" s="1190"/>
      <c r="LOI377" s="1190"/>
      <c r="LOJ377" s="1190"/>
      <c r="LOK377" s="1190"/>
      <c r="LOL377" s="1190"/>
      <c r="LOM377" s="1190"/>
      <c r="LON377" s="1190"/>
      <c r="LOO377" s="1190"/>
      <c r="LOP377" s="1190"/>
      <c r="LOQ377" s="1190"/>
      <c r="LOR377" s="1190"/>
      <c r="LOS377" s="1190"/>
      <c r="LOT377" s="1190"/>
      <c r="LOU377" s="1190"/>
      <c r="LOV377" s="1190"/>
      <c r="LOW377" s="1190"/>
      <c r="LOX377" s="1190"/>
      <c r="LOY377" s="1190"/>
      <c r="LOZ377" s="1190"/>
      <c r="LPA377" s="1190"/>
      <c r="LPB377" s="1190"/>
      <c r="LPC377" s="1190"/>
      <c r="LPD377" s="1190"/>
      <c r="LPE377" s="1190"/>
      <c r="LPF377" s="1190"/>
      <c r="LPG377" s="1190"/>
      <c r="LPH377" s="1190"/>
      <c r="LPI377" s="1190"/>
      <c r="LPJ377" s="1190"/>
      <c r="LPK377" s="1190"/>
      <c r="LPL377" s="1190"/>
      <c r="LPM377" s="1190"/>
      <c r="LPN377" s="1190"/>
      <c r="LPO377" s="1190"/>
      <c r="LPP377" s="1190"/>
      <c r="LPQ377" s="1190"/>
      <c r="LPR377" s="1190"/>
      <c r="LPS377" s="1190"/>
      <c r="LPT377" s="1190"/>
      <c r="LPU377" s="1190"/>
      <c r="LPV377" s="1190"/>
      <c r="LPW377" s="1190"/>
      <c r="LPX377" s="1190"/>
      <c r="LPY377" s="1190"/>
      <c r="LPZ377" s="1190"/>
      <c r="LQA377" s="1190"/>
      <c r="LQB377" s="1190"/>
      <c r="LQC377" s="1190"/>
      <c r="LQD377" s="1190"/>
      <c r="LQE377" s="1190"/>
      <c r="LQF377" s="1190"/>
      <c r="LQG377" s="1190"/>
      <c r="LQH377" s="1190"/>
      <c r="LQI377" s="1190"/>
      <c r="LQJ377" s="1190"/>
      <c r="LQK377" s="1190"/>
      <c r="LQL377" s="1190"/>
      <c r="LQM377" s="1190"/>
      <c r="LQN377" s="1190"/>
      <c r="LQO377" s="1190"/>
      <c r="LQP377" s="1190"/>
      <c r="LQQ377" s="1190"/>
      <c r="LQR377" s="1190"/>
      <c r="LQS377" s="1190"/>
      <c r="LQT377" s="1190"/>
      <c r="LQU377" s="1190"/>
      <c r="LQV377" s="1190"/>
      <c r="LQW377" s="1190"/>
      <c r="LQX377" s="1190"/>
      <c r="LQY377" s="1190"/>
      <c r="LQZ377" s="1190"/>
      <c r="LRA377" s="1190"/>
      <c r="LRB377" s="1190"/>
      <c r="LRC377" s="1190"/>
      <c r="LRD377" s="1190"/>
      <c r="LRE377" s="1190"/>
      <c r="LRF377" s="1190"/>
      <c r="LRG377" s="1190"/>
      <c r="LRH377" s="1190"/>
      <c r="LRI377" s="1190"/>
      <c r="LRJ377" s="1190"/>
      <c r="LRK377" s="1190"/>
      <c r="LRL377" s="1190"/>
      <c r="LRM377" s="1190"/>
      <c r="LRN377" s="1190"/>
      <c r="LRO377" s="1190"/>
      <c r="LRP377" s="1190"/>
      <c r="LRQ377" s="1190"/>
      <c r="LRR377" s="1190"/>
      <c r="LRS377" s="1190"/>
      <c r="LRT377" s="1190"/>
      <c r="LRU377" s="1190"/>
      <c r="LRV377" s="1190"/>
      <c r="LRW377" s="1190"/>
      <c r="LRX377" s="1190"/>
      <c r="LRY377" s="1190"/>
      <c r="LRZ377" s="1190"/>
      <c r="LSA377" s="1190"/>
      <c r="LSB377" s="1190"/>
      <c r="LSC377" s="1190"/>
      <c r="LSD377" s="1190"/>
      <c r="LSE377" s="1190"/>
      <c r="LSF377" s="1190"/>
      <c r="LSG377" s="1190"/>
      <c r="LSH377" s="1190"/>
      <c r="LSI377" s="1190"/>
      <c r="LSJ377" s="1190"/>
      <c r="LSK377" s="1190"/>
      <c r="LSL377" s="1190"/>
      <c r="LSM377" s="1190"/>
      <c r="LSN377" s="1190"/>
      <c r="LSO377" s="1190"/>
      <c r="LSP377" s="1190"/>
      <c r="LSQ377" s="1190"/>
      <c r="LSR377" s="1190"/>
      <c r="LSS377" s="1190"/>
      <c r="LST377" s="1190"/>
      <c r="LSU377" s="1190"/>
      <c r="LSV377" s="1190"/>
      <c r="LSW377" s="1190"/>
      <c r="LSX377" s="1190"/>
      <c r="LSY377" s="1190"/>
      <c r="LSZ377" s="1190"/>
      <c r="LTA377" s="1190"/>
      <c r="LTB377" s="1190"/>
      <c r="LTC377" s="1190"/>
      <c r="LTD377" s="1190"/>
      <c r="LTE377" s="1190"/>
      <c r="LTF377" s="1190"/>
      <c r="LTG377" s="1190"/>
      <c r="LTH377" s="1190"/>
      <c r="LTI377" s="1190"/>
      <c r="LTJ377" s="1190"/>
      <c r="LTK377" s="1190"/>
      <c r="LTL377" s="1190"/>
      <c r="LTM377" s="1190"/>
      <c r="LTN377" s="1190"/>
      <c r="LTO377" s="1190"/>
      <c r="LTP377" s="1190"/>
      <c r="LTQ377" s="1190"/>
      <c r="LTR377" s="1190"/>
      <c r="LTS377" s="1190"/>
      <c r="LTT377" s="1190"/>
      <c r="LTU377" s="1190"/>
      <c r="LTV377" s="1190"/>
      <c r="LTW377" s="1190"/>
      <c r="LTX377" s="1190"/>
      <c r="LTY377" s="1190"/>
      <c r="LTZ377" s="1190"/>
      <c r="LUA377" s="1190"/>
      <c r="LUB377" s="1190"/>
      <c r="LUC377" s="1190"/>
      <c r="LUD377" s="1190"/>
      <c r="LUE377" s="1190"/>
      <c r="LUF377" s="1190"/>
      <c r="LUG377" s="1190"/>
      <c r="LUH377" s="1190"/>
      <c r="LUI377" s="1190"/>
      <c r="LUJ377" s="1190"/>
      <c r="LUK377" s="1190"/>
      <c r="LUL377" s="1190"/>
      <c r="LUM377" s="1190"/>
      <c r="LUN377" s="1190"/>
      <c r="LUO377" s="1190"/>
      <c r="LUP377" s="1190"/>
      <c r="LUQ377" s="1190"/>
      <c r="LUR377" s="1190"/>
      <c r="LUS377" s="1190"/>
      <c r="LUT377" s="1190"/>
      <c r="LUU377" s="1190"/>
      <c r="LUV377" s="1190"/>
      <c r="LUW377" s="1190"/>
      <c r="LUX377" s="1190"/>
      <c r="LUY377" s="1190"/>
      <c r="LUZ377" s="1190"/>
      <c r="LVA377" s="1190"/>
      <c r="LVB377" s="1190"/>
      <c r="LVC377" s="1190"/>
      <c r="LVD377" s="1190"/>
      <c r="LVE377" s="1190"/>
      <c r="LVF377" s="1190"/>
      <c r="LVG377" s="1190"/>
      <c r="LVH377" s="1190"/>
      <c r="LVI377" s="1190"/>
      <c r="LVJ377" s="1190"/>
      <c r="LVK377" s="1190"/>
      <c r="LVL377" s="1190"/>
      <c r="LVM377" s="1190"/>
      <c r="LVN377" s="1190"/>
      <c r="LVO377" s="1190"/>
      <c r="LVP377" s="1190"/>
      <c r="LVQ377" s="1190"/>
      <c r="LVR377" s="1190"/>
      <c r="LVS377" s="1190"/>
      <c r="LVT377" s="1190"/>
      <c r="LVU377" s="1190"/>
      <c r="LVV377" s="1190"/>
      <c r="LVW377" s="1190"/>
      <c r="LVX377" s="1190"/>
      <c r="LVY377" s="1190"/>
      <c r="LVZ377" s="1190"/>
      <c r="LWA377" s="1190"/>
      <c r="LWB377" s="1190"/>
      <c r="LWC377" s="1190"/>
      <c r="LWD377" s="1190"/>
      <c r="LWE377" s="1190"/>
      <c r="LWF377" s="1190"/>
      <c r="LWG377" s="1190"/>
      <c r="LWH377" s="1190"/>
      <c r="LWI377" s="1190"/>
      <c r="LWJ377" s="1190"/>
      <c r="LWK377" s="1190"/>
      <c r="LWL377" s="1190"/>
      <c r="LWM377" s="1190"/>
      <c r="LWN377" s="1190"/>
      <c r="LWO377" s="1190"/>
      <c r="LWP377" s="1190"/>
      <c r="LWQ377" s="1190"/>
      <c r="LWR377" s="1190"/>
      <c r="LWS377" s="1190"/>
      <c r="LWT377" s="1190"/>
      <c r="LWU377" s="1190"/>
      <c r="LWV377" s="1190"/>
      <c r="LWW377" s="1190"/>
      <c r="LWX377" s="1190"/>
      <c r="LWY377" s="1190"/>
      <c r="LWZ377" s="1190"/>
      <c r="LXA377" s="1190"/>
      <c r="LXB377" s="1190"/>
      <c r="LXC377" s="1190"/>
      <c r="LXD377" s="1190"/>
      <c r="LXE377" s="1190"/>
      <c r="LXF377" s="1190"/>
      <c r="LXG377" s="1190"/>
      <c r="LXH377" s="1190"/>
      <c r="LXI377" s="1190"/>
      <c r="LXJ377" s="1190"/>
      <c r="LXK377" s="1190"/>
      <c r="LXL377" s="1190"/>
      <c r="LXM377" s="1190"/>
      <c r="LXN377" s="1190"/>
      <c r="LXO377" s="1190"/>
      <c r="LXP377" s="1190"/>
      <c r="LXQ377" s="1190"/>
      <c r="LXR377" s="1190"/>
      <c r="LXS377" s="1190"/>
      <c r="LXT377" s="1190"/>
      <c r="LXU377" s="1190"/>
      <c r="LXV377" s="1190"/>
      <c r="LXW377" s="1190"/>
      <c r="LXX377" s="1190"/>
      <c r="LXY377" s="1190"/>
      <c r="LXZ377" s="1190"/>
      <c r="LYA377" s="1190"/>
      <c r="LYB377" s="1190"/>
      <c r="LYC377" s="1190"/>
      <c r="LYD377" s="1190"/>
      <c r="LYE377" s="1190"/>
      <c r="LYF377" s="1190"/>
      <c r="LYG377" s="1190"/>
      <c r="LYH377" s="1190"/>
      <c r="LYI377" s="1190"/>
      <c r="LYJ377" s="1190"/>
      <c r="LYK377" s="1190"/>
      <c r="LYL377" s="1190"/>
      <c r="LYM377" s="1190"/>
      <c r="LYN377" s="1190"/>
      <c r="LYO377" s="1190"/>
      <c r="LYP377" s="1190"/>
      <c r="LYQ377" s="1190"/>
      <c r="LYR377" s="1190"/>
      <c r="LYS377" s="1190"/>
      <c r="LYT377" s="1190"/>
      <c r="LYU377" s="1190"/>
      <c r="LYV377" s="1190"/>
      <c r="LYW377" s="1190"/>
      <c r="LYX377" s="1190"/>
      <c r="LYY377" s="1190"/>
      <c r="LYZ377" s="1190"/>
      <c r="LZA377" s="1190"/>
      <c r="LZB377" s="1190"/>
      <c r="LZC377" s="1190"/>
      <c r="LZD377" s="1190"/>
      <c r="LZE377" s="1190"/>
      <c r="LZF377" s="1190"/>
      <c r="LZG377" s="1190"/>
      <c r="LZH377" s="1190"/>
      <c r="LZI377" s="1190"/>
      <c r="LZJ377" s="1190"/>
      <c r="LZK377" s="1190"/>
      <c r="LZL377" s="1190"/>
      <c r="LZM377" s="1190"/>
      <c r="LZN377" s="1190"/>
      <c r="LZO377" s="1190"/>
      <c r="LZP377" s="1190"/>
      <c r="LZQ377" s="1190"/>
      <c r="LZR377" s="1190"/>
      <c r="LZS377" s="1190"/>
      <c r="LZT377" s="1190"/>
      <c r="LZU377" s="1190"/>
      <c r="LZV377" s="1190"/>
      <c r="LZW377" s="1190"/>
      <c r="LZX377" s="1190"/>
      <c r="LZY377" s="1190"/>
      <c r="LZZ377" s="1190"/>
      <c r="MAA377" s="1190"/>
      <c r="MAB377" s="1190"/>
      <c r="MAC377" s="1190"/>
      <c r="MAD377" s="1190"/>
      <c r="MAE377" s="1190"/>
      <c r="MAF377" s="1190"/>
      <c r="MAG377" s="1190"/>
      <c r="MAH377" s="1190"/>
      <c r="MAI377" s="1190"/>
      <c r="MAJ377" s="1190"/>
      <c r="MAK377" s="1190"/>
      <c r="MAL377" s="1190"/>
      <c r="MAM377" s="1190"/>
      <c r="MAN377" s="1190"/>
      <c r="MAO377" s="1190"/>
      <c r="MAP377" s="1190"/>
      <c r="MAQ377" s="1190"/>
      <c r="MAR377" s="1190"/>
      <c r="MAS377" s="1190"/>
      <c r="MAT377" s="1190"/>
      <c r="MAU377" s="1190"/>
      <c r="MAV377" s="1190"/>
      <c r="MAW377" s="1190"/>
      <c r="MAX377" s="1190"/>
      <c r="MAY377" s="1190"/>
      <c r="MAZ377" s="1190"/>
      <c r="MBA377" s="1190"/>
      <c r="MBB377" s="1190"/>
      <c r="MBC377" s="1190"/>
      <c r="MBD377" s="1190"/>
      <c r="MBE377" s="1190"/>
      <c r="MBF377" s="1190"/>
      <c r="MBG377" s="1190"/>
      <c r="MBH377" s="1190"/>
      <c r="MBI377" s="1190"/>
      <c r="MBJ377" s="1190"/>
      <c r="MBK377" s="1190"/>
      <c r="MBL377" s="1190"/>
      <c r="MBM377" s="1190"/>
      <c r="MBN377" s="1190"/>
      <c r="MBO377" s="1190"/>
      <c r="MBP377" s="1190"/>
      <c r="MBQ377" s="1190"/>
      <c r="MBR377" s="1190"/>
      <c r="MBS377" s="1190"/>
      <c r="MBT377" s="1190"/>
      <c r="MBU377" s="1190"/>
      <c r="MBV377" s="1190"/>
      <c r="MBW377" s="1190"/>
      <c r="MBX377" s="1190"/>
      <c r="MBY377" s="1190"/>
      <c r="MBZ377" s="1190"/>
      <c r="MCA377" s="1190"/>
      <c r="MCB377" s="1190"/>
      <c r="MCC377" s="1190"/>
      <c r="MCD377" s="1190"/>
      <c r="MCE377" s="1190"/>
      <c r="MCF377" s="1190"/>
      <c r="MCG377" s="1190"/>
      <c r="MCH377" s="1190"/>
      <c r="MCI377" s="1190"/>
      <c r="MCJ377" s="1190"/>
      <c r="MCK377" s="1190"/>
      <c r="MCL377" s="1190"/>
      <c r="MCM377" s="1190"/>
      <c r="MCN377" s="1190"/>
      <c r="MCO377" s="1190"/>
      <c r="MCP377" s="1190"/>
      <c r="MCQ377" s="1190"/>
      <c r="MCR377" s="1190"/>
      <c r="MCS377" s="1190"/>
      <c r="MCT377" s="1190"/>
      <c r="MCU377" s="1190"/>
      <c r="MCV377" s="1190"/>
      <c r="MCW377" s="1190"/>
      <c r="MCX377" s="1190"/>
      <c r="MCY377" s="1190"/>
      <c r="MCZ377" s="1190"/>
      <c r="MDA377" s="1190"/>
      <c r="MDB377" s="1190"/>
      <c r="MDC377" s="1190"/>
      <c r="MDD377" s="1190"/>
      <c r="MDE377" s="1190"/>
      <c r="MDF377" s="1190"/>
      <c r="MDG377" s="1190"/>
      <c r="MDH377" s="1190"/>
      <c r="MDI377" s="1190"/>
      <c r="MDJ377" s="1190"/>
      <c r="MDK377" s="1190"/>
      <c r="MDL377" s="1190"/>
      <c r="MDM377" s="1190"/>
      <c r="MDN377" s="1190"/>
      <c r="MDO377" s="1190"/>
      <c r="MDP377" s="1190"/>
      <c r="MDQ377" s="1190"/>
      <c r="MDR377" s="1190"/>
      <c r="MDS377" s="1190"/>
      <c r="MDT377" s="1190"/>
      <c r="MDU377" s="1190"/>
      <c r="MDV377" s="1190"/>
      <c r="MDW377" s="1190"/>
      <c r="MDX377" s="1190"/>
      <c r="MDY377" s="1190"/>
      <c r="MDZ377" s="1190"/>
      <c r="MEA377" s="1190"/>
      <c r="MEB377" s="1190"/>
      <c r="MEC377" s="1190"/>
      <c r="MED377" s="1190"/>
      <c r="MEE377" s="1190"/>
      <c r="MEF377" s="1190"/>
      <c r="MEG377" s="1190"/>
      <c r="MEH377" s="1190"/>
      <c r="MEI377" s="1190"/>
      <c r="MEJ377" s="1190"/>
      <c r="MEK377" s="1190"/>
      <c r="MEL377" s="1190"/>
      <c r="MEM377" s="1190"/>
      <c r="MEN377" s="1190"/>
      <c r="MEO377" s="1190"/>
      <c r="MEP377" s="1190"/>
      <c r="MEQ377" s="1190"/>
      <c r="MER377" s="1190"/>
      <c r="MES377" s="1190"/>
      <c r="MET377" s="1190"/>
      <c r="MEU377" s="1190"/>
      <c r="MEV377" s="1190"/>
      <c r="MEW377" s="1190"/>
      <c r="MEX377" s="1190"/>
      <c r="MEY377" s="1190"/>
      <c r="MEZ377" s="1190"/>
      <c r="MFA377" s="1190"/>
      <c r="MFB377" s="1190"/>
      <c r="MFC377" s="1190"/>
      <c r="MFD377" s="1190"/>
      <c r="MFE377" s="1190"/>
      <c r="MFF377" s="1190"/>
      <c r="MFG377" s="1190"/>
      <c r="MFH377" s="1190"/>
      <c r="MFI377" s="1190"/>
      <c r="MFJ377" s="1190"/>
      <c r="MFK377" s="1190"/>
      <c r="MFL377" s="1190"/>
      <c r="MFM377" s="1190"/>
      <c r="MFN377" s="1190"/>
      <c r="MFO377" s="1190"/>
      <c r="MFP377" s="1190"/>
      <c r="MFQ377" s="1190"/>
      <c r="MFR377" s="1190"/>
      <c r="MFS377" s="1190"/>
      <c r="MFT377" s="1190"/>
      <c r="MFU377" s="1190"/>
      <c r="MFV377" s="1190"/>
      <c r="MFW377" s="1190"/>
      <c r="MFX377" s="1190"/>
      <c r="MFY377" s="1190"/>
      <c r="MFZ377" s="1190"/>
      <c r="MGA377" s="1190"/>
      <c r="MGB377" s="1190"/>
      <c r="MGC377" s="1190"/>
      <c r="MGD377" s="1190"/>
      <c r="MGE377" s="1190"/>
      <c r="MGF377" s="1190"/>
      <c r="MGG377" s="1190"/>
      <c r="MGH377" s="1190"/>
      <c r="MGI377" s="1190"/>
      <c r="MGJ377" s="1190"/>
      <c r="MGK377" s="1190"/>
      <c r="MGL377" s="1190"/>
      <c r="MGM377" s="1190"/>
      <c r="MGN377" s="1190"/>
      <c r="MGO377" s="1190"/>
      <c r="MGP377" s="1190"/>
      <c r="MGQ377" s="1190"/>
      <c r="MGR377" s="1190"/>
      <c r="MGS377" s="1190"/>
      <c r="MGT377" s="1190"/>
      <c r="MGU377" s="1190"/>
      <c r="MGV377" s="1190"/>
      <c r="MGW377" s="1190"/>
      <c r="MGX377" s="1190"/>
      <c r="MGY377" s="1190"/>
      <c r="MGZ377" s="1190"/>
      <c r="MHA377" s="1190"/>
      <c r="MHB377" s="1190"/>
      <c r="MHC377" s="1190"/>
      <c r="MHD377" s="1190"/>
      <c r="MHE377" s="1190"/>
      <c r="MHF377" s="1190"/>
      <c r="MHG377" s="1190"/>
      <c r="MHH377" s="1190"/>
      <c r="MHI377" s="1190"/>
      <c r="MHJ377" s="1190"/>
      <c r="MHK377" s="1190"/>
      <c r="MHL377" s="1190"/>
      <c r="MHM377" s="1190"/>
      <c r="MHN377" s="1190"/>
      <c r="MHO377" s="1190"/>
      <c r="MHP377" s="1190"/>
      <c r="MHQ377" s="1190"/>
      <c r="MHR377" s="1190"/>
      <c r="MHS377" s="1190"/>
      <c r="MHT377" s="1190"/>
      <c r="MHU377" s="1190"/>
      <c r="MHV377" s="1190"/>
      <c r="MHW377" s="1190"/>
      <c r="MHX377" s="1190"/>
      <c r="MHY377" s="1190"/>
      <c r="MHZ377" s="1190"/>
      <c r="MIA377" s="1190"/>
      <c r="MIB377" s="1190"/>
      <c r="MIC377" s="1190"/>
      <c r="MID377" s="1190"/>
      <c r="MIE377" s="1190"/>
      <c r="MIF377" s="1190"/>
      <c r="MIG377" s="1190"/>
      <c r="MIH377" s="1190"/>
      <c r="MII377" s="1190"/>
      <c r="MIJ377" s="1190"/>
      <c r="MIK377" s="1190"/>
      <c r="MIL377" s="1190"/>
      <c r="MIM377" s="1190"/>
      <c r="MIN377" s="1190"/>
      <c r="MIO377" s="1190"/>
      <c r="MIP377" s="1190"/>
      <c r="MIQ377" s="1190"/>
      <c r="MIR377" s="1190"/>
      <c r="MIS377" s="1190"/>
      <c r="MIT377" s="1190"/>
      <c r="MIU377" s="1190"/>
      <c r="MIV377" s="1190"/>
      <c r="MIW377" s="1190"/>
      <c r="MIX377" s="1190"/>
      <c r="MIY377" s="1190"/>
      <c r="MIZ377" s="1190"/>
      <c r="MJA377" s="1190"/>
      <c r="MJB377" s="1190"/>
      <c r="MJC377" s="1190"/>
      <c r="MJD377" s="1190"/>
      <c r="MJE377" s="1190"/>
      <c r="MJF377" s="1190"/>
      <c r="MJG377" s="1190"/>
      <c r="MJH377" s="1190"/>
      <c r="MJI377" s="1190"/>
      <c r="MJJ377" s="1190"/>
      <c r="MJK377" s="1190"/>
      <c r="MJL377" s="1190"/>
      <c r="MJM377" s="1190"/>
      <c r="MJN377" s="1190"/>
      <c r="MJO377" s="1190"/>
      <c r="MJP377" s="1190"/>
      <c r="MJQ377" s="1190"/>
      <c r="MJR377" s="1190"/>
      <c r="MJS377" s="1190"/>
      <c r="MJT377" s="1190"/>
      <c r="MJU377" s="1190"/>
      <c r="MJV377" s="1190"/>
      <c r="MJW377" s="1190"/>
      <c r="MJX377" s="1190"/>
      <c r="MJY377" s="1190"/>
      <c r="MJZ377" s="1190"/>
      <c r="MKA377" s="1190"/>
      <c r="MKB377" s="1190"/>
      <c r="MKC377" s="1190"/>
      <c r="MKD377" s="1190"/>
      <c r="MKE377" s="1190"/>
      <c r="MKF377" s="1190"/>
      <c r="MKG377" s="1190"/>
      <c r="MKH377" s="1190"/>
      <c r="MKI377" s="1190"/>
      <c r="MKJ377" s="1190"/>
      <c r="MKK377" s="1190"/>
      <c r="MKL377" s="1190"/>
      <c r="MKM377" s="1190"/>
      <c r="MKN377" s="1190"/>
      <c r="MKO377" s="1190"/>
      <c r="MKP377" s="1190"/>
      <c r="MKQ377" s="1190"/>
      <c r="MKR377" s="1190"/>
      <c r="MKS377" s="1190"/>
      <c r="MKT377" s="1190"/>
      <c r="MKU377" s="1190"/>
      <c r="MKV377" s="1190"/>
      <c r="MKW377" s="1190"/>
      <c r="MKX377" s="1190"/>
      <c r="MKY377" s="1190"/>
      <c r="MKZ377" s="1190"/>
      <c r="MLA377" s="1190"/>
      <c r="MLB377" s="1190"/>
      <c r="MLC377" s="1190"/>
      <c r="MLD377" s="1190"/>
      <c r="MLE377" s="1190"/>
      <c r="MLF377" s="1190"/>
      <c r="MLG377" s="1190"/>
      <c r="MLH377" s="1190"/>
      <c r="MLI377" s="1190"/>
      <c r="MLJ377" s="1190"/>
      <c r="MLK377" s="1190"/>
      <c r="MLL377" s="1190"/>
      <c r="MLM377" s="1190"/>
      <c r="MLN377" s="1190"/>
      <c r="MLO377" s="1190"/>
      <c r="MLP377" s="1190"/>
      <c r="MLQ377" s="1190"/>
      <c r="MLR377" s="1190"/>
      <c r="MLS377" s="1190"/>
      <c r="MLT377" s="1190"/>
      <c r="MLU377" s="1190"/>
      <c r="MLV377" s="1190"/>
      <c r="MLW377" s="1190"/>
      <c r="MLX377" s="1190"/>
      <c r="MLY377" s="1190"/>
      <c r="MLZ377" s="1190"/>
      <c r="MMA377" s="1190"/>
      <c r="MMB377" s="1190"/>
      <c r="MMC377" s="1190"/>
      <c r="MMD377" s="1190"/>
      <c r="MME377" s="1190"/>
      <c r="MMF377" s="1190"/>
      <c r="MMG377" s="1190"/>
      <c r="MMH377" s="1190"/>
      <c r="MMI377" s="1190"/>
      <c r="MMJ377" s="1190"/>
      <c r="MMK377" s="1190"/>
      <c r="MML377" s="1190"/>
      <c r="MMM377" s="1190"/>
      <c r="MMN377" s="1190"/>
      <c r="MMO377" s="1190"/>
      <c r="MMP377" s="1190"/>
      <c r="MMQ377" s="1190"/>
      <c r="MMR377" s="1190"/>
      <c r="MMS377" s="1190"/>
      <c r="MMT377" s="1190"/>
      <c r="MMU377" s="1190"/>
      <c r="MMV377" s="1190"/>
      <c r="MMW377" s="1190"/>
      <c r="MMX377" s="1190"/>
      <c r="MMY377" s="1190"/>
      <c r="MMZ377" s="1190"/>
      <c r="MNA377" s="1190"/>
      <c r="MNB377" s="1190"/>
      <c r="MNC377" s="1190"/>
      <c r="MND377" s="1190"/>
      <c r="MNE377" s="1190"/>
      <c r="MNF377" s="1190"/>
      <c r="MNG377" s="1190"/>
      <c r="MNH377" s="1190"/>
      <c r="MNI377" s="1190"/>
      <c r="MNJ377" s="1190"/>
      <c r="MNK377" s="1190"/>
      <c r="MNL377" s="1190"/>
      <c r="MNM377" s="1190"/>
      <c r="MNN377" s="1190"/>
      <c r="MNO377" s="1190"/>
      <c r="MNP377" s="1190"/>
      <c r="MNQ377" s="1190"/>
      <c r="MNR377" s="1190"/>
      <c r="MNS377" s="1190"/>
      <c r="MNT377" s="1190"/>
      <c r="MNU377" s="1190"/>
      <c r="MNV377" s="1190"/>
      <c r="MNW377" s="1190"/>
      <c r="MNX377" s="1190"/>
      <c r="MNY377" s="1190"/>
      <c r="MNZ377" s="1190"/>
      <c r="MOA377" s="1190"/>
      <c r="MOB377" s="1190"/>
      <c r="MOC377" s="1190"/>
      <c r="MOD377" s="1190"/>
      <c r="MOE377" s="1190"/>
      <c r="MOF377" s="1190"/>
      <c r="MOG377" s="1190"/>
      <c r="MOH377" s="1190"/>
      <c r="MOI377" s="1190"/>
      <c r="MOJ377" s="1190"/>
      <c r="MOK377" s="1190"/>
      <c r="MOL377" s="1190"/>
      <c r="MOM377" s="1190"/>
      <c r="MON377" s="1190"/>
      <c r="MOO377" s="1190"/>
      <c r="MOP377" s="1190"/>
      <c r="MOQ377" s="1190"/>
      <c r="MOR377" s="1190"/>
      <c r="MOS377" s="1190"/>
      <c r="MOT377" s="1190"/>
      <c r="MOU377" s="1190"/>
      <c r="MOV377" s="1190"/>
      <c r="MOW377" s="1190"/>
      <c r="MOX377" s="1190"/>
      <c r="MOY377" s="1190"/>
      <c r="MOZ377" s="1190"/>
      <c r="MPA377" s="1190"/>
      <c r="MPB377" s="1190"/>
      <c r="MPC377" s="1190"/>
      <c r="MPD377" s="1190"/>
      <c r="MPE377" s="1190"/>
      <c r="MPF377" s="1190"/>
      <c r="MPG377" s="1190"/>
      <c r="MPH377" s="1190"/>
      <c r="MPI377" s="1190"/>
      <c r="MPJ377" s="1190"/>
      <c r="MPK377" s="1190"/>
      <c r="MPL377" s="1190"/>
      <c r="MPM377" s="1190"/>
      <c r="MPN377" s="1190"/>
      <c r="MPO377" s="1190"/>
      <c r="MPP377" s="1190"/>
      <c r="MPQ377" s="1190"/>
      <c r="MPR377" s="1190"/>
      <c r="MPS377" s="1190"/>
      <c r="MPT377" s="1190"/>
      <c r="MPU377" s="1190"/>
      <c r="MPV377" s="1190"/>
      <c r="MPW377" s="1190"/>
      <c r="MPX377" s="1190"/>
      <c r="MPY377" s="1190"/>
      <c r="MPZ377" s="1190"/>
      <c r="MQA377" s="1190"/>
      <c r="MQB377" s="1190"/>
      <c r="MQC377" s="1190"/>
      <c r="MQD377" s="1190"/>
      <c r="MQE377" s="1190"/>
      <c r="MQF377" s="1190"/>
      <c r="MQG377" s="1190"/>
      <c r="MQH377" s="1190"/>
      <c r="MQI377" s="1190"/>
      <c r="MQJ377" s="1190"/>
      <c r="MQK377" s="1190"/>
      <c r="MQL377" s="1190"/>
      <c r="MQM377" s="1190"/>
      <c r="MQN377" s="1190"/>
      <c r="MQO377" s="1190"/>
      <c r="MQP377" s="1190"/>
      <c r="MQQ377" s="1190"/>
      <c r="MQR377" s="1190"/>
      <c r="MQS377" s="1190"/>
      <c r="MQT377" s="1190"/>
      <c r="MQU377" s="1190"/>
      <c r="MQV377" s="1190"/>
      <c r="MQW377" s="1190"/>
      <c r="MQX377" s="1190"/>
      <c r="MQY377" s="1190"/>
      <c r="MQZ377" s="1190"/>
      <c r="MRA377" s="1190"/>
      <c r="MRB377" s="1190"/>
      <c r="MRC377" s="1190"/>
      <c r="MRD377" s="1190"/>
      <c r="MRE377" s="1190"/>
      <c r="MRF377" s="1190"/>
      <c r="MRG377" s="1190"/>
      <c r="MRH377" s="1190"/>
      <c r="MRI377" s="1190"/>
      <c r="MRJ377" s="1190"/>
      <c r="MRK377" s="1190"/>
      <c r="MRL377" s="1190"/>
      <c r="MRM377" s="1190"/>
      <c r="MRN377" s="1190"/>
      <c r="MRO377" s="1190"/>
      <c r="MRP377" s="1190"/>
      <c r="MRQ377" s="1190"/>
      <c r="MRR377" s="1190"/>
      <c r="MRS377" s="1190"/>
      <c r="MRT377" s="1190"/>
      <c r="MRU377" s="1190"/>
      <c r="MRV377" s="1190"/>
      <c r="MRW377" s="1190"/>
      <c r="MRX377" s="1190"/>
      <c r="MRY377" s="1190"/>
      <c r="MRZ377" s="1190"/>
      <c r="MSA377" s="1190"/>
      <c r="MSB377" s="1190"/>
      <c r="MSC377" s="1190"/>
      <c r="MSD377" s="1190"/>
      <c r="MSE377" s="1190"/>
      <c r="MSF377" s="1190"/>
      <c r="MSG377" s="1190"/>
      <c r="MSH377" s="1190"/>
      <c r="MSI377" s="1190"/>
      <c r="MSJ377" s="1190"/>
      <c r="MSK377" s="1190"/>
      <c r="MSL377" s="1190"/>
      <c r="MSM377" s="1190"/>
      <c r="MSN377" s="1190"/>
      <c r="MSO377" s="1190"/>
      <c r="MSP377" s="1190"/>
      <c r="MSQ377" s="1190"/>
      <c r="MSR377" s="1190"/>
      <c r="MSS377" s="1190"/>
      <c r="MST377" s="1190"/>
      <c r="MSU377" s="1190"/>
      <c r="MSV377" s="1190"/>
      <c r="MSW377" s="1190"/>
      <c r="MSX377" s="1190"/>
      <c r="MSY377" s="1190"/>
      <c r="MSZ377" s="1190"/>
      <c r="MTA377" s="1190"/>
      <c r="MTB377" s="1190"/>
      <c r="MTC377" s="1190"/>
      <c r="MTD377" s="1190"/>
      <c r="MTE377" s="1190"/>
      <c r="MTF377" s="1190"/>
      <c r="MTG377" s="1190"/>
      <c r="MTH377" s="1190"/>
      <c r="MTI377" s="1190"/>
      <c r="MTJ377" s="1190"/>
      <c r="MTK377" s="1190"/>
      <c r="MTL377" s="1190"/>
      <c r="MTM377" s="1190"/>
      <c r="MTN377" s="1190"/>
      <c r="MTO377" s="1190"/>
      <c r="MTP377" s="1190"/>
      <c r="MTQ377" s="1190"/>
      <c r="MTR377" s="1190"/>
      <c r="MTS377" s="1190"/>
      <c r="MTT377" s="1190"/>
      <c r="MTU377" s="1190"/>
      <c r="MTV377" s="1190"/>
      <c r="MTW377" s="1190"/>
      <c r="MTX377" s="1190"/>
      <c r="MTY377" s="1190"/>
      <c r="MTZ377" s="1190"/>
      <c r="MUA377" s="1190"/>
      <c r="MUB377" s="1190"/>
      <c r="MUC377" s="1190"/>
      <c r="MUD377" s="1190"/>
      <c r="MUE377" s="1190"/>
      <c r="MUF377" s="1190"/>
      <c r="MUG377" s="1190"/>
      <c r="MUH377" s="1190"/>
      <c r="MUI377" s="1190"/>
      <c r="MUJ377" s="1190"/>
      <c r="MUK377" s="1190"/>
      <c r="MUL377" s="1190"/>
      <c r="MUM377" s="1190"/>
      <c r="MUN377" s="1190"/>
      <c r="MUO377" s="1190"/>
      <c r="MUP377" s="1190"/>
      <c r="MUQ377" s="1190"/>
      <c r="MUR377" s="1190"/>
      <c r="MUS377" s="1190"/>
      <c r="MUT377" s="1190"/>
      <c r="MUU377" s="1190"/>
      <c r="MUV377" s="1190"/>
      <c r="MUW377" s="1190"/>
      <c r="MUX377" s="1190"/>
      <c r="MUY377" s="1190"/>
      <c r="MUZ377" s="1190"/>
      <c r="MVA377" s="1190"/>
      <c r="MVB377" s="1190"/>
      <c r="MVC377" s="1190"/>
      <c r="MVD377" s="1190"/>
      <c r="MVE377" s="1190"/>
      <c r="MVF377" s="1190"/>
      <c r="MVG377" s="1190"/>
      <c r="MVH377" s="1190"/>
      <c r="MVI377" s="1190"/>
      <c r="MVJ377" s="1190"/>
      <c r="MVK377" s="1190"/>
      <c r="MVL377" s="1190"/>
      <c r="MVM377" s="1190"/>
      <c r="MVN377" s="1190"/>
      <c r="MVO377" s="1190"/>
      <c r="MVP377" s="1190"/>
      <c r="MVQ377" s="1190"/>
      <c r="MVR377" s="1190"/>
      <c r="MVS377" s="1190"/>
      <c r="MVT377" s="1190"/>
      <c r="MVU377" s="1190"/>
      <c r="MVV377" s="1190"/>
      <c r="MVW377" s="1190"/>
      <c r="MVX377" s="1190"/>
      <c r="MVY377" s="1190"/>
      <c r="MVZ377" s="1190"/>
      <c r="MWA377" s="1190"/>
      <c r="MWB377" s="1190"/>
      <c r="MWC377" s="1190"/>
      <c r="MWD377" s="1190"/>
      <c r="MWE377" s="1190"/>
      <c r="MWF377" s="1190"/>
      <c r="MWG377" s="1190"/>
      <c r="MWH377" s="1190"/>
      <c r="MWI377" s="1190"/>
      <c r="MWJ377" s="1190"/>
      <c r="MWK377" s="1190"/>
      <c r="MWL377" s="1190"/>
      <c r="MWM377" s="1190"/>
      <c r="MWN377" s="1190"/>
      <c r="MWO377" s="1190"/>
      <c r="MWP377" s="1190"/>
      <c r="MWQ377" s="1190"/>
      <c r="MWR377" s="1190"/>
      <c r="MWS377" s="1190"/>
      <c r="MWT377" s="1190"/>
      <c r="MWU377" s="1190"/>
      <c r="MWV377" s="1190"/>
      <c r="MWW377" s="1190"/>
      <c r="MWX377" s="1190"/>
      <c r="MWY377" s="1190"/>
      <c r="MWZ377" s="1190"/>
      <c r="MXA377" s="1190"/>
      <c r="MXB377" s="1190"/>
      <c r="MXC377" s="1190"/>
      <c r="MXD377" s="1190"/>
      <c r="MXE377" s="1190"/>
      <c r="MXF377" s="1190"/>
      <c r="MXG377" s="1190"/>
      <c r="MXH377" s="1190"/>
      <c r="MXI377" s="1190"/>
      <c r="MXJ377" s="1190"/>
      <c r="MXK377" s="1190"/>
      <c r="MXL377" s="1190"/>
      <c r="MXM377" s="1190"/>
      <c r="MXN377" s="1190"/>
      <c r="MXO377" s="1190"/>
      <c r="MXP377" s="1190"/>
      <c r="MXQ377" s="1190"/>
      <c r="MXR377" s="1190"/>
      <c r="MXS377" s="1190"/>
      <c r="MXT377" s="1190"/>
      <c r="MXU377" s="1190"/>
      <c r="MXV377" s="1190"/>
      <c r="MXW377" s="1190"/>
      <c r="MXX377" s="1190"/>
      <c r="MXY377" s="1190"/>
      <c r="MXZ377" s="1190"/>
      <c r="MYA377" s="1190"/>
      <c r="MYB377" s="1190"/>
      <c r="MYC377" s="1190"/>
      <c r="MYD377" s="1190"/>
      <c r="MYE377" s="1190"/>
      <c r="MYF377" s="1190"/>
      <c r="MYG377" s="1190"/>
      <c r="MYH377" s="1190"/>
      <c r="MYI377" s="1190"/>
      <c r="MYJ377" s="1190"/>
      <c r="MYK377" s="1190"/>
      <c r="MYL377" s="1190"/>
      <c r="MYM377" s="1190"/>
      <c r="MYN377" s="1190"/>
      <c r="MYO377" s="1190"/>
      <c r="MYP377" s="1190"/>
      <c r="MYQ377" s="1190"/>
      <c r="MYR377" s="1190"/>
      <c r="MYS377" s="1190"/>
      <c r="MYT377" s="1190"/>
      <c r="MYU377" s="1190"/>
      <c r="MYV377" s="1190"/>
      <c r="MYW377" s="1190"/>
      <c r="MYX377" s="1190"/>
      <c r="MYY377" s="1190"/>
      <c r="MYZ377" s="1190"/>
      <c r="MZA377" s="1190"/>
      <c r="MZB377" s="1190"/>
      <c r="MZC377" s="1190"/>
      <c r="MZD377" s="1190"/>
      <c r="MZE377" s="1190"/>
      <c r="MZF377" s="1190"/>
      <c r="MZG377" s="1190"/>
      <c r="MZH377" s="1190"/>
      <c r="MZI377" s="1190"/>
      <c r="MZJ377" s="1190"/>
      <c r="MZK377" s="1190"/>
      <c r="MZL377" s="1190"/>
      <c r="MZM377" s="1190"/>
      <c r="MZN377" s="1190"/>
      <c r="MZO377" s="1190"/>
      <c r="MZP377" s="1190"/>
      <c r="MZQ377" s="1190"/>
      <c r="MZR377" s="1190"/>
      <c r="MZS377" s="1190"/>
      <c r="MZT377" s="1190"/>
      <c r="MZU377" s="1190"/>
      <c r="MZV377" s="1190"/>
      <c r="MZW377" s="1190"/>
      <c r="MZX377" s="1190"/>
      <c r="MZY377" s="1190"/>
      <c r="MZZ377" s="1190"/>
      <c r="NAA377" s="1190"/>
      <c r="NAB377" s="1190"/>
      <c r="NAC377" s="1190"/>
      <c r="NAD377" s="1190"/>
      <c r="NAE377" s="1190"/>
      <c r="NAF377" s="1190"/>
      <c r="NAG377" s="1190"/>
      <c r="NAH377" s="1190"/>
      <c r="NAI377" s="1190"/>
      <c r="NAJ377" s="1190"/>
      <c r="NAK377" s="1190"/>
      <c r="NAL377" s="1190"/>
      <c r="NAM377" s="1190"/>
      <c r="NAN377" s="1190"/>
      <c r="NAO377" s="1190"/>
      <c r="NAP377" s="1190"/>
      <c r="NAQ377" s="1190"/>
      <c r="NAR377" s="1190"/>
      <c r="NAS377" s="1190"/>
      <c r="NAT377" s="1190"/>
      <c r="NAU377" s="1190"/>
      <c r="NAV377" s="1190"/>
      <c r="NAW377" s="1190"/>
      <c r="NAX377" s="1190"/>
      <c r="NAY377" s="1190"/>
      <c r="NAZ377" s="1190"/>
      <c r="NBA377" s="1190"/>
      <c r="NBB377" s="1190"/>
      <c r="NBC377" s="1190"/>
      <c r="NBD377" s="1190"/>
      <c r="NBE377" s="1190"/>
      <c r="NBF377" s="1190"/>
      <c r="NBG377" s="1190"/>
      <c r="NBH377" s="1190"/>
      <c r="NBI377" s="1190"/>
      <c r="NBJ377" s="1190"/>
      <c r="NBK377" s="1190"/>
      <c r="NBL377" s="1190"/>
      <c r="NBM377" s="1190"/>
      <c r="NBN377" s="1190"/>
      <c r="NBO377" s="1190"/>
      <c r="NBP377" s="1190"/>
      <c r="NBQ377" s="1190"/>
      <c r="NBR377" s="1190"/>
      <c r="NBS377" s="1190"/>
      <c r="NBT377" s="1190"/>
      <c r="NBU377" s="1190"/>
      <c r="NBV377" s="1190"/>
      <c r="NBW377" s="1190"/>
      <c r="NBX377" s="1190"/>
      <c r="NBY377" s="1190"/>
      <c r="NBZ377" s="1190"/>
      <c r="NCA377" s="1190"/>
      <c r="NCB377" s="1190"/>
      <c r="NCC377" s="1190"/>
      <c r="NCD377" s="1190"/>
      <c r="NCE377" s="1190"/>
      <c r="NCF377" s="1190"/>
      <c r="NCG377" s="1190"/>
      <c r="NCH377" s="1190"/>
      <c r="NCI377" s="1190"/>
      <c r="NCJ377" s="1190"/>
      <c r="NCK377" s="1190"/>
      <c r="NCL377" s="1190"/>
      <c r="NCM377" s="1190"/>
      <c r="NCN377" s="1190"/>
      <c r="NCO377" s="1190"/>
      <c r="NCP377" s="1190"/>
      <c r="NCQ377" s="1190"/>
      <c r="NCR377" s="1190"/>
      <c r="NCS377" s="1190"/>
      <c r="NCT377" s="1190"/>
      <c r="NCU377" s="1190"/>
      <c r="NCV377" s="1190"/>
      <c r="NCW377" s="1190"/>
      <c r="NCX377" s="1190"/>
      <c r="NCY377" s="1190"/>
      <c r="NCZ377" s="1190"/>
      <c r="NDA377" s="1190"/>
      <c r="NDB377" s="1190"/>
      <c r="NDC377" s="1190"/>
      <c r="NDD377" s="1190"/>
      <c r="NDE377" s="1190"/>
      <c r="NDF377" s="1190"/>
      <c r="NDG377" s="1190"/>
      <c r="NDH377" s="1190"/>
      <c r="NDI377" s="1190"/>
      <c r="NDJ377" s="1190"/>
      <c r="NDK377" s="1190"/>
      <c r="NDL377" s="1190"/>
      <c r="NDM377" s="1190"/>
      <c r="NDN377" s="1190"/>
      <c r="NDO377" s="1190"/>
      <c r="NDP377" s="1190"/>
      <c r="NDQ377" s="1190"/>
      <c r="NDR377" s="1190"/>
      <c r="NDS377" s="1190"/>
      <c r="NDT377" s="1190"/>
      <c r="NDU377" s="1190"/>
      <c r="NDV377" s="1190"/>
      <c r="NDW377" s="1190"/>
      <c r="NDX377" s="1190"/>
      <c r="NDY377" s="1190"/>
      <c r="NDZ377" s="1190"/>
      <c r="NEA377" s="1190"/>
      <c r="NEB377" s="1190"/>
      <c r="NEC377" s="1190"/>
      <c r="NED377" s="1190"/>
      <c r="NEE377" s="1190"/>
      <c r="NEF377" s="1190"/>
      <c r="NEG377" s="1190"/>
      <c r="NEH377" s="1190"/>
      <c r="NEI377" s="1190"/>
      <c r="NEJ377" s="1190"/>
      <c r="NEK377" s="1190"/>
      <c r="NEL377" s="1190"/>
      <c r="NEM377" s="1190"/>
      <c r="NEN377" s="1190"/>
      <c r="NEO377" s="1190"/>
      <c r="NEP377" s="1190"/>
      <c r="NEQ377" s="1190"/>
      <c r="NER377" s="1190"/>
      <c r="NES377" s="1190"/>
      <c r="NET377" s="1190"/>
      <c r="NEU377" s="1190"/>
      <c r="NEV377" s="1190"/>
      <c r="NEW377" s="1190"/>
      <c r="NEX377" s="1190"/>
      <c r="NEY377" s="1190"/>
      <c r="NEZ377" s="1190"/>
      <c r="NFA377" s="1190"/>
      <c r="NFB377" s="1190"/>
      <c r="NFC377" s="1190"/>
      <c r="NFD377" s="1190"/>
      <c r="NFE377" s="1190"/>
      <c r="NFF377" s="1190"/>
      <c r="NFG377" s="1190"/>
      <c r="NFH377" s="1190"/>
      <c r="NFI377" s="1190"/>
      <c r="NFJ377" s="1190"/>
      <c r="NFK377" s="1190"/>
      <c r="NFL377" s="1190"/>
      <c r="NFM377" s="1190"/>
      <c r="NFN377" s="1190"/>
      <c r="NFO377" s="1190"/>
      <c r="NFP377" s="1190"/>
      <c r="NFQ377" s="1190"/>
      <c r="NFR377" s="1190"/>
      <c r="NFS377" s="1190"/>
      <c r="NFT377" s="1190"/>
      <c r="NFU377" s="1190"/>
      <c r="NFV377" s="1190"/>
      <c r="NFW377" s="1190"/>
      <c r="NFX377" s="1190"/>
      <c r="NFY377" s="1190"/>
      <c r="NFZ377" s="1190"/>
      <c r="NGA377" s="1190"/>
      <c r="NGB377" s="1190"/>
      <c r="NGC377" s="1190"/>
      <c r="NGD377" s="1190"/>
      <c r="NGE377" s="1190"/>
      <c r="NGF377" s="1190"/>
      <c r="NGG377" s="1190"/>
      <c r="NGH377" s="1190"/>
      <c r="NGI377" s="1190"/>
      <c r="NGJ377" s="1190"/>
      <c r="NGK377" s="1190"/>
      <c r="NGL377" s="1190"/>
      <c r="NGM377" s="1190"/>
      <c r="NGN377" s="1190"/>
      <c r="NGO377" s="1190"/>
      <c r="NGP377" s="1190"/>
      <c r="NGQ377" s="1190"/>
      <c r="NGR377" s="1190"/>
      <c r="NGS377" s="1190"/>
      <c r="NGT377" s="1190"/>
      <c r="NGU377" s="1190"/>
      <c r="NGV377" s="1190"/>
      <c r="NGW377" s="1190"/>
      <c r="NGX377" s="1190"/>
      <c r="NGY377" s="1190"/>
      <c r="NGZ377" s="1190"/>
      <c r="NHA377" s="1190"/>
      <c r="NHB377" s="1190"/>
      <c r="NHC377" s="1190"/>
      <c r="NHD377" s="1190"/>
      <c r="NHE377" s="1190"/>
      <c r="NHF377" s="1190"/>
      <c r="NHG377" s="1190"/>
      <c r="NHH377" s="1190"/>
      <c r="NHI377" s="1190"/>
      <c r="NHJ377" s="1190"/>
      <c r="NHK377" s="1190"/>
      <c r="NHL377" s="1190"/>
      <c r="NHM377" s="1190"/>
      <c r="NHN377" s="1190"/>
      <c r="NHO377" s="1190"/>
      <c r="NHP377" s="1190"/>
      <c r="NHQ377" s="1190"/>
      <c r="NHR377" s="1190"/>
      <c r="NHS377" s="1190"/>
      <c r="NHT377" s="1190"/>
      <c r="NHU377" s="1190"/>
      <c r="NHV377" s="1190"/>
      <c r="NHW377" s="1190"/>
      <c r="NHX377" s="1190"/>
      <c r="NHY377" s="1190"/>
      <c r="NHZ377" s="1190"/>
      <c r="NIA377" s="1190"/>
      <c r="NIB377" s="1190"/>
      <c r="NIC377" s="1190"/>
      <c r="NID377" s="1190"/>
      <c r="NIE377" s="1190"/>
      <c r="NIF377" s="1190"/>
      <c r="NIG377" s="1190"/>
      <c r="NIH377" s="1190"/>
      <c r="NII377" s="1190"/>
      <c r="NIJ377" s="1190"/>
      <c r="NIK377" s="1190"/>
      <c r="NIL377" s="1190"/>
      <c r="NIM377" s="1190"/>
      <c r="NIN377" s="1190"/>
      <c r="NIO377" s="1190"/>
      <c r="NIP377" s="1190"/>
      <c r="NIQ377" s="1190"/>
      <c r="NIR377" s="1190"/>
      <c r="NIS377" s="1190"/>
      <c r="NIT377" s="1190"/>
      <c r="NIU377" s="1190"/>
      <c r="NIV377" s="1190"/>
      <c r="NIW377" s="1190"/>
      <c r="NIX377" s="1190"/>
      <c r="NIY377" s="1190"/>
      <c r="NIZ377" s="1190"/>
      <c r="NJA377" s="1190"/>
      <c r="NJB377" s="1190"/>
      <c r="NJC377" s="1190"/>
      <c r="NJD377" s="1190"/>
      <c r="NJE377" s="1190"/>
      <c r="NJF377" s="1190"/>
      <c r="NJG377" s="1190"/>
      <c r="NJH377" s="1190"/>
      <c r="NJI377" s="1190"/>
      <c r="NJJ377" s="1190"/>
      <c r="NJK377" s="1190"/>
      <c r="NJL377" s="1190"/>
      <c r="NJM377" s="1190"/>
      <c r="NJN377" s="1190"/>
      <c r="NJO377" s="1190"/>
      <c r="NJP377" s="1190"/>
      <c r="NJQ377" s="1190"/>
      <c r="NJR377" s="1190"/>
      <c r="NJS377" s="1190"/>
      <c r="NJT377" s="1190"/>
      <c r="NJU377" s="1190"/>
      <c r="NJV377" s="1190"/>
      <c r="NJW377" s="1190"/>
      <c r="NJX377" s="1190"/>
      <c r="NJY377" s="1190"/>
      <c r="NJZ377" s="1190"/>
      <c r="NKA377" s="1190"/>
      <c r="NKB377" s="1190"/>
      <c r="NKC377" s="1190"/>
      <c r="NKD377" s="1190"/>
      <c r="NKE377" s="1190"/>
      <c r="NKF377" s="1190"/>
      <c r="NKG377" s="1190"/>
      <c r="NKH377" s="1190"/>
      <c r="NKI377" s="1190"/>
      <c r="NKJ377" s="1190"/>
      <c r="NKK377" s="1190"/>
      <c r="NKL377" s="1190"/>
      <c r="NKM377" s="1190"/>
      <c r="NKN377" s="1190"/>
      <c r="NKO377" s="1190"/>
      <c r="NKP377" s="1190"/>
      <c r="NKQ377" s="1190"/>
      <c r="NKR377" s="1190"/>
      <c r="NKS377" s="1190"/>
      <c r="NKT377" s="1190"/>
      <c r="NKU377" s="1190"/>
      <c r="NKV377" s="1190"/>
      <c r="NKW377" s="1190"/>
      <c r="NKX377" s="1190"/>
      <c r="NKY377" s="1190"/>
      <c r="NKZ377" s="1190"/>
      <c r="NLA377" s="1190"/>
      <c r="NLB377" s="1190"/>
      <c r="NLC377" s="1190"/>
      <c r="NLD377" s="1190"/>
      <c r="NLE377" s="1190"/>
      <c r="NLF377" s="1190"/>
      <c r="NLG377" s="1190"/>
      <c r="NLH377" s="1190"/>
      <c r="NLI377" s="1190"/>
      <c r="NLJ377" s="1190"/>
      <c r="NLK377" s="1190"/>
      <c r="NLL377" s="1190"/>
      <c r="NLM377" s="1190"/>
      <c r="NLN377" s="1190"/>
      <c r="NLO377" s="1190"/>
      <c r="NLP377" s="1190"/>
      <c r="NLQ377" s="1190"/>
      <c r="NLR377" s="1190"/>
      <c r="NLS377" s="1190"/>
      <c r="NLT377" s="1190"/>
      <c r="NLU377" s="1190"/>
      <c r="NLV377" s="1190"/>
      <c r="NLW377" s="1190"/>
      <c r="NLX377" s="1190"/>
      <c r="NLY377" s="1190"/>
      <c r="NLZ377" s="1190"/>
      <c r="NMA377" s="1190"/>
      <c r="NMB377" s="1190"/>
      <c r="NMC377" s="1190"/>
      <c r="NMD377" s="1190"/>
      <c r="NME377" s="1190"/>
      <c r="NMF377" s="1190"/>
      <c r="NMG377" s="1190"/>
      <c r="NMH377" s="1190"/>
      <c r="NMI377" s="1190"/>
      <c r="NMJ377" s="1190"/>
      <c r="NMK377" s="1190"/>
      <c r="NML377" s="1190"/>
      <c r="NMM377" s="1190"/>
      <c r="NMN377" s="1190"/>
      <c r="NMO377" s="1190"/>
      <c r="NMP377" s="1190"/>
      <c r="NMQ377" s="1190"/>
      <c r="NMR377" s="1190"/>
      <c r="NMS377" s="1190"/>
      <c r="NMT377" s="1190"/>
      <c r="NMU377" s="1190"/>
      <c r="NMV377" s="1190"/>
      <c r="NMW377" s="1190"/>
      <c r="NMX377" s="1190"/>
      <c r="NMY377" s="1190"/>
      <c r="NMZ377" s="1190"/>
      <c r="NNA377" s="1190"/>
      <c r="NNB377" s="1190"/>
      <c r="NNC377" s="1190"/>
      <c r="NND377" s="1190"/>
      <c r="NNE377" s="1190"/>
      <c r="NNF377" s="1190"/>
      <c r="NNG377" s="1190"/>
      <c r="NNH377" s="1190"/>
      <c r="NNI377" s="1190"/>
      <c r="NNJ377" s="1190"/>
      <c r="NNK377" s="1190"/>
      <c r="NNL377" s="1190"/>
      <c r="NNM377" s="1190"/>
      <c r="NNN377" s="1190"/>
      <c r="NNO377" s="1190"/>
      <c r="NNP377" s="1190"/>
      <c r="NNQ377" s="1190"/>
      <c r="NNR377" s="1190"/>
      <c r="NNS377" s="1190"/>
      <c r="NNT377" s="1190"/>
      <c r="NNU377" s="1190"/>
      <c r="NNV377" s="1190"/>
      <c r="NNW377" s="1190"/>
      <c r="NNX377" s="1190"/>
      <c r="NNY377" s="1190"/>
      <c r="NNZ377" s="1190"/>
      <c r="NOA377" s="1190"/>
      <c r="NOB377" s="1190"/>
      <c r="NOC377" s="1190"/>
      <c r="NOD377" s="1190"/>
      <c r="NOE377" s="1190"/>
      <c r="NOF377" s="1190"/>
      <c r="NOG377" s="1190"/>
      <c r="NOH377" s="1190"/>
      <c r="NOI377" s="1190"/>
      <c r="NOJ377" s="1190"/>
      <c r="NOK377" s="1190"/>
      <c r="NOL377" s="1190"/>
      <c r="NOM377" s="1190"/>
      <c r="NON377" s="1190"/>
      <c r="NOO377" s="1190"/>
      <c r="NOP377" s="1190"/>
      <c r="NOQ377" s="1190"/>
      <c r="NOR377" s="1190"/>
      <c r="NOS377" s="1190"/>
      <c r="NOT377" s="1190"/>
      <c r="NOU377" s="1190"/>
      <c r="NOV377" s="1190"/>
      <c r="NOW377" s="1190"/>
      <c r="NOX377" s="1190"/>
      <c r="NOY377" s="1190"/>
      <c r="NOZ377" s="1190"/>
      <c r="NPA377" s="1190"/>
      <c r="NPB377" s="1190"/>
      <c r="NPC377" s="1190"/>
      <c r="NPD377" s="1190"/>
      <c r="NPE377" s="1190"/>
      <c r="NPF377" s="1190"/>
      <c r="NPG377" s="1190"/>
      <c r="NPH377" s="1190"/>
      <c r="NPI377" s="1190"/>
      <c r="NPJ377" s="1190"/>
      <c r="NPK377" s="1190"/>
      <c r="NPL377" s="1190"/>
      <c r="NPM377" s="1190"/>
      <c r="NPN377" s="1190"/>
      <c r="NPO377" s="1190"/>
      <c r="NPP377" s="1190"/>
      <c r="NPQ377" s="1190"/>
      <c r="NPR377" s="1190"/>
      <c r="NPS377" s="1190"/>
      <c r="NPT377" s="1190"/>
      <c r="NPU377" s="1190"/>
      <c r="NPV377" s="1190"/>
      <c r="NPW377" s="1190"/>
      <c r="NPX377" s="1190"/>
      <c r="NPY377" s="1190"/>
      <c r="NPZ377" s="1190"/>
      <c r="NQA377" s="1190"/>
      <c r="NQB377" s="1190"/>
      <c r="NQC377" s="1190"/>
      <c r="NQD377" s="1190"/>
      <c r="NQE377" s="1190"/>
      <c r="NQF377" s="1190"/>
      <c r="NQG377" s="1190"/>
      <c r="NQH377" s="1190"/>
      <c r="NQI377" s="1190"/>
      <c r="NQJ377" s="1190"/>
      <c r="NQK377" s="1190"/>
      <c r="NQL377" s="1190"/>
      <c r="NQM377" s="1190"/>
      <c r="NQN377" s="1190"/>
      <c r="NQO377" s="1190"/>
      <c r="NQP377" s="1190"/>
      <c r="NQQ377" s="1190"/>
      <c r="NQR377" s="1190"/>
      <c r="NQS377" s="1190"/>
      <c r="NQT377" s="1190"/>
      <c r="NQU377" s="1190"/>
      <c r="NQV377" s="1190"/>
      <c r="NQW377" s="1190"/>
      <c r="NQX377" s="1190"/>
      <c r="NQY377" s="1190"/>
      <c r="NQZ377" s="1190"/>
      <c r="NRA377" s="1190"/>
      <c r="NRB377" s="1190"/>
      <c r="NRC377" s="1190"/>
      <c r="NRD377" s="1190"/>
      <c r="NRE377" s="1190"/>
      <c r="NRF377" s="1190"/>
      <c r="NRG377" s="1190"/>
      <c r="NRH377" s="1190"/>
      <c r="NRI377" s="1190"/>
      <c r="NRJ377" s="1190"/>
      <c r="NRK377" s="1190"/>
      <c r="NRL377" s="1190"/>
      <c r="NRM377" s="1190"/>
      <c r="NRN377" s="1190"/>
      <c r="NRO377" s="1190"/>
      <c r="NRP377" s="1190"/>
      <c r="NRQ377" s="1190"/>
      <c r="NRR377" s="1190"/>
      <c r="NRS377" s="1190"/>
      <c r="NRT377" s="1190"/>
      <c r="NRU377" s="1190"/>
      <c r="NRV377" s="1190"/>
      <c r="NRW377" s="1190"/>
      <c r="NRX377" s="1190"/>
      <c r="NRY377" s="1190"/>
      <c r="NRZ377" s="1190"/>
      <c r="NSA377" s="1190"/>
      <c r="NSB377" s="1190"/>
      <c r="NSC377" s="1190"/>
      <c r="NSD377" s="1190"/>
      <c r="NSE377" s="1190"/>
      <c r="NSF377" s="1190"/>
      <c r="NSG377" s="1190"/>
      <c r="NSH377" s="1190"/>
      <c r="NSI377" s="1190"/>
      <c r="NSJ377" s="1190"/>
      <c r="NSK377" s="1190"/>
      <c r="NSL377" s="1190"/>
      <c r="NSM377" s="1190"/>
      <c r="NSN377" s="1190"/>
      <c r="NSO377" s="1190"/>
      <c r="NSP377" s="1190"/>
      <c r="NSQ377" s="1190"/>
      <c r="NSR377" s="1190"/>
      <c r="NSS377" s="1190"/>
      <c r="NST377" s="1190"/>
      <c r="NSU377" s="1190"/>
      <c r="NSV377" s="1190"/>
      <c r="NSW377" s="1190"/>
      <c r="NSX377" s="1190"/>
      <c r="NSY377" s="1190"/>
      <c r="NSZ377" s="1190"/>
      <c r="NTA377" s="1190"/>
      <c r="NTB377" s="1190"/>
      <c r="NTC377" s="1190"/>
      <c r="NTD377" s="1190"/>
      <c r="NTE377" s="1190"/>
      <c r="NTF377" s="1190"/>
      <c r="NTG377" s="1190"/>
      <c r="NTH377" s="1190"/>
      <c r="NTI377" s="1190"/>
      <c r="NTJ377" s="1190"/>
      <c r="NTK377" s="1190"/>
      <c r="NTL377" s="1190"/>
      <c r="NTM377" s="1190"/>
      <c r="NTN377" s="1190"/>
      <c r="NTO377" s="1190"/>
      <c r="NTP377" s="1190"/>
      <c r="NTQ377" s="1190"/>
      <c r="NTR377" s="1190"/>
      <c r="NTS377" s="1190"/>
      <c r="NTT377" s="1190"/>
      <c r="NTU377" s="1190"/>
      <c r="NTV377" s="1190"/>
      <c r="NTW377" s="1190"/>
      <c r="NTX377" s="1190"/>
      <c r="NTY377" s="1190"/>
      <c r="NTZ377" s="1190"/>
      <c r="NUA377" s="1190"/>
      <c r="NUB377" s="1190"/>
      <c r="NUC377" s="1190"/>
      <c r="NUD377" s="1190"/>
      <c r="NUE377" s="1190"/>
      <c r="NUF377" s="1190"/>
      <c r="NUG377" s="1190"/>
      <c r="NUH377" s="1190"/>
      <c r="NUI377" s="1190"/>
      <c r="NUJ377" s="1190"/>
      <c r="NUK377" s="1190"/>
      <c r="NUL377" s="1190"/>
      <c r="NUM377" s="1190"/>
      <c r="NUN377" s="1190"/>
      <c r="NUO377" s="1190"/>
      <c r="NUP377" s="1190"/>
      <c r="NUQ377" s="1190"/>
      <c r="NUR377" s="1190"/>
      <c r="NUS377" s="1190"/>
      <c r="NUT377" s="1190"/>
      <c r="NUU377" s="1190"/>
      <c r="NUV377" s="1190"/>
      <c r="NUW377" s="1190"/>
      <c r="NUX377" s="1190"/>
      <c r="NUY377" s="1190"/>
      <c r="NUZ377" s="1190"/>
      <c r="NVA377" s="1190"/>
      <c r="NVB377" s="1190"/>
      <c r="NVC377" s="1190"/>
      <c r="NVD377" s="1190"/>
      <c r="NVE377" s="1190"/>
      <c r="NVF377" s="1190"/>
      <c r="NVG377" s="1190"/>
      <c r="NVH377" s="1190"/>
      <c r="NVI377" s="1190"/>
      <c r="NVJ377" s="1190"/>
      <c r="NVK377" s="1190"/>
      <c r="NVL377" s="1190"/>
      <c r="NVM377" s="1190"/>
      <c r="NVN377" s="1190"/>
      <c r="NVO377" s="1190"/>
      <c r="NVP377" s="1190"/>
      <c r="NVQ377" s="1190"/>
      <c r="NVR377" s="1190"/>
      <c r="NVS377" s="1190"/>
      <c r="NVT377" s="1190"/>
      <c r="NVU377" s="1190"/>
      <c r="NVV377" s="1190"/>
      <c r="NVW377" s="1190"/>
      <c r="NVX377" s="1190"/>
      <c r="NVY377" s="1190"/>
      <c r="NVZ377" s="1190"/>
      <c r="NWA377" s="1190"/>
      <c r="NWB377" s="1190"/>
      <c r="NWC377" s="1190"/>
      <c r="NWD377" s="1190"/>
      <c r="NWE377" s="1190"/>
      <c r="NWF377" s="1190"/>
      <c r="NWG377" s="1190"/>
      <c r="NWH377" s="1190"/>
      <c r="NWI377" s="1190"/>
      <c r="NWJ377" s="1190"/>
      <c r="NWK377" s="1190"/>
      <c r="NWL377" s="1190"/>
      <c r="NWM377" s="1190"/>
      <c r="NWN377" s="1190"/>
      <c r="NWO377" s="1190"/>
      <c r="NWP377" s="1190"/>
      <c r="NWQ377" s="1190"/>
      <c r="NWR377" s="1190"/>
      <c r="NWS377" s="1190"/>
      <c r="NWT377" s="1190"/>
      <c r="NWU377" s="1190"/>
      <c r="NWV377" s="1190"/>
      <c r="NWW377" s="1190"/>
      <c r="NWX377" s="1190"/>
      <c r="NWY377" s="1190"/>
      <c r="NWZ377" s="1190"/>
      <c r="NXA377" s="1190"/>
      <c r="NXB377" s="1190"/>
      <c r="NXC377" s="1190"/>
      <c r="NXD377" s="1190"/>
      <c r="NXE377" s="1190"/>
      <c r="NXF377" s="1190"/>
      <c r="NXG377" s="1190"/>
      <c r="NXH377" s="1190"/>
      <c r="NXI377" s="1190"/>
      <c r="NXJ377" s="1190"/>
      <c r="NXK377" s="1190"/>
      <c r="NXL377" s="1190"/>
      <c r="NXM377" s="1190"/>
      <c r="NXN377" s="1190"/>
      <c r="NXO377" s="1190"/>
      <c r="NXP377" s="1190"/>
      <c r="NXQ377" s="1190"/>
      <c r="NXR377" s="1190"/>
      <c r="NXS377" s="1190"/>
      <c r="NXT377" s="1190"/>
      <c r="NXU377" s="1190"/>
      <c r="NXV377" s="1190"/>
      <c r="NXW377" s="1190"/>
      <c r="NXX377" s="1190"/>
      <c r="NXY377" s="1190"/>
      <c r="NXZ377" s="1190"/>
      <c r="NYA377" s="1190"/>
      <c r="NYB377" s="1190"/>
      <c r="NYC377" s="1190"/>
      <c r="NYD377" s="1190"/>
      <c r="NYE377" s="1190"/>
      <c r="NYF377" s="1190"/>
      <c r="NYG377" s="1190"/>
      <c r="NYH377" s="1190"/>
      <c r="NYI377" s="1190"/>
      <c r="NYJ377" s="1190"/>
      <c r="NYK377" s="1190"/>
      <c r="NYL377" s="1190"/>
      <c r="NYM377" s="1190"/>
      <c r="NYN377" s="1190"/>
      <c r="NYO377" s="1190"/>
      <c r="NYP377" s="1190"/>
      <c r="NYQ377" s="1190"/>
      <c r="NYR377" s="1190"/>
      <c r="NYS377" s="1190"/>
      <c r="NYT377" s="1190"/>
      <c r="NYU377" s="1190"/>
      <c r="NYV377" s="1190"/>
      <c r="NYW377" s="1190"/>
      <c r="NYX377" s="1190"/>
      <c r="NYY377" s="1190"/>
      <c r="NYZ377" s="1190"/>
      <c r="NZA377" s="1190"/>
      <c r="NZB377" s="1190"/>
      <c r="NZC377" s="1190"/>
      <c r="NZD377" s="1190"/>
      <c r="NZE377" s="1190"/>
      <c r="NZF377" s="1190"/>
      <c r="NZG377" s="1190"/>
      <c r="NZH377" s="1190"/>
      <c r="NZI377" s="1190"/>
      <c r="NZJ377" s="1190"/>
      <c r="NZK377" s="1190"/>
      <c r="NZL377" s="1190"/>
      <c r="NZM377" s="1190"/>
      <c r="NZN377" s="1190"/>
      <c r="NZO377" s="1190"/>
      <c r="NZP377" s="1190"/>
      <c r="NZQ377" s="1190"/>
      <c r="NZR377" s="1190"/>
      <c r="NZS377" s="1190"/>
      <c r="NZT377" s="1190"/>
      <c r="NZU377" s="1190"/>
      <c r="NZV377" s="1190"/>
      <c r="NZW377" s="1190"/>
      <c r="NZX377" s="1190"/>
      <c r="NZY377" s="1190"/>
      <c r="NZZ377" s="1190"/>
      <c r="OAA377" s="1190"/>
      <c r="OAB377" s="1190"/>
      <c r="OAC377" s="1190"/>
      <c r="OAD377" s="1190"/>
      <c r="OAE377" s="1190"/>
      <c r="OAF377" s="1190"/>
      <c r="OAG377" s="1190"/>
      <c r="OAH377" s="1190"/>
      <c r="OAI377" s="1190"/>
      <c r="OAJ377" s="1190"/>
      <c r="OAK377" s="1190"/>
      <c r="OAL377" s="1190"/>
      <c r="OAM377" s="1190"/>
      <c r="OAN377" s="1190"/>
      <c r="OAO377" s="1190"/>
      <c r="OAP377" s="1190"/>
      <c r="OAQ377" s="1190"/>
      <c r="OAR377" s="1190"/>
      <c r="OAS377" s="1190"/>
      <c r="OAT377" s="1190"/>
      <c r="OAU377" s="1190"/>
      <c r="OAV377" s="1190"/>
      <c r="OAW377" s="1190"/>
      <c r="OAX377" s="1190"/>
      <c r="OAY377" s="1190"/>
      <c r="OAZ377" s="1190"/>
      <c r="OBA377" s="1190"/>
      <c r="OBB377" s="1190"/>
      <c r="OBC377" s="1190"/>
      <c r="OBD377" s="1190"/>
      <c r="OBE377" s="1190"/>
      <c r="OBF377" s="1190"/>
      <c r="OBG377" s="1190"/>
      <c r="OBH377" s="1190"/>
      <c r="OBI377" s="1190"/>
      <c r="OBJ377" s="1190"/>
      <c r="OBK377" s="1190"/>
      <c r="OBL377" s="1190"/>
      <c r="OBM377" s="1190"/>
      <c r="OBN377" s="1190"/>
      <c r="OBO377" s="1190"/>
      <c r="OBP377" s="1190"/>
      <c r="OBQ377" s="1190"/>
      <c r="OBR377" s="1190"/>
      <c r="OBS377" s="1190"/>
      <c r="OBT377" s="1190"/>
      <c r="OBU377" s="1190"/>
      <c r="OBV377" s="1190"/>
      <c r="OBW377" s="1190"/>
      <c r="OBX377" s="1190"/>
      <c r="OBY377" s="1190"/>
      <c r="OBZ377" s="1190"/>
      <c r="OCA377" s="1190"/>
      <c r="OCB377" s="1190"/>
      <c r="OCC377" s="1190"/>
      <c r="OCD377" s="1190"/>
      <c r="OCE377" s="1190"/>
      <c r="OCF377" s="1190"/>
      <c r="OCG377" s="1190"/>
      <c r="OCH377" s="1190"/>
      <c r="OCI377" s="1190"/>
      <c r="OCJ377" s="1190"/>
      <c r="OCK377" s="1190"/>
      <c r="OCL377" s="1190"/>
      <c r="OCM377" s="1190"/>
      <c r="OCN377" s="1190"/>
      <c r="OCO377" s="1190"/>
      <c r="OCP377" s="1190"/>
      <c r="OCQ377" s="1190"/>
      <c r="OCR377" s="1190"/>
      <c r="OCS377" s="1190"/>
      <c r="OCT377" s="1190"/>
      <c r="OCU377" s="1190"/>
      <c r="OCV377" s="1190"/>
      <c r="OCW377" s="1190"/>
      <c r="OCX377" s="1190"/>
      <c r="OCY377" s="1190"/>
      <c r="OCZ377" s="1190"/>
      <c r="ODA377" s="1190"/>
      <c r="ODB377" s="1190"/>
      <c r="ODC377" s="1190"/>
      <c r="ODD377" s="1190"/>
      <c r="ODE377" s="1190"/>
      <c r="ODF377" s="1190"/>
      <c r="ODG377" s="1190"/>
      <c r="ODH377" s="1190"/>
      <c r="ODI377" s="1190"/>
      <c r="ODJ377" s="1190"/>
      <c r="ODK377" s="1190"/>
      <c r="ODL377" s="1190"/>
      <c r="ODM377" s="1190"/>
      <c r="ODN377" s="1190"/>
      <c r="ODO377" s="1190"/>
      <c r="ODP377" s="1190"/>
      <c r="ODQ377" s="1190"/>
      <c r="ODR377" s="1190"/>
      <c r="ODS377" s="1190"/>
      <c r="ODT377" s="1190"/>
      <c r="ODU377" s="1190"/>
      <c r="ODV377" s="1190"/>
      <c r="ODW377" s="1190"/>
      <c r="ODX377" s="1190"/>
      <c r="ODY377" s="1190"/>
      <c r="ODZ377" s="1190"/>
      <c r="OEA377" s="1190"/>
      <c r="OEB377" s="1190"/>
      <c r="OEC377" s="1190"/>
      <c r="OED377" s="1190"/>
      <c r="OEE377" s="1190"/>
      <c r="OEF377" s="1190"/>
      <c r="OEG377" s="1190"/>
      <c r="OEH377" s="1190"/>
      <c r="OEI377" s="1190"/>
      <c r="OEJ377" s="1190"/>
      <c r="OEK377" s="1190"/>
      <c r="OEL377" s="1190"/>
      <c r="OEM377" s="1190"/>
      <c r="OEN377" s="1190"/>
      <c r="OEO377" s="1190"/>
      <c r="OEP377" s="1190"/>
      <c r="OEQ377" s="1190"/>
      <c r="OER377" s="1190"/>
      <c r="OES377" s="1190"/>
      <c r="OET377" s="1190"/>
      <c r="OEU377" s="1190"/>
      <c r="OEV377" s="1190"/>
      <c r="OEW377" s="1190"/>
      <c r="OEX377" s="1190"/>
      <c r="OEY377" s="1190"/>
      <c r="OEZ377" s="1190"/>
      <c r="OFA377" s="1190"/>
      <c r="OFB377" s="1190"/>
      <c r="OFC377" s="1190"/>
      <c r="OFD377" s="1190"/>
      <c r="OFE377" s="1190"/>
      <c r="OFF377" s="1190"/>
      <c r="OFG377" s="1190"/>
      <c r="OFH377" s="1190"/>
      <c r="OFI377" s="1190"/>
      <c r="OFJ377" s="1190"/>
      <c r="OFK377" s="1190"/>
      <c r="OFL377" s="1190"/>
      <c r="OFM377" s="1190"/>
      <c r="OFN377" s="1190"/>
      <c r="OFO377" s="1190"/>
      <c r="OFP377" s="1190"/>
      <c r="OFQ377" s="1190"/>
      <c r="OFR377" s="1190"/>
      <c r="OFS377" s="1190"/>
      <c r="OFT377" s="1190"/>
      <c r="OFU377" s="1190"/>
      <c r="OFV377" s="1190"/>
      <c r="OFW377" s="1190"/>
      <c r="OFX377" s="1190"/>
      <c r="OFY377" s="1190"/>
      <c r="OFZ377" s="1190"/>
      <c r="OGA377" s="1190"/>
      <c r="OGB377" s="1190"/>
      <c r="OGC377" s="1190"/>
      <c r="OGD377" s="1190"/>
      <c r="OGE377" s="1190"/>
      <c r="OGF377" s="1190"/>
      <c r="OGG377" s="1190"/>
      <c r="OGH377" s="1190"/>
      <c r="OGI377" s="1190"/>
      <c r="OGJ377" s="1190"/>
      <c r="OGK377" s="1190"/>
      <c r="OGL377" s="1190"/>
      <c r="OGM377" s="1190"/>
      <c r="OGN377" s="1190"/>
      <c r="OGO377" s="1190"/>
      <c r="OGP377" s="1190"/>
      <c r="OGQ377" s="1190"/>
      <c r="OGR377" s="1190"/>
      <c r="OGS377" s="1190"/>
      <c r="OGT377" s="1190"/>
      <c r="OGU377" s="1190"/>
      <c r="OGV377" s="1190"/>
      <c r="OGW377" s="1190"/>
      <c r="OGX377" s="1190"/>
      <c r="OGY377" s="1190"/>
      <c r="OGZ377" s="1190"/>
      <c r="OHA377" s="1190"/>
      <c r="OHB377" s="1190"/>
      <c r="OHC377" s="1190"/>
      <c r="OHD377" s="1190"/>
      <c r="OHE377" s="1190"/>
      <c r="OHF377" s="1190"/>
      <c r="OHG377" s="1190"/>
      <c r="OHH377" s="1190"/>
      <c r="OHI377" s="1190"/>
      <c r="OHJ377" s="1190"/>
      <c r="OHK377" s="1190"/>
      <c r="OHL377" s="1190"/>
      <c r="OHM377" s="1190"/>
      <c r="OHN377" s="1190"/>
      <c r="OHO377" s="1190"/>
      <c r="OHP377" s="1190"/>
      <c r="OHQ377" s="1190"/>
      <c r="OHR377" s="1190"/>
      <c r="OHS377" s="1190"/>
      <c r="OHT377" s="1190"/>
      <c r="OHU377" s="1190"/>
      <c r="OHV377" s="1190"/>
      <c r="OHW377" s="1190"/>
      <c r="OHX377" s="1190"/>
      <c r="OHY377" s="1190"/>
      <c r="OHZ377" s="1190"/>
      <c r="OIA377" s="1190"/>
      <c r="OIB377" s="1190"/>
      <c r="OIC377" s="1190"/>
      <c r="OID377" s="1190"/>
      <c r="OIE377" s="1190"/>
      <c r="OIF377" s="1190"/>
      <c r="OIG377" s="1190"/>
      <c r="OIH377" s="1190"/>
      <c r="OII377" s="1190"/>
      <c r="OIJ377" s="1190"/>
      <c r="OIK377" s="1190"/>
      <c r="OIL377" s="1190"/>
      <c r="OIM377" s="1190"/>
      <c r="OIN377" s="1190"/>
      <c r="OIO377" s="1190"/>
      <c r="OIP377" s="1190"/>
      <c r="OIQ377" s="1190"/>
      <c r="OIR377" s="1190"/>
      <c r="OIS377" s="1190"/>
      <c r="OIT377" s="1190"/>
      <c r="OIU377" s="1190"/>
      <c r="OIV377" s="1190"/>
      <c r="OIW377" s="1190"/>
      <c r="OIX377" s="1190"/>
      <c r="OIY377" s="1190"/>
      <c r="OIZ377" s="1190"/>
      <c r="OJA377" s="1190"/>
      <c r="OJB377" s="1190"/>
      <c r="OJC377" s="1190"/>
      <c r="OJD377" s="1190"/>
      <c r="OJE377" s="1190"/>
      <c r="OJF377" s="1190"/>
      <c r="OJG377" s="1190"/>
      <c r="OJH377" s="1190"/>
      <c r="OJI377" s="1190"/>
      <c r="OJJ377" s="1190"/>
      <c r="OJK377" s="1190"/>
      <c r="OJL377" s="1190"/>
      <c r="OJM377" s="1190"/>
      <c r="OJN377" s="1190"/>
      <c r="OJO377" s="1190"/>
      <c r="OJP377" s="1190"/>
      <c r="OJQ377" s="1190"/>
      <c r="OJR377" s="1190"/>
      <c r="OJS377" s="1190"/>
      <c r="OJT377" s="1190"/>
      <c r="OJU377" s="1190"/>
      <c r="OJV377" s="1190"/>
      <c r="OJW377" s="1190"/>
      <c r="OJX377" s="1190"/>
      <c r="OJY377" s="1190"/>
      <c r="OJZ377" s="1190"/>
      <c r="OKA377" s="1190"/>
      <c r="OKB377" s="1190"/>
      <c r="OKC377" s="1190"/>
      <c r="OKD377" s="1190"/>
      <c r="OKE377" s="1190"/>
      <c r="OKF377" s="1190"/>
      <c r="OKG377" s="1190"/>
      <c r="OKH377" s="1190"/>
      <c r="OKI377" s="1190"/>
      <c r="OKJ377" s="1190"/>
      <c r="OKK377" s="1190"/>
      <c r="OKL377" s="1190"/>
      <c r="OKM377" s="1190"/>
      <c r="OKN377" s="1190"/>
      <c r="OKO377" s="1190"/>
      <c r="OKP377" s="1190"/>
      <c r="OKQ377" s="1190"/>
      <c r="OKR377" s="1190"/>
      <c r="OKS377" s="1190"/>
      <c r="OKT377" s="1190"/>
      <c r="OKU377" s="1190"/>
      <c r="OKV377" s="1190"/>
      <c r="OKW377" s="1190"/>
      <c r="OKX377" s="1190"/>
      <c r="OKY377" s="1190"/>
      <c r="OKZ377" s="1190"/>
      <c r="OLA377" s="1190"/>
      <c r="OLB377" s="1190"/>
      <c r="OLC377" s="1190"/>
      <c r="OLD377" s="1190"/>
      <c r="OLE377" s="1190"/>
      <c r="OLF377" s="1190"/>
      <c r="OLG377" s="1190"/>
      <c r="OLH377" s="1190"/>
      <c r="OLI377" s="1190"/>
      <c r="OLJ377" s="1190"/>
      <c r="OLK377" s="1190"/>
      <c r="OLL377" s="1190"/>
      <c r="OLM377" s="1190"/>
      <c r="OLN377" s="1190"/>
      <c r="OLO377" s="1190"/>
      <c r="OLP377" s="1190"/>
      <c r="OLQ377" s="1190"/>
      <c r="OLR377" s="1190"/>
      <c r="OLS377" s="1190"/>
      <c r="OLT377" s="1190"/>
      <c r="OLU377" s="1190"/>
      <c r="OLV377" s="1190"/>
      <c r="OLW377" s="1190"/>
      <c r="OLX377" s="1190"/>
      <c r="OLY377" s="1190"/>
      <c r="OLZ377" s="1190"/>
      <c r="OMA377" s="1190"/>
      <c r="OMB377" s="1190"/>
      <c r="OMC377" s="1190"/>
      <c r="OMD377" s="1190"/>
      <c r="OME377" s="1190"/>
      <c r="OMF377" s="1190"/>
      <c r="OMG377" s="1190"/>
      <c r="OMH377" s="1190"/>
      <c r="OMI377" s="1190"/>
      <c r="OMJ377" s="1190"/>
      <c r="OMK377" s="1190"/>
      <c r="OML377" s="1190"/>
      <c r="OMM377" s="1190"/>
      <c r="OMN377" s="1190"/>
      <c r="OMO377" s="1190"/>
      <c r="OMP377" s="1190"/>
      <c r="OMQ377" s="1190"/>
      <c r="OMR377" s="1190"/>
      <c r="OMS377" s="1190"/>
      <c r="OMT377" s="1190"/>
      <c r="OMU377" s="1190"/>
      <c r="OMV377" s="1190"/>
      <c r="OMW377" s="1190"/>
      <c r="OMX377" s="1190"/>
      <c r="OMY377" s="1190"/>
      <c r="OMZ377" s="1190"/>
      <c r="ONA377" s="1190"/>
      <c r="ONB377" s="1190"/>
      <c r="ONC377" s="1190"/>
      <c r="OND377" s="1190"/>
      <c r="ONE377" s="1190"/>
      <c r="ONF377" s="1190"/>
      <c r="ONG377" s="1190"/>
      <c r="ONH377" s="1190"/>
      <c r="ONI377" s="1190"/>
      <c r="ONJ377" s="1190"/>
      <c r="ONK377" s="1190"/>
      <c r="ONL377" s="1190"/>
      <c r="ONM377" s="1190"/>
      <c r="ONN377" s="1190"/>
      <c r="ONO377" s="1190"/>
      <c r="ONP377" s="1190"/>
      <c r="ONQ377" s="1190"/>
      <c r="ONR377" s="1190"/>
      <c r="ONS377" s="1190"/>
      <c r="ONT377" s="1190"/>
      <c r="ONU377" s="1190"/>
      <c r="ONV377" s="1190"/>
      <c r="ONW377" s="1190"/>
      <c r="ONX377" s="1190"/>
      <c r="ONY377" s="1190"/>
      <c r="ONZ377" s="1190"/>
      <c r="OOA377" s="1190"/>
      <c r="OOB377" s="1190"/>
      <c r="OOC377" s="1190"/>
      <c r="OOD377" s="1190"/>
      <c r="OOE377" s="1190"/>
      <c r="OOF377" s="1190"/>
      <c r="OOG377" s="1190"/>
      <c r="OOH377" s="1190"/>
      <c r="OOI377" s="1190"/>
      <c r="OOJ377" s="1190"/>
      <c r="OOK377" s="1190"/>
      <c r="OOL377" s="1190"/>
      <c r="OOM377" s="1190"/>
      <c r="OON377" s="1190"/>
      <c r="OOO377" s="1190"/>
      <c r="OOP377" s="1190"/>
      <c r="OOQ377" s="1190"/>
      <c r="OOR377" s="1190"/>
      <c r="OOS377" s="1190"/>
      <c r="OOT377" s="1190"/>
      <c r="OOU377" s="1190"/>
      <c r="OOV377" s="1190"/>
      <c r="OOW377" s="1190"/>
      <c r="OOX377" s="1190"/>
      <c r="OOY377" s="1190"/>
      <c r="OOZ377" s="1190"/>
      <c r="OPA377" s="1190"/>
      <c r="OPB377" s="1190"/>
      <c r="OPC377" s="1190"/>
      <c r="OPD377" s="1190"/>
      <c r="OPE377" s="1190"/>
      <c r="OPF377" s="1190"/>
      <c r="OPG377" s="1190"/>
      <c r="OPH377" s="1190"/>
      <c r="OPI377" s="1190"/>
      <c r="OPJ377" s="1190"/>
      <c r="OPK377" s="1190"/>
      <c r="OPL377" s="1190"/>
      <c r="OPM377" s="1190"/>
      <c r="OPN377" s="1190"/>
      <c r="OPO377" s="1190"/>
      <c r="OPP377" s="1190"/>
      <c r="OPQ377" s="1190"/>
      <c r="OPR377" s="1190"/>
      <c r="OPS377" s="1190"/>
      <c r="OPT377" s="1190"/>
      <c r="OPU377" s="1190"/>
      <c r="OPV377" s="1190"/>
      <c r="OPW377" s="1190"/>
      <c r="OPX377" s="1190"/>
      <c r="OPY377" s="1190"/>
      <c r="OPZ377" s="1190"/>
      <c r="OQA377" s="1190"/>
      <c r="OQB377" s="1190"/>
      <c r="OQC377" s="1190"/>
      <c r="OQD377" s="1190"/>
      <c r="OQE377" s="1190"/>
      <c r="OQF377" s="1190"/>
      <c r="OQG377" s="1190"/>
      <c r="OQH377" s="1190"/>
      <c r="OQI377" s="1190"/>
      <c r="OQJ377" s="1190"/>
      <c r="OQK377" s="1190"/>
      <c r="OQL377" s="1190"/>
      <c r="OQM377" s="1190"/>
      <c r="OQN377" s="1190"/>
      <c r="OQO377" s="1190"/>
      <c r="OQP377" s="1190"/>
      <c r="OQQ377" s="1190"/>
      <c r="OQR377" s="1190"/>
      <c r="OQS377" s="1190"/>
      <c r="OQT377" s="1190"/>
      <c r="OQU377" s="1190"/>
      <c r="OQV377" s="1190"/>
      <c r="OQW377" s="1190"/>
      <c r="OQX377" s="1190"/>
      <c r="OQY377" s="1190"/>
      <c r="OQZ377" s="1190"/>
      <c r="ORA377" s="1190"/>
      <c r="ORB377" s="1190"/>
      <c r="ORC377" s="1190"/>
      <c r="ORD377" s="1190"/>
      <c r="ORE377" s="1190"/>
      <c r="ORF377" s="1190"/>
      <c r="ORG377" s="1190"/>
      <c r="ORH377" s="1190"/>
      <c r="ORI377" s="1190"/>
      <c r="ORJ377" s="1190"/>
      <c r="ORK377" s="1190"/>
      <c r="ORL377" s="1190"/>
      <c r="ORM377" s="1190"/>
      <c r="ORN377" s="1190"/>
      <c r="ORO377" s="1190"/>
      <c r="ORP377" s="1190"/>
      <c r="ORQ377" s="1190"/>
      <c r="ORR377" s="1190"/>
      <c r="ORS377" s="1190"/>
      <c r="ORT377" s="1190"/>
      <c r="ORU377" s="1190"/>
      <c r="ORV377" s="1190"/>
      <c r="ORW377" s="1190"/>
      <c r="ORX377" s="1190"/>
      <c r="ORY377" s="1190"/>
      <c r="ORZ377" s="1190"/>
      <c r="OSA377" s="1190"/>
      <c r="OSB377" s="1190"/>
      <c r="OSC377" s="1190"/>
      <c r="OSD377" s="1190"/>
      <c r="OSE377" s="1190"/>
      <c r="OSF377" s="1190"/>
      <c r="OSG377" s="1190"/>
      <c r="OSH377" s="1190"/>
      <c r="OSI377" s="1190"/>
      <c r="OSJ377" s="1190"/>
      <c r="OSK377" s="1190"/>
      <c r="OSL377" s="1190"/>
      <c r="OSM377" s="1190"/>
      <c r="OSN377" s="1190"/>
      <c r="OSO377" s="1190"/>
      <c r="OSP377" s="1190"/>
      <c r="OSQ377" s="1190"/>
      <c r="OSR377" s="1190"/>
      <c r="OSS377" s="1190"/>
      <c r="OST377" s="1190"/>
      <c r="OSU377" s="1190"/>
      <c r="OSV377" s="1190"/>
      <c r="OSW377" s="1190"/>
      <c r="OSX377" s="1190"/>
      <c r="OSY377" s="1190"/>
      <c r="OSZ377" s="1190"/>
      <c r="OTA377" s="1190"/>
      <c r="OTB377" s="1190"/>
      <c r="OTC377" s="1190"/>
      <c r="OTD377" s="1190"/>
      <c r="OTE377" s="1190"/>
      <c r="OTF377" s="1190"/>
      <c r="OTG377" s="1190"/>
      <c r="OTH377" s="1190"/>
      <c r="OTI377" s="1190"/>
      <c r="OTJ377" s="1190"/>
      <c r="OTK377" s="1190"/>
      <c r="OTL377" s="1190"/>
      <c r="OTM377" s="1190"/>
      <c r="OTN377" s="1190"/>
      <c r="OTO377" s="1190"/>
      <c r="OTP377" s="1190"/>
      <c r="OTQ377" s="1190"/>
      <c r="OTR377" s="1190"/>
      <c r="OTS377" s="1190"/>
      <c r="OTT377" s="1190"/>
      <c r="OTU377" s="1190"/>
      <c r="OTV377" s="1190"/>
      <c r="OTW377" s="1190"/>
      <c r="OTX377" s="1190"/>
      <c r="OTY377" s="1190"/>
      <c r="OTZ377" s="1190"/>
      <c r="OUA377" s="1190"/>
      <c r="OUB377" s="1190"/>
      <c r="OUC377" s="1190"/>
      <c r="OUD377" s="1190"/>
      <c r="OUE377" s="1190"/>
      <c r="OUF377" s="1190"/>
      <c r="OUG377" s="1190"/>
      <c r="OUH377" s="1190"/>
      <c r="OUI377" s="1190"/>
      <c r="OUJ377" s="1190"/>
      <c r="OUK377" s="1190"/>
      <c r="OUL377" s="1190"/>
      <c r="OUM377" s="1190"/>
      <c r="OUN377" s="1190"/>
      <c r="OUO377" s="1190"/>
      <c r="OUP377" s="1190"/>
      <c r="OUQ377" s="1190"/>
      <c r="OUR377" s="1190"/>
      <c r="OUS377" s="1190"/>
      <c r="OUT377" s="1190"/>
      <c r="OUU377" s="1190"/>
      <c r="OUV377" s="1190"/>
      <c r="OUW377" s="1190"/>
      <c r="OUX377" s="1190"/>
      <c r="OUY377" s="1190"/>
      <c r="OUZ377" s="1190"/>
      <c r="OVA377" s="1190"/>
      <c r="OVB377" s="1190"/>
      <c r="OVC377" s="1190"/>
      <c r="OVD377" s="1190"/>
      <c r="OVE377" s="1190"/>
      <c r="OVF377" s="1190"/>
      <c r="OVG377" s="1190"/>
      <c r="OVH377" s="1190"/>
      <c r="OVI377" s="1190"/>
      <c r="OVJ377" s="1190"/>
      <c r="OVK377" s="1190"/>
      <c r="OVL377" s="1190"/>
      <c r="OVM377" s="1190"/>
      <c r="OVN377" s="1190"/>
      <c r="OVO377" s="1190"/>
      <c r="OVP377" s="1190"/>
      <c r="OVQ377" s="1190"/>
      <c r="OVR377" s="1190"/>
      <c r="OVS377" s="1190"/>
      <c r="OVT377" s="1190"/>
      <c r="OVU377" s="1190"/>
      <c r="OVV377" s="1190"/>
      <c r="OVW377" s="1190"/>
      <c r="OVX377" s="1190"/>
      <c r="OVY377" s="1190"/>
      <c r="OVZ377" s="1190"/>
      <c r="OWA377" s="1190"/>
      <c r="OWB377" s="1190"/>
      <c r="OWC377" s="1190"/>
      <c r="OWD377" s="1190"/>
      <c r="OWE377" s="1190"/>
      <c r="OWF377" s="1190"/>
      <c r="OWG377" s="1190"/>
      <c r="OWH377" s="1190"/>
      <c r="OWI377" s="1190"/>
      <c r="OWJ377" s="1190"/>
      <c r="OWK377" s="1190"/>
      <c r="OWL377" s="1190"/>
      <c r="OWM377" s="1190"/>
      <c r="OWN377" s="1190"/>
      <c r="OWO377" s="1190"/>
      <c r="OWP377" s="1190"/>
      <c r="OWQ377" s="1190"/>
      <c r="OWR377" s="1190"/>
      <c r="OWS377" s="1190"/>
      <c r="OWT377" s="1190"/>
      <c r="OWU377" s="1190"/>
      <c r="OWV377" s="1190"/>
      <c r="OWW377" s="1190"/>
      <c r="OWX377" s="1190"/>
      <c r="OWY377" s="1190"/>
      <c r="OWZ377" s="1190"/>
      <c r="OXA377" s="1190"/>
      <c r="OXB377" s="1190"/>
      <c r="OXC377" s="1190"/>
      <c r="OXD377" s="1190"/>
      <c r="OXE377" s="1190"/>
      <c r="OXF377" s="1190"/>
      <c r="OXG377" s="1190"/>
      <c r="OXH377" s="1190"/>
      <c r="OXI377" s="1190"/>
      <c r="OXJ377" s="1190"/>
      <c r="OXK377" s="1190"/>
      <c r="OXL377" s="1190"/>
      <c r="OXM377" s="1190"/>
      <c r="OXN377" s="1190"/>
      <c r="OXO377" s="1190"/>
      <c r="OXP377" s="1190"/>
      <c r="OXQ377" s="1190"/>
      <c r="OXR377" s="1190"/>
      <c r="OXS377" s="1190"/>
      <c r="OXT377" s="1190"/>
      <c r="OXU377" s="1190"/>
      <c r="OXV377" s="1190"/>
      <c r="OXW377" s="1190"/>
      <c r="OXX377" s="1190"/>
      <c r="OXY377" s="1190"/>
      <c r="OXZ377" s="1190"/>
      <c r="OYA377" s="1190"/>
      <c r="OYB377" s="1190"/>
      <c r="OYC377" s="1190"/>
      <c r="OYD377" s="1190"/>
      <c r="OYE377" s="1190"/>
      <c r="OYF377" s="1190"/>
      <c r="OYG377" s="1190"/>
      <c r="OYH377" s="1190"/>
      <c r="OYI377" s="1190"/>
      <c r="OYJ377" s="1190"/>
      <c r="OYK377" s="1190"/>
      <c r="OYL377" s="1190"/>
      <c r="OYM377" s="1190"/>
      <c r="OYN377" s="1190"/>
      <c r="OYO377" s="1190"/>
      <c r="OYP377" s="1190"/>
      <c r="OYQ377" s="1190"/>
      <c r="OYR377" s="1190"/>
      <c r="OYS377" s="1190"/>
      <c r="OYT377" s="1190"/>
      <c r="OYU377" s="1190"/>
      <c r="OYV377" s="1190"/>
      <c r="OYW377" s="1190"/>
      <c r="OYX377" s="1190"/>
      <c r="OYY377" s="1190"/>
      <c r="OYZ377" s="1190"/>
      <c r="OZA377" s="1190"/>
      <c r="OZB377" s="1190"/>
      <c r="OZC377" s="1190"/>
      <c r="OZD377" s="1190"/>
      <c r="OZE377" s="1190"/>
      <c r="OZF377" s="1190"/>
      <c r="OZG377" s="1190"/>
      <c r="OZH377" s="1190"/>
      <c r="OZI377" s="1190"/>
      <c r="OZJ377" s="1190"/>
      <c r="OZK377" s="1190"/>
      <c r="OZL377" s="1190"/>
      <c r="OZM377" s="1190"/>
      <c r="OZN377" s="1190"/>
      <c r="OZO377" s="1190"/>
      <c r="OZP377" s="1190"/>
      <c r="OZQ377" s="1190"/>
      <c r="OZR377" s="1190"/>
      <c r="OZS377" s="1190"/>
      <c r="OZT377" s="1190"/>
      <c r="OZU377" s="1190"/>
      <c r="OZV377" s="1190"/>
      <c r="OZW377" s="1190"/>
      <c r="OZX377" s="1190"/>
      <c r="OZY377" s="1190"/>
      <c r="OZZ377" s="1190"/>
      <c r="PAA377" s="1190"/>
      <c r="PAB377" s="1190"/>
      <c r="PAC377" s="1190"/>
      <c r="PAD377" s="1190"/>
      <c r="PAE377" s="1190"/>
      <c r="PAF377" s="1190"/>
      <c r="PAG377" s="1190"/>
      <c r="PAH377" s="1190"/>
      <c r="PAI377" s="1190"/>
      <c r="PAJ377" s="1190"/>
      <c r="PAK377" s="1190"/>
      <c r="PAL377" s="1190"/>
      <c r="PAM377" s="1190"/>
      <c r="PAN377" s="1190"/>
      <c r="PAO377" s="1190"/>
      <c r="PAP377" s="1190"/>
      <c r="PAQ377" s="1190"/>
      <c r="PAR377" s="1190"/>
      <c r="PAS377" s="1190"/>
      <c r="PAT377" s="1190"/>
      <c r="PAU377" s="1190"/>
      <c r="PAV377" s="1190"/>
      <c r="PAW377" s="1190"/>
      <c r="PAX377" s="1190"/>
      <c r="PAY377" s="1190"/>
      <c r="PAZ377" s="1190"/>
      <c r="PBA377" s="1190"/>
      <c r="PBB377" s="1190"/>
      <c r="PBC377" s="1190"/>
      <c r="PBD377" s="1190"/>
      <c r="PBE377" s="1190"/>
      <c r="PBF377" s="1190"/>
      <c r="PBG377" s="1190"/>
      <c r="PBH377" s="1190"/>
      <c r="PBI377" s="1190"/>
      <c r="PBJ377" s="1190"/>
      <c r="PBK377" s="1190"/>
      <c r="PBL377" s="1190"/>
      <c r="PBM377" s="1190"/>
      <c r="PBN377" s="1190"/>
      <c r="PBO377" s="1190"/>
      <c r="PBP377" s="1190"/>
      <c r="PBQ377" s="1190"/>
      <c r="PBR377" s="1190"/>
      <c r="PBS377" s="1190"/>
      <c r="PBT377" s="1190"/>
      <c r="PBU377" s="1190"/>
      <c r="PBV377" s="1190"/>
      <c r="PBW377" s="1190"/>
      <c r="PBX377" s="1190"/>
      <c r="PBY377" s="1190"/>
      <c r="PBZ377" s="1190"/>
      <c r="PCA377" s="1190"/>
      <c r="PCB377" s="1190"/>
      <c r="PCC377" s="1190"/>
      <c r="PCD377" s="1190"/>
      <c r="PCE377" s="1190"/>
      <c r="PCF377" s="1190"/>
      <c r="PCG377" s="1190"/>
      <c r="PCH377" s="1190"/>
      <c r="PCI377" s="1190"/>
      <c r="PCJ377" s="1190"/>
      <c r="PCK377" s="1190"/>
      <c r="PCL377" s="1190"/>
      <c r="PCM377" s="1190"/>
      <c r="PCN377" s="1190"/>
      <c r="PCO377" s="1190"/>
      <c r="PCP377" s="1190"/>
      <c r="PCQ377" s="1190"/>
      <c r="PCR377" s="1190"/>
      <c r="PCS377" s="1190"/>
      <c r="PCT377" s="1190"/>
      <c r="PCU377" s="1190"/>
      <c r="PCV377" s="1190"/>
      <c r="PCW377" s="1190"/>
      <c r="PCX377" s="1190"/>
      <c r="PCY377" s="1190"/>
      <c r="PCZ377" s="1190"/>
      <c r="PDA377" s="1190"/>
      <c r="PDB377" s="1190"/>
      <c r="PDC377" s="1190"/>
      <c r="PDD377" s="1190"/>
      <c r="PDE377" s="1190"/>
      <c r="PDF377" s="1190"/>
      <c r="PDG377" s="1190"/>
      <c r="PDH377" s="1190"/>
      <c r="PDI377" s="1190"/>
      <c r="PDJ377" s="1190"/>
      <c r="PDK377" s="1190"/>
      <c r="PDL377" s="1190"/>
      <c r="PDM377" s="1190"/>
      <c r="PDN377" s="1190"/>
      <c r="PDO377" s="1190"/>
      <c r="PDP377" s="1190"/>
      <c r="PDQ377" s="1190"/>
      <c r="PDR377" s="1190"/>
      <c r="PDS377" s="1190"/>
      <c r="PDT377" s="1190"/>
      <c r="PDU377" s="1190"/>
      <c r="PDV377" s="1190"/>
      <c r="PDW377" s="1190"/>
      <c r="PDX377" s="1190"/>
      <c r="PDY377" s="1190"/>
      <c r="PDZ377" s="1190"/>
      <c r="PEA377" s="1190"/>
      <c r="PEB377" s="1190"/>
      <c r="PEC377" s="1190"/>
      <c r="PED377" s="1190"/>
      <c r="PEE377" s="1190"/>
      <c r="PEF377" s="1190"/>
      <c r="PEG377" s="1190"/>
      <c r="PEH377" s="1190"/>
      <c r="PEI377" s="1190"/>
      <c r="PEJ377" s="1190"/>
      <c r="PEK377" s="1190"/>
      <c r="PEL377" s="1190"/>
      <c r="PEM377" s="1190"/>
      <c r="PEN377" s="1190"/>
      <c r="PEO377" s="1190"/>
      <c r="PEP377" s="1190"/>
      <c r="PEQ377" s="1190"/>
      <c r="PER377" s="1190"/>
      <c r="PES377" s="1190"/>
      <c r="PET377" s="1190"/>
      <c r="PEU377" s="1190"/>
      <c r="PEV377" s="1190"/>
      <c r="PEW377" s="1190"/>
      <c r="PEX377" s="1190"/>
      <c r="PEY377" s="1190"/>
      <c r="PEZ377" s="1190"/>
      <c r="PFA377" s="1190"/>
      <c r="PFB377" s="1190"/>
      <c r="PFC377" s="1190"/>
      <c r="PFD377" s="1190"/>
      <c r="PFE377" s="1190"/>
      <c r="PFF377" s="1190"/>
      <c r="PFG377" s="1190"/>
      <c r="PFH377" s="1190"/>
      <c r="PFI377" s="1190"/>
      <c r="PFJ377" s="1190"/>
      <c r="PFK377" s="1190"/>
      <c r="PFL377" s="1190"/>
      <c r="PFM377" s="1190"/>
      <c r="PFN377" s="1190"/>
      <c r="PFO377" s="1190"/>
      <c r="PFP377" s="1190"/>
      <c r="PFQ377" s="1190"/>
      <c r="PFR377" s="1190"/>
      <c r="PFS377" s="1190"/>
      <c r="PFT377" s="1190"/>
      <c r="PFU377" s="1190"/>
      <c r="PFV377" s="1190"/>
      <c r="PFW377" s="1190"/>
      <c r="PFX377" s="1190"/>
      <c r="PFY377" s="1190"/>
      <c r="PFZ377" s="1190"/>
      <c r="PGA377" s="1190"/>
      <c r="PGB377" s="1190"/>
      <c r="PGC377" s="1190"/>
      <c r="PGD377" s="1190"/>
      <c r="PGE377" s="1190"/>
      <c r="PGF377" s="1190"/>
      <c r="PGG377" s="1190"/>
      <c r="PGH377" s="1190"/>
      <c r="PGI377" s="1190"/>
      <c r="PGJ377" s="1190"/>
      <c r="PGK377" s="1190"/>
      <c r="PGL377" s="1190"/>
      <c r="PGM377" s="1190"/>
      <c r="PGN377" s="1190"/>
      <c r="PGO377" s="1190"/>
      <c r="PGP377" s="1190"/>
      <c r="PGQ377" s="1190"/>
      <c r="PGR377" s="1190"/>
      <c r="PGS377" s="1190"/>
      <c r="PGT377" s="1190"/>
      <c r="PGU377" s="1190"/>
      <c r="PGV377" s="1190"/>
      <c r="PGW377" s="1190"/>
      <c r="PGX377" s="1190"/>
      <c r="PGY377" s="1190"/>
      <c r="PGZ377" s="1190"/>
      <c r="PHA377" s="1190"/>
      <c r="PHB377" s="1190"/>
      <c r="PHC377" s="1190"/>
      <c r="PHD377" s="1190"/>
      <c r="PHE377" s="1190"/>
      <c r="PHF377" s="1190"/>
      <c r="PHG377" s="1190"/>
      <c r="PHH377" s="1190"/>
      <c r="PHI377" s="1190"/>
      <c r="PHJ377" s="1190"/>
      <c r="PHK377" s="1190"/>
      <c r="PHL377" s="1190"/>
      <c r="PHM377" s="1190"/>
      <c r="PHN377" s="1190"/>
      <c r="PHO377" s="1190"/>
      <c r="PHP377" s="1190"/>
      <c r="PHQ377" s="1190"/>
      <c r="PHR377" s="1190"/>
      <c r="PHS377" s="1190"/>
      <c r="PHT377" s="1190"/>
      <c r="PHU377" s="1190"/>
      <c r="PHV377" s="1190"/>
      <c r="PHW377" s="1190"/>
      <c r="PHX377" s="1190"/>
      <c r="PHY377" s="1190"/>
      <c r="PHZ377" s="1190"/>
      <c r="PIA377" s="1190"/>
      <c r="PIB377" s="1190"/>
      <c r="PIC377" s="1190"/>
      <c r="PID377" s="1190"/>
      <c r="PIE377" s="1190"/>
      <c r="PIF377" s="1190"/>
      <c r="PIG377" s="1190"/>
      <c r="PIH377" s="1190"/>
      <c r="PII377" s="1190"/>
      <c r="PIJ377" s="1190"/>
      <c r="PIK377" s="1190"/>
      <c r="PIL377" s="1190"/>
      <c r="PIM377" s="1190"/>
      <c r="PIN377" s="1190"/>
      <c r="PIO377" s="1190"/>
      <c r="PIP377" s="1190"/>
      <c r="PIQ377" s="1190"/>
      <c r="PIR377" s="1190"/>
      <c r="PIS377" s="1190"/>
      <c r="PIT377" s="1190"/>
      <c r="PIU377" s="1190"/>
      <c r="PIV377" s="1190"/>
      <c r="PIW377" s="1190"/>
      <c r="PIX377" s="1190"/>
      <c r="PIY377" s="1190"/>
      <c r="PIZ377" s="1190"/>
      <c r="PJA377" s="1190"/>
      <c r="PJB377" s="1190"/>
      <c r="PJC377" s="1190"/>
      <c r="PJD377" s="1190"/>
      <c r="PJE377" s="1190"/>
      <c r="PJF377" s="1190"/>
      <c r="PJG377" s="1190"/>
      <c r="PJH377" s="1190"/>
      <c r="PJI377" s="1190"/>
      <c r="PJJ377" s="1190"/>
      <c r="PJK377" s="1190"/>
      <c r="PJL377" s="1190"/>
      <c r="PJM377" s="1190"/>
      <c r="PJN377" s="1190"/>
      <c r="PJO377" s="1190"/>
      <c r="PJP377" s="1190"/>
      <c r="PJQ377" s="1190"/>
      <c r="PJR377" s="1190"/>
      <c r="PJS377" s="1190"/>
      <c r="PJT377" s="1190"/>
      <c r="PJU377" s="1190"/>
      <c r="PJV377" s="1190"/>
      <c r="PJW377" s="1190"/>
      <c r="PJX377" s="1190"/>
      <c r="PJY377" s="1190"/>
      <c r="PJZ377" s="1190"/>
      <c r="PKA377" s="1190"/>
      <c r="PKB377" s="1190"/>
      <c r="PKC377" s="1190"/>
      <c r="PKD377" s="1190"/>
      <c r="PKE377" s="1190"/>
      <c r="PKF377" s="1190"/>
      <c r="PKG377" s="1190"/>
      <c r="PKH377" s="1190"/>
      <c r="PKI377" s="1190"/>
      <c r="PKJ377" s="1190"/>
      <c r="PKK377" s="1190"/>
      <c r="PKL377" s="1190"/>
      <c r="PKM377" s="1190"/>
      <c r="PKN377" s="1190"/>
      <c r="PKO377" s="1190"/>
      <c r="PKP377" s="1190"/>
      <c r="PKQ377" s="1190"/>
      <c r="PKR377" s="1190"/>
      <c r="PKS377" s="1190"/>
      <c r="PKT377" s="1190"/>
      <c r="PKU377" s="1190"/>
      <c r="PKV377" s="1190"/>
      <c r="PKW377" s="1190"/>
      <c r="PKX377" s="1190"/>
      <c r="PKY377" s="1190"/>
      <c r="PKZ377" s="1190"/>
      <c r="PLA377" s="1190"/>
      <c r="PLB377" s="1190"/>
      <c r="PLC377" s="1190"/>
      <c r="PLD377" s="1190"/>
      <c r="PLE377" s="1190"/>
      <c r="PLF377" s="1190"/>
      <c r="PLG377" s="1190"/>
      <c r="PLH377" s="1190"/>
      <c r="PLI377" s="1190"/>
      <c r="PLJ377" s="1190"/>
      <c r="PLK377" s="1190"/>
      <c r="PLL377" s="1190"/>
      <c r="PLM377" s="1190"/>
      <c r="PLN377" s="1190"/>
      <c r="PLO377" s="1190"/>
      <c r="PLP377" s="1190"/>
      <c r="PLQ377" s="1190"/>
      <c r="PLR377" s="1190"/>
      <c r="PLS377" s="1190"/>
      <c r="PLT377" s="1190"/>
      <c r="PLU377" s="1190"/>
      <c r="PLV377" s="1190"/>
      <c r="PLW377" s="1190"/>
      <c r="PLX377" s="1190"/>
      <c r="PLY377" s="1190"/>
      <c r="PLZ377" s="1190"/>
      <c r="PMA377" s="1190"/>
      <c r="PMB377" s="1190"/>
      <c r="PMC377" s="1190"/>
      <c r="PMD377" s="1190"/>
      <c r="PME377" s="1190"/>
      <c r="PMF377" s="1190"/>
      <c r="PMG377" s="1190"/>
      <c r="PMH377" s="1190"/>
      <c r="PMI377" s="1190"/>
      <c r="PMJ377" s="1190"/>
      <c r="PMK377" s="1190"/>
      <c r="PML377" s="1190"/>
      <c r="PMM377" s="1190"/>
      <c r="PMN377" s="1190"/>
      <c r="PMO377" s="1190"/>
      <c r="PMP377" s="1190"/>
      <c r="PMQ377" s="1190"/>
      <c r="PMR377" s="1190"/>
      <c r="PMS377" s="1190"/>
      <c r="PMT377" s="1190"/>
      <c r="PMU377" s="1190"/>
      <c r="PMV377" s="1190"/>
      <c r="PMW377" s="1190"/>
      <c r="PMX377" s="1190"/>
      <c r="PMY377" s="1190"/>
      <c r="PMZ377" s="1190"/>
      <c r="PNA377" s="1190"/>
      <c r="PNB377" s="1190"/>
      <c r="PNC377" s="1190"/>
      <c r="PND377" s="1190"/>
      <c r="PNE377" s="1190"/>
      <c r="PNF377" s="1190"/>
      <c r="PNG377" s="1190"/>
      <c r="PNH377" s="1190"/>
      <c r="PNI377" s="1190"/>
      <c r="PNJ377" s="1190"/>
      <c r="PNK377" s="1190"/>
      <c r="PNL377" s="1190"/>
      <c r="PNM377" s="1190"/>
      <c r="PNN377" s="1190"/>
      <c r="PNO377" s="1190"/>
      <c r="PNP377" s="1190"/>
      <c r="PNQ377" s="1190"/>
      <c r="PNR377" s="1190"/>
      <c r="PNS377" s="1190"/>
      <c r="PNT377" s="1190"/>
      <c r="PNU377" s="1190"/>
      <c r="PNV377" s="1190"/>
      <c r="PNW377" s="1190"/>
      <c r="PNX377" s="1190"/>
      <c r="PNY377" s="1190"/>
      <c r="PNZ377" s="1190"/>
      <c r="POA377" s="1190"/>
      <c r="POB377" s="1190"/>
      <c r="POC377" s="1190"/>
      <c r="POD377" s="1190"/>
      <c r="POE377" s="1190"/>
      <c r="POF377" s="1190"/>
      <c r="POG377" s="1190"/>
      <c r="POH377" s="1190"/>
      <c r="POI377" s="1190"/>
      <c r="POJ377" s="1190"/>
      <c r="POK377" s="1190"/>
      <c r="POL377" s="1190"/>
      <c r="POM377" s="1190"/>
      <c r="PON377" s="1190"/>
      <c r="POO377" s="1190"/>
      <c r="POP377" s="1190"/>
      <c r="POQ377" s="1190"/>
      <c r="POR377" s="1190"/>
      <c r="POS377" s="1190"/>
      <c r="POT377" s="1190"/>
      <c r="POU377" s="1190"/>
      <c r="POV377" s="1190"/>
      <c r="POW377" s="1190"/>
      <c r="POX377" s="1190"/>
      <c r="POY377" s="1190"/>
      <c r="POZ377" s="1190"/>
      <c r="PPA377" s="1190"/>
      <c r="PPB377" s="1190"/>
      <c r="PPC377" s="1190"/>
      <c r="PPD377" s="1190"/>
      <c r="PPE377" s="1190"/>
      <c r="PPF377" s="1190"/>
      <c r="PPG377" s="1190"/>
      <c r="PPH377" s="1190"/>
      <c r="PPI377" s="1190"/>
      <c r="PPJ377" s="1190"/>
      <c r="PPK377" s="1190"/>
      <c r="PPL377" s="1190"/>
      <c r="PPM377" s="1190"/>
      <c r="PPN377" s="1190"/>
      <c r="PPO377" s="1190"/>
      <c r="PPP377" s="1190"/>
      <c r="PPQ377" s="1190"/>
      <c r="PPR377" s="1190"/>
      <c r="PPS377" s="1190"/>
      <c r="PPT377" s="1190"/>
      <c r="PPU377" s="1190"/>
      <c r="PPV377" s="1190"/>
      <c r="PPW377" s="1190"/>
      <c r="PPX377" s="1190"/>
      <c r="PPY377" s="1190"/>
      <c r="PPZ377" s="1190"/>
      <c r="PQA377" s="1190"/>
      <c r="PQB377" s="1190"/>
      <c r="PQC377" s="1190"/>
      <c r="PQD377" s="1190"/>
      <c r="PQE377" s="1190"/>
      <c r="PQF377" s="1190"/>
      <c r="PQG377" s="1190"/>
      <c r="PQH377" s="1190"/>
      <c r="PQI377" s="1190"/>
      <c r="PQJ377" s="1190"/>
      <c r="PQK377" s="1190"/>
      <c r="PQL377" s="1190"/>
      <c r="PQM377" s="1190"/>
      <c r="PQN377" s="1190"/>
      <c r="PQO377" s="1190"/>
      <c r="PQP377" s="1190"/>
      <c r="PQQ377" s="1190"/>
      <c r="PQR377" s="1190"/>
      <c r="PQS377" s="1190"/>
      <c r="PQT377" s="1190"/>
      <c r="PQU377" s="1190"/>
      <c r="PQV377" s="1190"/>
      <c r="PQW377" s="1190"/>
      <c r="PQX377" s="1190"/>
      <c r="PQY377" s="1190"/>
      <c r="PQZ377" s="1190"/>
      <c r="PRA377" s="1190"/>
      <c r="PRB377" s="1190"/>
      <c r="PRC377" s="1190"/>
      <c r="PRD377" s="1190"/>
      <c r="PRE377" s="1190"/>
      <c r="PRF377" s="1190"/>
      <c r="PRG377" s="1190"/>
      <c r="PRH377" s="1190"/>
      <c r="PRI377" s="1190"/>
      <c r="PRJ377" s="1190"/>
      <c r="PRK377" s="1190"/>
      <c r="PRL377" s="1190"/>
      <c r="PRM377" s="1190"/>
      <c r="PRN377" s="1190"/>
      <c r="PRO377" s="1190"/>
      <c r="PRP377" s="1190"/>
      <c r="PRQ377" s="1190"/>
      <c r="PRR377" s="1190"/>
      <c r="PRS377" s="1190"/>
      <c r="PRT377" s="1190"/>
      <c r="PRU377" s="1190"/>
      <c r="PRV377" s="1190"/>
      <c r="PRW377" s="1190"/>
      <c r="PRX377" s="1190"/>
      <c r="PRY377" s="1190"/>
      <c r="PRZ377" s="1190"/>
      <c r="PSA377" s="1190"/>
      <c r="PSB377" s="1190"/>
      <c r="PSC377" s="1190"/>
      <c r="PSD377" s="1190"/>
      <c r="PSE377" s="1190"/>
      <c r="PSF377" s="1190"/>
      <c r="PSG377" s="1190"/>
      <c r="PSH377" s="1190"/>
      <c r="PSI377" s="1190"/>
      <c r="PSJ377" s="1190"/>
      <c r="PSK377" s="1190"/>
      <c r="PSL377" s="1190"/>
      <c r="PSM377" s="1190"/>
      <c r="PSN377" s="1190"/>
      <c r="PSO377" s="1190"/>
      <c r="PSP377" s="1190"/>
      <c r="PSQ377" s="1190"/>
      <c r="PSR377" s="1190"/>
      <c r="PSS377" s="1190"/>
      <c r="PST377" s="1190"/>
      <c r="PSU377" s="1190"/>
      <c r="PSV377" s="1190"/>
      <c r="PSW377" s="1190"/>
      <c r="PSX377" s="1190"/>
      <c r="PSY377" s="1190"/>
      <c r="PSZ377" s="1190"/>
      <c r="PTA377" s="1190"/>
      <c r="PTB377" s="1190"/>
      <c r="PTC377" s="1190"/>
      <c r="PTD377" s="1190"/>
      <c r="PTE377" s="1190"/>
      <c r="PTF377" s="1190"/>
      <c r="PTG377" s="1190"/>
      <c r="PTH377" s="1190"/>
      <c r="PTI377" s="1190"/>
      <c r="PTJ377" s="1190"/>
      <c r="PTK377" s="1190"/>
      <c r="PTL377" s="1190"/>
      <c r="PTM377" s="1190"/>
      <c r="PTN377" s="1190"/>
      <c r="PTO377" s="1190"/>
      <c r="PTP377" s="1190"/>
      <c r="PTQ377" s="1190"/>
      <c r="PTR377" s="1190"/>
      <c r="PTS377" s="1190"/>
      <c r="PTT377" s="1190"/>
      <c r="PTU377" s="1190"/>
      <c r="PTV377" s="1190"/>
      <c r="PTW377" s="1190"/>
      <c r="PTX377" s="1190"/>
      <c r="PTY377" s="1190"/>
      <c r="PTZ377" s="1190"/>
      <c r="PUA377" s="1190"/>
      <c r="PUB377" s="1190"/>
      <c r="PUC377" s="1190"/>
      <c r="PUD377" s="1190"/>
      <c r="PUE377" s="1190"/>
      <c r="PUF377" s="1190"/>
      <c r="PUG377" s="1190"/>
      <c r="PUH377" s="1190"/>
      <c r="PUI377" s="1190"/>
      <c r="PUJ377" s="1190"/>
      <c r="PUK377" s="1190"/>
      <c r="PUL377" s="1190"/>
      <c r="PUM377" s="1190"/>
      <c r="PUN377" s="1190"/>
      <c r="PUO377" s="1190"/>
      <c r="PUP377" s="1190"/>
      <c r="PUQ377" s="1190"/>
      <c r="PUR377" s="1190"/>
      <c r="PUS377" s="1190"/>
      <c r="PUT377" s="1190"/>
      <c r="PUU377" s="1190"/>
      <c r="PUV377" s="1190"/>
      <c r="PUW377" s="1190"/>
      <c r="PUX377" s="1190"/>
      <c r="PUY377" s="1190"/>
      <c r="PUZ377" s="1190"/>
      <c r="PVA377" s="1190"/>
      <c r="PVB377" s="1190"/>
      <c r="PVC377" s="1190"/>
      <c r="PVD377" s="1190"/>
      <c r="PVE377" s="1190"/>
      <c r="PVF377" s="1190"/>
      <c r="PVG377" s="1190"/>
      <c r="PVH377" s="1190"/>
      <c r="PVI377" s="1190"/>
      <c r="PVJ377" s="1190"/>
      <c r="PVK377" s="1190"/>
      <c r="PVL377" s="1190"/>
      <c r="PVM377" s="1190"/>
      <c r="PVN377" s="1190"/>
      <c r="PVO377" s="1190"/>
      <c r="PVP377" s="1190"/>
      <c r="PVQ377" s="1190"/>
      <c r="PVR377" s="1190"/>
      <c r="PVS377" s="1190"/>
      <c r="PVT377" s="1190"/>
      <c r="PVU377" s="1190"/>
      <c r="PVV377" s="1190"/>
      <c r="PVW377" s="1190"/>
      <c r="PVX377" s="1190"/>
      <c r="PVY377" s="1190"/>
      <c r="PVZ377" s="1190"/>
      <c r="PWA377" s="1190"/>
      <c r="PWB377" s="1190"/>
      <c r="PWC377" s="1190"/>
      <c r="PWD377" s="1190"/>
      <c r="PWE377" s="1190"/>
      <c r="PWF377" s="1190"/>
      <c r="PWG377" s="1190"/>
      <c r="PWH377" s="1190"/>
      <c r="PWI377" s="1190"/>
      <c r="PWJ377" s="1190"/>
      <c r="PWK377" s="1190"/>
      <c r="PWL377" s="1190"/>
      <c r="PWM377" s="1190"/>
      <c r="PWN377" s="1190"/>
      <c r="PWO377" s="1190"/>
      <c r="PWP377" s="1190"/>
      <c r="PWQ377" s="1190"/>
      <c r="PWR377" s="1190"/>
      <c r="PWS377" s="1190"/>
      <c r="PWT377" s="1190"/>
      <c r="PWU377" s="1190"/>
      <c r="PWV377" s="1190"/>
      <c r="PWW377" s="1190"/>
      <c r="PWX377" s="1190"/>
      <c r="PWY377" s="1190"/>
      <c r="PWZ377" s="1190"/>
      <c r="PXA377" s="1190"/>
      <c r="PXB377" s="1190"/>
      <c r="PXC377" s="1190"/>
      <c r="PXD377" s="1190"/>
      <c r="PXE377" s="1190"/>
      <c r="PXF377" s="1190"/>
      <c r="PXG377" s="1190"/>
      <c r="PXH377" s="1190"/>
      <c r="PXI377" s="1190"/>
      <c r="PXJ377" s="1190"/>
      <c r="PXK377" s="1190"/>
      <c r="PXL377" s="1190"/>
      <c r="PXM377" s="1190"/>
      <c r="PXN377" s="1190"/>
      <c r="PXO377" s="1190"/>
      <c r="PXP377" s="1190"/>
      <c r="PXQ377" s="1190"/>
      <c r="PXR377" s="1190"/>
      <c r="PXS377" s="1190"/>
      <c r="PXT377" s="1190"/>
      <c r="PXU377" s="1190"/>
      <c r="PXV377" s="1190"/>
      <c r="PXW377" s="1190"/>
      <c r="PXX377" s="1190"/>
      <c r="PXY377" s="1190"/>
      <c r="PXZ377" s="1190"/>
      <c r="PYA377" s="1190"/>
      <c r="PYB377" s="1190"/>
      <c r="PYC377" s="1190"/>
      <c r="PYD377" s="1190"/>
      <c r="PYE377" s="1190"/>
      <c r="PYF377" s="1190"/>
      <c r="PYG377" s="1190"/>
      <c r="PYH377" s="1190"/>
      <c r="PYI377" s="1190"/>
      <c r="PYJ377" s="1190"/>
      <c r="PYK377" s="1190"/>
      <c r="PYL377" s="1190"/>
      <c r="PYM377" s="1190"/>
      <c r="PYN377" s="1190"/>
      <c r="PYO377" s="1190"/>
      <c r="PYP377" s="1190"/>
      <c r="PYQ377" s="1190"/>
      <c r="PYR377" s="1190"/>
      <c r="PYS377" s="1190"/>
      <c r="PYT377" s="1190"/>
      <c r="PYU377" s="1190"/>
      <c r="PYV377" s="1190"/>
      <c r="PYW377" s="1190"/>
      <c r="PYX377" s="1190"/>
      <c r="PYY377" s="1190"/>
      <c r="PYZ377" s="1190"/>
      <c r="PZA377" s="1190"/>
      <c r="PZB377" s="1190"/>
      <c r="PZC377" s="1190"/>
      <c r="PZD377" s="1190"/>
      <c r="PZE377" s="1190"/>
      <c r="PZF377" s="1190"/>
      <c r="PZG377" s="1190"/>
      <c r="PZH377" s="1190"/>
      <c r="PZI377" s="1190"/>
      <c r="PZJ377" s="1190"/>
      <c r="PZK377" s="1190"/>
      <c r="PZL377" s="1190"/>
      <c r="PZM377" s="1190"/>
      <c r="PZN377" s="1190"/>
      <c r="PZO377" s="1190"/>
      <c r="PZP377" s="1190"/>
      <c r="PZQ377" s="1190"/>
      <c r="PZR377" s="1190"/>
      <c r="PZS377" s="1190"/>
      <c r="PZT377" s="1190"/>
      <c r="PZU377" s="1190"/>
      <c r="PZV377" s="1190"/>
      <c r="PZW377" s="1190"/>
      <c r="PZX377" s="1190"/>
      <c r="PZY377" s="1190"/>
      <c r="PZZ377" s="1190"/>
      <c r="QAA377" s="1190"/>
      <c r="QAB377" s="1190"/>
      <c r="QAC377" s="1190"/>
      <c r="QAD377" s="1190"/>
      <c r="QAE377" s="1190"/>
      <c r="QAF377" s="1190"/>
      <c r="QAG377" s="1190"/>
      <c r="QAH377" s="1190"/>
      <c r="QAI377" s="1190"/>
      <c r="QAJ377" s="1190"/>
      <c r="QAK377" s="1190"/>
      <c r="QAL377" s="1190"/>
      <c r="QAM377" s="1190"/>
      <c r="QAN377" s="1190"/>
      <c r="QAO377" s="1190"/>
      <c r="QAP377" s="1190"/>
      <c r="QAQ377" s="1190"/>
      <c r="QAR377" s="1190"/>
      <c r="QAS377" s="1190"/>
      <c r="QAT377" s="1190"/>
      <c r="QAU377" s="1190"/>
      <c r="QAV377" s="1190"/>
      <c r="QAW377" s="1190"/>
      <c r="QAX377" s="1190"/>
      <c r="QAY377" s="1190"/>
      <c r="QAZ377" s="1190"/>
      <c r="QBA377" s="1190"/>
      <c r="QBB377" s="1190"/>
      <c r="QBC377" s="1190"/>
      <c r="QBD377" s="1190"/>
      <c r="QBE377" s="1190"/>
      <c r="QBF377" s="1190"/>
      <c r="QBG377" s="1190"/>
      <c r="QBH377" s="1190"/>
      <c r="QBI377" s="1190"/>
      <c r="QBJ377" s="1190"/>
      <c r="QBK377" s="1190"/>
      <c r="QBL377" s="1190"/>
      <c r="QBM377" s="1190"/>
      <c r="QBN377" s="1190"/>
      <c r="QBO377" s="1190"/>
      <c r="QBP377" s="1190"/>
      <c r="QBQ377" s="1190"/>
      <c r="QBR377" s="1190"/>
      <c r="QBS377" s="1190"/>
      <c r="QBT377" s="1190"/>
      <c r="QBU377" s="1190"/>
      <c r="QBV377" s="1190"/>
      <c r="QBW377" s="1190"/>
      <c r="QBX377" s="1190"/>
      <c r="QBY377" s="1190"/>
      <c r="QBZ377" s="1190"/>
      <c r="QCA377" s="1190"/>
      <c r="QCB377" s="1190"/>
      <c r="QCC377" s="1190"/>
      <c r="QCD377" s="1190"/>
      <c r="QCE377" s="1190"/>
      <c r="QCF377" s="1190"/>
      <c r="QCG377" s="1190"/>
      <c r="QCH377" s="1190"/>
      <c r="QCI377" s="1190"/>
      <c r="QCJ377" s="1190"/>
      <c r="QCK377" s="1190"/>
      <c r="QCL377" s="1190"/>
      <c r="QCM377" s="1190"/>
      <c r="QCN377" s="1190"/>
      <c r="QCO377" s="1190"/>
      <c r="QCP377" s="1190"/>
      <c r="QCQ377" s="1190"/>
      <c r="QCR377" s="1190"/>
      <c r="QCS377" s="1190"/>
      <c r="QCT377" s="1190"/>
      <c r="QCU377" s="1190"/>
      <c r="QCV377" s="1190"/>
      <c r="QCW377" s="1190"/>
      <c r="QCX377" s="1190"/>
      <c r="QCY377" s="1190"/>
      <c r="QCZ377" s="1190"/>
      <c r="QDA377" s="1190"/>
      <c r="QDB377" s="1190"/>
      <c r="QDC377" s="1190"/>
      <c r="QDD377" s="1190"/>
      <c r="QDE377" s="1190"/>
      <c r="QDF377" s="1190"/>
      <c r="QDG377" s="1190"/>
      <c r="QDH377" s="1190"/>
      <c r="QDI377" s="1190"/>
      <c r="QDJ377" s="1190"/>
      <c r="QDK377" s="1190"/>
      <c r="QDL377" s="1190"/>
      <c r="QDM377" s="1190"/>
      <c r="QDN377" s="1190"/>
      <c r="QDO377" s="1190"/>
      <c r="QDP377" s="1190"/>
      <c r="QDQ377" s="1190"/>
      <c r="QDR377" s="1190"/>
      <c r="QDS377" s="1190"/>
      <c r="QDT377" s="1190"/>
      <c r="QDU377" s="1190"/>
      <c r="QDV377" s="1190"/>
      <c r="QDW377" s="1190"/>
      <c r="QDX377" s="1190"/>
      <c r="QDY377" s="1190"/>
      <c r="QDZ377" s="1190"/>
      <c r="QEA377" s="1190"/>
      <c r="QEB377" s="1190"/>
      <c r="QEC377" s="1190"/>
      <c r="QED377" s="1190"/>
      <c r="QEE377" s="1190"/>
      <c r="QEF377" s="1190"/>
      <c r="QEG377" s="1190"/>
      <c r="QEH377" s="1190"/>
      <c r="QEI377" s="1190"/>
      <c r="QEJ377" s="1190"/>
      <c r="QEK377" s="1190"/>
      <c r="QEL377" s="1190"/>
      <c r="QEM377" s="1190"/>
      <c r="QEN377" s="1190"/>
      <c r="QEO377" s="1190"/>
      <c r="QEP377" s="1190"/>
      <c r="QEQ377" s="1190"/>
      <c r="QER377" s="1190"/>
      <c r="QES377" s="1190"/>
      <c r="QET377" s="1190"/>
      <c r="QEU377" s="1190"/>
      <c r="QEV377" s="1190"/>
      <c r="QEW377" s="1190"/>
      <c r="QEX377" s="1190"/>
      <c r="QEY377" s="1190"/>
      <c r="QEZ377" s="1190"/>
      <c r="QFA377" s="1190"/>
      <c r="QFB377" s="1190"/>
      <c r="QFC377" s="1190"/>
      <c r="QFD377" s="1190"/>
      <c r="QFE377" s="1190"/>
      <c r="QFF377" s="1190"/>
      <c r="QFG377" s="1190"/>
      <c r="QFH377" s="1190"/>
      <c r="QFI377" s="1190"/>
      <c r="QFJ377" s="1190"/>
      <c r="QFK377" s="1190"/>
      <c r="QFL377" s="1190"/>
      <c r="QFM377" s="1190"/>
      <c r="QFN377" s="1190"/>
      <c r="QFO377" s="1190"/>
      <c r="QFP377" s="1190"/>
      <c r="QFQ377" s="1190"/>
      <c r="QFR377" s="1190"/>
      <c r="QFS377" s="1190"/>
      <c r="QFT377" s="1190"/>
      <c r="QFU377" s="1190"/>
      <c r="QFV377" s="1190"/>
      <c r="QFW377" s="1190"/>
      <c r="QFX377" s="1190"/>
      <c r="QFY377" s="1190"/>
      <c r="QFZ377" s="1190"/>
      <c r="QGA377" s="1190"/>
      <c r="QGB377" s="1190"/>
      <c r="QGC377" s="1190"/>
      <c r="QGD377" s="1190"/>
      <c r="QGE377" s="1190"/>
      <c r="QGF377" s="1190"/>
      <c r="QGG377" s="1190"/>
      <c r="QGH377" s="1190"/>
      <c r="QGI377" s="1190"/>
      <c r="QGJ377" s="1190"/>
      <c r="QGK377" s="1190"/>
      <c r="QGL377" s="1190"/>
      <c r="QGM377" s="1190"/>
      <c r="QGN377" s="1190"/>
      <c r="QGO377" s="1190"/>
      <c r="QGP377" s="1190"/>
      <c r="QGQ377" s="1190"/>
      <c r="QGR377" s="1190"/>
      <c r="QGS377" s="1190"/>
      <c r="QGT377" s="1190"/>
      <c r="QGU377" s="1190"/>
      <c r="QGV377" s="1190"/>
      <c r="QGW377" s="1190"/>
      <c r="QGX377" s="1190"/>
      <c r="QGY377" s="1190"/>
      <c r="QGZ377" s="1190"/>
      <c r="QHA377" s="1190"/>
      <c r="QHB377" s="1190"/>
      <c r="QHC377" s="1190"/>
      <c r="QHD377" s="1190"/>
      <c r="QHE377" s="1190"/>
      <c r="QHF377" s="1190"/>
      <c r="QHG377" s="1190"/>
      <c r="QHH377" s="1190"/>
      <c r="QHI377" s="1190"/>
      <c r="QHJ377" s="1190"/>
      <c r="QHK377" s="1190"/>
      <c r="QHL377" s="1190"/>
      <c r="QHM377" s="1190"/>
      <c r="QHN377" s="1190"/>
      <c r="QHO377" s="1190"/>
      <c r="QHP377" s="1190"/>
      <c r="QHQ377" s="1190"/>
      <c r="QHR377" s="1190"/>
      <c r="QHS377" s="1190"/>
      <c r="QHT377" s="1190"/>
      <c r="QHU377" s="1190"/>
      <c r="QHV377" s="1190"/>
      <c r="QHW377" s="1190"/>
      <c r="QHX377" s="1190"/>
      <c r="QHY377" s="1190"/>
      <c r="QHZ377" s="1190"/>
      <c r="QIA377" s="1190"/>
      <c r="QIB377" s="1190"/>
      <c r="QIC377" s="1190"/>
      <c r="QID377" s="1190"/>
      <c r="QIE377" s="1190"/>
      <c r="QIF377" s="1190"/>
      <c r="QIG377" s="1190"/>
      <c r="QIH377" s="1190"/>
      <c r="QII377" s="1190"/>
      <c r="QIJ377" s="1190"/>
      <c r="QIK377" s="1190"/>
      <c r="QIL377" s="1190"/>
      <c r="QIM377" s="1190"/>
      <c r="QIN377" s="1190"/>
      <c r="QIO377" s="1190"/>
      <c r="QIP377" s="1190"/>
      <c r="QIQ377" s="1190"/>
      <c r="QIR377" s="1190"/>
      <c r="QIS377" s="1190"/>
      <c r="QIT377" s="1190"/>
      <c r="QIU377" s="1190"/>
      <c r="QIV377" s="1190"/>
      <c r="QIW377" s="1190"/>
      <c r="QIX377" s="1190"/>
      <c r="QIY377" s="1190"/>
      <c r="QIZ377" s="1190"/>
      <c r="QJA377" s="1190"/>
      <c r="QJB377" s="1190"/>
      <c r="QJC377" s="1190"/>
      <c r="QJD377" s="1190"/>
      <c r="QJE377" s="1190"/>
      <c r="QJF377" s="1190"/>
      <c r="QJG377" s="1190"/>
      <c r="QJH377" s="1190"/>
      <c r="QJI377" s="1190"/>
      <c r="QJJ377" s="1190"/>
      <c r="QJK377" s="1190"/>
      <c r="QJL377" s="1190"/>
      <c r="QJM377" s="1190"/>
      <c r="QJN377" s="1190"/>
      <c r="QJO377" s="1190"/>
      <c r="QJP377" s="1190"/>
      <c r="QJQ377" s="1190"/>
      <c r="QJR377" s="1190"/>
      <c r="QJS377" s="1190"/>
      <c r="QJT377" s="1190"/>
      <c r="QJU377" s="1190"/>
      <c r="QJV377" s="1190"/>
      <c r="QJW377" s="1190"/>
      <c r="QJX377" s="1190"/>
      <c r="QJY377" s="1190"/>
      <c r="QJZ377" s="1190"/>
      <c r="QKA377" s="1190"/>
      <c r="QKB377" s="1190"/>
      <c r="QKC377" s="1190"/>
      <c r="QKD377" s="1190"/>
      <c r="QKE377" s="1190"/>
      <c r="QKF377" s="1190"/>
      <c r="QKG377" s="1190"/>
      <c r="QKH377" s="1190"/>
      <c r="QKI377" s="1190"/>
      <c r="QKJ377" s="1190"/>
      <c r="QKK377" s="1190"/>
      <c r="QKL377" s="1190"/>
      <c r="QKM377" s="1190"/>
      <c r="QKN377" s="1190"/>
      <c r="QKO377" s="1190"/>
      <c r="QKP377" s="1190"/>
      <c r="QKQ377" s="1190"/>
      <c r="QKR377" s="1190"/>
      <c r="QKS377" s="1190"/>
      <c r="QKT377" s="1190"/>
      <c r="QKU377" s="1190"/>
      <c r="QKV377" s="1190"/>
      <c r="QKW377" s="1190"/>
      <c r="QKX377" s="1190"/>
      <c r="QKY377" s="1190"/>
      <c r="QKZ377" s="1190"/>
      <c r="QLA377" s="1190"/>
      <c r="QLB377" s="1190"/>
      <c r="QLC377" s="1190"/>
      <c r="QLD377" s="1190"/>
      <c r="QLE377" s="1190"/>
      <c r="QLF377" s="1190"/>
      <c r="QLG377" s="1190"/>
      <c r="QLH377" s="1190"/>
      <c r="QLI377" s="1190"/>
      <c r="QLJ377" s="1190"/>
      <c r="QLK377" s="1190"/>
      <c r="QLL377" s="1190"/>
      <c r="QLM377" s="1190"/>
      <c r="QLN377" s="1190"/>
      <c r="QLO377" s="1190"/>
      <c r="QLP377" s="1190"/>
      <c r="QLQ377" s="1190"/>
      <c r="QLR377" s="1190"/>
      <c r="QLS377" s="1190"/>
      <c r="QLT377" s="1190"/>
      <c r="QLU377" s="1190"/>
      <c r="QLV377" s="1190"/>
      <c r="QLW377" s="1190"/>
      <c r="QLX377" s="1190"/>
      <c r="QLY377" s="1190"/>
      <c r="QLZ377" s="1190"/>
      <c r="QMA377" s="1190"/>
      <c r="QMB377" s="1190"/>
      <c r="QMC377" s="1190"/>
      <c r="QMD377" s="1190"/>
      <c r="QME377" s="1190"/>
      <c r="QMF377" s="1190"/>
      <c r="QMG377" s="1190"/>
      <c r="QMH377" s="1190"/>
      <c r="QMI377" s="1190"/>
      <c r="QMJ377" s="1190"/>
      <c r="QMK377" s="1190"/>
      <c r="QML377" s="1190"/>
      <c r="QMM377" s="1190"/>
      <c r="QMN377" s="1190"/>
      <c r="QMO377" s="1190"/>
      <c r="QMP377" s="1190"/>
      <c r="QMQ377" s="1190"/>
      <c r="QMR377" s="1190"/>
      <c r="QMS377" s="1190"/>
      <c r="QMT377" s="1190"/>
      <c r="QMU377" s="1190"/>
      <c r="QMV377" s="1190"/>
      <c r="QMW377" s="1190"/>
      <c r="QMX377" s="1190"/>
      <c r="QMY377" s="1190"/>
      <c r="QMZ377" s="1190"/>
      <c r="QNA377" s="1190"/>
      <c r="QNB377" s="1190"/>
      <c r="QNC377" s="1190"/>
      <c r="QND377" s="1190"/>
      <c r="QNE377" s="1190"/>
      <c r="QNF377" s="1190"/>
      <c r="QNG377" s="1190"/>
      <c r="QNH377" s="1190"/>
      <c r="QNI377" s="1190"/>
      <c r="QNJ377" s="1190"/>
      <c r="QNK377" s="1190"/>
      <c r="QNL377" s="1190"/>
      <c r="QNM377" s="1190"/>
      <c r="QNN377" s="1190"/>
      <c r="QNO377" s="1190"/>
      <c r="QNP377" s="1190"/>
      <c r="QNQ377" s="1190"/>
      <c r="QNR377" s="1190"/>
      <c r="QNS377" s="1190"/>
      <c r="QNT377" s="1190"/>
      <c r="QNU377" s="1190"/>
      <c r="QNV377" s="1190"/>
      <c r="QNW377" s="1190"/>
      <c r="QNX377" s="1190"/>
      <c r="QNY377" s="1190"/>
      <c r="QNZ377" s="1190"/>
      <c r="QOA377" s="1190"/>
      <c r="QOB377" s="1190"/>
      <c r="QOC377" s="1190"/>
      <c r="QOD377" s="1190"/>
      <c r="QOE377" s="1190"/>
      <c r="QOF377" s="1190"/>
      <c r="QOG377" s="1190"/>
      <c r="QOH377" s="1190"/>
      <c r="QOI377" s="1190"/>
      <c r="QOJ377" s="1190"/>
      <c r="QOK377" s="1190"/>
      <c r="QOL377" s="1190"/>
      <c r="QOM377" s="1190"/>
      <c r="QON377" s="1190"/>
      <c r="QOO377" s="1190"/>
      <c r="QOP377" s="1190"/>
      <c r="QOQ377" s="1190"/>
      <c r="QOR377" s="1190"/>
      <c r="QOS377" s="1190"/>
      <c r="QOT377" s="1190"/>
      <c r="QOU377" s="1190"/>
      <c r="QOV377" s="1190"/>
      <c r="QOW377" s="1190"/>
      <c r="QOX377" s="1190"/>
      <c r="QOY377" s="1190"/>
      <c r="QOZ377" s="1190"/>
      <c r="QPA377" s="1190"/>
      <c r="QPB377" s="1190"/>
      <c r="QPC377" s="1190"/>
      <c r="QPD377" s="1190"/>
      <c r="QPE377" s="1190"/>
      <c r="QPF377" s="1190"/>
      <c r="QPG377" s="1190"/>
      <c r="QPH377" s="1190"/>
      <c r="QPI377" s="1190"/>
      <c r="QPJ377" s="1190"/>
      <c r="QPK377" s="1190"/>
      <c r="QPL377" s="1190"/>
      <c r="QPM377" s="1190"/>
      <c r="QPN377" s="1190"/>
      <c r="QPO377" s="1190"/>
      <c r="QPP377" s="1190"/>
      <c r="QPQ377" s="1190"/>
      <c r="QPR377" s="1190"/>
      <c r="QPS377" s="1190"/>
      <c r="QPT377" s="1190"/>
      <c r="QPU377" s="1190"/>
      <c r="QPV377" s="1190"/>
      <c r="QPW377" s="1190"/>
      <c r="QPX377" s="1190"/>
      <c r="QPY377" s="1190"/>
      <c r="QPZ377" s="1190"/>
      <c r="QQA377" s="1190"/>
      <c r="QQB377" s="1190"/>
      <c r="QQC377" s="1190"/>
      <c r="QQD377" s="1190"/>
      <c r="QQE377" s="1190"/>
      <c r="QQF377" s="1190"/>
      <c r="QQG377" s="1190"/>
      <c r="QQH377" s="1190"/>
      <c r="QQI377" s="1190"/>
      <c r="QQJ377" s="1190"/>
      <c r="QQK377" s="1190"/>
      <c r="QQL377" s="1190"/>
      <c r="QQM377" s="1190"/>
      <c r="QQN377" s="1190"/>
      <c r="QQO377" s="1190"/>
      <c r="QQP377" s="1190"/>
      <c r="QQQ377" s="1190"/>
      <c r="QQR377" s="1190"/>
      <c r="QQS377" s="1190"/>
      <c r="QQT377" s="1190"/>
      <c r="QQU377" s="1190"/>
      <c r="QQV377" s="1190"/>
      <c r="QQW377" s="1190"/>
      <c r="QQX377" s="1190"/>
      <c r="QQY377" s="1190"/>
      <c r="QQZ377" s="1190"/>
      <c r="QRA377" s="1190"/>
      <c r="QRB377" s="1190"/>
      <c r="QRC377" s="1190"/>
      <c r="QRD377" s="1190"/>
      <c r="QRE377" s="1190"/>
      <c r="QRF377" s="1190"/>
      <c r="QRG377" s="1190"/>
      <c r="QRH377" s="1190"/>
      <c r="QRI377" s="1190"/>
      <c r="QRJ377" s="1190"/>
      <c r="QRK377" s="1190"/>
      <c r="QRL377" s="1190"/>
      <c r="QRM377" s="1190"/>
      <c r="QRN377" s="1190"/>
      <c r="QRO377" s="1190"/>
      <c r="QRP377" s="1190"/>
      <c r="QRQ377" s="1190"/>
      <c r="QRR377" s="1190"/>
      <c r="QRS377" s="1190"/>
      <c r="QRT377" s="1190"/>
      <c r="QRU377" s="1190"/>
      <c r="QRV377" s="1190"/>
      <c r="QRW377" s="1190"/>
      <c r="QRX377" s="1190"/>
      <c r="QRY377" s="1190"/>
      <c r="QRZ377" s="1190"/>
      <c r="QSA377" s="1190"/>
      <c r="QSB377" s="1190"/>
      <c r="QSC377" s="1190"/>
      <c r="QSD377" s="1190"/>
      <c r="QSE377" s="1190"/>
      <c r="QSF377" s="1190"/>
      <c r="QSG377" s="1190"/>
      <c r="QSH377" s="1190"/>
      <c r="QSI377" s="1190"/>
      <c r="QSJ377" s="1190"/>
      <c r="QSK377" s="1190"/>
      <c r="QSL377" s="1190"/>
      <c r="QSM377" s="1190"/>
      <c r="QSN377" s="1190"/>
      <c r="QSO377" s="1190"/>
      <c r="QSP377" s="1190"/>
      <c r="QSQ377" s="1190"/>
      <c r="QSR377" s="1190"/>
      <c r="QSS377" s="1190"/>
      <c r="QST377" s="1190"/>
      <c r="QSU377" s="1190"/>
      <c r="QSV377" s="1190"/>
      <c r="QSW377" s="1190"/>
      <c r="QSX377" s="1190"/>
      <c r="QSY377" s="1190"/>
      <c r="QSZ377" s="1190"/>
      <c r="QTA377" s="1190"/>
      <c r="QTB377" s="1190"/>
      <c r="QTC377" s="1190"/>
      <c r="QTD377" s="1190"/>
      <c r="QTE377" s="1190"/>
      <c r="QTF377" s="1190"/>
      <c r="QTG377" s="1190"/>
      <c r="QTH377" s="1190"/>
      <c r="QTI377" s="1190"/>
      <c r="QTJ377" s="1190"/>
      <c r="QTK377" s="1190"/>
      <c r="QTL377" s="1190"/>
      <c r="QTM377" s="1190"/>
      <c r="QTN377" s="1190"/>
      <c r="QTO377" s="1190"/>
      <c r="QTP377" s="1190"/>
      <c r="QTQ377" s="1190"/>
      <c r="QTR377" s="1190"/>
      <c r="QTS377" s="1190"/>
      <c r="QTT377" s="1190"/>
      <c r="QTU377" s="1190"/>
      <c r="QTV377" s="1190"/>
      <c r="QTW377" s="1190"/>
      <c r="QTX377" s="1190"/>
      <c r="QTY377" s="1190"/>
      <c r="QTZ377" s="1190"/>
      <c r="QUA377" s="1190"/>
      <c r="QUB377" s="1190"/>
      <c r="QUC377" s="1190"/>
      <c r="QUD377" s="1190"/>
      <c r="QUE377" s="1190"/>
      <c r="QUF377" s="1190"/>
      <c r="QUG377" s="1190"/>
      <c r="QUH377" s="1190"/>
      <c r="QUI377" s="1190"/>
      <c r="QUJ377" s="1190"/>
      <c r="QUK377" s="1190"/>
      <c r="QUL377" s="1190"/>
      <c r="QUM377" s="1190"/>
      <c r="QUN377" s="1190"/>
      <c r="QUO377" s="1190"/>
      <c r="QUP377" s="1190"/>
      <c r="QUQ377" s="1190"/>
      <c r="QUR377" s="1190"/>
      <c r="QUS377" s="1190"/>
      <c r="QUT377" s="1190"/>
      <c r="QUU377" s="1190"/>
      <c r="QUV377" s="1190"/>
      <c r="QUW377" s="1190"/>
      <c r="QUX377" s="1190"/>
      <c r="QUY377" s="1190"/>
      <c r="QUZ377" s="1190"/>
      <c r="QVA377" s="1190"/>
      <c r="QVB377" s="1190"/>
      <c r="QVC377" s="1190"/>
      <c r="QVD377" s="1190"/>
      <c r="QVE377" s="1190"/>
      <c r="QVF377" s="1190"/>
      <c r="QVG377" s="1190"/>
      <c r="QVH377" s="1190"/>
      <c r="QVI377" s="1190"/>
      <c r="QVJ377" s="1190"/>
      <c r="QVK377" s="1190"/>
      <c r="QVL377" s="1190"/>
      <c r="QVM377" s="1190"/>
      <c r="QVN377" s="1190"/>
      <c r="QVO377" s="1190"/>
      <c r="QVP377" s="1190"/>
      <c r="QVQ377" s="1190"/>
      <c r="QVR377" s="1190"/>
      <c r="QVS377" s="1190"/>
      <c r="QVT377" s="1190"/>
      <c r="QVU377" s="1190"/>
      <c r="QVV377" s="1190"/>
      <c r="QVW377" s="1190"/>
      <c r="QVX377" s="1190"/>
      <c r="QVY377" s="1190"/>
      <c r="QVZ377" s="1190"/>
      <c r="QWA377" s="1190"/>
      <c r="QWB377" s="1190"/>
      <c r="QWC377" s="1190"/>
      <c r="QWD377" s="1190"/>
      <c r="QWE377" s="1190"/>
      <c r="QWF377" s="1190"/>
      <c r="QWG377" s="1190"/>
      <c r="QWH377" s="1190"/>
      <c r="QWI377" s="1190"/>
      <c r="QWJ377" s="1190"/>
      <c r="QWK377" s="1190"/>
      <c r="QWL377" s="1190"/>
      <c r="QWM377" s="1190"/>
      <c r="QWN377" s="1190"/>
      <c r="QWO377" s="1190"/>
      <c r="QWP377" s="1190"/>
      <c r="QWQ377" s="1190"/>
      <c r="QWR377" s="1190"/>
      <c r="QWS377" s="1190"/>
      <c r="QWT377" s="1190"/>
      <c r="QWU377" s="1190"/>
      <c r="QWV377" s="1190"/>
      <c r="QWW377" s="1190"/>
      <c r="QWX377" s="1190"/>
      <c r="QWY377" s="1190"/>
      <c r="QWZ377" s="1190"/>
      <c r="QXA377" s="1190"/>
      <c r="QXB377" s="1190"/>
      <c r="QXC377" s="1190"/>
      <c r="QXD377" s="1190"/>
      <c r="QXE377" s="1190"/>
      <c r="QXF377" s="1190"/>
      <c r="QXG377" s="1190"/>
      <c r="QXH377" s="1190"/>
      <c r="QXI377" s="1190"/>
      <c r="QXJ377" s="1190"/>
      <c r="QXK377" s="1190"/>
      <c r="QXL377" s="1190"/>
      <c r="QXM377" s="1190"/>
      <c r="QXN377" s="1190"/>
      <c r="QXO377" s="1190"/>
      <c r="QXP377" s="1190"/>
      <c r="QXQ377" s="1190"/>
      <c r="QXR377" s="1190"/>
      <c r="QXS377" s="1190"/>
      <c r="QXT377" s="1190"/>
      <c r="QXU377" s="1190"/>
      <c r="QXV377" s="1190"/>
      <c r="QXW377" s="1190"/>
      <c r="QXX377" s="1190"/>
      <c r="QXY377" s="1190"/>
      <c r="QXZ377" s="1190"/>
      <c r="QYA377" s="1190"/>
      <c r="QYB377" s="1190"/>
      <c r="QYC377" s="1190"/>
      <c r="QYD377" s="1190"/>
      <c r="QYE377" s="1190"/>
      <c r="QYF377" s="1190"/>
      <c r="QYG377" s="1190"/>
      <c r="QYH377" s="1190"/>
      <c r="QYI377" s="1190"/>
      <c r="QYJ377" s="1190"/>
      <c r="QYK377" s="1190"/>
      <c r="QYL377" s="1190"/>
      <c r="QYM377" s="1190"/>
      <c r="QYN377" s="1190"/>
      <c r="QYO377" s="1190"/>
      <c r="QYP377" s="1190"/>
      <c r="QYQ377" s="1190"/>
      <c r="QYR377" s="1190"/>
      <c r="QYS377" s="1190"/>
      <c r="QYT377" s="1190"/>
      <c r="QYU377" s="1190"/>
      <c r="QYV377" s="1190"/>
      <c r="QYW377" s="1190"/>
      <c r="QYX377" s="1190"/>
      <c r="QYY377" s="1190"/>
      <c r="QYZ377" s="1190"/>
      <c r="QZA377" s="1190"/>
      <c r="QZB377" s="1190"/>
      <c r="QZC377" s="1190"/>
      <c r="QZD377" s="1190"/>
      <c r="QZE377" s="1190"/>
      <c r="QZF377" s="1190"/>
      <c r="QZG377" s="1190"/>
      <c r="QZH377" s="1190"/>
      <c r="QZI377" s="1190"/>
      <c r="QZJ377" s="1190"/>
      <c r="QZK377" s="1190"/>
      <c r="QZL377" s="1190"/>
      <c r="QZM377" s="1190"/>
      <c r="QZN377" s="1190"/>
      <c r="QZO377" s="1190"/>
      <c r="QZP377" s="1190"/>
      <c r="QZQ377" s="1190"/>
      <c r="QZR377" s="1190"/>
      <c r="QZS377" s="1190"/>
      <c r="QZT377" s="1190"/>
      <c r="QZU377" s="1190"/>
      <c r="QZV377" s="1190"/>
      <c r="QZW377" s="1190"/>
      <c r="QZX377" s="1190"/>
      <c r="QZY377" s="1190"/>
      <c r="QZZ377" s="1190"/>
      <c r="RAA377" s="1190"/>
      <c r="RAB377" s="1190"/>
      <c r="RAC377" s="1190"/>
      <c r="RAD377" s="1190"/>
      <c r="RAE377" s="1190"/>
      <c r="RAF377" s="1190"/>
      <c r="RAG377" s="1190"/>
      <c r="RAH377" s="1190"/>
      <c r="RAI377" s="1190"/>
      <c r="RAJ377" s="1190"/>
      <c r="RAK377" s="1190"/>
      <c r="RAL377" s="1190"/>
      <c r="RAM377" s="1190"/>
      <c r="RAN377" s="1190"/>
      <c r="RAO377" s="1190"/>
      <c r="RAP377" s="1190"/>
      <c r="RAQ377" s="1190"/>
      <c r="RAR377" s="1190"/>
      <c r="RAS377" s="1190"/>
      <c r="RAT377" s="1190"/>
      <c r="RAU377" s="1190"/>
      <c r="RAV377" s="1190"/>
      <c r="RAW377" s="1190"/>
      <c r="RAX377" s="1190"/>
      <c r="RAY377" s="1190"/>
      <c r="RAZ377" s="1190"/>
      <c r="RBA377" s="1190"/>
      <c r="RBB377" s="1190"/>
      <c r="RBC377" s="1190"/>
      <c r="RBD377" s="1190"/>
      <c r="RBE377" s="1190"/>
      <c r="RBF377" s="1190"/>
      <c r="RBG377" s="1190"/>
      <c r="RBH377" s="1190"/>
      <c r="RBI377" s="1190"/>
      <c r="RBJ377" s="1190"/>
      <c r="RBK377" s="1190"/>
      <c r="RBL377" s="1190"/>
      <c r="RBM377" s="1190"/>
      <c r="RBN377" s="1190"/>
      <c r="RBO377" s="1190"/>
      <c r="RBP377" s="1190"/>
      <c r="RBQ377" s="1190"/>
      <c r="RBR377" s="1190"/>
      <c r="RBS377" s="1190"/>
      <c r="RBT377" s="1190"/>
      <c r="RBU377" s="1190"/>
      <c r="RBV377" s="1190"/>
      <c r="RBW377" s="1190"/>
      <c r="RBX377" s="1190"/>
      <c r="RBY377" s="1190"/>
      <c r="RBZ377" s="1190"/>
      <c r="RCA377" s="1190"/>
      <c r="RCB377" s="1190"/>
      <c r="RCC377" s="1190"/>
      <c r="RCD377" s="1190"/>
      <c r="RCE377" s="1190"/>
      <c r="RCF377" s="1190"/>
      <c r="RCG377" s="1190"/>
      <c r="RCH377" s="1190"/>
      <c r="RCI377" s="1190"/>
      <c r="RCJ377" s="1190"/>
      <c r="RCK377" s="1190"/>
      <c r="RCL377" s="1190"/>
      <c r="RCM377" s="1190"/>
      <c r="RCN377" s="1190"/>
      <c r="RCO377" s="1190"/>
      <c r="RCP377" s="1190"/>
      <c r="RCQ377" s="1190"/>
      <c r="RCR377" s="1190"/>
      <c r="RCS377" s="1190"/>
      <c r="RCT377" s="1190"/>
      <c r="RCU377" s="1190"/>
      <c r="RCV377" s="1190"/>
      <c r="RCW377" s="1190"/>
      <c r="RCX377" s="1190"/>
      <c r="RCY377" s="1190"/>
      <c r="RCZ377" s="1190"/>
      <c r="RDA377" s="1190"/>
      <c r="RDB377" s="1190"/>
      <c r="RDC377" s="1190"/>
      <c r="RDD377" s="1190"/>
      <c r="RDE377" s="1190"/>
      <c r="RDF377" s="1190"/>
      <c r="RDG377" s="1190"/>
      <c r="RDH377" s="1190"/>
      <c r="RDI377" s="1190"/>
      <c r="RDJ377" s="1190"/>
      <c r="RDK377" s="1190"/>
      <c r="RDL377" s="1190"/>
      <c r="RDM377" s="1190"/>
      <c r="RDN377" s="1190"/>
      <c r="RDO377" s="1190"/>
      <c r="RDP377" s="1190"/>
      <c r="RDQ377" s="1190"/>
      <c r="RDR377" s="1190"/>
      <c r="RDS377" s="1190"/>
      <c r="RDT377" s="1190"/>
      <c r="RDU377" s="1190"/>
      <c r="RDV377" s="1190"/>
      <c r="RDW377" s="1190"/>
      <c r="RDX377" s="1190"/>
      <c r="RDY377" s="1190"/>
      <c r="RDZ377" s="1190"/>
      <c r="REA377" s="1190"/>
      <c r="REB377" s="1190"/>
      <c r="REC377" s="1190"/>
      <c r="RED377" s="1190"/>
      <c r="REE377" s="1190"/>
      <c r="REF377" s="1190"/>
      <c r="REG377" s="1190"/>
      <c r="REH377" s="1190"/>
      <c r="REI377" s="1190"/>
      <c r="REJ377" s="1190"/>
      <c r="REK377" s="1190"/>
      <c r="REL377" s="1190"/>
      <c r="REM377" s="1190"/>
      <c r="REN377" s="1190"/>
      <c r="REO377" s="1190"/>
      <c r="REP377" s="1190"/>
      <c r="REQ377" s="1190"/>
      <c r="RER377" s="1190"/>
      <c r="RES377" s="1190"/>
      <c r="RET377" s="1190"/>
      <c r="REU377" s="1190"/>
      <c r="REV377" s="1190"/>
      <c r="REW377" s="1190"/>
      <c r="REX377" s="1190"/>
      <c r="REY377" s="1190"/>
      <c r="REZ377" s="1190"/>
      <c r="RFA377" s="1190"/>
      <c r="RFB377" s="1190"/>
      <c r="RFC377" s="1190"/>
      <c r="RFD377" s="1190"/>
      <c r="RFE377" s="1190"/>
      <c r="RFF377" s="1190"/>
      <c r="RFG377" s="1190"/>
      <c r="RFH377" s="1190"/>
      <c r="RFI377" s="1190"/>
      <c r="RFJ377" s="1190"/>
      <c r="RFK377" s="1190"/>
      <c r="RFL377" s="1190"/>
      <c r="RFM377" s="1190"/>
      <c r="RFN377" s="1190"/>
      <c r="RFO377" s="1190"/>
      <c r="RFP377" s="1190"/>
      <c r="RFQ377" s="1190"/>
      <c r="RFR377" s="1190"/>
      <c r="RFS377" s="1190"/>
      <c r="RFT377" s="1190"/>
      <c r="RFU377" s="1190"/>
      <c r="RFV377" s="1190"/>
      <c r="RFW377" s="1190"/>
      <c r="RFX377" s="1190"/>
      <c r="RFY377" s="1190"/>
      <c r="RFZ377" s="1190"/>
      <c r="RGA377" s="1190"/>
      <c r="RGB377" s="1190"/>
      <c r="RGC377" s="1190"/>
      <c r="RGD377" s="1190"/>
      <c r="RGE377" s="1190"/>
      <c r="RGF377" s="1190"/>
      <c r="RGG377" s="1190"/>
      <c r="RGH377" s="1190"/>
      <c r="RGI377" s="1190"/>
      <c r="RGJ377" s="1190"/>
      <c r="RGK377" s="1190"/>
      <c r="RGL377" s="1190"/>
      <c r="RGM377" s="1190"/>
      <c r="RGN377" s="1190"/>
      <c r="RGO377" s="1190"/>
      <c r="RGP377" s="1190"/>
      <c r="RGQ377" s="1190"/>
      <c r="RGR377" s="1190"/>
      <c r="RGS377" s="1190"/>
      <c r="RGT377" s="1190"/>
      <c r="RGU377" s="1190"/>
      <c r="RGV377" s="1190"/>
      <c r="RGW377" s="1190"/>
      <c r="RGX377" s="1190"/>
      <c r="RGY377" s="1190"/>
      <c r="RGZ377" s="1190"/>
      <c r="RHA377" s="1190"/>
      <c r="RHB377" s="1190"/>
      <c r="RHC377" s="1190"/>
      <c r="RHD377" s="1190"/>
      <c r="RHE377" s="1190"/>
      <c r="RHF377" s="1190"/>
      <c r="RHG377" s="1190"/>
      <c r="RHH377" s="1190"/>
      <c r="RHI377" s="1190"/>
      <c r="RHJ377" s="1190"/>
      <c r="RHK377" s="1190"/>
      <c r="RHL377" s="1190"/>
      <c r="RHM377" s="1190"/>
      <c r="RHN377" s="1190"/>
      <c r="RHO377" s="1190"/>
      <c r="RHP377" s="1190"/>
      <c r="RHQ377" s="1190"/>
      <c r="RHR377" s="1190"/>
      <c r="RHS377" s="1190"/>
      <c r="RHT377" s="1190"/>
      <c r="RHU377" s="1190"/>
      <c r="RHV377" s="1190"/>
      <c r="RHW377" s="1190"/>
      <c r="RHX377" s="1190"/>
      <c r="RHY377" s="1190"/>
      <c r="RHZ377" s="1190"/>
      <c r="RIA377" s="1190"/>
      <c r="RIB377" s="1190"/>
      <c r="RIC377" s="1190"/>
      <c r="RID377" s="1190"/>
      <c r="RIE377" s="1190"/>
      <c r="RIF377" s="1190"/>
      <c r="RIG377" s="1190"/>
      <c r="RIH377" s="1190"/>
      <c r="RII377" s="1190"/>
      <c r="RIJ377" s="1190"/>
      <c r="RIK377" s="1190"/>
      <c r="RIL377" s="1190"/>
      <c r="RIM377" s="1190"/>
      <c r="RIN377" s="1190"/>
      <c r="RIO377" s="1190"/>
      <c r="RIP377" s="1190"/>
      <c r="RIQ377" s="1190"/>
      <c r="RIR377" s="1190"/>
      <c r="RIS377" s="1190"/>
      <c r="RIT377" s="1190"/>
      <c r="RIU377" s="1190"/>
      <c r="RIV377" s="1190"/>
      <c r="RIW377" s="1190"/>
      <c r="RIX377" s="1190"/>
      <c r="RIY377" s="1190"/>
      <c r="RIZ377" s="1190"/>
      <c r="RJA377" s="1190"/>
      <c r="RJB377" s="1190"/>
      <c r="RJC377" s="1190"/>
      <c r="RJD377" s="1190"/>
      <c r="RJE377" s="1190"/>
      <c r="RJF377" s="1190"/>
      <c r="RJG377" s="1190"/>
      <c r="RJH377" s="1190"/>
      <c r="RJI377" s="1190"/>
      <c r="RJJ377" s="1190"/>
      <c r="RJK377" s="1190"/>
      <c r="RJL377" s="1190"/>
      <c r="RJM377" s="1190"/>
      <c r="RJN377" s="1190"/>
      <c r="RJO377" s="1190"/>
      <c r="RJP377" s="1190"/>
      <c r="RJQ377" s="1190"/>
      <c r="RJR377" s="1190"/>
      <c r="RJS377" s="1190"/>
      <c r="RJT377" s="1190"/>
      <c r="RJU377" s="1190"/>
      <c r="RJV377" s="1190"/>
      <c r="RJW377" s="1190"/>
      <c r="RJX377" s="1190"/>
      <c r="RJY377" s="1190"/>
      <c r="RJZ377" s="1190"/>
      <c r="RKA377" s="1190"/>
      <c r="RKB377" s="1190"/>
      <c r="RKC377" s="1190"/>
      <c r="RKD377" s="1190"/>
      <c r="RKE377" s="1190"/>
      <c r="RKF377" s="1190"/>
      <c r="RKG377" s="1190"/>
      <c r="RKH377" s="1190"/>
      <c r="RKI377" s="1190"/>
      <c r="RKJ377" s="1190"/>
      <c r="RKK377" s="1190"/>
      <c r="RKL377" s="1190"/>
      <c r="RKM377" s="1190"/>
      <c r="RKN377" s="1190"/>
      <c r="RKO377" s="1190"/>
      <c r="RKP377" s="1190"/>
      <c r="RKQ377" s="1190"/>
      <c r="RKR377" s="1190"/>
      <c r="RKS377" s="1190"/>
      <c r="RKT377" s="1190"/>
      <c r="RKU377" s="1190"/>
      <c r="RKV377" s="1190"/>
      <c r="RKW377" s="1190"/>
      <c r="RKX377" s="1190"/>
      <c r="RKY377" s="1190"/>
      <c r="RKZ377" s="1190"/>
      <c r="RLA377" s="1190"/>
      <c r="RLB377" s="1190"/>
      <c r="RLC377" s="1190"/>
      <c r="RLD377" s="1190"/>
      <c r="RLE377" s="1190"/>
      <c r="RLF377" s="1190"/>
      <c r="RLG377" s="1190"/>
      <c r="RLH377" s="1190"/>
      <c r="RLI377" s="1190"/>
      <c r="RLJ377" s="1190"/>
      <c r="RLK377" s="1190"/>
      <c r="RLL377" s="1190"/>
      <c r="RLM377" s="1190"/>
      <c r="RLN377" s="1190"/>
      <c r="RLO377" s="1190"/>
      <c r="RLP377" s="1190"/>
      <c r="RLQ377" s="1190"/>
      <c r="RLR377" s="1190"/>
      <c r="RLS377" s="1190"/>
      <c r="RLT377" s="1190"/>
      <c r="RLU377" s="1190"/>
      <c r="RLV377" s="1190"/>
      <c r="RLW377" s="1190"/>
      <c r="RLX377" s="1190"/>
      <c r="RLY377" s="1190"/>
      <c r="RLZ377" s="1190"/>
      <c r="RMA377" s="1190"/>
      <c r="RMB377" s="1190"/>
      <c r="RMC377" s="1190"/>
      <c r="RMD377" s="1190"/>
      <c r="RME377" s="1190"/>
      <c r="RMF377" s="1190"/>
      <c r="RMG377" s="1190"/>
      <c r="RMH377" s="1190"/>
      <c r="RMI377" s="1190"/>
      <c r="RMJ377" s="1190"/>
      <c r="RMK377" s="1190"/>
      <c r="RML377" s="1190"/>
      <c r="RMM377" s="1190"/>
      <c r="RMN377" s="1190"/>
      <c r="RMO377" s="1190"/>
      <c r="RMP377" s="1190"/>
      <c r="RMQ377" s="1190"/>
      <c r="RMR377" s="1190"/>
      <c r="RMS377" s="1190"/>
      <c r="RMT377" s="1190"/>
      <c r="RMU377" s="1190"/>
      <c r="RMV377" s="1190"/>
      <c r="RMW377" s="1190"/>
      <c r="RMX377" s="1190"/>
      <c r="RMY377" s="1190"/>
      <c r="RMZ377" s="1190"/>
      <c r="RNA377" s="1190"/>
      <c r="RNB377" s="1190"/>
      <c r="RNC377" s="1190"/>
      <c r="RND377" s="1190"/>
      <c r="RNE377" s="1190"/>
      <c r="RNF377" s="1190"/>
      <c r="RNG377" s="1190"/>
      <c r="RNH377" s="1190"/>
      <c r="RNI377" s="1190"/>
      <c r="RNJ377" s="1190"/>
      <c r="RNK377" s="1190"/>
      <c r="RNL377" s="1190"/>
      <c r="RNM377" s="1190"/>
      <c r="RNN377" s="1190"/>
      <c r="RNO377" s="1190"/>
      <c r="RNP377" s="1190"/>
      <c r="RNQ377" s="1190"/>
      <c r="RNR377" s="1190"/>
      <c r="RNS377" s="1190"/>
      <c r="RNT377" s="1190"/>
      <c r="RNU377" s="1190"/>
      <c r="RNV377" s="1190"/>
      <c r="RNW377" s="1190"/>
      <c r="RNX377" s="1190"/>
      <c r="RNY377" s="1190"/>
      <c r="RNZ377" s="1190"/>
      <c r="ROA377" s="1190"/>
      <c r="ROB377" s="1190"/>
      <c r="ROC377" s="1190"/>
      <c r="ROD377" s="1190"/>
      <c r="ROE377" s="1190"/>
      <c r="ROF377" s="1190"/>
      <c r="ROG377" s="1190"/>
      <c r="ROH377" s="1190"/>
      <c r="ROI377" s="1190"/>
      <c r="ROJ377" s="1190"/>
      <c r="ROK377" s="1190"/>
      <c r="ROL377" s="1190"/>
      <c r="ROM377" s="1190"/>
      <c r="RON377" s="1190"/>
      <c r="ROO377" s="1190"/>
      <c r="ROP377" s="1190"/>
      <c r="ROQ377" s="1190"/>
      <c r="ROR377" s="1190"/>
      <c r="ROS377" s="1190"/>
      <c r="ROT377" s="1190"/>
      <c r="ROU377" s="1190"/>
      <c r="ROV377" s="1190"/>
      <c r="ROW377" s="1190"/>
      <c r="ROX377" s="1190"/>
      <c r="ROY377" s="1190"/>
      <c r="ROZ377" s="1190"/>
      <c r="RPA377" s="1190"/>
      <c r="RPB377" s="1190"/>
      <c r="RPC377" s="1190"/>
      <c r="RPD377" s="1190"/>
      <c r="RPE377" s="1190"/>
      <c r="RPF377" s="1190"/>
      <c r="RPG377" s="1190"/>
      <c r="RPH377" s="1190"/>
      <c r="RPI377" s="1190"/>
      <c r="RPJ377" s="1190"/>
      <c r="RPK377" s="1190"/>
      <c r="RPL377" s="1190"/>
      <c r="RPM377" s="1190"/>
      <c r="RPN377" s="1190"/>
      <c r="RPO377" s="1190"/>
      <c r="RPP377" s="1190"/>
      <c r="RPQ377" s="1190"/>
      <c r="RPR377" s="1190"/>
      <c r="RPS377" s="1190"/>
      <c r="RPT377" s="1190"/>
      <c r="RPU377" s="1190"/>
      <c r="RPV377" s="1190"/>
      <c r="RPW377" s="1190"/>
      <c r="RPX377" s="1190"/>
      <c r="RPY377" s="1190"/>
      <c r="RPZ377" s="1190"/>
      <c r="RQA377" s="1190"/>
      <c r="RQB377" s="1190"/>
      <c r="RQC377" s="1190"/>
      <c r="RQD377" s="1190"/>
      <c r="RQE377" s="1190"/>
      <c r="RQF377" s="1190"/>
      <c r="RQG377" s="1190"/>
      <c r="RQH377" s="1190"/>
      <c r="RQI377" s="1190"/>
      <c r="RQJ377" s="1190"/>
      <c r="RQK377" s="1190"/>
      <c r="RQL377" s="1190"/>
      <c r="RQM377" s="1190"/>
      <c r="RQN377" s="1190"/>
      <c r="RQO377" s="1190"/>
      <c r="RQP377" s="1190"/>
      <c r="RQQ377" s="1190"/>
      <c r="RQR377" s="1190"/>
      <c r="RQS377" s="1190"/>
      <c r="RQT377" s="1190"/>
      <c r="RQU377" s="1190"/>
      <c r="RQV377" s="1190"/>
      <c r="RQW377" s="1190"/>
      <c r="RQX377" s="1190"/>
      <c r="RQY377" s="1190"/>
      <c r="RQZ377" s="1190"/>
      <c r="RRA377" s="1190"/>
      <c r="RRB377" s="1190"/>
      <c r="RRC377" s="1190"/>
      <c r="RRD377" s="1190"/>
      <c r="RRE377" s="1190"/>
      <c r="RRF377" s="1190"/>
      <c r="RRG377" s="1190"/>
      <c r="RRH377" s="1190"/>
      <c r="RRI377" s="1190"/>
      <c r="RRJ377" s="1190"/>
      <c r="RRK377" s="1190"/>
      <c r="RRL377" s="1190"/>
      <c r="RRM377" s="1190"/>
      <c r="RRN377" s="1190"/>
      <c r="RRO377" s="1190"/>
      <c r="RRP377" s="1190"/>
      <c r="RRQ377" s="1190"/>
      <c r="RRR377" s="1190"/>
      <c r="RRS377" s="1190"/>
      <c r="RRT377" s="1190"/>
      <c r="RRU377" s="1190"/>
      <c r="RRV377" s="1190"/>
      <c r="RRW377" s="1190"/>
      <c r="RRX377" s="1190"/>
      <c r="RRY377" s="1190"/>
      <c r="RRZ377" s="1190"/>
      <c r="RSA377" s="1190"/>
      <c r="RSB377" s="1190"/>
      <c r="RSC377" s="1190"/>
      <c r="RSD377" s="1190"/>
      <c r="RSE377" s="1190"/>
      <c r="RSF377" s="1190"/>
      <c r="RSG377" s="1190"/>
      <c r="RSH377" s="1190"/>
      <c r="RSI377" s="1190"/>
      <c r="RSJ377" s="1190"/>
      <c r="RSK377" s="1190"/>
      <c r="RSL377" s="1190"/>
      <c r="RSM377" s="1190"/>
      <c r="RSN377" s="1190"/>
      <c r="RSO377" s="1190"/>
      <c r="RSP377" s="1190"/>
      <c r="RSQ377" s="1190"/>
      <c r="RSR377" s="1190"/>
      <c r="RSS377" s="1190"/>
      <c r="RST377" s="1190"/>
      <c r="RSU377" s="1190"/>
      <c r="RSV377" s="1190"/>
      <c r="RSW377" s="1190"/>
      <c r="RSX377" s="1190"/>
      <c r="RSY377" s="1190"/>
      <c r="RSZ377" s="1190"/>
      <c r="RTA377" s="1190"/>
      <c r="RTB377" s="1190"/>
      <c r="RTC377" s="1190"/>
      <c r="RTD377" s="1190"/>
      <c r="RTE377" s="1190"/>
      <c r="RTF377" s="1190"/>
      <c r="RTG377" s="1190"/>
      <c r="RTH377" s="1190"/>
      <c r="RTI377" s="1190"/>
      <c r="RTJ377" s="1190"/>
      <c r="RTK377" s="1190"/>
      <c r="RTL377" s="1190"/>
      <c r="RTM377" s="1190"/>
      <c r="RTN377" s="1190"/>
      <c r="RTO377" s="1190"/>
      <c r="RTP377" s="1190"/>
      <c r="RTQ377" s="1190"/>
      <c r="RTR377" s="1190"/>
      <c r="RTS377" s="1190"/>
      <c r="RTT377" s="1190"/>
      <c r="RTU377" s="1190"/>
      <c r="RTV377" s="1190"/>
      <c r="RTW377" s="1190"/>
      <c r="RTX377" s="1190"/>
      <c r="RTY377" s="1190"/>
      <c r="RTZ377" s="1190"/>
      <c r="RUA377" s="1190"/>
      <c r="RUB377" s="1190"/>
      <c r="RUC377" s="1190"/>
      <c r="RUD377" s="1190"/>
      <c r="RUE377" s="1190"/>
      <c r="RUF377" s="1190"/>
      <c r="RUG377" s="1190"/>
      <c r="RUH377" s="1190"/>
      <c r="RUI377" s="1190"/>
      <c r="RUJ377" s="1190"/>
      <c r="RUK377" s="1190"/>
      <c r="RUL377" s="1190"/>
      <c r="RUM377" s="1190"/>
      <c r="RUN377" s="1190"/>
      <c r="RUO377" s="1190"/>
      <c r="RUP377" s="1190"/>
      <c r="RUQ377" s="1190"/>
      <c r="RUR377" s="1190"/>
      <c r="RUS377" s="1190"/>
      <c r="RUT377" s="1190"/>
      <c r="RUU377" s="1190"/>
      <c r="RUV377" s="1190"/>
      <c r="RUW377" s="1190"/>
      <c r="RUX377" s="1190"/>
      <c r="RUY377" s="1190"/>
      <c r="RUZ377" s="1190"/>
      <c r="RVA377" s="1190"/>
      <c r="RVB377" s="1190"/>
      <c r="RVC377" s="1190"/>
      <c r="RVD377" s="1190"/>
      <c r="RVE377" s="1190"/>
      <c r="RVF377" s="1190"/>
      <c r="RVG377" s="1190"/>
      <c r="RVH377" s="1190"/>
      <c r="RVI377" s="1190"/>
      <c r="RVJ377" s="1190"/>
      <c r="RVK377" s="1190"/>
      <c r="RVL377" s="1190"/>
      <c r="RVM377" s="1190"/>
      <c r="RVN377" s="1190"/>
      <c r="RVO377" s="1190"/>
      <c r="RVP377" s="1190"/>
      <c r="RVQ377" s="1190"/>
      <c r="RVR377" s="1190"/>
      <c r="RVS377" s="1190"/>
      <c r="RVT377" s="1190"/>
      <c r="RVU377" s="1190"/>
      <c r="RVV377" s="1190"/>
      <c r="RVW377" s="1190"/>
      <c r="RVX377" s="1190"/>
      <c r="RVY377" s="1190"/>
      <c r="RVZ377" s="1190"/>
      <c r="RWA377" s="1190"/>
      <c r="RWB377" s="1190"/>
      <c r="RWC377" s="1190"/>
      <c r="RWD377" s="1190"/>
      <c r="RWE377" s="1190"/>
      <c r="RWF377" s="1190"/>
      <c r="RWG377" s="1190"/>
      <c r="RWH377" s="1190"/>
      <c r="RWI377" s="1190"/>
      <c r="RWJ377" s="1190"/>
      <c r="RWK377" s="1190"/>
      <c r="RWL377" s="1190"/>
      <c r="RWM377" s="1190"/>
      <c r="RWN377" s="1190"/>
      <c r="RWO377" s="1190"/>
      <c r="RWP377" s="1190"/>
      <c r="RWQ377" s="1190"/>
      <c r="RWR377" s="1190"/>
      <c r="RWS377" s="1190"/>
      <c r="RWT377" s="1190"/>
      <c r="RWU377" s="1190"/>
      <c r="RWV377" s="1190"/>
      <c r="RWW377" s="1190"/>
      <c r="RWX377" s="1190"/>
      <c r="RWY377" s="1190"/>
      <c r="RWZ377" s="1190"/>
      <c r="RXA377" s="1190"/>
      <c r="RXB377" s="1190"/>
      <c r="RXC377" s="1190"/>
      <c r="RXD377" s="1190"/>
      <c r="RXE377" s="1190"/>
      <c r="RXF377" s="1190"/>
      <c r="RXG377" s="1190"/>
      <c r="RXH377" s="1190"/>
      <c r="RXI377" s="1190"/>
      <c r="RXJ377" s="1190"/>
      <c r="RXK377" s="1190"/>
      <c r="RXL377" s="1190"/>
      <c r="RXM377" s="1190"/>
      <c r="RXN377" s="1190"/>
      <c r="RXO377" s="1190"/>
      <c r="RXP377" s="1190"/>
      <c r="RXQ377" s="1190"/>
      <c r="RXR377" s="1190"/>
      <c r="RXS377" s="1190"/>
      <c r="RXT377" s="1190"/>
      <c r="RXU377" s="1190"/>
      <c r="RXV377" s="1190"/>
      <c r="RXW377" s="1190"/>
      <c r="RXX377" s="1190"/>
      <c r="RXY377" s="1190"/>
      <c r="RXZ377" s="1190"/>
      <c r="RYA377" s="1190"/>
      <c r="RYB377" s="1190"/>
      <c r="RYC377" s="1190"/>
      <c r="RYD377" s="1190"/>
      <c r="RYE377" s="1190"/>
      <c r="RYF377" s="1190"/>
      <c r="RYG377" s="1190"/>
      <c r="RYH377" s="1190"/>
      <c r="RYI377" s="1190"/>
      <c r="RYJ377" s="1190"/>
      <c r="RYK377" s="1190"/>
      <c r="RYL377" s="1190"/>
      <c r="RYM377" s="1190"/>
      <c r="RYN377" s="1190"/>
      <c r="RYO377" s="1190"/>
      <c r="RYP377" s="1190"/>
      <c r="RYQ377" s="1190"/>
      <c r="RYR377" s="1190"/>
      <c r="RYS377" s="1190"/>
      <c r="RYT377" s="1190"/>
      <c r="RYU377" s="1190"/>
      <c r="RYV377" s="1190"/>
      <c r="RYW377" s="1190"/>
      <c r="RYX377" s="1190"/>
      <c r="RYY377" s="1190"/>
      <c r="RYZ377" s="1190"/>
      <c r="RZA377" s="1190"/>
      <c r="RZB377" s="1190"/>
      <c r="RZC377" s="1190"/>
      <c r="RZD377" s="1190"/>
      <c r="RZE377" s="1190"/>
      <c r="RZF377" s="1190"/>
      <c r="RZG377" s="1190"/>
      <c r="RZH377" s="1190"/>
      <c r="RZI377" s="1190"/>
      <c r="RZJ377" s="1190"/>
      <c r="RZK377" s="1190"/>
      <c r="RZL377" s="1190"/>
      <c r="RZM377" s="1190"/>
      <c r="RZN377" s="1190"/>
      <c r="RZO377" s="1190"/>
      <c r="RZP377" s="1190"/>
      <c r="RZQ377" s="1190"/>
      <c r="RZR377" s="1190"/>
      <c r="RZS377" s="1190"/>
      <c r="RZT377" s="1190"/>
      <c r="RZU377" s="1190"/>
      <c r="RZV377" s="1190"/>
      <c r="RZW377" s="1190"/>
      <c r="RZX377" s="1190"/>
      <c r="RZY377" s="1190"/>
      <c r="RZZ377" s="1190"/>
      <c r="SAA377" s="1190"/>
      <c r="SAB377" s="1190"/>
      <c r="SAC377" s="1190"/>
      <c r="SAD377" s="1190"/>
      <c r="SAE377" s="1190"/>
      <c r="SAF377" s="1190"/>
      <c r="SAG377" s="1190"/>
      <c r="SAH377" s="1190"/>
      <c r="SAI377" s="1190"/>
      <c r="SAJ377" s="1190"/>
      <c r="SAK377" s="1190"/>
      <c r="SAL377" s="1190"/>
      <c r="SAM377" s="1190"/>
      <c r="SAN377" s="1190"/>
      <c r="SAO377" s="1190"/>
      <c r="SAP377" s="1190"/>
      <c r="SAQ377" s="1190"/>
      <c r="SAR377" s="1190"/>
      <c r="SAS377" s="1190"/>
      <c r="SAT377" s="1190"/>
      <c r="SAU377" s="1190"/>
      <c r="SAV377" s="1190"/>
      <c r="SAW377" s="1190"/>
      <c r="SAX377" s="1190"/>
      <c r="SAY377" s="1190"/>
      <c r="SAZ377" s="1190"/>
      <c r="SBA377" s="1190"/>
      <c r="SBB377" s="1190"/>
      <c r="SBC377" s="1190"/>
      <c r="SBD377" s="1190"/>
      <c r="SBE377" s="1190"/>
      <c r="SBF377" s="1190"/>
      <c r="SBG377" s="1190"/>
      <c r="SBH377" s="1190"/>
      <c r="SBI377" s="1190"/>
      <c r="SBJ377" s="1190"/>
      <c r="SBK377" s="1190"/>
      <c r="SBL377" s="1190"/>
      <c r="SBM377" s="1190"/>
      <c r="SBN377" s="1190"/>
      <c r="SBO377" s="1190"/>
      <c r="SBP377" s="1190"/>
      <c r="SBQ377" s="1190"/>
      <c r="SBR377" s="1190"/>
      <c r="SBS377" s="1190"/>
      <c r="SBT377" s="1190"/>
      <c r="SBU377" s="1190"/>
      <c r="SBV377" s="1190"/>
      <c r="SBW377" s="1190"/>
      <c r="SBX377" s="1190"/>
      <c r="SBY377" s="1190"/>
      <c r="SBZ377" s="1190"/>
      <c r="SCA377" s="1190"/>
      <c r="SCB377" s="1190"/>
      <c r="SCC377" s="1190"/>
      <c r="SCD377" s="1190"/>
      <c r="SCE377" s="1190"/>
      <c r="SCF377" s="1190"/>
      <c r="SCG377" s="1190"/>
      <c r="SCH377" s="1190"/>
      <c r="SCI377" s="1190"/>
      <c r="SCJ377" s="1190"/>
      <c r="SCK377" s="1190"/>
      <c r="SCL377" s="1190"/>
      <c r="SCM377" s="1190"/>
      <c r="SCN377" s="1190"/>
      <c r="SCO377" s="1190"/>
      <c r="SCP377" s="1190"/>
      <c r="SCQ377" s="1190"/>
      <c r="SCR377" s="1190"/>
      <c r="SCS377" s="1190"/>
      <c r="SCT377" s="1190"/>
      <c r="SCU377" s="1190"/>
      <c r="SCV377" s="1190"/>
      <c r="SCW377" s="1190"/>
      <c r="SCX377" s="1190"/>
      <c r="SCY377" s="1190"/>
      <c r="SCZ377" s="1190"/>
      <c r="SDA377" s="1190"/>
      <c r="SDB377" s="1190"/>
      <c r="SDC377" s="1190"/>
      <c r="SDD377" s="1190"/>
      <c r="SDE377" s="1190"/>
      <c r="SDF377" s="1190"/>
      <c r="SDG377" s="1190"/>
      <c r="SDH377" s="1190"/>
      <c r="SDI377" s="1190"/>
      <c r="SDJ377" s="1190"/>
      <c r="SDK377" s="1190"/>
      <c r="SDL377" s="1190"/>
      <c r="SDM377" s="1190"/>
      <c r="SDN377" s="1190"/>
      <c r="SDO377" s="1190"/>
      <c r="SDP377" s="1190"/>
      <c r="SDQ377" s="1190"/>
      <c r="SDR377" s="1190"/>
      <c r="SDS377" s="1190"/>
      <c r="SDT377" s="1190"/>
      <c r="SDU377" s="1190"/>
      <c r="SDV377" s="1190"/>
      <c r="SDW377" s="1190"/>
      <c r="SDX377" s="1190"/>
      <c r="SDY377" s="1190"/>
      <c r="SDZ377" s="1190"/>
      <c r="SEA377" s="1190"/>
      <c r="SEB377" s="1190"/>
      <c r="SEC377" s="1190"/>
      <c r="SED377" s="1190"/>
      <c r="SEE377" s="1190"/>
      <c r="SEF377" s="1190"/>
      <c r="SEG377" s="1190"/>
      <c r="SEH377" s="1190"/>
      <c r="SEI377" s="1190"/>
      <c r="SEJ377" s="1190"/>
      <c r="SEK377" s="1190"/>
      <c r="SEL377" s="1190"/>
      <c r="SEM377" s="1190"/>
      <c r="SEN377" s="1190"/>
      <c r="SEO377" s="1190"/>
      <c r="SEP377" s="1190"/>
      <c r="SEQ377" s="1190"/>
      <c r="SER377" s="1190"/>
      <c r="SES377" s="1190"/>
      <c r="SET377" s="1190"/>
      <c r="SEU377" s="1190"/>
      <c r="SEV377" s="1190"/>
      <c r="SEW377" s="1190"/>
      <c r="SEX377" s="1190"/>
      <c r="SEY377" s="1190"/>
      <c r="SEZ377" s="1190"/>
      <c r="SFA377" s="1190"/>
      <c r="SFB377" s="1190"/>
      <c r="SFC377" s="1190"/>
      <c r="SFD377" s="1190"/>
      <c r="SFE377" s="1190"/>
      <c r="SFF377" s="1190"/>
      <c r="SFG377" s="1190"/>
      <c r="SFH377" s="1190"/>
      <c r="SFI377" s="1190"/>
      <c r="SFJ377" s="1190"/>
      <c r="SFK377" s="1190"/>
      <c r="SFL377" s="1190"/>
      <c r="SFM377" s="1190"/>
      <c r="SFN377" s="1190"/>
      <c r="SFO377" s="1190"/>
      <c r="SFP377" s="1190"/>
      <c r="SFQ377" s="1190"/>
      <c r="SFR377" s="1190"/>
      <c r="SFS377" s="1190"/>
      <c r="SFT377" s="1190"/>
      <c r="SFU377" s="1190"/>
      <c r="SFV377" s="1190"/>
      <c r="SFW377" s="1190"/>
      <c r="SFX377" s="1190"/>
      <c r="SFY377" s="1190"/>
      <c r="SFZ377" s="1190"/>
      <c r="SGA377" s="1190"/>
      <c r="SGB377" s="1190"/>
      <c r="SGC377" s="1190"/>
      <c r="SGD377" s="1190"/>
      <c r="SGE377" s="1190"/>
      <c r="SGF377" s="1190"/>
      <c r="SGG377" s="1190"/>
      <c r="SGH377" s="1190"/>
      <c r="SGI377" s="1190"/>
      <c r="SGJ377" s="1190"/>
      <c r="SGK377" s="1190"/>
      <c r="SGL377" s="1190"/>
      <c r="SGM377" s="1190"/>
      <c r="SGN377" s="1190"/>
      <c r="SGO377" s="1190"/>
      <c r="SGP377" s="1190"/>
      <c r="SGQ377" s="1190"/>
      <c r="SGR377" s="1190"/>
      <c r="SGS377" s="1190"/>
      <c r="SGT377" s="1190"/>
      <c r="SGU377" s="1190"/>
      <c r="SGV377" s="1190"/>
      <c r="SGW377" s="1190"/>
      <c r="SGX377" s="1190"/>
      <c r="SGY377" s="1190"/>
      <c r="SGZ377" s="1190"/>
      <c r="SHA377" s="1190"/>
      <c r="SHB377" s="1190"/>
      <c r="SHC377" s="1190"/>
      <c r="SHD377" s="1190"/>
      <c r="SHE377" s="1190"/>
      <c r="SHF377" s="1190"/>
      <c r="SHG377" s="1190"/>
      <c r="SHH377" s="1190"/>
      <c r="SHI377" s="1190"/>
      <c r="SHJ377" s="1190"/>
      <c r="SHK377" s="1190"/>
      <c r="SHL377" s="1190"/>
      <c r="SHM377" s="1190"/>
      <c r="SHN377" s="1190"/>
      <c r="SHO377" s="1190"/>
      <c r="SHP377" s="1190"/>
      <c r="SHQ377" s="1190"/>
      <c r="SHR377" s="1190"/>
      <c r="SHS377" s="1190"/>
      <c r="SHT377" s="1190"/>
      <c r="SHU377" s="1190"/>
      <c r="SHV377" s="1190"/>
      <c r="SHW377" s="1190"/>
      <c r="SHX377" s="1190"/>
      <c r="SHY377" s="1190"/>
      <c r="SHZ377" s="1190"/>
      <c r="SIA377" s="1190"/>
      <c r="SIB377" s="1190"/>
      <c r="SIC377" s="1190"/>
      <c r="SID377" s="1190"/>
      <c r="SIE377" s="1190"/>
      <c r="SIF377" s="1190"/>
      <c r="SIG377" s="1190"/>
      <c r="SIH377" s="1190"/>
      <c r="SII377" s="1190"/>
      <c r="SIJ377" s="1190"/>
      <c r="SIK377" s="1190"/>
      <c r="SIL377" s="1190"/>
      <c r="SIM377" s="1190"/>
      <c r="SIN377" s="1190"/>
      <c r="SIO377" s="1190"/>
      <c r="SIP377" s="1190"/>
      <c r="SIQ377" s="1190"/>
      <c r="SIR377" s="1190"/>
      <c r="SIS377" s="1190"/>
      <c r="SIT377" s="1190"/>
      <c r="SIU377" s="1190"/>
      <c r="SIV377" s="1190"/>
      <c r="SIW377" s="1190"/>
      <c r="SIX377" s="1190"/>
      <c r="SIY377" s="1190"/>
      <c r="SIZ377" s="1190"/>
      <c r="SJA377" s="1190"/>
      <c r="SJB377" s="1190"/>
      <c r="SJC377" s="1190"/>
      <c r="SJD377" s="1190"/>
      <c r="SJE377" s="1190"/>
      <c r="SJF377" s="1190"/>
      <c r="SJG377" s="1190"/>
      <c r="SJH377" s="1190"/>
      <c r="SJI377" s="1190"/>
      <c r="SJJ377" s="1190"/>
      <c r="SJK377" s="1190"/>
      <c r="SJL377" s="1190"/>
      <c r="SJM377" s="1190"/>
      <c r="SJN377" s="1190"/>
      <c r="SJO377" s="1190"/>
      <c r="SJP377" s="1190"/>
      <c r="SJQ377" s="1190"/>
      <c r="SJR377" s="1190"/>
      <c r="SJS377" s="1190"/>
      <c r="SJT377" s="1190"/>
      <c r="SJU377" s="1190"/>
      <c r="SJV377" s="1190"/>
      <c r="SJW377" s="1190"/>
      <c r="SJX377" s="1190"/>
      <c r="SJY377" s="1190"/>
      <c r="SJZ377" s="1190"/>
      <c r="SKA377" s="1190"/>
      <c r="SKB377" s="1190"/>
      <c r="SKC377" s="1190"/>
      <c r="SKD377" s="1190"/>
      <c r="SKE377" s="1190"/>
      <c r="SKF377" s="1190"/>
      <c r="SKG377" s="1190"/>
      <c r="SKH377" s="1190"/>
      <c r="SKI377" s="1190"/>
      <c r="SKJ377" s="1190"/>
      <c r="SKK377" s="1190"/>
      <c r="SKL377" s="1190"/>
      <c r="SKM377" s="1190"/>
      <c r="SKN377" s="1190"/>
      <c r="SKO377" s="1190"/>
      <c r="SKP377" s="1190"/>
      <c r="SKQ377" s="1190"/>
      <c r="SKR377" s="1190"/>
      <c r="SKS377" s="1190"/>
      <c r="SKT377" s="1190"/>
      <c r="SKU377" s="1190"/>
      <c r="SKV377" s="1190"/>
      <c r="SKW377" s="1190"/>
      <c r="SKX377" s="1190"/>
      <c r="SKY377" s="1190"/>
      <c r="SKZ377" s="1190"/>
      <c r="SLA377" s="1190"/>
      <c r="SLB377" s="1190"/>
      <c r="SLC377" s="1190"/>
      <c r="SLD377" s="1190"/>
      <c r="SLE377" s="1190"/>
      <c r="SLF377" s="1190"/>
      <c r="SLG377" s="1190"/>
      <c r="SLH377" s="1190"/>
      <c r="SLI377" s="1190"/>
      <c r="SLJ377" s="1190"/>
      <c r="SLK377" s="1190"/>
      <c r="SLL377" s="1190"/>
      <c r="SLM377" s="1190"/>
      <c r="SLN377" s="1190"/>
      <c r="SLO377" s="1190"/>
      <c r="SLP377" s="1190"/>
      <c r="SLQ377" s="1190"/>
      <c r="SLR377" s="1190"/>
      <c r="SLS377" s="1190"/>
      <c r="SLT377" s="1190"/>
      <c r="SLU377" s="1190"/>
      <c r="SLV377" s="1190"/>
      <c r="SLW377" s="1190"/>
      <c r="SLX377" s="1190"/>
      <c r="SLY377" s="1190"/>
      <c r="SLZ377" s="1190"/>
      <c r="SMA377" s="1190"/>
      <c r="SMB377" s="1190"/>
      <c r="SMC377" s="1190"/>
      <c r="SMD377" s="1190"/>
      <c r="SME377" s="1190"/>
      <c r="SMF377" s="1190"/>
      <c r="SMG377" s="1190"/>
      <c r="SMH377" s="1190"/>
      <c r="SMI377" s="1190"/>
      <c r="SMJ377" s="1190"/>
      <c r="SMK377" s="1190"/>
      <c r="SML377" s="1190"/>
      <c r="SMM377" s="1190"/>
      <c r="SMN377" s="1190"/>
      <c r="SMO377" s="1190"/>
      <c r="SMP377" s="1190"/>
      <c r="SMQ377" s="1190"/>
      <c r="SMR377" s="1190"/>
      <c r="SMS377" s="1190"/>
      <c r="SMT377" s="1190"/>
      <c r="SMU377" s="1190"/>
      <c r="SMV377" s="1190"/>
      <c r="SMW377" s="1190"/>
      <c r="SMX377" s="1190"/>
      <c r="SMY377" s="1190"/>
      <c r="SMZ377" s="1190"/>
      <c r="SNA377" s="1190"/>
      <c r="SNB377" s="1190"/>
      <c r="SNC377" s="1190"/>
      <c r="SND377" s="1190"/>
      <c r="SNE377" s="1190"/>
      <c r="SNF377" s="1190"/>
      <c r="SNG377" s="1190"/>
      <c r="SNH377" s="1190"/>
      <c r="SNI377" s="1190"/>
      <c r="SNJ377" s="1190"/>
      <c r="SNK377" s="1190"/>
      <c r="SNL377" s="1190"/>
      <c r="SNM377" s="1190"/>
      <c r="SNN377" s="1190"/>
      <c r="SNO377" s="1190"/>
      <c r="SNP377" s="1190"/>
      <c r="SNQ377" s="1190"/>
      <c r="SNR377" s="1190"/>
      <c r="SNS377" s="1190"/>
      <c r="SNT377" s="1190"/>
      <c r="SNU377" s="1190"/>
      <c r="SNV377" s="1190"/>
      <c r="SNW377" s="1190"/>
      <c r="SNX377" s="1190"/>
      <c r="SNY377" s="1190"/>
      <c r="SNZ377" s="1190"/>
      <c r="SOA377" s="1190"/>
      <c r="SOB377" s="1190"/>
      <c r="SOC377" s="1190"/>
      <c r="SOD377" s="1190"/>
      <c r="SOE377" s="1190"/>
      <c r="SOF377" s="1190"/>
      <c r="SOG377" s="1190"/>
      <c r="SOH377" s="1190"/>
      <c r="SOI377" s="1190"/>
      <c r="SOJ377" s="1190"/>
      <c r="SOK377" s="1190"/>
      <c r="SOL377" s="1190"/>
      <c r="SOM377" s="1190"/>
      <c r="SON377" s="1190"/>
      <c r="SOO377" s="1190"/>
      <c r="SOP377" s="1190"/>
      <c r="SOQ377" s="1190"/>
      <c r="SOR377" s="1190"/>
      <c r="SOS377" s="1190"/>
      <c r="SOT377" s="1190"/>
      <c r="SOU377" s="1190"/>
      <c r="SOV377" s="1190"/>
      <c r="SOW377" s="1190"/>
      <c r="SOX377" s="1190"/>
      <c r="SOY377" s="1190"/>
      <c r="SOZ377" s="1190"/>
      <c r="SPA377" s="1190"/>
      <c r="SPB377" s="1190"/>
      <c r="SPC377" s="1190"/>
      <c r="SPD377" s="1190"/>
      <c r="SPE377" s="1190"/>
      <c r="SPF377" s="1190"/>
      <c r="SPG377" s="1190"/>
      <c r="SPH377" s="1190"/>
      <c r="SPI377" s="1190"/>
      <c r="SPJ377" s="1190"/>
      <c r="SPK377" s="1190"/>
      <c r="SPL377" s="1190"/>
      <c r="SPM377" s="1190"/>
      <c r="SPN377" s="1190"/>
      <c r="SPO377" s="1190"/>
      <c r="SPP377" s="1190"/>
      <c r="SPQ377" s="1190"/>
      <c r="SPR377" s="1190"/>
      <c r="SPS377" s="1190"/>
      <c r="SPT377" s="1190"/>
      <c r="SPU377" s="1190"/>
      <c r="SPV377" s="1190"/>
      <c r="SPW377" s="1190"/>
      <c r="SPX377" s="1190"/>
      <c r="SPY377" s="1190"/>
      <c r="SPZ377" s="1190"/>
      <c r="SQA377" s="1190"/>
      <c r="SQB377" s="1190"/>
      <c r="SQC377" s="1190"/>
      <c r="SQD377" s="1190"/>
      <c r="SQE377" s="1190"/>
      <c r="SQF377" s="1190"/>
      <c r="SQG377" s="1190"/>
      <c r="SQH377" s="1190"/>
      <c r="SQI377" s="1190"/>
      <c r="SQJ377" s="1190"/>
      <c r="SQK377" s="1190"/>
      <c r="SQL377" s="1190"/>
      <c r="SQM377" s="1190"/>
      <c r="SQN377" s="1190"/>
      <c r="SQO377" s="1190"/>
      <c r="SQP377" s="1190"/>
      <c r="SQQ377" s="1190"/>
      <c r="SQR377" s="1190"/>
      <c r="SQS377" s="1190"/>
      <c r="SQT377" s="1190"/>
      <c r="SQU377" s="1190"/>
      <c r="SQV377" s="1190"/>
      <c r="SQW377" s="1190"/>
      <c r="SQX377" s="1190"/>
      <c r="SQY377" s="1190"/>
      <c r="SQZ377" s="1190"/>
      <c r="SRA377" s="1190"/>
      <c r="SRB377" s="1190"/>
      <c r="SRC377" s="1190"/>
      <c r="SRD377" s="1190"/>
      <c r="SRE377" s="1190"/>
      <c r="SRF377" s="1190"/>
      <c r="SRG377" s="1190"/>
      <c r="SRH377" s="1190"/>
      <c r="SRI377" s="1190"/>
      <c r="SRJ377" s="1190"/>
      <c r="SRK377" s="1190"/>
      <c r="SRL377" s="1190"/>
      <c r="SRM377" s="1190"/>
      <c r="SRN377" s="1190"/>
      <c r="SRO377" s="1190"/>
      <c r="SRP377" s="1190"/>
      <c r="SRQ377" s="1190"/>
      <c r="SRR377" s="1190"/>
      <c r="SRS377" s="1190"/>
      <c r="SRT377" s="1190"/>
      <c r="SRU377" s="1190"/>
      <c r="SRV377" s="1190"/>
      <c r="SRW377" s="1190"/>
      <c r="SRX377" s="1190"/>
      <c r="SRY377" s="1190"/>
      <c r="SRZ377" s="1190"/>
      <c r="SSA377" s="1190"/>
      <c r="SSB377" s="1190"/>
      <c r="SSC377" s="1190"/>
      <c r="SSD377" s="1190"/>
      <c r="SSE377" s="1190"/>
      <c r="SSF377" s="1190"/>
      <c r="SSG377" s="1190"/>
      <c r="SSH377" s="1190"/>
      <c r="SSI377" s="1190"/>
      <c r="SSJ377" s="1190"/>
      <c r="SSK377" s="1190"/>
      <c r="SSL377" s="1190"/>
      <c r="SSM377" s="1190"/>
      <c r="SSN377" s="1190"/>
      <c r="SSO377" s="1190"/>
      <c r="SSP377" s="1190"/>
      <c r="SSQ377" s="1190"/>
      <c r="SSR377" s="1190"/>
      <c r="SSS377" s="1190"/>
      <c r="SST377" s="1190"/>
      <c r="SSU377" s="1190"/>
      <c r="SSV377" s="1190"/>
      <c r="SSW377" s="1190"/>
      <c r="SSX377" s="1190"/>
      <c r="SSY377" s="1190"/>
      <c r="SSZ377" s="1190"/>
      <c r="STA377" s="1190"/>
      <c r="STB377" s="1190"/>
      <c r="STC377" s="1190"/>
      <c r="STD377" s="1190"/>
      <c r="STE377" s="1190"/>
      <c r="STF377" s="1190"/>
      <c r="STG377" s="1190"/>
      <c r="STH377" s="1190"/>
      <c r="STI377" s="1190"/>
      <c r="STJ377" s="1190"/>
      <c r="STK377" s="1190"/>
      <c r="STL377" s="1190"/>
      <c r="STM377" s="1190"/>
      <c r="STN377" s="1190"/>
      <c r="STO377" s="1190"/>
      <c r="STP377" s="1190"/>
      <c r="STQ377" s="1190"/>
      <c r="STR377" s="1190"/>
      <c r="STS377" s="1190"/>
      <c r="STT377" s="1190"/>
      <c r="STU377" s="1190"/>
      <c r="STV377" s="1190"/>
      <c r="STW377" s="1190"/>
      <c r="STX377" s="1190"/>
      <c r="STY377" s="1190"/>
      <c r="STZ377" s="1190"/>
      <c r="SUA377" s="1190"/>
      <c r="SUB377" s="1190"/>
      <c r="SUC377" s="1190"/>
      <c r="SUD377" s="1190"/>
      <c r="SUE377" s="1190"/>
      <c r="SUF377" s="1190"/>
      <c r="SUG377" s="1190"/>
      <c r="SUH377" s="1190"/>
      <c r="SUI377" s="1190"/>
      <c r="SUJ377" s="1190"/>
      <c r="SUK377" s="1190"/>
      <c r="SUL377" s="1190"/>
      <c r="SUM377" s="1190"/>
      <c r="SUN377" s="1190"/>
      <c r="SUO377" s="1190"/>
      <c r="SUP377" s="1190"/>
      <c r="SUQ377" s="1190"/>
      <c r="SUR377" s="1190"/>
      <c r="SUS377" s="1190"/>
      <c r="SUT377" s="1190"/>
      <c r="SUU377" s="1190"/>
      <c r="SUV377" s="1190"/>
      <c r="SUW377" s="1190"/>
      <c r="SUX377" s="1190"/>
      <c r="SUY377" s="1190"/>
      <c r="SUZ377" s="1190"/>
      <c r="SVA377" s="1190"/>
      <c r="SVB377" s="1190"/>
      <c r="SVC377" s="1190"/>
      <c r="SVD377" s="1190"/>
      <c r="SVE377" s="1190"/>
      <c r="SVF377" s="1190"/>
      <c r="SVG377" s="1190"/>
      <c r="SVH377" s="1190"/>
      <c r="SVI377" s="1190"/>
      <c r="SVJ377" s="1190"/>
      <c r="SVK377" s="1190"/>
      <c r="SVL377" s="1190"/>
      <c r="SVM377" s="1190"/>
      <c r="SVN377" s="1190"/>
      <c r="SVO377" s="1190"/>
      <c r="SVP377" s="1190"/>
      <c r="SVQ377" s="1190"/>
      <c r="SVR377" s="1190"/>
      <c r="SVS377" s="1190"/>
      <c r="SVT377" s="1190"/>
      <c r="SVU377" s="1190"/>
      <c r="SVV377" s="1190"/>
      <c r="SVW377" s="1190"/>
      <c r="SVX377" s="1190"/>
      <c r="SVY377" s="1190"/>
      <c r="SVZ377" s="1190"/>
      <c r="SWA377" s="1190"/>
      <c r="SWB377" s="1190"/>
      <c r="SWC377" s="1190"/>
      <c r="SWD377" s="1190"/>
      <c r="SWE377" s="1190"/>
      <c r="SWF377" s="1190"/>
      <c r="SWG377" s="1190"/>
      <c r="SWH377" s="1190"/>
      <c r="SWI377" s="1190"/>
      <c r="SWJ377" s="1190"/>
      <c r="SWK377" s="1190"/>
      <c r="SWL377" s="1190"/>
      <c r="SWM377" s="1190"/>
      <c r="SWN377" s="1190"/>
      <c r="SWO377" s="1190"/>
      <c r="SWP377" s="1190"/>
      <c r="SWQ377" s="1190"/>
      <c r="SWR377" s="1190"/>
      <c r="SWS377" s="1190"/>
      <c r="SWT377" s="1190"/>
      <c r="SWU377" s="1190"/>
      <c r="SWV377" s="1190"/>
      <c r="SWW377" s="1190"/>
      <c r="SWX377" s="1190"/>
      <c r="SWY377" s="1190"/>
      <c r="SWZ377" s="1190"/>
      <c r="SXA377" s="1190"/>
      <c r="SXB377" s="1190"/>
      <c r="SXC377" s="1190"/>
      <c r="SXD377" s="1190"/>
      <c r="SXE377" s="1190"/>
      <c r="SXF377" s="1190"/>
      <c r="SXG377" s="1190"/>
      <c r="SXH377" s="1190"/>
      <c r="SXI377" s="1190"/>
      <c r="SXJ377" s="1190"/>
      <c r="SXK377" s="1190"/>
      <c r="SXL377" s="1190"/>
      <c r="SXM377" s="1190"/>
      <c r="SXN377" s="1190"/>
      <c r="SXO377" s="1190"/>
      <c r="SXP377" s="1190"/>
      <c r="SXQ377" s="1190"/>
      <c r="SXR377" s="1190"/>
      <c r="SXS377" s="1190"/>
      <c r="SXT377" s="1190"/>
      <c r="SXU377" s="1190"/>
      <c r="SXV377" s="1190"/>
      <c r="SXW377" s="1190"/>
      <c r="SXX377" s="1190"/>
      <c r="SXY377" s="1190"/>
      <c r="SXZ377" s="1190"/>
      <c r="SYA377" s="1190"/>
      <c r="SYB377" s="1190"/>
      <c r="SYC377" s="1190"/>
      <c r="SYD377" s="1190"/>
      <c r="SYE377" s="1190"/>
      <c r="SYF377" s="1190"/>
      <c r="SYG377" s="1190"/>
      <c r="SYH377" s="1190"/>
      <c r="SYI377" s="1190"/>
      <c r="SYJ377" s="1190"/>
      <c r="SYK377" s="1190"/>
      <c r="SYL377" s="1190"/>
      <c r="SYM377" s="1190"/>
      <c r="SYN377" s="1190"/>
      <c r="SYO377" s="1190"/>
      <c r="SYP377" s="1190"/>
      <c r="SYQ377" s="1190"/>
      <c r="SYR377" s="1190"/>
      <c r="SYS377" s="1190"/>
      <c r="SYT377" s="1190"/>
      <c r="SYU377" s="1190"/>
      <c r="SYV377" s="1190"/>
      <c r="SYW377" s="1190"/>
      <c r="SYX377" s="1190"/>
      <c r="SYY377" s="1190"/>
      <c r="SYZ377" s="1190"/>
      <c r="SZA377" s="1190"/>
      <c r="SZB377" s="1190"/>
      <c r="SZC377" s="1190"/>
      <c r="SZD377" s="1190"/>
      <c r="SZE377" s="1190"/>
      <c r="SZF377" s="1190"/>
      <c r="SZG377" s="1190"/>
      <c r="SZH377" s="1190"/>
      <c r="SZI377" s="1190"/>
      <c r="SZJ377" s="1190"/>
      <c r="SZK377" s="1190"/>
      <c r="SZL377" s="1190"/>
      <c r="SZM377" s="1190"/>
      <c r="SZN377" s="1190"/>
      <c r="SZO377" s="1190"/>
      <c r="SZP377" s="1190"/>
      <c r="SZQ377" s="1190"/>
      <c r="SZR377" s="1190"/>
      <c r="SZS377" s="1190"/>
      <c r="SZT377" s="1190"/>
      <c r="SZU377" s="1190"/>
      <c r="SZV377" s="1190"/>
      <c r="SZW377" s="1190"/>
      <c r="SZX377" s="1190"/>
      <c r="SZY377" s="1190"/>
      <c r="SZZ377" s="1190"/>
      <c r="TAA377" s="1190"/>
      <c r="TAB377" s="1190"/>
      <c r="TAC377" s="1190"/>
      <c r="TAD377" s="1190"/>
      <c r="TAE377" s="1190"/>
      <c r="TAF377" s="1190"/>
      <c r="TAG377" s="1190"/>
      <c r="TAH377" s="1190"/>
      <c r="TAI377" s="1190"/>
      <c r="TAJ377" s="1190"/>
      <c r="TAK377" s="1190"/>
      <c r="TAL377" s="1190"/>
      <c r="TAM377" s="1190"/>
      <c r="TAN377" s="1190"/>
      <c r="TAO377" s="1190"/>
      <c r="TAP377" s="1190"/>
      <c r="TAQ377" s="1190"/>
      <c r="TAR377" s="1190"/>
      <c r="TAS377" s="1190"/>
      <c r="TAT377" s="1190"/>
      <c r="TAU377" s="1190"/>
      <c r="TAV377" s="1190"/>
      <c r="TAW377" s="1190"/>
      <c r="TAX377" s="1190"/>
      <c r="TAY377" s="1190"/>
      <c r="TAZ377" s="1190"/>
      <c r="TBA377" s="1190"/>
      <c r="TBB377" s="1190"/>
      <c r="TBC377" s="1190"/>
      <c r="TBD377" s="1190"/>
      <c r="TBE377" s="1190"/>
      <c r="TBF377" s="1190"/>
      <c r="TBG377" s="1190"/>
      <c r="TBH377" s="1190"/>
      <c r="TBI377" s="1190"/>
      <c r="TBJ377" s="1190"/>
      <c r="TBK377" s="1190"/>
      <c r="TBL377" s="1190"/>
      <c r="TBM377" s="1190"/>
      <c r="TBN377" s="1190"/>
      <c r="TBO377" s="1190"/>
      <c r="TBP377" s="1190"/>
      <c r="TBQ377" s="1190"/>
      <c r="TBR377" s="1190"/>
      <c r="TBS377" s="1190"/>
      <c r="TBT377" s="1190"/>
      <c r="TBU377" s="1190"/>
      <c r="TBV377" s="1190"/>
      <c r="TBW377" s="1190"/>
      <c r="TBX377" s="1190"/>
      <c r="TBY377" s="1190"/>
      <c r="TBZ377" s="1190"/>
      <c r="TCA377" s="1190"/>
      <c r="TCB377" s="1190"/>
      <c r="TCC377" s="1190"/>
      <c r="TCD377" s="1190"/>
      <c r="TCE377" s="1190"/>
      <c r="TCF377" s="1190"/>
      <c r="TCG377" s="1190"/>
      <c r="TCH377" s="1190"/>
      <c r="TCI377" s="1190"/>
      <c r="TCJ377" s="1190"/>
      <c r="TCK377" s="1190"/>
      <c r="TCL377" s="1190"/>
      <c r="TCM377" s="1190"/>
      <c r="TCN377" s="1190"/>
      <c r="TCO377" s="1190"/>
      <c r="TCP377" s="1190"/>
      <c r="TCQ377" s="1190"/>
      <c r="TCR377" s="1190"/>
      <c r="TCS377" s="1190"/>
      <c r="TCT377" s="1190"/>
      <c r="TCU377" s="1190"/>
      <c r="TCV377" s="1190"/>
      <c r="TCW377" s="1190"/>
      <c r="TCX377" s="1190"/>
      <c r="TCY377" s="1190"/>
      <c r="TCZ377" s="1190"/>
      <c r="TDA377" s="1190"/>
      <c r="TDB377" s="1190"/>
      <c r="TDC377" s="1190"/>
      <c r="TDD377" s="1190"/>
      <c r="TDE377" s="1190"/>
      <c r="TDF377" s="1190"/>
      <c r="TDG377" s="1190"/>
      <c r="TDH377" s="1190"/>
      <c r="TDI377" s="1190"/>
      <c r="TDJ377" s="1190"/>
      <c r="TDK377" s="1190"/>
      <c r="TDL377" s="1190"/>
      <c r="TDM377" s="1190"/>
      <c r="TDN377" s="1190"/>
      <c r="TDO377" s="1190"/>
      <c r="TDP377" s="1190"/>
      <c r="TDQ377" s="1190"/>
      <c r="TDR377" s="1190"/>
      <c r="TDS377" s="1190"/>
      <c r="TDT377" s="1190"/>
      <c r="TDU377" s="1190"/>
      <c r="TDV377" s="1190"/>
      <c r="TDW377" s="1190"/>
      <c r="TDX377" s="1190"/>
      <c r="TDY377" s="1190"/>
      <c r="TDZ377" s="1190"/>
      <c r="TEA377" s="1190"/>
      <c r="TEB377" s="1190"/>
      <c r="TEC377" s="1190"/>
      <c r="TED377" s="1190"/>
      <c r="TEE377" s="1190"/>
      <c r="TEF377" s="1190"/>
      <c r="TEG377" s="1190"/>
      <c r="TEH377" s="1190"/>
      <c r="TEI377" s="1190"/>
      <c r="TEJ377" s="1190"/>
      <c r="TEK377" s="1190"/>
      <c r="TEL377" s="1190"/>
      <c r="TEM377" s="1190"/>
      <c r="TEN377" s="1190"/>
      <c r="TEO377" s="1190"/>
      <c r="TEP377" s="1190"/>
      <c r="TEQ377" s="1190"/>
      <c r="TER377" s="1190"/>
      <c r="TES377" s="1190"/>
      <c r="TET377" s="1190"/>
      <c r="TEU377" s="1190"/>
      <c r="TEV377" s="1190"/>
      <c r="TEW377" s="1190"/>
      <c r="TEX377" s="1190"/>
      <c r="TEY377" s="1190"/>
      <c r="TEZ377" s="1190"/>
      <c r="TFA377" s="1190"/>
      <c r="TFB377" s="1190"/>
      <c r="TFC377" s="1190"/>
      <c r="TFD377" s="1190"/>
      <c r="TFE377" s="1190"/>
      <c r="TFF377" s="1190"/>
      <c r="TFG377" s="1190"/>
      <c r="TFH377" s="1190"/>
      <c r="TFI377" s="1190"/>
      <c r="TFJ377" s="1190"/>
      <c r="TFK377" s="1190"/>
      <c r="TFL377" s="1190"/>
      <c r="TFM377" s="1190"/>
      <c r="TFN377" s="1190"/>
      <c r="TFO377" s="1190"/>
      <c r="TFP377" s="1190"/>
      <c r="TFQ377" s="1190"/>
      <c r="TFR377" s="1190"/>
      <c r="TFS377" s="1190"/>
      <c r="TFT377" s="1190"/>
      <c r="TFU377" s="1190"/>
      <c r="TFV377" s="1190"/>
      <c r="TFW377" s="1190"/>
      <c r="TFX377" s="1190"/>
      <c r="TFY377" s="1190"/>
      <c r="TFZ377" s="1190"/>
      <c r="TGA377" s="1190"/>
      <c r="TGB377" s="1190"/>
      <c r="TGC377" s="1190"/>
      <c r="TGD377" s="1190"/>
      <c r="TGE377" s="1190"/>
      <c r="TGF377" s="1190"/>
      <c r="TGG377" s="1190"/>
      <c r="TGH377" s="1190"/>
      <c r="TGI377" s="1190"/>
      <c r="TGJ377" s="1190"/>
      <c r="TGK377" s="1190"/>
      <c r="TGL377" s="1190"/>
      <c r="TGM377" s="1190"/>
      <c r="TGN377" s="1190"/>
      <c r="TGO377" s="1190"/>
      <c r="TGP377" s="1190"/>
      <c r="TGQ377" s="1190"/>
      <c r="TGR377" s="1190"/>
      <c r="TGS377" s="1190"/>
      <c r="TGT377" s="1190"/>
      <c r="TGU377" s="1190"/>
      <c r="TGV377" s="1190"/>
      <c r="TGW377" s="1190"/>
      <c r="TGX377" s="1190"/>
      <c r="TGY377" s="1190"/>
      <c r="TGZ377" s="1190"/>
      <c r="THA377" s="1190"/>
      <c r="THB377" s="1190"/>
      <c r="THC377" s="1190"/>
      <c r="THD377" s="1190"/>
      <c r="THE377" s="1190"/>
      <c r="THF377" s="1190"/>
      <c r="THG377" s="1190"/>
      <c r="THH377" s="1190"/>
      <c r="THI377" s="1190"/>
      <c r="THJ377" s="1190"/>
      <c r="THK377" s="1190"/>
      <c r="THL377" s="1190"/>
      <c r="THM377" s="1190"/>
      <c r="THN377" s="1190"/>
      <c r="THO377" s="1190"/>
      <c r="THP377" s="1190"/>
      <c r="THQ377" s="1190"/>
      <c r="THR377" s="1190"/>
      <c r="THS377" s="1190"/>
      <c r="THT377" s="1190"/>
      <c r="THU377" s="1190"/>
      <c r="THV377" s="1190"/>
      <c r="THW377" s="1190"/>
      <c r="THX377" s="1190"/>
      <c r="THY377" s="1190"/>
      <c r="THZ377" s="1190"/>
      <c r="TIA377" s="1190"/>
      <c r="TIB377" s="1190"/>
      <c r="TIC377" s="1190"/>
      <c r="TID377" s="1190"/>
      <c r="TIE377" s="1190"/>
      <c r="TIF377" s="1190"/>
      <c r="TIG377" s="1190"/>
      <c r="TIH377" s="1190"/>
      <c r="TII377" s="1190"/>
      <c r="TIJ377" s="1190"/>
      <c r="TIK377" s="1190"/>
      <c r="TIL377" s="1190"/>
      <c r="TIM377" s="1190"/>
      <c r="TIN377" s="1190"/>
      <c r="TIO377" s="1190"/>
      <c r="TIP377" s="1190"/>
      <c r="TIQ377" s="1190"/>
      <c r="TIR377" s="1190"/>
      <c r="TIS377" s="1190"/>
      <c r="TIT377" s="1190"/>
      <c r="TIU377" s="1190"/>
      <c r="TIV377" s="1190"/>
      <c r="TIW377" s="1190"/>
      <c r="TIX377" s="1190"/>
      <c r="TIY377" s="1190"/>
      <c r="TIZ377" s="1190"/>
      <c r="TJA377" s="1190"/>
      <c r="TJB377" s="1190"/>
      <c r="TJC377" s="1190"/>
      <c r="TJD377" s="1190"/>
      <c r="TJE377" s="1190"/>
      <c r="TJF377" s="1190"/>
      <c r="TJG377" s="1190"/>
      <c r="TJH377" s="1190"/>
      <c r="TJI377" s="1190"/>
      <c r="TJJ377" s="1190"/>
      <c r="TJK377" s="1190"/>
      <c r="TJL377" s="1190"/>
      <c r="TJM377" s="1190"/>
      <c r="TJN377" s="1190"/>
      <c r="TJO377" s="1190"/>
      <c r="TJP377" s="1190"/>
      <c r="TJQ377" s="1190"/>
      <c r="TJR377" s="1190"/>
      <c r="TJS377" s="1190"/>
      <c r="TJT377" s="1190"/>
      <c r="TJU377" s="1190"/>
      <c r="TJV377" s="1190"/>
      <c r="TJW377" s="1190"/>
      <c r="TJX377" s="1190"/>
      <c r="TJY377" s="1190"/>
      <c r="TJZ377" s="1190"/>
      <c r="TKA377" s="1190"/>
      <c r="TKB377" s="1190"/>
      <c r="TKC377" s="1190"/>
      <c r="TKD377" s="1190"/>
      <c r="TKE377" s="1190"/>
      <c r="TKF377" s="1190"/>
      <c r="TKG377" s="1190"/>
      <c r="TKH377" s="1190"/>
      <c r="TKI377" s="1190"/>
      <c r="TKJ377" s="1190"/>
      <c r="TKK377" s="1190"/>
      <c r="TKL377" s="1190"/>
      <c r="TKM377" s="1190"/>
      <c r="TKN377" s="1190"/>
      <c r="TKO377" s="1190"/>
      <c r="TKP377" s="1190"/>
      <c r="TKQ377" s="1190"/>
      <c r="TKR377" s="1190"/>
      <c r="TKS377" s="1190"/>
      <c r="TKT377" s="1190"/>
      <c r="TKU377" s="1190"/>
      <c r="TKV377" s="1190"/>
      <c r="TKW377" s="1190"/>
      <c r="TKX377" s="1190"/>
      <c r="TKY377" s="1190"/>
      <c r="TKZ377" s="1190"/>
      <c r="TLA377" s="1190"/>
      <c r="TLB377" s="1190"/>
      <c r="TLC377" s="1190"/>
      <c r="TLD377" s="1190"/>
      <c r="TLE377" s="1190"/>
      <c r="TLF377" s="1190"/>
      <c r="TLG377" s="1190"/>
      <c r="TLH377" s="1190"/>
      <c r="TLI377" s="1190"/>
      <c r="TLJ377" s="1190"/>
      <c r="TLK377" s="1190"/>
      <c r="TLL377" s="1190"/>
      <c r="TLM377" s="1190"/>
      <c r="TLN377" s="1190"/>
      <c r="TLO377" s="1190"/>
      <c r="TLP377" s="1190"/>
      <c r="TLQ377" s="1190"/>
      <c r="TLR377" s="1190"/>
      <c r="TLS377" s="1190"/>
      <c r="TLT377" s="1190"/>
      <c r="TLU377" s="1190"/>
      <c r="TLV377" s="1190"/>
      <c r="TLW377" s="1190"/>
      <c r="TLX377" s="1190"/>
      <c r="TLY377" s="1190"/>
      <c r="TLZ377" s="1190"/>
      <c r="TMA377" s="1190"/>
      <c r="TMB377" s="1190"/>
      <c r="TMC377" s="1190"/>
      <c r="TMD377" s="1190"/>
      <c r="TME377" s="1190"/>
      <c r="TMF377" s="1190"/>
      <c r="TMG377" s="1190"/>
      <c r="TMH377" s="1190"/>
      <c r="TMI377" s="1190"/>
      <c r="TMJ377" s="1190"/>
      <c r="TMK377" s="1190"/>
      <c r="TML377" s="1190"/>
      <c r="TMM377" s="1190"/>
      <c r="TMN377" s="1190"/>
      <c r="TMO377" s="1190"/>
      <c r="TMP377" s="1190"/>
      <c r="TMQ377" s="1190"/>
      <c r="TMR377" s="1190"/>
      <c r="TMS377" s="1190"/>
      <c r="TMT377" s="1190"/>
      <c r="TMU377" s="1190"/>
      <c r="TMV377" s="1190"/>
      <c r="TMW377" s="1190"/>
      <c r="TMX377" s="1190"/>
      <c r="TMY377" s="1190"/>
      <c r="TMZ377" s="1190"/>
      <c r="TNA377" s="1190"/>
      <c r="TNB377" s="1190"/>
      <c r="TNC377" s="1190"/>
      <c r="TND377" s="1190"/>
      <c r="TNE377" s="1190"/>
      <c r="TNF377" s="1190"/>
      <c r="TNG377" s="1190"/>
      <c r="TNH377" s="1190"/>
      <c r="TNI377" s="1190"/>
      <c r="TNJ377" s="1190"/>
      <c r="TNK377" s="1190"/>
      <c r="TNL377" s="1190"/>
      <c r="TNM377" s="1190"/>
      <c r="TNN377" s="1190"/>
      <c r="TNO377" s="1190"/>
      <c r="TNP377" s="1190"/>
      <c r="TNQ377" s="1190"/>
      <c r="TNR377" s="1190"/>
      <c r="TNS377" s="1190"/>
      <c r="TNT377" s="1190"/>
      <c r="TNU377" s="1190"/>
      <c r="TNV377" s="1190"/>
      <c r="TNW377" s="1190"/>
      <c r="TNX377" s="1190"/>
      <c r="TNY377" s="1190"/>
      <c r="TNZ377" s="1190"/>
      <c r="TOA377" s="1190"/>
      <c r="TOB377" s="1190"/>
      <c r="TOC377" s="1190"/>
      <c r="TOD377" s="1190"/>
      <c r="TOE377" s="1190"/>
      <c r="TOF377" s="1190"/>
      <c r="TOG377" s="1190"/>
      <c r="TOH377" s="1190"/>
      <c r="TOI377" s="1190"/>
      <c r="TOJ377" s="1190"/>
      <c r="TOK377" s="1190"/>
      <c r="TOL377" s="1190"/>
      <c r="TOM377" s="1190"/>
      <c r="TON377" s="1190"/>
      <c r="TOO377" s="1190"/>
      <c r="TOP377" s="1190"/>
      <c r="TOQ377" s="1190"/>
      <c r="TOR377" s="1190"/>
      <c r="TOS377" s="1190"/>
      <c r="TOT377" s="1190"/>
      <c r="TOU377" s="1190"/>
      <c r="TOV377" s="1190"/>
      <c r="TOW377" s="1190"/>
      <c r="TOX377" s="1190"/>
      <c r="TOY377" s="1190"/>
      <c r="TOZ377" s="1190"/>
      <c r="TPA377" s="1190"/>
      <c r="TPB377" s="1190"/>
      <c r="TPC377" s="1190"/>
      <c r="TPD377" s="1190"/>
      <c r="TPE377" s="1190"/>
      <c r="TPF377" s="1190"/>
      <c r="TPG377" s="1190"/>
      <c r="TPH377" s="1190"/>
      <c r="TPI377" s="1190"/>
      <c r="TPJ377" s="1190"/>
      <c r="TPK377" s="1190"/>
      <c r="TPL377" s="1190"/>
      <c r="TPM377" s="1190"/>
      <c r="TPN377" s="1190"/>
      <c r="TPO377" s="1190"/>
      <c r="TPP377" s="1190"/>
      <c r="TPQ377" s="1190"/>
      <c r="TPR377" s="1190"/>
      <c r="TPS377" s="1190"/>
      <c r="TPT377" s="1190"/>
      <c r="TPU377" s="1190"/>
      <c r="TPV377" s="1190"/>
      <c r="TPW377" s="1190"/>
      <c r="TPX377" s="1190"/>
      <c r="TPY377" s="1190"/>
      <c r="TPZ377" s="1190"/>
      <c r="TQA377" s="1190"/>
      <c r="TQB377" s="1190"/>
      <c r="TQC377" s="1190"/>
      <c r="TQD377" s="1190"/>
      <c r="TQE377" s="1190"/>
      <c r="TQF377" s="1190"/>
      <c r="TQG377" s="1190"/>
      <c r="TQH377" s="1190"/>
      <c r="TQI377" s="1190"/>
      <c r="TQJ377" s="1190"/>
      <c r="TQK377" s="1190"/>
      <c r="TQL377" s="1190"/>
      <c r="TQM377" s="1190"/>
      <c r="TQN377" s="1190"/>
      <c r="TQO377" s="1190"/>
      <c r="TQP377" s="1190"/>
      <c r="TQQ377" s="1190"/>
      <c r="TQR377" s="1190"/>
      <c r="TQS377" s="1190"/>
      <c r="TQT377" s="1190"/>
      <c r="TQU377" s="1190"/>
      <c r="TQV377" s="1190"/>
      <c r="TQW377" s="1190"/>
      <c r="TQX377" s="1190"/>
      <c r="TQY377" s="1190"/>
      <c r="TQZ377" s="1190"/>
      <c r="TRA377" s="1190"/>
      <c r="TRB377" s="1190"/>
      <c r="TRC377" s="1190"/>
      <c r="TRD377" s="1190"/>
      <c r="TRE377" s="1190"/>
      <c r="TRF377" s="1190"/>
      <c r="TRG377" s="1190"/>
      <c r="TRH377" s="1190"/>
      <c r="TRI377" s="1190"/>
      <c r="TRJ377" s="1190"/>
      <c r="TRK377" s="1190"/>
      <c r="TRL377" s="1190"/>
      <c r="TRM377" s="1190"/>
      <c r="TRN377" s="1190"/>
      <c r="TRO377" s="1190"/>
      <c r="TRP377" s="1190"/>
      <c r="TRQ377" s="1190"/>
      <c r="TRR377" s="1190"/>
      <c r="TRS377" s="1190"/>
      <c r="TRT377" s="1190"/>
      <c r="TRU377" s="1190"/>
      <c r="TRV377" s="1190"/>
      <c r="TRW377" s="1190"/>
      <c r="TRX377" s="1190"/>
      <c r="TRY377" s="1190"/>
      <c r="TRZ377" s="1190"/>
      <c r="TSA377" s="1190"/>
      <c r="TSB377" s="1190"/>
      <c r="TSC377" s="1190"/>
      <c r="TSD377" s="1190"/>
      <c r="TSE377" s="1190"/>
      <c r="TSF377" s="1190"/>
      <c r="TSG377" s="1190"/>
      <c r="TSH377" s="1190"/>
      <c r="TSI377" s="1190"/>
      <c r="TSJ377" s="1190"/>
      <c r="TSK377" s="1190"/>
      <c r="TSL377" s="1190"/>
      <c r="TSM377" s="1190"/>
      <c r="TSN377" s="1190"/>
      <c r="TSO377" s="1190"/>
      <c r="TSP377" s="1190"/>
      <c r="TSQ377" s="1190"/>
      <c r="TSR377" s="1190"/>
      <c r="TSS377" s="1190"/>
      <c r="TST377" s="1190"/>
      <c r="TSU377" s="1190"/>
      <c r="TSV377" s="1190"/>
      <c r="TSW377" s="1190"/>
      <c r="TSX377" s="1190"/>
      <c r="TSY377" s="1190"/>
      <c r="TSZ377" s="1190"/>
      <c r="TTA377" s="1190"/>
      <c r="TTB377" s="1190"/>
      <c r="TTC377" s="1190"/>
      <c r="TTD377" s="1190"/>
      <c r="TTE377" s="1190"/>
      <c r="TTF377" s="1190"/>
      <c r="TTG377" s="1190"/>
      <c r="TTH377" s="1190"/>
      <c r="TTI377" s="1190"/>
      <c r="TTJ377" s="1190"/>
      <c r="TTK377" s="1190"/>
      <c r="TTL377" s="1190"/>
      <c r="TTM377" s="1190"/>
      <c r="TTN377" s="1190"/>
      <c r="TTO377" s="1190"/>
      <c r="TTP377" s="1190"/>
      <c r="TTQ377" s="1190"/>
      <c r="TTR377" s="1190"/>
      <c r="TTS377" s="1190"/>
      <c r="TTT377" s="1190"/>
      <c r="TTU377" s="1190"/>
      <c r="TTV377" s="1190"/>
      <c r="TTW377" s="1190"/>
      <c r="TTX377" s="1190"/>
      <c r="TTY377" s="1190"/>
      <c r="TTZ377" s="1190"/>
      <c r="TUA377" s="1190"/>
      <c r="TUB377" s="1190"/>
      <c r="TUC377" s="1190"/>
      <c r="TUD377" s="1190"/>
      <c r="TUE377" s="1190"/>
      <c r="TUF377" s="1190"/>
      <c r="TUG377" s="1190"/>
      <c r="TUH377" s="1190"/>
      <c r="TUI377" s="1190"/>
      <c r="TUJ377" s="1190"/>
      <c r="TUK377" s="1190"/>
      <c r="TUL377" s="1190"/>
      <c r="TUM377" s="1190"/>
      <c r="TUN377" s="1190"/>
      <c r="TUO377" s="1190"/>
      <c r="TUP377" s="1190"/>
      <c r="TUQ377" s="1190"/>
      <c r="TUR377" s="1190"/>
      <c r="TUS377" s="1190"/>
      <c r="TUT377" s="1190"/>
      <c r="TUU377" s="1190"/>
      <c r="TUV377" s="1190"/>
      <c r="TUW377" s="1190"/>
      <c r="TUX377" s="1190"/>
      <c r="TUY377" s="1190"/>
      <c r="TUZ377" s="1190"/>
      <c r="TVA377" s="1190"/>
      <c r="TVB377" s="1190"/>
      <c r="TVC377" s="1190"/>
      <c r="TVD377" s="1190"/>
      <c r="TVE377" s="1190"/>
      <c r="TVF377" s="1190"/>
      <c r="TVG377" s="1190"/>
      <c r="TVH377" s="1190"/>
      <c r="TVI377" s="1190"/>
      <c r="TVJ377" s="1190"/>
      <c r="TVK377" s="1190"/>
      <c r="TVL377" s="1190"/>
      <c r="TVM377" s="1190"/>
      <c r="TVN377" s="1190"/>
      <c r="TVO377" s="1190"/>
      <c r="TVP377" s="1190"/>
      <c r="TVQ377" s="1190"/>
      <c r="TVR377" s="1190"/>
      <c r="TVS377" s="1190"/>
      <c r="TVT377" s="1190"/>
      <c r="TVU377" s="1190"/>
      <c r="TVV377" s="1190"/>
      <c r="TVW377" s="1190"/>
      <c r="TVX377" s="1190"/>
      <c r="TVY377" s="1190"/>
      <c r="TVZ377" s="1190"/>
      <c r="TWA377" s="1190"/>
      <c r="TWB377" s="1190"/>
      <c r="TWC377" s="1190"/>
      <c r="TWD377" s="1190"/>
      <c r="TWE377" s="1190"/>
      <c r="TWF377" s="1190"/>
      <c r="TWG377" s="1190"/>
      <c r="TWH377" s="1190"/>
      <c r="TWI377" s="1190"/>
      <c r="TWJ377" s="1190"/>
      <c r="TWK377" s="1190"/>
      <c r="TWL377" s="1190"/>
      <c r="TWM377" s="1190"/>
      <c r="TWN377" s="1190"/>
      <c r="TWO377" s="1190"/>
      <c r="TWP377" s="1190"/>
      <c r="TWQ377" s="1190"/>
      <c r="TWR377" s="1190"/>
      <c r="TWS377" s="1190"/>
      <c r="TWT377" s="1190"/>
      <c r="TWU377" s="1190"/>
      <c r="TWV377" s="1190"/>
      <c r="TWW377" s="1190"/>
      <c r="TWX377" s="1190"/>
      <c r="TWY377" s="1190"/>
      <c r="TWZ377" s="1190"/>
      <c r="TXA377" s="1190"/>
      <c r="TXB377" s="1190"/>
      <c r="TXC377" s="1190"/>
      <c r="TXD377" s="1190"/>
      <c r="TXE377" s="1190"/>
      <c r="TXF377" s="1190"/>
      <c r="TXG377" s="1190"/>
      <c r="TXH377" s="1190"/>
      <c r="TXI377" s="1190"/>
      <c r="TXJ377" s="1190"/>
      <c r="TXK377" s="1190"/>
      <c r="TXL377" s="1190"/>
      <c r="TXM377" s="1190"/>
      <c r="TXN377" s="1190"/>
      <c r="TXO377" s="1190"/>
      <c r="TXP377" s="1190"/>
      <c r="TXQ377" s="1190"/>
      <c r="TXR377" s="1190"/>
      <c r="TXS377" s="1190"/>
      <c r="TXT377" s="1190"/>
      <c r="TXU377" s="1190"/>
      <c r="TXV377" s="1190"/>
      <c r="TXW377" s="1190"/>
      <c r="TXX377" s="1190"/>
      <c r="TXY377" s="1190"/>
      <c r="TXZ377" s="1190"/>
      <c r="TYA377" s="1190"/>
      <c r="TYB377" s="1190"/>
      <c r="TYC377" s="1190"/>
      <c r="TYD377" s="1190"/>
      <c r="TYE377" s="1190"/>
      <c r="TYF377" s="1190"/>
      <c r="TYG377" s="1190"/>
      <c r="TYH377" s="1190"/>
      <c r="TYI377" s="1190"/>
      <c r="TYJ377" s="1190"/>
      <c r="TYK377" s="1190"/>
      <c r="TYL377" s="1190"/>
      <c r="TYM377" s="1190"/>
      <c r="TYN377" s="1190"/>
      <c r="TYO377" s="1190"/>
      <c r="TYP377" s="1190"/>
      <c r="TYQ377" s="1190"/>
      <c r="TYR377" s="1190"/>
      <c r="TYS377" s="1190"/>
      <c r="TYT377" s="1190"/>
      <c r="TYU377" s="1190"/>
      <c r="TYV377" s="1190"/>
      <c r="TYW377" s="1190"/>
      <c r="TYX377" s="1190"/>
      <c r="TYY377" s="1190"/>
      <c r="TYZ377" s="1190"/>
      <c r="TZA377" s="1190"/>
      <c r="TZB377" s="1190"/>
      <c r="TZC377" s="1190"/>
      <c r="TZD377" s="1190"/>
      <c r="TZE377" s="1190"/>
      <c r="TZF377" s="1190"/>
      <c r="TZG377" s="1190"/>
      <c r="TZH377" s="1190"/>
      <c r="TZI377" s="1190"/>
      <c r="TZJ377" s="1190"/>
      <c r="TZK377" s="1190"/>
      <c r="TZL377" s="1190"/>
      <c r="TZM377" s="1190"/>
      <c r="TZN377" s="1190"/>
      <c r="TZO377" s="1190"/>
      <c r="TZP377" s="1190"/>
      <c r="TZQ377" s="1190"/>
      <c r="TZR377" s="1190"/>
      <c r="TZS377" s="1190"/>
      <c r="TZT377" s="1190"/>
      <c r="TZU377" s="1190"/>
      <c r="TZV377" s="1190"/>
      <c r="TZW377" s="1190"/>
      <c r="TZX377" s="1190"/>
      <c r="TZY377" s="1190"/>
      <c r="TZZ377" s="1190"/>
      <c r="UAA377" s="1190"/>
      <c r="UAB377" s="1190"/>
      <c r="UAC377" s="1190"/>
      <c r="UAD377" s="1190"/>
      <c r="UAE377" s="1190"/>
      <c r="UAF377" s="1190"/>
      <c r="UAG377" s="1190"/>
      <c r="UAH377" s="1190"/>
      <c r="UAI377" s="1190"/>
      <c r="UAJ377" s="1190"/>
      <c r="UAK377" s="1190"/>
      <c r="UAL377" s="1190"/>
      <c r="UAM377" s="1190"/>
      <c r="UAN377" s="1190"/>
      <c r="UAO377" s="1190"/>
      <c r="UAP377" s="1190"/>
      <c r="UAQ377" s="1190"/>
      <c r="UAR377" s="1190"/>
      <c r="UAS377" s="1190"/>
      <c r="UAT377" s="1190"/>
      <c r="UAU377" s="1190"/>
      <c r="UAV377" s="1190"/>
      <c r="UAW377" s="1190"/>
      <c r="UAX377" s="1190"/>
      <c r="UAY377" s="1190"/>
      <c r="UAZ377" s="1190"/>
      <c r="UBA377" s="1190"/>
      <c r="UBB377" s="1190"/>
      <c r="UBC377" s="1190"/>
      <c r="UBD377" s="1190"/>
      <c r="UBE377" s="1190"/>
      <c r="UBF377" s="1190"/>
      <c r="UBG377" s="1190"/>
      <c r="UBH377" s="1190"/>
      <c r="UBI377" s="1190"/>
      <c r="UBJ377" s="1190"/>
      <c r="UBK377" s="1190"/>
      <c r="UBL377" s="1190"/>
      <c r="UBM377" s="1190"/>
      <c r="UBN377" s="1190"/>
      <c r="UBO377" s="1190"/>
      <c r="UBP377" s="1190"/>
      <c r="UBQ377" s="1190"/>
      <c r="UBR377" s="1190"/>
      <c r="UBS377" s="1190"/>
      <c r="UBT377" s="1190"/>
      <c r="UBU377" s="1190"/>
      <c r="UBV377" s="1190"/>
      <c r="UBW377" s="1190"/>
      <c r="UBX377" s="1190"/>
      <c r="UBY377" s="1190"/>
      <c r="UBZ377" s="1190"/>
      <c r="UCA377" s="1190"/>
      <c r="UCB377" s="1190"/>
      <c r="UCC377" s="1190"/>
      <c r="UCD377" s="1190"/>
      <c r="UCE377" s="1190"/>
      <c r="UCF377" s="1190"/>
      <c r="UCG377" s="1190"/>
      <c r="UCH377" s="1190"/>
      <c r="UCI377" s="1190"/>
      <c r="UCJ377" s="1190"/>
      <c r="UCK377" s="1190"/>
      <c r="UCL377" s="1190"/>
      <c r="UCM377" s="1190"/>
      <c r="UCN377" s="1190"/>
      <c r="UCO377" s="1190"/>
      <c r="UCP377" s="1190"/>
      <c r="UCQ377" s="1190"/>
      <c r="UCR377" s="1190"/>
      <c r="UCS377" s="1190"/>
      <c r="UCT377" s="1190"/>
      <c r="UCU377" s="1190"/>
      <c r="UCV377" s="1190"/>
      <c r="UCW377" s="1190"/>
      <c r="UCX377" s="1190"/>
      <c r="UCY377" s="1190"/>
      <c r="UCZ377" s="1190"/>
      <c r="UDA377" s="1190"/>
      <c r="UDB377" s="1190"/>
      <c r="UDC377" s="1190"/>
      <c r="UDD377" s="1190"/>
      <c r="UDE377" s="1190"/>
      <c r="UDF377" s="1190"/>
      <c r="UDG377" s="1190"/>
      <c r="UDH377" s="1190"/>
      <c r="UDI377" s="1190"/>
      <c r="UDJ377" s="1190"/>
      <c r="UDK377" s="1190"/>
      <c r="UDL377" s="1190"/>
      <c r="UDM377" s="1190"/>
      <c r="UDN377" s="1190"/>
      <c r="UDO377" s="1190"/>
      <c r="UDP377" s="1190"/>
      <c r="UDQ377" s="1190"/>
      <c r="UDR377" s="1190"/>
      <c r="UDS377" s="1190"/>
      <c r="UDT377" s="1190"/>
      <c r="UDU377" s="1190"/>
      <c r="UDV377" s="1190"/>
      <c r="UDW377" s="1190"/>
      <c r="UDX377" s="1190"/>
      <c r="UDY377" s="1190"/>
      <c r="UDZ377" s="1190"/>
      <c r="UEA377" s="1190"/>
      <c r="UEB377" s="1190"/>
      <c r="UEC377" s="1190"/>
      <c r="UED377" s="1190"/>
      <c r="UEE377" s="1190"/>
      <c r="UEF377" s="1190"/>
      <c r="UEG377" s="1190"/>
      <c r="UEH377" s="1190"/>
      <c r="UEI377" s="1190"/>
      <c r="UEJ377" s="1190"/>
      <c r="UEK377" s="1190"/>
      <c r="UEL377" s="1190"/>
      <c r="UEM377" s="1190"/>
      <c r="UEN377" s="1190"/>
      <c r="UEO377" s="1190"/>
      <c r="UEP377" s="1190"/>
      <c r="UEQ377" s="1190"/>
      <c r="UER377" s="1190"/>
      <c r="UES377" s="1190"/>
      <c r="UET377" s="1190"/>
      <c r="UEU377" s="1190"/>
      <c r="UEV377" s="1190"/>
      <c r="UEW377" s="1190"/>
      <c r="UEX377" s="1190"/>
      <c r="UEY377" s="1190"/>
      <c r="UEZ377" s="1190"/>
      <c r="UFA377" s="1190"/>
      <c r="UFB377" s="1190"/>
      <c r="UFC377" s="1190"/>
      <c r="UFD377" s="1190"/>
      <c r="UFE377" s="1190"/>
      <c r="UFF377" s="1190"/>
      <c r="UFG377" s="1190"/>
      <c r="UFH377" s="1190"/>
      <c r="UFI377" s="1190"/>
      <c r="UFJ377" s="1190"/>
      <c r="UFK377" s="1190"/>
      <c r="UFL377" s="1190"/>
      <c r="UFM377" s="1190"/>
      <c r="UFN377" s="1190"/>
      <c r="UFO377" s="1190"/>
      <c r="UFP377" s="1190"/>
      <c r="UFQ377" s="1190"/>
      <c r="UFR377" s="1190"/>
      <c r="UFS377" s="1190"/>
      <c r="UFT377" s="1190"/>
      <c r="UFU377" s="1190"/>
      <c r="UFV377" s="1190"/>
      <c r="UFW377" s="1190"/>
      <c r="UFX377" s="1190"/>
      <c r="UFY377" s="1190"/>
      <c r="UFZ377" s="1190"/>
      <c r="UGA377" s="1190"/>
      <c r="UGB377" s="1190"/>
      <c r="UGC377" s="1190"/>
      <c r="UGD377" s="1190"/>
      <c r="UGE377" s="1190"/>
      <c r="UGF377" s="1190"/>
      <c r="UGG377" s="1190"/>
      <c r="UGH377" s="1190"/>
      <c r="UGI377" s="1190"/>
      <c r="UGJ377" s="1190"/>
      <c r="UGK377" s="1190"/>
      <c r="UGL377" s="1190"/>
      <c r="UGM377" s="1190"/>
      <c r="UGN377" s="1190"/>
      <c r="UGO377" s="1190"/>
      <c r="UGP377" s="1190"/>
      <c r="UGQ377" s="1190"/>
      <c r="UGR377" s="1190"/>
      <c r="UGS377" s="1190"/>
      <c r="UGT377" s="1190"/>
      <c r="UGU377" s="1190"/>
      <c r="UGV377" s="1190"/>
      <c r="UGW377" s="1190"/>
      <c r="UGX377" s="1190"/>
      <c r="UGY377" s="1190"/>
      <c r="UGZ377" s="1190"/>
      <c r="UHA377" s="1190"/>
      <c r="UHB377" s="1190"/>
      <c r="UHC377" s="1190"/>
      <c r="UHD377" s="1190"/>
      <c r="UHE377" s="1190"/>
      <c r="UHF377" s="1190"/>
      <c r="UHG377" s="1190"/>
      <c r="UHH377" s="1190"/>
      <c r="UHI377" s="1190"/>
      <c r="UHJ377" s="1190"/>
      <c r="UHK377" s="1190"/>
      <c r="UHL377" s="1190"/>
      <c r="UHM377" s="1190"/>
      <c r="UHN377" s="1190"/>
      <c r="UHO377" s="1190"/>
      <c r="UHP377" s="1190"/>
      <c r="UHQ377" s="1190"/>
      <c r="UHR377" s="1190"/>
      <c r="UHS377" s="1190"/>
      <c r="UHT377" s="1190"/>
      <c r="UHU377" s="1190"/>
      <c r="UHV377" s="1190"/>
      <c r="UHW377" s="1190"/>
      <c r="UHX377" s="1190"/>
      <c r="UHY377" s="1190"/>
      <c r="UHZ377" s="1190"/>
      <c r="UIA377" s="1190"/>
      <c r="UIB377" s="1190"/>
      <c r="UIC377" s="1190"/>
      <c r="UID377" s="1190"/>
      <c r="UIE377" s="1190"/>
      <c r="UIF377" s="1190"/>
      <c r="UIG377" s="1190"/>
      <c r="UIH377" s="1190"/>
      <c r="UII377" s="1190"/>
      <c r="UIJ377" s="1190"/>
      <c r="UIK377" s="1190"/>
      <c r="UIL377" s="1190"/>
      <c r="UIM377" s="1190"/>
      <c r="UIN377" s="1190"/>
      <c r="UIO377" s="1190"/>
      <c r="UIP377" s="1190"/>
      <c r="UIQ377" s="1190"/>
      <c r="UIR377" s="1190"/>
      <c r="UIS377" s="1190"/>
      <c r="UIT377" s="1190"/>
      <c r="UIU377" s="1190"/>
      <c r="UIV377" s="1190"/>
      <c r="UIW377" s="1190"/>
      <c r="UIX377" s="1190"/>
      <c r="UIY377" s="1190"/>
      <c r="UIZ377" s="1190"/>
      <c r="UJA377" s="1190"/>
      <c r="UJB377" s="1190"/>
      <c r="UJC377" s="1190"/>
      <c r="UJD377" s="1190"/>
      <c r="UJE377" s="1190"/>
      <c r="UJF377" s="1190"/>
      <c r="UJG377" s="1190"/>
      <c r="UJH377" s="1190"/>
      <c r="UJI377" s="1190"/>
      <c r="UJJ377" s="1190"/>
      <c r="UJK377" s="1190"/>
      <c r="UJL377" s="1190"/>
      <c r="UJM377" s="1190"/>
      <c r="UJN377" s="1190"/>
      <c r="UJO377" s="1190"/>
      <c r="UJP377" s="1190"/>
      <c r="UJQ377" s="1190"/>
      <c r="UJR377" s="1190"/>
      <c r="UJS377" s="1190"/>
      <c r="UJT377" s="1190"/>
      <c r="UJU377" s="1190"/>
      <c r="UJV377" s="1190"/>
      <c r="UJW377" s="1190"/>
      <c r="UJX377" s="1190"/>
      <c r="UJY377" s="1190"/>
      <c r="UJZ377" s="1190"/>
      <c r="UKA377" s="1190"/>
      <c r="UKB377" s="1190"/>
      <c r="UKC377" s="1190"/>
      <c r="UKD377" s="1190"/>
      <c r="UKE377" s="1190"/>
      <c r="UKF377" s="1190"/>
      <c r="UKG377" s="1190"/>
      <c r="UKH377" s="1190"/>
      <c r="UKI377" s="1190"/>
      <c r="UKJ377" s="1190"/>
      <c r="UKK377" s="1190"/>
      <c r="UKL377" s="1190"/>
      <c r="UKM377" s="1190"/>
      <c r="UKN377" s="1190"/>
      <c r="UKO377" s="1190"/>
      <c r="UKP377" s="1190"/>
      <c r="UKQ377" s="1190"/>
      <c r="UKR377" s="1190"/>
      <c r="UKS377" s="1190"/>
      <c r="UKT377" s="1190"/>
      <c r="UKU377" s="1190"/>
      <c r="UKV377" s="1190"/>
      <c r="UKW377" s="1190"/>
      <c r="UKX377" s="1190"/>
      <c r="UKY377" s="1190"/>
      <c r="UKZ377" s="1190"/>
      <c r="ULA377" s="1190"/>
      <c r="ULB377" s="1190"/>
      <c r="ULC377" s="1190"/>
      <c r="ULD377" s="1190"/>
      <c r="ULE377" s="1190"/>
      <c r="ULF377" s="1190"/>
      <c r="ULG377" s="1190"/>
      <c r="ULH377" s="1190"/>
      <c r="ULI377" s="1190"/>
      <c r="ULJ377" s="1190"/>
      <c r="ULK377" s="1190"/>
      <c r="ULL377" s="1190"/>
      <c r="ULM377" s="1190"/>
      <c r="ULN377" s="1190"/>
      <c r="ULO377" s="1190"/>
      <c r="ULP377" s="1190"/>
      <c r="ULQ377" s="1190"/>
      <c r="ULR377" s="1190"/>
      <c r="ULS377" s="1190"/>
      <c r="ULT377" s="1190"/>
      <c r="ULU377" s="1190"/>
      <c r="ULV377" s="1190"/>
      <c r="ULW377" s="1190"/>
      <c r="ULX377" s="1190"/>
      <c r="ULY377" s="1190"/>
      <c r="ULZ377" s="1190"/>
      <c r="UMA377" s="1190"/>
      <c r="UMB377" s="1190"/>
      <c r="UMC377" s="1190"/>
      <c r="UMD377" s="1190"/>
      <c r="UME377" s="1190"/>
      <c r="UMF377" s="1190"/>
      <c r="UMG377" s="1190"/>
      <c r="UMH377" s="1190"/>
      <c r="UMI377" s="1190"/>
      <c r="UMJ377" s="1190"/>
      <c r="UMK377" s="1190"/>
      <c r="UML377" s="1190"/>
      <c r="UMM377" s="1190"/>
      <c r="UMN377" s="1190"/>
      <c r="UMO377" s="1190"/>
      <c r="UMP377" s="1190"/>
      <c r="UMQ377" s="1190"/>
      <c r="UMR377" s="1190"/>
      <c r="UMS377" s="1190"/>
      <c r="UMT377" s="1190"/>
      <c r="UMU377" s="1190"/>
      <c r="UMV377" s="1190"/>
      <c r="UMW377" s="1190"/>
      <c r="UMX377" s="1190"/>
      <c r="UMY377" s="1190"/>
      <c r="UMZ377" s="1190"/>
      <c r="UNA377" s="1190"/>
      <c r="UNB377" s="1190"/>
      <c r="UNC377" s="1190"/>
      <c r="UND377" s="1190"/>
      <c r="UNE377" s="1190"/>
      <c r="UNF377" s="1190"/>
      <c r="UNG377" s="1190"/>
      <c r="UNH377" s="1190"/>
      <c r="UNI377" s="1190"/>
      <c r="UNJ377" s="1190"/>
      <c r="UNK377" s="1190"/>
      <c r="UNL377" s="1190"/>
      <c r="UNM377" s="1190"/>
      <c r="UNN377" s="1190"/>
      <c r="UNO377" s="1190"/>
      <c r="UNP377" s="1190"/>
      <c r="UNQ377" s="1190"/>
      <c r="UNR377" s="1190"/>
      <c r="UNS377" s="1190"/>
      <c r="UNT377" s="1190"/>
      <c r="UNU377" s="1190"/>
      <c r="UNV377" s="1190"/>
      <c r="UNW377" s="1190"/>
      <c r="UNX377" s="1190"/>
      <c r="UNY377" s="1190"/>
      <c r="UNZ377" s="1190"/>
      <c r="UOA377" s="1190"/>
      <c r="UOB377" s="1190"/>
      <c r="UOC377" s="1190"/>
      <c r="UOD377" s="1190"/>
      <c r="UOE377" s="1190"/>
      <c r="UOF377" s="1190"/>
      <c r="UOG377" s="1190"/>
      <c r="UOH377" s="1190"/>
      <c r="UOI377" s="1190"/>
      <c r="UOJ377" s="1190"/>
      <c r="UOK377" s="1190"/>
      <c r="UOL377" s="1190"/>
      <c r="UOM377" s="1190"/>
      <c r="UON377" s="1190"/>
      <c r="UOO377" s="1190"/>
      <c r="UOP377" s="1190"/>
      <c r="UOQ377" s="1190"/>
      <c r="UOR377" s="1190"/>
      <c r="UOS377" s="1190"/>
      <c r="UOT377" s="1190"/>
      <c r="UOU377" s="1190"/>
      <c r="UOV377" s="1190"/>
      <c r="UOW377" s="1190"/>
      <c r="UOX377" s="1190"/>
      <c r="UOY377" s="1190"/>
      <c r="UOZ377" s="1190"/>
      <c r="UPA377" s="1190"/>
      <c r="UPB377" s="1190"/>
      <c r="UPC377" s="1190"/>
      <c r="UPD377" s="1190"/>
      <c r="UPE377" s="1190"/>
      <c r="UPF377" s="1190"/>
      <c r="UPG377" s="1190"/>
      <c r="UPH377" s="1190"/>
      <c r="UPI377" s="1190"/>
      <c r="UPJ377" s="1190"/>
      <c r="UPK377" s="1190"/>
      <c r="UPL377" s="1190"/>
      <c r="UPM377" s="1190"/>
      <c r="UPN377" s="1190"/>
      <c r="UPO377" s="1190"/>
      <c r="UPP377" s="1190"/>
      <c r="UPQ377" s="1190"/>
      <c r="UPR377" s="1190"/>
      <c r="UPS377" s="1190"/>
      <c r="UPT377" s="1190"/>
      <c r="UPU377" s="1190"/>
      <c r="UPV377" s="1190"/>
      <c r="UPW377" s="1190"/>
      <c r="UPX377" s="1190"/>
      <c r="UPY377" s="1190"/>
      <c r="UPZ377" s="1190"/>
      <c r="UQA377" s="1190"/>
      <c r="UQB377" s="1190"/>
      <c r="UQC377" s="1190"/>
      <c r="UQD377" s="1190"/>
      <c r="UQE377" s="1190"/>
      <c r="UQF377" s="1190"/>
      <c r="UQG377" s="1190"/>
      <c r="UQH377" s="1190"/>
      <c r="UQI377" s="1190"/>
      <c r="UQJ377" s="1190"/>
      <c r="UQK377" s="1190"/>
      <c r="UQL377" s="1190"/>
      <c r="UQM377" s="1190"/>
      <c r="UQN377" s="1190"/>
      <c r="UQO377" s="1190"/>
      <c r="UQP377" s="1190"/>
      <c r="UQQ377" s="1190"/>
      <c r="UQR377" s="1190"/>
      <c r="UQS377" s="1190"/>
      <c r="UQT377" s="1190"/>
      <c r="UQU377" s="1190"/>
      <c r="UQV377" s="1190"/>
      <c r="UQW377" s="1190"/>
      <c r="UQX377" s="1190"/>
      <c r="UQY377" s="1190"/>
      <c r="UQZ377" s="1190"/>
      <c r="URA377" s="1190"/>
      <c r="URB377" s="1190"/>
      <c r="URC377" s="1190"/>
      <c r="URD377" s="1190"/>
      <c r="URE377" s="1190"/>
      <c r="URF377" s="1190"/>
      <c r="URG377" s="1190"/>
      <c r="URH377" s="1190"/>
      <c r="URI377" s="1190"/>
      <c r="URJ377" s="1190"/>
      <c r="URK377" s="1190"/>
      <c r="URL377" s="1190"/>
      <c r="URM377" s="1190"/>
      <c r="URN377" s="1190"/>
      <c r="URO377" s="1190"/>
      <c r="URP377" s="1190"/>
      <c r="URQ377" s="1190"/>
      <c r="URR377" s="1190"/>
      <c r="URS377" s="1190"/>
      <c r="URT377" s="1190"/>
      <c r="URU377" s="1190"/>
      <c r="URV377" s="1190"/>
      <c r="URW377" s="1190"/>
      <c r="URX377" s="1190"/>
      <c r="URY377" s="1190"/>
      <c r="URZ377" s="1190"/>
      <c r="USA377" s="1190"/>
      <c r="USB377" s="1190"/>
      <c r="USC377" s="1190"/>
      <c r="USD377" s="1190"/>
      <c r="USE377" s="1190"/>
      <c r="USF377" s="1190"/>
      <c r="USG377" s="1190"/>
      <c r="USH377" s="1190"/>
      <c r="USI377" s="1190"/>
      <c r="USJ377" s="1190"/>
      <c r="USK377" s="1190"/>
      <c r="USL377" s="1190"/>
      <c r="USM377" s="1190"/>
      <c r="USN377" s="1190"/>
      <c r="USO377" s="1190"/>
      <c r="USP377" s="1190"/>
      <c r="USQ377" s="1190"/>
      <c r="USR377" s="1190"/>
      <c r="USS377" s="1190"/>
      <c r="UST377" s="1190"/>
      <c r="USU377" s="1190"/>
      <c r="USV377" s="1190"/>
      <c r="USW377" s="1190"/>
      <c r="USX377" s="1190"/>
      <c r="USY377" s="1190"/>
      <c r="USZ377" s="1190"/>
      <c r="UTA377" s="1190"/>
      <c r="UTB377" s="1190"/>
      <c r="UTC377" s="1190"/>
      <c r="UTD377" s="1190"/>
      <c r="UTE377" s="1190"/>
      <c r="UTF377" s="1190"/>
      <c r="UTG377" s="1190"/>
      <c r="UTH377" s="1190"/>
      <c r="UTI377" s="1190"/>
      <c r="UTJ377" s="1190"/>
      <c r="UTK377" s="1190"/>
      <c r="UTL377" s="1190"/>
      <c r="UTM377" s="1190"/>
      <c r="UTN377" s="1190"/>
      <c r="UTO377" s="1190"/>
      <c r="UTP377" s="1190"/>
      <c r="UTQ377" s="1190"/>
      <c r="UTR377" s="1190"/>
      <c r="UTS377" s="1190"/>
      <c r="UTT377" s="1190"/>
      <c r="UTU377" s="1190"/>
      <c r="UTV377" s="1190"/>
      <c r="UTW377" s="1190"/>
      <c r="UTX377" s="1190"/>
      <c r="UTY377" s="1190"/>
      <c r="UTZ377" s="1190"/>
      <c r="UUA377" s="1190"/>
      <c r="UUB377" s="1190"/>
      <c r="UUC377" s="1190"/>
      <c r="UUD377" s="1190"/>
      <c r="UUE377" s="1190"/>
      <c r="UUF377" s="1190"/>
      <c r="UUG377" s="1190"/>
      <c r="UUH377" s="1190"/>
      <c r="UUI377" s="1190"/>
      <c r="UUJ377" s="1190"/>
      <c r="UUK377" s="1190"/>
      <c r="UUL377" s="1190"/>
      <c r="UUM377" s="1190"/>
      <c r="UUN377" s="1190"/>
      <c r="UUO377" s="1190"/>
      <c r="UUP377" s="1190"/>
      <c r="UUQ377" s="1190"/>
      <c r="UUR377" s="1190"/>
      <c r="UUS377" s="1190"/>
      <c r="UUT377" s="1190"/>
      <c r="UUU377" s="1190"/>
      <c r="UUV377" s="1190"/>
      <c r="UUW377" s="1190"/>
      <c r="UUX377" s="1190"/>
      <c r="UUY377" s="1190"/>
      <c r="UUZ377" s="1190"/>
      <c r="UVA377" s="1190"/>
      <c r="UVB377" s="1190"/>
      <c r="UVC377" s="1190"/>
      <c r="UVD377" s="1190"/>
      <c r="UVE377" s="1190"/>
      <c r="UVF377" s="1190"/>
      <c r="UVG377" s="1190"/>
      <c r="UVH377" s="1190"/>
      <c r="UVI377" s="1190"/>
      <c r="UVJ377" s="1190"/>
      <c r="UVK377" s="1190"/>
      <c r="UVL377" s="1190"/>
      <c r="UVM377" s="1190"/>
      <c r="UVN377" s="1190"/>
      <c r="UVO377" s="1190"/>
      <c r="UVP377" s="1190"/>
      <c r="UVQ377" s="1190"/>
      <c r="UVR377" s="1190"/>
      <c r="UVS377" s="1190"/>
      <c r="UVT377" s="1190"/>
      <c r="UVU377" s="1190"/>
      <c r="UVV377" s="1190"/>
      <c r="UVW377" s="1190"/>
      <c r="UVX377" s="1190"/>
      <c r="UVY377" s="1190"/>
      <c r="UVZ377" s="1190"/>
      <c r="UWA377" s="1190"/>
      <c r="UWB377" s="1190"/>
      <c r="UWC377" s="1190"/>
      <c r="UWD377" s="1190"/>
      <c r="UWE377" s="1190"/>
      <c r="UWF377" s="1190"/>
      <c r="UWG377" s="1190"/>
      <c r="UWH377" s="1190"/>
      <c r="UWI377" s="1190"/>
      <c r="UWJ377" s="1190"/>
      <c r="UWK377" s="1190"/>
      <c r="UWL377" s="1190"/>
      <c r="UWM377" s="1190"/>
      <c r="UWN377" s="1190"/>
      <c r="UWO377" s="1190"/>
      <c r="UWP377" s="1190"/>
      <c r="UWQ377" s="1190"/>
      <c r="UWR377" s="1190"/>
      <c r="UWS377" s="1190"/>
      <c r="UWT377" s="1190"/>
      <c r="UWU377" s="1190"/>
      <c r="UWV377" s="1190"/>
      <c r="UWW377" s="1190"/>
      <c r="UWX377" s="1190"/>
      <c r="UWY377" s="1190"/>
      <c r="UWZ377" s="1190"/>
      <c r="UXA377" s="1190"/>
      <c r="UXB377" s="1190"/>
      <c r="UXC377" s="1190"/>
      <c r="UXD377" s="1190"/>
      <c r="UXE377" s="1190"/>
      <c r="UXF377" s="1190"/>
      <c r="UXG377" s="1190"/>
      <c r="UXH377" s="1190"/>
      <c r="UXI377" s="1190"/>
      <c r="UXJ377" s="1190"/>
      <c r="UXK377" s="1190"/>
      <c r="UXL377" s="1190"/>
      <c r="UXM377" s="1190"/>
      <c r="UXN377" s="1190"/>
      <c r="UXO377" s="1190"/>
      <c r="UXP377" s="1190"/>
      <c r="UXQ377" s="1190"/>
      <c r="UXR377" s="1190"/>
      <c r="UXS377" s="1190"/>
      <c r="UXT377" s="1190"/>
      <c r="UXU377" s="1190"/>
      <c r="UXV377" s="1190"/>
      <c r="UXW377" s="1190"/>
      <c r="UXX377" s="1190"/>
      <c r="UXY377" s="1190"/>
      <c r="UXZ377" s="1190"/>
      <c r="UYA377" s="1190"/>
      <c r="UYB377" s="1190"/>
      <c r="UYC377" s="1190"/>
      <c r="UYD377" s="1190"/>
      <c r="UYE377" s="1190"/>
      <c r="UYF377" s="1190"/>
      <c r="UYG377" s="1190"/>
      <c r="UYH377" s="1190"/>
      <c r="UYI377" s="1190"/>
      <c r="UYJ377" s="1190"/>
      <c r="UYK377" s="1190"/>
      <c r="UYL377" s="1190"/>
      <c r="UYM377" s="1190"/>
      <c r="UYN377" s="1190"/>
      <c r="UYO377" s="1190"/>
      <c r="UYP377" s="1190"/>
      <c r="UYQ377" s="1190"/>
      <c r="UYR377" s="1190"/>
      <c r="UYS377" s="1190"/>
      <c r="UYT377" s="1190"/>
      <c r="UYU377" s="1190"/>
      <c r="UYV377" s="1190"/>
      <c r="UYW377" s="1190"/>
      <c r="UYX377" s="1190"/>
      <c r="UYY377" s="1190"/>
      <c r="UYZ377" s="1190"/>
      <c r="UZA377" s="1190"/>
      <c r="UZB377" s="1190"/>
      <c r="UZC377" s="1190"/>
      <c r="UZD377" s="1190"/>
      <c r="UZE377" s="1190"/>
      <c r="UZF377" s="1190"/>
      <c r="UZG377" s="1190"/>
      <c r="UZH377" s="1190"/>
      <c r="UZI377" s="1190"/>
      <c r="UZJ377" s="1190"/>
      <c r="UZK377" s="1190"/>
      <c r="UZL377" s="1190"/>
      <c r="UZM377" s="1190"/>
      <c r="UZN377" s="1190"/>
      <c r="UZO377" s="1190"/>
      <c r="UZP377" s="1190"/>
      <c r="UZQ377" s="1190"/>
      <c r="UZR377" s="1190"/>
      <c r="UZS377" s="1190"/>
      <c r="UZT377" s="1190"/>
      <c r="UZU377" s="1190"/>
      <c r="UZV377" s="1190"/>
      <c r="UZW377" s="1190"/>
      <c r="UZX377" s="1190"/>
      <c r="UZY377" s="1190"/>
      <c r="UZZ377" s="1190"/>
      <c r="VAA377" s="1190"/>
      <c r="VAB377" s="1190"/>
      <c r="VAC377" s="1190"/>
      <c r="VAD377" s="1190"/>
      <c r="VAE377" s="1190"/>
      <c r="VAF377" s="1190"/>
      <c r="VAG377" s="1190"/>
      <c r="VAH377" s="1190"/>
      <c r="VAI377" s="1190"/>
      <c r="VAJ377" s="1190"/>
      <c r="VAK377" s="1190"/>
      <c r="VAL377" s="1190"/>
      <c r="VAM377" s="1190"/>
      <c r="VAN377" s="1190"/>
      <c r="VAO377" s="1190"/>
      <c r="VAP377" s="1190"/>
      <c r="VAQ377" s="1190"/>
      <c r="VAR377" s="1190"/>
      <c r="VAS377" s="1190"/>
      <c r="VAT377" s="1190"/>
      <c r="VAU377" s="1190"/>
      <c r="VAV377" s="1190"/>
      <c r="VAW377" s="1190"/>
      <c r="VAX377" s="1190"/>
      <c r="VAY377" s="1190"/>
      <c r="VAZ377" s="1190"/>
      <c r="VBA377" s="1190"/>
      <c r="VBB377" s="1190"/>
      <c r="VBC377" s="1190"/>
      <c r="VBD377" s="1190"/>
      <c r="VBE377" s="1190"/>
      <c r="VBF377" s="1190"/>
      <c r="VBG377" s="1190"/>
      <c r="VBH377" s="1190"/>
      <c r="VBI377" s="1190"/>
      <c r="VBJ377" s="1190"/>
      <c r="VBK377" s="1190"/>
      <c r="VBL377" s="1190"/>
      <c r="VBM377" s="1190"/>
      <c r="VBN377" s="1190"/>
      <c r="VBO377" s="1190"/>
      <c r="VBP377" s="1190"/>
      <c r="VBQ377" s="1190"/>
      <c r="VBR377" s="1190"/>
      <c r="VBS377" s="1190"/>
      <c r="VBT377" s="1190"/>
      <c r="VBU377" s="1190"/>
      <c r="VBV377" s="1190"/>
      <c r="VBW377" s="1190"/>
      <c r="VBX377" s="1190"/>
      <c r="VBY377" s="1190"/>
      <c r="VBZ377" s="1190"/>
      <c r="VCA377" s="1190"/>
      <c r="VCB377" s="1190"/>
      <c r="VCC377" s="1190"/>
      <c r="VCD377" s="1190"/>
      <c r="VCE377" s="1190"/>
      <c r="VCF377" s="1190"/>
      <c r="VCG377" s="1190"/>
      <c r="VCH377" s="1190"/>
      <c r="VCI377" s="1190"/>
      <c r="VCJ377" s="1190"/>
      <c r="VCK377" s="1190"/>
      <c r="VCL377" s="1190"/>
      <c r="VCM377" s="1190"/>
      <c r="VCN377" s="1190"/>
      <c r="VCO377" s="1190"/>
      <c r="VCP377" s="1190"/>
      <c r="VCQ377" s="1190"/>
      <c r="VCR377" s="1190"/>
      <c r="VCS377" s="1190"/>
      <c r="VCT377" s="1190"/>
      <c r="VCU377" s="1190"/>
      <c r="VCV377" s="1190"/>
      <c r="VCW377" s="1190"/>
      <c r="VCX377" s="1190"/>
      <c r="VCY377" s="1190"/>
      <c r="VCZ377" s="1190"/>
      <c r="VDA377" s="1190"/>
      <c r="VDB377" s="1190"/>
      <c r="VDC377" s="1190"/>
      <c r="VDD377" s="1190"/>
      <c r="VDE377" s="1190"/>
      <c r="VDF377" s="1190"/>
      <c r="VDG377" s="1190"/>
      <c r="VDH377" s="1190"/>
      <c r="VDI377" s="1190"/>
      <c r="VDJ377" s="1190"/>
      <c r="VDK377" s="1190"/>
      <c r="VDL377" s="1190"/>
      <c r="VDM377" s="1190"/>
      <c r="VDN377" s="1190"/>
      <c r="VDO377" s="1190"/>
      <c r="VDP377" s="1190"/>
      <c r="VDQ377" s="1190"/>
      <c r="VDR377" s="1190"/>
      <c r="VDS377" s="1190"/>
      <c r="VDT377" s="1190"/>
      <c r="VDU377" s="1190"/>
      <c r="VDV377" s="1190"/>
      <c r="VDW377" s="1190"/>
      <c r="VDX377" s="1190"/>
      <c r="VDY377" s="1190"/>
      <c r="VDZ377" s="1190"/>
      <c r="VEA377" s="1190"/>
      <c r="VEB377" s="1190"/>
      <c r="VEC377" s="1190"/>
      <c r="VED377" s="1190"/>
      <c r="VEE377" s="1190"/>
      <c r="VEF377" s="1190"/>
      <c r="VEG377" s="1190"/>
      <c r="VEH377" s="1190"/>
      <c r="VEI377" s="1190"/>
      <c r="VEJ377" s="1190"/>
      <c r="VEK377" s="1190"/>
      <c r="VEL377" s="1190"/>
      <c r="VEM377" s="1190"/>
      <c r="VEN377" s="1190"/>
      <c r="VEO377" s="1190"/>
      <c r="VEP377" s="1190"/>
      <c r="VEQ377" s="1190"/>
      <c r="VER377" s="1190"/>
      <c r="VES377" s="1190"/>
      <c r="VET377" s="1190"/>
      <c r="VEU377" s="1190"/>
      <c r="VEV377" s="1190"/>
      <c r="VEW377" s="1190"/>
      <c r="VEX377" s="1190"/>
      <c r="VEY377" s="1190"/>
      <c r="VEZ377" s="1190"/>
      <c r="VFA377" s="1190"/>
      <c r="VFB377" s="1190"/>
      <c r="VFC377" s="1190"/>
      <c r="VFD377" s="1190"/>
      <c r="VFE377" s="1190"/>
      <c r="VFF377" s="1190"/>
      <c r="VFG377" s="1190"/>
      <c r="VFH377" s="1190"/>
      <c r="VFI377" s="1190"/>
      <c r="VFJ377" s="1190"/>
      <c r="VFK377" s="1190"/>
      <c r="VFL377" s="1190"/>
      <c r="VFM377" s="1190"/>
      <c r="VFN377" s="1190"/>
      <c r="VFO377" s="1190"/>
      <c r="VFP377" s="1190"/>
      <c r="VFQ377" s="1190"/>
      <c r="VFR377" s="1190"/>
      <c r="VFS377" s="1190"/>
      <c r="VFT377" s="1190"/>
      <c r="VFU377" s="1190"/>
      <c r="VFV377" s="1190"/>
      <c r="VFW377" s="1190"/>
      <c r="VFX377" s="1190"/>
      <c r="VFY377" s="1190"/>
      <c r="VFZ377" s="1190"/>
      <c r="VGA377" s="1190"/>
      <c r="VGB377" s="1190"/>
      <c r="VGC377" s="1190"/>
      <c r="VGD377" s="1190"/>
      <c r="VGE377" s="1190"/>
      <c r="VGF377" s="1190"/>
      <c r="VGG377" s="1190"/>
      <c r="VGH377" s="1190"/>
      <c r="VGI377" s="1190"/>
      <c r="VGJ377" s="1190"/>
      <c r="VGK377" s="1190"/>
      <c r="VGL377" s="1190"/>
      <c r="VGM377" s="1190"/>
      <c r="VGN377" s="1190"/>
      <c r="VGO377" s="1190"/>
      <c r="VGP377" s="1190"/>
      <c r="VGQ377" s="1190"/>
      <c r="VGR377" s="1190"/>
      <c r="VGS377" s="1190"/>
      <c r="VGT377" s="1190"/>
      <c r="VGU377" s="1190"/>
      <c r="VGV377" s="1190"/>
      <c r="VGW377" s="1190"/>
      <c r="VGX377" s="1190"/>
      <c r="VGY377" s="1190"/>
      <c r="VGZ377" s="1190"/>
      <c r="VHA377" s="1190"/>
      <c r="VHB377" s="1190"/>
      <c r="VHC377" s="1190"/>
      <c r="VHD377" s="1190"/>
      <c r="VHE377" s="1190"/>
      <c r="VHF377" s="1190"/>
      <c r="VHG377" s="1190"/>
      <c r="VHH377" s="1190"/>
      <c r="VHI377" s="1190"/>
      <c r="VHJ377" s="1190"/>
      <c r="VHK377" s="1190"/>
      <c r="VHL377" s="1190"/>
      <c r="VHM377" s="1190"/>
      <c r="VHN377" s="1190"/>
      <c r="VHO377" s="1190"/>
      <c r="VHP377" s="1190"/>
      <c r="VHQ377" s="1190"/>
      <c r="VHR377" s="1190"/>
      <c r="VHS377" s="1190"/>
      <c r="VHT377" s="1190"/>
      <c r="VHU377" s="1190"/>
      <c r="VHV377" s="1190"/>
      <c r="VHW377" s="1190"/>
      <c r="VHX377" s="1190"/>
      <c r="VHY377" s="1190"/>
      <c r="VHZ377" s="1190"/>
      <c r="VIA377" s="1190"/>
      <c r="VIB377" s="1190"/>
      <c r="VIC377" s="1190"/>
      <c r="VID377" s="1190"/>
      <c r="VIE377" s="1190"/>
      <c r="VIF377" s="1190"/>
      <c r="VIG377" s="1190"/>
      <c r="VIH377" s="1190"/>
      <c r="VII377" s="1190"/>
      <c r="VIJ377" s="1190"/>
      <c r="VIK377" s="1190"/>
      <c r="VIL377" s="1190"/>
      <c r="VIM377" s="1190"/>
      <c r="VIN377" s="1190"/>
      <c r="VIO377" s="1190"/>
      <c r="VIP377" s="1190"/>
      <c r="VIQ377" s="1190"/>
      <c r="VIR377" s="1190"/>
      <c r="VIS377" s="1190"/>
      <c r="VIT377" s="1190"/>
      <c r="VIU377" s="1190"/>
      <c r="VIV377" s="1190"/>
      <c r="VIW377" s="1190"/>
      <c r="VIX377" s="1190"/>
      <c r="VIY377" s="1190"/>
      <c r="VIZ377" s="1190"/>
      <c r="VJA377" s="1190"/>
      <c r="VJB377" s="1190"/>
      <c r="VJC377" s="1190"/>
      <c r="VJD377" s="1190"/>
      <c r="VJE377" s="1190"/>
      <c r="VJF377" s="1190"/>
      <c r="VJG377" s="1190"/>
      <c r="VJH377" s="1190"/>
      <c r="VJI377" s="1190"/>
      <c r="VJJ377" s="1190"/>
      <c r="VJK377" s="1190"/>
      <c r="VJL377" s="1190"/>
      <c r="VJM377" s="1190"/>
      <c r="VJN377" s="1190"/>
      <c r="VJO377" s="1190"/>
      <c r="VJP377" s="1190"/>
      <c r="VJQ377" s="1190"/>
      <c r="VJR377" s="1190"/>
      <c r="VJS377" s="1190"/>
      <c r="VJT377" s="1190"/>
      <c r="VJU377" s="1190"/>
      <c r="VJV377" s="1190"/>
      <c r="VJW377" s="1190"/>
      <c r="VJX377" s="1190"/>
      <c r="VJY377" s="1190"/>
      <c r="VJZ377" s="1190"/>
      <c r="VKA377" s="1190"/>
      <c r="VKB377" s="1190"/>
      <c r="VKC377" s="1190"/>
      <c r="VKD377" s="1190"/>
      <c r="VKE377" s="1190"/>
      <c r="VKF377" s="1190"/>
      <c r="VKG377" s="1190"/>
      <c r="VKH377" s="1190"/>
      <c r="VKI377" s="1190"/>
      <c r="VKJ377" s="1190"/>
      <c r="VKK377" s="1190"/>
      <c r="VKL377" s="1190"/>
      <c r="VKM377" s="1190"/>
      <c r="VKN377" s="1190"/>
      <c r="VKO377" s="1190"/>
      <c r="VKP377" s="1190"/>
      <c r="VKQ377" s="1190"/>
      <c r="VKR377" s="1190"/>
      <c r="VKS377" s="1190"/>
      <c r="VKT377" s="1190"/>
      <c r="VKU377" s="1190"/>
      <c r="VKV377" s="1190"/>
      <c r="VKW377" s="1190"/>
      <c r="VKX377" s="1190"/>
      <c r="VKY377" s="1190"/>
      <c r="VKZ377" s="1190"/>
      <c r="VLA377" s="1190"/>
      <c r="VLB377" s="1190"/>
      <c r="VLC377" s="1190"/>
      <c r="VLD377" s="1190"/>
      <c r="VLE377" s="1190"/>
      <c r="VLF377" s="1190"/>
      <c r="VLG377" s="1190"/>
      <c r="VLH377" s="1190"/>
      <c r="VLI377" s="1190"/>
      <c r="VLJ377" s="1190"/>
      <c r="VLK377" s="1190"/>
      <c r="VLL377" s="1190"/>
      <c r="VLM377" s="1190"/>
      <c r="VLN377" s="1190"/>
      <c r="VLO377" s="1190"/>
      <c r="VLP377" s="1190"/>
      <c r="VLQ377" s="1190"/>
      <c r="VLR377" s="1190"/>
      <c r="VLS377" s="1190"/>
      <c r="VLT377" s="1190"/>
      <c r="VLU377" s="1190"/>
      <c r="VLV377" s="1190"/>
      <c r="VLW377" s="1190"/>
      <c r="VLX377" s="1190"/>
      <c r="VLY377" s="1190"/>
      <c r="VLZ377" s="1190"/>
      <c r="VMA377" s="1190"/>
      <c r="VMB377" s="1190"/>
      <c r="VMC377" s="1190"/>
      <c r="VMD377" s="1190"/>
      <c r="VME377" s="1190"/>
      <c r="VMF377" s="1190"/>
      <c r="VMG377" s="1190"/>
      <c r="VMH377" s="1190"/>
      <c r="VMI377" s="1190"/>
      <c r="VMJ377" s="1190"/>
      <c r="VMK377" s="1190"/>
      <c r="VML377" s="1190"/>
      <c r="VMM377" s="1190"/>
      <c r="VMN377" s="1190"/>
      <c r="VMO377" s="1190"/>
      <c r="VMP377" s="1190"/>
      <c r="VMQ377" s="1190"/>
      <c r="VMR377" s="1190"/>
      <c r="VMS377" s="1190"/>
      <c r="VMT377" s="1190"/>
      <c r="VMU377" s="1190"/>
      <c r="VMV377" s="1190"/>
      <c r="VMW377" s="1190"/>
      <c r="VMX377" s="1190"/>
      <c r="VMY377" s="1190"/>
      <c r="VMZ377" s="1190"/>
      <c r="VNA377" s="1190"/>
      <c r="VNB377" s="1190"/>
      <c r="VNC377" s="1190"/>
      <c r="VND377" s="1190"/>
      <c r="VNE377" s="1190"/>
      <c r="VNF377" s="1190"/>
      <c r="VNG377" s="1190"/>
      <c r="VNH377" s="1190"/>
      <c r="VNI377" s="1190"/>
      <c r="VNJ377" s="1190"/>
      <c r="VNK377" s="1190"/>
      <c r="VNL377" s="1190"/>
      <c r="VNM377" s="1190"/>
      <c r="VNN377" s="1190"/>
      <c r="VNO377" s="1190"/>
      <c r="VNP377" s="1190"/>
      <c r="VNQ377" s="1190"/>
      <c r="VNR377" s="1190"/>
      <c r="VNS377" s="1190"/>
      <c r="VNT377" s="1190"/>
      <c r="VNU377" s="1190"/>
      <c r="VNV377" s="1190"/>
      <c r="VNW377" s="1190"/>
      <c r="VNX377" s="1190"/>
      <c r="VNY377" s="1190"/>
      <c r="VNZ377" s="1190"/>
      <c r="VOA377" s="1190"/>
      <c r="VOB377" s="1190"/>
      <c r="VOC377" s="1190"/>
      <c r="VOD377" s="1190"/>
      <c r="VOE377" s="1190"/>
      <c r="VOF377" s="1190"/>
      <c r="VOG377" s="1190"/>
      <c r="VOH377" s="1190"/>
      <c r="VOI377" s="1190"/>
      <c r="VOJ377" s="1190"/>
      <c r="VOK377" s="1190"/>
      <c r="VOL377" s="1190"/>
      <c r="VOM377" s="1190"/>
      <c r="VON377" s="1190"/>
      <c r="VOO377" s="1190"/>
      <c r="VOP377" s="1190"/>
      <c r="VOQ377" s="1190"/>
      <c r="VOR377" s="1190"/>
      <c r="VOS377" s="1190"/>
      <c r="VOT377" s="1190"/>
      <c r="VOU377" s="1190"/>
      <c r="VOV377" s="1190"/>
      <c r="VOW377" s="1190"/>
      <c r="VOX377" s="1190"/>
      <c r="VOY377" s="1190"/>
      <c r="VOZ377" s="1190"/>
      <c r="VPA377" s="1190"/>
      <c r="VPB377" s="1190"/>
      <c r="VPC377" s="1190"/>
      <c r="VPD377" s="1190"/>
      <c r="VPE377" s="1190"/>
      <c r="VPF377" s="1190"/>
      <c r="VPG377" s="1190"/>
      <c r="VPH377" s="1190"/>
      <c r="VPI377" s="1190"/>
      <c r="VPJ377" s="1190"/>
      <c r="VPK377" s="1190"/>
      <c r="VPL377" s="1190"/>
      <c r="VPM377" s="1190"/>
      <c r="VPN377" s="1190"/>
      <c r="VPO377" s="1190"/>
      <c r="VPP377" s="1190"/>
      <c r="VPQ377" s="1190"/>
      <c r="VPR377" s="1190"/>
      <c r="VPS377" s="1190"/>
      <c r="VPT377" s="1190"/>
      <c r="VPU377" s="1190"/>
      <c r="VPV377" s="1190"/>
      <c r="VPW377" s="1190"/>
      <c r="VPX377" s="1190"/>
      <c r="VPY377" s="1190"/>
      <c r="VPZ377" s="1190"/>
      <c r="VQA377" s="1190"/>
      <c r="VQB377" s="1190"/>
      <c r="VQC377" s="1190"/>
      <c r="VQD377" s="1190"/>
      <c r="VQE377" s="1190"/>
      <c r="VQF377" s="1190"/>
      <c r="VQG377" s="1190"/>
      <c r="VQH377" s="1190"/>
      <c r="VQI377" s="1190"/>
      <c r="VQJ377" s="1190"/>
      <c r="VQK377" s="1190"/>
      <c r="VQL377" s="1190"/>
      <c r="VQM377" s="1190"/>
      <c r="VQN377" s="1190"/>
      <c r="VQO377" s="1190"/>
      <c r="VQP377" s="1190"/>
      <c r="VQQ377" s="1190"/>
      <c r="VQR377" s="1190"/>
      <c r="VQS377" s="1190"/>
      <c r="VQT377" s="1190"/>
      <c r="VQU377" s="1190"/>
      <c r="VQV377" s="1190"/>
      <c r="VQW377" s="1190"/>
      <c r="VQX377" s="1190"/>
      <c r="VQY377" s="1190"/>
      <c r="VQZ377" s="1190"/>
      <c r="VRA377" s="1190"/>
      <c r="VRB377" s="1190"/>
      <c r="VRC377" s="1190"/>
      <c r="VRD377" s="1190"/>
      <c r="VRE377" s="1190"/>
      <c r="VRF377" s="1190"/>
      <c r="VRG377" s="1190"/>
      <c r="VRH377" s="1190"/>
      <c r="VRI377" s="1190"/>
      <c r="VRJ377" s="1190"/>
      <c r="VRK377" s="1190"/>
      <c r="VRL377" s="1190"/>
      <c r="VRM377" s="1190"/>
      <c r="VRN377" s="1190"/>
      <c r="VRO377" s="1190"/>
      <c r="VRP377" s="1190"/>
      <c r="VRQ377" s="1190"/>
      <c r="VRR377" s="1190"/>
      <c r="VRS377" s="1190"/>
      <c r="VRT377" s="1190"/>
      <c r="VRU377" s="1190"/>
      <c r="VRV377" s="1190"/>
      <c r="VRW377" s="1190"/>
      <c r="VRX377" s="1190"/>
      <c r="VRY377" s="1190"/>
      <c r="VRZ377" s="1190"/>
      <c r="VSA377" s="1190"/>
      <c r="VSB377" s="1190"/>
      <c r="VSC377" s="1190"/>
      <c r="VSD377" s="1190"/>
      <c r="VSE377" s="1190"/>
      <c r="VSF377" s="1190"/>
      <c r="VSG377" s="1190"/>
      <c r="VSH377" s="1190"/>
      <c r="VSI377" s="1190"/>
      <c r="VSJ377" s="1190"/>
      <c r="VSK377" s="1190"/>
      <c r="VSL377" s="1190"/>
      <c r="VSM377" s="1190"/>
      <c r="VSN377" s="1190"/>
      <c r="VSO377" s="1190"/>
      <c r="VSP377" s="1190"/>
      <c r="VSQ377" s="1190"/>
      <c r="VSR377" s="1190"/>
      <c r="VSS377" s="1190"/>
      <c r="VST377" s="1190"/>
      <c r="VSU377" s="1190"/>
      <c r="VSV377" s="1190"/>
      <c r="VSW377" s="1190"/>
      <c r="VSX377" s="1190"/>
      <c r="VSY377" s="1190"/>
      <c r="VSZ377" s="1190"/>
      <c r="VTA377" s="1190"/>
      <c r="VTB377" s="1190"/>
      <c r="VTC377" s="1190"/>
      <c r="VTD377" s="1190"/>
      <c r="VTE377" s="1190"/>
      <c r="VTF377" s="1190"/>
      <c r="VTG377" s="1190"/>
      <c r="VTH377" s="1190"/>
      <c r="VTI377" s="1190"/>
      <c r="VTJ377" s="1190"/>
      <c r="VTK377" s="1190"/>
      <c r="VTL377" s="1190"/>
      <c r="VTM377" s="1190"/>
      <c r="VTN377" s="1190"/>
      <c r="VTO377" s="1190"/>
      <c r="VTP377" s="1190"/>
      <c r="VTQ377" s="1190"/>
      <c r="VTR377" s="1190"/>
      <c r="VTS377" s="1190"/>
      <c r="VTT377" s="1190"/>
      <c r="VTU377" s="1190"/>
      <c r="VTV377" s="1190"/>
      <c r="VTW377" s="1190"/>
      <c r="VTX377" s="1190"/>
      <c r="VTY377" s="1190"/>
      <c r="VTZ377" s="1190"/>
      <c r="VUA377" s="1190"/>
      <c r="VUB377" s="1190"/>
      <c r="VUC377" s="1190"/>
      <c r="VUD377" s="1190"/>
      <c r="VUE377" s="1190"/>
      <c r="VUF377" s="1190"/>
      <c r="VUG377" s="1190"/>
      <c r="VUH377" s="1190"/>
      <c r="VUI377" s="1190"/>
      <c r="VUJ377" s="1190"/>
      <c r="VUK377" s="1190"/>
      <c r="VUL377" s="1190"/>
      <c r="VUM377" s="1190"/>
      <c r="VUN377" s="1190"/>
      <c r="VUO377" s="1190"/>
      <c r="VUP377" s="1190"/>
      <c r="VUQ377" s="1190"/>
      <c r="VUR377" s="1190"/>
      <c r="VUS377" s="1190"/>
      <c r="VUT377" s="1190"/>
      <c r="VUU377" s="1190"/>
      <c r="VUV377" s="1190"/>
      <c r="VUW377" s="1190"/>
      <c r="VUX377" s="1190"/>
      <c r="VUY377" s="1190"/>
      <c r="VUZ377" s="1190"/>
      <c r="VVA377" s="1190"/>
      <c r="VVB377" s="1190"/>
      <c r="VVC377" s="1190"/>
      <c r="VVD377" s="1190"/>
      <c r="VVE377" s="1190"/>
      <c r="VVF377" s="1190"/>
      <c r="VVG377" s="1190"/>
      <c r="VVH377" s="1190"/>
      <c r="VVI377" s="1190"/>
      <c r="VVJ377" s="1190"/>
      <c r="VVK377" s="1190"/>
      <c r="VVL377" s="1190"/>
      <c r="VVM377" s="1190"/>
      <c r="VVN377" s="1190"/>
      <c r="VVO377" s="1190"/>
      <c r="VVP377" s="1190"/>
      <c r="VVQ377" s="1190"/>
      <c r="VVR377" s="1190"/>
      <c r="VVS377" s="1190"/>
      <c r="VVT377" s="1190"/>
      <c r="VVU377" s="1190"/>
      <c r="VVV377" s="1190"/>
      <c r="VVW377" s="1190"/>
      <c r="VVX377" s="1190"/>
      <c r="VVY377" s="1190"/>
      <c r="VVZ377" s="1190"/>
      <c r="VWA377" s="1190"/>
      <c r="VWB377" s="1190"/>
      <c r="VWC377" s="1190"/>
      <c r="VWD377" s="1190"/>
      <c r="VWE377" s="1190"/>
      <c r="VWF377" s="1190"/>
      <c r="VWG377" s="1190"/>
      <c r="VWH377" s="1190"/>
      <c r="VWI377" s="1190"/>
      <c r="VWJ377" s="1190"/>
      <c r="VWK377" s="1190"/>
      <c r="VWL377" s="1190"/>
      <c r="VWM377" s="1190"/>
      <c r="VWN377" s="1190"/>
      <c r="VWO377" s="1190"/>
      <c r="VWP377" s="1190"/>
      <c r="VWQ377" s="1190"/>
      <c r="VWR377" s="1190"/>
      <c r="VWS377" s="1190"/>
      <c r="VWT377" s="1190"/>
      <c r="VWU377" s="1190"/>
      <c r="VWV377" s="1190"/>
      <c r="VWW377" s="1190"/>
      <c r="VWX377" s="1190"/>
      <c r="VWY377" s="1190"/>
      <c r="VWZ377" s="1190"/>
      <c r="VXA377" s="1190"/>
      <c r="VXB377" s="1190"/>
      <c r="VXC377" s="1190"/>
      <c r="VXD377" s="1190"/>
      <c r="VXE377" s="1190"/>
      <c r="VXF377" s="1190"/>
      <c r="VXG377" s="1190"/>
      <c r="VXH377" s="1190"/>
      <c r="VXI377" s="1190"/>
      <c r="VXJ377" s="1190"/>
      <c r="VXK377" s="1190"/>
      <c r="VXL377" s="1190"/>
      <c r="VXM377" s="1190"/>
      <c r="VXN377" s="1190"/>
      <c r="VXO377" s="1190"/>
      <c r="VXP377" s="1190"/>
      <c r="VXQ377" s="1190"/>
      <c r="VXR377" s="1190"/>
      <c r="VXS377" s="1190"/>
      <c r="VXT377" s="1190"/>
      <c r="VXU377" s="1190"/>
      <c r="VXV377" s="1190"/>
      <c r="VXW377" s="1190"/>
      <c r="VXX377" s="1190"/>
      <c r="VXY377" s="1190"/>
      <c r="VXZ377" s="1190"/>
      <c r="VYA377" s="1190"/>
      <c r="VYB377" s="1190"/>
      <c r="VYC377" s="1190"/>
      <c r="VYD377" s="1190"/>
      <c r="VYE377" s="1190"/>
      <c r="VYF377" s="1190"/>
      <c r="VYG377" s="1190"/>
      <c r="VYH377" s="1190"/>
      <c r="VYI377" s="1190"/>
      <c r="VYJ377" s="1190"/>
      <c r="VYK377" s="1190"/>
      <c r="VYL377" s="1190"/>
      <c r="VYM377" s="1190"/>
      <c r="VYN377" s="1190"/>
      <c r="VYO377" s="1190"/>
      <c r="VYP377" s="1190"/>
      <c r="VYQ377" s="1190"/>
      <c r="VYR377" s="1190"/>
      <c r="VYS377" s="1190"/>
      <c r="VYT377" s="1190"/>
      <c r="VYU377" s="1190"/>
      <c r="VYV377" s="1190"/>
      <c r="VYW377" s="1190"/>
      <c r="VYX377" s="1190"/>
      <c r="VYY377" s="1190"/>
      <c r="VYZ377" s="1190"/>
      <c r="VZA377" s="1190"/>
      <c r="VZB377" s="1190"/>
      <c r="VZC377" s="1190"/>
      <c r="VZD377" s="1190"/>
      <c r="VZE377" s="1190"/>
      <c r="VZF377" s="1190"/>
      <c r="VZG377" s="1190"/>
      <c r="VZH377" s="1190"/>
      <c r="VZI377" s="1190"/>
      <c r="VZJ377" s="1190"/>
      <c r="VZK377" s="1190"/>
      <c r="VZL377" s="1190"/>
      <c r="VZM377" s="1190"/>
      <c r="VZN377" s="1190"/>
      <c r="VZO377" s="1190"/>
      <c r="VZP377" s="1190"/>
      <c r="VZQ377" s="1190"/>
      <c r="VZR377" s="1190"/>
      <c r="VZS377" s="1190"/>
      <c r="VZT377" s="1190"/>
      <c r="VZU377" s="1190"/>
      <c r="VZV377" s="1190"/>
      <c r="VZW377" s="1190"/>
      <c r="VZX377" s="1190"/>
      <c r="VZY377" s="1190"/>
      <c r="VZZ377" s="1190"/>
      <c r="WAA377" s="1190"/>
      <c r="WAB377" s="1190"/>
      <c r="WAC377" s="1190"/>
      <c r="WAD377" s="1190"/>
      <c r="WAE377" s="1190"/>
      <c r="WAF377" s="1190"/>
      <c r="WAG377" s="1190"/>
      <c r="WAH377" s="1190"/>
      <c r="WAI377" s="1190"/>
      <c r="WAJ377" s="1190"/>
      <c r="WAK377" s="1190"/>
      <c r="WAL377" s="1190"/>
      <c r="WAM377" s="1190"/>
      <c r="WAN377" s="1190"/>
      <c r="WAO377" s="1190"/>
      <c r="WAP377" s="1190"/>
      <c r="WAQ377" s="1190"/>
      <c r="WAR377" s="1190"/>
      <c r="WAS377" s="1190"/>
      <c r="WAT377" s="1190"/>
      <c r="WAU377" s="1190"/>
      <c r="WAV377" s="1190"/>
      <c r="WAW377" s="1190"/>
      <c r="WAX377" s="1190"/>
      <c r="WAY377" s="1190"/>
      <c r="WAZ377" s="1190"/>
      <c r="WBA377" s="1190"/>
      <c r="WBB377" s="1190"/>
      <c r="WBC377" s="1190"/>
      <c r="WBD377" s="1190"/>
      <c r="WBE377" s="1190"/>
      <c r="WBF377" s="1190"/>
      <c r="WBG377" s="1190"/>
      <c r="WBH377" s="1190"/>
      <c r="WBI377" s="1190"/>
      <c r="WBJ377" s="1190"/>
      <c r="WBK377" s="1190"/>
      <c r="WBL377" s="1190"/>
      <c r="WBM377" s="1190"/>
      <c r="WBN377" s="1190"/>
      <c r="WBO377" s="1190"/>
      <c r="WBP377" s="1190"/>
      <c r="WBQ377" s="1190"/>
      <c r="WBR377" s="1190"/>
      <c r="WBS377" s="1190"/>
      <c r="WBT377" s="1190"/>
      <c r="WBU377" s="1190"/>
      <c r="WBV377" s="1190"/>
      <c r="WBW377" s="1190"/>
      <c r="WBX377" s="1190"/>
      <c r="WBY377" s="1190"/>
      <c r="WBZ377" s="1190"/>
      <c r="WCA377" s="1190"/>
      <c r="WCB377" s="1190"/>
      <c r="WCC377" s="1190"/>
      <c r="WCD377" s="1190"/>
      <c r="WCE377" s="1190"/>
      <c r="WCF377" s="1190"/>
      <c r="WCG377" s="1190"/>
      <c r="WCH377" s="1190"/>
      <c r="WCI377" s="1190"/>
      <c r="WCJ377" s="1190"/>
      <c r="WCK377" s="1190"/>
      <c r="WCL377" s="1190"/>
      <c r="WCM377" s="1190"/>
      <c r="WCN377" s="1190"/>
      <c r="WCO377" s="1190"/>
      <c r="WCP377" s="1190"/>
      <c r="WCQ377" s="1190"/>
      <c r="WCR377" s="1190"/>
      <c r="WCS377" s="1190"/>
      <c r="WCT377" s="1190"/>
      <c r="WCU377" s="1190"/>
      <c r="WCV377" s="1190"/>
      <c r="WCW377" s="1190"/>
      <c r="WCX377" s="1190"/>
      <c r="WCY377" s="1190"/>
      <c r="WCZ377" s="1190"/>
      <c r="WDA377" s="1190"/>
      <c r="WDB377" s="1190"/>
      <c r="WDC377" s="1190"/>
      <c r="WDD377" s="1190"/>
      <c r="WDE377" s="1190"/>
      <c r="WDF377" s="1190"/>
      <c r="WDG377" s="1190"/>
      <c r="WDH377" s="1190"/>
      <c r="WDI377" s="1190"/>
      <c r="WDJ377" s="1190"/>
      <c r="WDK377" s="1190"/>
      <c r="WDL377" s="1190"/>
      <c r="WDM377" s="1190"/>
      <c r="WDN377" s="1190"/>
      <c r="WDO377" s="1190"/>
      <c r="WDP377" s="1190"/>
      <c r="WDQ377" s="1190"/>
      <c r="WDR377" s="1190"/>
      <c r="WDS377" s="1190"/>
      <c r="WDT377" s="1190"/>
      <c r="WDU377" s="1190"/>
      <c r="WDV377" s="1190"/>
      <c r="WDW377" s="1190"/>
      <c r="WDX377" s="1190"/>
      <c r="WDY377" s="1190"/>
      <c r="WDZ377" s="1190"/>
      <c r="WEA377" s="1190"/>
      <c r="WEB377" s="1190"/>
      <c r="WEC377" s="1190"/>
      <c r="WED377" s="1190"/>
      <c r="WEE377" s="1190"/>
      <c r="WEF377" s="1190"/>
      <c r="WEG377" s="1190"/>
      <c r="WEH377" s="1190"/>
      <c r="WEI377" s="1190"/>
      <c r="WEJ377" s="1190"/>
      <c r="WEK377" s="1190"/>
      <c r="WEL377" s="1190"/>
      <c r="WEM377" s="1190"/>
      <c r="WEN377" s="1190"/>
      <c r="WEO377" s="1190"/>
      <c r="WEP377" s="1190"/>
      <c r="WEQ377" s="1190"/>
      <c r="WER377" s="1190"/>
      <c r="WES377" s="1190"/>
      <c r="WET377" s="1190"/>
      <c r="WEU377" s="1190"/>
      <c r="WEV377" s="1190"/>
      <c r="WEW377" s="1190"/>
      <c r="WEX377" s="1190"/>
      <c r="WEY377" s="1190"/>
      <c r="WEZ377" s="1190"/>
      <c r="WFA377" s="1190"/>
      <c r="WFB377" s="1190"/>
      <c r="WFC377" s="1190"/>
      <c r="WFD377" s="1190"/>
      <c r="WFE377" s="1190"/>
      <c r="WFF377" s="1190"/>
      <c r="WFG377" s="1190"/>
      <c r="WFH377" s="1190"/>
      <c r="WFI377" s="1190"/>
      <c r="WFJ377" s="1190"/>
      <c r="WFK377" s="1190"/>
      <c r="WFL377" s="1190"/>
      <c r="WFM377" s="1190"/>
      <c r="WFN377" s="1190"/>
      <c r="WFO377" s="1190"/>
      <c r="WFP377" s="1190"/>
      <c r="WFQ377" s="1190"/>
      <c r="WFR377" s="1190"/>
      <c r="WFS377" s="1190"/>
      <c r="WFT377" s="1190"/>
      <c r="WFU377" s="1190"/>
      <c r="WFV377" s="1190"/>
      <c r="WFW377" s="1190"/>
      <c r="WFX377" s="1190"/>
      <c r="WFY377" s="1190"/>
      <c r="WFZ377" s="1190"/>
      <c r="WGA377" s="1190"/>
      <c r="WGB377" s="1190"/>
      <c r="WGC377" s="1190"/>
      <c r="WGD377" s="1190"/>
      <c r="WGE377" s="1190"/>
      <c r="WGF377" s="1190"/>
      <c r="WGG377" s="1190"/>
      <c r="WGH377" s="1190"/>
      <c r="WGI377" s="1190"/>
      <c r="WGJ377" s="1190"/>
      <c r="WGK377" s="1190"/>
      <c r="WGL377" s="1190"/>
      <c r="WGM377" s="1190"/>
      <c r="WGN377" s="1190"/>
      <c r="WGO377" s="1190"/>
      <c r="WGP377" s="1190"/>
      <c r="WGQ377" s="1190"/>
      <c r="WGR377" s="1190"/>
      <c r="WGS377" s="1190"/>
      <c r="WGT377" s="1190"/>
      <c r="WGU377" s="1190"/>
      <c r="WGV377" s="1190"/>
      <c r="WGW377" s="1190"/>
      <c r="WGX377" s="1190"/>
      <c r="WGY377" s="1190"/>
      <c r="WGZ377" s="1190"/>
      <c r="WHA377" s="1190"/>
      <c r="WHB377" s="1190"/>
      <c r="WHC377" s="1190"/>
      <c r="WHD377" s="1190"/>
      <c r="WHE377" s="1190"/>
      <c r="WHF377" s="1190"/>
      <c r="WHG377" s="1190"/>
      <c r="WHH377" s="1190"/>
      <c r="WHI377" s="1190"/>
      <c r="WHJ377" s="1190"/>
      <c r="WHK377" s="1190"/>
      <c r="WHL377" s="1190"/>
      <c r="WHM377" s="1190"/>
      <c r="WHN377" s="1190"/>
      <c r="WHO377" s="1190"/>
      <c r="WHP377" s="1190"/>
      <c r="WHQ377" s="1190"/>
      <c r="WHR377" s="1190"/>
      <c r="WHS377" s="1190"/>
      <c r="WHT377" s="1190"/>
      <c r="WHU377" s="1190"/>
      <c r="WHV377" s="1190"/>
      <c r="WHW377" s="1190"/>
      <c r="WHX377" s="1190"/>
      <c r="WHY377" s="1190"/>
      <c r="WHZ377" s="1190"/>
      <c r="WIA377" s="1190"/>
      <c r="WIB377" s="1190"/>
      <c r="WIC377" s="1190"/>
      <c r="WID377" s="1190"/>
      <c r="WIE377" s="1190"/>
      <c r="WIF377" s="1190"/>
      <c r="WIG377" s="1190"/>
      <c r="WIH377" s="1190"/>
      <c r="WII377" s="1190"/>
      <c r="WIJ377" s="1190"/>
      <c r="WIK377" s="1190"/>
      <c r="WIL377" s="1190"/>
      <c r="WIM377" s="1190"/>
      <c r="WIN377" s="1190"/>
      <c r="WIO377" s="1190"/>
      <c r="WIP377" s="1190"/>
      <c r="WIQ377" s="1190"/>
      <c r="WIR377" s="1190"/>
      <c r="WIS377" s="1190"/>
      <c r="WIT377" s="1190"/>
      <c r="WIU377" s="1190"/>
      <c r="WIV377" s="1190"/>
      <c r="WIW377" s="1190"/>
      <c r="WIX377" s="1190"/>
      <c r="WIY377" s="1190"/>
      <c r="WIZ377" s="1190"/>
      <c r="WJA377" s="1190"/>
      <c r="WJB377" s="1190"/>
      <c r="WJC377" s="1190"/>
      <c r="WJD377" s="1190"/>
      <c r="WJE377" s="1190"/>
      <c r="WJF377" s="1190"/>
      <c r="WJG377" s="1190"/>
      <c r="WJH377" s="1190"/>
      <c r="WJI377" s="1190"/>
      <c r="WJJ377" s="1190"/>
      <c r="WJK377" s="1190"/>
      <c r="WJL377" s="1190"/>
      <c r="WJM377" s="1190"/>
      <c r="WJN377" s="1190"/>
      <c r="WJO377" s="1190"/>
      <c r="WJP377" s="1190"/>
      <c r="WJQ377" s="1190"/>
      <c r="WJR377" s="1190"/>
      <c r="WJS377" s="1190"/>
      <c r="WJT377" s="1190"/>
      <c r="WJU377" s="1190"/>
      <c r="WJV377" s="1190"/>
      <c r="WJW377" s="1190"/>
      <c r="WJX377" s="1190"/>
      <c r="WJY377" s="1190"/>
      <c r="WJZ377" s="1190"/>
      <c r="WKA377" s="1190"/>
      <c r="WKB377" s="1190"/>
      <c r="WKC377" s="1190"/>
      <c r="WKD377" s="1190"/>
      <c r="WKE377" s="1190"/>
      <c r="WKF377" s="1190"/>
      <c r="WKG377" s="1190"/>
      <c r="WKH377" s="1190"/>
      <c r="WKI377" s="1190"/>
      <c r="WKJ377" s="1190"/>
      <c r="WKK377" s="1190"/>
      <c r="WKL377" s="1190"/>
      <c r="WKM377" s="1190"/>
      <c r="WKN377" s="1190"/>
      <c r="WKO377" s="1190"/>
      <c r="WKP377" s="1190"/>
      <c r="WKQ377" s="1190"/>
      <c r="WKR377" s="1190"/>
      <c r="WKS377" s="1190"/>
      <c r="WKT377" s="1190"/>
      <c r="WKU377" s="1190"/>
      <c r="WKV377" s="1190"/>
      <c r="WKW377" s="1190"/>
      <c r="WKX377" s="1190"/>
      <c r="WKY377" s="1190"/>
      <c r="WKZ377" s="1190"/>
      <c r="WLA377" s="1190"/>
      <c r="WLB377" s="1190"/>
      <c r="WLC377" s="1190"/>
      <c r="WLD377" s="1190"/>
      <c r="WLE377" s="1190"/>
      <c r="WLF377" s="1190"/>
      <c r="WLG377" s="1190"/>
      <c r="WLH377" s="1190"/>
      <c r="WLI377" s="1190"/>
      <c r="WLJ377" s="1190"/>
      <c r="WLK377" s="1190"/>
      <c r="WLL377" s="1190"/>
      <c r="WLM377" s="1190"/>
      <c r="WLN377" s="1190"/>
      <c r="WLO377" s="1190"/>
      <c r="WLP377" s="1190"/>
      <c r="WLQ377" s="1190"/>
      <c r="WLR377" s="1190"/>
      <c r="WLS377" s="1190"/>
      <c r="WLT377" s="1190"/>
      <c r="WLU377" s="1190"/>
      <c r="WLV377" s="1190"/>
      <c r="WLW377" s="1190"/>
      <c r="WLX377" s="1190"/>
      <c r="WLY377" s="1190"/>
      <c r="WLZ377" s="1190"/>
      <c r="WMA377" s="1190"/>
      <c r="WMB377" s="1190"/>
      <c r="WMC377" s="1190"/>
      <c r="WMD377" s="1190"/>
      <c r="WME377" s="1190"/>
      <c r="WMF377" s="1190"/>
      <c r="WMG377" s="1190"/>
      <c r="WMH377" s="1190"/>
      <c r="WMI377" s="1190"/>
      <c r="WMJ377" s="1190"/>
      <c r="WMK377" s="1190"/>
      <c r="WML377" s="1190"/>
      <c r="WMM377" s="1190"/>
      <c r="WMN377" s="1190"/>
      <c r="WMO377" s="1190"/>
      <c r="WMP377" s="1190"/>
      <c r="WMQ377" s="1190"/>
      <c r="WMR377" s="1190"/>
      <c r="WMS377" s="1190"/>
      <c r="WMT377" s="1190"/>
      <c r="WMU377" s="1190"/>
      <c r="WMV377" s="1190"/>
      <c r="WMW377" s="1190"/>
      <c r="WMX377" s="1190"/>
      <c r="WMY377" s="1190"/>
      <c r="WMZ377" s="1190"/>
      <c r="WNA377" s="1190"/>
      <c r="WNB377" s="1190"/>
      <c r="WNC377" s="1190"/>
      <c r="WND377" s="1190"/>
      <c r="WNE377" s="1190"/>
      <c r="WNF377" s="1190"/>
      <c r="WNG377" s="1190"/>
      <c r="WNH377" s="1190"/>
      <c r="WNI377" s="1190"/>
      <c r="WNJ377" s="1190"/>
      <c r="WNK377" s="1190"/>
      <c r="WNL377" s="1190"/>
      <c r="WNM377" s="1190"/>
      <c r="WNN377" s="1190"/>
      <c r="WNO377" s="1190"/>
      <c r="WNP377" s="1190"/>
      <c r="WNQ377" s="1190"/>
      <c r="WNR377" s="1190"/>
      <c r="WNS377" s="1190"/>
      <c r="WNT377" s="1190"/>
      <c r="WNU377" s="1190"/>
      <c r="WNV377" s="1190"/>
      <c r="WNW377" s="1190"/>
      <c r="WNX377" s="1190"/>
      <c r="WNY377" s="1190"/>
      <c r="WNZ377" s="1190"/>
      <c r="WOA377" s="1190"/>
      <c r="WOB377" s="1190"/>
      <c r="WOC377" s="1190"/>
      <c r="WOD377" s="1190"/>
      <c r="WOE377" s="1190"/>
      <c r="WOF377" s="1190"/>
      <c r="WOG377" s="1190"/>
      <c r="WOH377" s="1190"/>
      <c r="WOI377" s="1190"/>
      <c r="WOJ377" s="1190"/>
      <c r="WOK377" s="1190"/>
      <c r="WOL377" s="1190"/>
      <c r="WOM377" s="1190"/>
      <c r="WON377" s="1190"/>
      <c r="WOO377" s="1190"/>
      <c r="WOP377" s="1190"/>
      <c r="WOQ377" s="1190"/>
      <c r="WOR377" s="1190"/>
      <c r="WOS377" s="1190"/>
      <c r="WOT377" s="1190"/>
      <c r="WOU377" s="1190"/>
      <c r="WOV377" s="1190"/>
      <c r="WOW377" s="1190"/>
      <c r="WOX377" s="1190"/>
      <c r="WOY377" s="1190"/>
      <c r="WOZ377" s="1190"/>
      <c r="WPA377" s="1190"/>
      <c r="WPB377" s="1190"/>
      <c r="WPC377" s="1190"/>
      <c r="WPD377" s="1190"/>
      <c r="WPE377" s="1190"/>
      <c r="WPF377" s="1190"/>
      <c r="WPG377" s="1190"/>
      <c r="WPH377" s="1190"/>
      <c r="WPI377" s="1190"/>
      <c r="WPJ377" s="1190"/>
      <c r="WPK377" s="1190"/>
      <c r="WPL377" s="1190"/>
      <c r="WPM377" s="1190"/>
      <c r="WPN377" s="1190"/>
      <c r="WPO377" s="1190"/>
      <c r="WPP377" s="1190"/>
      <c r="WPQ377" s="1190"/>
      <c r="WPR377" s="1190"/>
      <c r="WPS377" s="1190"/>
      <c r="WPT377" s="1190"/>
      <c r="WPU377" s="1190"/>
      <c r="WPV377" s="1190"/>
      <c r="WPW377" s="1190"/>
      <c r="WPX377" s="1190"/>
      <c r="WPY377" s="1190"/>
      <c r="WPZ377" s="1190"/>
      <c r="WQA377" s="1190"/>
      <c r="WQB377" s="1190"/>
      <c r="WQC377" s="1190"/>
      <c r="WQD377" s="1190"/>
      <c r="WQE377" s="1190"/>
      <c r="WQF377" s="1190"/>
      <c r="WQG377" s="1190"/>
      <c r="WQH377" s="1190"/>
      <c r="WQI377" s="1190"/>
      <c r="WQJ377" s="1190"/>
      <c r="WQK377" s="1190"/>
      <c r="WQL377" s="1190"/>
      <c r="WQM377" s="1190"/>
      <c r="WQN377" s="1190"/>
      <c r="WQO377" s="1190"/>
      <c r="WQP377" s="1190"/>
      <c r="WQQ377" s="1190"/>
      <c r="WQR377" s="1190"/>
      <c r="WQS377" s="1190"/>
      <c r="WQT377" s="1190"/>
      <c r="WQU377" s="1190"/>
      <c r="WQV377" s="1190"/>
      <c r="WQW377" s="1190"/>
      <c r="WQX377" s="1190"/>
      <c r="WQY377" s="1190"/>
      <c r="WQZ377" s="1190"/>
      <c r="WRA377" s="1190"/>
      <c r="WRB377" s="1190"/>
      <c r="WRC377" s="1190"/>
      <c r="WRD377" s="1190"/>
      <c r="WRE377" s="1190"/>
      <c r="WRF377" s="1190"/>
      <c r="WRG377" s="1190"/>
      <c r="WRH377" s="1190"/>
      <c r="WRI377" s="1190"/>
      <c r="WRJ377" s="1190"/>
      <c r="WRK377" s="1190"/>
      <c r="WRL377" s="1190"/>
      <c r="WRM377" s="1190"/>
      <c r="WRN377" s="1190"/>
      <c r="WRO377" s="1190"/>
      <c r="WRP377" s="1190"/>
      <c r="WRQ377" s="1190"/>
      <c r="WRR377" s="1190"/>
      <c r="WRS377" s="1190"/>
      <c r="WRT377" s="1190"/>
      <c r="WRU377" s="1190"/>
      <c r="WRV377" s="1190"/>
      <c r="WRW377" s="1190"/>
      <c r="WRX377" s="1190"/>
      <c r="WRY377" s="1190"/>
      <c r="WRZ377" s="1190"/>
      <c r="WSA377" s="1190"/>
      <c r="WSB377" s="1190"/>
      <c r="WSC377" s="1190"/>
      <c r="WSD377" s="1190"/>
      <c r="WSE377" s="1190"/>
      <c r="WSF377" s="1190"/>
      <c r="WSG377" s="1190"/>
      <c r="WSH377" s="1190"/>
      <c r="WSI377" s="1190"/>
      <c r="WSJ377" s="1190"/>
      <c r="WSK377" s="1190"/>
      <c r="WSL377" s="1190"/>
      <c r="WSM377" s="1190"/>
      <c r="WSN377" s="1190"/>
      <c r="WSO377" s="1190"/>
      <c r="WSP377" s="1190"/>
      <c r="WSQ377" s="1190"/>
      <c r="WSR377" s="1190"/>
      <c r="WSS377" s="1190"/>
      <c r="WST377" s="1190"/>
      <c r="WSU377" s="1190"/>
      <c r="WSV377" s="1190"/>
      <c r="WSW377" s="1190"/>
      <c r="WSX377" s="1190"/>
      <c r="WSY377" s="1190"/>
      <c r="WSZ377" s="1190"/>
      <c r="WTA377" s="1190"/>
      <c r="WTB377" s="1190"/>
      <c r="WTC377" s="1190"/>
      <c r="WTD377" s="1190"/>
      <c r="WTE377" s="1190"/>
      <c r="WTF377" s="1190"/>
      <c r="WTG377" s="1190"/>
      <c r="WTH377" s="1190"/>
      <c r="WTI377" s="1190"/>
      <c r="WTJ377" s="1190"/>
      <c r="WTK377" s="1190"/>
      <c r="WTL377" s="1190"/>
      <c r="WTM377" s="1190"/>
      <c r="WTN377" s="1190"/>
      <c r="WTO377" s="1190"/>
      <c r="WTP377" s="1190"/>
      <c r="WTQ377" s="1190"/>
      <c r="WTR377" s="1190"/>
      <c r="WTS377" s="1190"/>
      <c r="WTT377" s="1190"/>
      <c r="WTU377" s="1190"/>
      <c r="WTV377" s="1190"/>
      <c r="WTW377" s="1190"/>
      <c r="WTX377" s="1190"/>
      <c r="WTY377" s="1190"/>
      <c r="WTZ377" s="1190"/>
      <c r="WUA377" s="1190"/>
      <c r="WUB377" s="1190"/>
      <c r="WUC377" s="1190"/>
      <c r="WUD377" s="1190"/>
      <c r="WUE377" s="1190"/>
      <c r="WUF377" s="1190"/>
      <c r="WUG377" s="1190"/>
      <c r="WUH377" s="1190"/>
      <c r="WUI377" s="1190"/>
      <c r="WUJ377" s="1190"/>
      <c r="WUK377" s="1190"/>
      <c r="WUL377" s="1190"/>
      <c r="WUM377" s="1190"/>
      <c r="WUN377" s="1190"/>
      <c r="WUO377" s="1190"/>
      <c r="WUP377" s="1190"/>
      <c r="WUQ377" s="1190"/>
      <c r="WUR377" s="1190"/>
      <c r="WUS377" s="1190"/>
      <c r="WUT377" s="1190"/>
      <c r="WUU377" s="1190"/>
      <c r="WUV377" s="1190"/>
      <c r="WUW377" s="1190"/>
      <c r="WUX377" s="1190"/>
      <c r="WUY377" s="1190"/>
      <c r="WUZ377" s="1190"/>
      <c r="WVA377" s="1190"/>
      <c r="WVB377" s="1190"/>
      <c r="WVC377" s="1190"/>
      <c r="WVD377" s="1190"/>
      <c r="WVE377" s="1190"/>
      <c r="WVF377" s="1190"/>
      <c r="WVG377" s="1190"/>
      <c r="WVH377" s="1190"/>
      <c r="WVI377" s="1190"/>
      <c r="WVJ377" s="1190"/>
      <c r="WVK377" s="1190"/>
      <c r="WVL377" s="1190"/>
      <c r="WVM377" s="1190"/>
      <c r="WVN377" s="1190"/>
      <c r="WVO377" s="1190"/>
      <c r="WVP377" s="1190"/>
      <c r="WVQ377" s="1190"/>
      <c r="WVR377" s="1190"/>
      <c r="WVS377" s="1190"/>
      <c r="WVT377" s="1190"/>
      <c r="WVU377" s="1190"/>
      <c r="WVV377" s="1190"/>
      <c r="WVW377" s="1190"/>
      <c r="WVX377" s="1190"/>
      <c r="WVY377" s="1190"/>
      <c r="WVZ377" s="1190"/>
      <c r="WWA377" s="1190"/>
      <c r="WWB377" s="1190"/>
      <c r="WWC377" s="1190"/>
      <c r="WWD377" s="1190"/>
      <c r="WWE377" s="1190"/>
      <c r="WWF377" s="1190"/>
      <c r="WWG377" s="1190"/>
      <c r="WWH377" s="1190"/>
      <c r="WWI377" s="1190"/>
      <c r="WWJ377" s="1190"/>
      <c r="WWK377" s="1190"/>
      <c r="WWL377" s="1190"/>
      <c r="WWM377" s="1190"/>
      <c r="WWN377" s="1190"/>
      <c r="WWO377" s="1190"/>
      <c r="WWP377" s="1190"/>
      <c r="WWQ377" s="1190"/>
      <c r="WWR377" s="1190"/>
      <c r="WWS377" s="1190"/>
      <c r="WWT377" s="1190"/>
      <c r="WWU377" s="1190"/>
      <c r="WWV377" s="1190"/>
      <c r="WWW377" s="1190"/>
      <c r="WWX377" s="1190"/>
      <c r="WWY377" s="1190"/>
      <c r="WWZ377" s="1190"/>
      <c r="WXA377" s="1190"/>
      <c r="WXB377" s="1190"/>
      <c r="WXC377" s="1190"/>
      <c r="WXD377" s="1190"/>
      <c r="WXE377" s="1190"/>
      <c r="WXF377" s="1190"/>
      <c r="WXG377" s="1190"/>
      <c r="WXH377" s="1190"/>
      <c r="WXI377" s="1190"/>
      <c r="WXJ377" s="1190"/>
      <c r="WXK377" s="1190"/>
      <c r="WXL377" s="1190"/>
      <c r="WXM377" s="1190"/>
      <c r="WXN377" s="1190"/>
      <c r="WXO377" s="1190"/>
      <c r="WXP377" s="1190"/>
      <c r="WXQ377" s="1190"/>
      <c r="WXR377" s="1190"/>
      <c r="WXS377" s="1190"/>
      <c r="WXT377" s="1190"/>
      <c r="WXU377" s="1190"/>
      <c r="WXV377" s="1190"/>
      <c r="WXW377" s="1190"/>
      <c r="WXX377" s="1190"/>
      <c r="WXY377" s="1190"/>
      <c r="WXZ377" s="1190"/>
      <c r="WYA377" s="1190"/>
      <c r="WYB377" s="1190"/>
      <c r="WYC377" s="1190"/>
      <c r="WYD377" s="1190"/>
      <c r="WYE377" s="1190"/>
      <c r="WYF377" s="1190"/>
      <c r="WYG377" s="1190"/>
      <c r="WYH377" s="1190"/>
      <c r="WYI377" s="1190"/>
      <c r="WYJ377" s="1190"/>
      <c r="WYK377" s="1190"/>
      <c r="WYL377" s="1190"/>
      <c r="WYM377" s="1190"/>
      <c r="WYN377" s="1190"/>
      <c r="WYO377" s="1190"/>
      <c r="WYP377" s="1190"/>
      <c r="WYQ377" s="1190"/>
      <c r="WYR377" s="1190"/>
      <c r="WYS377" s="1190"/>
      <c r="WYT377" s="1190"/>
      <c r="WYU377" s="1190"/>
      <c r="WYV377" s="1190"/>
      <c r="WYW377" s="1190"/>
      <c r="WYX377" s="1190"/>
      <c r="WYY377" s="1190"/>
      <c r="WYZ377" s="1190"/>
      <c r="WZA377" s="1190"/>
      <c r="WZB377" s="1190"/>
      <c r="WZC377" s="1190"/>
      <c r="WZD377" s="1190"/>
      <c r="WZE377" s="1190"/>
      <c r="WZF377" s="1190"/>
      <c r="WZG377" s="1190"/>
      <c r="WZH377" s="1190"/>
      <c r="WZI377" s="1190"/>
      <c r="WZJ377" s="1190"/>
      <c r="WZK377" s="1190"/>
      <c r="WZL377" s="1190"/>
      <c r="WZM377" s="1190"/>
      <c r="WZN377" s="1190"/>
      <c r="WZO377" s="1190"/>
      <c r="WZP377" s="1190"/>
      <c r="WZQ377" s="1190"/>
      <c r="WZR377" s="1190"/>
      <c r="WZS377" s="1190"/>
      <c r="WZT377" s="1190"/>
      <c r="WZU377" s="1190"/>
      <c r="WZV377" s="1190"/>
      <c r="WZW377" s="1190"/>
      <c r="WZX377" s="1190"/>
      <c r="WZY377" s="1190"/>
      <c r="WZZ377" s="1190"/>
      <c r="XAA377" s="1190"/>
      <c r="XAB377" s="1190"/>
      <c r="XAC377" s="1190"/>
      <c r="XAD377" s="1190"/>
      <c r="XAE377" s="1190"/>
      <c r="XAF377" s="1190"/>
      <c r="XAG377" s="1190"/>
      <c r="XAH377" s="1190"/>
      <c r="XAI377" s="1190"/>
      <c r="XAJ377" s="1190"/>
      <c r="XAK377" s="1190"/>
      <c r="XAL377" s="1190"/>
      <c r="XAM377" s="1190"/>
      <c r="XAN377" s="1190"/>
      <c r="XAO377" s="1190"/>
      <c r="XAP377" s="1190"/>
      <c r="XAQ377" s="1190"/>
      <c r="XAR377" s="1190"/>
      <c r="XAS377" s="1190"/>
      <c r="XAT377" s="1190"/>
      <c r="XAU377" s="1190"/>
      <c r="XAV377" s="1190"/>
      <c r="XAW377" s="1190"/>
      <c r="XAX377" s="1190"/>
      <c r="XAY377" s="1190"/>
      <c r="XAZ377" s="1190"/>
      <c r="XBA377" s="1190"/>
      <c r="XBB377" s="1190"/>
      <c r="XBC377" s="1190"/>
      <c r="XBD377" s="1190"/>
      <c r="XBE377" s="1190"/>
      <c r="XBF377" s="1190"/>
      <c r="XBG377" s="1190"/>
      <c r="XBH377" s="1190"/>
      <c r="XBI377" s="1190"/>
      <c r="XBJ377" s="1190"/>
      <c r="XBK377" s="1190"/>
      <c r="XBL377" s="1190"/>
      <c r="XBM377" s="1190"/>
      <c r="XBN377" s="1190"/>
      <c r="XBO377" s="1190"/>
      <c r="XBP377" s="1190"/>
      <c r="XBQ377" s="1190"/>
      <c r="XBR377" s="1190"/>
      <c r="XBS377" s="1190"/>
      <c r="XBT377" s="1190"/>
      <c r="XBU377" s="1190"/>
      <c r="XBV377" s="1190"/>
      <c r="XBW377" s="1190"/>
      <c r="XBX377" s="1190"/>
      <c r="XBY377" s="1190"/>
      <c r="XBZ377" s="1190"/>
      <c r="XCA377" s="1190"/>
      <c r="XCB377" s="1190"/>
      <c r="XCC377" s="1190"/>
      <c r="XCD377" s="1190"/>
      <c r="XCE377" s="1190"/>
      <c r="XCF377" s="1190"/>
      <c r="XCG377" s="1190"/>
      <c r="XCH377" s="1190"/>
      <c r="XCI377" s="1190"/>
      <c r="XCJ377" s="1190"/>
      <c r="XCK377" s="1190"/>
      <c r="XCL377" s="1190"/>
      <c r="XCM377" s="1190"/>
      <c r="XCN377" s="1190"/>
      <c r="XCO377" s="1190"/>
      <c r="XCP377" s="1190"/>
      <c r="XCQ377" s="1190"/>
      <c r="XCR377" s="1190"/>
      <c r="XCS377" s="1190"/>
      <c r="XCT377" s="1190"/>
      <c r="XCU377" s="1190"/>
      <c r="XCV377" s="1190"/>
      <c r="XCW377" s="1190"/>
      <c r="XCX377" s="1190"/>
      <c r="XCY377" s="1190"/>
      <c r="XCZ377" s="1190"/>
      <c r="XDA377" s="1190"/>
      <c r="XDB377" s="1190"/>
      <c r="XDC377" s="1190"/>
      <c r="XDD377" s="1190"/>
      <c r="XDE377" s="1190"/>
      <c r="XDF377" s="1190"/>
      <c r="XDG377" s="1190"/>
      <c r="XDH377" s="1190"/>
      <c r="XDI377" s="1190"/>
      <c r="XDJ377" s="1190"/>
      <c r="XDK377" s="1190"/>
      <c r="XDL377" s="1190"/>
      <c r="XDM377" s="1190"/>
      <c r="XDN377" s="1190"/>
      <c r="XDO377" s="1190"/>
      <c r="XDP377" s="1190"/>
      <c r="XDQ377" s="1190"/>
      <c r="XDR377" s="1190"/>
      <c r="XDS377" s="1190"/>
      <c r="XDT377" s="1190"/>
      <c r="XDU377" s="1190"/>
      <c r="XDV377" s="1190"/>
      <c r="XDW377" s="1190"/>
      <c r="XDX377" s="1190"/>
      <c r="XDY377" s="1190"/>
      <c r="XDZ377" s="1190"/>
      <c r="XEA377" s="1190"/>
      <c r="XEB377" s="1190"/>
      <c r="XEC377" s="1190"/>
      <c r="XED377" s="1190"/>
      <c r="XEE377" s="1190"/>
      <c r="XEF377" s="1190"/>
      <c r="XEG377" s="1190"/>
      <c r="XEH377" s="1190"/>
      <c r="XEI377" s="1190"/>
      <c r="XEJ377" s="1190"/>
      <c r="XEK377" s="1190"/>
      <c r="XEL377" s="1190"/>
      <c r="XEM377" s="1190"/>
      <c r="XEN377" s="1190"/>
      <c r="XEO377" s="1190"/>
      <c r="XEP377" s="1190"/>
      <c r="XEQ377" s="1190"/>
      <c r="XER377" s="1190"/>
      <c r="XES377" s="1190"/>
      <c r="XET377" s="1190"/>
      <c r="XEU377" s="1190"/>
      <c r="XEV377" s="1190"/>
      <c r="XEW377" s="1190"/>
      <c r="XEX377" s="1190"/>
      <c r="XEY377" s="1190"/>
      <c r="XEZ377" s="1190"/>
      <c r="XFA377" s="1190"/>
      <c r="XFB377" s="1190"/>
      <c r="XFC377" s="1190"/>
      <c r="XFD377" s="1190"/>
    </row>
    <row r="378" spans="1:16384" s="2" customFormat="1" ht="13.35" customHeight="1">
      <c r="A378"/>
      <c r="B378" s="6"/>
      <c r="C378"/>
      <c r="D378"/>
      <c r="E378" s="298"/>
      <c r="F378" s="1480"/>
      <c r="G378" s="1480"/>
      <c r="H378" s="1480"/>
      <c r="I378" s="1480"/>
      <c r="J378" s="1480"/>
      <c r="K378" s="1480"/>
      <c r="L378" s="1480"/>
      <c r="M378" s="1480"/>
      <c r="N378" s="1480"/>
      <c r="O378" s="1480"/>
      <c r="P378" s="1480"/>
      <c r="Q378" s="1480"/>
      <c r="R378" s="1480"/>
      <c r="S378" s="1480"/>
      <c r="T378" s="1480"/>
      <c r="U378" s="1480"/>
      <c r="V378" s="1480"/>
      <c r="W378" s="1480"/>
      <c r="X378" s="1480"/>
      <c r="Y378" s="1480"/>
      <c r="Z378" s="1480"/>
      <c r="AA378" s="1480"/>
      <c r="AB378" s="1480"/>
      <c r="AC378" s="1480"/>
      <c r="AD378" s="1480"/>
      <c r="AE378" s="1480"/>
      <c r="AF378" s="1480"/>
      <c r="AG378" s="1480"/>
      <c r="AH378" s="1480"/>
      <c r="AI378" s="1480"/>
      <c r="AJ378" s="1480"/>
      <c r="AK378" s="1480"/>
      <c r="AL378" s="1480"/>
    </row>
    <row r="379" spans="1:16384" s="2" customFormat="1" ht="13.35" customHeight="1">
      <c r="A379"/>
      <c r="B379" s="6"/>
      <c r="C379"/>
      <c r="D379"/>
      <c r="E379" s="298"/>
      <c r="F379" s="1189"/>
      <c r="G379" s="1189"/>
      <c r="H379" s="1189"/>
      <c r="I379" s="1189"/>
      <c r="J379" s="1189"/>
      <c r="K379" s="1189"/>
      <c r="L379" s="1189"/>
      <c r="M379" s="1189"/>
      <c r="N379" s="1189"/>
      <c r="O379" s="1189"/>
      <c r="P379" s="1189"/>
      <c r="Q379" s="1189"/>
      <c r="R379" s="1189"/>
      <c r="S379" s="1189"/>
      <c r="T379" s="1189"/>
      <c r="U379" s="1189"/>
      <c r="V379" s="1189"/>
      <c r="W379" s="1189"/>
      <c r="X379" s="1189"/>
      <c r="Y379" s="1189"/>
      <c r="Z379" s="1189"/>
      <c r="AA379" s="1189"/>
      <c r="AB379" s="1189"/>
      <c r="AC379" s="1189"/>
      <c r="AD379" s="1189"/>
      <c r="AE379" s="1189"/>
      <c r="AF379" s="1189"/>
      <c r="AG379" s="1189"/>
      <c r="AH379" s="1189"/>
      <c r="AI379" s="1189"/>
      <c r="AJ379" s="1189"/>
      <c r="AK379" s="1189"/>
      <c r="AL379" s="1189"/>
    </row>
    <row r="380" spans="1:16384" s="2" customFormat="1">
      <c r="A380"/>
      <c r="B380" s="6"/>
      <c r="C380"/>
      <c r="D380" s="6" t="s">
        <v>797</v>
      </c>
      <c r="E380" s="6" t="s">
        <v>80</v>
      </c>
      <c r="F380"/>
      <c r="G380"/>
      <c r="H380"/>
      <c r="I380"/>
      <c r="J380" s="298"/>
      <c r="K380" s="298"/>
      <c r="L380" s="298"/>
      <c r="M380" s="298"/>
      <c r="N380" s="298"/>
      <c r="O380" s="298"/>
      <c r="P380" s="298"/>
      <c r="Q380" s="298"/>
      <c r="R380" s="298"/>
      <c r="S380" s="298"/>
      <c r="T380"/>
      <c r="U380"/>
      <c r="V380"/>
      <c r="W380"/>
      <c r="X380"/>
      <c r="Y380"/>
      <c r="Z380"/>
      <c r="AA380"/>
      <c r="AB380"/>
      <c r="AC380"/>
      <c r="AD380"/>
      <c r="AE380"/>
      <c r="AF380"/>
      <c r="AG380"/>
      <c r="AH380"/>
      <c r="AI380"/>
      <c r="AJ380"/>
      <c r="AK380"/>
      <c r="AL380"/>
    </row>
    <row r="381" spans="1:16384" s="2" customFormat="1">
      <c r="A381"/>
      <c r="B381" s="6"/>
      <c r="C381"/>
      <c r="D381"/>
      <c r="E381" s="298" t="s">
        <v>631</v>
      </c>
      <c r="F381" s="298"/>
      <c r="G381" s="298"/>
      <c r="H381" s="298"/>
      <c r="I381" s="298"/>
      <c r="J381" s="298"/>
      <c r="K381" s="298"/>
      <c r="L381" s="298"/>
      <c r="M381" s="298"/>
      <c r="N381" s="298"/>
      <c r="O381" s="298"/>
      <c r="P381" s="298"/>
      <c r="Q381" s="298"/>
      <c r="R381" s="298"/>
      <c r="S381" s="298"/>
      <c r="T381"/>
      <c r="U381"/>
      <c r="V381"/>
      <c r="W381"/>
      <c r="X381"/>
      <c r="Y381"/>
      <c r="Z381"/>
      <c r="AA381"/>
      <c r="AB381"/>
      <c r="AC381"/>
      <c r="AD381"/>
      <c r="AE381"/>
      <c r="AF381"/>
      <c r="AG381"/>
      <c r="AH381"/>
      <c r="AI381"/>
      <c r="AJ381"/>
      <c r="AK381"/>
      <c r="AL381"/>
    </row>
    <row r="382" spans="1:16384" s="2" customFormat="1">
      <c r="A382"/>
      <c r="B382" s="6"/>
      <c r="C382"/>
      <c r="D382"/>
      <c r="E382" s="298" t="s">
        <v>632</v>
      </c>
      <c r="F382" s="298"/>
      <c r="G382" s="298"/>
      <c r="H382" s="298"/>
      <c r="I382" s="298"/>
      <c r="J382" s="298"/>
      <c r="K382" s="298"/>
      <c r="L382" s="298"/>
      <c r="M382" s="298"/>
      <c r="N382" s="298"/>
      <c r="O382" s="298"/>
      <c r="P382" s="298"/>
      <c r="Q382" s="298"/>
      <c r="R382" s="298"/>
      <c r="S382" s="298"/>
      <c r="T382"/>
      <c r="U382"/>
      <c r="V382"/>
      <c r="W382"/>
      <c r="X382"/>
      <c r="Y382"/>
      <c r="Z382"/>
      <c r="AA382"/>
      <c r="AB382"/>
      <c r="AC382"/>
      <c r="AD382"/>
      <c r="AE382"/>
      <c r="AF382"/>
      <c r="AG382"/>
      <c r="AH382"/>
      <c r="AI382"/>
      <c r="AJ382"/>
      <c r="AK382"/>
      <c r="AL382"/>
    </row>
    <row r="383" spans="1:16384" s="2" customFormat="1">
      <c r="A383"/>
      <c r="B383" s="6"/>
      <c r="C383"/>
      <c r="D383"/>
      <c r="E383" s="298"/>
      <c r="F383" s="298"/>
      <c r="G383" s="298"/>
      <c r="H383" s="298"/>
      <c r="I383" s="298"/>
      <c r="J383" s="298"/>
      <c r="K383" s="298"/>
      <c r="L383" s="298"/>
      <c r="M383" s="298"/>
      <c r="N383" s="298"/>
      <c r="O383" s="298"/>
      <c r="P383" s="298"/>
      <c r="Q383" s="298"/>
      <c r="R383" s="298"/>
      <c r="S383" s="298"/>
      <c r="T383"/>
      <c r="U383"/>
      <c r="V383"/>
      <c r="W383"/>
      <c r="X383"/>
      <c r="Y383"/>
      <c r="Z383"/>
      <c r="AA383"/>
      <c r="AB383"/>
      <c r="AC383"/>
      <c r="AD383"/>
      <c r="AE383"/>
      <c r="AF383"/>
      <c r="AG383"/>
      <c r="AH383"/>
      <c r="AI383"/>
      <c r="AJ383"/>
      <c r="AK383"/>
      <c r="AL383"/>
    </row>
    <row r="384" spans="1:16384">
      <c r="A384" s="2"/>
      <c r="B384" s="336"/>
      <c r="C384" s="2"/>
      <c r="D384" s="336" t="s">
        <v>947</v>
      </c>
      <c r="E384" s="336" t="s">
        <v>545</v>
      </c>
      <c r="F384" s="2"/>
      <c r="G384" s="2"/>
      <c r="H384" s="2"/>
      <c r="I384" s="2"/>
      <c r="J384" s="335"/>
      <c r="K384" s="335"/>
      <c r="L384" s="335"/>
      <c r="M384" s="335"/>
      <c r="N384" s="335"/>
      <c r="O384" s="335"/>
      <c r="P384" s="335"/>
      <c r="Q384" s="335"/>
      <c r="R384" s="335"/>
      <c r="S384" s="335"/>
      <c r="T384" s="2"/>
      <c r="U384" s="2"/>
      <c r="V384" s="2"/>
      <c r="W384" s="2"/>
      <c r="X384" s="2"/>
      <c r="Y384" s="2"/>
      <c r="Z384" s="2"/>
      <c r="AA384" s="2"/>
      <c r="AB384" s="2"/>
      <c r="AC384" s="2"/>
      <c r="AD384" s="2"/>
      <c r="AE384" s="2"/>
      <c r="AF384" s="2"/>
      <c r="AG384" s="2"/>
      <c r="AH384" s="2"/>
      <c r="AI384" s="2"/>
      <c r="AJ384" s="2"/>
      <c r="AK384" s="2"/>
      <c r="AL384" s="2"/>
    </row>
    <row r="385" spans="1:38">
      <c r="A385" s="2"/>
      <c r="B385" s="336"/>
      <c r="C385" s="2"/>
      <c r="D385" s="2"/>
      <c r="E385" s="335" t="s">
        <v>281</v>
      </c>
      <c r="F385" s="335" t="s">
        <v>1050</v>
      </c>
      <c r="G385" s="335"/>
      <c r="H385" s="2"/>
      <c r="I385" s="335"/>
      <c r="J385" s="335"/>
      <c r="K385" s="335"/>
      <c r="L385" s="335"/>
      <c r="M385" s="335"/>
      <c r="N385" s="335"/>
      <c r="O385" s="335"/>
      <c r="P385" s="335"/>
      <c r="Q385" s="335"/>
      <c r="R385" s="335"/>
      <c r="S385" s="335"/>
      <c r="T385" s="2"/>
      <c r="U385" s="2"/>
      <c r="V385" s="2"/>
      <c r="W385" s="2"/>
      <c r="X385" s="2"/>
      <c r="Y385" s="2"/>
      <c r="Z385" s="2"/>
      <c r="AA385" s="2"/>
      <c r="AB385" s="2"/>
      <c r="AC385" s="2"/>
      <c r="AD385" s="2"/>
      <c r="AE385" s="2"/>
      <c r="AF385" s="2"/>
      <c r="AG385" s="2"/>
      <c r="AH385" s="2"/>
      <c r="AI385" s="2"/>
      <c r="AJ385" s="2"/>
      <c r="AK385" s="2"/>
      <c r="AL385" s="2"/>
    </row>
    <row r="386" spans="1:38" s="425" customFormat="1">
      <c r="A386" s="2"/>
      <c r="B386" s="336"/>
      <c r="C386" s="2"/>
      <c r="D386" s="2"/>
      <c r="E386" s="335"/>
      <c r="F386" s="429" t="s">
        <v>1790</v>
      </c>
      <c r="G386" s="335"/>
      <c r="H386" s="2"/>
      <c r="I386" s="335"/>
      <c r="J386" s="335"/>
      <c r="K386" s="335"/>
      <c r="L386" s="335"/>
      <c r="M386" s="335"/>
      <c r="N386" s="335"/>
      <c r="O386" s="335"/>
      <c r="P386" s="335"/>
      <c r="Q386" s="335"/>
      <c r="R386" s="335"/>
      <c r="S386" s="335"/>
      <c r="T386" s="2"/>
      <c r="U386" s="2"/>
      <c r="V386" s="2"/>
      <c r="W386" s="2"/>
      <c r="X386" s="2"/>
      <c r="Y386" s="2"/>
      <c r="Z386" s="2"/>
      <c r="AA386" s="2"/>
      <c r="AB386" s="2"/>
      <c r="AC386" s="2"/>
      <c r="AD386" s="2"/>
      <c r="AE386" s="2"/>
      <c r="AF386" s="2"/>
      <c r="AG386" s="2"/>
      <c r="AH386" s="2"/>
      <c r="AI386" s="2"/>
      <c r="AJ386" s="2"/>
      <c r="AK386" s="2"/>
      <c r="AL386" s="2"/>
    </row>
    <row r="387" spans="1:38" s="2" customFormat="1">
      <c r="B387" s="336"/>
      <c r="E387" s="335" t="s">
        <v>282</v>
      </c>
      <c r="F387" s="335" t="s">
        <v>1051</v>
      </c>
      <c r="G387" s="335"/>
      <c r="I387" s="429"/>
      <c r="J387" s="335"/>
      <c r="K387" s="335"/>
      <c r="L387" s="335"/>
      <c r="M387" s="335"/>
      <c r="N387" s="335"/>
      <c r="O387" s="335"/>
      <c r="P387" s="335"/>
      <c r="Q387" s="335"/>
      <c r="R387" s="335"/>
      <c r="S387" s="335"/>
    </row>
    <row r="388" spans="1:38">
      <c r="A388" s="2"/>
      <c r="B388" s="336"/>
      <c r="C388" s="2"/>
      <c r="D388" s="2"/>
      <c r="E388" s="335"/>
      <c r="F388" s="335" t="s">
        <v>306</v>
      </c>
      <c r="G388" s="335"/>
      <c r="H388" s="2"/>
      <c r="I388" s="432"/>
      <c r="J388" s="335"/>
      <c r="K388" s="335"/>
      <c r="L388" s="335"/>
      <c r="M388" s="335"/>
      <c r="N388" s="335"/>
      <c r="O388" s="335"/>
      <c r="P388" s="335"/>
      <c r="Q388" s="335"/>
      <c r="R388" s="335"/>
      <c r="S388" s="335"/>
      <c r="T388" s="2"/>
      <c r="U388" s="2"/>
      <c r="V388" s="2"/>
      <c r="W388" s="2"/>
      <c r="X388" s="2"/>
      <c r="Y388" s="2"/>
      <c r="Z388" s="2"/>
      <c r="AA388" s="2"/>
      <c r="AB388" s="2"/>
      <c r="AC388" s="2"/>
      <c r="AD388" s="2"/>
      <c r="AE388" s="2"/>
      <c r="AF388" s="2"/>
      <c r="AG388" s="2"/>
      <c r="AH388" s="2"/>
      <c r="AI388" s="2"/>
      <c r="AJ388" s="2"/>
      <c r="AK388" s="2"/>
      <c r="AL388" s="2"/>
    </row>
    <row r="389" spans="1:38" s="2" customFormat="1">
      <c r="B389" s="336"/>
      <c r="E389" s="335"/>
      <c r="F389" s="335" t="s">
        <v>1201</v>
      </c>
      <c r="G389" s="335"/>
      <c r="I389" s="432"/>
      <c r="J389" s="335"/>
      <c r="K389" s="335"/>
      <c r="L389" s="335"/>
      <c r="M389" s="335"/>
      <c r="N389" s="335"/>
      <c r="O389" s="335"/>
      <c r="P389" s="335"/>
      <c r="Q389" s="335"/>
      <c r="R389" s="335"/>
      <c r="S389" s="335"/>
    </row>
    <row r="390" spans="1:38" s="2" customFormat="1">
      <c r="B390" s="336"/>
      <c r="E390" s="335"/>
      <c r="F390" s="335"/>
      <c r="G390" s="335"/>
      <c r="I390" s="429"/>
      <c r="J390" s="335"/>
      <c r="K390" s="335"/>
      <c r="L390" s="335"/>
      <c r="M390" s="335"/>
      <c r="N390" s="335"/>
      <c r="O390" s="335"/>
      <c r="P390" s="335"/>
      <c r="Q390" s="335"/>
      <c r="R390" s="335"/>
      <c r="S390" s="335"/>
    </row>
    <row r="391" spans="1:38" s="2" customFormat="1">
      <c r="A391"/>
      <c r="B391" s="6"/>
      <c r="C391"/>
      <c r="D391" s="6" t="s">
        <v>867</v>
      </c>
      <c r="E391" s="6" t="s">
        <v>71</v>
      </c>
      <c r="F391"/>
      <c r="G391"/>
      <c r="H391"/>
      <c r="I391"/>
      <c r="J391" s="298"/>
      <c r="K391" s="298"/>
      <c r="L391" s="298"/>
      <c r="M391" s="298"/>
      <c r="N391" s="298"/>
      <c r="O391" s="298"/>
      <c r="P391" s="298"/>
      <c r="Q391" s="298"/>
      <c r="R391" s="298"/>
      <c r="S391" s="298"/>
      <c r="T391"/>
      <c r="U391"/>
      <c r="V391"/>
      <c r="W391"/>
      <c r="X391"/>
      <c r="Y391"/>
      <c r="Z391"/>
      <c r="AA391"/>
      <c r="AB391"/>
      <c r="AC391"/>
      <c r="AD391"/>
      <c r="AE391"/>
      <c r="AF391"/>
      <c r="AG391"/>
      <c r="AH391"/>
      <c r="AI391"/>
      <c r="AJ391"/>
      <c r="AK391"/>
      <c r="AL391"/>
    </row>
    <row r="392" spans="1:38" s="2" customFormat="1">
      <c r="A392"/>
      <c r="B392" s="6"/>
      <c r="C392"/>
      <c r="D392" s="6"/>
      <c r="E392" s="298" t="s">
        <v>631</v>
      </c>
      <c r="F392" s="298"/>
      <c r="G392" s="298"/>
      <c r="H392"/>
      <c r="I392"/>
      <c r="J392" s="298"/>
      <c r="K392" s="298"/>
      <c r="L392" s="298"/>
      <c r="M392" s="298"/>
      <c r="N392" s="298"/>
      <c r="O392" s="298"/>
      <c r="P392" s="298"/>
      <c r="Q392" s="298"/>
      <c r="R392" s="298"/>
      <c r="S392" s="298"/>
      <c r="T392"/>
      <c r="U392"/>
      <c r="V392"/>
      <c r="W392"/>
      <c r="X392"/>
      <c r="Y392"/>
      <c r="Z392"/>
      <c r="AA392"/>
      <c r="AB392"/>
      <c r="AC392"/>
      <c r="AD392"/>
      <c r="AE392"/>
      <c r="AF392"/>
      <c r="AG392"/>
      <c r="AH392"/>
      <c r="AI392"/>
      <c r="AJ392"/>
      <c r="AK392"/>
      <c r="AL392"/>
    </row>
    <row r="393" spans="1:38" s="2" customFormat="1">
      <c r="A393"/>
      <c r="B393" s="6"/>
      <c r="C393"/>
      <c r="D393" s="6"/>
      <c r="E393" s="298" t="s">
        <v>633</v>
      </c>
      <c r="F393" s="298"/>
      <c r="G393" s="298"/>
      <c r="H393"/>
      <c r="I393"/>
      <c r="J393" s="298"/>
      <c r="K393" s="298"/>
      <c r="L393" s="298"/>
      <c r="M393" s="298"/>
      <c r="N393" s="298"/>
      <c r="O393" s="298"/>
      <c r="P393" s="298"/>
      <c r="Q393" s="298"/>
      <c r="R393" s="298"/>
      <c r="S393" s="298"/>
      <c r="T393"/>
      <c r="U393"/>
      <c r="V393"/>
      <c r="W393"/>
      <c r="X393"/>
      <c r="Y393"/>
      <c r="Z393"/>
      <c r="AA393"/>
      <c r="AB393"/>
      <c r="AC393"/>
      <c r="AD393"/>
      <c r="AE393"/>
      <c r="AF393"/>
      <c r="AG393"/>
      <c r="AH393"/>
      <c r="AI393"/>
      <c r="AJ393"/>
      <c r="AK393"/>
      <c r="AL393"/>
    </row>
    <row r="394" spans="1:38" s="2" customFormat="1">
      <c r="A394"/>
      <c r="B394" s="6"/>
      <c r="C394"/>
      <c r="D394" s="6"/>
      <c r="E394" s="298"/>
      <c r="F394" s="298"/>
      <c r="G394" s="298"/>
      <c r="H394"/>
      <c r="I394"/>
      <c r="J394" s="298"/>
      <c r="K394" s="298"/>
      <c r="L394" s="298"/>
      <c r="M394" s="298"/>
      <c r="N394" s="298"/>
      <c r="O394" s="298"/>
      <c r="P394" s="298"/>
      <c r="Q394" s="298"/>
      <c r="R394" s="298"/>
      <c r="S394" s="298"/>
      <c r="T394"/>
      <c r="U394"/>
      <c r="V394"/>
      <c r="W394"/>
      <c r="X394"/>
      <c r="Y394"/>
      <c r="Z394"/>
      <c r="AA394"/>
      <c r="AB394"/>
      <c r="AC394"/>
      <c r="AD394"/>
      <c r="AE394"/>
      <c r="AF394"/>
      <c r="AG394"/>
      <c r="AH394"/>
      <c r="AI394"/>
      <c r="AJ394"/>
      <c r="AK394"/>
      <c r="AL394"/>
    </row>
    <row r="395" spans="1:38" s="425" customFormat="1">
      <c r="A395"/>
      <c r="B395" s="6"/>
      <c r="C395"/>
      <c r="D395" s="6" t="s">
        <v>893</v>
      </c>
      <c r="E395" s="6" t="s">
        <v>547</v>
      </c>
      <c r="F395"/>
      <c r="G395"/>
      <c r="H395"/>
      <c r="I395"/>
      <c r="J395" s="298"/>
      <c r="K395" s="298"/>
      <c r="L395" s="298"/>
      <c r="M395" s="298"/>
      <c r="N395" s="298"/>
      <c r="O395" s="298"/>
      <c r="P395" s="298"/>
      <c r="Q395" s="298"/>
      <c r="R395" s="298"/>
      <c r="S395" s="298"/>
      <c r="T395"/>
      <c r="U395"/>
      <c r="V395"/>
      <c r="W395"/>
      <c r="X395"/>
      <c r="Y395"/>
      <c r="Z395"/>
      <c r="AA395"/>
      <c r="AB395"/>
      <c r="AC395"/>
      <c r="AD395"/>
      <c r="AE395"/>
      <c r="AF395"/>
      <c r="AG395"/>
      <c r="AH395"/>
      <c r="AI395"/>
      <c r="AJ395"/>
      <c r="AK395"/>
      <c r="AL395"/>
    </row>
    <row r="396" spans="1:38" s="425" customFormat="1">
      <c r="A396" s="2"/>
      <c r="B396" s="336"/>
      <c r="C396" s="2"/>
      <c r="D396" s="2"/>
      <c r="E396" s="335" t="s">
        <v>281</v>
      </c>
      <c r="F396" s="335" t="s">
        <v>1054</v>
      </c>
      <c r="G396" s="335"/>
      <c r="H396" s="2"/>
      <c r="I396" s="335"/>
      <c r="J396" s="335"/>
      <c r="K396" s="335"/>
      <c r="L396" s="335"/>
      <c r="M396" s="335"/>
      <c r="N396" s="335"/>
      <c r="O396" s="335"/>
      <c r="P396" s="335"/>
      <c r="Q396" s="335"/>
      <c r="R396" s="335"/>
      <c r="S396" s="335"/>
      <c r="T396" s="2"/>
      <c r="U396" s="2"/>
      <c r="V396" s="2"/>
      <c r="W396" s="2"/>
      <c r="X396" s="2"/>
      <c r="Y396" s="2"/>
      <c r="Z396" s="2"/>
      <c r="AA396" s="2"/>
      <c r="AB396" s="2"/>
      <c r="AC396" s="2"/>
      <c r="AD396" s="2"/>
      <c r="AE396" s="2"/>
      <c r="AF396" s="2"/>
      <c r="AG396" s="2"/>
      <c r="AH396" s="2"/>
      <c r="AI396" s="2"/>
      <c r="AJ396" s="2"/>
      <c r="AK396" s="2"/>
      <c r="AL396" s="2"/>
    </row>
    <row r="397" spans="1:38" s="425" customFormat="1">
      <c r="A397" s="2"/>
      <c r="B397" s="336"/>
      <c r="C397" s="2"/>
      <c r="D397" s="2"/>
      <c r="E397" s="335"/>
      <c r="F397" s="429" t="s">
        <v>1790</v>
      </c>
      <c r="G397" s="298"/>
      <c r="H397"/>
      <c r="I397" s="298"/>
      <c r="J397" s="298"/>
      <c r="K397" s="335"/>
      <c r="L397" s="335"/>
      <c r="M397" s="335"/>
      <c r="N397" s="335"/>
      <c r="O397" s="335"/>
      <c r="P397" s="335"/>
      <c r="Q397" s="335"/>
      <c r="R397" s="335"/>
      <c r="S397" s="335"/>
      <c r="T397" s="2"/>
      <c r="U397" s="2"/>
      <c r="V397" s="2"/>
      <c r="W397" s="2"/>
      <c r="X397" s="2"/>
      <c r="Y397" s="2"/>
      <c r="Z397" s="2"/>
      <c r="AA397" s="2"/>
      <c r="AB397" s="2"/>
      <c r="AC397" s="2"/>
      <c r="AD397" s="2"/>
      <c r="AE397" s="2"/>
      <c r="AF397" s="2"/>
      <c r="AG397" s="2"/>
      <c r="AH397" s="2"/>
      <c r="AI397" s="2"/>
      <c r="AJ397" s="2"/>
      <c r="AK397" s="2"/>
      <c r="AL397" s="2"/>
    </row>
    <row r="398" spans="1:38">
      <c r="A398" s="2"/>
      <c r="B398" s="336"/>
      <c r="C398" s="2"/>
      <c r="D398" s="2"/>
      <c r="E398" s="335" t="s">
        <v>282</v>
      </c>
      <c r="F398" s="335" t="s">
        <v>1052</v>
      </c>
      <c r="G398" s="335"/>
      <c r="H398" s="2"/>
      <c r="I398" s="429"/>
      <c r="J398" s="335"/>
      <c r="K398" s="335"/>
      <c r="L398" s="335"/>
      <c r="M398" s="335"/>
      <c r="N398" s="335"/>
      <c r="O398" s="335"/>
      <c r="P398" s="335"/>
      <c r="Q398" s="335"/>
      <c r="R398" s="335"/>
      <c r="S398" s="335"/>
      <c r="T398" s="2"/>
      <c r="U398" s="2"/>
      <c r="V398" s="2"/>
      <c r="W398" s="2"/>
      <c r="X398" s="2"/>
      <c r="Y398" s="2"/>
      <c r="Z398" s="2"/>
      <c r="AA398" s="2"/>
      <c r="AB398" s="2"/>
      <c r="AC398" s="2"/>
      <c r="AD398" s="2"/>
      <c r="AE398" s="2"/>
      <c r="AF398" s="2"/>
      <c r="AG398" s="2"/>
      <c r="AH398" s="2"/>
      <c r="AI398" s="2"/>
      <c r="AJ398" s="2"/>
      <c r="AK398" s="2"/>
      <c r="AL398" s="2"/>
    </row>
    <row r="399" spans="1:38">
      <c r="A399" s="2"/>
      <c r="B399" s="336"/>
      <c r="C399" s="2"/>
      <c r="D399" s="2"/>
      <c r="E399" s="335"/>
      <c r="F399" s="335" t="s">
        <v>1053</v>
      </c>
      <c r="G399" s="335"/>
      <c r="H399" s="2"/>
      <c r="I399" s="432"/>
      <c r="J399" s="335"/>
      <c r="K399" s="335"/>
      <c r="L399" s="335"/>
      <c r="M399" s="335"/>
      <c r="N399" s="335"/>
      <c r="O399" s="335"/>
      <c r="P399" s="335"/>
      <c r="Q399" s="335"/>
      <c r="R399" s="335"/>
      <c r="S399" s="335"/>
      <c r="T399" s="2"/>
      <c r="U399" s="2"/>
      <c r="V399" s="2"/>
      <c r="W399" s="2"/>
      <c r="X399" s="2"/>
      <c r="Y399" s="2"/>
      <c r="Z399" s="2"/>
      <c r="AA399" s="2"/>
      <c r="AB399" s="2"/>
      <c r="AC399" s="2"/>
      <c r="AD399" s="2"/>
      <c r="AE399" s="2"/>
      <c r="AF399" s="2"/>
      <c r="AG399" s="2"/>
      <c r="AH399" s="2"/>
      <c r="AI399" s="2"/>
      <c r="AJ399" s="2"/>
      <c r="AK399" s="2"/>
      <c r="AL399" s="2"/>
    </row>
    <row r="400" spans="1:38">
      <c r="A400" s="2"/>
      <c r="B400" s="336"/>
      <c r="C400" s="2"/>
      <c r="D400" s="2"/>
      <c r="E400" s="335"/>
      <c r="F400" s="335" t="s">
        <v>1827</v>
      </c>
      <c r="G400" s="335"/>
      <c r="H400" s="2"/>
      <c r="I400" s="432"/>
      <c r="J400" s="335"/>
      <c r="K400" s="335"/>
      <c r="L400" s="335"/>
      <c r="M400" s="335"/>
      <c r="N400" s="335"/>
      <c r="O400" s="335"/>
      <c r="P400" s="335"/>
      <c r="Q400" s="335"/>
      <c r="R400" s="335"/>
      <c r="S400" s="335"/>
      <c r="T400" s="2"/>
      <c r="U400" s="2"/>
      <c r="V400" s="2"/>
      <c r="W400" s="2"/>
      <c r="X400" s="2"/>
      <c r="Y400" s="2"/>
      <c r="Z400" s="2"/>
      <c r="AA400" s="2"/>
      <c r="AB400" s="2"/>
      <c r="AC400" s="2"/>
      <c r="AD400" s="2"/>
      <c r="AE400" s="2"/>
      <c r="AF400" s="2"/>
      <c r="AG400" s="2"/>
      <c r="AH400" s="2"/>
      <c r="AI400" s="2"/>
      <c r="AJ400" s="2"/>
      <c r="AK400" s="2"/>
      <c r="AL400" s="2"/>
    </row>
    <row r="401" spans="1:38">
      <c r="A401" s="2"/>
      <c r="B401" s="336"/>
      <c r="C401" s="2"/>
      <c r="D401" s="2"/>
      <c r="E401" s="335"/>
      <c r="F401" s="335"/>
      <c r="G401" s="335"/>
      <c r="H401" s="2"/>
      <c r="I401" s="432"/>
      <c r="J401" s="335"/>
      <c r="K401" s="335"/>
      <c r="L401" s="335"/>
      <c r="M401" s="335"/>
      <c r="N401" s="335"/>
      <c r="O401" s="335"/>
      <c r="P401" s="335"/>
      <c r="Q401" s="335"/>
      <c r="R401" s="335"/>
      <c r="S401" s="335"/>
      <c r="T401" s="2"/>
      <c r="U401" s="2"/>
      <c r="V401" s="2"/>
      <c r="W401" s="2"/>
      <c r="X401" s="2"/>
      <c r="Y401" s="2"/>
      <c r="Z401" s="2"/>
      <c r="AA401" s="2"/>
      <c r="AB401" s="2"/>
      <c r="AC401" s="2"/>
      <c r="AD401" s="2"/>
      <c r="AE401" s="2"/>
      <c r="AF401" s="2"/>
      <c r="AG401" s="2"/>
      <c r="AH401" s="2"/>
      <c r="AI401" s="2"/>
      <c r="AJ401" s="2"/>
      <c r="AK401" s="2"/>
      <c r="AL401" s="2"/>
    </row>
    <row r="402" spans="1:38">
      <c r="A402" s="2"/>
      <c r="B402" s="336"/>
      <c r="C402" s="2"/>
      <c r="D402" s="2"/>
      <c r="E402" s="335"/>
      <c r="F402" s="1143"/>
      <c r="G402" s="1143"/>
      <c r="H402" s="1143"/>
      <c r="I402" s="1143"/>
      <c r="J402" s="1143"/>
      <c r="K402" s="1143"/>
      <c r="L402" s="1143"/>
      <c r="M402" s="1143"/>
      <c r="N402" s="1143"/>
      <c r="O402" s="1143"/>
      <c r="P402" s="1143"/>
      <c r="Q402" s="1143"/>
      <c r="R402" s="1143"/>
      <c r="S402" s="1143"/>
      <c r="T402" s="1143"/>
      <c r="U402" s="1143"/>
      <c r="V402" s="1143"/>
      <c r="W402" s="1143"/>
      <c r="X402" s="1143"/>
      <c r="Y402" s="1143"/>
      <c r="Z402" s="1143"/>
      <c r="AA402" s="1143"/>
      <c r="AB402" s="1143"/>
      <c r="AC402" s="1143"/>
      <c r="AD402" s="1143"/>
      <c r="AE402" s="1143"/>
      <c r="AF402" s="1143"/>
      <c r="AG402" s="1143"/>
      <c r="AH402" s="1143"/>
      <c r="AI402" s="1143"/>
      <c r="AJ402" s="1143"/>
      <c r="AK402" s="1143"/>
      <c r="AL402" s="2"/>
    </row>
    <row r="403" spans="1:38">
      <c r="A403" s="13"/>
      <c r="B403" s="22" t="s">
        <v>869</v>
      </c>
      <c r="C403" s="22" t="s">
        <v>627</v>
      </c>
      <c r="D403" s="13"/>
      <c r="E403" s="13"/>
      <c r="F403" s="365"/>
      <c r="G403" s="365"/>
      <c r="H403" s="365"/>
      <c r="I403" s="365"/>
      <c r="J403" s="365"/>
      <c r="K403" s="365"/>
      <c r="L403" s="365"/>
      <c r="M403" s="365"/>
      <c r="N403" s="365"/>
      <c r="O403" s="365"/>
      <c r="P403" s="365"/>
      <c r="Q403" s="365"/>
      <c r="R403" s="365"/>
      <c r="S403" s="365"/>
      <c r="T403" s="13"/>
      <c r="U403" s="13"/>
      <c r="V403" s="13"/>
      <c r="W403" s="13"/>
      <c r="X403" s="13"/>
      <c r="Y403" s="13"/>
      <c r="Z403" s="13"/>
      <c r="AA403" s="13"/>
      <c r="AB403" s="13"/>
      <c r="AC403" s="13"/>
      <c r="AD403" s="13"/>
      <c r="AE403" s="13"/>
      <c r="AF403" s="13"/>
      <c r="AG403" s="13"/>
      <c r="AH403" s="13"/>
      <c r="AI403" s="13"/>
      <c r="AJ403" s="13"/>
      <c r="AK403" s="13"/>
      <c r="AL403" s="13"/>
    </row>
    <row r="404" spans="1:38">
      <c r="A404" s="1"/>
      <c r="B404" s="367"/>
      <c r="C404" s="1"/>
      <c r="D404" s="367"/>
      <c r="E404" s="1"/>
      <c r="F404" s="299"/>
      <c r="G404" s="299"/>
      <c r="H404" s="299"/>
      <c r="I404" s="299"/>
      <c r="J404" s="299"/>
      <c r="K404" s="299"/>
      <c r="L404" s="299"/>
      <c r="M404" s="299"/>
      <c r="N404" s="299"/>
      <c r="O404" s="299"/>
      <c r="P404" s="299"/>
      <c r="Q404" s="299"/>
      <c r="R404" s="299"/>
      <c r="S404" s="299"/>
      <c r="T404" s="1"/>
      <c r="U404" s="1"/>
      <c r="V404" s="1"/>
      <c r="W404" s="1"/>
      <c r="X404" s="1"/>
      <c r="Y404" s="1"/>
      <c r="Z404" s="1"/>
      <c r="AA404" s="1"/>
      <c r="AB404" s="1"/>
      <c r="AC404" s="1"/>
      <c r="AD404" s="1"/>
      <c r="AE404" s="1"/>
      <c r="AF404" s="1"/>
      <c r="AG404" s="1"/>
      <c r="AH404" s="1"/>
      <c r="AI404" s="1"/>
      <c r="AJ404" s="1"/>
      <c r="AK404" s="1"/>
      <c r="AL404" s="1"/>
    </row>
    <row r="405" spans="1:38">
      <c r="B405" s="6"/>
      <c r="C405" s="6" t="s">
        <v>944</v>
      </c>
      <c r="G405" s="6" t="s">
        <v>627</v>
      </c>
      <c r="I405" s="298"/>
      <c r="J405" s="298"/>
      <c r="K405" s="298"/>
      <c r="L405" s="298"/>
      <c r="M405" s="298"/>
      <c r="N405" s="298"/>
      <c r="O405" s="298"/>
      <c r="P405" s="298"/>
      <c r="Q405" s="298"/>
      <c r="R405" s="298"/>
      <c r="S405" s="298"/>
    </row>
    <row r="406" spans="1:38">
      <c r="B406" s="6"/>
      <c r="D406" s="298"/>
      <c r="E406" s="298" t="s">
        <v>281</v>
      </c>
      <c r="F406" s="298" t="s">
        <v>634</v>
      </c>
      <c r="G406" s="298"/>
      <c r="I406" s="298"/>
      <c r="J406" s="298"/>
      <c r="K406" s="298"/>
      <c r="L406" s="298"/>
      <c r="M406" s="298"/>
      <c r="N406" s="298"/>
      <c r="O406" s="298"/>
      <c r="P406" s="298"/>
      <c r="Q406" s="298"/>
      <c r="R406" s="298"/>
      <c r="S406" s="298"/>
    </row>
    <row r="407" spans="1:38">
      <c r="B407" s="6"/>
      <c r="E407" s="298" t="s">
        <v>282</v>
      </c>
      <c r="F407" s="298" t="s">
        <v>538</v>
      </c>
      <c r="G407" s="298"/>
      <c r="I407" s="298"/>
      <c r="J407" s="298"/>
      <c r="K407" s="298"/>
      <c r="L407" s="298"/>
      <c r="M407" s="298"/>
      <c r="N407" s="298"/>
      <c r="O407" s="298"/>
      <c r="P407" s="298"/>
      <c r="Q407" s="298"/>
      <c r="R407" s="298"/>
      <c r="S407" s="298"/>
    </row>
    <row r="408" spans="1:38">
      <c r="B408" s="6"/>
      <c r="E408" s="298" t="s">
        <v>288</v>
      </c>
      <c r="F408" s="298" t="s">
        <v>418</v>
      </c>
      <c r="J408" s="298"/>
      <c r="K408" s="298"/>
      <c r="L408" s="298"/>
      <c r="M408" s="298"/>
      <c r="N408" s="298"/>
      <c r="O408" s="298"/>
      <c r="P408" s="298"/>
      <c r="Q408" s="298"/>
      <c r="R408" s="298"/>
      <c r="S408" s="298"/>
    </row>
    <row r="409" spans="1:38">
      <c r="P409" s="298"/>
      <c r="Q409" s="298"/>
      <c r="R409" s="298"/>
      <c r="S409" s="298"/>
      <c r="T409" s="298"/>
      <c r="U409" s="298"/>
    </row>
    <row r="410" spans="1:38">
      <c r="B410" s="6"/>
      <c r="C410" s="6" t="s">
        <v>945</v>
      </c>
      <c r="G410" s="6" t="s">
        <v>419</v>
      </c>
      <c r="I410" s="298"/>
      <c r="P410" s="298"/>
      <c r="Q410" s="298"/>
      <c r="R410" s="298"/>
      <c r="S410" s="298"/>
    </row>
    <row r="411" spans="1:38">
      <c r="B411" s="6"/>
      <c r="F411" s="298" t="s">
        <v>1391</v>
      </c>
    </row>
    <row r="412" spans="1:38">
      <c r="B412" s="6"/>
      <c r="S412" s="298"/>
    </row>
    <row r="413" spans="1:38">
      <c r="B413" s="6"/>
      <c r="C413" s="6" t="s">
        <v>790</v>
      </c>
      <c r="G413" s="6" t="s">
        <v>1059</v>
      </c>
      <c r="S413" s="298"/>
    </row>
    <row r="414" spans="1:38">
      <c r="B414" s="6"/>
      <c r="E414" t="s">
        <v>281</v>
      </c>
      <c r="F414" t="s">
        <v>1061</v>
      </c>
      <c r="S414" s="298"/>
    </row>
    <row r="415" spans="1:38">
      <c r="B415" s="6"/>
      <c r="E415" t="s">
        <v>282</v>
      </c>
      <c r="F415" s="298" t="s">
        <v>1392</v>
      </c>
      <c r="S415" s="298"/>
    </row>
    <row r="416" spans="1:38">
      <c r="B416" s="6"/>
      <c r="F416" t="s">
        <v>1062</v>
      </c>
      <c r="S416" s="298"/>
    </row>
    <row r="417" spans="1:38">
      <c r="B417" s="6"/>
      <c r="S417" s="298"/>
    </row>
    <row r="418" spans="1:38">
      <c r="A418" s="13"/>
      <c r="B418" s="595" t="s">
        <v>1060</v>
      </c>
      <c r="C418" s="22" t="s">
        <v>1063</v>
      </c>
      <c r="D418" s="13"/>
      <c r="E418" s="13"/>
      <c r="F418" s="365"/>
      <c r="G418" s="365"/>
      <c r="H418" s="365"/>
      <c r="I418" s="365"/>
      <c r="J418" s="365"/>
      <c r="K418" s="365"/>
      <c r="L418" s="365"/>
      <c r="M418" s="365"/>
      <c r="N418" s="365"/>
      <c r="O418" s="365"/>
      <c r="P418" s="365"/>
      <c r="Q418" s="365"/>
      <c r="R418" s="365"/>
      <c r="S418" s="365"/>
      <c r="T418" s="13"/>
      <c r="U418" s="13"/>
      <c r="V418" s="13"/>
      <c r="W418" s="13"/>
      <c r="X418" s="13"/>
      <c r="Y418" s="13"/>
      <c r="Z418" s="13"/>
      <c r="AA418" s="13"/>
      <c r="AB418" s="13"/>
      <c r="AC418" s="13"/>
      <c r="AD418" s="13"/>
      <c r="AE418" s="13"/>
      <c r="AF418" s="13"/>
      <c r="AG418" s="13"/>
      <c r="AH418" s="13"/>
      <c r="AI418" s="13"/>
      <c r="AJ418" s="13"/>
      <c r="AK418" s="13"/>
      <c r="AL418" s="13"/>
    </row>
    <row r="419" spans="1:38">
      <c r="B419" s="6"/>
      <c r="C419" s="298" t="s">
        <v>1788</v>
      </c>
      <c r="G419" s="6"/>
      <c r="I419" s="298"/>
      <c r="S419" s="298"/>
    </row>
    <row r="420" spans="1:38">
      <c r="B420" s="6"/>
      <c r="C420" s="298" t="s">
        <v>1789</v>
      </c>
      <c r="S420" s="298"/>
    </row>
    <row r="421" spans="1:38">
      <c r="B421" s="6"/>
      <c r="S421" s="298"/>
    </row>
    <row r="422" spans="1:38" hidden="1">
      <c r="B422" s="6"/>
      <c r="S422" s="298"/>
    </row>
    <row r="423" spans="1:38" hidden="1">
      <c r="B423" s="6"/>
      <c r="S423" s="298"/>
    </row>
    <row r="424" spans="1:38" hidden="1">
      <c r="B424" s="6"/>
      <c r="S424" s="298"/>
    </row>
    <row r="425" spans="1:38" hidden="1">
      <c r="B425" s="6"/>
      <c r="S425" s="298"/>
    </row>
    <row r="426" spans="1:38" hidden="1">
      <c r="B426" s="6"/>
      <c r="S426" s="298"/>
    </row>
    <row r="427" spans="1:38" hidden="1">
      <c r="B427" s="6"/>
      <c r="S427" s="298"/>
    </row>
    <row r="428" spans="1:38" hidden="1">
      <c r="B428" s="6"/>
      <c r="D428" s="6"/>
      <c r="E428" s="298"/>
      <c r="F428" s="298"/>
      <c r="G428" s="298"/>
      <c r="H428" s="298"/>
      <c r="I428" s="298"/>
      <c r="J428" s="298"/>
      <c r="K428" s="298"/>
      <c r="L428" s="298"/>
      <c r="M428" s="298"/>
      <c r="N428" s="298"/>
      <c r="O428" s="298"/>
      <c r="P428" s="298"/>
      <c r="Q428" s="298"/>
      <c r="R428" s="298"/>
      <c r="S428" s="298"/>
    </row>
    <row r="429" spans="1:38" hidden="1">
      <c r="B429" s="6"/>
      <c r="D429" s="6"/>
      <c r="E429" s="298"/>
      <c r="F429" s="298"/>
      <c r="G429" s="298"/>
      <c r="H429" s="298"/>
      <c r="I429" s="298"/>
      <c r="J429" s="298"/>
      <c r="K429" s="298"/>
      <c r="L429" s="298"/>
      <c r="M429" s="298"/>
      <c r="N429" s="298"/>
      <c r="O429" s="298"/>
      <c r="P429" s="298"/>
      <c r="Q429" s="298"/>
      <c r="R429" s="298"/>
      <c r="S429" s="298"/>
    </row>
    <row r="430" spans="1:38" hidden="1">
      <c r="J430" s="298"/>
      <c r="K430" s="298"/>
      <c r="L430" s="298"/>
      <c r="M430" s="298"/>
      <c r="N430" s="298"/>
      <c r="O430" s="298"/>
      <c r="P430" s="298"/>
      <c r="Q430" s="298"/>
      <c r="R430" s="298"/>
      <c r="S430" s="298"/>
    </row>
    <row r="431" spans="1:38" hidden="1">
      <c r="J431" s="298"/>
      <c r="K431" s="298"/>
      <c r="L431" s="298"/>
      <c r="M431" s="298"/>
      <c r="N431" s="298"/>
      <c r="O431" s="298"/>
      <c r="P431" s="298"/>
      <c r="Q431" s="298"/>
      <c r="R431" s="298"/>
      <c r="S431" s="298"/>
    </row>
    <row r="432" spans="1:38" hidden="1">
      <c r="J432" s="298"/>
      <c r="K432" s="298"/>
      <c r="L432" s="298"/>
      <c r="M432" s="298"/>
      <c r="N432" s="298"/>
      <c r="O432" s="298"/>
      <c r="P432" s="298"/>
      <c r="Q432" s="298"/>
      <c r="R432" s="298"/>
      <c r="S432" s="298"/>
    </row>
    <row r="433" spans="2:19" hidden="1">
      <c r="J433" s="298"/>
      <c r="K433" s="298"/>
      <c r="L433" s="298"/>
      <c r="M433" s="298"/>
      <c r="N433" s="298"/>
      <c r="O433" s="298"/>
      <c r="P433" s="298"/>
      <c r="Q433" s="298"/>
      <c r="R433" s="298"/>
      <c r="S433" s="298"/>
    </row>
    <row r="434" spans="2:19" hidden="1">
      <c r="J434" s="298"/>
      <c r="K434" s="298"/>
      <c r="L434" s="298"/>
      <c r="M434" s="298"/>
      <c r="N434" s="298"/>
      <c r="O434" s="298"/>
      <c r="P434" s="298"/>
      <c r="Q434" s="298"/>
      <c r="R434" s="298"/>
      <c r="S434" s="298"/>
    </row>
    <row r="435" spans="2:19" hidden="1">
      <c r="J435" s="298"/>
      <c r="K435" s="298"/>
      <c r="L435" s="298"/>
      <c r="M435" s="298"/>
      <c r="N435" s="298"/>
      <c r="O435" s="298"/>
      <c r="P435" s="298"/>
      <c r="Q435" s="298"/>
      <c r="R435" s="298"/>
      <c r="S435" s="298"/>
    </row>
    <row r="436" spans="2:19" hidden="1">
      <c r="J436" s="298"/>
      <c r="K436" s="298"/>
      <c r="L436" s="298"/>
      <c r="M436" s="298"/>
      <c r="N436" s="298"/>
      <c r="O436" s="298"/>
      <c r="P436" s="298"/>
      <c r="Q436" s="298"/>
      <c r="R436" s="298"/>
      <c r="S436" s="298"/>
    </row>
    <row r="437" spans="2:19" hidden="1">
      <c r="J437" s="298"/>
      <c r="K437" s="298"/>
      <c r="L437" s="298"/>
      <c r="M437" s="298"/>
      <c r="N437" s="298"/>
      <c r="O437" s="298"/>
      <c r="P437" s="298"/>
      <c r="Q437" s="298"/>
      <c r="R437" s="298"/>
      <c r="S437" s="298"/>
    </row>
    <row r="438" spans="2:19" hidden="1">
      <c r="J438" s="298"/>
      <c r="K438" s="298"/>
      <c r="L438" s="298"/>
      <c r="M438" s="298"/>
      <c r="N438" s="298"/>
      <c r="O438" s="298"/>
      <c r="P438" s="298"/>
      <c r="Q438" s="298"/>
      <c r="R438" s="298"/>
      <c r="S438" s="298"/>
    </row>
    <row r="439" spans="2:19" hidden="1">
      <c r="L439" s="298"/>
      <c r="M439" s="298"/>
      <c r="N439" s="298"/>
      <c r="O439" s="298"/>
      <c r="P439" s="298"/>
      <c r="Q439" s="298"/>
      <c r="R439" s="298"/>
      <c r="S439" s="298"/>
    </row>
    <row r="440" spans="2:19" hidden="1">
      <c r="J440" s="298"/>
      <c r="K440" s="298"/>
      <c r="L440" s="298"/>
      <c r="M440" s="298"/>
      <c r="N440" s="298"/>
      <c r="O440" s="298"/>
      <c r="P440" s="298"/>
      <c r="Q440" s="298"/>
      <c r="R440" s="298"/>
      <c r="S440" s="298"/>
    </row>
    <row r="441" spans="2:19" hidden="1">
      <c r="B441" s="6"/>
      <c r="D441" s="6"/>
      <c r="E441" s="298"/>
      <c r="F441" s="298"/>
      <c r="G441" s="298"/>
      <c r="H441" s="298"/>
      <c r="I441" s="298"/>
      <c r="J441" s="298"/>
      <c r="K441" s="298"/>
      <c r="L441" s="298"/>
      <c r="M441" s="298"/>
      <c r="N441" s="298"/>
      <c r="O441" s="298"/>
      <c r="P441" s="298"/>
      <c r="Q441" s="298"/>
      <c r="R441" s="298"/>
      <c r="S441" s="298"/>
    </row>
    <row r="442" spans="2:19" hidden="1">
      <c r="B442" s="6"/>
      <c r="C442" s="6"/>
      <c r="D442" s="6"/>
      <c r="E442" s="298"/>
      <c r="F442" s="298"/>
      <c r="G442" s="298"/>
      <c r="H442" s="298"/>
      <c r="I442" s="298"/>
      <c r="J442" s="298"/>
      <c r="K442" s="298"/>
      <c r="L442" s="298"/>
      <c r="M442" s="298"/>
      <c r="N442" s="298"/>
      <c r="O442" s="298"/>
      <c r="P442" s="298"/>
      <c r="Q442" s="298"/>
      <c r="R442" s="298"/>
      <c r="S442" s="298"/>
    </row>
    <row r="443" spans="2:19" hidden="1">
      <c r="D443" s="6"/>
    </row>
    <row r="444" spans="2:19" hidden="1"/>
    <row r="445" spans="2:19" hidden="1"/>
    <row r="446" spans="2:19" hidden="1"/>
    <row r="447" spans="2:19" hidden="1"/>
    <row r="448" spans="2:19" hidden="1"/>
    <row r="449" spans="1:37" hidden="1"/>
    <row r="450" spans="1:37" hidden="1"/>
    <row r="451" spans="1:37" hidden="1"/>
    <row r="452" spans="1:37" hidden="1"/>
    <row r="453" spans="1:37" hidden="1"/>
    <row r="454" spans="1:37" hidden="1"/>
    <row r="455" spans="1:37" hidden="1"/>
    <row r="456" spans="1:37" hidden="1"/>
    <row r="457" spans="1:37" hidden="1"/>
    <row r="458" spans="1:37" hidden="1"/>
    <row r="459" spans="1:37" hidden="1">
      <c r="A459" s="14"/>
      <c r="B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row>
    <row r="460" spans="1:37" hidden="1"/>
    <row r="461" spans="1:37" hidden="1"/>
    <row r="462" spans="1:37" hidden="1"/>
    <row r="463" spans="1:37" hidden="1"/>
    <row r="464" spans="1:37"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t="13.7" hidden="1" customHeight="1"/>
    <row r="676" ht="13.7" hidden="1" customHeight="1"/>
    <row r="677" ht="13.7" hidden="1" customHeight="1"/>
    <row r="678" ht="13.7" hidden="1" customHeight="1"/>
    <row r="679" ht="13.7" hidden="1" customHeight="1"/>
    <row r="680"/>
    <row r="681"/>
    <row r="682"/>
    <row r="683"/>
    <row r="684"/>
    <row r="685"/>
    <row r="686"/>
    <row r="687"/>
    <row r="688"/>
    <row r="689"/>
    <row r="690"/>
    <row r="691"/>
    <row r="692"/>
  </sheetData>
  <sheetProtection algorithmName="SHA-512" hashValue="CLZj185euQQ58dgvKjyHGMZtN87744E7BijvjOihW6O/umXy+U42STcRYzw+zH4E8AdYL/DuMvuZ6Im4Bkr9sQ==" saltValue="Iik2DM4+6WTmOcre5GNMeA==" spinCount="100000" sheet="1" selectLockedCells="1"/>
  <customSheetViews>
    <customSheetView guid="{564791B4-DB72-424F-AF43-EEA97BEE3A35}" showPageBreaks="1" showGridLines="0" printArea="1" hiddenRows="1" hiddenColumns="1" topLeftCell="A7">
      <selection activeCell="E23" sqref="E23"/>
      <rowBreaks count="2" manualBreakCount="2">
        <brk id="59" max="37" man="1"/>
        <brk id="225" max="37" man="1"/>
      </rowBreaks>
      <pageMargins left="0.75" right="0.75" top="0.75" bottom="0.75" header="0.5" footer="0.5"/>
      <printOptions horizontalCentered="1"/>
      <pageSetup scale="92" fitToHeight="10" orientation="portrait" r:id="rId1"/>
      <headerFooter alignWithMargins="0"/>
    </customSheetView>
  </customSheetViews>
  <mergeCells count="29">
    <mergeCell ref="E107:AK108"/>
    <mergeCell ref="E140:AK141"/>
    <mergeCell ref="G150:AK151"/>
    <mergeCell ref="G88:AK91"/>
    <mergeCell ref="G93:AK96"/>
    <mergeCell ref="G98:AK99"/>
    <mergeCell ref="G101:AK102"/>
    <mergeCell ref="G104:AK106"/>
    <mergeCell ref="G85:AK86"/>
    <mergeCell ref="G64:AK65"/>
    <mergeCell ref="G66:AK67"/>
    <mergeCell ref="G74:AK76"/>
    <mergeCell ref="G78:AK80"/>
    <mergeCell ref="D19:AK24"/>
    <mergeCell ref="E375:XFD376"/>
    <mergeCell ref="F377:AL378"/>
    <mergeCell ref="A1:AL2"/>
    <mergeCell ref="E353:AK357"/>
    <mergeCell ref="F358:AK361"/>
    <mergeCell ref="F362:AK365"/>
    <mergeCell ref="D7:AK18"/>
    <mergeCell ref="D28:AK29"/>
    <mergeCell ref="F35:AK36"/>
    <mergeCell ref="F41:AK43"/>
    <mergeCell ref="G47:AK49"/>
    <mergeCell ref="G50:AK52"/>
    <mergeCell ref="G57:AK59"/>
    <mergeCell ref="G60:AK62"/>
    <mergeCell ref="G82:AK83"/>
  </mergeCells>
  <phoneticPr fontId="0" type="noConversion"/>
  <hyperlinks>
    <hyperlink ref="E30" r:id="rId2"/>
    <hyperlink ref="E31" r:id="rId3"/>
    <hyperlink ref="E25" r:id="rId4"/>
    <hyperlink ref="E26" r:id="rId5"/>
  </hyperlinks>
  <printOptions horizontalCentered="1"/>
  <pageMargins left="0.75" right="0.75" top="0.75" bottom="0.75" header="0.5" footer="0.5"/>
  <pageSetup scale="96" fitToHeight="0" orientation="portrait" r:id="rId6"/>
  <headerFooter alignWithMargins="0"/>
  <rowBreaks count="11" manualBreakCount="11">
    <brk id="52" max="37" man="1"/>
    <brk id="109" max="37" man="1"/>
    <brk id="154" max="37" man="1"/>
    <brk id="208" max="37" man="1"/>
    <brk id="232" max="37" man="1"/>
    <brk id="283" max="37" man="1"/>
    <brk id="333" max="37" man="1"/>
    <brk id="340" max="37" man="1"/>
    <brk id="365" max="37" man="1"/>
    <brk id="402" max="37" man="1"/>
    <brk id="41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C116"/>
  <sheetViews>
    <sheetView showGridLines="0" topLeftCell="A47" zoomScaleNormal="100" zoomScaleSheetLayoutView="80" workbookViewId="0">
      <selection activeCell="C67" sqref="C67"/>
    </sheetView>
  </sheetViews>
  <sheetFormatPr defaultColWidth="0" defaultRowHeight="15" customHeight="1" zeroHeight="1"/>
  <cols>
    <col min="1" max="1" width="3.5703125" customWidth="1"/>
    <col min="2" max="4" width="17.5703125" customWidth="1"/>
    <col min="5" max="5" width="15.5703125" customWidth="1"/>
    <col min="6" max="6" width="2.42578125" customWidth="1"/>
    <col min="7" max="7" width="14.5703125" customWidth="1"/>
    <col min="8" max="9" width="2.5703125" customWidth="1"/>
    <col min="10" max="10" width="3.5703125" customWidth="1"/>
    <col min="11" max="11" width="2.5703125" customWidth="1"/>
    <col min="12" max="14" width="2.42578125" customWidth="1"/>
    <col min="15" max="15" width="42.5703125" customWidth="1"/>
    <col min="16" max="16" width="7.5703125" customWidth="1"/>
    <col min="17" max="17" width="3.5703125" customWidth="1"/>
    <col min="18" max="19" width="10.5703125" customWidth="1"/>
    <col min="20" max="16384" width="9" hidden="1"/>
  </cols>
  <sheetData>
    <row r="1" spans="1:19" ht="15" customHeight="1">
      <c r="A1" s="2572" t="s">
        <v>2142</v>
      </c>
      <c r="B1" s="2572"/>
      <c r="C1" s="2572"/>
      <c r="D1" s="2572"/>
      <c r="E1" s="2572"/>
      <c r="F1" s="2572"/>
      <c r="G1" s="2572"/>
      <c r="H1" s="2572"/>
      <c r="I1" s="2572"/>
      <c r="J1" s="2572"/>
      <c r="K1" s="2572"/>
      <c r="L1" s="2572"/>
      <c r="M1" s="2572"/>
      <c r="N1" s="2572"/>
      <c r="O1" s="2572"/>
      <c r="P1" s="2572"/>
      <c r="Q1" s="2572"/>
      <c r="R1" s="2572"/>
      <c r="S1" s="2572"/>
    </row>
    <row r="2" spans="1:19" ht="15" customHeight="1">
      <c r="A2" s="2572"/>
      <c r="B2" s="2572"/>
      <c r="C2" s="2572"/>
      <c r="D2" s="2572"/>
      <c r="E2" s="2572"/>
      <c r="F2" s="2572"/>
      <c r="G2" s="2572"/>
      <c r="H2" s="2572"/>
      <c r="I2" s="2572"/>
      <c r="J2" s="2572"/>
      <c r="K2" s="2572"/>
      <c r="L2" s="2572"/>
      <c r="M2" s="2572"/>
      <c r="N2" s="2572"/>
      <c r="O2" s="2572"/>
      <c r="P2" s="2572"/>
      <c r="Q2" s="2572"/>
      <c r="R2" s="2572"/>
      <c r="S2" s="2572"/>
    </row>
    <row r="3" spans="1:19" s="51" customFormat="1" ht="15" customHeight="1">
      <c r="A3" s="858"/>
      <c r="B3" s="858"/>
      <c r="C3" s="858"/>
      <c r="D3" s="858"/>
      <c r="E3" s="858"/>
      <c r="F3" s="858"/>
      <c r="G3" s="858"/>
      <c r="H3" s="858"/>
      <c r="I3" s="858"/>
      <c r="J3" s="858"/>
      <c r="K3" s="858"/>
      <c r="L3" s="858"/>
      <c r="M3" s="858"/>
      <c r="N3" s="858"/>
      <c r="O3" s="858"/>
      <c r="P3" s="858"/>
      <c r="Q3" s="858"/>
      <c r="R3" s="858"/>
    </row>
    <row r="4" spans="1:19" s="51" customFormat="1" ht="15" customHeight="1">
      <c r="A4" s="858"/>
      <c r="B4" s="2545" t="s">
        <v>1820</v>
      </c>
      <c r="C4" s="2545"/>
      <c r="D4" s="2545"/>
      <c r="E4" s="2545"/>
      <c r="F4" s="2545"/>
      <c r="G4" s="2545"/>
      <c r="H4" s="2545"/>
      <c r="I4" s="2545"/>
      <c r="J4" s="2545"/>
      <c r="K4" s="2545"/>
      <c r="L4" s="2545"/>
      <c r="M4" s="2545"/>
      <c r="N4" s="2545"/>
      <c r="O4" s="2545"/>
      <c r="P4" s="2545"/>
      <c r="Q4" s="2545"/>
      <c r="R4" s="2545"/>
    </row>
    <row r="5" spans="1:19" s="51" customFormat="1" ht="15" customHeight="1">
      <c r="A5" s="858"/>
      <c r="B5" s="2545"/>
      <c r="C5" s="2545"/>
      <c r="D5" s="2545"/>
      <c r="E5" s="2545"/>
      <c r="F5" s="2545"/>
      <c r="G5" s="2545"/>
      <c r="H5" s="2545"/>
      <c r="I5" s="2545"/>
      <c r="J5" s="2545"/>
      <c r="K5" s="2545"/>
      <c r="L5" s="2545"/>
      <c r="M5" s="2545"/>
      <c r="N5" s="2545"/>
      <c r="O5" s="2545"/>
      <c r="P5" s="2545"/>
      <c r="Q5" s="2545"/>
      <c r="R5" s="2545"/>
    </row>
    <row r="6" spans="1:19" s="51" customFormat="1" ht="15" customHeight="1">
      <c r="A6" s="858"/>
      <c r="B6" s="2545"/>
      <c r="C6" s="2545"/>
      <c r="D6" s="2545"/>
      <c r="E6" s="2545"/>
      <c r="F6" s="2545"/>
      <c r="G6" s="2545"/>
      <c r="H6" s="2545"/>
      <c r="I6" s="2545"/>
      <c r="J6" s="2545"/>
      <c r="K6" s="2545"/>
      <c r="L6" s="2545"/>
      <c r="M6" s="2545"/>
      <c r="N6" s="2545"/>
      <c r="O6" s="2545"/>
      <c r="P6" s="2545"/>
      <c r="Q6" s="2545"/>
      <c r="R6" s="2545"/>
    </row>
    <row r="7" spans="1:19" s="51" customFormat="1" ht="15" customHeight="1">
      <c r="A7" s="858"/>
      <c r="B7" s="1142"/>
      <c r="C7" s="1142"/>
      <c r="D7" s="1142"/>
      <c r="E7" s="1142"/>
      <c r="F7" s="1142"/>
      <c r="G7" s="1142"/>
      <c r="H7" s="1142"/>
      <c r="I7" s="1142"/>
      <c r="J7" s="1142"/>
      <c r="K7" s="1142"/>
      <c r="L7" s="1142"/>
      <c r="M7" s="1142"/>
      <c r="N7" s="1142"/>
      <c r="O7" s="1142"/>
      <c r="P7" s="858"/>
      <c r="Q7" s="858"/>
      <c r="R7" s="858"/>
    </row>
    <row r="8" spans="1:19" s="51" customFormat="1" ht="15" customHeight="1">
      <c r="A8" s="858"/>
      <c r="B8" s="2545" t="s">
        <v>1930</v>
      </c>
      <c r="C8" s="2545"/>
      <c r="D8" s="2545"/>
      <c r="E8" s="2545"/>
      <c r="F8" s="2545"/>
      <c r="G8" s="2545"/>
      <c r="H8" s="2545"/>
      <c r="I8" s="2545"/>
      <c r="J8" s="2545"/>
      <c r="K8" s="2545"/>
      <c r="L8" s="2545"/>
      <c r="M8" s="2545"/>
      <c r="N8" s="2545"/>
      <c r="O8" s="2545"/>
      <c r="P8" s="2545"/>
      <c r="Q8" s="2545"/>
      <c r="R8" s="2545"/>
    </row>
    <row r="9" spans="1:19" s="51" customFormat="1" ht="15" customHeight="1">
      <c r="A9" s="858"/>
      <c r="B9" s="846"/>
      <c r="C9" s="858"/>
      <c r="D9" s="858"/>
      <c r="E9" s="858"/>
      <c r="F9" s="858"/>
      <c r="G9" s="858"/>
      <c r="H9" s="858"/>
      <c r="I9" s="858"/>
      <c r="J9" s="858"/>
      <c r="K9" s="858"/>
      <c r="L9" s="858"/>
      <c r="M9" s="858"/>
      <c r="N9" s="858"/>
      <c r="O9" s="858"/>
      <c r="P9" s="858"/>
      <c r="Q9" s="858"/>
      <c r="R9" s="858"/>
    </row>
    <row r="10" spans="1:19" s="51" customFormat="1" ht="15" customHeight="1">
      <c r="A10" s="858"/>
      <c r="B10" s="2541" t="s">
        <v>1932</v>
      </c>
      <c r="C10" s="2541"/>
      <c r="D10" s="2541"/>
      <c r="E10" s="2541"/>
      <c r="F10" s="2541"/>
      <c r="G10" s="2541"/>
      <c r="H10" s="2541"/>
      <c r="I10" s="2541"/>
      <c r="J10" s="2541"/>
      <c r="K10" s="2541"/>
      <c r="L10" s="2541"/>
      <c r="M10" s="2541"/>
      <c r="N10" s="2541"/>
      <c r="O10" s="2541"/>
      <c r="P10" s="2541"/>
      <c r="Q10" s="2541"/>
      <c r="R10" s="2541"/>
    </row>
    <row r="11" spans="1:19" s="51" customFormat="1" ht="15" customHeight="1">
      <c r="A11" s="858"/>
      <c r="B11" s="2541"/>
      <c r="C11" s="2541"/>
      <c r="D11" s="2541"/>
      <c r="E11" s="2541"/>
      <c r="F11" s="2541"/>
      <c r="G11" s="2541"/>
      <c r="H11" s="2541"/>
      <c r="I11" s="2541"/>
      <c r="J11" s="2541"/>
      <c r="K11" s="2541"/>
      <c r="L11" s="2541"/>
      <c r="M11" s="2541"/>
      <c r="N11" s="2541"/>
      <c r="O11" s="2541"/>
      <c r="P11" s="2541"/>
      <c r="Q11" s="2541"/>
      <c r="R11" s="2541"/>
    </row>
    <row r="12" spans="1:19" s="51" customFormat="1" ht="15" customHeight="1">
      <c r="A12" s="858"/>
      <c r="B12" s="1178"/>
      <c r="C12" s="1178"/>
      <c r="D12" s="1178"/>
      <c r="E12" s="1178"/>
      <c r="F12" s="1178"/>
      <c r="G12" s="1178"/>
      <c r="H12" s="1178"/>
      <c r="I12" s="1178"/>
      <c r="J12" s="1178"/>
      <c r="K12" s="1178"/>
      <c r="L12" s="1178"/>
      <c r="M12" s="1178"/>
      <c r="N12" s="1178"/>
      <c r="O12" s="1178"/>
      <c r="P12" s="1178"/>
      <c r="Q12" s="1178"/>
      <c r="R12" s="1178"/>
    </row>
    <row r="13" spans="1:19" s="51" customFormat="1" ht="15" customHeight="1">
      <c r="A13" s="858"/>
      <c r="B13" s="2541" t="s">
        <v>2072</v>
      </c>
      <c r="C13" s="2541"/>
      <c r="D13" s="2541"/>
      <c r="E13" s="2541"/>
      <c r="F13" s="2541"/>
      <c r="G13" s="2541"/>
      <c r="H13" s="2541"/>
      <c r="I13" s="2541"/>
      <c r="J13" s="2541"/>
      <c r="K13" s="2541"/>
      <c r="L13" s="2541"/>
      <c r="M13" s="2541"/>
      <c r="N13" s="2541"/>
      <c r="O13" s="2541"/>
      <c r="P13" s="2541"/>
      <c r="Q13" s="2541"/>
      <c r="R13" s="2541"/>
    </row>
    <row r="14" spans="1:19" s="51" customFormat="1" ht="15" customHeight="1">
      <c r="A14" s="858"/>
      <c r="B14" s="2541"/>
      <c r="C14" s="2541"/>
      <c r="D14" s="2541"/>
      <c r="E14" s="2541"/>
      <c r="F14" s="2541"/>
      <c r="G14" s="2541"/>
      <c r="H14" s="2541"/>
      <c r="I14" s="2541"/>
      <c r="J14" s="2541"/>
      <c r="K14" s="2541"/>
      <c r="L14" s="2541"/>
      <c r="M14" s="2541"/>
      <c r="N14" s="2541"/>
      <c r="O14" s="2541"/>
      <c r="P14" s="2541"/>
      <c r="Q14" s="2541"/>
      <c r="R14" s="2541"/>
    </row>
    <row r="15" spans="1:19" s="51" customFormat="1" ht="15" customHeight="1">
      <c r="A15" s="858"/>
      <c r="B15" s="2541"/>
      <c r="C15" s="2541"/>
      <c r="D15" s="2541"/>
      <c r="E15" s="2541"/>
      <c r="F15" s="2541"/>
      <c r="G15" s="2541"/>
      <c r="H15" s="2541"/>
      <c r="I15" s="2541"/>
      <c r="J15" s="2541"/>
      <c r="K15" s="2541"/>
      <c r="L15" s="2541"/>
      <c r="M15" s="2541"/>
      <c r="N15" s="2541"/>
      <c r="O15" s="2541"/>
      <c r="P15" s="2541"/>
      <c r="Q15" s="2541"/>
      <c r="R15" s="2541"/>
    </row>
    <row r="16" spans="1:19" s="51" customFormat="1" ht="15" customHeight="1">
      <c r="A16" s="858"/>
      <c r="B16" s="2541"/>
      <c r="C16" s="2541"/>
      <c r="D16" s="2541"/>
      <c r="E16" s="2541"/>
      <c r="F16" s="2541"/>
      <c r="G16" s="2541"/>
      <c r="H16" s="2541"/>
      <c r="I16" s="2541"/>
      <c r="J16" s="2541"/>
      <c r="K16" s="2541"/>
      <c r="L16" s="2541"/>
      <c r="M16" s="2541"/>
      <c r="N16" s="2541"/>
      <c r="O16" s="2541"/>
      <c r="P16" s="2541"/>
      <c r="Q16" s="2541"/>
      <c r="R16" s="2541"/>
    </row>
    <row r="17" spans="1:18" s="51" customFormat="1" ht="15" customHeight="1">
      <c r="A17" s="858"/>
      <c r="B17" s="846"/>
      <c r="C17" s="858"/>
      <c r="D17" s="858"/>
      <c r="E17" s="858"/>
      <c r="F17" s="858"/>
      <c r="G17" s="858"/>
      <c r="H17" s="858"/>
      <c r="I17" s="858"/>
      <c r="J17" s="858"/>
      <c r="K17" s="858"/>
      <c r="L17" s="858"/>
      <c r="M17" s="858"/>
      <c r="N17" s="858"/>
      <c r="O17" s="858"/>
      <c r="P17" s="858"/>
      <c r="Q17" s="858"/>
      <c r="R17" s="858"/>
    </row>
    <row r="18" spans="1:18" s="51" customFormat="1" ht="15" customHeight="1">
      <c r="A18" s="858"/>
      <c r="B18" s="2544" t="s">
        <v>1933</v>
      </c>
      <c r="C18" s="2544"/>
      <c r="D18" s="2544"/>
      <c r="E18" s="2544"/>
      <c r="F18" s="2544"/>
      <c r="G18" s="2544"/>
      <c r="H18" s="2544"/>
      <c r="I18" s="2544"/>
      <c r="J18" s="2544"/>
      <c r="K18" s="2544"/>
      <c r="L18" s="2544"/>
      <c r="M18" s="2544"/>
      <c r="N18" s="2544"/>
      <c r="O18" s="2544"/>
      <c r="P18" s="2544"/>
      <c r="Q18" s="2544"/>
      <c r="R18" s="2544"/>
    </row>
    <row r="19" spans="1:18" s="51" customFormat="1" ht="15" customHeight="1">
      <c r="A19" s="858"/>
      <c r="B19" s="2544"/>
      <c r="C19" s="2544"/>
      <c r="D19" s="2544"/>
      <c r="E19" s="2544"/>
      <c r="F19" s="2544"/>
      <c r="G19" s="2544"/>
      <c r="H19" s="2544"/>
      <c r="I19" s="2544"/>
      <c r="J19" s="2544"/>
      <c r="K19" s="2544"/>
      <c r="L19" s="2544"/>
      <c r="M19" s="2544"/>
      <c r="N19" s="2544"/>
      <c r="O19" s="2544"/>
      <c r="P19" s="2544"/>
      <c r="Q19" s="2544"/>
      <c r="R19" s="2544"/>
    </row>
    <row r="20" spans="1:18" s="51" customFormat="1" ht="15" customHeight="1">
      <c r="A20" s="858"/>
      <c r="B20" s="2544"/>
      <c r="C20" s="2544"/>
      <c r="D20" s="2544"/>
      <c r="E20" s="2544"/>
      <c r="F20" s="2544"/>
      <c r="G20" s="2544"/>
      <c r="H20" s="2544"/>
      <c r="I20" s="2544"/>
      <c r="J20" s="2544"/>
      <c r="K20" s="2544"/>
      <c r="L20" s="2544"/>
      <c r="M20" s="2544"/>
      <c r="N20" s="2544"/>
      <c r="O20" s="2544"/>
      <c r="P20" s="2544"/>
      <c r="Q20" s="2544"/>
      <c r="R20" s="2544"/>
    </row>
    <row r="21" spans="1:18" s="51" customFormat="1" ht="15" customHeight="1">
      <c r="A21" s="858"/>
      <c r="B21" s="1177"/>
      <c r="C21" s="1177"/>
      <c r="D21" s="1177"/>
      <c r="E21" s="1177"/>
      <c r="F21" s="1177"/>
      <c r="G21" s="1177"/>
      <c r="H21" s="1177"/>
      <c r="I21" s="1177"/>
      <c r="J21" s="1177"/>
      <c r="K21" s="1177"/>
      <c r="L21" s="1177"/>
      <c r="M21" s="1177"/>
      <c r="N21" s="1177"/>
      <c r="O21" s="1177"/>
      <c r="P21" s="1177"/>
      <c r="Q21" s="1177"/>
      <c r="R21" s="1177"/>
    </row>
    <row r="22" spans="1:18" s="51" customFormat="1" ht="15" customHeight="1">
      <c r="A22" s="858"/>
      <c r="B22" s="2544" t="s">
        <v>2071</v>
      </c>
      <c r="C22" s="2544"/>
      <c r="D22" s="2544"/>
      <c r="E22" s="2544"/>
      <c r="F22" s="2544"/>
      <c r="G22" s="2544"/>
      <c r="H22" s="2544"/>
      <c r="I22" s="2544"/>
      <c r="J22" s="2544"/>
      <c r="K22" s="2544"/>
      <c r="L22" s="2544"/>
      <c r="M22" s="2544"/>
      <c r="N22" s="2544"/>
      <c r="O22" s="2544"/>
      <c r="P22" s="2544"/>
      <c r="Q22" s="2544"/>
      <c r="R22" s="2544"/>
    </row>
    <row r="23" spans="1:18" s="51" customFormat="1" ht="15" customHeight="1">
      <c r="A23" s="858"/>
      <c r="B23" s="2544"/>
      <c r="C23" s="2544"/>
      <c r="D23" s="2544"/>
      <c r="E23" s="2544"/>
      <c r="F23" s="2544"/>
      <c r="G23" s="2544"/>
      <c r="H23" s="2544"/>
      <c r="I23" s="2544"/>
      <c r="J23" s="2544"/>
      <c r="K23" s="2544"/>
      <c r="L23" s="2544"/>
      <c r="M23" s="2544"/>
      <c r="N23" s="2544"/>
      <c r="O23" s="2544"/>
      <c r="P23" s="2544"/>
      <c r="Q23" s="2544"/>
      <c r="R23" s="2544"/>
    </row>
    <row r="24" spans="1:18" s="51" customFormat="1" ht="15" customHeight="1">
      <c r="A24" s="858"/>
      <c r="B24" s="1177"/>
      <c r="C24" s="1177"/>
      <c r="D24" s="1177"/>
      <c r="E24" s="1177"/>
      <c r="F24" s="1177"/>
      <c r="G24" s="1177"/>
      <c r="H24" s="1177"/>
      <c r="I24" s="1177"/>
      <c r="J24" s="1177"/>
      <c r="K24" s="1177"/>
      <c r="L24" s="1177"/>
      <c r="M24" s="1177"/>
      <c r="N24" s="1177"/>
      <c r="O24" s="1177"/>
      <c r="P24" s="1177"/>
      <c r="Q24" s="1177"/>
      <c r="R24" s="1177"/>
    </row>
    <row r="25" spans="1:18" s="51" customFormat="1" ht="15" customHeight="1">
      <c r="A25" s="858"/>
      <c r="B25" s="2545" t="s">
        <v>1931</v>
      </c>
      <c r="C25" s="2545"/>
      <c r="D25" s="2545"/>
      <c r="E25" s="2545"/>
      <c r="F25" s="2545"/>
      <c r="G25" s="2545"/>
      <c r="H25" s="2545"/>
      <c r="I25" s="2545"/>
      <c r="J25" s="2545"/>
      <c r="K25" s="2545"/>
      <c r="L25" s="2545"/>
      <c r="M25" s="2545"/>
      <c r="N25" s="2545"/>
      <c r="O25" s="2545"/>
      <c r="P25" s="2545"/>
      <c r="Q25" s="2545"/>
      <c r="R25" s="2545"/>
    </row>
    <row r="26" spans="1:18" s="51" customFormat="1" ht="15" customHeight="1">
      <c r="A26" s="858"/>
      <c r="B26" s="1177"/>
      <c r="C26" s="1177"/>
      <c r="D26" s="1177"/>
      <c r="E26" s="1177"/>
      <c r="F26" s="1177"/>
      <c r="G26" s="1177"/>
      <c r="H26" s="1177"/>
      <c r="I26" s="1177"/>
      <c r="J26" s="1177"/>
      <c r="K26" s="1177"/>
      <c r="L26" s="1177"/>
      <c r="M26" s="1177"/>
      <c r="N26" s="1177"/>
      <c r="O26" s="1177"/>
      <c r="P26" s="1177"/>
      <c r="Q26" s="1177"/>
      <c r="R26" s="1177"/>
    </row>
    <row r="27" spans="1:18" s="17" customFormat="1" ht="15" customHeight="1">
      <c r="B27" s="859" t="s">
        <v>474</v>
      </c>
    </row>
    <row r="28" spans="1:18" s="17" customFormat="1" ht="15" customHeight="1">
      <c r="A28" s="659"/>
      <c r="C28" s="859"/>
      <c r="D28" s="859"/>
      <c r="E28" s="859"/>
      <c r="F28" s="859"/>
      <c r="G28" s="859"/>
      <c r="H28" s="860"/>
      <c r="I28" s="860"/>
      <c r="J28" s="860"/>
      <c r="K28" s="860"/>
      <c r="L28" s="860"/>
      <c r="M28" s="860"/>
      <c r="N28" s="860"/>
      <c r="O28" s="2576" t="s">
        <v>1809</v>
      </c>
      <c r="P28" s="659"/>
      <c r="Q28" s="659"/>
      <c r="R28" s="659"/>
    </row>
    <row r="29" spans="1:18" s="17" customFormat="1" ht="15" customHeight="1">
      <c r="A29" s="659"/>
      <c r="B29" s="2574" t="s">
        <v>2073</v>
      </c>
      <c r="C29" s="2574"/>
      <c r="D29" s="2574"/>
      <c r="E29" s="2574"/>
      <c r="F29" s="2574"/>
      <c r="G29" s="2574"/>
      <c r="H29" s="860"/>
      <c r="I29" s="860"/>
      <c r="J29" s="860"/>
      <c r="K29" s="860"/>
      <c r="L29" s="860"/>
      <c r="M29" s="860"/>
      <c r="N29" s="860"/>
      <c r="O29" s="2576"/>
      <c r="P29" s="659"/>
      <c r="Q29" s="659"/>
      <c r="R29" s="659"/>
    </row>
    <row r="30" spans="1:18" s="17" customFormat="1" ht="15" customHeight="1">
      <c r="A30" s="659"/>
      <c r="B30" s="2574"/>
      <c r="C30" s="2574"/>
      <c r="D30" s="2574"/>
      <c r="E30" s="2574"/>
      <c r="F30" s="2574"/>
      <c r="G30" s="2574"/>
      <c r="H30" s="860"/>
      <c r="I30" s="860"/>
      <c r="J30" s="860"/>
      <c r="K30" s="860"/>
      <c r="L30" s="860"/>
      <c r="M30" s="860"/>
      <c r="N30" s="860"/>
      <c r="O30" s="2576"/>
      <c r="P30" s="659"/>
      <c r="Q30" s="659"/>
      <c r="R30" s="659"/>
    </row>
    <row r="31" spans="1:18" s="17" customFormat="1" ht="15" customHeight="1">
      <c r="A31" s="659"/>
      <c r="B31" s="2574"/>
      <c r="C31" s="2574"/>
      <c r="D31" s="2574"/>
      <c r="E31" s="2574"/>
      <c r="F31" s="2574"/>
      <c r="G31" s="2574"/>
      <c r="H31" s="860"/>
      <c r="I31" s="860"/>
      <c r="J31" s="860"/>
      <c r="K31" s="860"/>
      <c r="L31" s="860"/>
      <c r="M31" s="860"/>
      <c r="N31" s="860"/>
      <c r="O31" s="2576"/>
      <c r="P31" s="659"/>
      <c r="Q31" s="659"/>
      <c r="R31" s="659"/>
    </row>
    <row r="32" spans="1:18" s="17" customFormat="1" ht="15" customHeight="1">
      <c r="A32" s="659"/>
      <c r="B32" s="2575"/>
      <c r="C32" s="2575"/>
      <c r="D32" s="2575"/>
      <c r="E32" s="2575"/>
      <c r="F32" s="2575"/>
      <c r="G32" s="2575"/>
      <c r="H32" s="659"/>
      <c r="I32" s="2564" t="s">
        <v>475</v>
      </c>
      <c r="J32" s="2565" t="s">
        <v>1144</v>
      </c>
      <c r="K32" s="2573">
        <v>1</v>
      </c>
      <c r="L32" s="659"/>
      <c r="M32" s="864"/>
      <c r="N32" s="659"/>
      <c r="O32" s="2577"/>
      <c r="P32" s="2565" t="s">
        <v>1145</v>
      </c>
      <c r="Q32" s="659"/>
      <c r="R32" s="659"/>
    </row>
    <row r="33" spans="1:19" s="17" customFormat="1" ht="15" customHeight="1">
      <c r="A33" s="659"/>
      <c r="B33" s="2542" t="s">
        <v>476</v>
      </c>
      <c r="C33" s="2542"/>
      <c r="D33" s="2542"/>
      <c r="E33" s="2542"/>
      <c r="F33" s="2542"/>
      <c r="G33" s="2542"/>
      <c r="H33" s="659"/>
      <c r="I33" s="2564"/>
      <c r="J33" s="2565"/>
      <c r="K33" s="2573"/>
      <c r="L33" s="659"/>
      <c r="M33" s="866"/>
      <c r="N33" s="659"/>
      <c r="O33" s="2542" t="s">
        <v>476</v>
      </c>
      <c r="P33" s="2565"/>
      <c r="Q33" s="659"/>
      <c r="R33" s="659"/>
    </row>
    <row r="34" spans="1:19" s="17" customFormat="1" ht="15" customHeight="1">
      <c r="A34" s="659"/>
      <c r="B34" s="2543"/>
      <c r="C34" s="2543"/>
      <c r="D34" s="2543"/>
      <c r="E34" s="2543"/>
      <c r="F34" s="2543"/>
      <c r="G34" s="2543"/>
      <c r="H34" s="659"/>
      <c r="I34" s="1174"/>
      <c r="J34" s="1175"/>
      <c r="K34" s="1176"/>
      <c r="L34" s="659"/>
      <c r="M34" s="866"/>
      <c r="N34" s="659"/>
      <c r="O34" s="2543"/>
      <c r="P34" s="1175"/>
      <c r="Q34" s="659"/>
      <c r="R34" s="659"/>
    </row>
    <row r="35" spans="1:19" s="17" customFormat="1" ht="12" customHeight="1">
      <c r="A35" s="659"/>
      <c r="B35" s="867"/>
      <c r="C35" s="867"/>
      <c r="D35" s="867"/>
      <c r="E35" s="867"/>
      <c r="F35" s="867"/>
      <c r="G35" s="867"/>
      <c r="H35" s="868"/>
      <c r="I35" s="869"/>
      <c r="J35" s="870"/>
      <c r="K35" s="871"/>
      <c r="L35" s="868"/>
      <c r="M35" s="864"/>
      <c r="N35" s="868"/>
      <c r="O35" s="867"/>
      <c r="P35" s="870"/>
      <c r="Q35" s="868"/>
      <c r="R35" s="868"/>
    </row>
    <row r="36" spans="1:19" s="17" customFormat="1" ht="15" customHeight="1">
      <c r="A36" s="659"/>
      <c r="B36" s="865"/>
      <c r="C36" s="865"/>
      <c r="D36" s="865"/>
      <c r="E36" s="865"/>
      <c r="F36" s="865"/>
      <c r="G36" s="865"/>
      <c r="H36" s="659"/>
      <c r="I36" s="861"/>
      <c r="J36" s="862"/>
      <c r="K36" s="863"/>
      <c r="L36" s="659"/>
      <c r="M36" s="866"/>
      <c r="N36" s="659"/>
      <c r="O36" s="865"/>
      <c r="P36" s="862"/>
      <c r="Q36" s="659"/>
      <c r="R36" s="659"/>
    </row>
    <row r="37" spans="1:19" s="17" customFormat="1" ht="15" customHeight="1">
      <c r="A37" s="872"/>
      <c r="B37" s="873" t="s">
        <v>2074</v>
      </c>
      <c r="C37" s="874"/>
      <c r="D37" s="874"/>
      <c r="E37" s="874"/>
      <c r="F37" s="874"/>
      <c r="G37" s="874"/>
      <c r="H37" s="875"/>
      <c r="I37" s="876"/>
      <c r="J37" s="876"/>
      <c r="K37" s="2546"/>
      <c r="L37" s="2546"/>
      <c r="M37" s="2546"/>
      <c r="N37" s="2546"/>
      <c r="O37" s="2546"/>
      <c r="P37" s="659"/>
      <c r="Q37" s="877"/>
      <c r="R37" s="877"/>
    </row>
    <row r="38" spans="1:19" s="17" customFormat="1" ht="15" customHeight="1">
      <c r="A38" s="659"/>
      <c r="B38" s="2548" t="s">
        <v>1815</v>
      </c>
      <c r="C38" s="2548"/>
      <c r="D38" s="2548"/>
      <c r="E38" s="2548"/>
      <c r="F38" s="878"/>
      <c r="G38" s="879">
        <f>D110</f>
        <v>2608530.3091959096</v>
      </c>
      <c r="H38" s="880"/>
      <c r="I38" s="881"/>
      <c r="J38" s="880"/>
      <c r="K38" s="2578"/>
      <c r="L38" s="2578"/>
      <c r="M38" s="2578"/>
      <c r="N38" s="2578"/>
      <c r="O38" s="2578"/>
      <c r="P38" s="660"/>
      <c r="Q38" s="2571"/>
      <c r="R38" s="2571"/>
    </row>
    <row r="39" spans="1:19" ht="15" customHeight="1">
      <c r="A39" s="659"/>
      <c r="B39" s="2540" t="s">
        <v>1800</v>
      </c>
      <c r="C39" s="2540"/>
      <c r="D39" s="2540"/>
      <c r="E39" s="2540"/>
      <c r="F39" s="878"/>
      <c r="G39" s="1138"/>
      <c r="H39" s="880"/>
      <c r="I39" s="881"/>
      <c r="J39" s="880"/>
      <c r="K39" s="880"/>
      <c r="L39" s="880"/>
      <c r="M39" s="877"/>
      <c r="N39" s="877"/>
      <c r="O39" s="877"/>
      <c r="P39" s="660"/>
      <c r="Q39" s="915"/>
      <c r="R39" s="915"/>
      <c r="S39" s="17"/>
    </row>
    <row r="40" spans="1:19" ht="15" customHeight="1">
      <c r="A40" s="659"/>
      <c r="B40" s="2540" t="s">
        <v>1465</v>
      </c>
      <c r="C40" s="2540"/>
      <c r="D40" s="2540"/>
      <c r="E40" s="2540"/>
      <c r="F40" s="878"/>
      <c r="G40" s="1138"/>
      <c r="H40" s="880"/>
      <c r="I40" s="881"/>
      <c r="J40" s="880"/>
      <c r="K40" s="880"/>
      <c r="L40" s="880"/>
      <c r="M40" s="877"/>
      <c r="N40" s="877"/>
      <c r="O40" s="877"/>
      <c r="P40" s="659"/>
      <c r="Q40" s="915"/>
      <c r="R40" s="915"/>
      <c r="S40" s="17"/>
    </row>
    <row r="41" spans="1:19" s="17" customFormat="1" ht="15" customHeight="1">
      <c r="A41" s="882"/>
      <c r="B41" s="916" t="s">
        <v>1466</v>
      </c>
      <c r="C41" s="878"/>
      <c r="D41" s="878"/>
      <c r="E41" s="878"/>
      <c r="F41" s="878"/>
      <c r="G41" s="880"/>
      <c r="H41" s="880"/>
      <c r="I41" s="881"/>
      <c r="J41" s="880"/>
      <c r="K41" s="880"/>
      <c r="L41" s="880"/>
      <c r="M41" s="877"/>
      <c r="N41" s="877"/>
      <c r="O41" s="877"/>
      <c r="P41" s="659"/>
      <c r="Q41" s="915"/>
      <c r="R41" s="915"/>
    </row>
    <row r="42" spans="1:19" ht="15" customHeight="1">
      <c r="A42" s="659"/>
      <c r="B42" s="1133" t="str">
        <f>Application!C633</f>
        <v>Alameda County</v>
      </c>
      <c r="C42" s="1133"/>
      <c r="D42" s="854"/>
      <c r="E42" s="1136">
        <f>Application!AG633</f>
        <v>5266428</v>
      </c>
      <c r="F42" s="878"/>
      <c r="G42" s="877"/>
      <c r="H42" s="880"/>
      <c r="I42" s="881"/>
      <c r="J42" s="880"/>
      <c r="K42" s="880"/>
      <c r="L42" s="880"/>
      <c r="M42" s="877"/>
      <c r="N42" s="877"/>
      <c r="O42" s="877"/>
      <c r="P42" s="659"/>
      <c r="Q42" s="915"/>
      <c r="R42" s="915"/>
      <c r="S42" s="17"/>
    </row>
    <row r="43" spans="1:19" ht="15" customHeight="1">
      <c r="A43" s="659"/>
      <c r="B43" s="1133" t="str">
        <f>Application!C634</f>
        <v>HCD - IIG - Sponsor loan</v>
      </c>
      <c r="C43" s="1133"/>
      <c r="D43" s="854"/>
      <c r="E43" s="1460">
        <f>Application!AG634</f>
        <v>3076568</v>
      </c>
      <c r="F43" s="878"/>
      <c r="G43" s="877"/>
      <c r="H43" s="880"/>
      <c r="I43" s="881"/>
      <c r="J43" s="880"/>
      <c r="K43" s="880"/>
      <c r="L43" s="880"/>
      <c r="M43" s="877"/>
      <c r="N43" s="877"/>
      <c r="O43" s="877"/>
      <c r="P43" s="659"/>
      <c r="Q43" s="915"/>
      <c r="R43" s="915"/>
      <c r="S43" s="17"/>
    </row>
    <row r="44" spans="1:19" ht="15" customHeight="1">
      <c r="A44" s="659"/>
      <c r="B44" s="1133" t="str">
        <f>Application!C635</f>
        <v>City of Oakland</v>
      </c>
      <c r="C44" s="1133"/>
      <c r="D44" s="854"/>
      <c r="E44" s="1460">
        <f>Application!AG635</f>
        <v>5665000</v>
      </c>
      <c r="F44" s="878"/>
      <c r="G44" s="877"/>
      <c r="H44" s="880"/>
      <c r="I44" s="881"/>
      <c r="J44" s="880"/>
      <c r="K44" s="880"/>
      <c r="L44" s="880"/>
      <c r="M44" s="877"/>
      <c r="N44" s="877"/>
      <c r="O44" s="877"/>
      <c r="P44" s="659"/>
      <c r="Q44" s="915"/>
      <c r="R44" s="915"/>
      <c r="S44" s="17"/>
    </row>
    <row r="45" spans="1:19" ht="15" customHeight="1">
      <c r="A45" s="659"/>
      <c r="B45" s="1133" t="str">
        <f>Application!C636</f>
        <v>FHLB of SF AHP</v>
      </c>
      <c r="C45" s="1133"/>
      <c r="D45" s="854"/>
      <c r="E45" s="1460">
        <f>Application!AG636</f>
        <v>580000</v>
      </c>
      <c r="F45" s="878"/>
      <c r="G45" s="877"/>
      <c r="H45" s="880"/>
      <c r="I45" s="881"/>
      <c r="J45" s="880"/>
      <c r="K45" s="880"/>
      <c r="L45" s="880"/>
      <c r="M45" s="877"/>
      <c r="N45" s="877"/>
      <c r="O45" s="877"/>
      <c r="P45" s="659"/>
      <c r="Q45" s="915"/>
      <c r="R45" s="915"/>
      <c r="S45" s="17"/>
    </row>
    <row r="46" spans="1:19" ht="15" customHeight="1">
      <c r="A46" s="659"/>
      <c r="B46" s="1133" t="str">
        <f>Application!C637</f>
        <v>HCD - MHP &amp; SHMHP</v>
      </c>
      <c r="C46" s="1133"/>
      <c r="D46" s="854"/>
      <c r="E46" s="1460">
        <f>Application!AG637</f>
        <v>11616978</v>
      </c>
      <c r="F46" s="878"/>
      <c r="G46" s="877"/>
      <c r="H46" s="880"/>
      <c r="I46" s="881"/>
      <c r="J46" s="880"/>
      <c r="K46" s="880"/>
      <c r="L46" s="880"/>
      <c r="M46" s="877"/>
      <c r="N46" s="877"/>
      <c r="O46" s="877"/>
      <c r="P46" s="659"/>
      <c r="Q46" s="915"/>
      <c r="R46" s="915"/>
      <c r="S46" s="17"/>
    </row>
    <row r="47" spans="1:19" ht="15" customHeight="1">
      <c r="A47" s="659"/>
      <c r="B47" s="1133"/>
      <c r="C47" s="1133"/>
      <c r="D47" s="854"/>
      <c r="E47" s="1136"/>
      <c r="F47" s="878"/>
      <c r="G47" s="877"/>
      <c r="H47" s="880"/>
      <c r="I47" s="881"/>
      <c r="J47" s="880"/>
      <c r="K47" s="880"/>
      <c r="L47" s="880"/>
      <c r="M47" s="877"/>
      <c r="N47" s="877"/>
      <c r="O47" s="877"/>
      <c r="P47" s="659"/>
      <c r="Q47" s="915"/>
      <c r="R47" s="915"/>
      <c r="S47" s="17"/>
    </row>
    <row r="48" spans="1:19" ht="15" customHeight="1">
      <c r="A48" s="659"/>
      <c r="B48" s="1133"/>
      <c r="C48" s="1133"/>
      <c r="D48" s="854"/>
      <c r="E48" s="1136"/>
      <c r="F48" s="878"/>
      <c r="G48" s="877"/>
      <c r="H48" s="880"/>
      <c r="I48" s="881"/>
      <c r="J48" s="880"/>
      <c r="K48" s="880"/>
      <c r="L48" s="880"/>
      <c r="M48" s="877"/>
      <c r="N48" s="877"/>
      <c r="O48" s="877"/>
      <c r="P48" s="659"/>
      <c r="Q48" s="915"/>
      <c r="R48" s="915"/>
      <c r="S48" s="17"/>
    </row>
    <row r="49" spans="1:29" ht="15" customHeight="1">
      <c r="A49" s="659"/>
      <c r="B49" s="1133"/>
      <c r="C49" s="1133"/>
      <c r="D49" s="854"/>
      <c r="E49" s="1136"/>
      <c r="F49" s="878"/>
      <c r="G49" s="877"/>
      <c r="H49" s="880"/>
      <c r="I49" s="881"/>
      <c r="J49" s="880"/>
      <c r="K49" s="880"/>
      <c r="L49" s="880"/>
      <c r="M49" s="877"/>
      <c r="N49" s="877"/>
      <c r="O49" s="877"/>
      <c r="P49" s="659"/>
      <c r="Q49" s="915"/>
      <c r="R49" s="915"/>
      <c r="S49" s="17"/>
    </row>
    <row r="50" spans="1:29" ht="15" customHeight="1">
      <c r="A50" s="659"/>
      <c r="B50" s="1134" t="s">
        <v>1934</v>
      </c>
      <c r="C50" s="1135"/>
      <c r="D50" s="990"/>
      <c r="E50" s="1137">
        <f>'Sources and Uses Budget'!B15</f>
        <v>0</v>
      </c>
      <c r="F50" s="878"/>
      <c r="G50" s="877"/>
      <c r="H50" s="880"/>
      <c r="I50" s="881"/>
      <c r="J50" s="880"/>
      <c r="K50" s="880"/>
      <c r="L50" s="880"/>
      <c r="M50" s="877"/>
      <c r="N50" s="877"/>
      <c r="O50" s="877"/>
      <c r="P50" s="659"/>
      <c r="Q50" s="915"/>
      <c r="R50" s="915"/>
      <c r="S50" s="17"/>
    </row>
    <row r="51" spans="1:29" ht="15" customHeight="1">
      <c r="A51" s="659"/>
      <c r="B51" s="1349" t="s">
        <v>1528</v>
      </c>
      <c r="C51" s="989"/>
      <c r="D51" s="990"/>
      <c r="E51" s="1137"/>
      <c r="F51" s="878"/>
      <c r="G51" s="876"/>
      <c r="H51" s="880"/>
      <c r="I51" s="881"/>
      <c r="J51" s="880"/>
      <c r="K51" s="880"/>
      <c r="L51" s="880"/>
      <c r="M51" s="877"/>
      <c r="N51" s="877"/>
      <c r="O51" s="877"/>
      <c r="P51" s="659"/>
      <c r="Q51" s="915"/>
      <c r="R51" s="915"/>
      <c r="S51" s="17"/>
    </row>
    <row r="52" spans="1:29" ht="15" customHeight="1">
      <c r="A52" s="659"/>
      <c r="B52" s="2548" t="s">
        <v>1806</v>
      </c>
      <c r="C52" s="2548"/>
      <c r="D52" s="2548"/>
      <c r="E52" s="2548"/>
      <c r="F52" s="878"/>
      <c r="G52" s="879">
        <f>SUM(E42:E49)-ABS(E50)-ABS(E51)</f>
        <v>26204974</v>
      </c>
      <c r="H52" s="880"/>
      <c r="I52" s="881"/>
      <c r="J52" s="880"/>
      <c r="K52" s="880"/>
      <c r="L52" s="880"/>
      <c r="M52" s="659"/>
      <c r="N52" s="659"/>
      <c r="O52" s="659"/>
      <c r="P52" s="659"/>
      <c r="Q52" s="659"/>
      <c r="R52" s="659"/>
      <c r="S52" s="17"/>
    </row>
    <row r="53" spans="1:29" s="17" customFormat="1" ht="15" customHeight="1">
      <c r="A53" s="659"/>
      <c r="B53" s="659"/>
      <c r="C53" s="894"/>
      <c r="D53" s="894" t="s">
        <v>716</v>
      </c>
      <c r="E53" s="895"/>
      <c r="F53" s="895"/>
      <c r="G53" s="896">
        <f>SUM(G38:G40)+G52</f>
        <v>28813504.30919591</v>
      </c>
      <c r="H53" s="883"/>
      <c r="I53" s="881"/>
      <c r="J53" s="880"/>
      <c r="K53" s="880"/>
      <c r="L53" s="880"/>
      <c r="M53" s="659"/>
      <c r="N53" s="659"/>
      <c r="O53" s="659"/>
      <c r="P53" s="659"/>
      <c r="Q53" s="659"/>
      <c r="R53" s="659"/>
    </row>
    <row r="54" spans="1:29" s="17" customFormat="1" ht="15" customHeight="1">
      <c r="A54" s="659"/>
      <c r="B54" s="897"/>
      <c r="C54" s="897"/>
      <c r="D54" s="897"/>
      <c r="E54" s="897"/>
      <c r="F54" s="897"/>
      <c r="G54" s="897"/>
      <c r="H54" s="868"/>
      <c r="I54" s="898"/>
      <c r="J54" s="898"/>
      <c r="K54" s="898"/>
      <c r="L54" s="898"/>
      <c r="M54" s="898"/>
      <c r="N54" s="898"/>
      <c r="O54" s="868"/>
      <c r="P54" s="868"/>
      <c r="Q54" s="868"/>
      <c r="R54" s="868"/>
    </row>
    <row r="55" spans="1:29" s="17" customFormat="1" ht="15" customHeight="1">
      <c r="A55" s="659"/>
      <c r="B55" s="878"/>
      <c r="C55" s="878"/>
      <c r="D55" s="878"/>
      <c r="E55" s="878"/>
      <c r="F55" s="878"/>
      <c r="G55" s="878"/>
      <c r="H55" s="878"/>
      <c r="I55" s="878"/>
      <c r="J55" s="878"/>
      <c r="K55" s="878"/>
      <c r="L55" s="878"/>
      <c r="M55" s="878"/>
      <c r="N55" s="878"/>
      <c r="O55" s="878"/>
      <c r="P55" s="878"/>
      <c r="Q55" s="659"/>
      <c r="R55" s="659"/>
    </row>
    <row r="56" spans="1:29" s="17" customFormat="1" ht="15" customHeight="1">
      <c r="A56" s="659"/>
      <c r="B56" s="899" t="s">
        <v>1458</v>
      </c>
      <c r="C56" s="878"/>
      <c r="D56" s="878"/>
      <c r="E56" s="878"/>
      <c r="F56" s="878"/>
      <c r="G56" s="878"/>
      <c r="H56" s="878"/>
      <c r="I56" s="878"/>
      <c r="J56" s="878"/>
      <c r="K56" s="878"/>
      <c r="L56" s="878"/>
      <c r="M56" s="878"/>
      <c r="N56" s="878"/>
      <c r="O56" s="878"/>
      <c r="P56" s="878"/>
      <c r="Q56" s="659"/>
      <c r="R56" s="659"/>
    </row>
    <row r="57" spans="1:29" s="17" customFormat="1" ht="15" customHeight="1">
      <c r="A57" s="883"/>
      <c r="B57" s="2550" t="s">
        <v>1802</v>
      </c>
      <c r="C57" s="2550"/>
      <c r="D57" s="2550"/>
      <c r="E57" s="2550"/>
      <c r="F57" s="2550"/>
      <c r="G57" s="2550"/>
      <c r="H57" s="2550"/>
      <c r="I57" s="2550"/>
      <c r="J57" s="2550"/>
      <c r="K57" s="2550"/>
      <c r="L57" s="2550"/>
      <c r="M57" s="2550"/>
      <c r="N57" s="2550"/>
      <c r="O57" s="2550"/>
      <c r="P57" s="878"/>
      <c r="Q57" s="659"/>
      <c r="R57" s="659"/>
    </row>
    <row r="58" spans="1:29" s="17" customFormat="1" ht="15" customHeight="1">
      <c r="A58" s="659"/>
      <c r="B58" s="2546" t="s">
        <v>1803</v>
      </c>
      <c r="C58" s="2551"/>
      <c r="D58" s="2551"/>
      <c r="E58" s="2551"/>
      <c r="F58" s="900"/>
      <c r="G58" s="900"/>
      <c r="H58" s="901"/>
      <c r="I58" s="901"/>
      <c r="J58" s="2561">
        <f ca="1">'Sources and Uses Budget'!D105/'Sources and Uses Budget'!B105</f>
        <v>1.9554299480206871E-2</v>
      </c>
      <c r="K58" s="2562"/>
      <c r="L58" s="2562"/>
      <c r="M58" s="2562"/>
      <c r="N58" s="2563"/>
      <c r="O58" s="901"/>
      <c r="P58" s="901"/>
      <c r="Q58" s="659"/>
      <c r="R58" s="659"/>
    </row>
    <row r="59" spans="1:29" s="17" customFormat="1" ht="15" customHeight="1">
      <c r="A59" s="659"/>
      <c r="B59" s="2549" t="s">
        <v>1817</v>
      </c>
      <c r="C59" s="2549"/>
      <c r="D59" s="2549"/>
      <c r="E59" s="2549"/>
      <c r="F59" s="2549"/>
      <c r="G59" s="2549"/>
      <c r="H59" s="2549"/>
      <c r="I59" s="2549"/>
      <c r="J59" s="2549"/>
      <c r="K59" s="2549"/>
      <c r="L59" s="2549"/>
      <c r="M59" s="2549"/>
      <c r="N59" s="2549"/>
      <c r="O59" s="2549"/>
      <c r="P59" s="901"/>
      <c r="Q59" s="659"/>
      <c r="R59" s="659"/>
    </row>
    <row r="60" spans="1:29" s="17" customFormat="1" ht="15" customHeight="1">
      <c r="A60" s="659"/>
      <c r="B60" s="2549"/>
      <c r="C60" s="2549"/>
      <c r="D60" s="2549"/>
      <c r="E60" s="2549"/>
      <c r="F60" s="2549"/>
      <c r="G60" s="2549"/>
      <c r="H60" s="2549"/>
      <c r="I60" s="2549"/>
      <c r="J60" s="2549"/>
      <c r="K60" s="2549"/>
      <c r="L60" s="2549"/>
      <c r="M60" s="2549"/>
      <c r="N60" s="2549"/>
      <c r="O60" s="2549"/>
      <c r="P60" s="901"/>
      <c r="Q60" s="659"/>
      <c r="R60" s="659"/>
    </row>
    <row r="61" spans="1:29" s="17" customFormat="1" ht="15" customHeight="1">
      <c r="A61" s="659"/>
      <c r="B61" s="2568" t="s">
        <v>1804</v>
      </c>
      <c r="C61" s="2568"/>
      <c r="D61" s="2568"/>
      <c r="E61" s="2568"/>
      <c r="F61" s="2568"/>
      <c r="G61" s="2568"/>
      <c r="H61" s="2568"/>
      <c r="I61" s="2568"/>
      <c r="J61" s="2568"/>
      <c r="K61" s="2568"/>
      <c r="L61" s="2568"/>
      <c r="M61" s="2568"/>
      <c r="N61" s="2568"/>
      <c r="O61" s="2568"/>
      <c r="P61" s="901"/>
      <c r="Q61" s="659"/>
      <c r="R61" s="659"/>
    </row>
    <row r="62" spans="1:29" s="17" customFormat="1" ht="15" customHeight="1">
      <c r="A62" s="659"/>
      <c r="B62" s="868"/>
      <c r="C62" s="868"/>
      <c r="D62" s="868"/>
      <c r="E62" s="868"/>
      <c r="F62" s="868"/>
      <c r="G62" s="868"/>
      <c r="H62" s="868"/>
      <c r="I62" s="868"/>
      <c r="J62" s="868"/>
      <c r="K62" s="868"/>
      <c r="L62" s="868"/>
      <c r="M62" s="868"/>
      <c r="N62" s="868"/>
      <c r="O62" s="868"/>
      <c r="P62" s="868"/>
      <c r="Q62" s="868"/>
      <c r="R62" s="868"/>
    </row>
    <row r="63" spans="1:29" s="17" customFormat="1" ht="15" customHeight="1">
      <c r="A63" s="659"/>
      <c r="B63" s="877"/>
      <c r="C63" s="877"/>
      <c r="D63" s="877"/>
      <c r="E63" s="877"/>
      <c r="F63" s="877"/>
      <c r="G63" s="877"/>
      <c r="H63" s="877"/>
      <c r="I63" s="1353"/>
      <c r="J63" s="1355"/>
      <c r="K63" s="1350"/>
      <c r="L63" s="877"/>
      <c r="M63" s="877"/>
      <c r="N63" s="877"/>
      <c r="O63" s="877"/>
      <c r="P63" s="877"/>
      <c r="Q63" s="877"/>
      <c r="R63" s="877"/>
      <c r="U63" s="1357" t="s">
        <v>748</v>
      </c>
      <c r="V63" s="848"/>
      <c r="W63" s="848"/>
      <c r="X63" s="848"/>
      <c r="Y63" s="848"/>
      <c r="Z63" s="848"/>
      <c r="AA63" s="848"/>
      <c r="AB63" s="848"/>
      <c r="AC63" s="1357" t="s">
        <v>1127</v>
      </c>
    </row>
    <row r="64" spans="1:29" s="17" customFormat="1" ht="15" customHeight="1">
      <c r="A64" s="659"/>
      <c r="B64" s="2547" t="s">
        <v>1811</v>
      </c>
      <c r="C64" s="2547"/>
      <c r="D64" s="877"/>
      <c r="E64" s="903"/>
      <c r="F64" s="877"/>
      <c r="G64" s="877"/>
      <c r="H64" s="877"/>
      <c r="I64" s="1352"/>
      <c r="J64" s="2557" t="s">
        <v>2075</v>
      </c>
      <c r="K64" s="2557"/>
      <c r="L64" s="2557"/>
      <c r="M64" s="2557"/>
      <c r="N64" s="2557"/>
      <c r="O64" s="2557"/>
      <c r="P64" s="2557"/>
      <c r="Q64" s="2557"/>
      <c r="R64" s="2557"/>
      <c r="U64" s="1358" t="s">
        <v>2076</v>
      </c>
      <c r="V64" s="848"/>
      <c r="W64" s="848"/>
      <c r="X64" s="848"/>
      <c r="Y64" s="848"/>
      <c r="Z64" s="848"/>
      <c r="AA64" s="848"/>
      <c r="AB64" s="848"/>
      <c r="AC64" s="1386">
        <v>0.2</v>
      </c>
    </row>
    <row r="65" spans="1:29" s="17" customFormat="1" ht="15" customHeight="1">
      <c r="A65" s="659"/>
      <c r="B65" s="904" t="s">
        <v>241</v>
      </c>
      <c r="C65" s="1145" t="str">
        <f>IF(Application!$M$368="Yes","Yes","No")</f>
        <v>Yes</v>
      </c>
      <c r="D65" s="877"/>
      <c r="E65" s="877"/>
      <c r="F65" s="877"/>
      <c r="G65" s="877"/>
      <c r="H65" s="877"/>
      <c r="I65" s="1352"/>
      <c r="J65" s="2557"/>
      <c r="K65" s="2557"/>
      <c r="L65" s="2557"/>
      <c r="M65" s="2557"/>
      <c r="N65" s="2557"/>
      <c r="O65" s="2557"/>
      <c r="P65" s="2557"/>
      <c r="Q65" s="2557"/>
      <c r="R65" s="2557"/>
      <c r="U65" s="1358" t="s">
        <v>2077</v>
      </c>
      <c r="V65" s="848"/>
      <c r="W65" s="848"/>
      <c r="X65" s="848"/>
      <c r="Y65" s="848"/>
      <c r="Z65" s="848"/>
      <c r="AA65" s="848"/>
      <c r="AB65" s="848"/>
      <c r="AC65" s="1386">
        <v>0.1</v>
      </c>
    </row>
    <row r="66" spans="1:29" s="17" customFormat="1" ht="15" customHeight="1">
      <c r="A66" s="659"/>
      <c r="B66" s="905" t="s">
        <v>1780</v>
      </c>
      <c r="C66" s="1146">
        <f>Application!AG437-Application!AG438</f>
        <v>59</v>
      </c>
      <c r="D66" s="906"/>
      <c r="E66" s="906"/>
      <c r="F66" s="906"/>
      <c r="G66" s="906"/>
      <c r="H66" s="906"/>
      <c r="I66" s="1351"/>
      <c r="J66" s="2557"/>
      <c r="K66" s="2557"/>
      <c r="L66" s="2557"/>
      <c r="M66" s="2557"/>
      <c r="N66" s="2557"/>
      <c r="O66" s="2557"/>
      <c r="P66" s="2557"/>
      <c r="Q66" s="2557"/>
      <c r="R66" s="2557"/>
      <c r="U66" s="1358" t="s">
        <v>2078</v>
      </c>
      <c r="V66" s="848"/>
      <c r="W66" s="848"/>
      <c r="X66" s="848"/>
      <c r="Y66" s="848"/>
      <c r="Z66" s="848"/>
      <c r="AA66" s="848"/>
      <c r="AB66" s="848"/>
      <c r="AC66" s="1386">
        <v>0.1</v>
      </c>
    </row>
    <row r="67" spans="1:29" s="17" customFormat="1" ht="15" customHeight="1">
      <c r="A67" s="659"/>
      <c r="B67" s="905" t="s">
        <v>1801</v>
      </c>
      <c r="C67" s="1147">
        <f>MIN(IF(AND(C65="Yes",C66&gt;=50),(0.75+(C66/200)),1),1.5)</f>
        <v>1.0449999999999999</v>
      </c>
      <c r="D67" s="906"/>
      <c r="E67" s="906"/>
      <c r="F67" s="906"/>
      <c r="G67" s="906"/>
      <c r="H67" s="906"/>
      <c r="I67" s="1351"/>
      <c r="J67" s="2558" t="s">
        <v>748</v>
      </c>
      <c r="K67" s="2558"/>
      <c r="L67" s="2558"/>
      <c r="M67" s="2558"/>
      <c r="N67" s="2558"/>
      <c r="O67" s="2558"/>
      <c r="P67" s="2558"/>
      <c r="Q67" s="2558"/>
      <c r="R67" s="2558"/>
      <c r="U67" s="1358" t="s">
        <v>2079</v>
      </c>
      <c r="V67" s="848"/>
      <c r="W67" s="848"/>
      <c r="X67" s="848"/>
      <c r="Y67" s="848"/>
      <c r="Z67" s="848"/>
      <c r="AA67" s="848"/>
      <c r="AB67" s="848"/>
      <c r="AC67" s="1386">
        <v>0.05</v>
      </c>
    </row>
    <row r="68" spans="1:29" s="17" customFormat="1" ht="15" customHeight="1" thickBot="1">
      <c r="A68" s="659"/>
      <c r="B68" s="868"/>
      <c r="C68" s="868"/>
      <c r="D68" s="868"/>
      <c r="E68" s="868"/>
      <c r="F68" s="868"/>
      <c r="G68" s="868"/>
      <c r="H68" s="868"/>
      <c r="I68" s="1354"/>
      <c r="J68" s="1356"/>
      <c r="K68" s="868"/>
      <c r="L68" s="868"/>
      <c r="M68" s="868"/>
      <c r="N68" s="868"/>
      <c r="O68" s="868"/>
      <c r="P68" s="868"/>
      <c r="Q68" s="868"/>
      <c r="R68" s="868"/>
      <c r="U68" s="1357"/>
      <c r="V68" s="848"/>
      <c r="W68" s="848"/>
      <c r="X68" s="848"/>
      <c r="Y68" s="848"/>
      <c r="Z68" s="848"/>
      <c r="AA68" s="848"/>
      <c r="AB68" s="848"/>
      <c r="AC68" s="1387"/>
    </row>
    <row r="69" spans="1:29" s="17" customFormat="1" ht="15" customHeight="1">
      <c r="A69" s="659"/>
      <c r="B69" s="877"/>
      <c r="C69" s="877"/>
      <c r="D69" s="877"/>
      <c r="E69" s="877"/>
      <c r="F69" s="877"/>
      <c r="G69" s="877"/>
      <c r="H69" s="877"/>
      <c r="I69" s="877"/>
      <c r="J69" s="877"/>
      <c r="K69" s="877"/>
      <c r="L69" s="877"/>
      <c r="M69" s="877"/>
      <c r="N69" s="877"/>
      <c r="O69" s="877"/>
      <c r="P69" s="877"/>
      <c r="Q69" s="877"/>
      <c r="R69" s="877"/>
      <c r="U69" s="2536">
        <f>IF(J67="Non-rural project, Census Tract is Highest Resource (20 percentage points)",AC64,0)</f>
        <v>0</v>
      </c>
      <c r="V69" s="848"/>
      <c r="W69" s="848"/>
      <c r="X69" s="848"/>
      <c r="Y69" s="848"/>
      <c r="Z69" s="848"/>
      <c r="AA69" s="848"/>
      <c r="AB69" s="848"/>
      <c r="AC69" s="848"/>
    </row>
    <row r="70" spans="1:29" s="17" customFormat="1" ht="15" customHeight="1" thickBot="1">
      <c r="A70" s="659"/>
      <c r="B70" s="859" t="s">
        <v>1459</v>
      </c>
      <c r="C70" s="859"/>
      <c r="D70" s="859"/>
      <c r="E70" s="859"/>
      <c r="F70" s="859"/>
      <c r="G70" s="859"/>
      <c r="H70" s="659"/>
      <c r="I70" s="659"/>
      <c r="J70" s="659"/>
      <c r="K70" s="659"/>
      <c r="L70" s="659"/>
      <c r="M70" s="659"/>
      <c r="N70" s="659"/>
      <c r="O70" s="659"/>
      <c r="P70" s="659"/>
      <c r="Q70" s="659"/>
      <c r="R70" s="659"/>
      <c r="U70" s="2537"/>
      <c r="V70" s="848"/>
      <c r="W70" s="848"/>
      <c r="X70" s="848"/>
      <c r="Y70" s="848"/>
      <c r="Z70" s="848"/>
      <c r="AA70" s="848"/>
      <c r="AB70" s="848"/>
      <c r="AC70" s="848"/>
    </row>
    <row r="71" spans="1:29" s="17" customFormat="1" ht="15" customHeight="1">
      <c r="A71" s="659"/>
      <c r="B71" s="2569" t="s">
        <v>1807</v>
      </c>
      <c r="C71" s="2569"/>
      <c r="D71" s="2569"/>
      <c r="E71" s="859"/>
      <c r="F71" s="859"/>
      <c r="G71" s="879">
        <f ca="1">G53*(1-J58)</f>
        <v>28250076.41685966</v>
      </c>
      <c r="H71" s="659"/>
      <c r="I71" s="659"/>
      <c r="J71" s="908"/>
      <c r="K71" s="2569" t="s">
        <v>1809</v>
      </c>
      <c r="L71" s="2569"/>
      <c r="M71" s="2569"/>
      <c r="N71" s="2569"/>
      <c r="O71" s="2569"/>
      <c r="P71" s="659"/>
      <c r="Q71" s="2567">
        <f ca="1">'Basis &amp; Credits '!T23+'Basis &amp; Credits '!Y23+'Basis &amp; Credits '!AD23+'Basis &amp; Credits '!AI23</f>
        <v>46591690.129575044</v>
      </c>
      <c r="R71" s="2567"/>
      <c r="U71" s="2536">
        <f>IF(J67="Non-rural project, Census Tract is High Resource (10 percentage points)",AC65,0)</f>
        <v>0</v>
      </c>
      <c r="V71" s="848"/>
      <c r="W71" s="848"/>
      <c r="X71" s="848"/>
      <c r="Y71" s="848"/>
      <c r="Z71" s="848"/>
      <c r="AA71" s="848"/>
      <c r="AB71" s="848"/>
      <c r="AC71" s="848"/>
    </row>
    <row r="72" spans="1:29" s="17" customFormat="1" ht="15" customHeight="1" thickBot="1">
      <c r="A72" s="659"/>
      <c r="B72" s="2570" t="s">
        <v>1808</v>
      </c>
      <c r="C72" s="2570"/>
      <c r="D72" s="2570"/>
      <c r="E72" s="859"/>
      <c r="F72" s="859"/>
      <c r="G72" s="879">
        <f ca="1">G71*C67</f>
        <v>29521329.855618343</v>
      </c>
      <c r="H72" s="659"/>
      <c r="I72" s="659"/>
      <c r="J72" s="908"/>
      <c r="K72" s="2556"/>
      <c r="L72" s="2556"/>
      <c r="M72" s="2556"/>
      <c r="N72" s="2556"/>
      <c r="O72" s="2556"/>
      <c r="P72" s="659"/>
      <c r="Q72" s="2571"/>
      <c r="R72" s="2571"/>
      <c r="U72" s="2537"/>
      <c r="V72" s="848"/>
      <c r="W72" s="848"/>
      <c r="X72" s="848"/>
      <c r="Y72" s="848"/>
      <c r="Z72" s="848"/>
      <c r="AA72" s="848"/>
      <c r="AB72" s="848"/>
      <c r="AC72" s="848"/>
    </row>
    <row r="73" spans="1:29" s="17" customFormat="1" ht="15" customHeight="1">
      <c r="A73" s="659"/>
      <c r="B73" s="1139"/>
      <c r="C73" s="1140"/>
      <c r="D73" s="1141"/>
      <c r="E73" s="859"/>
      <c r="F73" s="859"/>
      <c r="G73" s="880"/>
      <c r="H73" s="659"/>
      <c r="I73" s="659"/>
      <c r="J73" s="908"/>
      <c r="K73" s="660"/>
      <c r="L73" s="660"/>
      <c r="M73" s="660"/>
      <c r="N73" s="660"/>
      <c r="O73" s="660"/>
      <c r="P73" s="660"/>
      <c r="Q73" s="660"/>
      <c r="R73" s="660"/>
      <c r="U73" s="2536">
        <f>IF(J67="Rural project, Census Tract is Highest Resource (10 percentage points)",AC66,0)</f>
        <v>0</v>
      </c>
      <c r="V73" s="848"/>
      <c r="W73" s="848"/>
      <c r="X73" s="848"/>
      <c r="Y73" s="848"/>
      <c r="Z73" s="848"/>
      <c r="AA73" s="848"/>
      <c r="AB73" s="848"/>
      <c r="AC73" s="848"/>
    </row>
    <row r="74" spans="1:29" s="17" customFormat="1" ht="15" customHeight="1" thickBot="1">
      <c r="A74" s="659"/>
      <c r="B74" s="902"/>
      <c r="C74" s="902"/>
      <c r="D74" s="902"/>
      <c r="E74" s="859"/>
      <c r="F74" s="859"/>
      <c r="G74" s="902"/>
      <c r="H74" s="659"/>
      <c r="I74" s="659"/>
      <c r="J74" s="659"/>
      <c r="K74" s="659"/>
      <c r="L74" s="659"/>
      <c r="M74" s="659"/>
      <c r="N74" s="659"/>
      <c r="O74" s="659"/>
      <c r="P74" s="659"/>
      <c r="Q74" s="659"/>
      <c r="R74" s="659"/>
      <c r="U74" s="2537"/>
      <c r="V74" s="848"/>
      <c r="W74" s="848"/>
      <c r="X74" s="848"/>
      <c r="Y74" s="848"/>
      <c r="Z74" s="848"/>
      <c r="AA74" s="848"/>
      <c r="AB74" s="848"/>
      <c r="AC74" s="848"/>
    </row>
    <row r="75" spans="1:29" s="17" customFormat="1" ht="15" customHeight="1">
      <c r="A75" s="883"/>
      <c r="B75" s="2554">
        <f ca="1">$G$72</f>
        <v>29521329.855618343</v>
      </c>
      <c r="C75" s="2555"/>
      <c r="D75" s="2555"/>
      <c r="E75" s="2555"/>
      <c r="F75" s="2555"/>
      <c r="G75" s="2555"/>
      <c r="H75" s="910"/>
      <c r="I75" s="2564" t="s">
        <v>475</v>
      </c>
      <c r="J75" s="2565" t="s">
        <v>1144</v>
      </c>
      <c r="K75" s="2564">
        <v>1</v>
      </c>
      <c r="L75" s="659"/>
      <c r="M75" s="868"/>
      <c r="N75" s="907"/>
      <c r="O75" s="909">
        <f ca="1">$Q$71</f>
        <v>46591690.129575044</v>
      </c>
      <c r="P75" s="2565" t="s">
        <v>1145</v>
      </c>
      <c r="Q75" s="2566" t="s">
        <v>477</v>
      </c>
      <c r="R75" s="2559">
        <f ca="1">((B75/B76)+((1-(O75/O76))/3))+U77</f>
        <v>0.60065786538303845</v>
      </c>
      <c r="U75" s="2536">
        <f>IF(J67="Rural project, Census Tract is High Resource (5 percentage points)",AC67,0)</f>
        <v>0</v>
      </c>
      <c r="V75" s="848"/>
      <c r="W75" s="848"/>
      <c r="X75" s="848"/>
      <c r="Y75" s="848"/>
      <c r="Z75" s="848"/>
      <c r="AA75" s="848"/>
      <c r="AB75" s="848"/>
      <c r="AC75" s="848"/>
    </row>
    <row r="76" spans="1:29" s="17" customFormat="1" ht="15" customHeight="1" thickBot="1">
      <c r="A76" s="659"/>
      <c r="B76" s="2552">
        <f ca="1">'Sources and Uses Budget'!$C$105-($E$50+$E$51)*(1-$J$58)</f>
        <v>52336260.992657222</v>
      </c>
      <c r="C76" s="2553"/>
      <c r="D76" s="2553"/>
      <c r="E76" s="2553"/>
      <c r="F76" s="2553"/>
      <c r="G76" s="2552"/>
      <c r="H76" s="659"/>
      <c r="I76" s="2564"/>
      <c r="J76" s="2565"/>
      <c r="K76" s="2564"/>
      <c r="L76" s="659"/>
      <c r="M76" s="861"/>
      <c r="N76" s="659"/>
      <c r="O76" s="962">
        <f ca="1">B76</f>
        <v>52336260.992657222</v>
      </c>
      <c r="P76" s="2565"/>
      <c r="Q76" s="2566"/>
      <c r="R76" s="2560"/>
      <c r="U76" s="2537"/>
      <c r="V76" s="848"/>
      <c r="W76" s="848"/>
      <c r="X76" s="848"/>
      <c r="Y76" s="848"/>
      <c r="Z76" s="848"/>
      <c r="AA76" s="848"/>
      <c r="AB76" s="848"/>
      <c r="AC76" s="848"/>
    </row>
    <row r="77" spans="1:29" s="17" customFormat="1" ht="15" customHeight="1">
      <c r="A77" s="659"/>
      <c r="B77" s="868"/>
      <c r="C77" s="868"/>
      <c r="D77" s="868"/>
      <c r="E77" s="868"/>
      <c r="F77" s="868"/>
      <c r="G77" s="868"/>
      <c r="H77" s="868"/>
      <c r="I77" s="868"/>
      <c r="J77" s="868"/>
      <c r="K77" s="868"/>
      <c r="L77" s="868"/>
      <c r="M77" s="868"/>
      <c r="N77" s="868"/>
      <c r="O77" s="868"/>
      <c r="P77" s="868"/>
      <c r="Q77" s="868"/>
      <c r="R77" s="868"/>
      <c r="U77" s="2538">
        <f>SUM(U69:U76)</f>
        <v>0</v>
      </c>
      <c r="V77" s="848"/>
      <c r="W77" s="848"/>
      <c r="X77" s="848"/>
      <c r="Y77" s="848"/>
      <c r="Z77" s="848"/>
      <c r="AA77" s="848"/>
      <c r="AB77" s="848"/>
      <c r="AC77" s="848"/>
    </row>
    <row r="78" spans="1:29" s="17" customFormat="1" ht="15" customHeight="1" thickBot="1">
      <c r="U78" s="2539"/>
      <c r="V78" s="1359" t="s">
        <v>2080</v>
      </c>
      <c r="W78" s="848"/>
      <c r="X78" s="848"/>
      <c r="Y78" s="848"/>
      <c r="Z78" s="848"/>
      <c r="AA78" s="848"/>
      <c r="AB78" s="848"/>
      <c r="AC78" s="848"/>
    </row>
    <row r="79" spans="1:29" s="17" customFormat="1" ht="15" customHeight="1">
      <c r="A79" s="659"/>
      <c r="B79" s="2546" t="s">
        <v>1810</v>
      </c>
      <c r="C79" s="2546"/>
      <c r="D79" s="2546"/>
      <c r="E79" s="2546"/>
      <c r="F79" s="2546"/>
      <c r="G79" s="2546"/>
      <c r="H79" s="2546"/>
      <c r="I79" s="2546"/>
      <c r="J79" s="2546"/>
      <c r="K79" s="2546"/>
      <c r="L79" s="2546"/>
      <c r="M79" s="2546"/>
      <c r="N79" s="2546"/>
      <c r="O79" s="2546"/>
      <c r="P79" s="877"/>
      <c r="Q79" s="877"/>
      <c r="R79" s="877"/>
    </row>
    <row r="80" spans="1:29" s="17" customFormat="1" ht="15" customHeight="1"/>
    <row r="81" spans="2:18" s="17" customFormat="1" ht="15" customHeight="1">
      <c r="B81" s="847" t="s">
        <v>2105</v>
      </c>
      <c r="C81" s="659"/>
      <c r="D81" s="659"/>
      <c r="E81" s="659"/>
      <c r="F81" s="659"/>
      <c r="G81" s="659"/>
      <c r="I81" s="881"/>
      <c r="K81" s="1148" t="s">
        <v>2104</v>
      </c>
    </row>
    <row r="82" spans="2:18" s="17" customFormat="1" ht="15" customHeight="1">
      <c r="B82" s="1360" t="s">
        <v>2082</v>
      </c>
      <c r="C82" s="1363"/>
      <c r="D82" s="1364"/>
      <c r="E82" s="1363"/>
      <c r="F82" s="1363"/>
      <c r="G82" s="1365"/>
      <c r="I82" s="881"/>
      <c r="L82" s="1080"/>
      <c r="M82" s="1080"/>
      <c r="N82" s="1080"/>
      <c r="O82" s="1080"/>
      <c r="P82" s="1080"/>
    </row>
    <row r="83" spans="2:18" s="17" customFormat="1" ht="15" customHeight="1">
      <c r="B83" s="1361" t="s">
        <v>2083</v>
      </c>
      <c r="C83" s="1363"/>
      <c r="D83" s="1366"/>
      <c r="E83" s="1367"/>
      <c r="F83" s="1367"/>
      <c r="G83" s="1365"/>
      <c r="I83" s="881"/>
      <c r="K83" s="2579" t="s">
        <v>1922</v>
      </c>
      <c r="L83" s="2579"/>
      <c r="M83" s="2579"/>
      <c r="N83" s="2579"/>
      <c r="O83" s="2579"/>
      <c r="P83" s="2579"/>
    </row>
    <row r="84" spans="2:18" s="17" customFormat="1" ht="15" customHeight="1">
      <c r="B84" s="1362" t="s">
        <v>2084</v>
      </c>
      <c r="C84" s="1368"/>
      <c r="D84" s="1369"/>
      <c r="E84" s="1370"/>
      <c r="F84" s="1370"/>
      <c r="G84" s="1371"/>
      <c r="I84" s="881"/>
      <c r="K84" s="2580" t="s">
        <v>1821</v>
      </c>
      <c r="L84" s="2580"/>
      <c r="M84" s="2580"/>
      <c r="N84" s="2580"/>
      <c r="O84" s="2580"/>
      <c r="P84" s="2580"/>
      <c r="Q84" s="2583"/>
      <c r="R84" s="2583"/>
    </row>
    <row r="85" spans="2:18" s="17" customFormat="1" ht="15" customHeight="1">
      <c r="B85" s="1362" t="s">
        <v>2085</v>
      </c>
      <c r="C85" s="1372"/>
      <c r="D85" s="1373"/>
      <c r="E85" s="1374"/>
      <c r="F85" s="1374"/>
      <c r="G85" s="1375"/>
      <c r="I85" s="881"/>
    </row>
    <row r="86" spans="2:18" s="17" customFormat="1" ht="15" customHeight="1">
      <c r="B86" s="1362" t="s">
        <v>2136</v>
      </c>
      <c r="C86" s="1368"/>
      <c r="D86" s="1369"/>
      <c r="E86" s="1370"/>
      <c r="F86" s="1370"/>
      <c r="G86" s="1376"/>
      <c r="I86" s="881"/>
      <c r="L86" s="1423"/>
      <c r="M86" s="1423"/>
      <c r="N86" s="1423"/>
      <c r="O86" s="1424" t="s">
        <v>1186</v>
      </c>
      <c r="P86" s="1423"/>
    </row>
    <row r="87" spans="2:18" s="17" customFormat="1" ht="15" customHeight="1">
      <c r="B87" s="1360" t="s">
        <v>2228</v>
      </c>
      <c r="C87" s="1368"/>
      <c r="D87" s="1369"/>
      <c r="E87" s="1370"/>
      <c r="F87" s="1370"/>
      <c r="G87" s="1376"/>
      <c r="I87" s="881"/>
    </row>
    <row r="88" spans="2:18" s="17" customFormat="1" ht="15" customHeight="1">
      <c r="B88" s="659"/>
      <c r="C88" s="659"/>
      <c r="D88" s="1144"/>
      <c r="E88" s="1422" t="s">
        <v>2086</v>
      </c>
      <c r="F88" s="911"/>
      <c r="G88" s="911" t="s">
        <v>2087</v>
      </c>
      <c r="I88" s="881"/>
      <c r="K88" s="2579" t="s">
        <v>1822</v>
      </c>
      <c r="L88" s="2579"/>
      <c r="M88" s="2579"/>
      <c r="N88" s="2579"/>
      <c r="O88" s="2579"/>
      <c r="P88" s="2579"/>
    </row>
    <row r="89" spans="2:18" s="17" customFormat="1" ht="15" customHeight="1">
      <c r="B89" s="912" t="s">
        <v>1146</v>
      </c>
      <c r="C89" s="913" t="s">
        <v>1147</v>
      </c>
      <c r="D89" s="1377" t="s">
        <v>2081</v>
      </c>
      <c r="E89" s="1377" t="s">
        <v>2135</v>
      </c>
      <c r="F89" s="914"/>
      <c r="G89" s="914" t="s">
        <v>2088</v>
      </c>
      <c r="I89" s="881"/>
      <c r="K89" s="2580" t="s">
        <v>1823</v>
      </c>
      <c r="L89" s="2580"/>
      <c r="M89" s="2580"/>
      <c r="N89" s="2580"/>
      <c r="O89" s="2580"/>
      <c r="P89" s="2580"/>
      <c r="Q89" s="2584"/>
      <c r="R89" s="2584"/>
    </row>
    <row r="90" spans="2:18" ht="15" customHeight="1">
      <c r="B90" s="837" t="s">
        <v>2277</v>
      </c>
      <c r="C90" s="838">
        <f>[4]EVERYTHING!$Q$37+[4]EVERYTHING!$Q$38</f>
        <v>21</v>
      </c>
      <c r="D90" s="839">
        <f>[4]EVERYTHING!$D$184</f>
        <v>685</v>
      </c>
      <c r="E90" s="840">
        <f>[4]EVERYTHING!$R$37</f>
        <v>1542</v>
      </c>
      <c r="F90" s="884"/>
      <c r="G90" s="889">
        <f>MAX(($E90-$D90)*$C90*12,0)</f>
        <v>215964</v>
      </c>
      <c r="H90" s="17"/>
      <c r="I90" s="881"/>
      <c r="K90" s="2580" t="s">
        <v>1824</v>
      </c>
      <c r="L90" s="2580"/>
      <c r="M90" s="2580"/>
      <c r="N90" s="2580"/>
      <c r="O90" s="2580"/>
      <c r="P90" s="2580"/>
      <c r="Q90" s="2585"/>
      <c r="R90" s="2585"/>
    </row>
    <row r="91" spans="2:18" ht="15" customHeight="1">
      <c r="B91" s="837" t="s">
        <v>2278</v>
      </c>
      <c r="C91" s="838">
        <f>[4]EVERYTHING!$Q$39</f>
        <v>5</v>
      </c>
      <c r="D91" s="839">
        <f>[4]EVERYTHING!$D$185</f>
        <v>734</v>
      </c>
      <c r="E91" s="840">
        <f>[4]EVERYTHING!$R$39</f>
        <v>1774</v>
      </c>
      <c r="F91" s="884"/>
      <c r="G91" s="889">
        <f t="shared" ref="G91:G97" si="0">MAX(($E91-$D91)*$C91*12,0)</f>
        <v>62400</v>
      </c>
      <c r="H91" s="17"/>
      <c r="I91" s="881"/>
      <c r="K91" s="2582" t="s">
        <v>1825</v>
      </c>
      <c r="L91" s="2582"/>
      <c r="M91" s="2582"/>
      <c r="N91" s="2582"/>
      <c r="O91" s="2582"/>
      <c r="P91" s="2582"/>
      <c r="Q91" s="2586">
        <f>IFERROR(Q89/Q90,0)</f>
        <v>0</v>
      </c>
      <c r="R91" s="2586"/>
    </row>
    <row r="92" spans="2:18" ht="15" customHeight="1">
      <c r="B92" s="837" t="s">
        <v>2279</v>
      </c>
      <c r="C92" s="838">
        <f>[4]EVERYTHING!$Q$42</f>
        <v>2</v>
      </c>
      <c r="D92" s="839">
        <f>[4]EVERYTHING!$D$186</f>
        <v>881</v>
      </c>
      <c r="E92" s="840">
        <f>[4]EVERYTHING!$R$42</f>
        <v>2183</v>
      </c>
      <c r="F92" s="884"/>
      <c r="G92" s="889">
        <f t="shared" si="0"/>
        <v>31248</v>
      </c>
      <c r="H92" s="17"/>
      <c r="I92" s="881"/>
    </row>
    <row r="93" spans="2:18" ht="15" customHeight="1">
      <c r="B93" s="837" t="s">
        <v>151</v>
      </c>
      <c r="C93" s="838"/>
      <c r="D93" s="839"/>
      <c r="E93" s="840"/>
      <c r="F93" s="884"/>
      <c r="G93" s="889">
        <f t="shared" si="0"/>
        <v>0</v>
      </c>
      <c r="H93" s="17"/>
      <c r="I93" s="881"/>
      <c r="K93" s="2581" t="s">
        <v>1826</v>
      </c>
      <c r="L93" s="2581"/>
      <c r="M93" s="2581"/>
      <c r="N93" s="2581"/>
      <c r="O93" s="2581"/>
      <c r="P93" s="2581"/>
      <c r="Q93" s="2567">
        <f>IF(Q91=0,Q84,Q91)</f>
        <v>0</v>
      </c>
      <c r="R93" s="2567"/>
    </row>
    <row r="94" spans="2:18" ht="15" customHeight="1">
      <c r="B94" s="837" t="s">
        <v>151</v>
      </c>
      <c r="C94" s="838"/>
      <c r="D94" s="839"/>
      <c r="E94" s="840"/>
      <c r="F94" s="884"/>
      <c r="G94" s="889">
        <f t="shared" si="0"/>
        <v>0</v>
      </c>
      <c r="H94" s="17"/>
      <c r="I94" s="881"/>
    </row>
    <row r="95" spans="2:18" ht="15" customHeight="1">
      <c r="B95" s="837" t="s">
        <v>151</v>
      </c>
      <c r="C95" s="838"/>
      <c r="D95" s="839"/>
      <c r="E95" s="840"/>
      <c r="F95" s="884"/>
      <c r="G95" s="889">
        <f t="shared" si="0"/>
        <v>0</v>
      </c>
      <c r="H95" s="17"/>
      <c r="I95" s="881"/>
    </row>
    <row r="96" spans="2:18" ht="15" customHeight="1">
      <c r="B96" s="837" t="s">
        <v>151</v>
      </c>
      <c r="C96" s="838"/>
      <c r="D96" s="839"/>
      <c r="E96" s="840"/>
      <c r="F96" s="884"/>
      <c r="G96" s="889">
        <f t="shared" si="0"/>
        <v>0</v>
      </c>
      <c r="H96" s="17"/>
      <c r="I96" s="881"/>
    </row>
    <row r="97" spans="1:20" ht="15" customHeight="1">
      <c r="B97" s="837" t="s">
        <v>151</v>
      </c>
      <c r="C97" s="838"/>
      <c r="D97" s="839"/>
      <c r="E97" s="840"/>
      <c r="F97" s="884"/>
      <c r="G97" s="889">
        <f t="shared" si="0"/>
        <v>0</v>
      </c>
      <c r="H97" s="17"/>
      <c r="I97" s="881"/>
    </row>
    <row r="98" spans="1:20" ht="15" customHeight="1">
      <c r="A98" s="17"/>
      <c r="B98" s="659"/>
      <c r="C98" s="886"/>
      <c r="D98" s="877"/>
      <c r="E98" s="888" t="s">
        <v>1954</v>
      </c>
      <c r="F98" s="885"/>
      <c r="G98" s="1184">
        <f>SUM(G90:G97)</f>
        <v>309612</v>
      </c>
      <c r="H98" s="17"/>
      <c r="I98" s="881"/>
      <c r="K98" s="17"/>
      <c r="L98" s="17"/>
      <c r="M98" s="17"/>
      <c r="N98" s="17"/>
      <c r="O98" s="17"/>
      <c r="P98" s="17"/>
      <c r="Q98" s="17"/>
      <c r="R98" s="17"/>
      <c r="S98" s="17"/>
      <c r="T98" s="17"/>
    </row>
    <row r="99" spans="1:20" ht="15" customHeight="1">
      <c r="A99" s="17"/>
      <c r="B99" s="659"/>
      <c r="C99" s="886"/>
      <c r="D99" s="877"/>
      <c r="E99" s="888"/>
      <c r="F99" s="885"/>
      <c r="G99" s="889"/>
      <c r="H99" s="17"/>
      <c r="I99" s="881"/>
      <c r="J99" s="17"/>
      <c r="K99" s="17"/>
      <c r="L99" s="17"/>
      <c r="M99" s="17"/>
      <c r="N99" s="17"/>
      <c r="O99" s="17"/>
      <c r="P99" s="17"/>
      <c r="Q99" s="17"/>
      <c r="R99" s="17"/>
      <c r="S99" s="17"/>
      <c r="T99" s="17"/>
    </row>
    <row r="100" spans="1:20" ht="15" customHeight="1">
      <c r="A100" s="17"/>
      <c r="B100" s="887" t="s">
        <v>1818</v>
      </c>
      <c r="C100" s="659"/>
      <c r="D100" s="1149">
        <f>G98+Q93</f>
        <v>309612</v>
      </c>
      <c r="E100" s="659"/>
      <c r="F100" s="659"/>
      <c r="G100" s="659"/>
      <c r="H100" s="17"/>
      <c r="I100" s="881"/>
      <c r="J100" s="17"/>
      <c r="K100" s="17"/>
      <c r="L100" s="17"/>
      <c r="M100" s="17"/>
      <c r="N100" s="17"/>
      <c r="O100" s="17"/>
      <c r="P100" s="17"/>
      <c r="Q100" s="17"/>
      <c r="R100" s="17"/>
      <c r="S100" s="17"/>
      <c r="T100" s="17"/>
    </row>
    <row r="101" spans="1:20" ht="15" customHeight="1">
      <c r="A101" s="17"/>
      <c r="B101" s="887" t="s">
        <v>1148</v>
      </c>
      <c r="C101" s="659"/>
      <c r="D101" s="890">
        <v>0.05</v>
      </c>
      <c r="E101" s="659"/>
      <c r="F101" s="659"/>
      <c r="G101" s="659"/>
      <c r="H101" s="17"/>
      <c r="I101" s="17"/>
      <c r="J101" s="17"/>
      <c r="K101" s="17"/>
      <c r="L101" s="17"/>
      <c r="M101" s="17"/>
      <c r="N101" s="17"/>
      <c r="O101" s="17"/>
      <c r="P101" s="17"/>
      <c r="Q101" s="17"/>
      <c r="R101" s="17"/>
      <c r="S101" s="17"/>
      <c r="T101" s="17"/>
    </row>
    <row r="102" spans="1:20" ht="15" customHeight="1">
      <c r="A102" s="17"/>
      <c r="B102" s="887" t="s">
        <v>1185</v>
      </c>
      <c r="C102" s="659"/>
      <c r="D102" s="1149">
        <f>D100-(D100*D101)</f>
        <v>294131.40000000002</v>
      </c>
      <c r="E102" s="659"/>
      <c r="F102" s="659"/>
      <c r="G102" s="659"/>
      <c r="H102" s="17"/>
      <c r="I102" s="17"/>
      <c r="J102" s="17"/>
      <c r="K102" s="17"/>
      <c r="L102" s="17"/>
      <c r="M102" s="17"/>
      <c r="N102" s="17"/>
      <c r="O102" s="17"/>
      <c r="P102" s="17"/>
      <c r="Q102" s="17"/>
      <c r="R102" s="17"/>
      <c r="S102" s="17"/>
      <c r="T102" s="17"/>
    </row>
    <row r="103" spans="1:20" ht="15" customHeight="1">
      <c r="A103" s="17"/>
      <c r="B103" s="887" t="s">
        <v>1814</v>
      </c>
      <c r="C103" s="659"/>
      <c r="D103" s="891"/>
      <c r="E103" s="659"/>
      <c r="F103" s="659"/>
      <c r="G103" s="659"/>
      <c r="H103" s="17"/>
      <c r="I103" s="17"/>
      <c r="J103" s="17"/>
      <c r="K103" s="17"/>
      <c r="L103" s="17"/>
      <c r="M103" s="17"/>
      <c r="N103" s="17"/>
      <c r="O103" s="17"/>
      <c r="P103" s="17"/>
      <c r="Q103" s="17"/>
      <c r="R103" s="17"/>
      <c r="S103" s="17"/>
      <c r="T103" s="17"/>
    </row>
    <row r="104" spans="1:20" ht="15" customHeight="1">
      <c r="A104" s="17"/>
      <c r="B104" s="887" t="s">
        <v>1819</v>
      </c>
      <c r="C104" s="659"/>
      <c r="D104" s="1149">
        <f>D102/D108</f>
        <v>255766.43478260873</v>
      </c>
      <c r="E104" s="659"/>
      <c r="F104" s="659"/>
      <c r="G104" s="659"/>
      <c r="H104" s="17"/>
      <c r="I104" s="17"/>
      <c r="J104" s="17"/>
      <c r="K104" s="17"/>
      <c r="L104" s="17"/>
      <c r="M104" s="17"/>
      <c r="N104" s="17"/>
      <c r="O104" s="17"/>
      <c r="P104" s="17"/>
      <c r="Q104" s="17"/>
      <c r="R104" s="17"/>
      <c r="S104" s="17"/>
      <c r="T104" s="17"/>
    </row>
    <row r="105" spans="1:20" ht="15" customHeight="1">
      <c r="A105" s="17"/>
      <c r="B105" s="17"/>
      <c r="C105" s="17"/>
      <c r="D105" s="255"/>
      <c r="E105" s="17"/>
      <c r="F105" s="17"/>
      <c r="G105" s="17"/>
      <c r="H105" s="17"/>
      <c r="I105" s="17"/>
      <c r="J105" s="17"/>
      <c r="K105" s="17"/>
      <c r="L105" s="17"/>
      <c r="M105" s="17"/>
      <c r="N105" s="17"/>
      <c r="O105" s="17"/>
      <c r="P105" s="17"/>
      <c r="Q105" s="17"/>
      <c r="R105" s="17"/>
      <c r="S105" s="17"/>
      <c r="T105" s="17"/>
    </row>
    <row r="106" spans="1:20" ht="15" customHeight="1">
      <c r="A106" s="17"/>
      <c r="B106" s="887" t="s">
        <v>1813</v>
      </c>
      <c r="C106" s="659"/>
      <c r="D106" s="888">
        <v>15</v>
      </c>
      <c r="E106" s="659"/>
      <c r="F106" s="659"/>
      <c r="G106" s="659"/>
      <c r="H106" s="17"/>
      <c r="I106" s="17"/>
      <c r="J106" s="17"/>
      <c r="K106" s="17"/>
      <c r="L106" s="17"/>
      <c r="M106" s="17"/>
      <c r="N106" s="17"/>
      <c r="O106" s="17"/>
      <c r="P106" s="17"/>
      <c r="Q106" s="17"/>
      <c r="R106" s="17"/>
      <c r="S106" s="17"/>
      <c r="T106" s="17"/>
    </row>
    <row r="107" spans="1:20" ht="15" customHeight="1">
      <c r="A107" s="17"/>
      <c r="B107" s="887" t="s">
        <v>1812</v>
      </c>
      <c r="C107" s="659"/>
      <c r="D107" s="1170">
        <v>5.5E-2</v>
      </c>
      <c r="E107" s="659"/>
      <c r="F107" s="659"/>
      <c r="G107" s="659"/>
      <c r="H107" s="17"/>
      <c r="I107" s="17"/>
      <c r="J107" s="17"/>
      <c r="K107" s="17"/>
      <c r="L107" s="17"/>
      <c r="M107" s="17"/>
      <c r="N107" s="17"/>
      <c r="O107" s="17"/>
      <c r="P107" s="17"/>
      <c r="Q107" s="17"/>
      <c r="R107" s="17"/>
      <c r="S107" s="17"/>
      <c r="T107" s="17"/>
    </row>
    <row r="108" spans="1:20" ht="15" customHeight="1">
      <c r="A108" s="17"/>
      <c r="B108" s="887" t="s">
        <v>1267</v>
      </c>
      <c r="C108" s="659"/>
      <c r="D108" s="1150">
        <v>1.1499999999999999</v>
      </c>
      <c r="E108" s="659"/>
      <c r="F108" s="659"/>
      <c r="G108" s="659"/>
      <c r="H108" s="17"/>
      <c r="I108" s="17"/>
      <c r="J108" s="17"/>
      <c r="K108" s="17"/>
      <c r="L108" s="17"/>
      <c r="M108" s="17"/>
      <c r="N108" s="17"/>
      <c r="O108" s="17"/>
      <c r="P108" s="17"/>
      <c r="Q108" s="17"/>
      <c r="R108" s="17"/>
      <c r="S108" s="17"/>
      <c r="T108" s="17"/>
    </row>
    <row r="109" spans="1:20" ht="15" customHeight="1">
      <c r="A109" s="17"/>
      <c r="B109" s="877"/>
      <c r="C109" s="877"/>
      <c r="D109" s="905"/>
      <c r="E109" s="892"/>
      <c r="F109" s="892"/>
      <c r="G109" s="659"/>
      <c r="H109" s="17"/>
      <c r="I109" s="17"/>
      <c r="J109" s="17"/>
      <c r="K109" s="17"/>
      <c r="L109" s="17"/>
      <c r="M109" s="17"/>
      <c r="N109" s="17"/>
      <c r="O109" s="17"/>
      <c r="P109" s="17"/>
      <c r="Q109" s="17"/>
      <c r="R109" s="17"/>
      <c r="S109" s="17"/>
      <c r="T109" s="17"/>
    </row>
    <row r="110" spans="1:20" ht="15" customHeight="1">
      <c r="A110" s="17"/>
      <c r="B110" s="877" t="s">
        <v>1816</v>
      </c>
      <c r="C110" s="877"/>
      <c r="D110" s="1151">
        <f>PV(D107/12,D106*12,-D104/12, ,0)</f>
        <v>2608530.3091959096</v>
      </c>
      <c r="E110" s="877"/>
      <c r="F110" s="877"/>
      <c r="G110" s="893"/>
      <c r="H110" s="17"/>
      <c r="I110" s="17"/>
      <c r="J110" s="17"/>
      <c r="K110" s="17"/>
      <c r="L110" s="17"/>
      <c r="M110" s="17"/>
      <c r="N110" s="17"/>
      <c r="O110" s="17"/>
      <c r="P110" s="17"/>
      <c r="Q110" s="17"/>
      <c r="R110" s="17"/>
      <c r="S110" s="17"/>
      <c r="T110" s="17"/>
    </row>
    <row r="111" spans="1:20" ht="15" customHeight="1"/>
    <row r="112" spans="1:20" ht="15" hidden="1" customHeight="1">
      <c r="B112" s="836"/>
      <c r="C112" s="836"/>
      <c r="D112" s="836"/>
      <c r="E112" s="836"/>
      <c r="F112" s="836"/>
      <c r="G112" s="836"/>
      <c r="H112" s="836"/>
      <c r="I112" s="836"/>
      <c r="J112" s="836"/>
      <c r="K112" s="836"/>
      <c r="L112" s="836"/>
      <c r="M112" s="836"/>
      <c r="N112" s="836"/>
      <c r="O112" s="836"/>
      <c r="P112" s="836"/>
      <c r="Q112" s="836"/>
      <c r="R112" s="836"/>
    </row>
    <row r="113" spans="2:18" ht="15" hidden="1" customHeight="1">
      <c r="B113" s="836"/>
      <c r="C113" s="836"/>
      <c r="D113" s="836"/>
      <c r="E113" s="836"/>
      <c r="F113" s="836"/>
      <c r="G113" s="836"/>
      <c r="H113" s="836"/>
      <c r="I113" s="836"/>
      <c r="J113" s="836"/>
      <c r="K113" s="836"/>
      <c r="L113" s="836"/>
      <c r="M113" s="836"/>
      <c r="N113" s="836"/>
      <c r="O113" s="836"/>
      <c r="P113" s="836"/>
      <c r="Q113" s="836"/>
      <c r="R113" s="836"/>
    </row>
    <row r="114" spans="2:18" ht="15" hidden="1" customHeight="1"/>
    <row r="115" spans="2:18" ht="15" hidden="1" customHeight="1"/>
    <row r="116" spans="2:18" ht="15" hidden="1" customHeight="1"/>
  </sheetData>
  <sheetProtection algorithmName="SHA-512" hashValue="FH9EVhf/a6XQKQh2EUMzW3/3qbsqXtWG40unLzOBWCzo0c/V+QyYdiKJHpZrWmwLLWWaEM5oWYW+fx/Rc6oHhQ==" saltValue="SrLOuFxj6hnA0fSZzvsUQw==" spinCount="100000" sheet="1" objects="1" scenarios="1"/>
  <customSheetViews>
    <customSheetView guid="{564791B4-DB72-424F-AF43-EEA97BEE3A35}" scale="80" showPageBreaks="1" showGridLines="0" printArea="1" hiddenRows="1">
      <selection sqref="A1:S2"/>
      <rowBreaks count="1" manualBreakCount="1">
        <brk id="59" max="18" man="1"/>
      </rowBreaks>
      <pageMargins left="0.7" right="0.7" top="0.75" bottom="0.75" header="0.3" footer="0.3"/>
      <printOptions horizontalCentered="1"/>
      <pageSetup scale="68" firstPageNumber="43" fitToHeight="2" orientation="landscape" useFirstPageNumber="1" r:id="rId1"/>
      <headerFooter>
        <oddFooter>&amp;LApril 18, 2016 Version&amp;C&amp;P&amp;R&amp;8&amp;A &amp;D</oddFooter>
      </headerFooter>
    </customSheetView>
  </customSheetViews>
  <mergeCells count="63">
    <mergeCell ref="Q93:R93"/>
    <mergeCell ref="K83:P83"/>
    <mergeCell ref="K84:P84"/>
    <mergeCell ref="K88:P88"/>
    <mergeCell ref="K89:P89"/>
    <mergeCell ref="K90:P90"/>
    <mergeCell ref="K93:P93"/>
    <mergeCell ref="K91:P91"/>
    <mergeCell ref="Q84:R84"/>
    <mergeCell ref="Q89:R89"/>
    <mergeCell ref="Q90:R90"/>
    <mergeCell ref="Q91:R91"/>
    <mergeCell ref="A1:S2"/>
    <mergeCell ref="Q38:R38"/>
    <mergeCell ref="I32:I33"/>
    <mergeCell ref="J32:J33"/>
    <mergeCell ref="K32:K33"/>
    <mergeCell ref="P32:P33"/>
    <mergeCell ref="B29:G32"/>
    <mergeCell ref="O28:O32"/>
    <mergeCell ref="B38:E38"/>
    <mergeCell ref="B4:R6"/>
    <mergeCell ref="B8:R8"/>
    <mergeCell ref="K38:O38"/>
    <mergeCell ref="K37:O37"/>
    <mergeCell ref="P75:P76"/>
    <mergeCell ref="Q75:Q76"/>
    <mergeCell ref="Q71:R71"/>
    <mergeCell ref="B61:O61"/>
    <mergeCell ref="B71:D71"/>
    <mergeCell ref="B72:D72"/>
    <mergeCell ref="K71:O71"/>
    <mergeCell ref="Q72:R72"/>
    <mergeCell ref="B79:O79"/>
    <mergeCell ref="B64:C64"/>
    <mergeCell ref="B52:E52"/>
    <mergeCell ref="B59:O60"/>
    <mergeCell ref="B57:O57"/>
    <mergeCell ref="B58:E58"/>
    <mergeCell ref="B76:G76"/>
    <mergeCell ref="B75:G75"/>
    <mergeCell ref="K72:O72"/>
    <mergeCell ref="J64:R66"/>
    <mergeCell ref="J67:R67"/>
    <mergeCell ref="R75:R76"/>
    <mergeCell ref="J58:N58"/>
    <mergeCell ref="I75:I76"/>
    <mergeCell ref="J75:J76"/>
    <mergeCell ref="K75:K76"/>
    <mergeCell ref="B39:E39"/>
    <mergeCell ref="B40:E40"/>
    <mergeCell ref="B10:R11"/>
    <mergeCell ref="B33:G34"/>
    <mergeCell ref="O33:O34"/>
    <mergeCell ref="B13:R16"/>
    <mergeCell ref="B18:R20"/>
    <mergeCell ref="B22:R23"/>
    <mergeCell ref="B25:R25"/>
    <mergeCell ref="U69:U70"/>
    <mergeCell ref="U71:U72"/>
    <mergeCell ref="U73:U74"/>
    <mergeCell ref="U75:U76"/>
    <mergeCell ref="U77:U78"/>
  </mergeCells>
  <dataValidations count="3">
    <dataValidation type="list" allowBlank="1" showInputMessage="1" showErrorMessage="1" sqref="B90:B97">
      <formula1>"SRO,Studio,1 bedroom,2 bedroom,3 bedroom,4 bedroom,5 bedroom"</formula1>
    </dataValidation>
    <dataValidation type="whole" operator="greaterThanOrEqual" allowBlank="1" showInputMessage="1" showErrorMessage="1" sqref="G39:G40 E42:E51">
      <formula1>0</formula1>
    </dataValidation>
    <dataValidation type="list" allowBlank="1" showInputMessage="1" showErrorMessage="1" sqref="J67:R67">
      <formula1>$U$63:$U$67</formula1>
    </dataValidation>
  </dataValidations>
  <printOptions horizontalCentered="1"/>
  <pageMargins left="0.7" right="0.7" top="0.75" bottom="0.75" header="0.3" footer="0.3"/>
  <pageSetup scale="67" firstPageNumber="43" fitToHeight="2" orientation="landscape" useFirstPageNumber="1" r:id="rId2"/>
  <headerFooter>
    <oddFooter xml:space="preserve">&amp;C&amp;P&amp;R&amp;8&amp;A </oddFooter>
  </headerFooter>
  <rowBreaks count="2" manualBreakCount="2">
    <brk id="35" max="18" man="1"/>
    <brk id="78" max="18" man="1"/>
  </rowBreak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210"/>
  <sheetViews>
    <sheetView topLeftCell="A34" zoomScaleNormal="100" zoomScaleSheetLayoutView="100" workbookViewId="0">
      <selection activeCell="AC44" sqref="AC44"/>
    </sheetView>
  </sheetViews>
  <sheetFormatPr defaultColWidth="0" defaultRowHeight="12.75" zeroHeight="1"/>
  <cols>
    <col min="1" max="1" width="3.5703125" customWidth="1"/>
    <col min="2" max="2" width="32"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19" t="s">
        <v>1278</v>
      </c>
      <c r="B1" s="619"/>
    </row>
    <row r="2" spans="1:34"/>
    <row r="3" spans="1:34" ht="15.75">
      <c r="A3" s="620" t="s">
        <v>1233</v>
      </c>
      <c r="B3" s="620"/>
      <c r="C3" s="609" t="s">
        <v>1234</v>
      </c>
      <c r="D3" s="621"/>
      <c r="E3" s="647" t="s">
        <v>1235</v>
      </c>
      <c r="F3" s="597"/>
      <c r="G3" s="647" t="s">
        <v>1236</v>
      </c>
      <c r="H3" s="597"/>
      <c r="I3" s="647" t="s">
        <v>1237</v>
      </c>
      <c r="J3" s="597"/>
      <c r="K3" s="647" t="s">
        <v>1238</v>
      </c>
      <c r="L3" s="597"/>
      <c r="M3" s="647" t="s">
        <v>1239</v>
      </c>
      <c r="N3" s="597"/>
      <c r="O3" s="647" t="s">
        <v>1240</v>
      </c>
      <c r="P3" s="597"/>
      <c r="Q3" s="647" t="s">
        <v>1241</v>
      </c>
      <c r="R3" s="597"/>
      <c r="S3" s="647" t="s">
        <v>1242</v>
      </c>
      <c r="T3" s="597"/>
      <c r="U3" s="647" t="s">
        <v>1243</v>
      </c>
      <c r="V3" s="597"/>
      <c r="W3" s="647" t="s">
        <v>1244</v>
      </c>
      <c r="X3" s="597"/>
      <c r="Y3" s="647" t="s">
        <v>1245</v>
      </c>
      <c r="Z3" s="597"/>
      <c r="AA3" s="647" t="s">
        <v>1246</v>
      </c>
      <c r="AB3" s="597"/>
      <c r="AC3" s="647" t="s">
        <v>1247</v>
      </c>
      <c r="AD3" s="597"/>
      <c r="AE3" s="647" t="s">
        <v>1248</v>
      </c>
      <c r="AF3" s="597"/>
      <c r="AG3" s="647" t="s">
        <v>1249</v>
      </c>
      <c r="AH3" s="621"/>
    </row>
    <row r="4" spans="1:34" ht="14.25">
      <c r="A4" s="628" t="s">
        <v>1250</v>
      </c>
      <c r="B4" s="628"/>
      <c r="C4" s="650">
        <v>1.0249999999999999</v>
      </c>
      <c r="D4" s="628"/>
      <c r="E4" s="628">
        <f>Application!Y797</f>
        <v>697524</v>
      </c>
      <c r="F4" s="628"/>
      <c r="G4" s="628">
        <f>E4*$C$4</f>
        <v>714962.1</v>
      </c>
      <c r="H4" s="628"/>
      <c r="I4" s="628">
        <f>G4*$C$4</f>
        <v>732836.15249999997</v>
      </c>
      <c r="J4" s="628"/>
      <c r="K4" s="628">
        <f>I4*$C$4</f>
        <v>751157.05631249992</v>
      </c>
      <c r="L4" s="628"/>
      <c r="M4" s="628">
        <f>K4*$C$4</f>
        <v>769935.98272031231</v>
      </c>
      <c r="N4" s="628"/>
      <c r="O4" s="628">
        <f>M4*$C$4</f>
        <v>789184.38228832011</v>
      </c>
      <c r="P4" s="628"/>
      <c r="Q4" s="628">
        <f>O4*$C$4</f>
        <v>808913.99184552801</v>
      </c>
      <c r="R4" s="628"/>
      <c r="S4" s="628">
        <f>Q4*$C$4</f>
        <v>829136.84164166613</v>
      </c>
      <c r="T4" s="628"/>
      <c r="U4" s="628">
        <f>S4*$C$4</f>
        <v>849865.26268270775</v>
      </c>
      <c r="V4" s="628"/>
      <c r="W4" s="628">
        <f>U4*$C$4</f>
        <v>871111.89424977533</v>
      </c>
      <c r="X4" s="628"/>
      <c r="Y4" s="628">
        <f>W4*$C$4</f>
        <v>892889.69160601962</v>
      </c>
      <c r="Z4" s="628"/>
      <c r="AA4" s="628">
        <f>Y4*$C$4</f>
        <v>915211.93389617</v>
      </c>
      <c r="AB4" s="628"/>
      <c r="AC4" s="628">
        <f>AA4*$C$4</f>
        <v>938092.23224357422</v>
      </c>
      <c r="AD4" s="628"/>
      <c r="AE4" s="628">
        <f>AC4*$C$4</f>
        <v>961544.53804966353</v>
      </c>
      <c r="AF4" s="628"/>
      <c r="AG4" s="628">
        <f>AE4*$C$4</f>
        <v>985583.15150090505</v>
      </c>
      <c r="AH4" s="628"/>
    </row>
    <row r="5" spans="1:34" ht="14.25">
      <c r="A5" s="618"/>
      <c r="B5" s="618" t="s">
        <v>1148</v>
      </c>
      <c r="C5" s="1185">
        <v>0.05</v>
      </c>
      <c r="D5" s="618"/>
      <c r="E5" s="652">
        <f>-E4*$C$5</f>
        <v>-34876.200000000004</v>
      </c>
      <c r="F5" s="630"/>
      <c r="G5" s="652">
        <f>-G4*$C$5</f>
        <v>-35748.105000000003</v>
      </c>
      <c r="H5" s="630"/>
      <c r="I5" s="652">
        <f>-I4*$C$5</f>
        <v>-36641.807625000001</v>
      </c>
      <c r="J5" s="630"/>
      <c r="K5" s="652">
        <f>-K4*$C$5</f>
        <v>-37557.852815624996</v>
      </c>
      <c r="L5" s="630"/>
      <c r="M5" s="652">
        <f>-M4*$C$5</f>
        <v>-38496.799136015616</v>
      </c>
      <c r="N5" s="630"/>
      <c r="O5" s="652">
        <f>-O4*$C$5</f>
        <v>-39459.21911441601</v>
      </c>
      <c r="P5" s="630"/>
      <c r="Q5" s="652">
        <f>-Q4*$C$5</f>
        <v>-40445.699592276404</v>
      </c>
      <c r="R5" s="630"/>
      <c r="S5" s="652">
        <f>-S4*$C$5</f>
        <v>-41456.842082083313</v>
      </c>
      <c r="T5" s="630"/>
      <c r="U5" s="652">
        <f>-U4*$C$5</f>
        <v>-42493.263134135392</v>
      </c>
      <c r="V5" s="630"/>
      <c r="W5" s="652">
        <f>-W4*$C$5</f>
        <v>-43555.594712488768</v>
      </c>
      <c r="X5" s="630"/>
      <c r="Y5" s="652">
        <f>-Y4*$C$5</f>
        <v>-44644.484580300981</v>
      </c>
      <c r="Z5" s="630"/>
      <c r="AA5" s="652">
        <f>-AA4*$C$5</f>
        <v>-45760.596694808504</v>
      </c>
      <c r="AB5" s="630"/>
      <c r="AC5" s="652">
        <f>-AC4*$C$5</f>
        <v>-46904.611612178713</v>
      </c>
      <c r="AD5" s="630"/>
      <c r="AE5" s="652">
        <f>-AE4*$C$5</f>
        <v>-48077.226902483177</v>
      </c>
      <c r="AF5" s="630"/>
      <c r="AG5" s="652">
        <f>-AG4*$C$5</f>
        <v>-49279.157575045254</v>
      </c>
      <c r="AH5" s="618"/>
    </row>
    <row r="6" spans="1:34" ht="14.25">
      <c r="A6" s="618" t="s">
        <v>1251</v>
      </c>
      <c r="B6" s="618"/>
      <c r="C6" s="650">
        <v>1.0249999999999999</v>
      </c>
      <c r="D6" s="618"/>
      <c r="E6" s="631">
        <f>Application!Z805</f>
        <v>395724</v>
      </c>
      <c r="F6" s="631"/>
      <c r="G6" s="631">
        <f>E6*$C$6</f>
        <v>405617.1</v>
      </c>
      <c r="H6" s="631"/>
      <c r="I6" s="631">
        <f>G6*$C$6</f>
        <v>415757.52749999997</v>
      </c>
      <c r="J6" s="631"/>
      <c r="K6" s="631">
        <f>I6*$C$6</f>
        <v>426151.46568749991</v>
      </c>
      <c r="L6" s="631"/>
      <c r="M6" s="631">
        <f>K6*$C$6</f>
        <v>436805.25232968736</v>
      </c>
      <c r="N6" s="631"/>
      <c r="O6" s="631">
        <f>M6*$C$6</f>
        <v>447725.38363792951</v>
      </c>
      <c r="P6" s="631"/>
      <c r="Q6" s="631">
        <f>O6*$C$6</f>
        <v>458918.51822887769</v>
      </c>
      <c r="R6" s="631"/>
      <c r="S6" s="631">
        <f>Q6*$C$6</f>
        <v>470391.48118459957</v>
      </c>
      <c r="T6" s="631"/>
      <c r="U6" s="631">
        <f>S6*$C$6</f>
        <v>482151.26821421453</v>
      </c>
      <c r="V6" s="631"/>
      <c r="W6" s="631">
        <f>U6*$C$6</f>
        <v>494205.04991956986</v>
      </c>
      <c r="X6" s="631"/>
      <c r="Y6" s="631">
        <f>W6*$C$6</f>
        <v>506560.17616755905</v>
      </c>
      <c r="Z6" s="631"/>
      <c r="AA6" s="631">
        <f>Y6*$C$6</f>
        <v>519224.180571748</v>
      </c>
      <c r="AB6" s="631"/>
      <c r="AC6" s="631">
        <f>AA6*$C$6</f>
        <v>532204.78508604167</v>
      </c>
      <c r="AD6" s="631"/>
      <c r="AE6" s="631">
        <f>AC6*$C$6</f>
        <v>545509.90471319261</v>
      </c>
      <c r="AF6" s="631"/>
      <c r="AG6" s="631">
        <f>AE6*$C$6</f>
        <v>559147.65233102243</v>
      </c>
      <c r="AH6" s="618"/>
    </row>
    <row r="7" spans="1:34" ht="14.25">
      <c r="A7" s="618"/>
      <c r="B7" s="618" t="s">
        <v>1148</v>
      </c>
      <c r="C7" s="1185">
        <v>0.05</v>
      </c>
      <c r="D7" s="618"/>
      <c r="E7" s="630">
        <f>-E6*$C$7</f>
        <v>-19786.2</v>
      </c>
      <c r="F7" s="630"/>
      <c r="G7" s="630">
        <f>-G6*$C$7</f>
        <v>-20280.855</v>
      </c>
      <c r="H7" s="630"/>
      <c r="I7" s="630">
        <f>-I6*$C$7</f>
        <v>-20787.876375</v>
      </c>
      <c r="J7" s="630"/>
      <c r="K7" s="630">
        <f>-K6*$C$7</f>
        <v>-21307.573284374997</v>
      </c>
      <c r="L7" s="630"/>
      <c r="M7" s="630">
        <f>-M6*$C$7</f>
        <v>-21840.262616484368</v>
      </c>
      <c r="N7" s="630"/>
      <c r="O7" s="630">
        <f>-O6*$C$7</f>
        <v>-22386.269181896478</v>
      </c>
      <c r="P7" s="630"/>
      <c r="Q7" s="630">
        <f>-Q6*$C$7</f>
        <v>-22945.925911443886</v>
      </c>
      <c r="R7" s="630"/>
      <c r="S7" s="630">
        <f>-S6*$C$7</f>
        <v>-23519.574059229981</v>
      </c>
      <c r="T7" s="630"/>
      <c r="U7" s="630">
        <f>-U6*$C$7</f>
        <v>-24107.563410710729</v>
      </c>
      <c r="V7" s="630"/>
      <c r="W7" s="630">
        <f>-W6*$C$7</f>
        <v>-24710.252495978493</v>
      </c>
      <c r="X7" s="630"/>
      <c r="Y7" s="630">
        <f>-Y6*$C$7</f>
        <v>-25328.008808377956</v>
      </c>
      <c r="Z7" s="630"/>
      <c r="AA7" s="630">
        <f>-AA6*$C$7</f>
        <v>-25961.2090285874</v>
      </c>
      <c r="AB7" s="630"/>
      <c r="AC7" s="630">
        <f>-AC6*$C$7</f>
        <v>-26610.239254302083</v>
      </c>
      <c r="AD7" s="630"/>
      <c r="AE7" s="630">
        <f>-AE6*$C$7</f>
        <v>-27275.495235659633</v>
      </c>
      <c r="AF7" s="630"/>
      <c r="AG7" s="630">
        <f>-AG6*$C$7</f>
        <v>-27957.382616551124</v>
      </c>
      <c r="AH7" s="618"/>
    </row>
    <row r="8" spans="1:34" ht="14.25">
      <c r="A8" s="618" t="s">
        <v>553</v>
      </c>
      <c r="B8" s="618"/>
      <c r="C8" s="650">
        <v>1.0249999999999999</v>
      </c>
      <c r="D8" s="618"/>
      <c r="E8" s="631">
        <f>Application!Z813</f>
        <v>5900</v>
      </c>
      <c r="F8" s="631"/>
      <c r="G8" s="631">
        <f>E8*$C$8</f>
        <v>6047.4999999999991</v>
      </c>
      <c r="H8" s="631"/>
      <c r="I8" s="631">
        <f>G8*$C$8</f>
        <v>6198.6874999999982</v>
      </c>
      <c r="J8" s="631"/>
      <c r="K8" s="631">
        <f>I8*$C$8</f>
        <v>6353.6546874999976</v>
      </c>
      <c r="L8" s="631"/>
      <c r="M8" s="631">
        <f>K8*$C$8</f>
        <v>6512.4960546874972</v>
      </c>
      <c r="N8" s="631"/>
      <c r="O8" s="631">
        <f>M8*$C$8</f>
        <v>6675.308456054684</v>
      </c>
      <c r="P8" s="631"/>
      <c r="Q8" s="631">
        <f>O8*$C$8</f>
        <v>6842.1911674560506</v>
      </c>
      <c r="R8" s="631"/>
      <c r="S8" s="631">
        <f>Q8*$C$8</f>
        <v>7013.2459466424516</v>
      </c>
      <c r="T8" s="631"/>
      <c r="U8" s="631">
        <f>S8*$C$8</f>
        <v>7188.5770953085121</v>
      </c>
      <c r="V8" s="631"/>
      <c r="W8" s="631">
        <f>U8*$C$8</f>
        <v>7368.2915226912246</v>
      </c>
      <c r="X8" s="631"/>
      <c r="Y8" s="631">
        <f>W8*$C$8</f>
        <v>7552.498810758505</v>
      </c>
      <c r="Z8" s="631"/>
      <c r="AA8" s="631">
        <f>Y8*$C$8</f>
        <v>7741.311281027467</v>
      </c>
      <c r="AB8" s="631"/>
      <c r="AC8" s="631">
        <f>AA8*$C$8</f>
        <v>7934.8440630531531</v>
      </c>
      <c r="AD8" s="631"/>
      <c r="AE8" s="631">
        <f>AC8*$C$8</f>
        <v>8133.2151646294815</v>
      </c>
      <c r="AF8" s="631"/>
      <c r="AG8" s="631">
        <f>AE8*$C$8</f>
        <v>8336.5455437452183</v>
      </c>
      <c r="AH8" s="618"/>
    </row>
    <row r="9" spans="1:34" ht="14.25">
      <c r="A9" s="618"/>
      <c r="B9" s="618" t="s">
        <v>1148</v>
      </c>
      <c r="C9" s="1185">
        <v>0.05</v>
      </c>
      <c r="D9" s="618"/>
      <c r="E9" s="648">
        <f>-E8*$C$9</f>
        <v>-295</v>
      </c>
      <c r="F9" s="630"/>
      <c r="G9" s="648">
        <f>-G8*$C$9</f>
        <v>-302.37499999999994</v>
      </c>
      <c r="H9" s="630"/>
      <c r="I9" s="648">
        <f>-I8*$C$9</f>
        <v>-309.93437499999993</v>
      </c>
      <c r="J9" s="630"/>
      <c r="K9" s="648">
        <f>-K8*$C$9</f>
        <v>-317.68273437499988</v>
      </c>
      <c r="L9" s="630"/>
      <c r="M9" s="648">
        <f>-M8*$C$9</f>
        <v>-325.6248027343749</v>
      </c>
      <c r="N9" s="630"/>
      <c r="O9" s="648">
        <f>-O8*$C$9</f>
        <v>-333.76542280273424</v>
      </c>
      <c r="P9" s="630"/>
      <c r="Q9" s="648">
        <f>-Q8*$C$9</f>
        <v>-342.10955837280255</v>
      </c>
      <c r="R9" s="630"/>
      <c r="S9" s="648">
        <f>-S8*$C$9</f>
        <v>-350.66229733212259</v>
      </c>
      <c r="T9" s="630"/>
      <c r="U9" s="648">
        <f>-U8*$C$9</f>
        <v>-359.42885476542563</v>
      </c>
      <c r="V9" s="630"/>
      <c r="W9" s="648">
        <f>-W8*$C$9</f>
        <v>-368.41457613456123</v>
      </c>
      <c r="X9" s="630"/>
      <c r="Y9" s="648">
        <f>-Y8*$C$9</f>
        <v>-377.62494053792528</v>
      </c>
      <c r="Z9" s="630"/>
      <c r="AA9" s="648">
        <f>-AA8*$C$9</f>
        <v>-387.06556405137337</v>
      </c>
      <c r="AB9" s="630"/>
      <c r="AC9" s="648">
        <f>-AC8*$C$9</f>
        <v>-396.74220315265768</v>
      </c>
      <c r="AD9" s="630"/>
      <c r="AE9" s="648">
        <f>-AE8*$C$9</f>
        <v>-406.66075823147412</v>
      </c>
      <c r="AF9" s="630"/>
      <c r="AG9" s="648">
        <f>-AG8*$C$9</f>
        <v>-416.82727718726096</v>
      </c>
      <c r="AH9" s="618"/>
    </row>
    <row r="10" spans="1:34" ht="15">
      <c r="A10" s="632" t="s">
        <v>1252</v>
      </c>
      <c r="B10" s="632"/>
      <c r="C10" s="623"/>
      <c r="D10" s="632"/>
      <c r="E10" s="632">
        <f>SUM(E4:E9)</f>
        <v>1044190.6000000001</v>
      </c>
      <c r="F10" s="632"/>
      <c r="G10" s="632">
        <f>SUM(G4:G9)</f>
        <v>1070295.365</v>
      </c>
      <c r="H10" s="632"/>
      <c r="I10" s="632">
        <f>SUM(I4:I9)</f>
        <v>1097052.7491249999</v>
      </c>
      <c r="J10" s="632"/>
      <c r="K10" s="632">
        <f>SUM(K4:K9)</f>
        <v>1124479.067853125</v>
      </c>
      <c r="L10" s="632"/>
      <c r="M10" s="632">
        <f>SUM(M4:M9)</f>
        <v>1152591.0445494528</v>
      </c>
      <c r="N10" s="632"/>
      <c r="O10" s="632">
        <f>SUM(O4:O9)</f>
        <v>1181405.820663189</v>
      </c>
      <c r="P10" s="632"/>
      <c r="Q10" s="632">
        <f>SUM(Q4:Q9)</f>
        <v>1210940.966179769</v>
      </c>
      <c r="R10" s="632"/>
      <c r="S10" s="632">
        <f>SUM(S4:S9)</f>
        <v>1241214.4903342626</v>
      </c>
      <c r="T10" s="632"/>
      <c r="U10" s="632">
        <f>SUM(U4:U9)</f>
        <v>1272244.8525926194</v>
      </c>
      <c r="V10" s="632"/>
      <c r="W10" s="632">
        <f>SUM(W4:W9)</f>
        <v>1304050.9739074346</v>
      </c>
      <c r="X10" s="632"/>
      <c r="Y10" s="632">
        <f>SUM(Y4:Y9)</f>
        <v>1336652.2482551206</v>
      </c>
      <c r="Z10" s="632"/>
      <c r="AA10" s="632">
        <f>SUM(AA4:AA9)</f>
        <v>1370068.5544614983</v>
      </c>
      <c r="AB10" s="632"/>
      <c r="AC10" s="632">
        <f>SUM(AC4:AC9)</f>
        <v>1404320.2683230354</v>
      </c>
      <c r="AD10" s="632"/>
      <c r="AE10" s="632">
        <f>SUM(AE4:AE9)</f>
        <v>1439428.2750311112</v>
      </c>
      <c r="AF10" s="632"/>
      <c r="AG10" s="632">
        <f>SUM(AG4:AG9)</f>
        <v>1475413.981906889</v>
      </c>
      <c r="AH10" s="632"/>
    </row>
    <row r="11" spans="1:34">
      <c r="C11" s="641"/>
      <c r="E11" s="622"/>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row>
    <row r="12" spans="1:34" ht="15.75">
      <c r="A12" s="620" t="s">
        <v>1253</v>
      </c>
      <c r="C12" s="641"/>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row>
    <row r="13" spans="1:34" ht="14.25">
      <c r="A13" s="618" t="s">
        <v>1254</v>
      </c>
      <c r="B13" s="618"/>
      <c r="C13" s="650">
        <v>1.0349999999999999</v>
      </c>
      <c r="D13" s="618"/>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18"/>
    </row>
    <row r="14" spans="1:34" ht="14.25">
      <c r="A14" s="628" t="s">
        <v>1255</v>
      </c>
      <c r="B14" s="628"/>
      <c r="C14" s="642"/>
      <c r="D14" s="628"/>
      <c r="E14" s="628">
        <f>Application!W843</f>
        <v>42279</v>
      </c>
      <c r="F14" s="628"/>
      <c r="G14" s="628">
        <f t="shared" ref="G14:G20" si="0">E14*$C$13</f>
        <v>43758.764999999999</v>
      </c>
      <c r="H14" s="628"/>
      <c r="I14" s="628">
        <f t="shared" ref="I14:I20" si="1">G14*$C$13</f>
        <v>45290.321774999997</v>
      </c>
      <c r="J14" s="628"/>
      <c r="K14" s="628">
        <f t="shared" ref="K14:K20" si="2">I14*$C$13</f>
        <v>46875.483037124992</v>
      </c>
      <c r="L14" s="628"/>
      <c r="M14" s="628">
        <f t="shared" ref="M14:M20" si="3">K14*$C$13</f>
        <v>48516.124943424365</v>
      </c>
      <c r="N14" s="628"/>
      <c r="O14" s="628">
        <f t="shared" ref="O14:O20" si="4">M14*$C$13</f>
        <v>50214.189316444215</v>
      </c>
      <c r="P14" s="628"/>
      <c r="Q14" s="628">
        <f t="shared" ref="Q14:Q20" si="5">O14*$C$13</f>
        <v>51971.685942519762</v>
      </c>
      <c r="R14" s="628"/>
      <c r="S14" s="628">
        <f t="shared" ref="S14:S20" si="6">Q14*$C$13</f>
        <v>53790.694950507946</v>
      </c>
      <c r="T14" s="628"/>
      <c r="U14" s="628">
        <f t="shared" ref="U14:U20" si="7">S14*$C$13</f>
        <v>55673.369273775723</v>
      </c>
      <c r="V14" s="628"/>
      <c r="W14" s="628">
        <f t="shared" ref="W14:W20" si="8">U14*$C$13</f>
        <v>57621.937198357868</v>
      </c>
      <c r="X14" s="628"/>
      <c r="Y14" s="628">
        <f t="shared" ref="Y14:Y20" si="9">W14*$C$13</f>
        <v>59638.70500030039</v>
      </c>
      <c r="Z14" s="628"/>
      <c r="AA14" s="628">
        <f t="shared" ref="AA14:AA20" si="10">Y14*$C$13</f>
        <v>61726.059675310898</v>
      </c>
      <c r="AB14" s="628"/>
      <c r="AC14" s="628">
        <f t="shared" ref="AC14:AC20" si="11">AA14*$C$13</f>
        <v>63886.471763946778</v>
      </c>
      <c r="AD14" s="628"/>
      <c r="AE14" s="628">
        <f t="shared" ref="AE14:AE20" si="12">AC14*$C$13</f>
        <v>66122.498275684906</v>
      </c>
      <c r="AF14" s="628"/>
      <c r="AG14" s="628">
        <f t="shared" ref="AG14:AG20" si="13">AE14*$C$13</f>
        <v>68436.78571533387</v>
      </c>
      <c r="AH14" s="628"/>
    </row>
    <row r="15" spans="1:34" ht="14.25">
      <c r="A15" s="618" t="s">
        <v>800</v>
      </c>
      <c r="B15" s="618"/>
      <c r="C15" s="641"/>
      <c r="D15" s="618"/>
      <c r="E15" s="631">
        <f>Application!W845</f>
        <v>42482</v>
      </c>
      <c r="F15" s="631"/>
      <c r="G15" s="631">
        <f t="shared" si="0"/>
        <v>43968.869999999995</v>
      </c>
      <c r="H15" s="631"/>
      <c r="I15" s="631">
        <f t="shared" si="1"/>
        <v>45507.780449999991</v>
      </c>
      <c r="J15" s="631"/>
      <c r="K15" s="631">
        <f t="shared" si="2"/>
        <v>47100.552765749984</v>
      </c>
      <c r="L15" s="631"/>
      <c r="M15" s="631">
        <f t="shared" si="3"/>
        <v>48749.072112551228</v>
      </c>
      <c r="N15" s="631"/>
      <c r="O15" s="631">
        <f t="shared" si="4"/>
        <v>50455.289636490517</v>
      </c>
      <c r="P15" s="631"/>
      <c r="Q15" s="631">
        <f t="shared" si="5"/>
        <v>52221.224773767681</v>
      </c>
      <c r="R15" s="631"/>
      <c r="S15" s="631">
        <f t="shared" si="6"/>
        <v>54048.967640849543</v>
      </c>
      <c r="T15" s="631"/>
      <c r="U15" s="631">
        <f t="shared" si="7"/>
        <v>55940.681508279275</v>
      </c>
      <c r="V15" s="631"/>
      <c r="W15" s="631">
        <f t="shared" si="8"/>
        <v>57898.605361069043</v>
      </c>
      <c r="X15" s="631"/>
      <c r="Y15" s="631">
        <f t="shared" si="9"/>
        <v>59925.056548706452</v>
      </c>
      <c r="Z15" s="631"/>
      <c r="AA15" s="631">
        <f t="shared" si="10"/>
        <v>62022.433527911176</v>
      </c>
      <c r="AB15" s="631"/>
      <c r="AC15" s="631">
        <f t="shared" si="11"/>
        <v>64193.218701388061</v>
      </c>
      <c r="AD15" s="631"/>
      <c r="AE15" s="631">
        <f t="shared" si="12"/>
        <v>66439.981355936645</v>
      </c>
      <c r="AF15" s="631"/>
      <c r="AG15" s="631">
        <f t="shared" si="13"/>
        <v>68765.380703394418</v>
      </c>
      <c r="AH15" s="618"/>
    </row>
    <row r="16" spans="1:34" ht="14.25">
      <c r="A16" s="618" t="s">
        <v>1066</v>
      </c>
      <c r="B16" s="618"/>
      <c r="C16" s="641"/>
      <c r="D16" s="618"/>
      <c r="E16" s="631">
        <f>Application!W851</f>
        <v>68000</v>
      </c>
      <c r="F16" s="631"/>
      <c r="G16" s="631">
        <f t="shared" si="0"/>
        <v>70380</v>
      </c>
      <c r="H16" s="631"/>
      <c r="I16" s="631">
        <f t="shared" si="1"/>
        <v>72843.299999999988</v>
      </c>
      <c r="J16" s="631"/>
      <c r="K16" s="631">
        <f t="shared" si="2"/>
        <v>75392.815499999982</v>
      </c>
      <c r="L16" s="631"/>
      <c r="M16" s="631">
        <f t="shared" si="3"/>
        <v>78031.564042499973</v>
      </c>
      <c r="N16" s="631"/>
      <c r="O16" s="631">
        <f t="shared" si="4"/>
        <v>80762.668783987465</v>
      </c>
      <c r="P16" s="631"/>
      <c r="Q16" s="631">
        <f t="shared" si="5"/>
        <v>83589.362191427019</v>
      </c>
      <c r="R16" s="631"/>
      <c r="S16" s="631">
        <f t="shared" si="6"/>
        <v>86514.989868126955</v>
      </c>
      <c r="T16" s="631"/>
      <c r="U16" s="631">
        <f t="shared" si="7"/>
        <v>89543.014513511385</v>
      </c>
      <c r="V16" s="631"/>
      <c r="W16" s="631">
        <f t="shared" si="8"/>
        <v>92677.020021484277</v>
      </c>
      <c r="X16" s="631"/>
      <c r="Y16" s="631">
        <f t="shared" si="9"/>
        <v>95920.715722236215</v>
      </c>
      <c r="Z16" s="631"/>
      <c r="AA16" s="631">
        <f t="shared" si="10"/>
        <v>99277.94077251447</v>
      </c>
      <c r="AB16" s="631"/>
      <c r="AC16" s="631">
        <f t="shared" si="11"/>
        <v>102752.66869955247</v>
      </c>
      <c r="AD16" s="631"/>
      <c r="AE16" s="631">
        <f t="shared" si="12"/>
        <v>106349.0121040368</v>
      </c>
      <c r="AF16" s="631"/>
      <c r="AG16" s="631">
        <f t="shared" si="13"/>
        <v>110071.22752767807</v>
      </c>
      <c r="AH16" s="618"/>
    </row>
    <row r="17" spans="1:33" ht="14.25">
      <c r="A17" s="618" t="s">
        <v>1256</v>
      </c>
      <c r="B17" s="618"/>
      <c r="C17" s="641"/>
      <c r="D17" s="618"/>
      <c r="E17" s="631">
        <f>Application!W856</f>
        <v>356880</v>
      </c>
      <c r="F17" s="631"/>
      <c r="G17" s="631">
        <f t="shared" si="0"/>
        <v>369370.8</v>
      </c>
      <c r="H17" s="631"/>
      <c r="I17" s="631">
        <f t="shared" si="1"/>
        <v>382298.77799999993</v>
      </c>
      <c r="J17" s="631"/>
      <c r="K17" s="631">
        <f t="shared" si="2"/>
        <v>395679.23522999987</v>
      </c>
      <c r="L17" s="631"/>
      <c r="M17" s="631">
        <f t="shared" si="3"/>
        <v>409528.00846304983</v>
      </c>
      <c r="N17" s="631"/>
      <c r="O17" s="631">
        <f t="shared" si="4"/>
        <v>423861.48875925655</v>
      </c>
      <c r="P17" s="631"/>
      <c r="Q17" s="631">
        <f t="shared" si="5"/>
        <v>438696.64086583047</v>
      </c>
      <c r="R17" s="631"/>
      <c r="S17" s="631">
        <f t="shared" si="6"/>
        <v>454051.02329613449</v>
      </c>
      <c r="T17" s="631"/>
      <c r="U17" s="631">
        <f t="shared" si="7"/>
        <v>469942.80911149917</v>
      </c>
      <c r="V17" s="631"/>
      <c r="W17" s="631">
        <f t="shared" si="8"/>
        <v>486390.80743040162</v>
      </c>
      <c r="X17" s="631"/>
      <c r="Y17" s="631">
        <f t="shared" si="9"/>
        <v>503414.48569046566</v>
      </c>
      <c r="Z17" s="631"/>
      <c r="AA17" s="631">
        <f t="shared" si="10"/>
        <v>521033.99268963194</v>
      </c>
      <c r="AB17" s="631"/>
      <c r="AC17" s="631">
        <f t="shared" si="11"/>
        <v>539270.18243376899</v>
      </c>
      <c r="AD17" s="631"/>
      <c r="AE17" s="631">
        <f t="shared" si="12"/>
        <v>558144.63881895086</v>
      </c>
      <c r="AF17" s="631"/>
      <c r="AG17" s="631">
        <f t="shared" si="13"/>
        <v>577679.70117761404</v>
      </c>
    </row>
    <row r="18" spans="1:33" ht="14.25">
      <c r="A18" s="618" t="s">
        <v>218</v>
      </c>
      <c r="B18" s="618"/>
      <c r="C18" s="641"/>
      <c r="D18" s="618"/>
      <c r="E18" s="631">
        <f>Application!W857</f>
        <v>76000</v>
      </c>
      <c r="F18" s="631"/>
      <c r="G18" s="631">
        <f t="shared" si="0"/>
        <v>78660</v>
      </c>
      <c r="H18" s="631"/>
      <c r="I18" s="631">
        <f t="shared" si="1"/>
        <v>81413.099999999991</v>
      </c>
      <c r="J18" s="631"/>
      <c r="K18" s="631">
        <f t="shared" si="2"/>
        <v>84262.558499999985</v>
      </c>
      <c r="L18" s="631"/>
      <c r="M18" s="631">
        <f t="shared" si="3"/>
        <v>87211.748047499976</v>
      </c>
      <c r="N18" s="631"/>
      <c r="O18" s="631">
        <f t="shared" si="4"/>
        <v>90264.159229162469</v>
      </c>
      <c r="P18" s="631"/>
      <c r="Q18" s="631">
        <f t="shared" si="5"/>
        <v>93423.404802183155</v>
      </c>
      <c r="R18" s="631"/>
      <c r="S18" s="631">
        <f t="shared" si="6"/>
        <v>96693.223970259554</v>
      </c>
      <c r="T18" s="631"/>
      <c r="U18" s="631">
        <f t="shared" si="7"/>
        <v>100077.48680921864</v>
      </c>
      <c r="V18" s="631"/>
      <c r="W18" s="631">
        <f t="shared" si="8"/>
        <v>103580.19884754128</v>
      </c>
      <c r="X18" s="631"/>
      <c r="Y18" s="631">
        <f t="shared" si="9"/>
        <v>107205.50580720522</v>
      </c>
      <c r="Z18" s="631"/>
      <c r="AA18" s="631">
        <f t="shared" si="10"/>
        <v>110957.6985104574</v>
      </c>
      <c r="AB18" s="631"/>
      <c r="AC18" s="631">
        <f t="shared" si="11"/>
        <v>114841.2179583234</v>
      </c>
      <c r="AD18" s="631"/>
      <c r="AE18" s="631">
        <f t="shared" si="12"/>
        <v>118860.6605868647</v>
      </c>
      <c r="AF18" s="631"/>
      <c r="AG18" s="631">
        <f t="shared" si="13"/>
        <v>123020.78370740496</v>
      </c>
    </row>
    <row r="19" spans="1:33" ht="14.25">
      <c r="A19" s="618" t="s">
        <v>483</v>
      </c>
      <c r="B19" s="618"/>
      <c r="C19" s="641"/>
      <c r="D19" s="618"/>
      <c r="E19" s="631">
        <f>Application!W866</f>
        <v>84000</v>
      </c>
      <c r="F19" s="631"/>
      <c r="G19" s="631">
        <f t="shared" si="0"/>
        <v>86940</v>
      </c>
      <c r="H19" s="631"/>
      <c r="I19" s="631">
        <f t="shared" si="1"/>
        <v>89982.9</v>
      </c>
      <c r="J19" s="631"/>
      <c r="K19" s="631">
        <f t="shared" si="2"/>
        <v>93132.301499999987</v>
      </c>
      <c r="L19" s="631"/>
      <c r="M19" s="631">
        <f t="shared" si="3"/>
        <v>96391.932052499978</v>
      </c>
      <c r="N19" s="631"/>
      <c r="O19" s="631">
        <f t="shared" si="4"/>
        <v>99765.649674337474</v>
      </c>
      <c r="P19" s="631"/>
      <c r="Q19" s="631">
        <f t="shared" si="5"/>
        <v>103257.44741293928</v>
      </c>
      <c r="R19" s="631"/>
      <c r="S19" s="631">
        <f t="shared" si="6"/>
        <v>106871.45807239214</v>
      </c>
      <c r="T19" s="631"/>
      <c r="U19" s="631">
        <f t="shared" si="7"/>
        <v>110611.95910492586</v>
      </c>
      <c r="V19" s="631"/>
      <c r="W19" s="631">
        <f t="shared" si="8"/>
        <v>114483.37767359825</v>
      </c>
      <c r="X19" s="631"/>
      <c r="Y19" s="631">
        <f t="shared" si="9"/>
        <v>118490.29589217418</v>
      </c>
      <c r="Z19" s="631"/>
      <c r="AA19" s="631">
        <f t="shared" si="10"/>
        <v>122637.45624840027</v>
      </c>
      <c r="AB19" s="631"/>
      <c r="AC19" s="631">
        <f t="shared" si="11"/>
        <v>126929.76721709427</v>
      </c>
      <c r="AD19" s="631"/>
      <c r="AE19" s="631">
        <f t="shared" si="12"/>
        <v>131372.30906969256</v>
      </c>
      <c r="AF19" s="631"/>
      <c r="AG19" s="631">
        <f t="shared" si="13"/>
        <v>135970.33988713179</v>
      </c>
    </row>
    <row r="20" spans="1:33" ht="14.25">
      <c r="A20" s="635" t="s">
        <v>1406</v>
      </c>
      <c r="B20" s="635"/>
      <c r="C20" s="641"/>
      <c r="D20" s="618"/>
      <c r="E20" s="640">
        <f>Application!W873</f>
        <v>1500</v>
      </c>
      <c r="F20" s="631"/>
      <c r="G20" s="640">
        <f t="shared" si="0"/>
        <v>1552.4999999999998</v>
      </c>
      <c r="H20" s="631"/>
      <c r="I20" s="640">
        <f t="shared" si="1"/>
        <v>1606.8374999999996</v>
      </c>
      <c r="J20" s="631"/>
      <c r="K20" s="640">
        <f t="shared" si="2"/>
        <v>1663.0768124999995</v>
      </c>
      <c r="L20" s="631"/>
      <c r="M20" s="640">
        <f t="shared" si="3"/>
        <v>1721.2845009374994</v>
      </c>
      <c r="N20" s="631"/>
      <c r="O20" s="640">
        <f t="shared" si="4"/>
        <v>1781.5294584703117</v>
      </c>
      <c r="P20" s="631"/>
      <c r="Q20" s="640">
        <f t="shared" si="5"/>
        <v>1843.8829895167726</v>
      </c>
      <c r="R20" s="631"/>
      <c r="S20" s="640">
        <f t="shared" si="6"/>
        <v>1908.4188941498594</v>
      </c>
      <c r="T20" s="631"/>
      <c r="U20" s="640">
        <f t="shared" si="7"/>
        <v>1975.2135554451042</v>
      </c>
      <c r="V20" s="631"/>
      <c r="W20" s="640">
        <f t="shared" si="8"/>
        <v>2044.3460298856828</v>
      </c>
      <c r="X20" s="631"/>
      <c r="Y20" s="640">
        <f t="shared" si="9"/>
        <v>2115.8981409316816</v>
      </c>
      <c r="Z20" s="631"/>
      <c r="AA20" s="640">
        <f t="shared" si="10"/>
        <v>2189.9545758642903</v>
      </c>
      <c r="AB20" s="631"/>
      <c r="AC20" s="640">
        <f t="shared" si="11"/>
        <v>2266.6029860195404</v>
      </c>
      <c r="AD20" s="631"/>
      <c r="AE20" s="640">
        <f t="shared" si="12"/>
        <v>2345.9340905302242</v>
      </c>
      <c r="AF20" s="631"/>
      <c r="AG20" s="640">
        <f t="shared" si="13"/>
        <v>2428.0417836987817</v>
      </c>
    </row>
    <row r="21" spans="1:33" ht="15">
      <c r="A21" s="632" t="s">
        <v>1257</v>
      </c>
      <c r="B21" s="632"/>
      <c r="C21" s="641"/>
      <c r="D21" s="632"/>
      <c r="E21" s="632">
        <f>SUM(E14:E20)</f>
        <v>671141</v>
      </c>
      <c r="F21" s="632"/>
      <c r="G21" s="632">
        <f>SUM(G14:G20)</f>
        <v>694630.93500000006</v>
      </c>
      <c r="H21" s="632"/>
      <c r="I21" s="632">
        <f>SUM(I14:I20)</f>
        <v>718943.01772499993</v>
      </c>
      <c r="J21" s="632"/>
      <c r="K21" s="632">
        <f>SUM(K14:K20)</f>
        <v>744106.02334537474</v>
      </c>
      <c r="L21" s="632"/>
      <c r="M21" s="632">
        <f>SUM(M14:M20)</f>
        <v>770149.73416246276</v>
      </c>
      <c r="N21" s="632"/>
      <c r="O21" s="632">
        <f>SUM(O14:O20)</f>
        <v>797104.97485814907</v>
      </c>
      <c r="P21" s="632"/>
      <c r="Q21" s="632">
        <f>SUM(Q14:Q20)</f>
        <v>825003.64897818409</v>
      </c>
      <c r="R21" s="632"/>
      <c r="S21" s="632">
        <f>SUM(S14:S20)</f>
        <v>853878.77669242048</v>
      </c>
      <c r="T21" s="632"/>
      <c r="U21" s="632">
        <f>SUM(U14:U20)</f>
        <v>883764.53387665516</v>
      </c>
      <c r="V21" s="632"/>
      <c r="W21" s="632">
        <f>SUM(W14:W20)</f>
        <v>914696.29256233806</v>
      </c>
      <c r="X21" s="632"/>
      <c r="Y21" s="632">
        <f>SUM(Y14:Y20)</f>
        <v>946710.66280201986</v>
      </c>
      <c r="Z21" s="632"/>
      <c r="AA21" s="632">
        <f>SUM(AA14:AA20)</f>
        <v>979845.53600009042</v>
      </c>
      <c r="AB21" s="632"/>
      <c r="AC21" s="632">
        <f>SUM(AC14:AC20)</f>
        <v>1014140.1297600935</v>
      </c>
      <c r="AD21" s="632"/>
      <c r="AE21" s="632">
        <f>SUM(AE14:AE20)</f>
        <v>1049635.0343016968</v>
      </c>
      <c r="AF21" s="632"/>
      <c r="AG21" s="632">
        <f>SUM(AG14:AG20)</f>
        <v>1086372.260502256</v>
      </c>
    </row>
    <row r="22" spans="1:33" ht="14.25">
      <c r="A22" s="618"/>
      <c r="B22" s="618"/>
      <c r="C22" s="641"/>
      <c r="D22" s="618"/>
      <c r="E22" s="631"/>
      <c r="F22" s="631"/>
      <c r="G22" s="631"/>
      <c r="H22" s="631"/>
      <c r="I22" s="631"/>
      <c r="J22" s="631"/>
      <c r="K22" s="631"/>
      <c r="L22" s="631"/>
      <c r="M22" s="631"/>
      <c r="N22" s="631"/>
      <c r="O22" s="631"/>
      <c r="P22" s="631"/>
      <c r="Q22" s="631"/>
      <c r="R22" s="631"/>
      <c r="S22" s="631"/>
      <c r="T22" s="631"/>
      <c r="U22" s="631"/>
      <c r="V22" s="631"/>
      <c r="W22" s="631"/>
      <c r="X22" s="631"/>
      <c r="Y22" s="631"/>
      <c r="Z22" s="631"/>
      <c r="AA22" s="631"/>
      <c r="AB22" s="631"/>
      <c r="AC22" s="631"/>
      <c r="AD22" s="631"/>
      <c r="AE22" s="631"/>
      <c r="AF22" s="631"/>
      <c r="AG22" s="631"/>
    </row>
    <row r="23" spans="1:33" ht="14.25">
      <c r="A23" s="618" t="s">
        <v>1545</v>
      </c>
      <c r="B23" s="618"/>
      <c r="C23" s="651">
        <v>1.0349999999999999</v>
      </c>
      <c r="D23" s="618"/>
      <c r="E23" s="631">
        <f>Application!AC881</f>
        <v>0</v>
      </c>
      <c r="F23" s="631"/>
      <c r="G23" s="631">
        <f>E23*$C$23</f>
        <v>0</v>
      </c>
      <c r="H23" s="631"/>
      <c r="I23" s="631">
        <f>G23*$C$23</f>
        <v>0</v>
      </c>
      <c r="J23" s="631"/>
      <c r="K23" s="631">
        <f>I23*$C$23</f>
        <v>0</v>
      </c>
      <c r="L23" s="631"/>
      <c r="M23" s="631">
        <f>K23*$C$23</f>
        <v>0</v>
      </c>
      <c r="N23" s="631"/>
      <c r="O23" s="631">
        <f>M23*$C$23</f>
        <v>0</v>
      </c>
      <c r="P23" s="631"/>
      <c r="Q23" s="631">
        <f>O23*$C$23</f>
        <v>0</v>
      </c>
      <c r="R23" s="631"/>
      <c r="S23" s="631">
        <f>Q23*$C$23</f>
        <v>0</v>
      </c>
      <c r="T23" s="631"/>
      <c r="U23" s="631">
        <f>S23*$C$23</f>
        <v>0</v>
      </c>
      <c r="V23" s="631"/>
      <c r="W23" s="631">
        <f>U23*$C$23</f>
        <v>0</v>
      </c>
      <c r="X23" s="631"/>
      <c r="Y23" s="631">
        <f>W23*$C$23</f>
        <v>0</v>
      </c>
      <c r="Z23" s="631"/>
      <c r="AA23" s="631">
        <f>Y23*$C$23</f>
        <v>0</v>
      </c>
      <c r="AB23" s="631"/>
      <c r="AC23" s="631">
        <f>AA23*$C$23</f>
        <v>0</v>
      </c>
      <c r="AD23" s="631"/>
      <c r="AE23" s="631">
        <f>AC23*$C$23</f>
        <v>0</v>
      </c>
      <c r="AF23" s="631"/>
      <c r="AG23" s="631">
        <f>AE23*$C$23</f>
        <v>0</v>
      </c>
    </row>
    <row r="24" spans="1:33" ht="14.25">
      <c r="A24" s="618" t="s">
        <v>1258</v>
      </c>
      <c r="B24" s="618"/>
      <c r="C24" s="651">
        <v>1.0349999999999999</v>
      </c>
      <c r="D24" s="618"/>
      <c r="E24" s="631">
        <f>Application!AC882</f>
        <v>0</v>
      </c>
      <c r="F24" s="631"/>
      <c r="G24" s="631">
        <f>E24*$C$24</f>
        <v>0</v>
      </c>
      <c r="H24" s="631"/>
      <c r="I24" s="631">
        <f>G24*$C$24</f>
        <v>0</v>
      </c>
      <c r="J24" s="631"/>
      <c r="K24" s="631">
        <f>I24*$C$24</f>
        <v>0</v>
      </c>
      <c r="L24" s="631"/>
      <c r="M24" s="631">
        <f>K24*$C$24</f>
        <v>0</v>
      </c>
      <c r="N24" s="631"/>
      <c r="O24" s="631">
        <f>M24*$C$24</f>
        <v>0</v>
      </c>
      <c r="P24" s="631"/>
      <c r="Q24" s="631">
        <f>O24*$C$24</f>
        <v>0</v>
      </c>
      <c r="R24" s="631"/>
      <c r="S24" s="631">
        <f>Q24*$C$24</f>
        <v>0</v>
      </c>
      <c r="T24" s="631"/>
      <c r="U24" s="631">
        <f>S24*$C$24</f>
        <v>0</v>
      </c>
      <c r="V24" s="631"/>
      <c r="W24" s="631">
        <f>U24*$C$24</f>
        <v>0</v>
      </c>
      <c r="X24" s="631"/>
      <c r="Y24" s="631">
        <f>W24*$C$24</f>
        <v>0</v>
      </c>
      <c r="Z24" s="631"/>
      <c r="AA24" s="631">
        <f>Y24*$C$24</f>
        <v>0</v>
      </c>
      <c r="AB24" s="631"/>
      <c r="AC24" s="631">
        <f>AA24*$C$24</f>
        <v>0</v>
      </c>
      <c r="AD24" s="631"/>
      <c r="AE24" s="631">
        <f>AC24*$C$24</f>
        <v>0</v>
      </c>
      <c r="AF24" s="631"/>
      <c r="AG24" s="631">
        <f>AE24*$C$24</f>
        <v>0</v>
      </c>
    </row>
    <row r="25" spans="1:33" ht="14.25">
      <c r="A25" s="618" t="s">
        <v>1259</v>
      </c>
      <c r="B25" s="618"/>
      <c r="C25" s="651"/>
      <c r="D25" s="618"/>
      <c r="E25" s="631">
        <f>Application!AC883</f>
        <v>29500</v>
      </c>
      <c r="F25" s="631"/>
      <c r="G25" s="631">
        <f>$E$25</f>
        <v>29500</v>
      </c>
      <c r="H25" s="631"/>
      <c r="I25" s="631">
        <f>$E$25</f>
        <v>29500</v>
      </c>
      <c r="J25" s="631"/>
      <c r="K25" s="631">
        <f>$E$25</f>
        <v>29500</v>
      </c>
      <c r="L25" s="631"/>
      <c r="M25" s="631">
        <f>$E$25</f>
        <v>29500</v>
      </c>
      <c r="N25" s="631"/>
      <c r="O25" s="631">
        <f>$E$25</f>
        <v>29500</v>
      </c>
      <c r="P25" s="631"/>
      <c r="Q25" s="631">
        <f>$E$25</f>
        <v>29500</v>
      </c>
      <c r="R25" s="631"/>
      <c r="S25" s="631">
        <f>$E$25</f>
        <v>29500</v>
      </c>
      <c r="T25" s="631"/>
      <c r="U25" s="631">
        <f>$E$25</f>
        <v>29500</v>
      </c>
      <c r="V25" s="631"/>
      <c r="W25" s="631">
        <f>$E$25</f>
        <v>29500</v>
      </c>
      <c r="X25" s="631"/>
      <c r="Y25" s="631">
        <f>$E$25</f>
        <v>29500</v>
      </c>
      <c r="Z25" s="631"/>
      <c r="AA25" s="631">
        <f>$E$25</f>
        <v>29500</v>
      </c>
      <c r="AB25" s="631"/>
      <c r="AC25" s="631">
        <f>$E$25</f>
        <v>29500</v>
      </c>
      <c r="AD25" s="631"/>
      <c r="AE25" s="631">
        <f>$E$25</f>
        <v>29500</v>
      </c>
      <c r="AF25" s="631"/>
      <c r="AG25" s="631">
        <f>$E$25</f>
        <v>29500</v>
      </c>
    </row>
    <row r="26" spans="1:33" ht="14.25">
      <c r="A26" s="618" t="s">
        <v>1260</v>
      </c>
      <c r="B26" s="618"/>
      <c r="C26" s="650">
        <v>1.02</v>
      </c>
      <c r="D26" s="618"/>
      <c r="E26" s="631">
        <f>Application!AC884</f>
        <v>0</v>
      </c>
      <c r="F26" s="631"/>
      <c r="G26" s="631">
        <f>E26*$C$26</f>
        <v>0</v>
      </c>
      <c r="H26" s="631"/>
      <c r="I26" s="631">
        <f>G26*$C$26</f>
        <v>0</v>
      </c>
      <c r="J26" s="631"/>
      <c r="K26" s="631">
        <f>I26*$C$26</f>
        <v>0</v>
      </c>
      <c r="L26" s="631"/>
      <c r="M26" s="631">
        <f>K26*$C$26</f>
        <v>0</v>
      </c>
      <c r="N26" s="631"/>
      <c r="O26" s="631">
        <f>M26*$C$26</f>
        <v>0</v>
      </c>
      <c r="P26" s="631"/>
      <c r="Q26" s="631">
        <f>O26*$C$26</f>
        <v>0</v>
      </c>
      <c r="R26" s="631"/>
      <c r="S26" s="631">
        <f>Q26*$C$26</f>
        <v>0</v>
      </c>
      <c r="T26" s="631"/>
      <c r="U26" s="631">
        <f>S26*$C$26</f>
        <v>0</v>
      </c>
      <c r="V26" s="631"/>
      <c r="W26" s="631">
        <f>U26*$C$26</f>
        <v>0</v>
      </c>
      <c r="X26" s="631"/>
      <c r="Y26" s="631">
        <f>W26*$C$26</f>
        <v>0</v>
      </c>
      <c r="Z26" s="631"/>
      <c r="AA26" s="631">
        <f>Y26*$C$26</f>
        <v>0</v>
      </c>
      <c r="AB26" s="631"/>
      <c r="AC26" s="631">
        <f>AA26*$C$26</f>
        <v>0</v>
      </c>
      <c r="AD26" s="631"/>
      <c r="AE26" s="631">
        <f>AC26*$C$26</f>
        <v>0</v>
      </c>
      <c r="AF26" s="631"/>
      <c r="AG26" s="631">
        <f>AE26*$C$26</f>
        <v>0</v>
      </c>
    </row>
    <row r="27" spans="1:33" ht="14.25">
      <c r="A27" s="635" t="str">
        <f>Application!E885</f>
        <v>city/county monitoring fees</v>
      </c>
      <c r="B27" s="635"/>
      <c r="C27" s="806">
        <v>1</v>
      </c>
      <c r="D27" s="618"/>
      <c r="E27" s="631">
        <f>Application!AC885</f>
        <v>25660</v>
      </c>
      <c r="F27" s="631"/>
      <c r="G27" s="631">
        <f>E27*$C$27</f>
        <v>25660</v>
      </c>
      <c r="H27" s="631"/>
      <c r="I27" s="631">
        <f>G27*$C$27</f>
        <v>25660</v>
      </c>
      <c r="J27" s="631"/>
      <c r="K27" s="631">
        <f>I27*$C$27</f>
        <v>25660</v>
      </c>
      <c r="L27" s="631"/>
      <c r="M27" s="631">
        <f>K27*$C$27</f>
        <v>25660</v>
      </c>
      <c r="N27" s="631"/>
      <c r="O27" s="631">
        <f>M27*$C$27</f>
        <v>25660</v>
      </c>
      <c r="P27" s="631"/>
      <c r="Q27" s="631">
        <f>O27*$C$27</f>
        <v>25660</v>
      </c>
      <c r="R27" s="631"/>
      <c r="S27" s="631">
        <f>Q27*$C$27</f>
        <v>25660</v>
      </c>
      <c r="T27" s="631"/>
      <c r="U27" s="631">
        <f>S27*$C$27</f>
        <v>25660</v>
      </c>
      <c r="V27" s="631"/>
      <c r="W27" s="631">
        <f>U27*$C$27</f>
        <v>25660</v>
      </c>
      <c r="X27" s="631"/>
      <c r="Y27" s="631">
        <f>W27*$C$27</f>
        <v>25660</v>
      </c>
      <c r="Z27" s="631"/>
      <c r="AA27" s="631">
        <f>Y27*$C$27</f>
        <v>25660</v>
      </c>
      <c r="AB27" s="631"/>
      <c r="AC27" s="631">
        <f>AA27*$C$27</f>
        <v>25660</v>
      </c>
      <c r="AD27" s="631"/>
      <c r="AE27" s="631">
        <f>AC27*$C$27</f>
        <v>25660</v>
      </c>
      <c r="AF27" s="631"/>
      <c r="AG27" s="631">
        <f>AE27*$C$27</f>
        <v>25660</v>
      </c>
    </row>
    <row r="28" spans="1:33" ht="14.25">
      <c r="A28" s="635" t="str">
        <f>Application!E886</f>
        <v>bond issuer monitoring fee</v>
      </c>
      <c r="B28" s="635"/>
      <c r="C28" s="806">
        <v>1</v>
      </c>
      <c r="D28" s="618"/>
      <c r="E28" s="631">
        <f>Application!AC886</f>
        <v>4000</v>
      </c>
      <c r="F28" s="631"/>
      <c r="G28" s="631">
        <f>E28*$C$28</f>
        <v>4000</v>
      </c>
      <c r="H28" s="631"/>
      <c r="I28" s="631">
        <f>G28*$C$28</f>
        <v>4000</v>
      </c>
      <c r="J28" s="631"/>
      <c r="K28" s="631">
        <f>I28*$C$28</f>
        <v>4000</v>
      </c>
      <c r="L28" s="631"/>
      <c r="M28" s="631">
        <f>K28*$C$28</f>
        <v>4000</v>
      </c>
      <c r="N28" s="631"/>
      <c r="O28" s="631">
        <f>M28*$C$28</f>
        <v>4000</v>
      </c>
      <c r="P28" s="631"/>
      <c r="Q28" s="631">
        <f>O28*$C$28</f>
        <v>4000</v>
      </c>
      <c r="R28" s="631"/>
      <c r="S28" s="631">
        <f>Q28*$C$28</f>
        <v>4000</v>
      </c>
      <c r="T28" s="631"/>
      <c r="U28" s="631">
        <f>S28*$C$28</f>
        <v>4000</v>
      </c>
      <c r="V28" s="631"/>
      <c r="W28" s="631">
        <f>U28*$C$28</f>
        <v>4000</v>
      </c>
      <c r="X28" s="631"/>
      <c r="Y28" s="631">
        <f>W28*$C$28</f>
        <v>4000</v>
      </c>
      <c r="Z28" s="631"/>
      <c r="AA28" s="631">
        <f>Y28*$C$28</f>
        <v>4000</v>
      </c>
      <c r="AB28" s="631"/>
      <c r="AC28" s="631">
        <f>AA28*$C$28</f>
        <v>4000</v>
      </c>
      <c r="AD28" s="631"/>
      <c r="AE28" s="631">
        <f>AC28*$C$28</f>
        <v>4000</v>
      </c>
      <c r="AF28" s="631"/>
      <c r="AG28" s="631">
        <f>AE28*$C$28</f>
        <v>4000</v>
      </c>
    </row>
    <row r="29" spans="1:33" ht="14.25">
      <c r="A29" s="618"/>
      <c r="B29" s="618"/>
      <c r="C29" s="629"/>
      <c r="D29" s="618"/>
      <c r="E29" s="631"/>
      <c r="F29" s="631"/>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row>
    <row r="30" spans="1:33" ht="15">
      <c r="A30" s="632" t="s">
        <v>820</v>
      </c>
      <c r="B30" s="632"/>
      <c r="C30" s="633"/>
      <c r="D30" s="632"/>
      <c r="E30" s="632">
        <f>SUM(E21:E28)</f>
        <v>730301</v>
      </c>
      <c r="F30" s="632"/>
      <c r="G30" s="632">
        <f>SUM(G21:G28)</f>
        <v>753790.93500000006</v>
      </c>
      <c r="H30" s="632"/>
      <c r="I30" s="632">
        <f>SUM(I21:I28)</f>
        <v>778103.01772499993</v>
      </c>
      <c r="J30" s="632"/>
      <c r="K30" s="632">
        <f>SUM(K21:K28)</f>
        <v>803266.02334537474</v>
      </c>
      <c r="L30" s="632"/>
      <c r="M30" s="632">
        <f>SUM(M21:M28)</f>
        <v>829309.73416246276</v>
      </c>
      <c r="N30" s="632"/>
      <c r="O30" s="632">
        <f>SUM(O21:O28)</f>
        <v>856264.97485814907</v>
      </c>
      <c r="P30" s="632"/>
      <c r="Q30" s="632">
        <f>SUM(Q21:Q28)</f>
        <v>884163.64897818409</v>
      </c>
      <c r="R30" s="632"/>
      <c r="S30" s="632">
        <f>SUM(S21:S28)</f>
        <v>913038.77669242048</v>
      </c>
      <c r="T30" s="632"/>
      <c r="U30" s="632">
        <f>SUM(U21:U28)</f>
        <v>942924.53387665516</v>
      </c>
      <c r="V30" s="632"/>
      <c r="W30" s="632">
        <f>SUM(W21:W28)</f>
        <v>973856.29256233806</v>
      </c>
      <c r="X30" s="632"/>
      <c r="Y30" s="632">
        <f>SUM(Y21:Y28)</f>
        <v>1005870.6628020199</v>
      </c>
      <c r="Z30" s="632"/>
      <c r="AA30" s="632">
        <f>SUM(AA21:AA28)</f>
        <v>1039005.5360000904</v>
      </c>
      <c r="AB30" s="632"/>
      <c r="AC30" s="632">
        <f>SUM(AC21:AC28)</f>
        <v>1073300.1297600935</v>
      </c>
      <c r="AD30" s="632"/>
      <c r="AE30" s="632">
        <f>SUM(AE21:AE28)</f>
        <v>1108795.0343016968</v>
      </c>
      <c r="AF30" s="632"/>
      <c r="AG30" s="632">
        <f>SUM(AG21:AG28)</f>
        <v>1145532.260502256</v>
      </c>
    </row>
    <row r="31" spans="1:33" ht="14.25">
      <c r="A31" s="618"/>
      <c r="B31" s="618"/>
      <c r="C31" s="629"/>
      <c r="D31" s="618"/>
      <c r="E31" s="631"/>
      <c r="F31" s="631"/>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row>
    <row r="32" spans="1:33" ht="15">
      <c r="A32" s="632" t="s">
        <v>1261</v>
      </c>
      <c r="B32" s="632"/>
      <c r="C32" s="633"/>
      <c r="D32" s="632"/>
      <c r="E32" s="632">
        <f>E10-E30</f>
        <v>313889.60000000009</v>
      </c>
      <c r="F32" s="632"/>
      <c r="G32" s="632">
        <f>G10-G30</f>
        <v>316504.42999999993</v>
      </c>
      <c r="H32" s="632"/>
      <c r="I32" s="632">
        <f>I10-I30</f>
        <v>318949.73139999993</v>
      </c>
      <c r="J32" s="632"/>
      <c r="K32" s="632">
        <f>K10-K30</f>
        <v>321213.04450775031</v>
      </c>
      <c r="L32" s="632"/>
      <c r="M32" s="632">
        <f>M10-M30</f>
        <v>323281.31038699008</v>
      </c>
      <c r="N32" s="632"/>
      <c r="O32" s="632">
        <f>O10-O30</f>
        <v>325140.84580503998</v>
      </c>
      <c r="P32" s="632"/>
      <c r="Q32" s="632">
        <f>Q10-Q30</f>
        <v>326777.31720158493</v>
      </c>
      <c r="R32" s="632"/>
      <c r="S32" s="632">
        <f>S10-S30</f>
        <v>328175.71364184213</v>
      </c>
      <c r="T32" s="632"/>
      <c r="U32" s="632">
        <f>U10-U30</f>
        <v>329320.31871596421</v>
      </c>
      <c r="V32" s="632"/>
      <c r="W32" s="632">
        <f>W10-W30</f>
        <v>330194.68134509656</v>
      </c>
      <c r="X32" s="632"/>
      <c r="Y32" s="632">
        <f>Y10-Y30</f>
        <v>330781.58545310074</v>
      </c>
      <c r="Z32" s="632"/>
      <c r="AA32" s="632">
        <f>AA10-AA30</f>
        <v>331063.01846140786</v>
      </c>
      <c r="AB32" s="632"/>
      <c r="AC32" s="632">
        <f>AC10-AC30</f>
        <v>331020.13856294192</v>
      </c>
      <c r="AD32" s="632"/>
      <c r="AE32" s="632">
        <f>AE10-AE30</f>
        <v>330633.24072941439</v>
      </c>
      <c r="AF32" s="632"/>
      <c r="AG32" s="632">
        <f>AG10-AG30</f>
        <v>329881.72140463302</v>
      </c>
    </row>
    <row r="33" spans="1:35" ht="14.25">
      <c r="A33" s="618"/>
      <c r="B33" s="618"/>
      <c r="C33" s="629"/>
      <c r="D33" s="618"/>
      <c r="E33" s="631"/>
      <c r="F33" s="631"/>
      <c r="G33" s="631"/>
      <c r="H33" s="631"/>
      <c r="I33" s="631"/>
      <c r="J33" s="631"/>
      <c r="K33" s="631"/>
      <c r="L33" s="631"/>
      <c r="M33" s="631"/>
      <c r="N33" s="631"/>
      <c r="O33" s="631"/>
      <c r="P33" s="631"/>
      <c r="Q33" s="631"/>
      <c r="R33" s="631"/>
      <c r="S33" s="631"/>
      <c r="T33" s="631"/>
      <c r="U33" s="631"/>
      <c r="V33" s="631"/>
      <c r="W33" s="631"/>
      <c r="X33" s="631"/>
      <c r="Y33" s="631"/>
      <c r="Z33" s="631"/>
      <c r="AA33" s="631"/>
      <c r="AB33" s="631"/>
      <c r="AC33" s="631"/>
      <c r="AD33" s="631"/>
      <c r="AE33" s="631"/>
      <c r="AF33" s="631"/>
      <c r="AG33" s="631"/>
    </row>
    <row r="34" spans="1:35" ht="15">
      <c r="A34" s="627" t="s">
        <v>1262</v>
      </c>
      <c r="B34" s="618"/>
      <c r="C34" s="629"/>
      <c r="D34" s="618"/>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row>
    <row r="35" spans="1:35" ht="14.25">
      <c r="A35" s="634" t="str">
        <f>Application!C632</f>
        <v>CCRC perm loan</v>
      </c>
      <c r="B35" s="635"/>
      <c r="C35" s="629"/>
      <c r="D35" s="618"/>
      <c r="E35" s="631">
        <f>Application!AB632</f>
        <v>224152.12380785495</v>
      </c>
      <c r="F35" s="631"/>
      <c r="G35" s="631">
        <f>$E$35</f>
        <v>224152.12380785495</v>
      </c>
      <c r="H35" s="631"/>
      <c r="I35" s="631">
        <f>$E$35</f>
        <v>224152.12380785495</v>
      </c>
      <c r="J35" s="631"/>
      <c r="K35" s="631">
        <f>$E$35</f>
        <v>224152.12380785495</v>
      </c>
      <c r="L35" s="631"/>
      <c r="M35" s="631">
        <f>$E$35</f>
        <v>224152.12380785495</v>
      </c>
      <c r="N35" s="631"/>
      <c r="O35" s="631">
        <f>$E$35</f>
        <v>224152.12380785495</v>
      </c>
      <c r="P35" s="631"/>
      <c r="Q35" s="631">
        <f>$E$35</f>
        <v>224152.12380785495</v>
      </c>
      <c r="R35" s="631"/>
      <c r="S35" s="631">
        <f>$E$35</f>
        <v>224152.12380785495</v>
      </c>
      <c r="T35" s="631"/>
      <c r="U35" s="631">
        <f>$E$35</f>
        <v>224152.12380785495</v>
      </c>
      <c r="V35" s="631"/>
      <c r="W35" s="631">
        <f>$E$35</f>
        <v>224152.12380785495</v>
      </c>
      <c r="X35" s="631"/>
      <c r="Y35" s="631">
        <f>$E$35</f>
        <v>224152.12380785495</v>
      </c>
      <c r="Z35" s="631"/>
      <c r="AA35" s="631">
        <f>$E$35</f>
        <v>224152.12380785495</v>
      </c>
      <c r="AB35" s="631"/>
      <c r="AC35" s="631">
        <f>$E$35</f>
        <v>224152.12380785495</v>
      </c>
      <c r="AD35" s="631"/>
      <c r="AE35" s="631">
        <f>$E$35</f>
        <v>224152.12380785495</v>
      </c>
      <c r="AF35" s="631"/>
      <c r="AG35" s="631">
        <f>$E$35</f>
        <v>224152.12380785495</v>
      </c>
      <c r="AH35" s="618"/>
      <c r="AI35" s="618"/>
    </row>
    <row r="36" spans="1:35" ht="14.25">
      <c r="A36" s="634" t="s">
        <v>1162</v>
      </c>
      <c r="B36" s="635"/>
      <c r="C36" s="629"/>
      <c r="D36" s="618"/>
      <c r="E36" s="631">
        <f>Application!AB637</f>
        <v>48791.3076</v>
      </c>
      <c r="F36" s="631"/>
      <c r="G36" s="631">
        <f>$E$36</f>
        <v>48791.3076</v>
      </c>
      <c r="H36" s="631"/>
      <c r="I36" s="631">
        <f>$E$36</f>
        <v>48791.3076</v>
      </c>
      <c r="J36" s="631"/>
      <c r="K36" s="631">
        <f>$E$36</f>
        <v>48791.3076</v>
      </c>
      <c r="L36" s="631"/>
      <c r="M36" s="631">
        <f>$E$36</f>
        <v>48791.3076</v>
      </c>
      <c r="N36" s="631"/>
      <c r="O36" s="631">
        <f>$E$36</f>
        <v>48791.3076</v>
      </c>
      <c r="P36" s="631"/>
      <c r="Q36" s="631">
        <f>$E$36</f>
        <v>48791.3076</v>
      </c>
      <c r="R36" s="631"/>
      <c r="S36" s="631">
        <f>$E$36</f>
        <v>48791.3076</v>
      </c>
      <c r="T36" s="631"/>
      <c r="U36" s="631">
        <f>$E$36</f>
        <v>48791.3076</v>
      </c>
      <c r="V36" s="631"/>
      <c r="W36" s="631">
        <f>$E$36</f>
        <v>48791.3076</v>
      </c>
      <c r="X36" s="631"/>
      <c r="Y36" s="631">
        <f>$E$36</f>
        <v>48791.3076</v>
      </c>
      <c r="Z36" s="631"/>
      <c r="AA36" s="631">
        <f>$E$36</f>
        <v>48791.3076</v>
      </c>
      <c r="AB36" s="631"/>
      <c r="AC36" s="631">
        <f>$E$36</f>
        <v>48791.3076</v>
      </c>
      <c r="AD36" s="631"/>
      <c r="AE36" s="631">
        <f>$E$36</f>
        <v>48791.3076</v>
      </c>
      <c r="AF36" s="631"/>
      <c r="AG36" s="631">
        <f>$E$36</f>
        <v>48791.3076</v>
      </c>
      <c r="AH36" s="618"/>
      <c r="AI36" s="618"/>
    </row>
    <row r="37" spans="1:35" ht="14.25">
      <c r="A37" s="634"/>
      <c r="B37" s="635"/>
      <c r="C37" s="629"/>
      <c r="D37" s="618"/>
      <c r="E37" s="640"/>
      <c r="F37" s="631"/>
      <c r="G37" s="640">
        <f>$E$37</f>
        <v>0</v>
      </c>
      <c r="H37" s="631"/>
      <c r="I37" s="640">
        <f>$E$37</f>
        <v>0</v>
      </c>
      <c r="J37" s="631"/>
      <c r="K37" s="640">
        <f>$E$37</f>
        <v>0</v>
      </c>
      <c r="L37" s="631"/>
      <c r="M37" s="640">
        <f>$E$37</f>
        <v>0</v>
      </c>
      <c r="N37" s="631"/>
      <c r="O37" s="640">
        <f>$E$37</f>
        <v>0</v>
      </c>
      <c r="P37" s="631"/>
      <c r="Q37" s="640">
        <f>$E$37</f>
        <v>0</v>
      </c>
      <c r="R37" s="631"/>
      <c r="S37" s="640">
        <f>$E$37</f>
        <v>0</v>
      </c>
      <c r="T37" s="631"/>
      <c r="U37" s="640">
        <f>$E$37</f>
        <v>0</v>
      </c>
      <c r="V37" s="631"/>
      <c r="W37" s="640">
        <f>$E$37</f>
        <v>0</v>
      </c>
      <c r="X37" s="631"/>
      <c r="Y37" s="640">
        <f>$E$37</f>
        <v>0</v>
      </c>
      <c r="Z37" s="631"/>
      <c r="AA37" s="640">
        <f>$E$37</f>
        <v>0</v>
      </c>
      <c r="AB37" s="631"/>
      <c r="AC37" s="640">
        <f>$E$37</f>
        <v>0</v>
      </c>
      <c r="AD37" s="631"/>
      <c r="AE37" s="640">
        <f>$E$37</f>
        <v>0</v>
      </c>
      <c r="AF37" s="631"/>
      <c r="AG37" s="640">
        <f>$E$37</f>
        <v>0</v>
      </c>
      <c r="AH37" s="618"/>
      <c r="AI37" s="618"/>
    </row>
    <row r="38" spans="1:35" ht="15">
      <c r="A38" s="632" t="s">
        <v>1263</v>
      </c>
      <c r="B38" s="632"/>
      <c r="C38" s="633"/>
      <c r="D38" s="632"/>
      <c r="E38" s="632">
        <f>SUM(E35:E37)</f>
        <v>272943.43140785495</v>
      </c>
      <c r="F38" s="632"/>
      <c r="G38" s="632">
        <f>SUM(G35:G37)</f>
        <v>272943.43140785495</v>
      </c>
      <c r="H38" s="632"/>
      <c r="I38" s="632">
        <f>SUM(I35:I37)</f>
        <v>272943.43140785495</v>
      </c>
      <c r="J38" s="632"/>
      <c r="K38" s="632">
        <f>SUM(K35:K37)</f>
        <v>272943.43140785495</v>
      </c>
      <c r="L38" s="632"/>
      <c r="M38" s="632">
        <f>SUM(M35:M37)</f>
        <v>272943.43140785495</v>
      </c>
      <c r="N38" s="632"/>
      <c r="O38" s="632">
        <f>SUM(O35:O37)</f>
        <v>272943.43140785495</v>
      </c>
      <c r="P38" s="632"/>
      <c r="Q38" s="632">
        <f>SUM(Q35:Q37)</f>
        <v>272943.43140785495</v>
      </c>
      <c r="R38" s="632"/>
      <c r="S38" s="632">
        <f>SUM(S35:S37)</f>
        <v>272943.43140785495</v>
      </c>
      <c r="T38" s="632"/>
      <c r="U38" s="632">
        <f>SUM(U35:U37)</f>
        <v>272943.43140785495</v>
      </c>
      <c r="V38" s="632"/>
      <c r="W38" s="632">
        <f>SUM(W35:W37)</f>
        <v>272943.43140785495</v>
      </c>
      <c r="X38" s="632"/>
      <c r="Y38" s="632">
        <f>SUM(Y35:Y37)</f>
        <v>272943.43140785495</v>
      </c>
      <c r="Z38" s="632"/>
      <c r="AA38" s="632">
        <f>SUM(AA35:AA37)</f>
        <v>272943.43140785495</v>
      </c>
      <c r="AB38" s="632"/>
      <c r="AC38" s="632">
        <f>SUM(AC35:AC37)</f>
        <v>272943.43140785495</v>
      </c>
      <c r="AD38" s="632"/>
      <c r="AE38" s="632">
        <f>SUM(AE35:AE37)</f>
        <v>272943.43140785495</v>
      </c>
      <c r="AF38" s="632"/>
      <c r="AG38" s="632">
        <f>SUM(AG35:AG37)</f>
        <v>272943.43140785495</v>
      </c>
      <c r="AH38" s="632"/>
      <c r="AI38" s="632"/>
    </row>
    <row r="39" spans="1:35" ht="14.25">
      <c r="A39" s="618"/>
      <c r="B39" s="618"/>
      <c r="C39" s="629"/>
      <c r="D39" s="618"/>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18"/>
      <c r="AI39" s="618"/>
    </row>
    <row r="40" spans="1:35" ht="15">
      <c r="A40" s="632" t="s">
        <v>1264</v>
      </c>
      <c r="B40" s="632"/>
      <c r="C40" s="633"/>
      <c r="D40" s="632"/>
      <c r="E40" s="632">
        <f>E32-E38</f>
        <v>40946.168592145143</v>
      </c>
      <c r="F40" s="632"/>
      <c r="G40" s="632">
        <f>G32-G38</f>
        <v>43560.998592144984</v>
      </c>
      <c r="H40" s="632"/>
      <c r="I40" s="632">
        <f>I32-I38</f>
        <v>46006.299992144981</v>
      </c>
      <c r="J40" s="632"/>
      <c r="K40" s="632">
        <f>K32-K38</f>
        <v>48269.613099895359</v>
      </c>
      <c r="L40" s="632"/>
      <c r="M40" s="632">
        <f>M32-M38</f>
        <v>50337.87897913513</v>
      </c>
      <c r="N40" s="632"/>
      <c r="O40" s="632">
        <f>O32-O38</f>
        <v>52197.414397185028</v>
      </c>
      <c r="P40" s="632"/>
      <c r="Q40" s="632">
        <f>Q32-Q38</f>
        <v>53833.885793729976</v>
      </c>
      <c r="R40" s="632"/>
      <c r="S40" s="632">
        <f>S32-S38</f>
        <v>55232.282233987178</v>
      </c>
      <c r="T40" s="632"/>
      <c r="U40" s="632">
        <f>U32-U38</f>
        <v>56376.887308109261</v>
      </c>
      <c r="V40" s="632"/>
      <c r="W40" s="632">
        <f>W32-W38</f>
        <v>57251.249937241606</v>
      </c>
      <c r="X40" s="632"/>
      <c r="Y40" s="632">
        <f>Y32-Y38</f>
        <v>57838.154045245785</v>
      </c>
      <c r="Z40" s="632"/>
      <c r="AA40" s="632">
        <f>AA32-AA38</f>
        <v>58119.58705355291</v>
      </c>
      <c r="AB40" s="632"/>
      <c r="AC40" s="632">
        <f>AC32-AC38</f>
        <v>58076.707155086973</v>
      </c>
      <c r="AD40" s="632"/>
      <c r="AE40" s="632">
        <f>AE32-AE38</f>
        <v>57689.809321559442</v>
      </c>
      <c r="AF40" s="632"/>
      <c r="AG40" s="632">
        <f>AG32-AG38</f>
        <v>56938.289996778069</v>
      </c>
      <c r="AH40" s="632"/>
      <c r="AI40" s="632"/>
    </row>
    <row r="41" spans="1:35" ht="14.25">
      <c r="A41" s="618"/>
      <c r="B41" s="618"/>
      <c r="C41" s="629"/>
      <c r="D41" s="618"/>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18"/>
      <c r="AI41" s="618"/>
    </row>
    <row r="42" spans="1:35" ht="14.25">
      <c r="A42" s="636" t="s">
        <v>1265</v>
      </c>
      <c r="B42" s="636"/>
      <c r="C42" s="629"/>
      <c r="D42" s="636"/>
      <c r="E42" s="636">
        <f>E40/(E4+E6+E8)</f>
        <v>3.7252643494911641E-2</v>
      </c>
      <c r="F42" s="636"/>
      <c r="G42" s="636">
        <f>G40/(G4+G6+G8)</f>
        <v>3.8664979795122012E-2</v>
      </c>
      <c r="H42" s="636"/>
      <c r="I42" s="636">
        <f>I40/(I4+I6+I8)</f>
        <v>3.9839456240729772E-2</v>
      </c>
      <c r="J42" s="636"/>
      <c r="K42" s="636">
        <f>K40/(K4+K6+K8)</f>
        <v>4.0779889778161826E-2</v>
      </c>
      <c r="L42" s="636"/>
      <c r="M42" s="636">
        <f>M40/(M4+M6+M8)</f>
        <v>4.1489984896483006E-2</v>
      </c>
      <c r="N42" s="636"/>
      <c r="O42" s="636">
        <f>O40/(O4+O6+O8)</f>
        <v>4.1973336181372056E-2</v>
      </c>
      <c r="P42" s="636"/>
      <c r="Q42" s="636">
        <f>Q40/(Q4+Q6+Q8)</f>
        <v>4.2233430804959018E-2</v>
      </c>
      <c r="R42" s="636"/>
      <c r="S42" s="636">
        <f>S40/(S4+S6+S8)</f>
        <v>4.2273650953073637E-2</v>
      </c>
      <c r="T42" s="636"/>
      <c r="U42" s="636">
        <f>U40/(U4+U6+U8)</f>
        <v>4.2097276191419904E-2</v>
      </c>
      <c r="V42" s="636"/>
      <c r="W42" s="636">
        <f>W40/(W4+W6+W8)</f>
        <v>4.1707485772132243E-2</v>
      </c>
      <c r="X42" s="636"/>
      <c r="Y42" s="636">
        <f>Y40/(Y4+Y6+Y8)</f>
        <v>4.1107360882167286E-2</v>
      </c>
      <c r="Z42" s="636"/>
      <c r="AA42" s="636">
        <f>AA40/(AA4+AA6+AA8)</f>
        <v>4.0299886834915956E-2</v>
      </c>
      <c r="AB42" s="636"/>
      <c r="AC42" s="636">
        <f>AC40/(AC4+AC6+AC8)</f>
        <v>3.9287955206412511E-2</v>
      </c>
      <c r="AD42" s="636"/>
      <c r="AE42" s="636">
        <f>AE40/(AE4+AE6+AE8)</f>
        <v>3.8074365917466033E-2</v>
      </c>
      <c r="AF42" s="636"/>
      <c r="AG42" s="636">
        <f>AG40/(AG4+AG6+AG8)</f>
        <v>3.6661829263017504E-2</v>
      </c>
      <c r="AH42" s="636"/>
      <c r="AI42" s="636"/>
    </row>
    <row r="43" spans="1:35" ht="14.25">
      <c r="A43" s="636" t="s">
        <v>1266</v>
      </c>
      <c r="B43" s="636"/>
      <c r="C43" s="629"/>
      <c r="D43" s="636"/>
      <c r="E43" s="636">
        <f>E40/E38</f>
        <v>0.1500170507161242</v>
      </c>
      <c r="F43" s="636"/>
      <c r="G43" s="636">
        <f>G40/G38</f>
        <v>0.15959716768949272</v>
      </c>
      <c r="H43" s="636"/>
      <c r="I43" s="636">
        <f>I40/I38</f>
        <v>0.16855617207874299</v>
      </c>
      <c r="J43" s="636"/>
      <c r="K43" s="636">
        <f>K40/K38</f>
        <v>0.17684841452647695</v>
      </c>
      <c r="L43" s="636"/>
      <c r="M43" s="636">
        <f>M40/M38</f>
        <v>0.18442605018735936</v>
      </c>
      <c r="N43" s="636"/>
      <c r="O43" s="636">
        <f>O40/O38</f>
        <v>0.19123894694203972</v>
      </c>
      <c r="P43" s="636"/>
      <c r="Q43" s="636">
        <f>Q40/Q38</f>
        <v>0.19723459002494503</v>
      </c>
      <c r="R43" s="636"/>
      <c r="S43" s="636">
        <f>S40/S38</f>
        <v>0.20235798293110221</v>
      </c>
      <c r="T43" s="636"/>
      <c r="U43" s="636">
        <f>U40/U38</f>
        <v>0.20655154446221566</v>
      </c>
      <c r="V43" s="636"/>
      <c r="W43" s="636">
        <f>W40/W38</f>
        <v>0.20975500176698517</v>
      </c>
      <c r="X43" s="636"/>
      <c r="Y43" s="636">
        <f>Y40/Y38</f>
        <v>0.21190527922549332</v>
      </c>
      <c r="Z43" s="636"/>
      <c r="AA43" s="636">
        <f>AA40/AA38</f>
        <v>0.21293638302182019</v>
      </c>
      <c r="AB43" s="636"/>
      <c r="AC43" s="636">
        <f>AC40/AC38</f>
        <v>0.21277928124345991</v>
      </c>
      <c r="AD43" s="636"/>
      <c r="AE43" s="636">
        <f>AE40/AE38</f>
        <v>0.21136177934010983</v>
      </c>
      <c r="AF43" s="636"/>
      <c r="AG43" s="636">
        <f>AG40/AG38</f>
        <v>0.20860839076832777</v>
      </c>
      <c r="AH43" s="636"/>
      <c r="AI43" s="636"/>
    </row>
    <row r="44" spans="1:35" ht="14.25">
      <c r="A44" s="637" t="s">
        <v>1267</v>
      </c>
      <c r="B44" s="637"/>
      <c r="C44" s="638"/>
      <c r="D44" s="637"/>
      <c r="E44" s="637">
        <f>E32/E38</f>
        <v>1.1500170507161243</v>
      </c>
      <c r="F44" s="637"/>
      <c r="G44" s="637">
        <f>G32/G38</f>
        <v>1.1595971676894927</v>
      </c>
      <c r="H44" s="637"/>
      <c r="I44" s="637">
        <f>I32/I38</f>
        <v>1.168556172078743</v>
      </c>
      <c r="J44" s="637"/>
      <c r="K44" s="637">
        <f>K32/K38</f>
        <v>1.176848414526477</v>
      </c>
      <c r="L44" s="637"/>
      <c r="M44" s="637">
        <f>M32/M38</f>
        <v>1.1844260501873594</v>
      </c>
      <c r="N44" s="637"/>
      <c r="O44" s="637">
        <f>O32/O38</f>
        <v>1.1912389469420397</v>
      </c>
      <c r="P44" s="637"/>
      <c r="Q44" s="637">
        <f>Q32/Q38</f>
        <v>1.197234590024945</v>
      </c>
      <c r="R44" s="637"/>
      <c r="S44" s="637">
        <f>S32/S38</f>
        <v>1.2023579829311022</v>
      </c>
      <c r="T44" s="637"/>
      <c r="U44" s="637">
        <f>U32/U38</f>
        <v>1.2065515444622157</v>
      </c>
      <c r="V44" s="637"/>
      <c r="W44" s="637">
        <f>W32/W38</f>
        <v>1.2097550017669851</v>
      </c>
      <c r="X44" s="637"/>
      <c r="Y44" s="637">
        <f>Y32/Y38</f>
        <v>1.2119052792254934</v>
      </c>
      <c r="Z44" s="637"/>
      <c r="AA44" s="637">
        <f>AA32/AA38</f>
        <v>1.2129363830218203</v>
      </c>
      <c r="AB44" s="637"/>
      <c r="AC44" s="637">
        <f>AC32/AC38</f>
        <v>1.2127792812434599</v>
      </c>
      <c r="AD44" s="637"/>
      <c r="AE44" s="637">
        <f>AE32/AE38</f>
        <v>1.2113617793401099</v>
      </c>
      <c r="AF44" s="637"/>
      <c r="AG44" s="637">
        <f>AG32/AG38</f>
        <v>1.2086083907683278</v>
      </c>
      <c r="AH44" s="637"/>
      <c r="AI44" s="637"/>
    </row>
    <row r="45" spans="1:35" ht="14.25">
      <c r="A45" s="637"/>
      <c r="B45" s="637"/>
      <c r="C45" s="638"/>
      <c r="D45" s="637"/>
      <c r="E45" s="637"/>
      <c r="F45" s="637"/>
      <c r="G45" s="637"/>
      <c r="H45" s="637"/>
      <c r="I45" s="637"/>
      <c r="J45" s="637"/>
      <c r="K45" s="637"/>
      <c r="L45" s="637"/>
      <c r="M45" s="637"/>
      <c r="N45" s="637"/>
      <c r="O45" s="637"/>
      <c r="P45" s="637"/>
      <c r="Q45" s="637"/>
      <c r="R45" s="637"/>
      <c r="S45" s="637"/>
      <c r="T45" s="637"/>
      <c r="U45" s="637"/>
      <c r="V45" s="637"/>
      <c r="W45" s="637"/>
      <c r="X45" s="637"/>
      <c r="Y45" s="637"/>
      <c r="Z45" s="637"/>
      <c r="AA45" s="637"/>
      <c r="AB45" s="637"/>
      <c r="AC45" s="637"/>
      <c r="AD45" s="637"/>
      <c r="AE45" s="637"/>
      <c r="AF45" s="637"/>
      <c r="AG45" s="637"/>
      <c r="AH45" s="637"/>
      <c r="AI45" s="637"/>
    </row>
    <row r="46" spans="1:35" ht="14.25">
      <c r="A46" s="637" t="s">
        <v>2461</v>
      </c>
      <c r="B46" s="637"/>
      <c r="C46" s="638"/>
      <c r="D46" s="637"/>
      <c r="E46" s="1461">
        <v>1310000</v>
      </c>
      <c r="F46" s="637"/>
      <c r="G46" s="1461">
        <f>E49</f>
        <v>1278619.98</v>
      </c>
      <c r="H46" s="637"/>
      <c r="I46" s="1461">
        <f>G49</f>
        <v>1244597.0589000001</v>
      </c>
      <c r="J46" s="637"/>
      <c r="K46" s="1461">
        <f>I49</f>
        <v>1207807.8431535</v>
      </c>
      <c r="L46" s="637"/>
      <c r="M46" s="1461">
        <f>K49</f>
        <v>1168124.0025997125</v>
      </c>
      <c r="N46" s="637"/>
      <c r="O46" s="1461">
        <f>M49</f>
        <v>1125412.085325259</v>
      </c>
      <c r="P46" s="637"/>
      <c r="Q46" s="1461">
        <f>O49</f>
        <v>1079533.3257988913</v>
      </c>
      <c r="R46" s="637"/>
      <c r="S46" s="1461">
        <f>Q49</f>
        <v>1030343.4460388455</v>
      </c>
      <c r="T46" s="637"/>
      <c r="U46" s="1461">
        <f>S49</f>
        <v>977692.44956393784</v>
      </c>
      <c r="V46" s="637"/>
      <c r="W46" s="1461">
        <f>U49</f>
        <v>921424.40787068312</v>
      </c>
      <c r="X46" s="637"/>
      <c r="Y46" s="1461">
        <f>W49</f>
        <v>861377.23916960473</v>
      </c>
      <c r="Z46" s="637"/>
      <c r="AA46" s="1461">
        <f>Y49</f>
        <v>797382.47910445742</v>
      </c>
      <c r="AB46" s="637"/>
      <c r="AC46" s="1461">
        <f>AA49</f>
        <v>729265.04316830833</v>
      </c>
      <c r="AD46" s="637"/>
      <c r="AE46" s="1461">
        <f>AC49</f>
        <v>656842.98052029801</v>
      </c>
      <c r="AF46" s="637"/>
      <c r="AG46" s="1461">
        <f>AE49</f>
        <v>579927.21889642929</v>
      </c>
      <c r="AH46" s="637"/>
      <c r="AI46" s="637"/>
    </row>
    <row r="47" spans="1:35" ht="14.25">
      <c r="A47" s="637" t="s">
        <v>2466</v>
      </c>
      <c r="B47" s="637"/>
      <c r="C47" s="638">
        <v>3.5000000000000003E-2</v>
      </c>
      <c r="D47" s="637"/>
      <c r="E47" s="1461">
        <f>-56451</f>
        <v>-56451</v>
      </c>
      <c r="F47" s="637"/>
      <c r="G47" s="1461">
        <f>E47*(1+$C$47)</f>
        <v>-58426.784999999996</v>
      </c>
      <c r="H47" s="637"/>
      <c r="I47" s="1461">
        <f>G47*(1+$C$47)</f>
        <v>-60471.722474999995</v>
      </c>
      <c r="J47" s="637"/>
      <c r="K47" s="1461">
        <f>I47*(1+$C$47)</f>
        <v>-62588.23276162499</v>
      </c>
      <c r="L47" s="637"/>
      <c r="M47" s="1461">
        <f>K47*(1+$C$47)</f>
        <v>-64778.820908281858</v>
      </c>
      <c r="N47" s="637"/>
      <c r="O47" s="1461">
        <f>M47*(1+$C$47)</f>
        <v>-67046.079640071723</v>
      </c>
      <c r="P47" s="637"/>
      <c r="Q47" s="1461">
        <f>O47*(1+$C$47)</f>
        <v>-69392.692427474234</v>
      </c>
      <c r="R47" s="637"/>
      <c r="S47" s="1461">
        <f>Q47*(1+$C$47)</f>
        <v>-71821.436662435823</v>
      </c>
      <c r="T47" s="637"/>
      <c r="U47" s="1461">
        <f>S47*(1+$C$47)</f>
        <v>-74335.18694562107</v>
      </c>
      <c r="V47" s="637"/>
      <c r="W47" s="1461">
        <f>U47*(1+$C$47)</f>
        <v>-76936.918488717798</v>
      </c>
      <c r="X47" s="637"/>
      <c r="Y47" s="1461">
        <f>W47*(1+$C$47)</f>
        <v>-79629.710635822921</v>
      </c>
      <c r="Z47" s="637"/>
      <c r="AA47" s="1461">
        <f>Y47*(1+$C$47)</f>
        <v>-82416.750508076715</v>
      </c>
      <c r="AB47" s="637"/>
      <c r="AC47" s="1461">
        <f>AA47*(1+$C$47)</f>
        <v>-85301.336775859396</v>
      </c>
      <c r="AD47" s="637"/>
      <c r="AE47" s="1461">
        <f>AC47*(1+$C$47)</f>
        <v>-88286.883563014475</v>
      </c>
      <c r="AF47" s="637"/>
      <c r="AG47" s="1461">
        <f>AE47*(1+$C$47)</f>
        <v>-91376.924487719982</v>
      </c>
      <c r="AH47" s="637"/>
      <c r="AI47" s="637"/>
    </row>
    <row r="48" spans="1:35" ht="14.25">
      <c r="A48" s="637" t="s">
        <v>2467</v>
      </c>
      <c r="B48" s="637"/>
      <c r="C48" s="638">
        <v>0.02</v>
      </c>
      <c r="D48" s="637"/>
      <c r="E48" s="1461">
        <f>SUM(E46:E47)*$C$48</f>
        <v>25070.98</v>
      </c>
      <c r="F48" s="637"/>
      <c r="G48" s="1461">
        <f>SUM(G46:G47)*$C$48</f>
        <v>24403.8639</v>
      </c>
      <c r="H48" s="637"/>
      <c r="I48" s="1461">
        <f>SUM(I46:I47)*$C$48</f>
        <v>23682.506728500004</v>
      </c>
      <c r="J48" s="637"/>
      <c r="K48" s="1461">
        <f>SUM(K46:K47)*$C$48</f>
        <v>22904.3922078375</v>
      </c>
      <c r="L48" s="637"/>
      <c r="M48" s="1461">
        <f>SUM(M46:M47)*$C$48</f>
        <v>22066.90363382861</v>
      </c>
      <c r="N48" s="637"/>
      <c r="O48" s="1461">
        <f>SUM(O46:O47)*$C$48</f>
        <v>21167.32011370375</v>
      </c>
      <c r="P48" s="637"/>
      <c r="Q48" s="1461">
        <f>SUM(Q46:Q47)*$C$48</f>
        <v>20202.812667428341</v>
      </c>
      <c r="R48" s="637"/>
      <c r="S48" s="1461">
        <f>SUM(S46:S47)*$C$48</f>
        <v>19170.440187528195</v>
      </c>
      <c r="T48" s="637"/>
      <c r="U48" s="1461">
        <f>SUM(U46:U47)*$C$48</f>
        <v>18067.145252366336</v>
      </c>
      <c r="V48" s="637"/>
      <c r="W48" s="1461">
        <f>SUM(W46:W47)*$C$48</f>
        <v>16889.749787639306</v>
      </c>
      <c r="X48" s="637"/>
      <c r="Y48" s="1461">
        <f>SUM(Y46:Y47)*$C$48</f>
        <v>15634.950570675635</v>
      </c>
      <c r="Z48" s="637"/>
      <c r="AA48" s="1461">
        <f>SUM(AA46:AA47)*$C$48</f>
        <v>14299.314571927614</v>
      </c>
      <c r="AB48" s="637"/>
      <c r="AC48" s="1461">
        <f>SUM(AC46:AC47)*$C$48</f>
        <v>12879.274127848979</v>
      </c>
      <c r="AD48" s="637"/>
      <c r="AE48" s="1461">
        <f>SUM(AE46:AE47)*$C$48</f>
        <v>11371.121939145671</v>
      </c>
      <c r="AF48" s="637"/>
      <c r="AG48" s="1461">
        <f>SUM(AG46:AG47)*$C$48</f>
        <v>9771.0058881741861</v>
      </c>
      <c r="AH48" s="637"/>
      <c r="AI48" s="637"/>
    </row>
    <row r="49" spans="1:35" ht="14.25">
      <c r="A49" s="637" t="s">
        <v>2468</v>
      </c>
      <c r="B49" s="637"/>
      <c r="C49" s="638"/>
      <c r="D49" s="637"/>
      <c r="E49" s="1461">
        <f>SUM(E46:E48)</f>
        <v>1278619.98</v>
      </c>
      <c r="F49" s="637"/>
      <c r="G49" s="1461">
        <f>SUM(G46:G48)</f>
        <v>1244597.0589000001</v>
      </c>
      <c r="H49" s="637"/>
      <c r="I49" s="1461">
        <f>SUM(I46:I48)</f>
        <v>1207807.8431535</v>
      </c>
      <c r="J49" s="637"/>
      <c r="K49" s="1461">
        <f>SUM(K46:K48)</f>
        <v>1168124.0025997125</v>
      </c>
      <c r="L49" s="637"/>
      <c r="M49" s="1461">
        <f>SUM(M46:M48)</f>
        <v>1125412.085325259</v>
      </c>
      <c r="N49" s="637"/>
      <c r="O49" s="1461">
        <f>SUM(O46:O48)</f>
        <v>1079533.3257988913</v>
      </c>
      <c r="P49" s="637"/>
      <c r="Q49" s="1461">
        <f>SUM(Q46:Q48)</f>
        <v>1030343.4460388455</v>
      </c>
      <c r="R49" s="637"/>
      <c r="S49" s="1461">
        <f>SUM(S46:S48)</f>
        <v>977692.44956393784</v>
      </c>
      <c r="T49" s="637"/>
      <c r="U49" s="1461">
        <f>SUM(U46:U48)</f>
        <v>921424.40787068312</v>
      </c>
      <c r="V49" s="637"/>
      <c r="W49" s="1461">
        <f>SUM(W46:W48)</f>
        <v>861377.23916960473</v>
      </c>
      <c r="X49" s="637"/>
      <c r="Y49" s="1461">
        <f>SUM(Y46:Y48)</f>
        <v>797382.47910445742</v>
      </c>
      <c r="Z49" s="637"/>
      <c r="AA49" s="1461">
        <f>SUM(AA46:AA48)</f>
        <v>729265.04316830833</v>
      </c>
      <c r="AB49" s="637"/>
      <c r="AC49" s="1461">
        <f>SUM(AC46:AC48)</f>
        <v>656842.98052029801</v>
      </c>
      <c r="AD49" s="637"/>
      <c r="AE49" s="1461">
        <f>SUM(AE46:AE48)</f>
        <v>579927.21889642929</v>
      </c>
      <c r="AF49" s="637"/>
      <c r="AG49" s="1461">
        <f>SUM(AG46:AG48)</f>
        <v>498321.30029688345</v>
      </c>
      <c r="AH49" s="637"/>
      <c r="AI49" s="637"/>
    </row>
    <row r="50" spans="1:35" ht="14.25">
      <c r="A50" s="459"/>
      <c r="B50" s="459"/>
      <c r="C50" s="639"/>
      <c r="D50" s="459"/>
      <c r="E50" s="640"/>
      <c r="F50" s="640"/>
      <c r="G50" s="640"/>
      <c r="H50" s="640"/>
      <c r="I50" s="640"/>
      <c r="J50" s="640"/>
      <c r="K50" s="640"/>
      <c r="L50" s="640"/>
      <c r="M50" s="640"/>
      <c r="N50" s="640"/>
      <c r="O50" s="640"/>
      <c r="P50" s="640"/>
      <c r="Q50" s="640"/>
      <c r="R50" s="640"/>
      <c r="S50" s="640"/>
      <c r="T50" s="640"/>
      <c r="U50" s="640"/>
      <c r="V50" s="640"/>
      <c r="W50" s="640"/>
      <c r="X50" s="640"/>
      <c r="Y50" s="640"/>
      <c r="Z50" s="640"/>
      <c r="AA50" s="640"/>
      <c r="AB50" s="640"/>
      <c r="AC50" s="640"/>
      <c r="AD50" s="640"/>
      <c r="AE50" s="640"/>
      <c r="AF50" s="640"/>
      <c r="AG50" s="640"/>
      <c r="AH50" s="618"/>
      <c r="AI50" s="618"/>
    </row>
    <row r="51" spans="1:35">
      <c r="A51" s="298" t="s">
        <v>1268</v>
      </c>
      <c r="B51" s="298"/>
      <c r="C51" s="610"/>
      <c r="D51" s="298"/>
      <c r="E51" s="625"/>
      <c r="F51" s="625"/>
      <c r="G51" s="625"/>
      <c r="H51" s="625"/>
      <c r="I51" s="625"/>
      <c r="J51" s="625"/>
      <c r="K51" s="625"/>
      <c r="L51" s="625"/>
      <c r="M51" s="625"/>
      <c r="N51" s="625"/>
      <c r="O51" s="625"/>
      <c r="P51" s="625"/>
      <c r="Q51" s="625"/>
      <c r="R51" s="625"/>
      <c r="S51" s="625"/>
      <c r="T51" s="625"/>
      <c r="U51" s="625"/>
      <c r="V51" s="625"/>
      <c r="W51" s="625"/>
      <c r="X51" s="625"/>
      <c r="Y51" s="625"/>
      <c r="Z51" s="625"/>
      <c r="AA51" s="625"/>
      <c r="AB51" s="625"/>
      <c r="AC51" s="625"/>
      <c r="AD51" s="625"/>
      <c r="AE51" s="625"/>
      <c r="AF51" s="625"/>
      <c r="AG51" s="625"/>
      <c r="AH51" s="298"/>
      <c r="AI51" s="298"/>
    </row>
    <row r="52" spans="1:35">
      <c r="A52" s="424" t="s">
        <v>1269</v>
      </c>
      <c r="B52" s="424"/>
      <c r="C52" s="608"/>
      <c r="D52" s="424"/>
      <c r="E52" s="644"/>
      <c r="F52" s="424"/>
      <c r="G52" s="424"/>
      <c r="H52" s="424"/>
      <c r="I52" s="424"/>
      <c r="J52" s="424"/>
      <c r="K52" s="424"/>
      <c r="L52" s="424"/>
      <c r="M52" s="424"/>
      <c r="N52" s="424"/>
      <c r="O52" s="424"/>
      <c r="P52" s="424"/>
      <c r="Q52" s="424"/>
      <c r="R52" s="424"/>
      <c r="S52" s="424"/>
      <c r="T52" s="424"/>
      <c r="U52" s="424"/>
      <c r="V52" s="424"/>
      <c r="W52" s="424"/>
      <c r="X52" s="424"/>
      <c r="Y52" s="424"/>
      <c r="Z52" s="424"/>
      <c r="AA52" s="424"/>
      <c r="AB52" s="424"/>
      <c r="AC52" s="424"/>
      <c r="AD52" s="424"/>
      <c r="AE52" s="424"/>
      <c r="AF52" s="424"/>
      <c r="AG52" s="424"/>
      <c r="AH52" s="424"/>
      <c r="AI52" s="424"/>
    </row>
    <row r="53" spans="1:35" ht="14.25">
      <c r="A53" s="298" t="s">
        <v>1270</v>
      </c>
      <c r="B53" s="298"/>
      <c r="C53" s="608"/>
      <c r="D53" s="298"/>
      <c r="E53" s="645"/>
      <c r="F53" s="625"/>
      <c r="G53" s="631"/>
      <c r="H53" s="625"/>
      <c r="I53" s="631"/>
      <c r="J53" s="625"/>
      <c r="K53" s="631"/>
      <c r="L53" s="625"/>
      <c r="M53" s="631"/>
      <c r="N53" s="625"/>
      <c r="O53" s="631"/>
      <c r="P53" s="625"/>
      <c r="Q53" s="631"/>
      <c r="R53" s="625"/>
      <c r="S53" s="631"/>
      <c r="T53" s="625"/>
      <c r="U53" s="631"/>
      <c r="V53" s="625"/>
      <c r="W53" s="631"/>
      <c r="X53" s="625"/>
      <c r="Y53" s="631"/>
      <c r="Z53" s="625"/>
      <c r="AA53" s="631"/>
      <c r="AB53" s="625"/>
      <c r="AC53" s="631"/>
      <c r="AD53" s="625"/>
      <c r="AE53" s="631"/>
      <c r="AF53" s="625"/>
      <c r="AG53" s="631"/>
      <c r="AH53" s="625"/>
      <c r="AI53" s="625"/>
    </row>
    <row r="54" spans="1:35" ht="14.25">
      <c r="A54" s="298" t="s">
        <v>1271</v>
      </c>
      <c r="B54" s="298"/>
      <c r="C54" s="608"/>
      <c r="D54" s="298"/>
      <c r="E54" s="645"/>
      <c r="F54" s="625"/>
      <c r="G54" s="631"/>
      <c r="H54" s="625"/>
      <c r="I54" s="631"/>
      <c r="J54" s="625"/>
      <c r="K54" s="631"/>
      <c r="L54" s="625"/>
      <c r="M54" s="631"/>
      <c r="N54" s="625"/>
      <c r="O54" s="631"/>
      <c r="P54" s="625"/>
      <c r="Q54" s="631"/>
      <c r="R54" s="625"/>
      <c r="S54" s="631"/>
      <c r="T54" s="625"/>
      <c r="U54" s="631"/>
      <c r="V54" s="625"/>
      <c r="W54" s="631"/>
      <c r="X54" s="625"/>
      <c r="Y54" s="631"/>
      <c r="Z54" s="625"/>
      <c r="AA54" s="631"/>
      <c r="AB54" s="625"/>
      <c r="AC54" s="631"/>
      <c r="AD54" s="625"/>
      <c r="AE54" s="631"/>
      <c r="AF54" s="625"/>
      <c r="AG54" s="631"/>
      <c r="AH54" s="625"/>
      <c r="AI54" s="625"/>
    </row>
    <row r="55" spans="1:35" ht="14.25">
      <c r="A55" s="643"/>
      <c r="B55" s="643"/>
      <c r="C55" s="608"/>
      <c r="D55" s="298"/>
      <c r="E55" s="645"/>
      <c r="F55" s="625"/>
      <c r="G55" s="631"/>
      <c r="H55" s="625"/>
      <c r="I55" s="631"/>
      <c r="J55" s="625"/>
      <c r="K55" s="631"/>
      <c r="L55" s="625"/>
      <c r="M55" s="631"/>
      <c r="N55" s="625"/>
      <c r="O55" s="631"/>
      <c r="P55" s="625"/>
      <c r="Q55" s="631"/>
      <c r="R55" s="625"/>
      <c r="S55" s="631"/>
      <c r="T55" s="625"/>
      <c r="U55" s="631"/>
      <c r="V55" s="625"/>
      <c r="W55" s="631"/>
      <c r="X55" s="625"/>
      <c r="Y55" s="631"/>
      <c r="Z55" s="625"/>
      <c r="AA55" s="631"/>
      <c r="AB55" s="625"/>
      <c r="AC55" s="631"/>
      <c r="AD55" s="625"/>
      <c r="AE55" s="631"/>
      <c r="AF55" s="625"/>
      <c r="AG55" s="631"/>
      <c r="AH55" s="625"/>
      <c r="AI55" s="625"/>
    </row>
    <row r="56" spans="1:35" ht="14.25">
      <c r="A56" s="643"/>
      <c r="B56" s="643"/>
      <c r="C56" s="608"/>
      <c r="D56" s="298"/>
      <c r="E56" s="649"/>
      <c r="F56" s="625"/>
      <c r="G56" s="640"/>
      <c r="H56" s="625"/>
      <c r="I56" s="640"/>
      <c r="J56" s="625"/>
      <c r="K56" s="640"/>
      <c r="L56" s="625"/>
      <c r="M56" s="640"/>
      <c r="N56" s="625"/>
      <c r="O56" s="640"/>
      <c r="P56" s="625"/>
      <c r="Q56" s="640"/>
      <c r="R56" s="625"/>
      <c r="S56" s="640"/>
      <c r="T56" s="625"/>
      <c r="U56" s="640"/>
      <c r="V56" s="625"/>
      <c r="W56" s="640"/>
      <c r="X56" s="625"/>
      <c r="Y56" s="640"/>
      <c r="Z56" s="625"/>
      <c r="AA56" s="640"/>
      <c r="AB56" s="625"/>
      <c r="AC56" s="640"/>
      <c r="AD56" s="625"/>
      <c r="AE56" s="640"/>
      <c r="AF56" s="625"/>
      <c r="AG56" s="640"/>
      <c r="AH56" s="625"/>
      <c r="AI56" s="625"/>
    </row>
    <row r="57" spans="1:35">
      <c r="A57" s="424" t="s">
        <v>1272</v>
      </c>
      <c r="B57" s="298"/>
      <c r="C57" s="641"/>
      <c r="D57" s="298"/>
      <c r="E57" s="625">
        <f>SUM(E52:E56)</f>
        <v>0</v>
      </c>
      <c r="F57" s="625"/>
      <c r="G57" s="625">
        <f>SUM(G52:G56)</f>
        <v>0</v>
      </c>
      <c r="H57" s="625"/>
      <c r="I57" s="625">
        <f>SUM(I52:I56)</f>
        <v>0</v>
      </c>
      <c r="J57" s="625"/>
      <c r="K57" s="625">
        <f>SUM(K52:K56)</f>
        <v>0</v>
      </c>
      <c r="L57" s="625"/>
      <c r="M57" s="625">
        <f>SUM(M52:M56)</f>
        <v>0</v>
      </c>
      <c r="N57" s="625"/>
      <c r="O57" s="625">
        <f>SUM(O52:O56)</f>
        <v>0</v>
      </c>
      <c r="P57" s="625"/>
      <c r="Q57" s="625">
        <f>SUM(Q52:Q56)</f>
        <v>0</v>
      </c>
      <c r="R57" s="625"/>
      <c r="S57" s="625">
        <f>SUM(S52:S56)</f>
        <v>0</v>
      </c>
      <c r="T57" s="625"/>
      <c r="U57" s="625">
        <f>SUM(U52:U56)</f>
        <v>0</v>
      </c>
      <c r="V57" s="625"/>
      <c r="W57" s="625">
        <f>SUM(W52:W56)</f>
        <v>0</v>
      </c>
      <c r="X57" s="625"/>
      <c r="Y57" s="625">
        <f>SUM(Y52:Y56)</f>
        <v>0</v>
      </c>
      <c r="Z57" s="625"/>
      <c r="AA57" s="625">
        <f>SUM(AA52:AA56)</f>
        <v>0</v>
      </c>
      <c r="AB57" s="625"/>
      <c r="AC57" s="625">
        <f>SUM(AC52:AC56)</f>
        <v>0</v>
      </c>
      <c r="AD57" s="625"/>
      <c r="AE57" s="625">
        <f>SUM(AE52:AE56)</f>
        <v>0</v>
      </c>
      <c r="AF57" s="625"/>
      <c r="AG57" s="625">
        <f>SUM(AG52:AG56)</f>
        <v>0</v>
      </c>
      <c r="AH57" s="625"/>
      <c r="AI57" s="625"/>
    </row>
    <row r="58" spans="1:35">
      <c r="A58" s="424"/>
      <c r="B58" s="298"/>
      <c r="C58" s="641"/>
      <c r="D58" s="298"/>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row>
    <row r="59" spans="1:35">
      <c r="A59" s="424" t="s">
        <v>1273</v>
      </c>
      <c r="B59" s="424"/>
      <c r="C59" s="642"/>
      <c r="D59" s="424"/>
      <c r="E59" s="424">
        <f>E40-E57</f>
        <v>40946.168592145143</v>
      </c>
      <c r="F59" s="424"/>
      <c r="G59" s="424">
        <f>G40-G57</f>
        <v>43560.998592144984</v>
      </c>
      <c r="H59" s="424"/>
      <c r="I59" s="424">
        <f>I40-I57</f>
        <v>46006.299992144981</v>
      </c>
      <c r="J59" s="424"/>
      <c r="K59" s="424">
        <f>K40-K57</f>
        <v>48269.613099895359</v>
      </c>
      <c r="L59" s="424"/>
      <c r="M59" s="424">
        <f>M40-M57</f>
        <v>50337.87897913513</v>
      </c>
      <c r="N59" s="424"/>
      <c r="O59" s="424">
        <f>O40-O57</f>
        <v>52197.414397185028</v>
      </c>
      <c r="P59" s="424"/>
      <c r="Q59" s="424">
        <f>Q40-Q57</f>
        <v>53833.885793729976</v>
      </c>
      <c r="R59" s="424"/>
      <c r="S59" s="424">
        <f>S40-S57</f>
        <v>55232.282233987178</v>
      </c>
      <c r="T59" s="424"/>
      <c r="U59" s="424">
        <f>U40-U57</f>
        <v>56376.887308109261</v>
      </c>
      <c r="V59" s="424"/>
      <c r="W59" s="424">
        <f>W40-W57</f>
        <v>57251.249937241606</v>
      </c>
      <c r="X59" s="424"/>
      <c r="Y59" s="424">
        <f>Y40-Y57</f>
        <v>57838.154045245785</v>
      </c>
      <c r="Z59" s="424"/>
      <c r="AA59" s="424">
        <f>AA40-AA57</f>
        <v>58119.58705355291</v>
      </c>
      <c r="AB59" s="424"/>
      <c r="AC59" s="424">
        <f>AC40-AC57</f>
        <v>58076.707155086973</v>
      </c>
      <c r="AD59" s="424"/>
      <c r="AE59" s="424">
        <f>AE40-AE57</f>
        <v>57689.809321559442</v>
      </c>
      <c r="AF59" s="424"/>
      <c r="AG59" s="424">
        <f>AG40-AG57</f>
        <v>56938.289996778069</v>
      </c>
      <c r="AH59" s="424"/>
      <c r="AI59" s="424"/>
    </row>
    <row r="60" spans="1:35">
      <c r="A60" s="298"/>
      <c r="B60" s="298"/>
      <c r="C60" s="641"/>
      <c r="D60" s="298"/>
      <c r="E60" s="625"/>
      <c r="F60" s="625"/>
      <c r="G60" s="625"/>
      <c r="H60" s="625"/>
      <c r="I60" s="625"/>
      <c r="J60" s="625"/>
      <c r="K60" s="625"/>
      <c r="L60" s="625"/>
      <c r="M60" s="625"/>
      <c r="N60" s="625"/>
      <c r="O60" s="625"/>
      <c r="P60" s="625"/>
      <c r="Q60" s="625"/>
      <c r="R60" s="625"/>
      <c r="S60" s="625"/>
      <c r="T60" s="625"/>
      <c r="U60" s="625"/>
      <c r="V60" s="625"/>
      <c r="W60" s="625"/>
      <c r="X60" s="625"/>
      <c r="Y60" s="625"/>
      <c r="Z60" s="625"/>
      <c r="AA60" s="625"/>
      <c r="AB60" s="625"/>
      <c r="AC60" s="625"/>
      <c r="AD60" s="625"/>
      <c r="AE60" s="625"/>
      <c r="AF60" s="625"/>
      <c r="AG60" s="625"/>
      <c r="AH60" s="625"/>
      <c r="AI60" s="625"/>
    </row>
    <row r="61" spans="1:35">
      <c r="A61" s="424" t="s">
        <v>1274</v>
      </c>
      <c r="B61" s="424"/>
      <c r="C61" s="642"/>
      <c r="D61" s="424"/>
      <c r="E61" s="644"/>
      <c r="F61" s="424"/>
      <c r="G61" s="644"/>
      <c r="H61" s="424"/>
      <c r="I61" s="644"/>
      <c r="J61" s="424"/>
      <c r="K61" s="644"/>
      <c r="L61" s="424"/>
      <c r="M61" s="644"/>
      <c r="N61" s="424"/>
      <c r="O61" s="644"/>
      <c r="P61" s="424"/>
      <c r="Q61" s="644"/>
      <c r="R61" s="424"/>
      <c r="S61" s="644"/>
      <c r="T61" s="424"/>
      <c r="U61" s="644"/>
      <c r="V61" s="424"/>
      <c r="W61" s="644"/>
      <c r="X61" s="424"/>
      <c r="Y61" s="424"/>
      <c r="Z61" s="424"/>
      <c r="AA61" s="424"/>
      <c r="AB61" s="424"/>
      <c r="AC61" s="424"/>
      <c r="AD61" s="424"/>
      <c r="AE61" s="424"/>
      <c r="AF61" s="424"/>
      <c r="AG61" s="424"/>
      <c r="AH61" s="424"/>
      <c r="AI61" s="424"/>
    </row>
    <row r="62" spans="1:35">
      <c r="A62" s="298"/>
      <c r="B62" s="298"/>
      <c r="C62" s="641"/>
      <c r="D62" s="298"/>
      <c r="E62" s="625"/>
      <c r="F62" s="625"/>
      <c r="G62" s="625"/>
      <c r="H62" s="625"/>
      <c r="I62" s="625"/>
      <c r="J62" s="625"/>
      <c r="K62" s="625"/>
      <c r="L62" s="625"/>
      <c r="M62" s="625"/>
      <c r="N62" s="625"/>
      <c r="O62" s="625"/>
      <c r="P62" s="625"/>
      <c r="Q62" s="625"/>
      <c r="R62" s="625"/>
      <c r="S62" s="625"/>
      <c r="T62" s="625"/>
      <c r="U62" s="625"/>
      <c r="V62" s="625"/>
      <c r="W62" s="625"/>
      <c r="X62" s="625"/>
      <c r="Y62" s="625"/>
      <c r="Z62" s="625"/>
      <c r="AA62" s="625"/>
      <c r="AB62" s="625"/>
      <c r="AC62" s="625"/>
      <c r="AD62" s="625"/>
      <c r="AE62" s="625"/>
      <c r="AF62" s="625"/>
      <c r="AG62" s="625"/>
      <c r="AH62" s="625"/>
      <c r="AI62" s="625"/>
    </row>
    <row r="63" spans="1:35">
      <c r="A63" s="298" t="s">
        <v>1275</v>
      </c>
      <c r="B63" s="298"/>
      <c r="C63" s="641"/>
      <c r="D63" s="298"/>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625"/>
      <c r="AC63" s="625"/>
      <c r="AD63" s="625"/>
      <c r="AE63" s="625"/>
      <c r="AF63" s="625"/>
      <c r="AG63" s="625"/>
      <c r="AH63" s="625"/>
      <c r="AI63" s="625"/>
    </row>
    <row r="64" spans="1:35">
      <c r="A64" s="644"/>
      <c r="B64" s="644"/>
      <c r="C64" s="642"/>
      <c r="D64" s="424"/>
      <c r="E64" s="644"/>
      <c r="F64" s="424"/>
      <c r="G64" s="644"/>
      <c r="H64" s="424"/>
      <c r="I64" s="644"/>
      <c r="J64" s="424"/>
      <c r="K64" s="644"/>
      <c r="L64" s="424"/>
      <c r="M64" s="644"/>
      <c r="N64" s="424"/>
      <c r="O64" s="644"/>
      <c r="P64" s="424"/>
      <c r="Q64" s="644"/>
      <c r="R64" s="424"/>
      <c r="S64" s="644"/>
      <c r="T64" s="424"/>
      <c r="U64" s="644"/>
      <c r="V64" s="424"/>
      <c r="W64" s="644"/>
      <c r="X64" s="424"/>
      <c r="Y64" s="644"/>
      <c r="Z64" s="424"/>
      <c r="AA64" s="644"/>
      <c r="AB64" s="424"/>
      <c r="AC64" s="644"/>
      <c r="AD64" s="424"/>
      <c r="AE64" s="644"/>
      <c r="AF64" s="424"/>
      <c r="AG64" s="644"/>
      <c r="AH64" s="424"/>
      <c r="AI64" s="424"/>
    </row>
    <row r="65" spans="1:35">
      <c r="A65" s="645"/>
      <c r="B65" s="645"/>
      <c r="C65" s="626"/>
      <c r="D65" s="625"/>
      <c r="E65" s="645"/>
      <c r="F65" s="625"/>
      <c r="G65" s="645"/>
      <c r="H65" s="625"/>
      <c r="I65" s="645"/>
      <c r="J65" s="625"/>
      <c r="K65" s="645"/>
      <c r="L65" s="625"/>
      <c r="M65" s="645"/>
      <c r="N65" s="625"/>
      <c r="O65" s="645"/>
      <c r="P65" s="625"/>
      <c r="Q65" s="645"/>
      <c r="R65" s="625"/>
      <c r="S65" s="645"/>
      <c r="T65" s="625"/>
      <c r="U65" s="645"/>
      <c r="V65" s="625"/>
      <c r="W65" s="645"/>
      <c r="X65" s="625"/>
      <c r="Y65" s="645"/>
      <c r="Z65" s="625"/>
      <c r="AA65" s="645"/>
      <c r="AB65" s="625"/>
      <c r="AC65" s="645"/>
      <c r="AD65" s="625"/>
      <c r="AE65" s="645"/>
      <c r="AF65" s="625"/>
      <c r="AG65" s="645"/>
      <c r="AH65" s="625"/>
      <c r="AI65" s="625"/>
    </row>
    <row r="66" spans="1:35">
      <c r="A66" s="625"/>
      <c r="B66" s="625"/>
      <c r="C66" s="626"/>
      <c r="D66" s="625"/>
      <c r="E66" s="625"/>
      <c r="F66" s="625"/>
      <c r="G66" s="625"/>
      <c r="H66" s="625"/>
      <c r="I66" s="625"/>
      <c r="J66" s="625"/>
      <c r="K66" s="625"/>
      <c r="L66" s="625"/>
      <c r="M66" s="625"/>
      <c r="N66" s="625"/>
      <c r="O66" s="625"/>
      <c r="P66" s="625"/>
      <c r="Q66" s="625"/>
      <c r="R66" s="625"/>
      <c r="S66" s="625"/>
      <c r="T66" s="625"/>
      <c r="U66" s="625"/>
      <c r="V66" s="625"/>
      <c r="W66" s="625"/>
      <c r="X66" s="625"/>
      <c r="Y66" s="625"/>
      <c r="Z66" s="625"/>
      <c r="AA66" s="625"/>
      <c r="AB66" s="625"/>
      <c r="AC66" s="625"/>
      <c r="AD66" s="625"/>
      <c r="AE66" s="625"/>
      <c r="AF66" s="625"/>
      <c r="AG66" s="625"/>
      <c r="AH66" s="625"/>
      <c r="AI66" s="625"/>
    </row>
    <row r="67" spans="1:35">
      <c r="A67" s="625"/>
      <c r="B67" s="625"/>
      <c r="C67" s="626"/>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row>
    <row r="68" spans="1:35">
      <c r="A68" s="625" t="s">
        <v>1546</v>
      </c>
      <c r="B68" s="625"/>
      <c r="C68" s="626"/>
      <c r="D68" s="625"/>
      <c r="E68" s="625"/>
      <c r="F68" s="625"/>
      <c r="G68" s="625"/>
      <c r="H68" s="625"/>
      <c r="I68" s="625"/>
      <c r="J68" s="625"/>
      <c r="K68" s="625"/>
      <c r="L68" s="625"/>
      <c r="M68" s="625"/>
      <c r="N68" s="625"/>
      <c r="O68" s="625"/>
      <c r="P68" s="625"/>
      <c r="Q68" s="625"/>
      <c r="R68" s="625"/>
      <c r="S68" s="625"/>
      <c r="T68" s="625"/>
      <c r="U68" s="625"/>
      <c r="V68" s="625"/>
      <c r="W68" s="625"/>
      <c r="X68" s="625"/>
      <c r="Y68" s="625"/>
      <c r="Z68" s="625"/>
      <c r="AA68" s="625"/>
      <c r="AB68" s="625"/>
      <c r="AC68" s="625"/>
      <c r="AD68" s="625"/>
      <c r="AE68" s="625"/>
      <c r="AF68" s="625"/>
      <c r="AG68" s="625"/>
      <c r="AH68" s="625"/>
      <c r="AI68" s="625"/>
    </row>
    <row r="69" spans="1:35">
      <c r="A69" s="625"/>
      <c r="B69" s="625"/>
      <c r="C69" s="626"/>
      <c r="D69" s="625"/>
      <c r="E69" s="625"/>
      <c r="F69" s="625"/>
      <c r="G69" s="625"/>
      <c r="H69" s="625"/>
      <c r="I69" s="625"/>
      <c r="J69" s="625"/>
      <c r="K69" s="625"/>
      <c r="L69" s="625"/>
      <c r="M69" s="625"/>
      <c r="N69" s="625"/>
      <c r="O69" s="625"/>
      <c r="P69" s="625"/>
      <c r="Q69" s="625"/>
      <c r="R69" s="625"/>
      <c r="S69" s="625"/>
      <c r="T69" s="625"/>
      <c r="U69" s="625"/>
      <c r="V69" s="625"/>
      <c r="W69" s="625"/>
      <c r="X69" s="625"/>
      <c r="Y69" s="625"/>
      <c r="Z69" s="625"/>
      <c r="AA69" s="625"/>
      <c r="AB69" s="625"/>
      <c r="AC69" s="625"/>
      <c r="AD69" s="625"/>
      <c r="AE69" s="625"/>
      <c r="AF69" s="625"/>
      <c r="AG69" s="625"/>
      <c r="AH69" s="625"/>
      <c r="AI69" s="625"/>
    </row>
    <row r="70" spans="1:35" ht="30" customHeight="1">
      <c r="A70" s="2587" t="s">
        <v>1276</v>
      </c>
      <c r="B70" s="2587"/>
      <c r="C70" s="2587"/>
      <c r="D70" s="2587"/>
      <c r="E70" s="2587"/>
      <c r="F70" s="2587"/>
      <c r="G70" s="2587"/>
      <c r="H70" s="2587"/>
      <c r="I70" s="2587"/>
      <c r="J70" s="2587"/>
      <c r="K70" s="2587"/>
      <c r="L70" s="2587"/>
      <c r="M70" s="2587"/>
      <c r="N70" s="2587"/>
      <c r="O70" s="2587"/>
      <c r="P70" s="2587"/>
      <c r="Q70" s="2587"/>
      <c r="R70" s="2587"/>
      <c r="S70" s="2587"/>
      <c r="T70" s="2587"/>
      <c r="U70" s="2587"/>
      <c r="V70" s="2587"/>
      <c r="W70" s="2587"/>
      <c r="X70" s="2587"/>
      <c r="Y70" s="2587"/>
      <c r="Z70" s="2587"/>
      <c r="AA70" s="2587"/>
      <c r="AB70" s="2587"/>
      <c r="AC70" s="2587"/>
      <c r="AD70" s="2587"/>
      <c r="AE70" s="2587"/>
      <c r="AF70" s="2587"/>
      <c r="AG70" s="2587"/>
      <c r="AH70" s="646"/>
      <c r="AI70" s="646"/>
    </row>
    <row r="71" spans="1:35" hidden="1">
      <c r="A71" s="622"/>
      <c r="B71" s="622"/>
      <c r="C71" s="624"/>
      <c r="D71" s="622"/>
      <c r="E71" s="622"/>
      <c r="F71" s="622"/>
      <c r="G71" s="622"/>
      <c r="H71" s="622"/>
      <c r="I71" s="622"/>
      <c r="J71" s="622"/>
      <c r="K71" s="622"/>
      <c r="L71" s="622"/>
      <c r="M71" s="622"/>
      <c r="N71" s="622"/>
      <c r="O71" s="622"/>
      <c r="P71" s="622"/>
      <c r="Q71" s="622"/>
      <c r="R71" s="622"/>
      <c r="S71" s="622"/>
      <c r="T71" s="622"/>
      <c r="U71" s="622"/>
      <c r="V71" s="622"/>
      <c r="W71" s="622"/>
      <c r="X71" s="622"/>
      <c r="Y71" s="622"/>
      <c r="Z71" s="622"/>
      <c r="AA71" s="622"/>
      <c r="AB71" s="622"/>
      <c r="AC71" s="622"/>
      <c r="AD71" s="622"/>
      <c r="AE71" s="622"/>
      <c r="AF71" s="622"/>
      <c r="AG71" s="622"/>
      <c r="AH71" s="622"/>
      <c r="AI71" s="622"/>
    </row>
    <row r="72" spans="1:35" hidden="1">
      <c r="C72" s="624"/>
    </row>
    <row r="73" spans="1:35" hidden="1">
      <c r="C73" s="624"/>
    </row>
    <row r="74" spans="1:35" hidden="1">
      <c r="C74" s="624"/>
    </row>
    <row r="75" spans="1:35" hidden="1">
      <c r="C75" s="624"/>
    </row>
    <row r="76" spans="1:35" hidden="1">
      <c r="C76" s="624"/>
    </row>
    <row r="77" spans="1:35" hidden="1">
      <c r="C77" s="624"/>
    </row>
    <row r="78" spans="1:35" hidden="1">
      <c r="C78" s="624"/>
    </row>
    <row r="79" spans="1:35" hidden="1">
      <c r="C79" s="624"/>
    </row>
    <row r="80" spans="1:35" hidden="1">
      <c r="C80" s="624"/>
    </row>
    <row r="81" spans="3:3" hidden="1">
      <c r="C81" s="624"/>
    </row>
    <row r="82" spans="3:3" hidden="1">
      <c r="C82" s="624"/>
    </row>
    <row r="83" spans="3:3" hidden="1">
      <c r="C83" s="624"/>
    </row>
    <row r="84" spans="3:3" hidden="1">
      <c r="C84" s="624"/>
    </row>
    <row r="85" spans="3:3" hidden="1">
      <c r="C85" s="624"/>
    </row>
    <row r="86" spans="3:3" hidden="1">
      <c r="C86" s="624"/>
    </row>
    <row r="87" spans="3:3" hidden="1">
      <c r="C87" s="624"/>
    </row>
    <row r="88" spans="3:3" hidden="1">
      <c r="C88" s="624"/>
    </row>
    <row r="89" spans="3:3" hidden="1">
      <c r="C89" s="624"/>
    </row>
    <row r="90" spans="3:3" hidden="1">
      <c r="C90" s="624"/>
    </row>
    <row r="91" spans="3:3" hidden="1">
      <c r="C91" s="624"/>
    </row>
    <row r="92" spans="3:3" hidden="1">
      <c r="C92" s="624"/>
    </row>
    <row r="93" spans="3:3" hidden="1">
      <c r="C93" s="624"/>
    </row>
    <row r="94" spans="3:3" hidden="1">
      <c r="C94" s="624"/>
    </row>
    <row r="95" spans="3:3" hidden="1">
      <c r="C95" s="624"/>
    </row>
    <row r="96" spans="3:3" hidden="1">
      <c r="C96" s="624"/>
    </row>
    <row r="97" spans="3:3" hidden="1">
      <c r="C97" s="624"/>
    </row>
    <row r="98" spans="3:3" hidden="1">
      <c r="C98" s="624"/>
    </row>
    <row r="99" spans="3:3" hidden="1">
      <c r="C99" s="624"/>
    </row>
    <row r="100" spans="3:3" hidden="1">
      <c r="C100" s="624"/>
    </row>
    <row r="101" spans="3:3" hidden="1">
      <c r="C101" s="624"/>
    </row>
    <row r="102" spans="3:3" hidden="1">
      <c r="C102" s="624"/>
    </row>
    <row r="103" spans="3:3" hidden="1">
      <c r="C103" s="624"/>
    </row>
    <row r="104" spans="3:3" hidden="1">
      <c r="C104" s="624"/>
    </row>
    <row r="105" spans="3:3" hidden="1">
      <c r="C105" s="624"/>
    </row>
    <row r="106" spans="3:3" hidden="1">
      <c r="C106" s="624"/>
    </row>
    <row r="107" spans="3:3" hidden="1">
      <c r="C107" s="624"/>
    </row>
    <row r="108" spans="3:3" hidden="1">
      <c r="C108" s="624"/>
    </row>
    <row r="109" spans="3:3" hidden="1">
      <c r="C109" s="624"/>
    </row>
    <row r="110" spans="3:3" hidden="1">
      <c r="C110" s="624"/>
    </row>
    <row r="111" spans="3:3" hidden="1">
      <c r="C111" s="624"/>
    </row>
    <row r="112" spans="3:3" hidden="1">
      <c r="C112" s="624"/>
    </row>
    <row r="113" spans="3:3" hidden="1">
      <c r="C113" s="624"/>
    </row>
    <row r="114" spans="3:3" hidden="1">
      <c r="C114" s="624"/>
    </row>
    <row r="115" spans="3:3" hidden="1">
      <c r="C115" s="624"/>
    </row>
    <row r="116" spans="3:3" hidden="1">
      <c r="C116" s="624"/>
    </row>
    <row r="117" spans="3:3" hidden="1">
      <c r="C117" s="624"/>
    </row>
    <row r="118" spans="3:3" hidden="1">
      <c r="C118" s="624"/>
    </row>
    <row r="119" spans="3:3" hidden="1">
      <c r="C119" s="624"/>
    </row>
    <row r="120" spans="3:3" hidden="1">
      <c r="C120" s="624"/>
    </row>
    <row r="121" spans="3:3" hidden="1">
      <c r="C121" s="624"/>
    </row>
    <row r="122" spans="3:3" hidden="1">
      <c r="C122" s="624"/>
    </row>
    <row r="123" spans="3:3" hidden="1">
      <c r="C123" s="624"/>
    </row>
    <row r="124" spans="3:3" hidden="1">
      <c r="C124" s="624"/>
    </row>
    <row r="125" spans="3:3" hidden="1">
      <c r="C125" s="624"/>
    </row>
    <row r="126" spans="3:3" hidden="1">
      <c r="C126" s="624"/>
    </row>
    <row r="127" spans="3:3" hidden="1">
      <c r="C127" s="624"/>
    </row>
    <row r="128" spans="3:3" hidden="1">
      <c r="C128" s="624"/>
    </row>
    <row r="129" spans="3:3" hidden="1">
      <c r="C129" s="624"/>
    </row>
    <row r="130" spans="3:3" hidden="1">
      <c r="C130" s="624"/>
    </row>
    <row r="131" spans="3:3" hidden="1">
      <c r="C131" s="624"/>
    </row>
    <row r="132" spans="3:3" hidden="1">
      <c r="C132" s="624"/>
    </row>
    <row r="133" spans="3:3" hidden="1">
      <c r="C133" s="624"/>
    </row>
    <row r="134" spans="3:3" hidden="1">
      <c r="C134" s="624"/>
    </row>
    <row r="135" spans="3:3" hidden="1">
      <c r="C135" s="624"/>
    </row>
    <row r="136" spans="3:3" hidden="1">
      <c r="C136" s="624"/>
    </row>
    <row r="137" spans="3:3" hidden="1">
      <c r="C137" s="624"/>
    </row>
    <row r="138" spans="3:3" hidden="1">
      <c r="C138" s="624"/>
    </row>
    <row r="139" spans="3:3" hidden="1">
      <c r="C139" s="624"/>
    </row>
    <row r="140" spans="3:3" hidden="1">
      <c r="C140" s="624"/>
    </row>
    <row r="141" spans="3:3" hidden="1">
      <c r="C141" s="624"/>
    </row>
    <row r="142" spans="3:3" hidden="1">
      <c r="C142" s="624"/>
    </row>
    <row r="143" spans="3:3" hidden="1">
      <c r="C143" s="624"/>
    </row>
    <row r="144" spans="3:3" hidden="1">
      <c r="C144" s="624"/>
    </row>
    <row r="145" spans="3:3" hidden="1">
      <c r="C145" s="624"/>
    </row>
    <row r="146" spans="3:3" hidden="1">
      <c r="C146" s="624"/>
    </row>
    <row r="147" spans="3:3" hidden="1">
      <c r="C147" s="624"/>
    </row>
    <row r="148" spans="3:3" hidden="1">
      <c r="C148" s="624"/>
    </row>
    <row r="149" spans="3:3" hidden="1">
      <c r="C149" s="624"/>
    </row>
    <row r="150" spans="3:3" hidden="1">
      <c r="C150" s="624"/>
    </row>
    <row r="151" spans="3:3" hidden="1">
      <c r="C151" s="624"/>
    </row>
    <row r="152" spans="3:3" hidden="1">
      <c r="C152" s="624"/>
    </row>
    <row r="153" spans="3:3" hidden="1">
      <c r="C153" s="624"/>
    </row>
    <row r="154" spans="3:3" hidden="1">
      <c r="C154" s="624"/>
    </row>
    <row r="155" spans="3:3" hidden="1">
      <c r="C155" s="624"/>
    </row>
    <row r="156" spans="3:3" hidden="1">
      <c r="C156" s="624"/>
    </row>
    <row r="157" spans="3:3" hidden="1">
      <c r="C157" s="624"/>
    </row>
    <row r="158" spans="3:3" hidden="1">
      <c r="C158" s="624"/>
    </row>
    <row r="159" spans="3:3" hidden="1">
      <c r="C159" s="624"/>
    </row>
    <row r="160" spans="3:3" hidden="1">
      <c r="C160" s="624"/>
    </row>
    <row r="161" spans="3:3" hidden="1">
      <c r="C161" s="624"/>
    </row>
    <row r="162" spans="3:3" hidden="1">
      <c r="C162" s="624"/>
    </row>
    <row r="163" spans="3:3" hidden="1">
      <c r="C163" s="624"/>
    </row>
    <row r="164" spans="3:3" hidden="1">
      <c r="C164" s="624"/>
    </row>
    <row r="165" spans="3:3" hidden="1">
      <c r="C165" s="624"/>
    </row>
    <row r="166" spans="3:3" hidden="1">
      <c r="C166" s="624"/>
    </row>
    <row r="167" spans="3:3" hidden="1">
      <c r="C167" s="624"/>
    </row>
    <row r="168" spans="3:3" hidden="1">
      <c r="C168" s="624"/>
    </row>
    <row r="169" spans="3:3" hidden="1">
      <c r="C169" s="624"/>
    </row>
    <row r="170" spans="3:3" hidden="1">
      <c r="C170" s="624"/>
    </row>
    <row r="171" spans="3:3" hidden="1">
      <c r="C171" s="624"/>
    </row>
    <row r="172" spans="3:3" hidden="1">
      <c r="C172" s="624"/>
    </row>
    <row r="173" spans="3:3" hidden="1">
      <c r="C173" s="624"/>
    </row>
    <row r="174" spans="3:3" hidden="1">
      <c r="C174" s="624"/>
    </row>
    <row r="175" spans="3:3" hidden="1">
      <c r="C175" s="624"/>
    </row>
    <row r="176" spans="3:3" hidden="1">
      <c r="C176" s="624"/>
    </row>
    <row r="177" spans="3:3" hidden="1">
      <c r="C177" s="624"/>
    </row>
    <row r="178" spans="3:3" hidden="1">
      <c r="C178" s="624"/>
    </row>
    <row r="179" spans="3:3" hidden="1">
      <c r="C179" s="624"/>
    </row>
    <row r="180" spans="3:3" hidden="1">
      <c r="C180" s="624"/>
    </row>
    <row r="181" spans="3:3" hidden="1">
      <c r="C181" s="624"/>
    </row>
    <row r="182" spans="3:3" hidden="1">
      <c r="C182" s="624"/>
    </row>
    <row r="183" spans="3:3" hidden="1">
      <c r="C183" s="624"/>
    </row>
    <row r="184" spans="3:3" hidden="1">
      <c r="C184" s="624"/>
    </row>
    <row r="185" spans="3:3" hidden="1">
      <c r="C185" s="624"/>
    </row>
    <row r="186" spans="3:3" hidden="1">
      <c r="C186" s="624"/>
    </row>
    <row r="187" spans="3:3" hidden="1">
      <c r="C187" s="624"/>
    </row>
    <row r="188" spans="3:3" hidden="1">
      <c r="C188" s="624"/>
    </row>
    <row r="189" spans="3:3" hidden="1">
      <c r="C189" s="624"/>
    </row>
    <row r="190" spans="3:3" hidden="1">
      <c r="C190" s="624"/>
    </row>
    <row r="191" spans="3:3" hidden="1">
      <c r="C191" s="624"/>
    </row>
    <row r="192" spans="3:3" hidden="1">
      <c r="C192" s="624"/>
    </row>
    <row r="193" spans="3:3" hidden="1">
      <c r="C193" s="624"/>
    </row>
    <row r="194" spans="3:3" hidden="1">
      <c r="C194" s="624"/>
    </row>
    <row r="195" spans="3:3" hidden="1">
      <c r="C195" s="624"/>
    </row>
    <row r="196" spans="3:3" hidden="1">
      <c r="C196" s="624"/>
    </row>
    <row r="197" spans="3:3" hidden="1">
      <c r="C197" s="624"/>
    </row>
    <row r="198" spans="3:3" hidden="1">
      <c r="C198" s="624"/>
    </row>
    <row r="199" spans="3:3" hidden="1">
      <c r="C199" s="624"/>
    </row>
    <row r="200" spans="3:3" hidden="1">
      <c r="C200" s="624"/>
    </row>
    <row r="201" spans="3:3" hidden="1">
      <c r="C201" s="624"/>
    </row>
    <row r="202" spans="3:3" hidden="1">
      <c r="C202" s="624"/>
    </row>
    <row r="203" spans="3:3" hidden="1">
      <c r="C203" s="624"/>
    </row>
    <row r="204" spans="3:3" hidden="1">
      <c r="C204" s="624"/>
    </row>
    <row r="205" spans="3:3" hidden="1">
      <c r="C205" s="624"/>
    </row>
    <row r="206" spans="3:3" hidden="1">
      <c r="C206" s="624"/>
    </row>
    <row r="207" spans="3:3" hidden="1">
      <c r="C207" s="624"/>
    </row>
    <row r="208" spans="3:3" hidden="1">
      <c r="C208" s="624"/>
    </row>
    <row r="209" spans="3:3" hidden="1">
      <c r="C209" s="624"/>
    </row>
    <row r="210" spans="3:3" hidden="1">
      <c r="C210" s="624"/>
    </row>
  </sheetData>
  <customSheetViews>
    <customSheetView guid="{564791B4-DB72-424F-AF43-EEA97BEE3A35}" scale="90" showPageBreaks="1" fitToPage="1" printArea="1">
      <pageMargins left="0.7" right="0.7" top="0.75" bottom="0.75" header="0.3" footer="0.3"/>
      <printOptions verticalCentered="1"/>
      <pageSetup paperSize="5" scale="59" firstPageNumber="45" orientation="landscape" useFirstPageNumber="1" r:id="rId1"/>
      <headerFooter>
        <oddFooter>&amp;LApril 18, 2016 Version&amp;C&amp;P&amp;R&amp;A</oddFooter>
      </headerFooter>
    </customSheetView>
  </customSheetViews>
  <mergeCells count="1">
    <mergeCell ref="A70:AG70"/>
  </mergeCells>
  <printOptions verticalCentered="1"/>
  <pageMargins left="0.7" right="0.7" top="0.75" bottom="0.75" header="0.3" footer="0.3"/>
  <pageSetup paperSize="5" scale="56" firstPageNumber="45"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34"/>
  <sheetViews>
    <sheetView zoomScaleNormal="100" zoomScaleSheetLayoutView="100" workbookViewId="0">
      <selection activeCell="E30" sqref="E30"/>
    </sheetView>
  </sheetViews>
  <sheetFormatPr defaultColWidth="0" defaultRowHeight="14.25" zeroHeight="1"/>
  <cols>
    <col min="1" max="3" width="15.5703125" style="519" customWidth="1"/>
    <col min="4" max="4" width="3.5703125" style="519" customWidth="1"/>
    <col min="5" max="6" width="15.5703125" style="519" customWidth="1"/>
    <col min="7" max="7" width="3.5703125" style="519" customWidth="1"/>
    <col min="8" max="9" width="15.5703125" style="519" customWidth="1"/>
    <col min="10" max="14" width="15.5703125" style="519" hidden="1" customWidth="1"/>
    <col min="15" max="16384" width="0" style="519" hidden="1"/>
  </cols>
  <sheetData>
    <row r="1" spans="1:11">
      <c r="A1" s="2588" t="s">
        <v>1333</v>
      </c>
      <c r="B1" s="2588"/>
      <c r="C1" s="2588"/>
      <c r="D1" s="2588"/>
      <c r="E1" s="2588"/>
      <c r="F1" s="2588"/>
      <c r="G1" s="2588"/>
      <c r="H1" s="2588"/>
      <c r="I1" s="2588"/>
      <c r="J1" s="613"/>
      <c r="K1" s="613"/>
    </row>
    <row r="2" spans="1:11">
      <c r="A2" s="1080"/>
      <c r="B2" s="1080"/>
      <c r="C2" s="1080"/>
      <c r="D2" s="1080"/>
      <c r="E2" s="1080"/>
      <c r="F2" s="1080"/>
      <c r="G2" s="1080"/>
      <c r="H2" s="1080"/>
      <c r="I2" s="1080"/>
    </row>
    <row r="3" spans="1:11" ht="105" customHeight="1">
      <c r="A3" s="1082" t="s">
        <v>1334</v>
      </c>
      <c r="B3" s="1082" t="s">
        <v>1335</v>
      </c>
      <c r="C3" s="772" t="s">
        <v>1336</v>
      </c>
      <c r="D3" s="659"/>
      <c r="E3" s="772" t="s">
        <v>1337</v>
      </c>
      <c r="F3" s="1082" t="s">
        <v>1338</v>
      </c>
      <c r="G3" s="1083"/>
      <c r="H3" s="1082" t="s">
        <v>1339</v>
      </c>
      <c r="I3" s="1082" t="s">
        <v>1340</v>
      </c>
      <c r="J3" s="613"/>
      <c r="K3" s="771"/>
    </row>
    <row r="4" spans="1:11">
      <c r="A4" s="1084" t="str">
        <f>Application!$B724</f>
        <v>SRO/Studio</v>
      </c>
      <c r="B4" s="1091">
        <f>Application!$G724</f>
        <v>5</v>
      </c>
      <c r="C4" s="1084">
        <f>Application!$K724</f>
        <v>300</v>
      </c>
      <c r="D4" s="1085"/>
      <c r="E4" s="768">
        <f>[4]EVERYTHING!$R$37-[4]EVERYTHING!$U$9</f>
        <v>1500</v>
      </c>
      <c r="F4" s="1086">
        <f>$E4*$B4</f>
        <v>7500</v>
      </c>
      <c r="G4" s="1087"/>
      <c r="H4" s="1084">
        <f>IF($E4=0,0,MAX($E4-$C4,0))</f>
        <v>1200</v>
      </c>
      <c r="I4" s="1086">
        <f>IF($H4=0,0,($H4*$B4))</f>
        <v>6000</v>
      </c>
      <c r="J4" s="613"/>
      <c r="K4" s="771"/>
    </row>
    <row r="5" spans="1:11">
      <c r="A5" s="1084" t="str">
        <f>Application!$B725</f>
        <v>SRO/Studio</v>
      </c>
      <c r="B5" s="1091">
        <f>Application!$G725</f>
        <v>16</v>
      </c>
      <c r="C5" s="1084">
        <f>Application!$K725</f>
        <v>415</v>
      </c>
      <c r="D5" s="1085"/>
      <c r="E5" s="768">
        <f>E4</f>
        <v>1500</v>
      </c>
      <c r="F5" s="1086">
        <f t="shared" ref="F5:F28" si="0">$E5*$B5</f>
        <v>24000</v>
      </c>
      <c r="G5" s="1087"/>
      <c r="H5" s="1084">
        <f t="shared" ref="H5:H28" si="1">IF($E5=0,0,MAX($E5-$C5,0))</f>
        <v>1085</v>
      </c>
      <c r="I5" s="1086">
        <f t="shared" ref="I5:I28" si="2">IF($H5=0,0,($H5*$B5))</f>
        <v>17360</v>
      </c>
      <c r="J5" s="613"/>
      <c r="K5" s="771"/>
    </row>
    <row r="6" spans="1:11">
      <c r="A6" s="1084" t="str">
        <f>Application!$B726</f>
        <v>SRO/Studio</v>
      </c>
      <c r="B6" s="1091"/>
      <c r="C6" s="1084">
        <f>Application!$K726</f>
        <v>1100</v>
      </c>
      <c r="D6" s="1085"/>
      <c r="E6" s="768"/>
      <c r="F6" s="1086">
        <f t="shared" si="0"/>
        <v>0</v>
      </c>
      <c r="G6" s="1087"/>
      <c r="H6" s="1084">
        <f t="shared" si="1"/>
        <v>0</v>
      </c>
      <c r="I6" s="1086">
        <f t="shared" si="2"/>
        <v>0</v>
      </c>
      <c r="J6" s="613"/>
      <c r="K6" s="771"/>
    </row>
    <row r="7" spans="1:11">
      <c r="A7" s="1084" t="str">
        <f>Application!$B727</f>
        <v>1 Bedroom</v>
      </c>
      <c r="B7" s="1091">
        <f>Application!$G727</f>
        <v>5</v>
      </c>
      <c r="C7" s="1084">
        <f>Application!$K727</f>
        <v>440</v>
      </c>
      <c r="D7" s="1085"/>
      <c r="E7" s="768">
        <f>[4]EVERYTHING!$R$39-[4]EVERYTHING!$U$14</f>
        <v>1725</v>
      </c>
      <c r="F7" s="1086">
        <f t="shared" si="0"/>
        <v>8625</v>
      </c>
      <c r="G7" s="1087"/>
      <c r="H7" s="1084">
        <f t="shared" si="1"/>
        <v>1285</v>
      </c>
      <c r="I7" s="1086">
        <f t="shared" si="2"/>
        <v>6425</v>
      </c>
      <c r="J7" s="613"/>
      <c r="K7" s="771"/>
    </row>
    <row r="8" spans="1:11">
      <c r="A8" s="1084" t="str">
        <f>Application!$B728</f>
        <v>2 Bedrooms</v>
      </c>
      <c r="B8" s="1091">
        <f>Application!$G728</f>
        <v>2</v>
      </c>
      <c r="C8" s="1084">
        <f>Application!$K728</f>
        <v>529</v>
      </c>
      <c r="D8" s="1085"/>
      <c r="E8" s="768">
        <f>[4]EVERYTHING!$R$42-[4]EVERYTHING!$U$18</f>
        <v>2125</v>
      </c>
      <c r="F8" s="1086">
        <f t="shared" si="0"/>
        <v>4250</v>
      </c>
      <c r="G8" s="1087"/>
      <c r="H8" s="1084">
        <f t="shared" si="1"/>
        <v>1596</v>
      </c>
      <c r="I8" s="1086">
        <f t="shared" si="2"/>
        <v>3192</v>
      </c>
      <c r="J8" s="613"/>
      <c r="K8" s="771"/>
    </row>
    <row r="9" spans="1:11">
      <c r="A9" s="1084" t="str">
        <f>Application!$B729</f>
        <v>2 Bedrooms</v>
      </c>
      <c r="B9" s="1091"/>
      <c r="C9" s="1084">
        <f>Application!$K729</f>
        <v>823</v>
      </c>
      <c r="D9" s="1085"/>
      <c r="E9" s="768"/>
      <c r="F9" s="1086">
        <f t="shared" si="0"/>
        <v>0</v>
      </c>
      <c r="G9" s="1087"/>
      <c r="H9" s="1084">
        <f t="shared" si="1"/>
        <v>0</v>
      </c>
      <c r="I9" s="1086">
        <f t="shared" si="2"/>
        <v>0</v>
      </c>
      <c r="J9" s="613"/>
      <c r="K9" s="771"/>
    </row>
    <row r="10" spans="1:11">
      <c r="A10" s="1084" t="str">
        <f>Application!$B730</f>
        <v>2 Bedrooms</v>
      </c>
      <c r="B10" s="1091"/>
      <c r="C10" s="1084">
        <f>Application!$K730</f>
        <v>1410</v>
      </c>
      <c r="D10" s="1085"/>
      <c r="E10" s="768"/>
      <c r="F10" s="1086">
        <f t="shared" si="0"/>
        <v>0</v>
      </c>
      <c r="G10" s="1087"/>
      <c r="H10" s="1084">
        <f t="shared" si="1"/>
        <v>0</v>
      </c>
      <c r="I10" s="1086">
        <f t="shared" si="2"/>
        <v>0</v>
      </c>
      <c r="J10" s="613"/>
      <c r="K10" s="771"/>
    </row>
    <row r="11" spans="1:11">
      <c r="A11" s="1084" t="str">
        <f>Application!$B731</f>
        <v>3 Bedrooms</v>
      </c>
      <c r="B11" s="1091"/>
      <c r="C11" s="1084">
        <f>Application!$K731</f>
        <v>941</v>
      </c>
      <c r="D11" s="1085"/>
      <c r="E11" s="768"/>
      <c r="F11" s="1086">
        <f t="shared" si="0"/>
        <v>0</v>
      </c>
      <c r="G11" s="1087"/>
      <c r="H11" s="1084">
        <f t="shared" si="1"/>
        <v>0</v>
      </c>
      <c r="I11" s="1086">
        <f t="shared" si="2"/>
        <v>0</v>
      </c>
      <c r="J11" s="613"/>
      <c r="K11" s="771"/>
    </row>
    <row r="12" spans="1:11">
      <c r="A12" s="1084" t="str">
        <f>Application!$B732</f>
        <v>3 Bedrooms</v>
      </c>
      <c r="B12" s="1091"/>
      <c r="C12" s="1084">
        <f>Application!$K732</f>
        <v>1619</v>
      </c>
      <c r="D12" s="1085"/>
      <c r="E12" s="768"/>
      <c r="F12" s="1086">
        <f t="shared" si="0"/>
        <v>0</v>
      </c>
      <c r="G12" s="1087"/>
      <c r="H12" s="1084">
        <f t="shared" si="1"/>
        <v>0</v>
      </c>
      <c r="I12" s="1086">
        <f t="shared" si="2"/>
        <v>0</v>
      </c>
      <c r="J12" s="613"/>
      <c r="K12" s="771"/>
    </row>
    <row r="13" spans="1:11">
      <c r="A13" s="1084" t="str">
        <f>Application!$B733</f>
        <v>3 Bedrooms</v>
      </c>
      <c r="B13" s="1091"/>
      <c r="C13" s="1084">
        <f>Application!$K733</f>
        <v>2298</v>
      </c>
      <c r="D13" s="1085"/>
      <c r="E13" s="768"/>
      <c r="F13" s="1086">
        <f t="shared" si="0"/>
        <v>0</v>
      </c>
      <c r="G13" s="1087"/>
      <c r="H13" s="1084">
        <f t="shared" si="1"/>
        <v>0</v>
      </c>
      <c r="I13" s="1086">
        <f t="shared" si="2"/>
        <v>0</v>
      </c>
      <c r="J13" s="613"/>
      <c r="K13" s="771"/>
    </row>
    <row r="14" spans="1:11">
      <c r="A14" s="1084">
        <f>Application!$B734</f>
        <v>0</v>
      </c>
      <c r="B14" s="1091">
        <f>Application!$G734</f>
        <v>0</v>
      </c>
      <c r="C14" s="1084">
        <f>Application!$K734</f>
        <v>0</v>
      </c>
      <c r="D14" s="1085"/>
      <c r="E14" s="768"/>
      <c r="F14" s="1086">
        <f t="shared" si="0"/>
        <v>0</v>
      </c>
      <c r="G14" s="1087"/>
      <c r="H14" s="1084">
        <f t="shared" si="1"/>
        <v>0</v>
      </c>
      <c r="I14" s="1086">
        <f t="shared" si="2"/>
        <v>0</v>
      </c>
      <c r="J14" s="613"/>
      <c r="K14" s="771"/>
    </row>
    <row r="15" spans="1:11">
      <c r="A15" s="1084">
        <f>Application!$B735</f>
        <v>0</v>
      </c>
      <c r="B15" s="1091">
        <f>Application!$G735</f>
        <v>0</v>
      </c>
      <c r="C15" s="1084">
        <f>Application!$K735</f>
        <v>0</v>
      </c>
      <c r="D15" s="1085"/>
      <c r="E15" s="768"/>
      <c r="F15" s="1086">
        <f t="shared" si="0"/>
        <v>0</v>
      </c>
      <c r="G15" s="1087"/>
      <c r="H15" s="1084">
        <f t="shared" si="1"/>
        <v>0</v>
      </c>
      <c r="I15" s="1086">
        <f t="shared" si="2"/>
        <v>0</v>
      </c>
      <c r="J15" s="613"/>
      <c r="K15" s="771"/>
    </row>
    <row r="16" spans="1:11">
      <c r="A16" s="1084">
        <f>Application!$B736</f>
        <v>0</v>
      </c>
      <c r="B16" s="1091">
        <f>Application!$G736</f>
        <v>0</v>
      </c>
      <c r="C16" s="1084">
        <f>Application!$K736</f>
        <v>0</v>
      </c>
      <c r="D16" s="1085"/>
      <c r="E16" s="768"/>
      <c r="F16" s="1086">
        <f t="shared" si="0"/>
        <v>0</v>
      </c>
      <c r="G16" s="1087"/>
      <c r="H16" s="1084">
        <f t="shared" si="1"/>
        <v>0</v>
      </c>
      <c r="I16" s="1086">
        <f t="shared" si="2"/>
        <v>0</v>
      </c>
      <c r="J16" s="613"/>
      <c r="K16" s="771"/>
    </row>
    <row r="17" spans="1:11">
      <c r="A17" s="1084">
        <f>Application!$B737</f>
        <v>0</v>
      </c>
      <c r="B17" s="1091">
        <f>Application!$G737</f>
        <v>0</v>
      </c>
      <c r="C17" s="1084">
        <f>Application!$K737</f>
        <v>0</v>
      </c>
      <c r="D17" s="1085"/>
      <c r="E17" s="768"/>
      <c r="F17" s="1086">
        <f t="shared" si="0"/>
        <v>0</v>
      </c>
      <c r="G17" s="1087"/>
      <c r="H17" s="1084">
        <f t="shared" si="1"/>
        <v>0</v>
      </c>
      <c r="I17" s="1086">
        <f t="shared" si="2"/>
        <v>0</v>
      </c>
      <c r="J17" s="613"/>
      <c r="K17" s="771"/>
    </row>
    <row r="18" spans="1:11">
      <c r="A18" s="1084">
        <f>Application!$B738</f>
        <v>0</v>
      </c>
      <c r="B18" s="1091">
        <f>Application!$G738</f>
        <v>0</v>
      </c>
      <c r="C18" s="1084">
        <f>Application!$K738</f>
        <v>0</v>
      </c>
      <c r="D18" s="1085"/>
      <c r="E18" s="768"/>
      <c r="F18" s="1086">
        <f t="shared" si="0"/>
        <v>0</v>
      </c>
      <c r="G18" s="1087"/>
      <c r="H18" s="1084">
        <f t="shared" si="1"/>
        <v>0</v>
      </c>
      <c r="I18" s="1086">
        <f t="shared" si="2"/>
        <v>0</v>
      </c>
      <c r="J18" s="613"/>
      <c r="K18" s="771"/>
    </row>
    <row r="19" spans="1:11">
      <c r="A19" s="1084">
        <f>Application!$B739</f>
        <v>0</v>
      </c>
      <c r="B19" s="1091">
        <f>Application!$G739</f>
        <v>0</v>
      </c>
      <c r="C19" s="1084">
        <f>Application!$K739</f>
        <v>0</v>
      </c>
      <c r="D19" s="1085"/>
      <c r="E19" s="768"/>
      <c r="F19" s="1086">
        <f t="shared" si="0"/>
        <v>0</v>
      </c>
      <c r="G19" s="1087"/>
      <c r="H19" s="1084">
        <f t="shared" si="1"/>
        <v>0</v>
      </c>
      <c r="I19" s="1086">
        <f t="shared" si="2"/>
        <v>0</v>
      </c>
      <c r="J19" s="613"/>
      <c r="K19" s="771"/>
    </row>
    <row r="20" spans="1:11">
      <c r="A20" s="1084">
        <f>Application!$B740</f>
        <v>0</v>
      </c>
      <c r="B20" s="1091">
        <f>Application!$G740</f>
        <v>0</v>
      </c>
      <c r="C20" s="1084">
        <f>Application!$K740</f>
        <v>0</v>
      </c>
      <c r="D20" s="1085"/>
      <c r="E20" s="768"/>
      <c r="F20" s="1086">
        <f t="shared" si="0"/>
        <v>0</v>
      </c>
      <c r="G20" s="1087"/>
      <c r="H20" s="1084">
        <f t="shared" si="1"/>
        <v>0</v>
      </c>
      <c r="I20" s="1086">
        <f t="shared" si="2"/>
        <v>0</v>
      </c>
      <c r="J20" s="613"/>
      <c r="K20" s="771"/>
    </row>
    <row r="21" spans="1:11">
      <c r="A21" s="1084">
        <f>Application!$B741</f>
        <v>0</v>
      </c>
      <c r="B21" s="1091">
        <f>Application!$G741</f>
        <v>0</v>
      </c>
      <c r="C21" s="1084">
        <f>Application!$K741</f>
        <v>0</v>
      </c>
      <c r="D21" s="1085"/>
      <c r="E21" s="768"/>
      <c r="F21" s="1086">
        <f t="shared" si="0"/>
        <v>0</v>
      </c>
      <c r="G21" s="1087"/>
      <c r="H21" s="1084">
        <f t="shared" si="1"/>
        <v>0</v>
      </c>
      <c r="I21" s="1086">
        <f t="shared" si="2"/>
        <v>0</v>
      </c>
      <c r="J21" s="613"/>
      <c r="K21" s="771"/>
    </row>
    <row r="22" spans="1:11">
      <c r="A22" s="1084">
        <f>Application!$B742</f>
        <v>0</v>
      </c>
      <c r="B22" s="1091">
        <f>Application!$G742</f>
        <v>0</v>
      </c>
      <c r="C22" s="1084">
        <f>Application!$K742</f>
        <v>0</v>
      </c>
      <c r="D22" s="1085"/>
      <c r="E22" s="768"/>
      <c r="F22" s="1086">
        <f t="shared" si="0"/>
        <v>0</v>
      </c>
      <c r="G22" s="1087"/>
      <c r="H22" s="1084">
        <f t="shared" si="1"/>
        <v>0</v>
      </c>
      <c r="I22" s="1086">
        <f t="shared" si="2"/>
        <v>0</v>
      </c>
      <c r="J22" s="613"/>
      <c r="K22" s="771"/>
    </row>
    <row r="23" spans="1:11">
      <c r="A23" s="1084">
        <f>Application!$B743</f>
        <v>0</v>
      </c>
      <c r="B23" s="1091">
        <f>Application!$G743</f>
        <v>0</v>
      </c>
      <c r="C23" s="1084">
        <f>Application!$K743</f>
        <v>0</v>
      </c>
      <c r="D23" s="1085"/>
      <c r="E23" s="768"/>
      <c r="F23" s="1086">
        <f t="shared" si="0"/>
        <v>0</v>
      </c>
      <c r="G23" s="1087"/>
      <c r="H23" s="1084">
        <f t="shared" si="1"/>
        <v>0</v>
      </c>
      <c r="I23" s="1086">
        <f t="shared" si="2"/>
        <v>0</v>
      </c>
      <c r="J23" s="613"/>
      <c r="K23" s="771"/>
    </row>
    <row r="24" spans="1:11">
      <c r="A24" s="1084">
        <f>Application!$B744</f>
        <v>0</v>
      </c>
      <c r="B24" s="1091">
        <f>Application!$G744</f>
        <v>0</v>
      </c>
      <c r="C24" s="1084">
        <f>Application!$K744</f>
        <v>0</v>
      </c>
      <c r="D24" s="1085"/>
      <c r="E24" s="768"/>
      <c r="F24" s="1086">
        <f t="shared" si="0"/>
        <v>0</v>
      </c>
      <c r="G24" s="1087"/>
      <c r="H24" s="1084">
        <f t="shared" si="1"/>
        <v>0</v>
      </c>
      <c r="I24" s="1086">
        <f t="shared" si="2"/>
        <v>0</v>
      </c>
      <c r="J24" s="613"/>
      <c r="K24" s="771"/>
    </row>
    <row r="25" spans="1:11">
      <c r="A25" s="1084">
        <f>Application!$B745</f>
        <v>0</v>
      </c>
      <c r="B25" s="1091">
        <f>Application!$G745</f>
        <v>0</v>
      </c>
      <c r="C25" s="1084">
        <f>Application!$K745</f>
        <v>0</v>
      </c>
      <c r="D25" s="1085"/>
      <c r="E25" s="768"/>
      <c r="F25" s="1086">
        <f t="shared" si="0"/>
        <v>0</v>
      </c>
      <c r="G25" s="1087"/>
      <c r="H25" s="1084">
        <f t="shared" si="1"/>
        <v>0</v>
      </c>
      <c r="I25" s="1086">
        <f t="shared" si="2"/>
        <v>0</v>
      </c>
      <c r="J25" s="613"/>
      <c r="K25" s="771"/>
    </row>
    <row r="26" spans="1:11">
      <c r="A26" s="1084">
        <f>Application!$B746</f>
        <v>0</v>
      </c>
      <c r="B26" s="1091">
        <f>Application!$G746</f>
        <v>0</v>
      </c>
      <c r="C26" s="1084">
        <f>Application!$K746</f>
        <v>0</v>
      </c>
      <c r="D26" s="1085"/>
      <c r="E26" s="768"/>
      <c r="F26" s="1086">
        <f t="shared" si="0"/>
        <v>0</v>
      </c>
      <c r="G26" s="1087"/>
      <c r="H26" s="1084">
        <f t="shared" si="1"/>
        <v>0</v>
      </c>
      <c r="I26" s="1086">
        <f t="shared" si="2"/>
        <v>0</v>
      </c>
      <c r="J26" s="613"/>
      <c r="K26" s="771"/>
    </row>
    <row r="27" spans="1:11">
      <c r="A27" s="1084">
        <f>Application!$B747</f>
        <v>0</v>
      </c>
      <c r="B27" s="1091">
        <f>Application!$G747</f>
        <v>0</v>
      </c>
      <c r="C27" s="1084">
        <f>Application!$K747</f>
        <v>0</v>
      </c>
      <c r="D27" s="1085"/>
      <c r="E27" s="768"/>
      <c r="F27" s="1086">
        <f t="shared" si="0"/>
        <v>0</v>
      </c>
      <c r="G27" s="1087"/>
      <c r="H27" s="1084">
        <f t="shared" si="1"/>
        <v>0</v>
      </c>
      <c r="I27" s="1086">
        <f t="shared" si="2"/>
        <v>0</v>
      </c>
      <c r="J27" s="613"/>
      <c r="K27" s="771"/>
    </row>
    <row r="28" spans="1:11">
      <c r="A28" s="1084">
        <f>Application!$B748</f>
        <v>0</v>
      </c>
      <c r="B28" s="1091">
        <f>Application!$G748</f>
        <v>0</v>
      </c>
      <c r="C28" s="1084">
        <f>Application!$K748</f>
        <v>0</v>
      </c>
      <c r="D28" s="1085"/>
      <c r="E28" s="768"/>
      <c r="F28" s="1086">
        <f t="shared" si="0"/>
        <v>0</v>
      </c>
      <c r="G28" s="1087"/>
      <c r="H28" s="1084">
        <f t="shared" si="1"/>
        <v>0</v>
      </c>
      <c r="I28" s="1086">
        <f t="shared" si="2"/>
        <v>0</v>
      </c>
      <c r="J28" s="613"/>
      <c r="K28" s="771"/>
    </row>
    <row r="29" spans="1:11">
      <c r="A29" s="659"/>
      <c r="B29" s="659"/>
      <c r="C29" s="1085"/>
      <c r="D29" s="1085"/>
      <c r="E29" s="1085"/>
      <c r="F29" s="1085"/>
      <c r="G29" s="1087"/>
      <c r="H29" s="1085"/>
      <c r="I29" s="659"/>
      <c r="J29" s="613"/>
      <c r="K29" s="771"/>
    </row>
    <row r="30" spans="1:11" ht="15">
      <c r="A30" s="1088" t="s">
        <v>1341</v>
      </c>
      <c r="B30" s="894"/>
      <c r="C30" s="1089">
        <f>Application!$P$749*12</f>
        <v>697524</v>
      </c>
      <c r="D30" s="1085"/>
      <c r="E30" s="1085"/>
      <c r="F30" s="1089">
        <f>SUM(F4:F28)*12</f>
        <v>532500</v>
      </c>
      <c r="G30" s="1090"/>
      <c r="H30" s="894"/>
      <c r="I30" s="1089">
        <f>SUM(I4:I28)*12</f>
        <v>395724</v>
      </c>
      <c r="J30" s="613"/>
      <c r="K30" s="773"/>
    </row>
    <row r="31" spans="1:11" ht="15">
      <c r="A31" s="1088"/>
      <c r="B31" s="894"/>
      <c r="C31" s="1090"/>
      <c r="D31" s="1085"/>
      <c r="E31" s="1085"/>
      <c r="F31" s="1090"/>
      <c r="G31" s="1090"/>
      <c r="H31" s="894"/>
      <c r="I31" s="1090"/>
      <c r="J31" s="613"/>
      <c r="K31" s="773"/>
    </row>
    <row r="32" spans="1:11">
      <c r="A32" s="887" t="s">
        <v>1342</v>
      </c>
      <c r="B32" s="1080"/>
      <c r="C32" s="1080"/>
      <c r="D32" s="1080"/>
      <c r="E32" s="1080"/>
      <c r="F32" s="1080"/>
      <c r="G32" s="1080"/>
      <c r="H32" s="1080"/>
      <c r="I32" s="1080"/>
    </row>
    <row r="33" spans="1:9">
      <c r="A33" s="887" t="s">
        <v>1343</v>
      </c>
      <c r="B33" s="1080"/>
      <c r="C33" s="1080"/>
      <c r="D33" s="1080"/>
      <c r="E33" s="1080"/>
      <c r="F33" s="1080"/>
      <c r="G33" s="1080"/>
      <c r="H33" s="1080"/>
      <c r="I33" s="1080"/>
    </row>
    <row r="34" spans="1:9">
      <c r="A34" s="1080" t="s">
        <v>1553</v>
      </c>
      <c r="B34" s="1080"/>
      <c r="C34" s="1080"/>
      <c r="D34" s="1080"/>
      <c r="E34" s="1080"/>
      <c r="F34" s="1080"/>
      <c r="G34" s="1081"/>
      <c r="H34" s="1080"/>
      <c r="I34" s="1080"/>
    </row>
  </sheetData>
  <sheetProtection algorithmName="SHA-512" hashValue="29tL5ZDf53yXV2xU6eETr70nLd8jGRjkIzvJ/eysGblbSbo1peW2PsaLZdI6KGJGvGJPJDcKvHdQy+y+vmS3YA==" saltValue="0KZeSwoxMmJkK3i0kU9wVQ==" spinCount="100000" sheet="1" objects="1" scenarios="1"/>
  <customSheetViews>
    <customSheetView guid="{564791B4-DB72-424F-AF43-EEA97BEE3A35}" fitToPage="1">
      <selection activeCell="E4" sqref="E4"/>
      <pageMargins left="0.7" right="0.7" top="0.75" bottom="0.75" header="0.3" footer="0.3"/>
      <printOptions horizontalCentered="1"/>
      <pageSetup scale="88" firstPageNumber="46"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6"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18"/>
  <sheetViews>
    <sheetView zoomScaleNormal="100" workbookViewId="0">
      <selection activeCell="E11" sqref="E11"/>
    </sheetView>
  </sheetViews>
  <sheetFormatPr defaultColWidth="9.140625" defaultRowHeight="12.75"/>
  <cols>
    <col min="1" max="1" width="9.140625" style="583"/>
    <col min="2" max="2" width="21.85546875" style="583" bestFit="1" customWidth="1"/>
    <col min="3" max="3" width="11.42578125" style="583" bestFit="1" customWidth="1"/>
    <col min="4" max="4" width="6.85546875" style="583" bestFit="1" customWidth="1"/>
    <col min="5" max="5" width="17.85546875" style="583" customWidth="1"/>
    <col min="6" max="6" width="10.42578125" style="583" bestFit="1" customWidth="1"/>
    <col min="7" max="16384" width="9.140625" style="583"/>
  </cols>
  <sheetData>
    <row r="1" spans="1:8" ht="20.25">
      <c r="A1" s="1465"/>
      <c r="B1" s="1466"/>
      <c r="C1" s="1466"/>
      <c r="D1" s="1466"/>
      <c r="E1" s="1466"/>
      <c r="F1" s="1466"/>
      <c r="G1" s="1466"/>
      <c r="H1" s="1466"/>
    </row>
    <row r="2" spans="1:8" ht="18.75">
      <c r="A2" s="1466"/>
      <c r="B2" s="1467"/>
      <c r="C2" s="1467"/>
      <c r="D2" s="1468"/>
      <c r="E2" s="1468"/>
      <c r="F2" s="1467"/>
      <c r="G2" s="1466"/>
      <c r="H2" s="1466"/>
    </row>
    <row r="3" spans="1:8" ht="15.75">
      <c r="A3" s="1466"/>
      <c r="B3" s="1462"/>
      <c r="C3" s="1462"/>
      <c r="D3" s="1462"/>
      <c r="E3" s="1463"/>
      <c r="F3" s="1469"/>
      <c r="G3" s="1466"/>
      <c r="H3" s="1466"/>
    </row>
    <row r="4" spans="1:8" ht="15.75">
      <c r="A4" s="1466"/>
      <c r="B4" s="1462"/>
      <c r="C4" s="1462"/>
      <c r="D4" s="1462"/>
      <c r="E4" s="1463"/>
      <c r="F4" s="1469"/>
      <c r="G4" s="1466"/>
      <c r="H4" s="1470"/>
    </row>
    <row r="5" spans="1:8" ht="15.75">
      <c r="A5" s="1466"/>
      <c r="B5" s="1462"/>
      <c r="C5" s="1462"/>
      <c r="D5" s="1462"/>
      <c r="E5" s="1463"/>
      <c r="F5" s="1469"/>
      <c r="G5" s="1466"/>
      <c r="H5" s="1466"/>
    </row>
    <row r="6" spans="1:8" ht="15.75">
      <c r="A6" s="1466"/>
      <c r="B6" s="1462"/>
      <c r="C6" s="1462"/>
      <c r="D6" s="1462"/>
      <c r="E6" s="1463"/>
      <c r="F6" s="1463"/>
      <c r="G6" s="1466"/>
      <c r="H6" s="1466"/>
    </row>
    <row r="7" spans="1:8" ht="15.75">
      <c r="A7" s="1466"/>
      <c r="B7" s="1471"/>
      <c r="C7" s="1471"/>
      <c r="D7" s="1471"/>
      <c r="E7" s="1472"/>
      <c r="F7" s="1472"/>
      <c r="G7" s="1466"/>
      <c r="H7" s="1466"/>
    </row>
    <row r="8" spans="1:8" ht="15.75">
      <c r="A8" s="1466"/>
      <c r="B8" s="1473"/>
      <c r="C8" s="1473"/>
      <c r="D8" s="1473"/>
      <c r="E8" s="1473"/>
      <c r="F8" s="1473"/>
      <c r="G8" s="1466"/>
      <c r="H8" s="1466"/>
    </row>
    <row r="9" spans="1:8" ht="18.75">
      <c r="A9" s="1466"/>
      <c r="B9" s="1467"/>
      <c r="C9" s="1467"/>
      <c r="D9" s="1467"/>
      <c r="E9" s="1467"/>
      <c r="F9" s="1467"/>
      <c r="G9" s="1466"/>
      <c r="H9" s="1466"/>
    </row>
    <row r="10" spans="1:8" ht="15.75">
      <c r="A10" s="1466"/>
      <c r="B10" s="1474"/>
      <c r="C10" s="1474"/>
      <c r="D10" s="1474"/>
      <c r="E10" s="1464"/>
      <c r="F10" s="1464"/>
      <c r="G10" s="1466"/>
      <c r="H10" s="1466"/>
    </row>
    <row r="11" spans="1:8" ht="15.75">
      <c r="A11" s="1466"/>
      <c r="B11" s="1474"/>
      <c r="C11" s="1474"/>
      <c r="D11" s="1474"/>
      <c r="E11" s="1464"/>
      <c r="F11" s="1464"/>
      <c r="G11" s="1466"/>
      <c r="H11" s="1466"/>
    </row>
    <row r="12" spans="1:8" ht="15.75">
      <c r="A12" s="1466"/>
      <c r="B12" s="1474"/>
      <c r="C12" s="1474"/>
      <c r="D12" s="1474"/>
      <c r="E12" s="1464"/>
      <c r="F12" s="1464"/>
      <c r="G12" s="1466"/>
      <c r="H12" s="1466"/>
    </row>
    <row r="13" spans="1:8" ht="15.75">
      <c r="A13" s="1466"/>
      <c r="B13" s="1474"/>
      <c r="C13" s="1474"/>
      <c r="D13" s="1474"/>
      <c r="E13" s="1464"/>
      <c r="F13" s="1464"/>
      <c r="G13" s="1466"/>
      <c r="H13" s="1466"/>
    </row>
    <row r="14" spans="1:8" ht="15.75">
      <c r="A14" s="1466"/>
      <c r="B14" s="1474"/>
      <c r="C14" s="1474"/>
      <c r="D14" s="1474"/>
      <c r="E14" s="1463"/>
      <c r="F14" s="1463"/>
      <c r="G14" s="1466"/>
      <c r="H14" s="1466"/>
    </row>
    <row r="15" spans="1:8" ht="15.75">
      <c r="A15" s="1466"/>
      <c r="B15" s="1471"/>
      <c r="C15" s="1471"/>
      <c r="D15" s="1471"/>
      <c r="E15" s="1472"/>
      <c r="F15" s="1472"/>
      <c r="G15" s="1466"/>
      <c r="H15" s="1466"/>
    </row>
    <row r="16" spans="1:8" ht="15.75">
      <c r="A16" s="1466"/>
      <c r="B16" s="1475"/>
      <c r="C16" s="1475"/>
      <c r="D16" s="1475"/>
      <c r="E16" s="1476"/>
      <c r="F16" s="1476"/>
      <c r="G16" s="1466"/>
      <c r="H16" s="1466"/>
    </row>
    <row r="17" spans="1:8">
      <c r="A17" s="1466"/>
      <c r="B17" s="1466"/>
      <c r="C17" s="1466"/>
      <c r="D17" s="1466"/>
      <c r="E17" s="1466"/>
      <c r="F17" s="1466"/>
      <c r="G17" s="1466"/>
      <c r="H17" s="1466"/>
    </row>
    <row r="18" spans="1:8">
      <c r="A18" s="1466"/>
      <c r="B18" s="1466"/>
      <c r="C18" s="1466"/>
      <c r="D18" s="1466"/>
      <c r="E18" s="1466"/>
      <c r="F18" s="1466"/>
      <c r="G18" s="1466"/>
      <c r="H18" s="1466"/>
    </row>
  </sheetData>
  <customSheetViews>
    <customSheetView guid="{564791B4-DB72-424F-AF43-EEA97BEE3A35}">
      <pageMargins left="0.7" right="0.7" top="0.75" bottom="0.75" header="0.3" footer="0.3"/>
      <pageSetup orientation="portrait"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9"/>
  <sheetViews>
    <sheetView zoomScaleNormal="100" zoomScaleSheetLayoutView="85" workbookViewId="0">
      <selection activeCell="A9" sqref="A9"/>
    </sheetView>
  </sheetViews>
  <sheetFormatPr defaultColWidth="0" defaultRowHeight="12.75" zeroHeight="1"/>
  <cols>
    <col min="1" max="1" width="161.5703125" customWidth="1"/>
  </cols>
  <sheetData>
    <row r="1" spans="1:1" ht="47.25">
      <c r="A1" s="801" t="s">
        <v>1416</v>
      </c>
    </row>
    <row r="2" spans="1:1" ht="15.75">
      <c r="A2" s="802"/>
    </row>
    <row r="3" spans="1:1" ht="15.75">
      <c r="A3" s="803" t="s">
        <v>1411</v>
      </c>
    </row>
    <row r="4" spans="1:1" ht="15.75">
      <c r="A4" s="803" t="s">
        <v>1412</v>
      </c>
    </row>
    <row r="5" spans="1:1" ht="15.75">
      <c r="A5" s="803" t="s">
        <v>1413</v>
      </c>
    </row>
    <row r="6" spans="1:1" ht="15.75">
      <c r="A6" s="803" t="s">
        <v>1414</v>
      </c>
    </row>
    <row r="7" spans="1:1" ht="15.75">
      <c r="A7" s="803" t="s">
        <v>1415</v>
      </c>
    </row>
    <row r="8" spans="1:1" ht="15.75">
      <c r="A8" s="987" t="s">
        <v>1526</v>
      </c>
    </row>
    <row r="9" spans="1:1" ht="15.75">
      <c r="A9" s="803" t="s">
        <v>1527</v>
      </c>
    </row>
  </sheetData>
  <sheetProtection algorithmName="SHA-512" hashValue="d9b+7Yl/VojpYC8CZbl8Him0bQIfsxWa2OjA75e6yslkn0io6HW17AraEtUK4Cn+dwjvjqrCQZqpNMX1Mid+0g==" saltValue="mKdTxSgEKpb9R7pF/+7X7A==" spinCount="100000" sheet="1" objects="1" scenarios="1"/>
  <customSheetViews>
    <customSheetView guid="{564791B4-DB72-424F-AF43-EEA97BEE3A35}">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T19914"/>
  <sheetViews>
    <sheetView topLeftCell="A35" zoomScaleNormal="100" zoomScaleSheetLayoutView="100" workbookViewId="0">
      <selection activeCell="A47" sqref="A47"/>
    </sheetView>
  </sheetViews>
  <sheetFormatPr defaultColWidth="0" defaultRowHeight="12.75" zeroHeight="1"/>
  <cols>
    <col min="1" max="1" width="35.5703125" customWidth="1"/>
    <col min="2" max="5" width="14.5703125" customWidth="1"/>
    <col min="6" max="6" width="50.5703125" customWidth="1"/>
    <col min="7" max="7" width="8.85546875" customWidth="1"/>
    <col min="8" max="16384" width="0" style="1" hidden="1"/>
  </cols>
  <sheetData>
    <row r="1" spans="1:254" s="556" customFormat="1" ht="18" customHeight="1">
      <c r="A1" s="1381" t="s">
        <v>1417</v>
      </c>
      <c r="E1" s="580"/>
    </row>
    <row r="2" spans="1:254" s="556" customFormat="1">
      <c r="A2" s="423" t="s">
        <v>1175</v>
      </c>
      <c r="B2" s="557"/>
      <c r="C2" s="557"/>
      <c r="D2" s="557"/>
      <c r="E2" s="581"/>
      <c r="F2" s="558"/>
      <c r="G2" s="557"/>
      <c r="HO2" s="993"/>
      <c r="HP2" s="993"/>
      <c r="HQ2" s="993"/>
      <c r="HR2" s="993"/>
      <c r="HS2" s="993"/>
      <c r="HT2" s="993"/>
      <c r="HU2" s="993"/>
      <c r="HV2" s="993"/>
      <c r="HW2" s="993"/>
      <c r="HX2" s="993"/>
      <c r="HY2" s="993"/>
      <c r="HZ2" s="993"/>
      <c r="IA2" s="993"/>
      <c r="IB2" s="993"/>
      <c r="IC2" s="993"/>
      <c r="ID2" s="993"/>
      <c r="IE2" s="993"/>
      <c r="IF2" s="993"/>
      <c r="IG2" s="993"/>
      <c r="IH2" s="993"/>
      <c r="II2" s="993"/>
      <c r="IJ2" s="993"/>
      <c r="IK2" s="993"/>
      <c r="IL2" s="993"/>
      <c r="IM2" s="993"/>
      <c r="IN2" s="993"/>
      <c r="IO2" s="993"/>
      <c r="IP2" s="993"/>
      <c r="IQ2" s="993"/>
      <c r="IR2" s="993"/>
      <c r="IS2" s="993"/>
      <c r="IT2" s="993"/>
    </row>
    <row r="3" spans="1:254" s="995" customFormat="1" ht="80.25" customHeight="1">
      <c r="A3" s="572"/>
      <c r="B3" s="559" t="s">
        <v>1176</v>
      </c>
      <c r="C3" s="559" t="s">
        <v>1184</v>
      </c>
      <c r="D3" s="559" t="s">
        <v>1177</v>
      </c>
      <c r="E3" s="559" t="s">
        <v>1178</v>
      </c>
      <c r="F3" s="544" t="s">
        <v>1179</v>
      </c>
      <c r="G3" s="544"/>
      <c r="H3" s="1000"/>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c r="BC3" s="994"/>
      <c r="BD3" s="994"/>
      <c r="BE3" s="994"/>
      <c r="BF3" s="994"/>
      <c r="BG3" s="994"/>
      <c r="BH3" s="994"/>
      <c r="BI3" s="994"/>
      <c r="BJ3" s="994"/>
      <c r="BK3" s="994"/>
      <c r="BL3" s="994"/>
      <c r="BM3" s="994"/>
      <c r="BN3" s="994"/>
      <c r="BO3" s="994"/>
      <c r="BP3" s="994"/>
      <c r="BQ3" s="994"/>
      <c r="BR3" s="994"/>
      <c r="BS3" s="994"/>
      <c r="BT3" s="994"/>
      <c r="BU3" s="994"/>
      <c r="BV3" s="994"/>
      <c r="BW3" s="994"/>
      <c r="BX3" s="994"/>
      <c r="BY3" s="994"/>
      <c r="BZ3" s="994"/>
      <c r="CA3" s="994"/>
      <c r="CB3" s="994"/>
      <c r="CC3" s="994"/>
      <c r="CD3" s="994"/>
      <c r="CE3" s="994"/>
      <c r="CF3" s="994"/>
      <c r="CG3" s="994"/>
      <c r="CH3" s="994"/>
      <c r="CI3" s="994"/>
      <c r="CJ3" s="994"/>
      <c r="CK3" s="994"/>
      <c r="CL3" s="994"/>
      <c r="CM3" s="994"/>
      <c r="CN3" s="994"/>
      <c r="CO3" s="994"/>
      <c r="CP3" s="994"/>
      <c r="CQ3" s="994"/>
      <c r="CR3" s="994"/>
      <c r="CS3" s="994"/>
      <c r="CT3" s="994"/>
      <c r="CU3" s="994"/>
      <c r="CV3" s="994"/>
      <c r="CW3" s="994"/>
      <c r="CX3" s="994"/>
      <c r="CY3" s="994"/>
      <c r="CZ3" s="994"/>
      <c r="DA3" s="994"/>
      <c r="DB3" s="994"/>
      <c r="DC3" s="994"/>
      <c r="DD3" s="994"/>
      <c r="DE3" s="994"/>
      <c r="DF3" s="994"/>
      <c r="DG3" s="994"/>
      <c r="DH3" s="994"/>
      <c r="DI3" s="994"/>
      <c r="DJ3" s="994"/>
      <c r="DK3" s="994"/>
      <c r="DL3" s="994"/>
      <c r="DM3" s="994"/>
      <c r="DN3" s="994"/>
      <c r="DO3" s="994"/>
      <c r="DP3" s="994"/>
      <c r="DQ3" s="994"/>
      <c r="DR3" s="994"/>
      <c r="DS3" s="994"/>
      <c r="DT3" s="994"/>
      <c r="DU3" s="994"/>
      <c r="DV3" s="994"/>
      <c r="DW3" s="994"/>
      <c r="DX3" s="994"/>
      <c r="DY3" s="994"/>
      <c r="DZ3" s="994"/>
      <c r="EA3" s="994"/>
      <c r="EB3" s="994"/>
      <c r="EC3" s="994"/>
      <c r="ED3" s="994"/>
      <c r="EE3" s="994"/>
      <c r="EF3" s="994"/>
      <c r="EG3" s="994"/>
      <c r="EH3" s="994"/>
      <c r="EI3" s="994"/>
      <c r="EJ3" s="994"/>
      <c r="EK3" s="994"/>
      <c r="EL3" s="994"/>
      <c r="EM3" s="994"/>
      <c r="EN3" s="994"/>
      <c r="EO3" s="994"/>
      <c r="EP3" s="994"/>
      <c r="EQ3" s="994"/>
      <c r="ER3" s="994"/>
      <c r="ES3" s="994"/>
      <c r="ET3" s="994"/>
      <c r="EU3" s="994"/>
      <c r="EV3" s="994"/>
      <c r="EW3" s="994"/>
      <c r="EX3" s="994"/>
      <c r="EY3" s="994"/>
      <c r="EZ3" s="994"/>
      <c r="FA3" s="994"/>
      <c r="FB3" s="994"/>
      <c r="FC3" s="994"/>
      <c r="FD3" s="994"/>
      <c r="FE3" s="994"/>
      <c r="FF3" s="994"/>
      <c r="FG3" s="994"/>
      <c r="FH3" s="994"/>
      <c r="FI3" s="994"/>
      <c r="FJ3" s="994"/>
      <c r="FK3" s="994"/>
      <c r="FL3" s="994"/>
      <c r="FM3" s="994"/>
      <c r="FN3" s="994"/>
      <c r="FO3" s="994"/>
      <c r="FP3" s="994"/>
      <c r="FQ3" s="994"/>
      <c r="FR3" s="994"/>
      <c r="FS3" s="994"/>
      <c r="FT3" s="994"/>
      <c r="FU3" s="994"/>
      <c r="FV3" s="994"/>
      <c r="FW3" s="994"/>
      <c r="FX3" s="994"/>
      <c r="FY3" s="994"/>
      <c r="FZ3" s="994"/>
      <c r="GA3" s="994"/>
      <c r="GB3" s="994"/>
      <c r="GC3" s="994"/>
      <c r="GD3" s="994"/>
      <c r="GE3" s="994"/>
      <c r="GF3" s="994"/>
      <c r="GG3" s="994"/>
      <c r="GH3" s="994"/>
      <c r="GI3" s="994"/>
      <c r="GJ3" s="994"/>
      <c r="GK3" s="994"/>
      <c r="GL3" s="994"/>
      <c r="GM3" s="994"/>
      <c r="GN3" s="994"/>
      <c r="GO3" s="994"/>
      <c r="GP3" s="994"/>
      <c r="GQ3" s="994"/>
      <c r="GR3" s="994"/>
      <c r="GS3" s="994"/>
      <c r="GT3" s="994"/>
      <c r="GU3" s="994"/>
      <c r="GV3" s="994"/>
      <c r="GW3" s="994"/>
      <c r="GX3" s="994"/>
      <c r="GY3" s="994"/>
      <c r="GZ3" s="994"/>
      <c r="HA3" s="994"/>
      <c r="HB3" s="994"/>
      <c r="HC3" s="994"/>
      <c r="HD3" s="994"/>
      <c r="HE3" s="994"/>
      <c r="HF3" s="994"/>
      <c r="HG3" s="994"/>
      <c r="HH3" s="994"/>
      <c r="HI3" s="994"/>
      <c r="HJ3" s="994"/>
      <c r="HK3" s="994"/>
      <c r="HL3" s="994"/>
      <c r="HM3" s="994"/>
      <c r="HN3" s="994"/>
      <c r="HO3" s="994"/>
      <c r="HP3" s="994"/>
      <c r="HQ3" s="994"/>
      <c r="HR3" s="994"/>
      <c r="HS3" s="994"/>
      <c r="HT3" s="994"/>
      <c r="HU3" s="994"/>
      <c r="HV3" s="994"/>
      <c r="HW3" s="994"/>
      <c r="HX3" s="994"/>
      <c r="HY3" s="994"/>
      <c r="HZ3" s="994"/>
      <c r="IA3" s="994"/>
      <c r="IB3" s="994"/>
      <c r="IC3" s="994"/>
      <c r="ID3" s="994"/>
      <c r="IE3" s="994"/>
      <c r="IF3" s="994"/>
      <c r="IG3" s="994"/>
      <c r="IH3" s="994"/>
      <c r="II3" s="994"/>
      <c r="IJ3" s="994"/>
      <c r="IK3" s="994"/>
      <c r="IL3" s="994"/>
      <c r="IM3" s="994"/>
      <c r="IN3" s="994"/>
      <c r="IO3" s="994"/>
      <c r="IP3" s="994"/>
      <c r="IQ3" s="994"/>
      <c r="IR3" s="994"/>
      <c r="IS3" s="994"/>
      <c r="IT3" s="994"/>
    </row>
    <row r="4" spans="1:254" s="997" customFormat="1">
      <c r="A4" s="560" t="s">
        <v>712</v>
      </c>
      <c r="B4" s="560"/>
      <c r="C4" s="560"/>
      <c r="D4" s="560"/>
      <c r="E4" s="560"/>
      <c r="F4" s="582"/>
      <c r="G4" s="560"/>
      <c r="H4" s="1001"/>
      <c r="I4" s="996"/>
      <c r="J4" s="996"/>
      <c r="K4" s="996"/>
      <c r="L4" s="996"/>
      <c r="M4" s="996"/>
      <c r="N4" s="996"/>
      <c r="O4" s="996"/>
      <c r="P4" s="996"/>
      <c r="Q4" s="996"/>
      <c r="R4" s="996"/>
      <c r="S4" s="996"/>
      <c r="T4" s="996"/>
      <c r="U4" s="996"/>
      <c r="V4" s="996"/>
      <c r="W4" s="996"/>
      <c r="X4" s="996"/>
      <c r="Y4" s="996"/>
      <c r="Z4" s="996"/>
      <c r="AA4" s="996"/>
      <c r="AB4" s="996"/>
      <c r="AC4" s="996"/>
      <c r="AD4" s="996"/>
      <c r="AE4" s="996"/>
      <c r="AF4" s="996"/>
      <c r="AG4" s="996"/>
      <c r="AH4" s="996"/>
      <c r="AI4" s="996"/>
      <c r="AJ4" s="996"/>
      <c r="AK4" s="996"/>
      <c r="AL4" s="996"/>
      <c r="AM4" s="996"/>
      <c r="AN4" s="996"/>
      <c r="AO4" s="996"/>
      <c r="AP4" s="996"/>
      <c r="AQ4" s="996"/>
      <c r="AR4" s="996"/>
      <c r="AS4" s="996"/>
      <c r="AT4" s="996"/>
      <c r="AU4" s="996"/>
      <c r="AV4" s="996"/>
      <c r="AW4" s="996"/>
      <c r="AX4" s="996"/>
      <c r="AY4" s="996"/>
      <c r="AZ4" s="996"/>
      <c r="BA4" s="996"/>
      <c r="BB4" s="996"/>
      <c r="BC4" s="996"/>
      <c r="BD4" s="996"/>
      <c r="BE4" s="996"/>
      <c r="BF4" s="996"/>
      <c r="BG4" s="996"/>
      <c r="BH4" s="996"/>
      <c r="BI4" s="996"/>
      <c r="BJ4" s="996"/>
      <c r="BK4" s="996"/>
      <c r="BL4" s="996"/>
      <c r="BM4" s="996"/>
      <c r="BN4" s="996"/>
      <c r="BO4" s="996"/>
      <c r="BP4" s="996"/>
      <c r="BQ4" s="996"/>
      <c r="BR4" s="996"/>
      <c r="BS4" s="996"/>
      <c r="BT4" s="996"/>
      <c r="BU4" s="996"/>
      <c r="BV4" s="996"/>
      <c r="BW4" s="996"/>
      <c r="BX4" s="996"/>
      <c r="BY4" s="996"/>
      <c r="BZ4" s="996"/>
      <c r="CA4" s="996"/>
      <c r="CB4" s="996"/>
      <c r="CC4" s="996"/>
      <c r="CD4" s="996"/>
      <c r="CE4" s="996"/>
      <c r="CF4" s="996"/>
      <c r="CG4" s="996"/>
      <c r="CH4" s="996"/>
      <c r="CI4" s="996"/>
      <c r="CJ4" s="996"/>
      <c r="CK4" s="996"/>
      <c r="CL4" s="996"/>
      <c r="CM4" s="996"/>
      <c r="CN4" s="996"/>
      <c r="CO4" s="996"/>
      <c r="CP4" s="996"/>
      <c r="CQ4" s="996"/>
      <c r="CR4" s="996"/>
      <c r="CS4" s="996"/>
      <c r="CT4" s="996"/>
      <c r="CU4" s="996"/>
      <c r="CV4" s="996"/>
      <c r="CW4" s="996"/>
      <c r="CX4" s="996"/>
      <c r="CY4" s="996"/>
      <c r="CZ4" s="996"/>
      <c r="DA4" s="996"/>
      <c r="DB4" s="996"/>
      <c r="DC4" s="996"/>
      <c r="DD4" s="996"/>
      <c r="DE4" s="996"/>
      <c r="DF4" s="996"/>
      <c r="DG4" s="996"/>
      <c r="DH4" s="996"/>
      <c r="DI4" s="996"/>
      <c r="DJ4" s="996"/>
      <c r="DK4" s="996"/>
      <c r="DL4" s="996"/>
      <c r="DM4" s="996"/>
      <c r="DN4" s="996"/>
      <c r="DO4" s="996"/>
      <c r="DP4" s="996"/>
      <c r="DQ4" s="996"/>
      <c r="DR4" s="996"/>
      <c r="DS4" s="996"/>
      <c r="DT4" s="996"/>
      <c r="DU4" s="996"/>
      <c r="DV4" s="996"/>
      <c r="DW4" s="996"/>
      <c r="DX4" s="996"/>
      <c r="DY4" s="996"/>
      <c r="DZ4" s="996"/>
      <c r="EA4" s="996"/>
      <c r="EB4" s="996"/>
      <c r="EC4" s="996"/>
      <c r="ED4" s="996"/>
      <c r="EE4" s="996"/>
      <c r="EF4" s="996"/>
      <c r="EG4" s="996"/>
      <c r="EH4" s="996"/>
      <c r="EI4" s="996"/>
      <c r="EJ4" s="996"/>
      <c r="EK4" s="996"/>
      <c r="EL4" s="996"/>
      <c r="EM4" s="996"/>
      <c r="EN4" s="996"/>
      <c r="EO4" s="996"/>
      <c r="EP4" s="996"/>
      <c r="EQ4" s="996"/>
      <c r="ER4" s="996"/>
      <c r="ES4" s="996"/>
      <c r="ET4" s="996"/>
      <c r="EU4" s="996"/>
      <c r="EV4" s="996"/>
      <c r="EW4" s="996"/>
      <c r="EX4" s="996"/>
      <c r="EY4" s="996"/>
      <c r="EZ4" s="996"/>
      <c r="FA4" s="996"/>
      <c r="FB4" s="996"/>
      <c r="FC4" s="996"/>
      <c r="FD4" s="996"/>
      <c r="FE4" s="996"/>
      <c r="FF4" s="996"/>
      <c r="FG4" s="996"/>
      <c r="FH4" s="996"/>
      <c r="FI4" s="996"/>
      <c r="FJ4" s="996"/>
      <c r="FK4" s="996"/>
      <c r="FL4" s="996"/>
      <c r="FM4" s="996"/>
      <c r="FN4" s="996"/>
      <c r="FO4" s="996"/>
      <c r="FP4" s="996"/>
      <c r="FQ4" s="996"/>
      <c r="FR4" s="996"/>
      <c r="FS4" s="996"/>
      <c r="FT4" s="996"/>
      <c r="FU4" s="996"/>
      <c r="FV4" s="996"/>
      <c r="FW4" s="996"/>
      <c r="FX4" s="996"/>
      <c r="FY4" s="996"/>
      <c r="FZ4" s="996"/>
      <c r="GA4" s="996"/>
      <c r="GB4" s="996"/>
      <c r="GC4" s="996"/>
      <c r="GD4" s="996"/>
      <c r="GE4" s="996"/>
      <c r="GF4" s="996"/>
      <c r="GG4" s="996"/>
      <c r="GH4" s="996"/>
      <c r="GI4" s="996"/>
      <c r="GJ4" s="996"/>
      <c r="GK4" s="996"/>
      <c r="GL4" s="996"/>
      <c r="GM4" s="996"/>
      <c r="GN4" s="996"/>
      <c r="GO4" s="996"/>
      <c r="GP4" s="996"/>
      <c r="GQ4" s="996"/>
      <c r="GR4" s="996"/>
      <c r="GS4" s="996"/>
      <c r="GT4" s="996"/>
      <c r="GU4" s="996"/>
      <c r="GV4" s="996"/>
      <c r="GW4" s="996"/>
      <c r="GX4" s="996"/>
      <c r="GY4" s="996"/>
      <c r="GZ4" s="996"/>
      <c r="HA4" s="996"/>
      <c r="HB4" s="996"/>
      <c r="HC4" s="996"/>
      <c r="HD4" s="996"/>
      <c r="HE4" s="996"/>
      <c r="HF4" s="996"/>
      <c r="HG4" s="996"/>
      <c r="HH4" s="996"/>
      <c r="HI4" s="996"/>
      <c r="HJ4" s="996"/>
      <c r="HK4" s="996"/>
      <c r="HL4" s="996"/>
      <c r="HM4" s="996"/>
      <c r="HN4" s="996"/>
      <c r="HO4" s="996"/>
      <c r="HP4" s="996"/>
      <c r="HQ4" s="996"/>
      <c r="HR4" s="996"/>
      <c r="HS4" s="996"/>
      <c r="HT4" s="996"/>
      <c r="HU4" s="996"/>
      <c r="HV4" s="996"/>
      <c r="HW4" s="996"/>
      <c r="HX4" s="996"/>
      <c r="HY4" s="996"/>
      <c r="HZ4" s="996"/>
      <c r="IA4" s="996"/>
      <c r="IB4" s="996"/>
      <c r="IC4" s="996"/>
      <c r="ID4" s="996"/>
      <c r="IE4" s="996"/>
      <c r="IF4" s="996"/>
      <c r="IG4" s="996"/>
      <c r="IH4" s="996"/>
      <c r="II4" s="996"/>
      <c r="IJ4" s="996"/>
      <c r="IK4" s="996"/>
      <c r="IL4" s="996"/>
      <c r="IM4" s="996"/>
      <c r="IN4" s="996"/>
      <c r="IO4" s="996"/>
      <c r="IP4" s="996"/>
      <c r="IQ4" s="996"/>
      <c r="IR4" s="996"/>
      <c r="IS4" s="996"/>
      <c r="IT4" s="996"/>
    </row>
    <row r="5" spans="1:254" s="997" customFormat="1">
      <c r="A5" s="562" t="s">
        <v>1180</v>
      </c>
      <c r="B5" s="563">
        <f>'Sources and Uses Budget'!$C$4</f>
        <v>621598.32401350501</v>
      </c>
      <c r="C5" s="563">
        <f>'Sources and Uses Budget'!$C$4</f>
        <v>621598.32401350501</v>
      </c>
      <c r="D5" s="563">
        <f>'Sources and Uses Budget'!$C$4</f>
        <v>621598.32401350501</v>
      </c>
      <c r="E5" s="654">
        <f>C5-B5</f>
        <v>0</v>
      </c>
      <c r="F5" s="564"/>
      <c r="G5" s="565"/>
      <c r="H5" s="1001"/>
      <c r="I5" s="996"/>
      <c r="J5" s="996"/>
      <c r="K5" s="996"/>
      <c r="L5" s="996"/>
      <c r="M5" s="996"/>
      <c r="N5" s="996"/>
      <c r="O5" s="996"/>
      <c r="P5" s="996"/>
      <c r="Q5" s="996"/>
      <c r="R5" s="996"/>
      <c r="S5" s="996"/>
      <c r="T5" s="996"/>
      <c r="U5" s="996"/>
      <c r="V5" s="996"/>
      <c r="W5" s="996"/>
      <c r="X5" s="996"/>
      <c r="Y5" s="996"/>
      <c r="Z5" s="996"/>
      <c r="AA5" s="996"/>
      <c r="AB5" s="996"/>
      <c r="AC5" s="996"/>
      <c r="AD5" s="996"/>
      <c r="AE5" s="996"/>
      <c r="AF5" s="996"/>
      <c r="AG5" s="996"/>
      <c r="AH5" s="996"/>
      <c r="AI5" s="996"/>
      <c r="AJ5" s="996"/>
      <c r="AK5" s="996"/>
      <c r="AL5" s="996"/>
      <c r="AM5" s="996"/>
      <c r="AN5" s="996"/>
      <c r="AO5" s="996"/>
      <c r="AP5" s="996"/>
      <c r="AQ5" s="996"/>
      <c r="AR5" s="996"/>
      <c r="AS5" s="996"/>
      <c r="AT5" s="996"/>
      <c r="AU5" s="996"/>
      <c r="AV5" s="996"/>
      <c r="AW5" s="996"/>
      <c r="AX5" s="996"/>
      <c r="AY5" s="996"/>
      <c r="AZ5" s="996"/>
      <c r="BA5" s="996"/>
      <c r="BB5" s="996"/>
      <c r="BC5" s="996"/>
      <c r="BD5" s="996"/>
      <c r="BE5" s="996"/>
      <c r="BF5" s="996"/>
      <c r="BG5" s="996"/>
      <c r="BH5" s="996"/>
      <c r="BI5" s="996"/>
      <c r="BJ5" s="996"/>
      <c r="BK5" s="996"/>
      <c r="BL5" s="996"/>
      <c r="BM5" s="996"/>
      <c r="BN5" s="996"/>
      <c r="BO5" s="996"/>
      <c r="BP5" s="996"/>
      <c r="BQ5" s="996"/>
      <c r="BR5" s="996"/>
      <c r="BS5" s="996"/>
      <c r="BT5" s="996"/>
      <c r="BU5" s="996"/>
      <c r="BV5" s="996"/>
      <c r="BW5" s="996"/>
      <c r="BX5" s="996"/>
      <c r="BY5" s="996"/>
      <c r="BZ5" s="996"/>
      <c r="CA5" s="996"/>
      <c r="CB5" s="996"/>
      <c r="CC5" s="996"/>
      <c r="CD5" s="996"/>
      <c r="CE5" s="996"/>
      <c r="CF5" s="996"/>
      <c r="CG5" s="996"/>
      <c r="CH5" s="996"/>
      <c r="CI5" s="996"/>
      <c r="CJ5" s="996"/>
      <c r="CK5" s="996"/>
      <c r="CL5" s="996"/>
      <c r="CM5" s="996"/>
      <c r="CN5" s="996"/>
      <c r="CO5" s="996"/>
      <c r="CP5" s="996"/>
      <c r="CQ5" s="996"/>
      <c r="CR5" s="996"/>
      <c r="CS5" s="996"/>
      <c r="CT5" s="996"/>
      <c r="CU5" s="996"/>
      <c r="CV5" s="996"/>
      <c r="CW5" s="996"/>
      <c r="CX5" s="996"/>
      <c r="CY5" s="996"/>
      <c r="CZ5" s="996"/>
      <c r="DA5" s="996"/>
      <c r="DB5" s="996"/>
      <c r="DC5" s="996"/>
      <c r="DD5" s="996"/>
      <c r="DE5" s="996"/>
      <c r="DF5" s="996"/>
      <c r="DG5" s="996"/>
      <c r="DH5" s="996"/>
      <c r="DI5" s="996"/>
      <c r="DJ5" s="996"/>
      <c r="DK5" s="996"/>
      <c r="DL5" s="996"/>
      <c r="DM5" s="996"/>
      <c r="DN5" s="996"/>
      <c r="DO5" s="996"/>
      <c r="DP5" s="996"/>
      <c r="DQ5" s="996"/>
      <c r="DR5" s="996"/>
      <c r="DS5" s="996"/>
      <c r="DT5" s="996"/>
      <c r="DU5" s="996"/>
      <c r="DV5" s="996"/>
      <c r="DW5" s="996"/>
      <c r="DX5" s="996"/>
      <c r="DY5" s="996"/>
      <c r="DZ5" s="996"/>
      <c r="EA5" s="996"/>
      <c r="EB5" s="996"/>
      <c r="EC5" s="996"/>
      <c r="ED5" s="996"/>
      <c r="EE5" s="996"/>
      <c r="EF5" s="996"/>
      <c r="EG5" s="996"/>
      <c r="EH5" s="996"/>
      <c r="EI5" s="996"/>
      <c r="EJ5" s="996"/>
      <c r="EK5" s="996"/>
      <c r="EL5" s="996"/>
      <c r="EM5" s="996"/>
      <c r="EN5" s="996"/>
      <c r="EO5" s="996"/>
      <c r="EP5" s="996"/>
      <c r="EQ5" s="996"/>
      <c r="ER5" s="996"/>
      <c r="ES5" s="996"/>
      <c r="ET5" s="996"/>
      <c r="EU5" s="996"/>
      <c r="EV5" s="996"/>
      <c r="EW5" s="996"/>
      <c r="EX5" s="996"/>
      <c r="EY5" s="996"/>
      <c r="EZ5" s="996"/>
      <c r="FA5" s="996"/>
      <c r="FB5" s="996"/>
      <c r="FC5" s="996"/>
      <c r="FD5" s="996"/>
      <c r="FE5" s="996"/>
      <c r="FF5" s="996"/>
      <c r="FG5" s="996"/>
      <c r="FH5" s="996"/>
      <c r="FI5" s="996"/>
      <c r="FJ5" s="996"/>
      <c r="FK5" s="996"/>
      <c r="FL5" s="996"/>
      <c r="FM5" s="996"/>
      <c r="FN5" s="996"/>
      <c r="FO5" s="996"/>
      <c r="FP5" s="996"/>
      <c r="FQ5" s="996"/>
      <c r="FR5" s="996"/>
      <c r="FS5" s="996"/>
      <c r="FT5" s="996"/>
      <c r="FU5" s="996"/>
      <c r="FV5" s="996"/>
      <c r="FW5" s="996"/>
      <c r="FX5" s="996"/>
      <c r="FY5" s="996"/>
      <c r="FZ5" s="996"/>
      <c r="GA5" s="996"/>
      <c r="GB5" s="996"/>
      <c r="GC5" s="996"/>
      <c r="GD5" s="996"/>
      <c r="GE5" s="996"/>
      <c r="GF5" s="996"/>
      <c r="GG5" s="996"/>
      <c r="GH5" s="996"/>
      <c r="GI5" s="996"/>
      <c r="GJ5" s="996"/>
      <c r="GK5" s="996"/>
      <c r="GL5" s="996"/>
      <c r="GM5" s="996"/>
      <c r="GN5" s="996"/>
      <c r="GO5" s="996"/>
      <c r="GP5" s="996"/>
      <c r="GQ5" s="996"/>
      <c r="GR5" s="996"/>
      <c r="GS5" s="996"/>
      <c r="GT5" s="996"/>
      <c r="GU5" s="996"/>
      <c r="GV5" s="996"/>
      <c r="GW5" s="996"/>
      <c r="GX5" s="996"/>
      <c r="GY5" s="996"/>
      <c r="GZ5" s="996"/>
      <c r="HA5" s="996"/>
      <c r="HB5" s="996"/>
      <c r="HC5" s="996"/>
      <c r="HD5" s="996"/>
      <c r="HE5" s="996"/>
      <c r="HF5" s="996"/>
      <c r="HG5" s="996"/>
      <c r="HH5" s="996"/>
      <c r="HI5" s="996"/>
      <c r="HJ5" s="996"/>
      <c r="HK5" s="996"/>
      <c r="HL5" s="996"/>
      <c r="HM5" s="996"/>
      <c r="HN5" s="996"/>
      <c r="HO5" s="996"/>
      <c r="HP5" s="996"/>
      <c r="HQ5" s="996"/>
      <c r="HR5" s="996"/>
      <c r="HS5" s="996"/>
      <c r="HT5" s="996"/>
      <c r="HU5" s="996"/>
      <c r="HV5" s="996"/>
      <c r="HW5" s="996"/>
      <c r="HX5" s="996"/>
      <c r="HY5" s="996"/>
      <c r="HZ5" s="996"/>
      <c r="IA5" s="996"/>
      <c r="IB5" s="996"/>
      <c r="IC5" s="996"/>
      <c r="ID5" s="996"/>
      <c r="IE5" s="996"/>
      <c r="IF5" s="996"/>
      <c r="IG5" s="996"/>
      <c r="IH5" s="996"/>
      <c r="II5" s="996"/>
      <c r="IJ5" s="996"/>
      <c r="IK5" s="996"/>
      <c r="IL5" s="996"/>
      <c r="IM5" s="996"/>
      <c r="IN5" s="996"/>
      <c r="IO5" s="996"/>
      <c r="IP5" s="996"/>
      <c r="IQ5" s="996"/>
      <c r="IR5" s="996"/>
      <c r="IS5" s="996"/>
      <c r="IT5" s="996"/>
    </row>
    <row r="6" spans="1:254" s="997" customFormat="1">
      <c r="A6" s="562" t="s">
        <v>1181</v>
      </c>
      <c r="B6" s="563">
        <f>'Sources and Uses Budget'!$C$5</f>
        <v>243651.40958008019</v>
      </c>
      <c r="C6" s="563">
        <f>'Sources and Uses Budget'!$C$5</f>
        <v>243651.40958008019</v>
      </c>
      <c r="D6" s="563">
        <f>'Sources and Uses Budget'!$C$5</f>
        <v>243651.40958008019</v>
      </c>
      <c r="E6" s="654">
        <f t="shared" ref="E6:E74" si="0">C6-B6</f>
        <v>0</v>
      </c>
      <c r="F6" s="564"/>
      <c r="G6" s="565"/>
      <c r="H6" s="1001"/>
      <c r="I6" s="996"/>
      <c r="J6" s="996"/>
      <c r="K6" s="996"/>
      <c r="L6" s="996"/>
      <c r="M6" s="996"/>
      <c r="N6" s="996"/>
      <c r="O6" s="996"/>
      <c r="P6" s="996"/>
      <c r="Q6" s="996"/>
      <c r="R6" s="996"/>
      <c r="S6" s="996"/>
      <c r="T6" s="996"/>
      <c r="U6" s="996"/>
      <c r="V6" s="996"/>
      <c r="W6" s="996"/>
      <c r="X6" s="996"/>
      <c r="Y6" s="996"/>
      <c r="Z6" s="996"/>
      <c r="AA6" s="996"/>
      <c r="AB6" s="996"/>
      <c r="AC6" s="996"/>
      <c r="AD6" s="996"/>
      <c r="AE6" s="996"/>
      <c r="AF6" s="996"/>
      <c r="AG6" s="996"/>
      <c r="AH6" s="996"/>
      <c r="AI6" s="996"/>
      <c r="AJ6" s="996"/>
      <c r="AK6" s="996"/>
      <c r="AL6" s="996"/>
      <c r="AM6" s="996"/>
      <c r="AN6" s="996"/>
      <c r="AO6" s="996"/>
      <c r="AP6" s="996"/>
      <c r="AQ6" s="996"/>
      <c r="AR6" s="996"/>
      <c r="AS6" s="996"/>
      <c r="AT6" s="996"/>
      <c r="AU6" s="996"/>
      <c r="AV6" s="996"/>
      <c r="AW6" s="996"/>
      <c r="AX6" s="996"/>
      <c r="AY6" s="996"/>
      <c r="AZ6" s="996"/>
      <c r="BA6" s="996"/>
      <c r="BB6" s="996"/>
      <c r="BC6" s="996"/>
      <c r="BD6" s="996"/>
      <c r="BE6" s="996"/>
      <c r="BF6" s="996"/>
      <c r="BG6" s="996"/>
      <c r="BH6" s="996"/>
      <c r="BI6" s="996"/>
      <c r="BJ6" s="996"/>
      <c r="BK6" s="996"/>
      <c r="BL6" s="996"/>
      <c r="BM6" s="996"/>
      <c r="BN6" s="996"/>
      <c r="BO6" s="996"/>
      <c r="BP6" s="996"/>
      <c r="BQ6" s="996"/>
      <c r="BR6" s="996"/>
      <c r="BS6" s="996"/>
      <c r="BT6" s="996"/>
      <c r="BU6" s="996"/>
      <c r="BV6" s="996"/>
      <c r="BW6" s="996"/>
      <c r="BX6" s="996"/>
      <c r="BY6" s="996"/>
      <c r="BZ6" s="996"/>
      <c r="CA6" s="996"/>
      <c r="CB6" s="996"/>
      <c r="CC6" s="996"/>
      <c r="CD6" s="996"/>
      <c r="CE6" s="996"/>
      <c r="CF6" s="996"/>
      <c r="CG6" s="996"/>
      <c r="CH6" s="996"/>
      <c r="CI6" s="996"/>
      <c r="CJ6" s="996"/>
      <c r="CK6" s="996"/>
      <c r="CL6" s="996"/>
      <c r="CM6" s="996"/>
      <c r="CN6" s="996"/>
      <c r="CO6" s="996"/>
      <c r="CP6" s="996"/>
      <c r="CQ6" s="996"/>
      <c r="CR6" s="996"/>
      <c r="CS6" s="996"/>
      <c r="CT6" s="996"/>
      <c r="CU6" s="996"/>
      <c r="CV6" s="996"/>
      <c r="CW6" s="996"/>
      <c r="CX6" s="996"/>
      <c r="CY6" s="996"/>
      <c r="CZ6" s="996"/>
      <c r="DA6" s="996"/>
      <c r="DB6" s="996"/>
      <c r="DC6" s="996"/>
      <c r="DD6" s="996"/>
      <c r="DE6" s="996"/>
      <c r="DF6" s="996"/>
      <c r="DG6" s="996"/>
      <c r="DH6" s="996"/>
      <c r="DI6" s="996"/>
      <c r="DJ6" s="996"/>
      <c r="DK6" s="996"/>
      <c r="DL6" s="996"/>
      <c r="DM6" s="996"/>
      <c r="DN6" s="996"/>
      <c r="DO6" s="996"/>
      <c r="DP6" s="996"/>
      <c r="DQ6" s="996"/>
      <c r="DR6" s="996"/>
      <c r="DS6" s="996"/>
      <c r="DT6" s="996"/>
      <c r="DU6" s="996"/>
      <c r="DV6" s="996"/>
      <c r="DW6" s="996"/>
      <c r="DX6" s="996"/>
      <c r="DY6" s="996"/>
      <c r="DZ6" s="996"/>
      <c r="EA6" s="996"/>
      <c r="EB6" s="996"/>
      <c r="EC6" s="996"/>
      <c r="ED6" s="996"/>
      <c r="EE6" s="996"/>
      <c r="EF6" s="996"/>
      <c r="EG6" s="996"/>
      <c r="EH6" s="996"/>
      <c r="EI6" s="996"/>
      <c r="EJ6" s="996"/>
      <c r="EK6" s="996"/>
      <c r="EL6" s="996"/>
      <c r="EM6" s="996"/>
      <c r="EN6" s="996"/>
      <c r="EO6" s="996"/>
      <c r="EP6" s="996"/>
      <c r="EQ6" s="996"/>
      <c r="ER6" s="996"/>
      <c r="ES6" s="996"/>
      <c r="ET6" s="996"/>
      <c r="EU6" s="996"/>
      <c r="EV6" s="996"/>
      <c r="EW6" s="996"/>
      <c r="EX6" s="996"/>
      <c r="EY6" s="996"/>
      <c r="EZ6" s="996"/>
      <c r="FA6" s="996"/>
      <c r="FB6" s="996"/>
      <c r="FC6" s="996"/>
      <c r="FD6" s="996"/>
      <c r="FE6" s="996"/>
      <c r="FF6" s="996"/>
      <c r="FG6" s="996"/>
      <c r="FH6" s="996"/>
      <c r="FI6" s="996"/>
      <c r="FJ6" s="996"/>
      <c r="FK6" s="996"/>
      <c r="FL6" s="996"/>
      <c r="FM6" s="996"/>
      <c r="FN6" s="996"/>
      <c r="FO6" s="996"/>
      <c r="FP6" s="996"/>
      <c r="FQ6" s="996"/>
      <c r="FR6" s="996"/>
      <c r="FS6" s="996"/>
      <c r="FT6" s="996"/>
      <c r="FU6" s="996"/>
      <c r="FV6" s="996"/>
      <c r="FW6" s="996"/>
      <c r="FX6" s="996"/>
      <c r="FY6" s="996"/>
      <c r="FZ6" s="996"/>
      <c r="GA6" s="996"/>
      <c r="GB6" s="996"/>
      <c r="GC6" s="996"/>
      <c r="GD6" s="996"/>
      <c r="GE6" s="996"/>
      <c r="GF6" s="996"/>
      <c r="GG6" s="996"/>
      <c r="GH6" s="996"/>
      <c r="GI6" s="996"/>
      <c r="GJ6" s="996"/>
      <c r="GK6" s="996"/>
      <c r="GL6" s="996"/>
      <c r="GM6" s="996"/>
      <c r="GN6" s="996"/>
      <c r="GO6" s="996"/>
      <c r="GP6" s="996"/>
      <c r="GQ6" s="996"/>
      <c r="GR6" s="996"/>
      <c r="GS6" s="996"/>
      <c r="GT6" s="996"/>
      <c r="GU6" s="996"/>
      <c r="GV6" s="996"/>
      <c r="GW6" s="996"/>
      <c r="GX6" s="996"/>
      <c r="GY6" s="996"/>
      <c r="GZ6" s="996"/>
      <c r="HA6" s="996"/>
      <c r="HB6" s="996"/>
      <c r="HC6" s="996"/>
      <c r="HD6" s="996"/>
      <c r="HE6" s="996"/>
      <c r="HF6" s="996"/>
      <c r="HG6" s="996"/>
      <c r="HH6" s="996"/>
      <c r="HI6" s="996"/>
      <c r="HJ6" s="996"/>
      <c r="HK6" s="996"/>
      <c r="HL6" s="996"/>
      <c r="HM6" s="996"/>
      <c r="HN6" s="996"/>
      <c r="HO6" s="996"/>
      <c r="HP6" s="996"/>
      <c r="HQ6" s="996"/>
      <c r="HR6" s="996"/>
      <c r="HS6" s="996"/>
      <c r="HT6" s="996"/>
      <c r="HU6" s="996"/>
      <c r="HV6" s="996"/>
      <c r="HW6" s="996"/>
      <c r="HX6" s="996"/>
      <c r="HY6" s="996"/>
      <c r="HZ6" s="996"/>
      <c r="IA6" s="996"/>
      <c r="IB6" s="996"/>
      <c r="IC6" s="996"/>
      <c r="ID6" s="996"/>
      <c r="IE6" s="996"/>
      <c r="IF6" s="996"/>
      <c r="IG6" s="996"/>
      <c r="IH6" s="996"/>
      <c r="II6" s="996"/>
      <c r="IJ6" s="996"/>
      <c r="IK6" s="996"/>
      <c r="IL6" s="996"/>
      <c r="IM6" s="996"/>
      <c r="IN6" s="996"/>
      <c r="IO6" s="996"/>
      <c r="IP6" s="996"/>
      <c r="IQ6" s="996"/>
      <c r="IR6" s="996"/>
      <c r="IS6" s="996"/>
      <c r="IT6" s="996"/>
    </row>
    <row r="7" spans="1:254" s="997" customFormat="1">
      <c r="A7" s="562" t="s">
        <v>713</v>
      </c>
      <c r="B7" s="563">
        <f>'Sources and Uses Budget'!$C$6</f>
        <v>44867.377083772946</v>
      </c>
      <c r="C7" s="563">
        <f>'Sources and Uses Budget'!$C$6</f>
        <v>44867.377083772946</v>
      </c>
      <c r="D7" s="563">
        <f>'Sources and Uses Budget'!$C$6</f>
        <v>44867.377083772946</v>
      </c>
      <c r="E7" s="654">
        <f t="shared" si="0"/>
        <v>0</v>
      </c>
      <c r="F7" s="564"/>
      <c r="G7" s="565"/>
      <c r="H7" s="1001"/>
      <c r="I7" s="996"/>
      <c r="J7" s="996"/>
      <c r="K7" s="996"/>
      <c r="L7" s="996"/>
      <c r="M7" s="996"/>
      <c r="N7" s="996"/>
      <c r="O7" s="996"/>
      <c r="P7" s="996"/>
      <c r="Q7" s="996"/>
      <c r="R7" s="996"/>
      <c r="S7" s="996"/>
      <c r="T7" s="996"/>
      <c r="U7" s="996"/>
      <c r="V7" s="996"/>
      <c r="W7" s="996"/>
      <c r="X7" s="996"/>
      <c r="Y7" s="996"/>
      <c r="Z7" s="996"/>
      <c r="AA7" s="996"/>
      <c r="AB7" s="996"/>
      <c r="AC7" s="996"/>
      <c r="AD7" s="996"/>
      <c r="AE7" s="996"/>
      <c r="AF7" s="996"/>
      <c r="AG7" s="996"/>
      <c r="AH7" s="996"/>
      <c r="AI7" s="996"/>
      <c r="AJ7" s="996"/>
      <c r="AK7" s="996"/>
      <c r="AL7" s="996"/>
      <c r="AM7" s="996"/>
      <c r="AN7" s="996"/>
      <c r="AO7" s="996"/>
      <c r="AP7" s="996"/>
      <c r="AQ7" s="996"/>
      <c r="AR7" s="996"/>
      <c r="AS7" s="996"/>
      <c r="AT7" s="996"/>
      <c r="AU7" s="996"/>
      <c r="AV7" s="996"/>
      <c r="AW7" s="996"/>
      <c r="AX7" s="996"/>
      <c r="AY7" s="996"/>
      <c r="AZ7" s="996"/>
      <c r="BA7" s="996"/>
      <c r="BB7" s="996"/>
      <c r="BC7" s="996"/>
      <c r="BD7" s="996"/>
      <c r="BE7" s="996"/>
      <c r="BF7" s="996"/>
      <c r="BG7" s="996"/>
      <c r="BH7" s="996"/>
      <c r="BI7" s="996"/>
      <c r="BJ7" s="996"/>
      <c r="BK7" s="996"/>
      <c r="BL7" s="996"/>
      <c r="BM7" s="996"/>
      <c r="BN7" s="996"/>
      <c r="BO7" s="996"/>
      <c r="BP7" s="996"/>
      <c r="BQ7" s="996"/>
      <c r="BR7" s="996"/>
      <c r="BS7" s="996"/>
      <c r="BT7" s="996"/>
      <c r="BU7" s="996"/>
      <c r="BV7" s="996"/>
      <c r="BW7" s="996"/>
      <c r="BX7" s="996"/>
      <c r="BY7" s="996"/>
      <c r="BZ7" s="996"/>
      <c r="CA7" s="996"/>
      <c r="CB7" s="996"/>
      <c r="CC7" s="996"/>
      <c r="CD7" s="996"/>
      <c r="CE7" s="996"/>
      <c r="CF7" s="996"/>
      <c r="CG7" s="996"/>
      <c r="CH7" s="996"/>
      <c r="CI7" s="996"/>
      <c r="CJ7" s="996"/>
      <c r="CK7" s="996"/>
      <c r="CL7" s="996"/>
      <c r="CM7" s="996"/>
      <c r="CN7" s="996"/>
      <c r="CO7" s="996"/>
      <c r="CP7" s="996"/>
      <c r="CQ7" s="996"/>
      <c r="CR7" s="996"/>
      <c r="CS7" s="996"/>
      <c r="CT7" s="996"/>
      <c r="CU7" s="996"/>
      <c r="CV7" s="996"/>
      <c r="CW7" s="996"/>
      <c r="CX7" s="996"/>
      <c r="CY7" s="996"/>
      <c r="CZ7" s="996"/>
      <c r="DA7" s="996"/>
      <c r="DB7" s="996"/>
      <c r="DC7" s="996"/>
      <c r="DD7" s="996"/>
      <c r="DE7" s="996"/>
      <c r="DF7" s="996"/>
      <c r="DG7" s="996"/>
      <c r="DH7" s="996"/>
      <c r="DI7" s="996"/>
      <c r="DJ7" s="996"/>
      <c r="DK7" s="996"/>
      <c r="DL7" s="996"/>
      <c r="DM7" s="996"/>
      <c r="DN7" s="996"/>
      <c r="DO7" s="996"/>
      <c r="DP7" s="996"/>
      <c r="DQ7" s="996"/>
      <c r="DR7" s="996"/>
      <c r="DS7" s="996"/>
      <c r="DT7" s="996"/>
      <c r="DU7" s="996"/>
      <c r="DV7" s="996"/>
      <c r="DW7" s="996"/>
      <c r="DX7" s="996"/>
      <c r="DY7" s="996"/>
      <c r="DZ7" s="996"/>
      <c r="EA7" s="996"/>
      <c r="EB7" s="996"/>
      <c r="EC7" s="996"/>
      <c r="ED7" s="996"/>
      <c r="EE7" s="996"/>
      <c r="EF7" s="996"/>
      <c r="EG7" s="996"/>
      <c r="EH7" s="996"/>
      <c r="EI7" s="996"/>
      <c r="EJ7" s="996"/>
      <c r="EK7" s="996"/>
      <c r="EL7" s="996"/>
      <c r="EM7" s="996"/>
      <c r="EN7" s="996"/>
      <c r="EO7" s="996"/>
      <c r="EP7" s="996"/>
      <c r="EQ7" s="996"/>
      <c r="ER7" s="996"/>
      <c r="ES7" s="996"/>
      <c r="ET7" s="996"/>
      <c r="EU7" s="996"/>
      <c r="EV7" s="996"/>
      <c r="EW7" s="996"/>
      <c r="EX7" s="996"/>
      <c r="EY7" s="996"/>
      <c r="EZ7" s="996"/>
      <c r="FA7" s="996"/>
      <c r="FB7" s="996"/>
      <c r="FC7" s="996"/>
      <c r="FD7" s="996"/>
      <c r="FE7" s="996"/>
      <c r="FF7" s="996"/>
      <c r="FG7" s="996"/>
      <c r="FH7" s="996"/>
      <c r="FI7" s="996"/>
      <c r="FJ7" s="996"/>
      <c r="FK7" s="996"/>
      <c r="FL7" s="996"/>
      <c r="FM7" s="996"/>
      <c r="FN7" s="996"/>
      <c r="FO7" s="996"/>
      <c r="FP7" s="996"/>
      <c r="FQ7" s="996"/>
      <c r="FR7" s="996"/>
      <c r="FS7" s="996"/>
      <c r="FT7" s="996"/>
      <c r="FU7" s="996"/>
      <c r="FV7" s="996"/>
      <c r="FW7" s="996"/>
      <c r="FX7" s="996"/>
      <c r="FY7" s="996"/>
      <c r="FZ7" s="996"/>
      <c r="GA7" s="996"/>
      <c r="GB7" s="996"/>
      <c r="GC7" s="996"/>
      <c r="GD7" s="996"/>
      <c r="GE7" s="996"/>
      <c r="GF7" s="996"/>
      <c r="GG7" s="996"/>
      <c r="GH7" s="996"/>
      <c r="GI7" s="996"/>
      <c r="GJ7" s="996"/>
      <c r="GK7" s="996"/>
      <c r="GL7" s="996"/>
      <c r="GM7" s="996"/>
      <c r="GN7" s="996"/>
      <c r="GO7" s="996"/>
      <c r="GP7" s="996"/>
      <c r="GQ7" s="996"/>
      <c r="GR7" s="996"/>
      <c r="GS7" s="996"/>
      <c r="GT7" s="996"/>
      <c r="GU7" s="996"/>
      <c r="GV7" s="996"/>
      <c r="GW7" s="996"/>
      <c r="GX7" s="996"/>
      <c r="GY7" s="996"/>
      <c r="GZ7" s="996"/>
      <c r="HA7" s="996"/>
      <c r="HB7" s="996"/>
      <c r="HC7" s="996"/>
      <c r="HD7" s="996"/>
      <c r="HE7" s="996"/>
      <c r="HF7" s="996"/>
      <c r="HG7" s="996"/>
      <c r="HH7" s="996"/>
      <c r="HI7" s="996"/>
      <c r="HJ7" s="996"/>
      <c r="HK7" s="996"/>
      <c r="HL7" s="996"/>
      <c r="HM7" s="996"/>
      <c r="HN7" s="996"/>
      <c r="HO7" s="996"/>
      <c r="HP7" s="996"/>
      <c r="HQ7" s="996"/>
      <c r="HR7" s="996"/>
      <c r="HS7" s="996"/>
      <c r="HT7" s="996"/>
      <c r="HU7" s="996"/>
      <c r="HV7" s="996"/>
      <c r="HW7" s="996"/>
      <c r="HX7" s="996"/>
      <c r="HY7" s="996"/>
      <c r="HZ7" s="996"/>
      <c r="IA7" s="996"/>
      <c r="IB7" s="996"/>
      <c r="IC7" s="996"/>
      <c r="ID7" s="996"/>
      <c r="IE7" s="996"/>
      <c r="IF7" s="996"/>
      <c r="IG7" s="996"/>
      <c r="IH7" s="996"/>
      <c r="II7" s="996"/>
      <c r="IJ7" s="996"/>
      <c r="IK7" s="996"/>
      <c r="IL7" s="996"/>
      <c r="IM7" s="996"/>
      <c r="IN7" s="996"/>
      <c r="IO7" s="996"/>
      <c r="IP7" s="996"/>
      <c r="IQ7" s="996"/>
      <c r="IR7" s="996"/>
      <c r="IS7" s="996"/>
      <c r="IT7" s="996"/>
    </row>
    <row r="8" spans="1:254" s="997" customFormat="1">
      <c r="A8" s="562" t="s">
        <v>717</v>
      </c>
      <c r="B8" s="563">
        <f>'Sources and Uses Budget'!$C$7</f>
        <v>0</v>
      </c>
      <c r="C8" s="563">
        <f>'Sources and Uses Budget'!$C$7</f>
        <v>0</v>
      </c>
      <c r="D8" s="563">
        <f>'Sources and Uses Budget'!$C$7</f>
        <v>0</v>
      </c>
      <c r="E8" s="654">
        <f t="shared" si="0"/>
        <v>0</v>
      </c>
      <c r="F8" s="564"/>
      <c r="G8" s="565"/>
      <c r="H8" s="1001"/>
      <c r="I8" s="996"/>
      <c r="J8" s="996"/>
      <c r="K8" s="996"/>
      <c r="L8" s="996"/>
      <c r="M8" s="996"/>
      <c r="N8" s="996"/>
      <c r="O8" s="996"/>
      <c r="P8" s="996"/>
      <c r="Q8" s="996"/>
      <c r="R8" s="996"/>
      <c r="S8" s="996"/>
      <c r="T8" s="996"/>
      <c r="U8" s="996"/>
      <c r="V8" s="996"/>
      <c r="W8" s="996"/>
      <c r="X8" s="996"/>
      <c r="Y8" s="996"/>
      <c r="Z8" s="996"/>
      <c r="AA8" s="996"/>
      <c r="AB8" s="996"/>
      <c r="AC8" s="996"/>
      <c r="AD8" s="996"/>
      <c r="AE8" s="996"/>
      <c r="AF8" s="996"/>
      <c r="AG8" s="996"/>
      <c r="AH8" s="996"/>
      <c r="AI8" s="996"/>
      <c r="AJ8" s="996"/>
      <c r="AK8" s="996"/>
      <c r="AL8" s="996"/>
      <c r="AM8" s="996"/>
      <c r="AN8" s="996"/>
      <c r="AO8" s="996"/>
      <c r="AP8" s="996"/>
      <c r="AQ8" s="996"/>
      <c r="AR8" s="996"/>
      <c r="AS8" s="996"/>
      <c r="AT8" s="996"/>
      <c r="AU8" s="996"/>
      <c r="AV8" s="996"/>
      <c r="AW8" s="996"/>
      <c r="AX8" s="996"/>
      <c r="AY8" s="996"/>
      <c r="AZ8" s="996"/>
      <c r="BA8" s="996"/>
      <c r="BB8" s="996"/>
      <c r="BC8" s="996"/>
      <c r="BD8" s="996"/>
      <c r="BE8" s="996"/>
      <c r="BF8" s="996"/>
      <c r="BG8" s="996"/>
      <c r="BH8" s="996"/>
      <c r="BI8" s="996"/>
      <c r="BJ8" s="996"/>
      <c r="BK8" s="996"/>
      <c r="BL8" s="996"/>
      <c r="BM8" s="996"/>
      <c r="BN8" s="996"/>
      <c r="BO8" s="996"/>
      <c r="BP8" s="996"/>
      <c r="BQ8" s="996"/>
      <c r="BR8" s="996"/>
      <c r="BS8" s="996"/>
      <c r="BT8" s="996"/>
      <c r="BU8" s="996"/>
      <c r="BV8" s="996"/>
      <c r="BW8" s="996"/>
      <c r="BX8" s="996"/>
      <c r="BY8" s="996"/>
      <c r="BZ8" s="996"/>
      <c r="CA8" s="996"/>
      <c r="CB8" s="996"/>
      <c r="CC8" s="996"/>
      <c r="CD8" s="996"/>
      <c r="CE8" s="996"/>
      <c r="CF8" s="996"/>
      <c r="CG8" s="996"/>
      <c r="CH8" s="996"/>
      <c r="CI8" s="996"/>
      <c r="CJ8" s="996"/>
      <c r="CK8" s="996"/>
      <c r="CL8" s="996"/>
      <c r="CM8" s="996"/>
      <c r="CN8" s="996"/>
      <c r="CO8" s="996"/>
      <c r="CP8" s="996"/>
      <c r="CQ8" s="996"/>
      <c r="CR8" s="996"/>
      <c r="CS8" s="996"/>
      <c r="CT8" s="996"/>
      <c r="CU8" s="996"/>
      <c r="CV8" s="996"/>
      <c r="CW8" s="996"/>
      <c r="CX8" s="996"/>
      <c r="CY8" s="996"/>
      <c r="CZ8" s="996"/>
      <c r="DA8" s="996"/>
      <c r="DB8" s="996"/>
      <c r="DC8" s="996"/>
      <c r="DD8" s="996"/>
      <c r="DE8" s="996"/>
      <c r="DF8" s="996"/>
      <c r="DG8" s="996"/>
      <c r="DH8" s="996"/>
      <c r="DI8" s="996"/>
      <c r="DJ8" s="996"/>
      <c r="DK8" s="996"/>
      <c r="DL8" s="996"/>
      <c r="DM8" s="996"/>
      <c r="DN8" s="996"/>
      <c r="DO8" s="996"/>
      <c r="DP8" s="996"/>
      <c r="DQ8" s="996"/>
      <c r="DR8" s="996"/>
      <c r="DS8" s="996"/>
      <c r="DT8" s="996"/>
      <c r="DU8" s="996"/>
      <c r="DV8" s="996"/>
      <c r="DW8" s="996"/>
      <c r="DX8" s="996"/>
      <c r="DY8" s="996"/>
      <c r="DZ8" s="996"/>
      <c r="EA8" s="996"/>
      <c r="EB8" s="996"/>
      <c r="EC8" s="996"/>
      <c r="ED8" s="996"/>
      <c r="EE8" s="996"/>
      <c r="EF8" s="996"/>
      <c r="EG8" s="996"/>
      <c r="EH8" s="996"/>
      <c r="EI8" s="996"/>
      <c r="EJ8" s="996"/>
      <c r="EK8" s="996"/>
      <c r="EL8" s="996"/>
      <c r="EM8" s="996"/>
      <c r="EN8" s="996"/>
      <c r="EO8" s="996"/>
      <c r="EP8" s="996"/>
      <c r="EQ8" s="996"/>
      <c r="ER8" s="996"/>
      <c r="ES8" s="996"/>
      <c r="ET8" s="996"/>
      <c r="EU8" s="996"/>
      <c r="EV8" s="996"/>
      <c r="EW8" s="996"/>
      <c r="EX8" s="996"/>
      <c r="EY8" s="996"/>
      <c r="EZ8" s="996"/>
      <c r="FA8" s="996"/>
      <c r="FB8" s="996"/>
      <c r="FC8" s="996"/>
      <c r="FD8" s="996"/>
      <c r="FE8" s="996"/>
      <c r="FF8" s="996"/>
      <c r="FG8" s="996"/>
      <c r="FH8" s="996"/>
      <c r="FI8" s="996"/>
      <c r="FJ8" s="996"/>
      <c r="FK8" s="996"/>
      <c r="FL8" s="996"/>
      <c r="FM8" s="996"/>
      <c r="FN8" s="996"/>
      <c r="FO8" s="996"/>
      <c r="FP8" s="996"/>
      <c r="FQ8" s="996"/>
      <c r="FR8" s="996"/>
      <c r="FS8" s="996"/>
      <c r="FT8" s="996"/>
      <c r="FU8" s="996"/>
      <c r="FV8" s="996"/>
      <c r="FW8" s="996"/>
      <c r="FX8" s="996"/>
      <c r="FY8" s="996"/>
      <c r="FZ8" s="996"/>
      <c r="GA8" s="996"/>
      <c r="GB8" s="996"/>
      <c r="GC8" s="996"/>
      <c r="GD8" s="996"/>
      <c r="GE8" s="996"/>
      <c r="GF8" s="996"/>
      <c r="GG8" s="996"/>
      <c r="GH8" s="996"/>
      <c r="GI8" s="996"/>
      <c r="GJ8" s="996"/>
      <c r="GK8" s="996"/>
      <c r="GL8" s="996"/>
      <c r="GM8" s="996"/>
      <c r="GN8" s="996"/>
      <c r="GO8" s="996"/>
      <c r="GP8" s="996"/>
      <c r="GQ8" s="996"/>
      <c r="GR8" s="996"/>
      <c r="GS8" s="996"/>
      <c r="GT8" s="996"/>
      <c r="GU8" s="996"/>
      <c r="GV8" s="996"/>
      <c r="GW8" s="996"/>
      <c r="GX8" s="996"/>
      <c r="GY8" s="996"/>
      <c r="GZ8" s="996"/>
      <c r="HA8" s="996"/>
      <c r="HB8" s="996"/>
      <c r="HC8" s="996"/>
      <c r="HD8" s="996"/>
      <c r="HE8" s="996"/>
      <c r="HF8" s="996"/>
      <c r="HG8" s="996"/>
      <c r="HH8" s="996"/>
      <c r="HI8" s="996"/>
      <c r="HJ8" s="996"/>
      <c r="HK8" s="996"/>
      <c r="HL8" s="996"/>
      <c r="HM8" s="996"/>
      <c r="HN8" s="996"/>
      <c r="HO8" s="996"/>
      <c r="HP8" s="996"/>
      <c r="HQ8" s="996"/>
      <c r="HR8" s="996"/>
      <c r="HS8" s="996"/>
      <c r="HT8" s="996"/>
      <c r="HU8" s="996"/>
      <c r="HV8" s="996"/>
      <c r="HW8" s="996"/>
      <c r="HX8" s="996"/>
      <c r="HY8" s="996"/>
      <c r="HZ8" s="996"/>
      <c r="IA8" s="996"/>
      <c r="IB8" s="996"/>
      <c r="IC8" s="996"/>
      <c r="ID8" s="996"/>
      <c r="IE8" s="996"/>
      <c r="IF8" s="996"/>
      <c r="IG8" s="996"/>
      <c r="IH8" s="996"/>
      <c r="II8" s="996"/>
      <c r="IJ8" s="996"/>
      <c r="IK8" s="996"/>
      <c r="IL8" s="996"/>
      <c r="IM8" s="996"/>
      <c r="IN8" s="996"/>
      <c r="IO8" s="996"/>
      <c r="IP8" s="996"/>
      <c r="IQ8" s="996"/>
      <c r="IR8" s="996"/>
      <c r="IS8" s="996"/>
      <c r="IT8" s="996"/>
    </row>
    <row r="9" spans="1:254" s="997" customFormat="1">
      <c r="A9" s="566" t="s">
        <v>1182</v>
      </c>
      <c r="B9" s="567">
        <f>SUM(B5:B8)</f>
        <v>910117.11067735811</v>
      </c>
      <c r="C9" s="567">
        <f>SUM(C5:C8)</f>
        <v>910117.11067735811</v>
      </c>
      <c r="D9" s="567">
        <f>SUM(D5:D8)</f>
        <v>910117.11067735811</v>
      </c>
      <c r="E9" s="654">
        <f t="shared" si="0"/>
        <v>0</v>
      </c>
      <c r="F9" s="564"/>
      <c r="G9" s="565"/>
      <c r="H9" s="1001"/>
      <c r="I9" s="996"/>
      <c r="J9" s="996"/>
      <c r="K9" s="996"/>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996"/>
      <c r="BU9" s="996"/>
      <c r="BV9" s="996"/>
      <c r="BW9" s="996"/>
      <c r="BX9" s="996"/>
      <c r="BY9" s="996"/>
      <c r="BZ9" s="996"/>
      <c r="CA9" s="996"/>
      <c r="CB9" s="996"/>
      <c r="CC9" s="996"/>
      <c r="CD9" s="996"/>
      <c r="CE9" s="996"/>
      <c r="CF9" s="996"/>
      <c r="CG9" s="996"/>
      <c r="CH9" s="996"/>
      <c r="CI9" s="996"/>
      <c r="CJ9" s="996"/>
      <c r="CK9" s="996"/>
      <c r="CL9" s="996"/>
      <c r="CM9" s="996"/>
      <c r="CN9" s="996"/>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c r="EX9" s="996"/>
      <c r="EY9" s="996"/>
      <c r="EZ9" s="996"/>
      <c r="FA9" s="996"/>
      <c r="FB9" s="996"/>
      <c r="FC9" s="996"/>
      <c r="FD9" s="996"/>
      <c r="FE9" s="996"/>
      <c r="FF9" s="996"/>
      <c r="FG9" s="996"/>
      <c r="FH9" s="996"/>
      <c r="FI9" s="996"/>
      <c r="FJ9" s="996"/>
      <c r="FK9" s="996"/>
      <c r="FL9" s="996"/>
      <c r="FM9" s="996"/>
      <c r="FN9" s="996"/>
      <c r="FO9" s="996"/>
      <c r="FP9" s="996"/>
      <c r="FQ9" s="996"/>
      <c r="FR9" s="996"/>
      <c r="FS9" s="996"/>
      <c r="FT9" s="996"/>
      <c r="FU9" s="996"/>
      <c r="FV9" s="996"/>
      <c r="FW9" s="996"/>
      <c r="FX9" s="996"/>
      <c r="FY9" s="996"/>
      <c r="FZ9" s="996"/>
      <c r="GA9" s="996"/>
      <c r="GB9" s="996"/>
      <c r="GC9" s="996"/>
      <c r="GD9" s="996"/>
      <c r="GE9" s="996"/>
      <c r="GF9" s="996"/>
      <c r="GG9" s="996"/>
      <c r="GH9" s="996"/>
      <c r="GI9" s="996"/>
      <c r="GJ9" s="996"/>
      <c r="GK9" s="996"/>
      <c r="GL9" s="996"/>
      <c r="GM9" s="996"/>
      <c r="GN9" s="996"/>
      <c r="GO9" s="996"/>
      <c r="GP9" s="996"/>
      <c r="GQ9" s="996"/>
      <c r="GR9" s="996"/>
      <c r="GS9" s="996"/>
      <c r="GT9" s="996"/>
      <c r="GU9" s="996"/>
      <c r="GV9" s="996"/>
      <c r="GW9" s="996"/>
      <c r="GX9" s="996"/>
      <c r="GY9" s="996"/>
      <c r="GZ9" s="996"/>
      <c r="HA9" s="996"/>
      <c r="HB9" s="996"/>
      <c r="HC9" s="996"/>
      <c r="HD9" s="996"/>
      <c r="HE9" s="996"/>
      <c r="HF9" s="996"/>
      <c r="HG9" s="996"/>
      <c r="HH9" s="996"/>
      <c r="HI9" s="996"/>
      <c r="HJ9" s="996"/>
      <c r="HK9" s="996"/>
      <c r="HL9" s="996"/>
      <c r="HM9" s="996"/>
      <c r="HN9" s="996"/>
      <c r="HO9" s="996"/>
      <c r="HP9" s="996"/>
      <c r="HQ9" s="996"/>
      <c r="HR9" s="996"/>
      <c r="HS9" s="996"/>
      <c r="HT9" s="996"/>
      <c r="HU9" s="996"/>
      <c r="HV9" s="996"/>
      <c r="HW9" s="996"/>
      <c r="HX9" s="996"/>
      <c r="HY9" s="996"/>
      <c r="HZ9" s="996"/>
      <c r="IA9" s="996"/>
      <c r="IB9" s="996"/>
      <c r="IC9" s="996"/>
      <c r="ID9" s="996"/>
      <c r="IE9" s="996"/>
      <c r="IF9" s="996"/>
      <c r="IG9" s="996"/>
      <c r="IH9" s="996"/>
      <c r="II9" s="996"/>
      <c r="IJ9" s="996"/>
      <c r="IK9" s="996"/>
      <c r="IL9" s="996"/>
      <c r="IM9" s="996"/>
      <c r="IN9" s="996"/>
      <c r="IO9" s="996"/>
      <c r="IP9" s="996"/>
      <c r="IQ9" s="996"/>
      <c r="IR9" s="996"/>
      <c r="IS9" s="996"/>
      <c r="IT9" s="996"/>
    </row>
    <row r="10" spans="1:254" s="997" customFormat="1">
      <c r="A10" s="562" t="s">
        <v>759</v>
      </c>
      <c r="B10" s="563">
        <f>'Sources and Uses Budget'!$C$9</f>
        <v>0</v>
      </c>
      <c r="C10" s="563">
        <f>'Sources and Uses Budget'!$C$9</f>
        <v>0</v>
      </c>
      <c r="D10" s="563">
        <f>'Sources and Uses Budget'!$C$9</f>
        <v>0</v>
      </c>
      <c r="E10" s="654">
        <f t="shared" si="0"/>
        <v>0</v>
      </c>
      <c r="F10" s="564"/>
      <c r="G10" s="565"/>
      <c r="H10" s="1001"/>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c r="AU10" s="996"/>
      <c r="AV10" s="996"/>
      <c r="AW10" s="996"/>
      <c r="AX10" s="996"/>
      <c r="AY10" s="996"/>
      <c r="AZ10" s="996"/>
      <c r="BA10" s="996"/>
      <c r="BB10" s="996"/>
      <c r="BC10" s="996"/>
      <c r="BD10" s="996"/>
      <c r="BE10" s="996"/>
      <c r="BF10" s="996"/>
      <c r="BG10" s="996"/>
      <c r="BH10" s="996"/>
      <c r="BI10" s="996"/>
      <c r="BJ10" s="996"/>
      <c r="BK10" s="996"/>
      <c r="BL10" s="996"/>
      <c r="BM10" s="996"/>
      <c r="BN10" s="996"/>
      <c r="BO10" s="996"/>
      <c r="BP10" s="996"/>
      <c r="BQ10" s="996"/>
      <c r="BR10" s="996"/>
      <c r="BS10" s="996"/>
      <c r="BT10" s="996"/>
      <c r="BU10" s="996"/>
      <c r="BV10" s="996"/>
      <c r="BW10" s="996"/>
      <c r="BX10" s="996"/>
      <c r="BY10" s="996"/>
      <c r="BZ10" s="996"/>
      <c r="CA10" s="996"/>
      <c r="CB10" s="996"/>
      <c r="CC10" s="996"/>
      <c r="CD10" s="996"/>
      <c r="CE10" s="996"/>
      <c r="CF10" s="996"/>
      <c r="CG10" s="996"/>
      <c r="CH10" s="996"/>
      <c r="CI10" s="996"/>
      <c r="CJ10" s="996"/>
      <c r="CK10" s="996"/>
      <c r="CL10" s="996"/>
      <c r="CM10" s="996"/>
      <c r="CN10" s="996"/>
      <c r="CO10" s="996"/>
      <c r="CP10" s="996"/>
      <c r="CQ10" s="996"/>
      <c r="CR10" s="996"/>
      <c r="CS10" s="996"/>
      <c r="CT10" s="996"/>
      <c r="CU10" s="996"/>
      <c r="CV10" s="996"/>
      <c r="CW10" s="996"/>
      <c r="CX10" s="996"/>
      <c r="CY10" s="996"/>
      <c r="CZ10" s="996"/>
      <c r="DA10" s="996"/>
      <c r="DB10" s="996"/>
      <c r="DC10" s="996"/>
      <c r="DD10" s="996"/>
      <c r="DE10" s="996"/>
      <c r="DF10" s="996"/>
      <c r="DG10" s="996"/>
      <c r="DH10" s="996"/>
      <c r="DI10" s="996"/>
      <c r="DJ10" s="996"/>
      <c r="DK10" s="996"/>
      <c r="DL10" s="996"/>
      <c r="DM10" s="996"/>
      <c r="DN10" s="996"/>
      <c r="DO10" s="996"/>
      <c r="DP10" s="996"/>
      <c r="DQ10" s="996"/>
      <c r="DR10" s="996"/>
      <c r="DS10" s="996"/>
      <c r="DT10" s="996"/>
      <c r="DU10" s="996"/>
      <c r="DV10" s="996"/>
      <c r="DW10" s="996"/>
      <c r="DX10" s="996"/>
      <c r="DY10" s="996"/>
      <c r="DZ10" s="996"/>
      <c r="EA10" s="996"/>
      <c r="EB10" s="996"/>
      <c r="EC10" s="996"/>
      <c r="ED10" s="996"/>
      <c r="EE10" s="996"/>
      <c r="EF10" s="996"/>
      <c r="EG10" s="996"/>
      <c r="EH10" s="996"/>
      <c r="EI10" s="996"/>
      <c r="EJ10" s="996"/>
      <c r="EK10" s="996"/>
      <c r="EL10" s="996"/>
      <c r="EM10" s="996"/>
      <c r="EN10" s="996"/>
      <c r="EO10" s="996"/>
      <c r="EP10" s="996"/>
      <c r="EQ10" s="996"/>
      <c r="ER10" s="996"/>
      <c r="ES10" s="996"/>
      <c r="ET10" s="996"/>
      <c r="EU10" s="996"/>
      <c r="EV10" s="996"/>
      <c r="EW10" s="996"/>
      <c r="EX10" s="996"/>
      <c r="EY10" s="996"/>
      <c r="EZ10" s="996"/>
      <c r="FA10" s="996"/>
      <c r="FB10" s="996"/>
      <c r="FC10" s="996"/>
      <c r="FD10" s="996"/>
      <c r="FE10" s="996"/>
      <c r="FF10" s="996"/>
      <c r="FG10" s="996"/>
      <c r="FH10" s="996"/>
      <c r="FI10" s="996"/>
      <c r="FJ10" s="996"/>
      <c r="FK10" s="996"/>
      <c r="FL10" s="996"/>
      <c r="FM10" s="996"/>
      <c r="FN10" s="996"/>
      <c r="FO10" s="996"/>
      <c r="FP10" s="996"/>
      <c r="FQ10" s="996"/>
      <c r="FR10" s="996"/>
      <c r="FS10" s="996"/>
      <c r="FT10" s="996"/>
      <c r="FU10" s="996"/>
      <c r="FV10" s="996"/>
      <c r="FW10" s="996"/>
      <c r="FX10" s="996"/>
      <c r="FY10" s="996"/>
      <c r="FZ10" s="996"/>
      <c r="GA10" s="996"/>
      <c r="GB10" s="996"/>
      <c r="GC10" s="996"/>
      <c r="GD10" s="996"/>
      <c r="GE10" s="996"/>
      <c r="GF10" s="996"/>
      <c r="GG10" s="996"/>
      <c r="GH10" s="996"/>
      <c r="GI10" s="996"/>
      <c r="GJ10" s="996"/>
      <c r="GK10" s="996"/>
      <c r="GL10" s="996"/>
      <c r="GM10" s="996"/>
      <c r="GN10" s="996"/>
      <c r="GO10" s="996"/>
      <c r="GP10" s="996"/>
      <c r="GQ10" s="996"/>
      <c r="GR10" s="996"/>
      <c r="GS10" s="996"/>
      <c r="GT10" s="996"/>
      <c r="GU10" s="996"/>
      <c r="GV10" s="996"/>
      <c r="GW10" s="996"/>
      <c r="GX10" s="996"/>
      <c r="GY10" s="996"/>
      <c r="GZ10" s="996"/>
      <c r="HA10" s="996"/>
      <c r="HB10" s="996"/>
      <c r="HC10" s="996"/>
      <c r="HD10" s="996"/>
      <c r="HE10" s="996"/>
      <c r="HF10" s="996"/>
      <c r="HG10" s="996"/>
      <c r="HH10" s="996"/>
      <c r="HI10" s="996"/>
      <c r="HJ10" s="996"/>
      <c r="HK10" s="996"/>
      <c r="HL10" s="996"/>
      <c r="HM10" s="996"/>
      <c r="HN10" s="996"/>
      <c r="HO10" s="996"/>
      <c r="HP10" s="996"/>
      <c r="HQ10" s="996"/>
      <c r="HR10" s="996"/>
      <c r="HS10" s="996"/>
      <c r="HT10" s="996"/>
      <c r="HU10" s="996"/>
      <c r="HV10" s="996"/>
      <c r="HW10" s="996"/>
      <c r="HX10" s="996"/>
      <c r="HY10" s="996"/>
      <c r="HZ10" s="996"/>
      <c r="IA10" s="996"/>
      <c r="IB10" s="996"/>
      <c r="IC10" s="996"/>
      <c r="ID10" s="996"/>
      <c r="IE10" s="996"/>
      <c r="IF10" s="996"/>
      <c r="IG10" s="996"/>
      <c r="IH10" s="996"/>
      <c r="II10" s="996"/>
      <c r="IJ10" s="996"/>
      <c r="IK10" s="996"/>
      <c r="IL10" s="996"/>
      <c r="IM10" s="996"/>
      <c r="IN10" s="996"/>
      <c r="IO10" s="996"/>
      <c r="IP10" s="996"/>
      <c r="IQ10" s="996"/>
      <c r="IR10" s="996"/>
      <c r="IS10" s="996"/>
      <c r="IT10" s="996"/>
    </row>
    <row r="11" spans="1:254" s="997" customFormat="1">
      <c r="A11" s="562" t="s">
        <v>1183</v>
      </c>
      <c r="B11" s="563">
        <f>'Sources and Uses Budget'!$C$10</f>
        <v>0</v>
      </c>
      <c r="C11" s="563">
        <f>'Sources and Uses Budget'!$C$10</f>
        <v>0</v>
      </c>
      <c r="D11" s="563">
        <f>'Sources and Uses Budget'!$C$10</f>
        <v>0</v>
      </c>
      <c r="E11" s="654">
        <f t="shared" si="0"/>
        <v>0</v>
      </c>
      <c r="F11" s="564"/>
      <c r="G11" s="565"/>
      <c r="H11" s="1001"/>
      <c r="I11" s="996"/>
      <c r="J11" s="996"/>
      <c r="K11" s="996"/>
      <c r="L11" s="996"/>
      <c r="M11" s="996"/>
      <c r="N11" s="996"/>
      <c r="O11" s="996"/>
      <c r="P11" s="996"/>
      <c r="Q11" s="996"/>
      <c r="R11" s="996"/>
      <c r="S11" s="996"/>
      <c r="T11" s="996"/>
      <c r="U11" s="996"/>
      <c r="V11" s="996"/>
      <c r="W11" s="996"/>
      <c r="X11" s="996"/>
      <c r="Y11" s="996"/>
      <c r="Z11" s="996"/>
      <c r="AA11" s="996"/>
      <c r="AB11" s="996"/>
      <c r="AC11" s="996"/>
      <c r="AD11" s="996"/>
      <c r="AE11" s="996"/>
      <c r="AF11" s="996"/>
      <c r="AG11" s="996"/>
      <c r="AH11" s="996"/>
      <c r="AI11" s="996"/>
      <c r="AJ11" s="996"/>
      <c r="AK11" s="996"/>
      <c r="AL11" s="996"/>
      <c r="AM11" s="996"/>
      <c r="AN11" s="996"/>
      <c r="AO11" s="996"/>
      <c r="AP11" s="996"/>
      <c r="AQ11" s="996"/>
      <c r="AR11" s="996"/>
      <c r="AS11" s="996"/>
      <c r="AT11" s="996"/>
      <c r="AU11" s="996"/>
      <c r="AV11" s="996"/>
      <c r="AW11" s="996"/>
      <c r="AX11" s="996"/>
      <c r="AY11" s="996"/>
      <c r="AZ11" s="996"/>
      <c r="BA11" s="996"/>
      <c r="BB11" s="996"/>
      <c r="BC11" s="996"/>
      <c r="BD11" s="996"/>
      <c r="BE11" s="996"/>
      <c r="BF11" s="996"/>
      <c r="BG11" s="996"/>
      <c r="BH11" s="996"/>
      <c r="BI11" s="996"/>
      <c r="BJ11" s="996"/>
      <c r="BK11" s="996"/>
      <c r="BL11" s="996"/>
      <c r="BM11" s="996"/>
      <c r="BN11" s="996"/>
      <c r="BO11" s="996"/>
      <c r="BP11" s="996"/>
      <c r="BQ11" s="996"/>
      <c r="BR11" s="996"/>
      <c r="BS11" s="996"/>
      <c r="BT11" s="996"/>
      <c r="BU11" s="996"/>
      <c r="BV11" s="996"/>
      <c r="BW11" s="996"/>
      <c r="BX11" s="996"/>
      <c r="BY11" s="996"/>
      <c r="BZ11" s="996"/>
      <c r="CA11" s="996"/>
      <c r="CB11" s="996"/>
      <c r="CC11" s="996"/>
      <c r="CD11" s="996"/>
      <c r="CE11" s="996"/>
      <c r="CF11" s="996"/>
      <c r="CG11" s="996"/>
      <c r="CH11" s="996"/>
      <c r="CI11" s="996"/>
      <c r="CJ11" s="996"/>
      <c r="CK11" s="996"/>
      <c r="CL11" s="996"/>
      <c r="CM11" s="996"/>
      <c r="CN11" s="996"/>
      <c r="CO11" s="996"/>
      <c r="CP11" s="996"/>
      <c r="CQ11" s="996"/>
      <c r="CR11" s="996"/>
      <c r="CS11" s="996"/>
      <c r="CT11" s="996"/>
      <c r="CU11" s="996"/>
      <c r="CV11" s="996"/>
      <c r="CW11" s="996"/>
      <c r="CX11" s="996"/>
      <c r="CY11" s="996"/>
      <c r="CZ11" s="996"/>
      <c r="DA11" s="996"/>
      <c r="DB11" s="996"/>
      <c r="DC11" s="996"/>
      <c r="DD11" s="996"/>
      <c r="DE11" s="996"/>
      <c r="DF11" s="996"/>
      <c r="DG11" s="996"/>
      <c r="DH11" s="996"/>
      <c r="DI11" s="996"/>
      <c r="DJ11" s="996"/>
      <c r="DK11" s="996"/>
      <c r="DL11" s="996"/>
      <c r="DM11" s="996"/>
      <c r="DN11" s="996"/>
      <c r="DO11" s="996"/>
      <c r="DP11" s="996"/>
      <c r="DQ11" s="996"/>
      <c r="DR11" s="996"/>
      <c r="DS11" s="996"/>
      <c r="DT11" s="996"/>
      <c r="DU11" s="996"/>
      <c r="DV11" s="996"/>
      <c r="DW11" s="996"/>
      <c r="DX11" s="996"/>
      <c r="DY11" s="996"/>
      <c r="DZ11" s="996"/>
      <c r="EA11" s="996"/>
      <c r="EB11" s="996"/>
      <c r="EC11" s="996"/>
      <c r="ED11" s="996"/>
      <c r="EE11" s="996"/>
      <c r="EF11" s="996"/>
      <c r="EG11" s="996"/>
      <c r="EH11" s="996"/>
      <c r="EI11" s="996"/>
      <c r="EJ11" s="996"/>
      <c r="EK11" s="996"/>
      <c r="EL11" s="996"/>
      <c r="EM11" s="996"/>
      <c r="EN11" s="996"/>
      <c r="EO11" s="996"/>
      <c r="EP11" s="996"/>
      <c r="EQ11" s="996"/>
      <c r="ER11" s="996"/>
      <c r="ES11" s="996"/>
      <c r="ET11" s="996"/>
      <c r="EU11" s="996"/>
      <c r="EV11" s="996"/>
      <c r="EW11" s="996"/>
      <c r="EX11" s="996"/>
      <c r="EY11" s="996"/>
      <c r="EZ11" s="996"/>
      <c r="FA11" s="996"/>
      <c r="FB11" s="996"/>
      <c r="FC11" s="996"/>
      <c r="FD11" s="996"/>
      <c r="FE11" s="996"/>
      <c r="FF11" s="996"/>
      <c r="FG11" s="996"/>
      <c r="FH11" s="996"/>
      <c r="FI11" s="996"/>
      <c r="FJ11" s="996"/>
      <c r="FK11" s="996"/>
      <c r="FL11" s="996"/>
      <c r="FM11" s="996"/>
      <c r="FN11" s="996"/>
      <c r="FO11" s="996"/>
      <c r="FP11" s="996"/>
      <c r="FQ11" s="996"/>
      <c r="FR11" s="996"/>
      <c r="FS11" s="996"/>
      <c r="FT11" s="996"/>
      <c r="FU11" s="996"/>
      <c r="FV11" s="996"/>
      <c r="FW11" s="996"/>
      <c r="FX11" s="996"/>
      <c r="FY11" s="996"/>
      <c r="FZ11" s="996"/>
      <c r="GA11" s="996"/>
      <c r="GB11" s="996"/>
      <c r="GC11" s="996"/>
      <c r="GD11" s="996"/>
      <c r="GE11" s="996"/>
      <c r="GF11" s="996"/>
      <c r="GG11" s="996"/>
      <c r="GH11" s="996"/>
      <c r="GI11" s="996"/>
      <c r="GJ11" s="996"/>
      <c r="GK11" s="996"/>
      <c r="GL11" s="996"/>
      <c r="GM11" s="996"/>
      <c r="GN11" s="996"/>
      <c r="GO11" s="996"/>
      <c r="GP11" s="996"/>
      <c r="GQ11" s="996"/>
      <c r="GR11" s="996"/>
      <c r="GS11" s="996"/>
      <c r="GT11" s="996"/>
      <c r="GU11" s="996"/>
      <c r="GV11" s="996"/>
      <c r="GW11" s="996"/>
      <c r="GX11" s="996"/>
      <c r="GY11" s="996"/>
      <c r="GZ11" s="996"/>
      <c r="HA11" s="996"/>
      <c r="HB11" s="996"/>
      <c r="HC11" s="996"/>
      <c r="HD11" s="996"/>
      <c r="HE11" s="996"/>
      <c r="HF11" s="996"/>
      <c r="HG11" s="996"/>
      <c r="HH11" s="996"/>
      <c r="HI11" s="996"/>
      <c r="HJ11" s="996"/>
      <c r="HK11" s="996"/>
      <c r="HL11" s="996"/>
      <c r="HM11" s="996"/>
      <c r="HN11" s="996"/>
      <c r="HO11" s="996"/>
      <c r="HP11" s="996"/>
      <c r="HQ11" s="996"/>
      <c r="HR11" s="996"/>
      <c r="HS11" s="996"/>
      <c r="HT11" s="996"/>
      <c r="HU11" s="996"/>
      <c r="HV11" s="996"/>
      <c r="HW11" s="996"/>
      <c r="HX11" s="996"/>
      <c r="HY11" s="996"/>
      <c r="HZ11" s="996"/>
      <c r="IA11" s="996"/>
      <c r="IB11" s="996"/>
      <c r="IC11" s="996"/>
      <c r="ID11" s="996"/>
      <c r="IE11" s="996"/>
      <c r="IF11" s="996"/>
      <c r="IG11" s="996"/>
      <c r="IH11" s="996"/>
      <c r="II11" s="996"/>
      <c r="IJ11" s="996"/>
      <c r="IK11" s="996"/>
      <c r="IL11" s="996"/>
      <c r="IM11" s="996"/>
      <c r="IN11" s="996"/>
      <c r="IO11" s="996"/>
      <c r="IP11" s="996"/>
      <c r="IQ11" s="996"/>
      <c r="IR11" s="996"/>
      <c r="IS11" s="996"/>
      <c r="IT11" s="996"/>
    </row>
    <row r="12" spans="1:254" s="997" customFormat="1">
      <c r="A12" s="566" t="s">
        <v>760</v>
      </c>
      <c r="B12" s="567">
        <f>SUM(B10:B11)</f>
        <v>0</v>
      </c>
      <c r="C12" s="567">
        <f>SUM(C10:C11)</f>
        <v>0</v>
      </c>
      <c r="D12" s="567">
        <f>SUM(D10:D11)</f>
        <v>0</v>
      </c>
      <c r="E12" s="654">
        <f t="shared" si="0"/>
        <v>0</v>
      </c>
      <c r="F12" s="564"/>
      <c r="G12" s="565"/>
      <c r="H12" s="1001"/>
      <c r="I12" s="996"/>
      <c r="J12" s="996"/>
      <c r="K12" s="996"/>
      <c r="L12" s="996"/>
      <c r="M12" s="996"/>
      <c r="N12" s="996"/>
      <c r="O12" s="996"/>
      <c r="P12" s="996"/>
      <c r="Q12" s="996"/>
      <c r="R12" s="996"/>
      <c r="S12" s="996"/>
      <c r="T12" s="996"/>
      <c r="U12" s="996"/>
      <c r="V12" s="996"/>
      <c r="W12" s="996"/>
      <c r="X12" s="996"/>
      <c r="Y12" s="996"/>
      <c r="Z12" s="996"/>
      <c r="AA12" s="996"/>
      <c r="AB12" s="996"/>
      <c r="AC12" s="996"/>
      <c r="AD12" s="996"/>
      <c r="AE12" s="996"/>
      <c r="AF12" s="996"/>
      <c r="AG12" s="996"/>
      <c r="AH12" s="996"/>
      <c r="AI12" s="996"/>
      <c r="AJ12" s="996"/>
      <c r="AK12" s="996"/>
      <c r="AL12" s="996"/>
      <c r="AM12" s="996"/>
      <c r="AN12" s="996"/>
      <c r="AO12" s="996"/>
      <c r="AP12" s="996"/>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6"/>
      <c r="CD12" s="996"/>
      <c r="CE12" s="996"/>
      <c r="CF12" s="996"/>
      <c r="CG12" s="996"/>
      <c r="CH12" s="996"/>
      <c r="CI12" s="996"/>
      <c r="CJ12" s="996"/>
      <c r="CK12" s="996"/>
      <c r="CL12" s="996"/>
      <c r="CM12" s="996"/>
      <c r="CN12" s="996"/>
      <c r="CO12" s="996"/>
      <c r="CP12" s="996"/>
      <c r="CQ12" s="996"/>
      <c r="CR12" s="996"/>
      <c r="CS12" s="996"/>
      <c r="CT12" s="996"/>
      <c r="CU12" s="996"/>
      <c r="CV12" s="996"/>
      <c r="CW12" s="996"/>
      <c r="CX12" s="996"/>
      <c r="CY12" s="996"/>
      <c r="CZ12" s="996"/>
      <c r="DA12" s="996"/>
      <c r="DB12" s="996"/>
      <c r="DC12" s="996"/>
      <c r="DD12" s="996"/>
      <c r="DE12" s="996"/>
      <c r="DF12" s="996"/>
      <c r="DG12" s="996"/>
      <c r="DH12" s="996"/>
      <c r="DI12" s="996"/>
      <c r="DJ12" s="996"/>
      <c r="DK12" s="996"/>
      <c r="DL12" s="996"/>
      <c r="DM12" s="996"/>
      <c r="DN12" s="996"/>
      <c r="DO12" s="996"/>
      <c r="DP12" s="996"/>
      <c r="DQ12" s="996"/>
      <c r="DR12" s="996"/>
      <c r="DS12" s="996"/>
      <c r="DT12" s="996"/>
      <c r="DU12" s="996"/>
      <c r="DV12" s="996"/>
      <c r="DW12" s="996"/>
      <c r="DX12" s="996"/>
      <c r="DY12" s="996"/>
      <c r="DZ12" s="996"/>
      <c r="EA12" s="996"/>
      <c r="EB12" s="996"/>
      <c r="EC12" s="996"/>
      <c r="ED12" s="996"/>
      <c r="EE12" s="996"/>
      <c r="EF12" s="996"/>
      <c r="EG12" s="996"/>
      <c r="EH12" s="996"/>
      <c r="EI12" s="996"/>
      <c r="EJ12" s="996"/>
      <c r="EK12" s="996"/>
      <c r="EL12" s="996"/>
      <c r="EM12" s="996"/>
      <c r="EN12" s="996"/>
      <c r="EO12" s="996"/>
      <c r="EP12" s="996"/>
      <c r="EQ12" s="996"/>
      <c r="ER12" s="996"/>
      <c r="ES12" s="996"/>
      <c r="ET12" s="996"/>
      <c r="EU12" s="996"/>
      <c r="EV12" s="996"/>
      <c r="EW12" s="996"/>
      <c r="EX12" s="996"/>
      <c r="EY12" s="996"/>
      <c r="EZ12" s="996"/>
      <c r="FA12" s="996"/>
      <c r="FB12" s="996"/>
      <c r="FC12" s="996"/>
      <c r="FD12" s="996"/>
      <c r="FE12" s="996"/>
      <c r="FF12" s="996"/>
      <c r="FG12" s="996"/>
      <c r="FH12" s="996"/>
      <c r="FI12" s="996"/>
      <c r="FJ12" s="996"/>
      <c r="FK12" s="996"/>
      <c r="FL12" s="996"/>
      <c r="FM12" s="996"/>
      <c r="FN12" s="996"/>
      <c r="FO12" s="996"/>
      <c r="FP12" s="996"/>
      <c r="FQ12" s="996"/>
      <c r="FR12" s="996"/>
      <c r="FS12" s="996"/>
      <c r="FT12" s="996"/>
      <c r="FU12" s="996"/>
      <c r="FV12" s="996"/>
      <c r="FW12" s="996"/>
      <c r="FX12" s="996"/>
      <c r="FY12" s="996"/>
      <c r="FZ12" s="996"/>
      <c r="GA12" s="996"/>
      <c r="GB12" s="996"/>
      <c r="GC12" s="996"/>
      <c r="GD12" s="996"/>
      <c r="GE12" s="996"/>
      <c r="GF12" s="996"/>
      <c r="GG12" s="996"/>
      <c r="GH12" s="996"/>
      <c r="GI12" s="996"/>
      <c r="GJ12" s="996"/>
      <c r="GK12" s="996"/>
      <c r="GL12" s="996"/>
      <c r="GM12" s="996"/>
      <c r="GN12" s="996"/>
      <c r="GO12" s="996"/>
      <c r="GP12" s="996"/>
      <c r="GQ12" s="996"/>
      <c r="GR12" s="996"/>
      <c r="GS12" s="996"/>
      <c r="GT12" s="996"/>
      <c r="GU12" s="996"/>
      <c r="GV12" s="996"/>
      <c r="GW12" s="996"/>
      <c r="GX12" s="996"/>
      <c r="GY12" s="996"/>
      <c r="GZ12" s="996"/>
      <c r="HA12" s="996"/>
      <c r="HB12" s="996"/>
      <c r="HC12" s="996"/>
      <c r="HD12" s="996"/>
      <c r="HE12" s="996"/>
      <c r="HF12" s="996"/>
      <c r="HG12" s="996"/>
      <c r="HH12" s="996"/>
      <c r="HI12" s="996"/>
      <c r="HJ12" s="996"/>
      <c r="HK12" s="996"/>
      <c r="HL12" s="996"/>
      <c r="HM12" s="996"/>
      <c r="HN12" s="996"/>
      <c r="HO12" s="996"/>
      <c r="HP12" s="996"/>
      <c r="HQ12" s="996"/>
      <c r="HR12" s="996"/>
      <c r="HS12" s="996"/>
      <c r="HT12" s="996"/>
      <c r="HU12" s="996"/>
      <c r="HV12" s="996"/>
      <c r="HW12" s="996"/>
      <c r="HX12" s="996"/>
      <c r="HY12" s="996"/>
      <c r="HZ12" s="996"/>
      <c r="IA12" s="996"/>
      <c r="IB12" s="996"/>
      <c r="IC12" s="996"/>
      <c r="ID12" s="996"/>
      <c r="IE12" s="996"/>
      <c r="IF12" s="996"/>
      <c r="IG12" s="996"/>
      <c r="IH12" s="996"/>
      <c r="II12" s="996"/>
      <c r="IJ12" s="996"/>
      <c r="IK12" s="996"/>
      <c r="IL12" s="996"/>
      <c r="IM12" s="996"/>
      <c r="IN12" s="996"/>
      <c r="IO12" s="996"/>
      <c r="IP12" s="996"/>
      <c r="IQ12" s="996"/>
      <c r="IR12" s="996"/>
      <c r="IS12" s="996"/>
      <c r="IT12" s="996"/>
    </row>
    <row r="13" spans="1:254" s="997" customFormat="1">
      <c r="A13" s="566" t="s">
        <v>981</v>
      </c>
      <c r="B13" s="567">
        <f>SUM(B9+B12)</f>
        <v>910117.11067735811</v>
      </c>
      <c r="C13" s="567">
        <f>SUM(C9+C12)</f>
        <v>910117.11067735811</v>
      </c>
      <c r="D13" s="567">
        <f>SUM(D9+D12)</f>
        <v>910117.11067735811</v>
      </c>
      <c r="E13" s="654">
        <f t="shared" si="0"/>
        <v>0</v>
      </c>
      <c r="F13" s="564"/>
      <c r="G13" s="565"/>
      <c r="H13" s="1001"/>
      <c r="I13" s="996"/>
      <c r="J13" s="996"/>
      <c r="K13" s="996"/>
      <c r="L13" s="996"/>
      <c r="M13" s="996"/>
      <c r="N13" s="996"/>
      <c r="O13" s="996"/>
      <c r="P13" s="996"/>
      <c r="Q13" s="996"/>
      <c r="R13" s="996"/>
      <c r="S13" s="996"/>
      <c r="T13" s="996"/>
      <c r="U13" s="996"/>
      <c r="V13" s="996"/>
      <c r="W13" s="996"/>
      <c r="X13" s="996"/>
      <c r="Y13" s="996"/>
      <c r="Z13" s="996"/>
      <c r="AA13" s="996"/>
      <c r="AB13" s="996"/>
      <c r="AC13" s="996"/>
      <c r="AD13" s="996"/>
      <c r="AE13" s="996"/>
      <c r="AF13" s="996"/>
      <c r="AG13" s="996"/>
      <c r="AH13" s="996"/>
      <c r="AI13" s="996"/>
      <c r="AJ13" s="996"/>
      <c r="AK13" s="996"/>
      <c r="AL13" s="996"/>
      <c r="AM13" s="996"/>
      <c r="AN13" s="996"/>
      <c r="AO13" s="996"/>
      <c r="AP13" s="996"/>
      <c r="AQ13" s="996"/>
      <c r="AR13" s="996"/>
      <c r="AS13" s="996"/>
      <c r="AT13" s="996"/>
      <c r="AU13" s="996"/>
      <c r="AV13" s="996"/>
      <c r="AW13" s="996"/>
      <c r="AX13" s="996"/>
      <c r="AY13" s="996"/>
      <c r="AZ13" s="996"/>
      <c r="BA13" s="996"/>
      <c r="BB13" s="996"/>
      <c r="BC13" s="996"/>
      <c r="BD13" s="996"/>
      <c r="BE13" s="996"/>
      <c r="BF13" s="996"/>
      <c r="BG13" s="996"/>
      <c r="BH13" s="996"/>
      <c r="BI13" s="996"/>
      <c r="BJ13" s="996"/>
      <c r="BK13" s="996"/>
      <c r="BL13" s="996"/>
      <c r="BM13" s="996"/>
      <c r="BN13" s="996"/>
      <c r="BO13" s="996"/>
      <c r="BP13" s="996"/>
      <c r="BQ13" s="996"/>
      <c r="BR13" s="996"/>
      <c r="BS13" s="996"/>
      <c r="BT13" s="996"/>
      <c r="BU13" s="996"/>
      <c r="BV13" s="996"/>
      <c r="BW13" s="996"/>
      <c r="BX13" s="996"/>
      <c r="BY13" s="996"/>
      <c r="BZ13" s="996"/>
      <c r="CA13" s="996"/>
      <c r="CB13" s="996"/>
      <c r="CC13" s="996"/>
      <c r="CD13" s="996"/>
      <c r="CE13" s="996"/>
      <c r="CF13" s="996"/>
      <c r="CG13" s="996"/>
      <c r="CH13" s="996"/>
      <c r="CI13" s="996"/>
      <c r="CJ13" s="996"/>
      <c r="CK13" s="996"/>
      <c r="CL13" s="996"/>
      <c r="CM13" s="996"/>
      <c r="CN13" s="996"/>
      <c r="CO13" s="996"/>
      <c r="CP13" s="996"/>
      <c r="CQ13" s="996"/>
      <c r="CR13" s="996"/>
      <c r="CS13" s="996"/>
      <c r="CT13" s="996"/>
      <c r="CU13" s="996"/>
      <c r="CV13" s="996"/>
      <c r="CW13" s="996"/>
      <c r="CX13" s="996"/>
      <c r="CY13" s="996"/>
      <c r="CZ13" s="996"/>
      <c r="DA13" s="996"/>
      <c r="DB13" s="996"/>
      <c r="DC13" s="996"/>
      <c r="DD13" s="996"/>
      <c r="DE13" s="996"/>
      <c r="DF13" s="996"/>
      <c r="DG13" s="996"/>
      <c r="DH13" s="996"/>
      <c r="DI13" s="996"/>
      <c r="DJ13" s="996"/>
      <c r="DK13" s="996"/>
      <c r="DL13" s="996"/>
      <c r="DM13" s="996"/>
      <c r="DN13" s="996"/>
      <c r="DO13" s="996"/>
      <c r="DP13" s="996"/>
      <c r="DQ13" s="996"/>
      <c r="DR13" s="996"/>
      <c r="DS13" s="996"/>
      <c r="DT13" s="996"/>
      <c r="DU13" s="996"/>
      <c r="DV13" s="996"/>
      <c r="DW13" s="996"/>
      <c r="DX13" s="996"/>
      <c r="DY13" s="996"/>
      <c r="DZ13" s="996"/>
      <c r="EA13" s="996"/>
      <c r="EB13" s="996"/>
      <c r="EC13" s="996"/>
      <c r="ED13" s="996"/>
      <c r="EE13" s="996"/>
      <c r="EF13" s="996"/>
      <c r="EG13" s="996"/>
      <c r="EH13" s="996"/>
      <c r="EI13" s="996"/>
      <c r="EJ13" s="996"/>
      <c r="EK13" s="996"/>
      <c r="EL13" s="996"/>
      <c r="EM13" s="996"/>
      <c r="EN13" s="996"/>
      <c r="EO13" s="996"/>
      <c r="EP13" s="996"/>
      <c r="EQ13" s="996"/>
      <c r="ER13" s="996"/>
      <c r="ES13" s="996"/>
      <c r="ET13" s="996"/>
      <c r="EU13" s="996"/>
      <c r="EV13" s="996"/>
      <c r="EW13" s="996"/>
      <c r="EX13" s="996"/>
      <c r="EY13" s="996"/>
      <c r="EZ13" s="996"/>
      <c r="FA13" s="996"/>
      <c r="FB13" s="996"/>
      <c r="FC13" s="996"/>
      <c r="FD13" s="996"/>
      <c r="FE13" s="996"/>
      <c r="FF13" s="996"/>
      <c r="FG13" s="996"/>
      <c r="FH13" s="996"/>
      <c r="FI13" s="996"/>
      <c r="FJ13" s="996"/>
      <c r="FK13" s="996"/>
      <c r="FL13" s="996"/>
      <c r="FM13" s="996"/>
      <c r="FN13" s="996"/>
      <c r="FO13" s="996"/>
      <c r="FP13" s="996"/>
      <c r="FQ13" s="996"/>
      <c r="FR13" s="996"/>
      <c r="FS13" s="996"/>
      <c r="FT13" s="996"/>
      <c r="FU13" s="996"/>
      <c r="FV13" s="996"/>
      <c r="FW13" s="996"/>
      <c r="FX13" s="996"/>
      <c r="FY13" s="996"/>
      <c r="FZ13" s="996"/>
      <c r="GA13" s="996"/>
      <c r="GB13" s="996"/>
      <c r="GC13" s="996"/>
      <c r="GD13" s="996"/>
      <c r="GE13" s="996"/>
      <c r="GF13" s="996"/>
      <c r="GG13" s="996"/>
      <c r="GH13" s="996"/>
      <c r="GI13" s="996"/>
      <c r="GJ13" s="996"/>
      <c r="GK13" s="996"/>
      <c r="GL13" s="996"/>
      <c r="GM13" s="996"/>
      <c r="GN13" s="996"/>
      <c r="GO13" s="996"/>
      <c r="GP13" s="996"/>
      <c r="GQ13" s="996"/>
      <c r="GR13" s="996"/>
      <c r="GS13" s="996"/>
      <c r="GT13" s="996"/>
      <c r="GU13" s="996"/>
      <c r="GV13" s="996"/>
      <c r="GW13" s="996"/>
      <c r="GX13" s="996"/>
      <c r="GY13" s="996"/>
      <c r="GZ13" s="996"/>
      <c r="HA13" s="996"/>
      <c r="HB13" s="996"/>
      <c r="HC13" s="996"/>
      <c r="HD13" s="996"/>
      <c r="HE13" s="996"/>
      <c r="HF13" s="996"/>
      <c r="HG13" s="996"/>
      <c r="HH13" s="996"/>
      <c r="HI13" s="996"/>
      <c r="HJ13" s="996"/>
      <c r="HK13" s="996"/>
      <c r="HL13" s="996"/>
      <c r="HM13" s="996"/>
      <c r="HN13" s="996"/>
      <c r="HO13" s="996"/>
      <c r="HP13" s="996"/>
      <c r="HQ13" s="996"/>
      <c r="HR13" s="996"/>
      <c r="HS13" s="996"/>
      <c r="HT13" s="996"/>
      <c r="HU13" s="996"/>
      <c r="HV13" s="996"/>
      <c r="HW13" s="996"/>
      <c r="HX13" s="996"/>
      <c r="HY13" s="996"/>
      <c r="HZ13" s="996"/>
      <c r="IA13" s="996"/>
      <c r="IB13" s="996"/>
      <c r="IC13" s="996"/>
      <c r="ID13" s="996"/>
      <c r="IE13" s="996"/>
      <c r="IF13" s="996"/>
      <c r="IG13" s="996"/>
      <c r="IH13" s="996"/>
      <c r="II13" s="996"/>
      <c r="IJ13" s="996"/>
      <c r="IK13" s="996"/>
      <c r="IL13" s="996"/>
      <c r="IM13" s="996"/>
      <c r="IN13" s="996"/>
      <c r="IO13" s="996"/>
      <c r="IP13" s="996"/>
      <c r="IQ13" s="996"/>
      <c r="IR13" s="996"/>
      <c r="IS13" s="996"/>
      <c r="IT13" s="996"/>
    </row>
    <row r="14" spans="1:254" s="997" customFormat="1">
      <c r="A14" s="731" t="s">
        <v>1320</v>
      </c>
      <c r="B14" s="563">
        <f>'Sources and Uses Budget'!$C$13</f>
        <v>1031846.8110360836</v>
      </c>
      <c r="C14" s="563">
        <f>'Sources and Uses Budget'!$C$13</f>
        <v>1031846.8110360836</v>
      </c>
      <c r="D14" s="563">
        <f>'Sources and Uses Budget'!$C$13</f>
        <v>1031846.8110360836</v>
      </c>
      <c r="E14" s="654">
        <f t="shared" si="0"/>
        <v>0</v>
      </c>
      <c r="F14" s="564"/>
      <c r="G14" s="565"/>
      <c r="H14" s="1001"/>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996"/>
      <c r="AP14" s="996"/>
      <c r="AQ14" s="996"/>
      <c r="AR14" s="996"/>
      <c r="AS14" s="996"/>
      <c r="AT14" s="996"/>
      <c r="AU14" s="996"/>
      <c r="AV14" s="996"/>
      <c r="AW14" s="996"/>
      <c r="AX14" s="996"/>
      <c r="AY14" s="996"/>
      <c r="AZ14" s="996"/>
      <c r="BA14" s="996"/>
      <c r="BB14" s="996"/>
      <c r="BC14" s="996"/>
      <c r="BD14" s="996"/>
      <c r="BE14" s="996"/>
      <c r="BF14" s="996"/>
      <c r="BG14" s="996"/>
      <c r="BH14" s="996"/>
      <c r="BI14" s="996"/>
      <c r="BJ14" s="996"/>
      <c r="BK14" s="996"/>
      <c r="BL14" s="996"/>
      <c r="BM14" s="996"/>
      <c r="BN14" s="996"/>
      <c r="BO14" s="996"/>
      <c r="BP14" s="996"/>
      <c r="BQ14" s="996"/>
      <c r="BR14" s="996"/>
      <c r="BS14" s="996"/>
      <c r="BT14" s="996"/>
      <c r="BU14" s="996"/>
      <c r="BV14" s="996"/>
      <c r="BW14" s="996"/>
      <c r="BX14" s="996"/>
      <c r="BY14" s="996"/>
      <c r="BZ14" s="996"/>
      <c r="CA14" s="996"/>
      <c r="CB14" s="996"/>
      <c r="CC14" s="996"/>
      <c r="CD14" s="996"/>
      <c r="CE14" s="996"/>
      <c r="CF14" s="996"/>
      <c r="CG14" s="996"/>
      <c r="CH14" s="996"/>
      <c r="CI14" s="996"/>
      <c r="CJ14" s="996"/>
      <c r="CK14" s="996"/>
      <c r="CL14" s="996"/>
      <c r="CM14" s="996"/>
      <c r="CN14" s="996"/>
      <c r="CO14" s="996"/>
      <c r="CP14" s="996"/>
      <c r="CQ14" s="996"/>
      <c r="CR14" s="996"/>
      <c r="CS14" s="996"/>
      <c r="CT14" s="996"/>
      <c r="CU14" s="996"/>
      <c r="CV14" s="996"/>
      <c r="CW14" s="996"/>
      <c r="CX14" s="996"/>
      <c r="CY14" s="996"/>
      <c r="CZ14" s="996"/>
      <c r="DA14" s="996"/>
      <c r="DB14" s="996"/>
      <c r="DC14" s="996"/>
      <c r="DD14" s="996"/>
      <c r="DE14" s="996"/>
      <c r="DF14" s="996"/>
      <c r="DG14" s="996"/>
      <c r="DH14" s="996"/>
      <c r="DI14" s="996"/>
      <c r="DJ14" s="996"/>
      <c r="DK14" s="996"/>
      <c r="DL14" s="996"/>
      <c r="DM14" s="996"/>
      <c r="DN14" s="996"/>
      <c r="DO14" s="996"/>
      <c r="DP14" s="996"/>
      <c r="DQ14" s="996"/>
      <c r="DR14" s="996"/>
      <c r="DS14" s="996"/>
      <c r="DT14" s="996"/>
      <c r="DU14" s="996"/>
      <c r="DV14" s="996"/>
      <c r="DW14" s="996"/>
      <c r="DX14" s="996"/>
      <c r="DY14" s="996"/>
      <c r="DZ14" s="996"/>
      <c r="EA14" s="996"/>
      <c r="EB14" s="996"/>
      <c r="EC14" s="996"/>
      <c r="ED14" s="996"/>
      <c r="EE14" s="996"/>
      <c r="EF14" s="996"/>
      <c r="EG14" s="996"/>
      <c r="EH14" s="996"/>
      <c r="EI14" s="996"/>
      <c r="EJ14" s="996"/>
      <c r="EK14" s="996"/>
      <c r="EL14" s="996"/>
      <c r="EM14" s="996"/>
      <c r="EN14" s="996"/>
      <c r="EO14" s="996"/>
      <c r="EP14" s="996"/>
      <c r="EQ14" s="996"/>
      <c r="ER14" s="996"/>
      <c r="ES14" s="996"/>
      <c r="ET14" s="996"/>
      <c r="EU14" s="996"/>
      <c r="EV14" s="996"/>
      <c r="EW14" s="996"/>
      <c r="EX14" s="996"/>
      <c r="EY14" s="996"/>
      <c r="EZ14" s="996"/>
      <c r="FA14" s="996"/>
      <c r="FB14" s="996"/>
      <c r="FC14" s="996"/>
      <c r="FD14" s="996"/>
      <c r="FE14" s="996"/>
      <c r="FF14" s="996"/>
      <c r="FG14" s="996"/>
      <c r="FH14" s="996"/>
      <c r="FI14" s="996"/>
      <c r="FJ14" s="996"/>
      <c r="FK14" s="996"/>
      <c r="FL14" s="996"/>
      <c r="FM14" s="996"/>
      <c r="FN14" s="996"/>
      <c r="FO14" s="996"/>
      <c r="FP14" s="996"/>
      <c r="FQ14" s="996"/>
      <c r="FR14" s="996"/>
      <c r="FS14" s="996"/>
      <c r="FT14" s="996"/>
      <c r="FU14" s="996"/>
      <c r="FV14" s="996"/>
      <c r="FW14" s="996"/>
      <c r="FX14" s="996"/>
      <c r="FY14" s="996"/>
      <c r="FZ14" s="996"/>
      <c r="GA14" s="996"/>
      <c r="GB14" s="996"/>
      <c r="GC14" s="996"/>
      <c r="GD14" s="996"/>
      <c r="GE14" s="996"/>
      <c r="GF14" s="996"/>
      <c r="GG14" s="996"/>
      <c r="GH14" s="996"/>
      <c r="GI14" s="996"/>
      <c r="GJ14" s="996"/>
      <c r="GK14" s="996"/>
      <c r="GL14" s="996"/>
      <c r="GM14" s="996"/>
      <c r="GN14" s="996"/>
      <c r="GO14" s="996"/>
      <c r="GP14" s="996"/>
      <c r="GQ14" s="996"/>
      <c r="GR14" s="996"/>
      <c r="GS14" s="996"/>
      <c r="GT14" s="996"/>
      <c r="GU14" s="996"/>
      <c r="GV14" s="996"/>
      <c r="GW14" s="996"/>
      <c r="GX14" s="996"/>
      <c r="GY14" s="996"/>
      <c r="GZ14" s="996"/>
      <c r="HA14" s="996"/>
      <c r="HB14" s="996"/>
      <c r="HC14" s="996"/>
      <c r="HD14" s="996"/>
      <c r="HE14" s="996"/>
      <c r="HF14" s="996"/>
      <c r="HG14" s="996"/>
      <c r="HH14" s="996"/>
      <c r="HI14" s="996"/>
      <c r="HJ14" s="996"/>
      <c r="HK14" s="996"/>
      <c r="HL14" s="996"/>
      <c r="HM14" s="996"/>
      <c r="HN14" s="996"/>
      <c r="HO14" s="996"/>
      <c r="HP14" s="996"/>
      <c r="HQ14" s="996"/>
      <c r="HR14" s="996"/>
      <c r="HS14" s="996"/>
      <c r="HT14" s="996"/>
      <c r="HU14" s="996"/>
      <c r="HV14" s="996"/>
      <c r="HW14" s="996"/>
      <c r="HX14" s="996"/>
      <c r="HY14" s="996"/>
      <c r="HZ14" s="996"/>
      <c r="IA14" s="996"/>
      <c r="IB14" s="996"/>
      <c r="IC14" s="996"/>
      <c r="ID14" s="996"/>
      <c r="IE14" s="996"/>
      <c r="IF14" s="996"/>
      <c r="IG14" s="996"/>
      <c r="IH14" s="996"/>
      <c r="II14" s="996"/>
      <c r="IJ14" s="996"/>
      <c r="IK14" s="996"/>
      <c r="IL14" s="996"/>
      <c r="IM14" s="996"/>
      <c r="IN14" s="996"/>
      <c r="IO14" s="996"/>
      <c r="IP14" s="996"/>
      <c r="IQ14" s="996"/>
      <c r="IR14" s="996"/>
      <c r="IS14" s="996"/>
      <c r="IT14" s="996"/>
    </row>
    <row r="15" spans="1:254" s="997" customFormat="1" ht="24">
      <c r="A15" s="732" t="s">
        <v>1321</v>
      </c>
      <c r="B15" s="563">
        <f>'Sources and Uses Budget'!$C$14</f>
        <v>0</v>
      </c>
      <c r="C15" s="563">
        <f>'Sources and Uses Budget'!$C$14</f>
        <v>0</v>
      </c>
      <c r="D15" s="563">
        <f>'Sources and Uses Budget'!$C$14</f>
        <v>0</v>
      </c>
      <c r="E15" s="654">
        <f t="shared" si="0"/>
        <v>0</v>
      </c>
      <c r="F15" s="564"/>
      <c r="G15" s="565"/>
      <c r="H15" s="1001"/>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996"/>
      <c r="AP15" s="996"/>
      <c r="AQ15" s="996"/>
      <c r="AR15" s="996"/>
      <c r="AS15" s="996"/>
      <c r="AT15" s="996"/>
      <c r="AU15" s="996"/>
      <c r="AV15" s="996"/>
      <c r="AW15" s="996"/>
      <c r="AX15" s="996"/>
      <c r="AY15" s="996"/>
      <c r="AZ15" s="996"/>
      <c r="BA15" s="996"/>
      <c r="BB15" s="996"/>
      <c r="BC15" s="996"/>
      <c r="BD15" s="996"/>
      <c r="BE15" s="996"/>
      <c r="BF15" s="996"/>
      <c r="BG15" s="996"/>
      <c r="BH15" s="996"/>
      <c r="BI15" s="996"/>
      <c r="BJ15" s="996"/>
      <c r="BK15" s="996"/>
      <c r="BL15" s="996"/>
      <c r="BM15" s="996"/>
      <c r="BN15" s="996"/>
      <c r="BO15" s="996"/>
      <c r="BP15" s="996"/>
      <c r="BQ15" s="996"/>
      <c r="BR15" s="996"/>
      <c r="BS15" s="996"/>
      <c r="BT15" s="996"/>
      <c r="BU15" s="996"/>
      <c r="BV15" s="996"/>
      <c r="BW15" s="996"/>
      <c r="BX15" s="996"/>
      <c r="BY15" s="996"/>
      <c r="BZ15" s="996"/>
      <c r="CA15" s="996"/>
      <c r="CB15" s="996"/>
      <c r="CC15" s="996"/>
      <c r="CD15" s="996"/>
      <c r="CE15" s="996"/>
      <c r="CF15" s="996"/>
      <c r="CG15" s="996"/>
      <c r="CH15" s="996"/>
      <c r="CI15" s="996"/>
      <c r="CJ15" s="996"/>
      <c r="CK15" s="996"/>
      <c r="CL15" s="996"/>
      <c r="CM15" s="996"/>
      <c r="CN15" s="996"/>
      <c r="CO15" s="996"/>
      <c r="CP15" s="996"/>
      <c r="CQ15" s="996"/>
      <c r="CR15" s="996"/>
      <c r="CS15" s="996"/>
      <c r="CT15" s="996"/>
      <c r="CU15" s="996"/>
      <c r="CV15" s="996"/>
      <c r="CW15" s="996"/>
      <c r="CX15" s="996"/>
      <c r="CY15" s="996"/>
      <c r="CZ15" s="996"/>
      <c r="DA15" s="996"/>
      <c r="DB15" s="996"/>
      <c r="DC15" s="996"/>
      <c r="DD15" s="996"/>
      <c r="DE15" s="996"/>
      <c r="DF15" s="996"/>
      <c r="DG15" s="996"/>
      <c r="DH15" s="996"/>
      <c r="DI15" s="996"/>
      <c r="DJ15" s="996"/>
      <c r="DK15" s="996"/>
      <c r="DL15" s="996"/>
      <c r="DM15" s="996"/>
      <c r="DN15" s="996"/>
      <c r="DO15" s="996"/>
      <c r="DP15" s="996"/>
      <c r="DQ15" s="996"/>
      <c r="DR15" s="996"/>
      <c r="DS15" s="996"/>
      <c r="DT15" s="996"/>
      <c r="DU15" s="996"/>
      <c r="DV15" s="996"/>
      <c r="DW15" s="996"/>
      <c r="DX15" s="996"/>
      <c r="DY15" s="996"/>
      <c r="DZ15" s="996"/>
      <c r="EA15" s="996"/>
      <c r="EB15" s="996"/>
      <c r="EC15" s="996"/>
      <c r="ED15" s="996"/>
      <c r="EE15" s="996"/>
      <c r="EF15" s="996"/>
      <c r="EG15" s="996"/>
      <c r="EH15" s="996"/>
      <c r="EI15" s="996"/>
      <c r="EJ15" s="996"/>
      <c r="EK15" s="996"/>
      <c r="EL15" s="996"/>
      <c r="EM15" s="996"/>
      <c r="EN15" s="996"/>
      <c r="EO15" s="996"/>
      <c r="EP15" s="996"/>
      <c r="EQ15" s="996"/>
      <c r="ER15" s="996"/>
      <c r="ES15" s="996"/>
      <c r="ET15" s="996"/>
      <c r="EU15" s="996"/>
      <c r="EV15" s="996"/>
      <c r="EW15" s="996"/>
      <c r="EX15" s="996"/>
      <c r="EY15" s="996"/>
      <c r="EZ15" s="996"/>
      <c r="FA15" s="996"/>
      <c r="FB15" s="996"/>
      <c r="FC15" s="996"/>
      <c r="FD15" s="996"/>
      <c r="FE15" s="996"/>
      <c r="FF15" s="996"/>
      <c r="FG15" s="996"/>
      <c r="FH15" s="996"/>
      <c r="FI15" s="996"/>
      <c r="FJ15" s="996"/>
      <c r="FK15" s="996"/>
      <c r="FL15" s="996"/>
      <c r="FM15" s="996"/>
      <c r="FN15" s="996"/>
      <c r="FO15" s="996"/>
      <c r="FP15" s="996"/>
      <c r="FQ15" s="996"/>
      <c r="FR15" s="996"/>
      <c r="FS15" s="996"/>
      <c r="FT15" s="996"/>
      <c r="FU15" s="996"/>
      <c r="FV15" s="996"/>
      <c r="FW15" s="996"/>
      <c r="FX15" s="996"/>
      <c r="FY15" s="996"/>
      <c r="FZ15" s="996"/>
      <c r="GA15" s="996"/>
      <c r="GB15" s="996"/>
      <c r="GC15" s="996"/>
      <c r="GD15" s="996"/>
      <c r="GE15" s="996"/>
      <c r="GF15" s="996"/>
      <c r="GG15" s="996"/>
      <c r="GH15" s="996"/>
      <c r="GI15" s="996"/>
      <c r="GJ15" s="996"/>
      <c r="GK15" s="996"/>
      <c r="GL15" s="996"/>
      <c r="GM15" s="996"/>
      <c r="GN15" s="996"/>
      <c r="GO15" s="996"/>
      <c r="GP15" s="996"/>
      <c r="GQ15" s="996"/>
      <c r="GR15" s="996"/>
      <c r="GS15" s="996"/>
      <c r="GT15" s="996"/>
      <c r="GU15" s="996"/>
      <c r="GV15" s="996"/>
      <c r="GW15" s="996"/>
      <c r="GX15" s="996"/>
      <c r="GY15" s="996"/>
      <c r="GZ15" s="996"/>
      <c r="HA15" s="996"/>
      <c r="HB15" s="996"/>
      <c r="HC15" s="996"/>
      <c r="HD15" s="996"/>
      <c r="HE15" s="996"/>
      <c r="HF15" s="996"/>
      <c r="HG15" s="996"/>
      <c r="HH15" s="996"/>
      <c r="HI15" s="996"/>
      <c r="HJ15" s="996"/>
      <c r="HK15" s="996"/>
      <c r="HL15" s="996"/>
      <c r="HM15" s="996"/>
      <c r="HN15" s="996"/>
      <c r="HO15" s="996"/>
      <c r="HP15" s="996"/>
      <c r="HQ15" s="996"/>
      <c r="HR15" s="996"/>
      <c r="HS15" s="996"/>
      <c r="HT15" s="996"/>
      <c r="HU15" s="996"/>
      <c r="HV15" s="996"/>
      <c r="HW15" s="996"/>
      <c r="HX15" s="996"/>
      <c r="HY15" s="996"/>
      <c r="HZ15" s="996"/>
      <c r="IA15" s="996"/>
      <c r="IB15" s="996"/>
      <c r="IC15" s="996"/>
      <c r="ID15" s="996"/>
      <c r="IE15" s="996"/>
      <c r="IF15" s="996"/>
      <c r="IG15" s="996"/>
      <c r="IH15" s="996"/>
      <c r="II15" s="996"/>
      <c r="IJ15" s="996"/>
      <c r="IK15" s="996"/>
      <c r="IL15" s="996"/>
      <c r="IM15" s="996"/>
      <c r="IN15" s="996"/>
      <c r="IO15" s="996"/>
      <c r="IP15" s="996"/>
      <c r="IQ15" s="996"/>
      <c r="IR15" s="996"/>
      <c r="IS15" s="996"/>
      <c r="IT15" s="996"/>
    </row>
    <row r="16" spans="1:254" s="997" customFormat="1">
      <c r="A16" s="732" t="s">
        <v>374</v>
      </c>
      <c r="B16" s="563">
        <f>'Sources and Uses Budget'!$C$15</f>
        <v>0</v>
      </c>
      <c r="C16" s="563">
        <f>'Sources and Uses Budget'!$C$15</f>
        <v>0</v>
      </c>
      <c r="D16" s="563">
        <f>'Sources and Uses Budget'!$C$15</f>
        <v>0</v>
      </c>
      <c r="E16" s="654">
        <f t="shared" si="0"/>
        <v>0</v>
      </c>
      <c r="F16" s="564"/>
      <c r="G16" s="565"/>
      <c r="H16" s="1001"/>
      <c r="I16" s="996"/>
      <c r="J16" s="996"/>
      <c r="K16" s="996"/>
      <c r="L16" s="996"/>
      <c r="M16" s="996"/>
      <c r="N16" s="996"/>
      <c r="O16" s="996"/>
      <c r="P16" s="996"/>
      <c r="Q16" s="996"/>
      <c r="R16" s="996"/>
      <c r="S16" s="996"/>
      <c r="T16" s="996"/>
      <c r="U16" s="996"/>
      <c r="V16" s="996"/>
      <c r="W16" s="996"/>
      <c r="X16" s="996"/>
      <c r="Y16" s="996"/>
      <c r="Z16" s="996"/>
      <c r="AA16" s="996"/>
      <c r="AB16" s="996"/>
      <c r="AC16" s="996"/>
      <c r="AD16" s="996"/>
      <c r="AE16" s="996"/>
      <c r="AF16" s="996"/>
      <c r="AG16" s="996"/>
      <c r="AH16" s="996"/>
      <c r="AI16" s="996"/>
      <c r="AJ16" s="996"/>
      <c r="AK16" s="996"/>
      <c r="AL16" s="996"/>
      <c r="AM16" s="996"/>
      <c r="AN16" s="996"/>
      <c r="AO16" s="996"/>
      <c r="AP16" s="996"/>
      <c r="AQ16" s="996"/>
      <c r="AR16" s="996"/>
      <c r="AS16" s="996"/>
      <c r="AT16" s="996"/>
      <c r="AU16" s="996"/>
      <c r="AV16" s="996"/>
      <c r="AW16" s="996"/>
      <c r="AX16" s="996"/>
      <c r="AY16" s="996"/>
      <c r="AZ16" s="996"/>
      <c r="BA16" s="996"/>
      <c r="BB16" s="996"/>
      <c r="BC16" s="996"/>
      <c r="BD16" s="996"/>
      <c r="BE16" s="996"/>
      <c r="BF16" s="996"/>
      <c r="BG16" s="996"/>
      <c r="BH16" s="996"/>
      <c r="BI16" s="996"/>
      <c r="BJ16" s="996"/>
      <c r="BK16" s="996"/>
      <c r="BL16" s="996"/>
      <c r="BM16" s="996"/>
      <c r="BN16" s="996"/>
      <c r="BO16" s="996"/>
      <c r="BP16" s="996"/>
      <c r="BQ16" s="996"/>
      <c r="BR16" s="996"/>
      <c r="BS16" s="996"/>
      <c r="BT16" s="996"/>
      <c r="BU16" s="996"/>
      <c r="BV16" s="996"/>
      <c r="BW16" s="996"/>
      <c r="BX16" s="996"/>
      <c r="BY16" s="996"/>
      <c r="BZ16" s="996"/>
      <c r="CA16" s="996"/>
      <c r="CB16" s="996"/>
      <c r="CC16" s="996"/>
      <c r="CD16" s="996"/>
      <c r="CE16" s="996"/>
      <c r="CF16" s="996"/>
      <c r="CG16" s="996"/>
      <c r="CH16" s="996"/>
      <c r="CI16" s="996"/>
      <c r="CJ16" s="996"/>
      <c r="CK16" s="996"/>
      <c r="CL16" s="996"/>
      <c r="CM16" s="996"/>
      <c r="CN16" s="996"/>
      <c r="CO16" s="996"/>
      <c r="CP16" s="996"/>
      <c r="CQ16" s="996"/>
      <c r="CR16" s="996"/>
      <c r="CS16" s="996"/>
      <c r="CT16" s="996"/>
      <c r="CU16" s="996"/>
      <c r="CV16" s="996"/>
      <c r="CW16" s="996"/>
      <c r="CX16" s="996"/>
      <c r="CY16" s="996"/>
      <c r="CZ16" s="996"/>
      <c r="DA16" s="996"/>
      <c r="DB16" s="996"/>
      <c r="DC16" s="996"/>
      <c r="DD16" s="996"/>
      <c r="DE16" s="996"/>
      <c r="DF16" s="996"/>
      <c r="DG16" s="996"/>
      <c r="DH16" s="996"/>
      <c r="DI16" s="996"/>
      <c r="DJ16" s="996"/>
      <c r="DK16" s="996"/>
      <c r="DL16" s="996"/>
      <c r="DM16" s="996"/>
      <c r="DN16" s="996"/>
      <c r="DO16" s="996"/>
      <c r="DP16" s="996"/>
      <c r="DQ16" s="996"/>
      <c r="DR16" s="996"/>
      <c r="DS16" s="996"/>
      <c r="DT16" s="996"/>
      <c r="DU16" s="996"/>
      <c r="DV16" s="996"/>
      <c r="DW16" s="996"/>
      <c r="DX16" s="996"/>
      <c r="DY16" s="996"/>
      <c r="DZ16" s="996"/>
      <c r="EA16" s="996"/>
      <c r="EB16" s="996"/>
      <c r="EC16" s="996"/>
      <c r="ED16" s="996"/>
      <c r="EE16" s="996"/>
      <c r="EF16" s="996"/>
      <c r="EG16" s="996"/>
      <c r="EH16" s="996"/>
      <c r="EI16" s="996"/>
      <c r="EJ16" s="996"/>
      <c r="EK16" s="996"/>
      <c r="EL16" s="996"/>
      <c r="EM16" s="996"/>
      <c r="EN16" s="996"/>
      <c r="EO16" s="996"/>
      <c r="EP16" s="996"/>
      <c r="EQ16" s="996"/>
      <c r="ER16" s="996"/>
      <c r="ES16" s="996"/>
      <c r="ET16" s="996"/>
      <c r="EU16" s="996"/>
      <c r="EV16" s="996"/>
      <c r="EW16" s="996"/>
      <c r="EX16" s="996"/>
      <c r="EY16" s="996"/>
      <c r="EZ16" s="996"/>
      <c r="FA16" s="996"/>
      <c r="FB16" s="996"/>
      <c r="FC16" s="996"/>
      <c r="FD16" s="996"/>
      <c r="FE16" s="996"/>
      <c r="FF16" s="996"/>
      <c r="FG16" s="996"/>
      <c r="FH16" s="996"/>
      <c r="FI16" s="996"/>
      <c r="FJ16" s="996"/>
      <c r="FK16" s="996"/>
      <c r="FL16" s="996"/>
      <c r="FM16" s="996"/>
      <c r="FN16" s="996"/>
      <c r="FO16" s="996"/>
      <c r="FP16" s="996"/>
      <c r="FQ16" s="996"/>
      <c r="FR16" s="996"/>
      <c r="FS16" s="996"/>
      <c r="FT16" s="996"/>
      <c r="FU16" s="996"/>
      <c r="FV16" s="996"/>
      <c r="FW16" s="996"/>
      <c r="FX16" s="996"/>
      <c r="FY16" s="996"/>
      <c r="FZ16" s="996"/>
      <c r="GA16" s="996"/>
      <c r="GB16" s="996"/>
      <c r="GC16" s="996"/>
      <c r="GD16" s="996"/>
      <c r="GE16" s="996"/>
      <c r="GF16" s="996"/>
      <c r="GG16" s="996"/>
      <c r="GH16" s="996"/>
      <c r="GI16" s="996"/>
      <c r="GJ16" s="996"/>
      <c r="GK16" s="996"/>
      <c r="GL16" s="996"/>
      <c r="GM16" s="996"/>
      <c r="GN16" s="996"/>
      <c r="GO16" s="996"/>
      <c r="GP16" s="996"/>
      <c r="GQ16" s="996"/>
      <c r="GR16" s="996"/>
      <c r="GS16" s="996"/>
      <c r="GT16" s="996"/>
      <c r="GU16" s="996"/>
      <c r="GV16" s="996"/>
      <c r="GW16" s="996"/>
      <c r="GX16" s="996"/>
      <c r="GY16" s="996"/>
      <c r="GZ16" s="996"/>
      <c r="HA16" s="996"/>
      <c r="HB16" s="996"/>
      <c r="HC16" s="996"/>
      <c r="HD16" s="996"/>
      <c r="HE16" s="996"/>
      <c r="HF16" s="996"/>
      <c r="HG16" s="996"/>
      <c r="HH16" s="996"/>
      <c r="HI16" s="996"/>
      <c r="HJ16" s="996"/>
      <c r="HK16" s="996"/>
      <c r="HL16" s="996"/>
      <c r="HM16" s="996"/>
      <c r="HN16" s="996"/>
      <c r="HO16" s="996"/>
      <c r="HP16" s="996"/>
      <c r="HQ16" s="996"/>
      <c r="HR16" s="996"/>
      <c r="HS16" s="996"/>
      <c r="HT16" s="996"/>
      <c r="HU16" s="996"/>
      <c r="HV16" s="996"/>
      <c r="HW16" s="996"/>
      <c r="HX16" s="996"/>
      <c r="HY16" s="996"/>
      <c r="HZ16" s="996"/>
      <c r="IA16" s="996"/>
      <c r="IB16" s="996"/>
      <c r="IC16" s="996"/>
      <c r="ID16" s="996"/>
      <c r="IE16" s="996"/>
      <c r="IF16" s="996"/>
      <c r="IG16" s="996"/>
      <c r="IH16" s="996"/>
      <c r="II16" s="996"/>
      <c r="IJ16" s="996"/>
      <c r="IK16" s="996"/>
      <c r="IL16" s="996"/>
      <c r="IM16" s="996"/>
      <c r="IN16" s="996"/>
      <c r="IO16" s="996"/>
      <c r="IP16" s="996"/>
      <c r="IQ16" s="996"/>
      <c r="IR16" s="996"/>
      <c r="IS16" s="996"/>
      <c r="IT16" s="996"/>
    </row>
    <row r="17" spans="1:254" s="997" customFormat="1">
      <c r="A17" s="560" t="s">
        <v>761</v>
      </c>
      <c r="B17" s="560"/>
      <c r="C17" s="560"/>
      <c r="D17" s="560"/>
      <c r="E17" s="560"/>
      <c r="F17" s="582"/>
      <c r="G17" s="560"/>
      <c r="H17" s="1001"/>
      <c r="I17" s="996"/>
      <c r="J17" s="996"/>
      <c r="K17" s="996"/>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996"/>
      <c r="AS17" s="996"/>
      <c r="AT17" s="996"/>
      <c r="AU17" s="996"/>
      <c r="AV17" s="996"/>
      <c r="AW17" s="996"/>
      <c r="AX17" s="996"/>
      <c r="AY17" s="996"/>
      <c r="AZ17" s="996"/>
      <c r="BA17" s="996"/>
      <c r="BB17" s="996"/>
      <c r="BC17" s="996"/>
      <c r="BD17" s="996"/>
      <c r="BE17" s="996"/>
      <c r="BF17" s="996"/>
      <c r="BG17" s="996"/>
      <c r="BH17" s="996"/>
      <c r="BI17" s="996"/>
      <c r="BJ17" s="996"/>
      <c r="BK17" s="996"/>
      <c r="BL17" s="996"/>
      <c r="BM17" s="996"/>
      <c r="BN17" s="996"/>
      <c r="BO17" s="996"/>
      <c r="BP17" s="996"/>
      <c r="BQ17" s="996"/>
      <c r="BR17" s="996"/>
      <c r="BS17" s="996"/>
      <c r="BT17" s="996"/>
      <c r="BU17" s="996"/>
      <c r="BV17" s="996"/>
      <c r="BW17" s="996"/>
      <c r="BX17" s="996"/>
      <c r="BY17" s="996"/>
      <c r="BZ17" s="996"/>
      <c r="CA17" s="996"/>
      <c r="CB17" s="996"/>
      <c r="CC17" s="996"/>
      <c r="CD17" s="996"/>
      <c r="CE17" s="996"/>
      <c r="CF17" s="996"/>
      <c r="CG17" s="996"/>
      <c r="CH17" s="996"/>
      <c r="CI17" s="996"/>
      <c r="CJ17" s="996"/>
      <c r="CK17" s="996"/>
      <c r="CL17" s="996"/>
      <c r="CM17" s="996"/>
      <c r="CN17" s="996"/>
      <c r="CO17" s="996"/>
      <c r="CP17" s="996"/>
      <c r="CQ17" s="996"/>
      <c r="CR17" s="996"/>
      <c r="CS17" s="996"/>
      <c r="CT17" s="996"/>
      <c r="CU17" s="996"/>
      <c r="CV17" s="996"/>
      <c r="CW17" s="996"/>
      <c r="CX17" s="996"/>
      <c r="CY17" s="996"/>
      <c r="CZ17" s="996"/>
      <c r="DA17" s="996"/>
      <c r="DB17" s="996"/>
      <c r="DC17" s="996"/>
      <c r="DD17" s="996"/>
      <c r="DE17" s="996"/>
      <c r="DF17" s="996"/>
      <c r="DG17" s="996"/>
      <c r="DH17" s="996"/>
      <c r="DI17" s="996"/>
      <c r="DJ17" s="996"/>
      <c r="DK17" s="996"/>
      <c r="DL17" s="996"/>
      <c r="DM17" s="996"/>
      <c r="DN17" s="996"/>
      <c r="DO17" s="996"/>
      <c r="DP17" s="996"/>
      <c r="DQ17" s="996"/>
      <c r="DR17" s="996"/>
      <c r="DS17" s="996"/>
      <c r="DT17" s="996"/>
      <c r="DU17" s="996"/>
      <c r="DV17" s="996"/>
      <c r="DW17" s="996"/>
      <c r="DX17" s="996"/>
      <c r="DY17" s="996"/>
      <c r="DZ17" s="996"/>
      <c r="EA17" s="996"/>
      <c r="EB17" s="996"/>
      <c r="EC17" s="996"/>
      <c r="ED17" s="996"/>
      <c r="EE17" s="996"/>
      <c r="EF17" s="996"/>
      <c r="EG17" s="996"/>
      <c r="EH17" s="996"/>
      <c r="EI17" s="996"/>
      <c r="EJ17" s="996"/>
      <c r="EK17" s="996"/>
      <c r="EL17" s="996"/>
      <c r="EM17" s="996"/>
      <c r="EN17" s="996"/>
      <c r="EO17" s="996"/>
      <c r="EP17" s="996"/>
      <c r="EQ17" s="996"/>
      <c r="ER17" s="996"/>
      <c r="ES17" s="996"/>
      <c r="ET17" s="996"/>
      <c r="EU17" s="996"/>
      <c r="EV17" s="996"/>
      <c r="EW17" s="996"/>
      <c r="EX17" s="996"/>
      <c r="EY17" s="996"/>
      <c r="EZ17" s="996"/>
      <c r="FA17" s="996"/>
      <c r="FB17" s="996"/>
      <c r="FC17" s="996"/>
      <c r="FD17" s="996"/>
      <c r="FE17" s="996"/>
      <c r="FF17" s="996"/>
      <c r="FG17" s="996"/>
      <c r="FH17" s="996"/>
      <c r="FI17" s="996"/>
      <c r="FJ17" s="996"/>
      <c r="FK17" s="996"/>
      <c r="FL17" s="996"/>
      <c r="FM17" s="996"/>
      <c r="FN17" s="996"/>
      <c r="FO17" s="996"/>
      <c r="FP17" s="996"/>
      <c r="FQ17" s="996"/>
      <c r="FR17" s="996"/>
      <c r="FS17" s="996"/>
      <c r="FT17" s="996"/>
      <c r="FU17" s="996"/>
      <c r="FV17" s="996"/>
      <c r="FW17" s="996"/>
      <c r="FX17" s="996"/>
      <c r="FY17" s="996"/>
      <c r="FZ17" s="996"/>
      <c r="GA17" s="996"/>
      <c r="GB17" s="996"/>
      <c r="GC17" s="996"/>
      <c r="GD17" s="996"/>
      <c r="GE17" s="996"/>
      <c r="GF17" s="996"/>
      <c r="GG17" s="996"/>
      <c r="GH17" s="996"/>
      <c r="GI17" s="996"/>
      <c r="GJ17" s="996"/>
      <c r="GK17" s="996"/>
      <c r="GL17" s="996"/>
      <c r="GM17" s="996"/>
      <c r="GN17" s="996"/>
      <c r="GO17" s="996"/>
      <c r="GP17" s="996"/>
      <c r="GQ17" s="996"/>
      <c r="GR17" s="996"/>
      <c r="GS17" s="996"/>
      <c r="GT17" s="996"/>
      <c r="GU17" s="996"/>
      <c r="GV17" s="996"/>
      <c r="GW17" s="996"/>
      <c r="GX17" s="996"/>
      <c r="GY17" s="996"/>
      <c r="GZ17" s="996"/>
      <c r="HA17" s="996"/>
      <c r="HB17" s="996"/>
      <c r="HC17" s="996"/>
      <c r="HD17" s="996"/>
      <c r="HE17" s="996"/>
      <c r="HF17" s="996"/>
      <c r="HG17" s="996"/>
      <c r="HH17" s="996"/>
      <c r="HI17" s="996"/>
      <c r="HJ17" s="996"/>
      <c r="HK17" s="996"/>
      <c r="HL17" s="996"/>
      <c r="HM17" s="996"/>
      <c r="HN17" s="996"/>
      <c r="HO17" s="996"/>
      <c r="HP17" s="996"/>
      <c r="HQ17" s="996"/>
      <c r="HR17" s="996"/>
      <c r="HS17" s="996"/>
      <c r="HT17" s="996"/>
      <c r="HU17" s="996"/>
      <c r="HV17" s="996"/>
      <c r="HW17" s="996"/>
      <c r="HX17" s="996"/>
      <c r="HY17" s="996"/>
      <c r="HZ17" s="996"/>
      <c r="IA17" s="996"/>
      <c r="IB17" s="996"/>
      <c r="IC17" s="996"/>
      <c r="ID17" s="996"/>
      <c r="IE17" s="996"/>
      <c r="IF17" s="996"/>
      <c r="IG17" s="996"/>
      <c r="IH17" s="996"/>
      <c r="II17" s="996"/>
      <c r="IJ17" s="996"/>
      <c r="IK17" s="996"/>
      <c r="IL17" s="996"/>
      <c r="IM17" s="996"/>
      <c r="IN17" s="996"/>
      <c r="IO17" s="996"/>
      <c r="IP17" s="996"/>
      <c r="IQ17" s="996"/>
      <c r="IR17" s="996"/>
      <c r="IS17" s="996"/>
      <c r="IT17" s="996"/>
    </row>
    <row r="18" spans="1:254" s="997" customFormat="1">
      <c r="A18" s="562" t="s">
        <v>762</v>
      </c>
      <c r="B18" s="563">
        <f>'Sources and Uses Budget'!$C$17</f>
        <v>0</v>
      </c>
      <c r="C18" s="563">
        <f>'Sources and Uses Budget'!$C$17</f>
        <v>0</v>
      </c>
      <c r="D18" s="563">
        <f>'Sources and Uses Budget'!$C$17</f>
        <v>0</v>
      </c>
      <c r="E18" s="654">
        <f t="shared" si="0"/>
        <v>0</v>
      </c>
      <c r="F18" s="564"/>
      <c r="G18" s="565"/>
      <c r="H18" s="1001"/>
      <c r="I18" s="996"/>
      <c r="J18" s="996"/>
      <c r="K18" s="996"/>
      <c r="L18" s="996"/>
      <c r="M18" s="996"/>
      <c r="N18" s="996"/>
      <c r="O18" s="996"/>
      <c r="P18" s="996"/>
      <c r="Q18" s="996"/>
      <c r="R18" s="996"/>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6"/>
      <c r="CD18" s="996"/>
      <c r="CE18" s="996"/>
      <c r="CF18" s="996"/>
      <c r="CG18" s="996"/>
      <c r="CH18" s="996"/>
      <c r="CI18" s="996"/>
      <c r="CJ18" s="996"/>
      <c r="CK18" s="996"/>
      <c r="CL18" s="996"/>
      <c r="CM18" s="996"/>
      <c r="CN18" s="996"/>
      <c r="CO18" s="996"/>
      <c r="CP18" s="996"/>
      <c r="CQ18" s="996"/>
      <c r="CR18" s="996"/>
      <c r="CS18" s="996"/>
      <c r="CT18" s="996"/>
      <c r="CU18" s="996"/>
      <c r="CV18" s="996"/>
      <c r="CW18" s="996"/>
      <c r="CX18" s="996"/>
      <c r="CY18" s="996"/>
      <c r="CZ18" s="996"/>
      <c r="DA18" s="996"/>
      <c r="DB18" s="996"/>
      <c r="DC18" s="996"/>
      <c r="DD18" s="996"/>
      <c r="DE18" s="996"/>
      <c r="DF18" s="996"/>
      <c r="DG18" s="996"/>
      <c r="DH18" s="996"/>
      <c r="DI18" s="996"/>
      <c r="DJ18" s="996"/>
      <c r="DK18" s="996"/>
      <c r="DL18" s="996"/>
      <c r="DM18" s="996"/>
      <c r="DN18" s="996"/>
      <c r="DO18" s="996"/>
      <c r="DP18" s="996"/>
      <c r="DQ18" s="996"/>
      <c r="DR18" s="996"/>
      <c r="DS18" s="996"/>
      <c r="DT18" s="996"/>
      <c r="DU18" s="996"/>
      <c r="DV18" s="996"/>
      <c r="DW18" s="996"/>
      <c r="DX18" s="996"/>
      <c r="DY18" s="996"/>
      <c r="DZ18" s="996"/>
      <c r="EA18" s="996"/>
      <c r="EB18" s="996"/>
      <c r="EC18" s="996"/>
      <c r="ED18" s="996"/>
      <c r="EE18" s="996"/>
      <c r="EF18" s="996"/>
      <c r="EG18" s="996"/>
      <c r="EH18" s="996"/>
      <c r="EI18" s="996"/>
      <c r="EJ18" s="996"/>
      <c r="EK18" s="996"/>
      <c r="EL18" s="996"/>
      <c r="EM18" s="996"/>
      <c r="EN18" s="996"/>
      <c r="EO18" s="996"/>
      <c r="EP18" s="996"/>
      <c r="EQ18" s="996"/>
      <c r="ER18" s="996"/>
      <c r="ES18" s="996"/>
      <c r="ET18" s="996"/>
      <c r="EU18" s="996"/>
      <c r="EV18" s="996"/>
      <c r="EW18" s="996"/>
      <c r="EX18" s="996"/>
      <c r="EY18" s="996"/>
      <c r="EZ18" s="996"/>
      <c r="FA18" s="996"/>
      <c r="FB18" s="996"/>
      <c r="FC18" s="996"/>
      <c r="FD18" s="996"/>
      <c r="FE18" s="996"/>
      <c r="FF18" s="996"/>
      <c r="FG18" s="996"/>
      <c r="FH18" s="996"/>
      <c r="FI18" s="996"/>
      <c r="FJ18" s="996"/>
      <c r="FK18" s="996"/>
      <c r="FL18" s="996"/>
      <c r="FM18" s="996"/>
      <c r="FN18" s="996"/>
      <c r="FO18" s="996"/>
      <c r="FP18" s="996"/>
      <c r="FQ18" s="996"/>
      <c r="FR18" s="996"/>
      <c r="FS18" s="996"/>
      <c r="FT18" s="996"/>
      <c r="FU18" s="996"/>
      <c r="FV18" s="996"/>
      <c r="FW18" s="996"/>
      <c r="FX18" s="996"/>
      <c r="FY18" s="996"/>
      <c r="FZ18" s="996"/>
      <c r="GA18" s="996"/>
      <c r="GB18" s="996"/>
      <c r="GC18" s="996"/>
      <c r="GD18" s="996"/>
      <c r="GE18" s="996"/>
      <c r="GF18" s="996"/>
      <c r="GG18" s="996"/>
      <c r="GH18" s="996"/>
      <c r="GI18" s="996"/>
      <c r="GJ18" s="996"/>
      <c r="GK18" s="996"/>
      <c r="GL18" s="996"/>
      <c r="GM18" s="996"/>
      <c r="GN18" s="996"/>
      <c r="GO18" s="996"/>
      <c r="GP18" s="996"/>
      <c r="GQ18" s="996"/>
      <c r="GR18" s="996"/>
      <c r="GS18" s="996"/>
      <c r="GT18" s="996"/>
      <c r="GU18" s="996"/>
      <c r="GV18" s="996"/>
      <c r="GW18" s="996"/>
      <c r="GX18" s="996"/>
      <c r="GY18" s="996"/>
      <c r="GZ18" s="996"/>
      <c r="HA18" s="996"/>
      <c r="HB18" s="996"/>
      <c r="HC18" s="996"/>
      <c r="HD18" s="996"/>
      <c r="HE18" s="996"/>
      <c r="HF18" s="996"/>
      <c r="HG18" s="996"/>
      <c r="HH18" s="996"/>
      <c r="HI18" s="996"/>
      <c r="HJ18" s="996"/>
      <c r="HK18" s="996"/>
      <c r="HL18" s="996"/>
      <c r="HM18" s="996"/>
      <c r="HN18" s="996"/>
      <c r="HO18" s="996"/>
      <c r="HP18" s="996"/>
      <c r="HQ18" s="996"/>
      <c r="HR18" s="996"/>
      <c r="HS18" s="996"/>
      <c r="HT18" s="996"/>
      <c r="HU18" s="996"/>
      <c r="HV18" s="996"/>
      <c r="HW18" s="996"/>
      <c r="HX18" s="996"/>
      <c r="HY18" s="996"/>
      <c r="HZ18" s="996"/>
      <c r="IA18" s="996"/>
      <c r="IB18" s="996"/>
      <c r="IC18" s="996"/>
      <c r="ID18" s="996"/>
      <c r="IE18" s="996"/>
      <c r="IF18" s="996"/>
      <c r="IG18" s="996"/>
      <c r="IH18" s="996"/>
      <c r="II18" s="996"/>
      <c r="IJ18" s="996"/>
      <c r="IK18" s="996"/>
      <c r="IL18" s="996"/>
      <c r="IM18" s="996"/>
      <c r="IN18" s="996"/>
      <c r="IO18" s="996"/>
      <c r="IP18" s="996"/>
      <c r="IQ18" s="996"/>
      <c r="IR18" s="996"/>
      <c r="IS18" s="996"/>
      <c r="IT18" s="996"/>
    </row>
    <row r="19" spans="1:254" s="997" customFormat="1">
      <c r="A19" s="562" t="s">
        <v>763</v>
      </c>
      <c r="B19" s="563">
        <f>'Sources and Uses Budget'!$C$18</f>
        <v>0</v>
      </c>
      <c r="C19" s="563">
        <f>'Sources and Uses Budget'!$C$18</f>
        <v>0</v>
      </c>
      <c r="D19" s="563">
        <f>'Sources and Uses Budget'!$C$18</f>
        <v>0</v>
      </c>
      <c r="E19" s="654">
        <f t="shared" si="0"/>
        <v>0</v>
      </c>
      <c r="F19" s="564"/>
      <c r="G19" s="565"/>
      <c r="H19" s="1001"/>
      <c r="I19" s="996"/>
      <c r="J19" s="996"/>
      <c r="K19" s="996"/>
      <c r="L19" s="996"/>
      <c r="M19" s="996"/>
      <c r="N19" s="996"/>
      <c r="O19" s="996"/>
      <c r="P19" s="996"/>
      <c r="Q19" s="996"/>
      <c r="R19" s="996"/>
      <c r="S19" s="996"/>
      <c r="T19" s="996"/>
      <c r="U19" s="996"/>
      <c r="V19" s="996"/>
      <c r="W19" s="996"/>
      <c r="X19" s="996"/>
      <c r="Y19" s="996"/>
      <c r="Z19" s="996"/>
      <c r="AA19" s="996"/>
      <c r="AB19" s="996"/>
      <c r="AC19" s="996"/>
      <c r="AD19" s="996"/>
      <c r="AE19" s="996"/>
      <c r="AF19" s="996"/>
      <c r="AG19" s="996"/>
      <c r="AH19" s="996"/>
      <c r="AI19" s="996"/>
      <c r="AJ19" s="996"/>
      <c r="AK19" s="996"/>
      <c r="AL19" s="996"/>
      <c r="AM19" s="996"/>
      <c r="AN19" s="996"/>
      <c r="AO19" s="996"/>
      <c r="AP19" s="996"/>
      <c r="AQ19" s="996"/>
      <c r="AR19" s="996"/>
      <c r="AS19" s="996"/>
      <c r="AT19" s="996"/>
      <c r="AU19" s="996"/>
      <c r="AV19" s="996"/>
      <c r="AW19" s="996"/>
      <c r="AX19" s="996"/>
      <c r="AY19" s="996"/>
      <c r="AZ19" s="996"/>
      <c r="BA19" s="996"/>
      <c r="BB19" s="996"/>
      <c r="BC19" s="996"/>
      <c r="BD19" s="996"/>
      <c r="BE19" s="996"/>
      <c r="BF19" s="996"/>
      <c r="BG19" s="996"/>
      <c r="BH19" s="996"/>
      <c r="BI19" s="996"/>
      <c r="BJ19" s="996"/>
      <c r="BK19" s="996"/>
      <c r="BL19" s="996"/>
      <c r="BM19" s="996"/>
      <c r="BN19" s="996"/>
      <c r="BO19" s="996"/>
      <c r="BP19" s="996"/>
      <c r="BQ19" s="996"/>
      <c r="BR19" s="996"/>
      <c r="BS19" s="996"/>
      <c r="BT19" s="996"/>
      <c r="BU19" s="996"/>
      <c r="BV19" s="996"/>
      <c r="BW19" s="996"/>
      <c r="BX19" s="996"/>
      <c r="BY19" s="996"/>
      <c r="BZ19" s="996"/>
      <c r="CA19" s="996"/>
      <c r="CB19" s="996"/>
      <c r="CC19" s="996"/>
      <c r="CD19" s="996"/>
      <c r="CE19" s="996"/>
      <c r="CF19" s="996"/>
      <c r="CG19" s="996"/>
      <c r="CH19" s="996"/>
      <c r="CI19" s="996"/>
      <c r="CJ19" s="996"/>
      <c r="CK19" s="996"/>
      <c r="CL19" s="996"/>
      <c r="CM19" s="996"/>
      <c r="CN19" s="996"/>
      <c r="CO19" s="996"/>
      <c r="CP19" s="996"/>
      <c r="CQ19" s="996"/>
      <c r="CR19" s="996"/>
      <c r="CS19" s="996"/>
      <c r="CT19" s="996"/>
      <c r="CU19" s="996"/>
      <c r="CV19" s="996"/>
      <c r="CW19" s="996"/>
      <c r="CX19" s="996"/>
      <c r="CY19" s="996"/>
      <c r="CZ19" s="996"/>
      <c r="DA19" s="996"/>
      <c r="DB19" s="996"/>
      <c r="DC19" s="996"/>
      <c r="DD19" s="996"/>
      <c r="DE19" s="996"/>
      <c r="DF19" s="996"/>
      <c r="DG19" s="996"/>
      <c r="DH19" s="996"/>
      <c r="DI19" s="996"/>
      <c r="DJ19" s="996"/>
      <c r="DK19" s="996"/>
      <c r="DL19" s="996"/>
      <c r="DM19" s="996"/>
      <c r="DN19" s="996"/>
      <c r="DO19" s="996"/>
      <c r="DP19" s="996"/>
      <c r="DQ19" s="996"/>
      <c r="DR19" s="996"/>
      <c r="DS19" s="996"/>
      <c r="DT19" s="996"/>
      <c r="DU19" s="996"/>
      <c r="DV19" s="996"/>
      <c r="DW19" s="996"/>
      <c r="DX19" s="996"/>
      <c r="DY19" s="996"/>
      <c r="DZ19" s="996"/>
      <c r="EA19" s="996"/>
      <c r="EB19" s="996"/>
      <c r="EC19" s="996"/>
      <c r="ED19" s="996"/>
      <c r="EE19" s="996"/>
      <c r="EF19" s="996"/>
      <c r="EG19" s="996"/>
      <c r="EH19" s="996"/>
      <c r="EI19" s="996"/>
      <c r="EJ19" s="996"/>
      <c r="EK19" s="996"/>
      <c r="EL19" s="996"/>
      <c r="EM19" s="996"/>
      <c r="EN19" s="996"/>
      <c r="EO19" s="996"/>
      <c r="EP19" s="996"/>
      <c r="EQ19" s="996"/>
      <c r="ER19" s="996"/>
      <c r="ES19" s="996"/>
      <c r="ET19" s="996"/>
      <c r="EU19" s="996"/>
      <c r="EV19" s="996"/>
      <c r="EW19" s="996"/>
      <c r="EX19" s="996"/>
      <c r="EY19" s="996"/>
      <c r="EZ19" s="996"/>
      <c r="FA19" s="996"/>
      <c r="FB19" s="996"/>
      <c r="FC19" s="996"/>
      <c r="FD19" s="996"/>
      <c r="FE19" s="996"/>
      <c r="FF19" s="996"/>
      <c r="FG19" s="996"/>
      <c r="FH19" s="996"/>
      <c r="FI19" s="996"/>
      <c r="FJ19" s="996"/>
      <c r="FK19" s="996"/>
      <c r="FL19" s="996"/>
      <c r="FM19" s="996"/>
      <c r="FN19" s="996"/>
      <c r="FO19" s="996"/>
      <c r="FP19" s="996"/>
      <c r="FQ19" s="996"/>
      <c r="FR19" s="996"/>
      <c r="FS19" s="996"/>
      <c r="FT19" s="996"/>
      <c r="FU19" s="996"/>
      <c r="FV19" s="996"/>
      <c r="FW19" s="996"/>
      <c r="FX19" s="996"/>
      <c r="FY19" s="996"/>
      <c r="FZ19" s="996"/>
      <c r="GA19" s="996"/>
      <c r="GB19" s="996"/>
      <c r="GC19" s="996"/>
      <c r="GD19" s="996"/>
      <c r="GE19" s="996"/>
      <c r="GF19" s="996"/>
      <c r="GG19" s="996"/>
      <c r="GH19" s="996"/>
      <c r="GI19" s="996"/>
      <c r="GJ19" s="996"/>
      <c r="GK19" s="996"/>
      <c r="GL19" s="996"/>
      <c r="GM19" s="996"/>
      <c r="GN19" s="996"/>
      <c r="GO19" s="996"/>
      <c r="GP19" s="996"/>
      <c r="GQ19" s="996"/>
      <c r="GR19" s="996"/>
      <c r="GS19" s="996"/>
      <c r="GT19" s="996"/>
      <c r="GU19" s="996"/>
      <c r="GV19" s="996"/>
      <c r="GW19" s="996"/>
      <c r="GX19" s="996"/>
      <c r="GY19" s="996"/>
      <c r="GZ19" s="996"/>
      <c r="HA19" s="996"/>
      <c r="HB19" s="996"/>
      <c r="HC19" s="996"/>
      <c r="HD19" s="996"/>
      <c r="HE19" s="996"/>
      <c r="HF19" s="996"/>
      <c r="HG19" s="996"/>
      <c r="HH19" s="996"/>
      <c r="HI19" s="996"/>
      <c r="HJ19" s="996"/>
      <c r="HK19" s="996"/>
      <c r="HL19" s="996"/>
      <c r="HM19" s="996"/>
      <c r="HN19" s="996"/>
      <c r="HO19" s="996"/>
      <c r="HP19" s="996"/>
      <c r="HQ19" s="996"/>
      <c r="HR19" s="996"/>
      <c r="HS19" s="996"/>
      <c r="HT19" s="996"/>
      <c r="HU19" s="996"/>
      <c r="HV19" s="996"/>
      <c r="HW19" s="996"/>
      <c r="HX19" s="996"/>
      <c r="HY19" s="996"/>
      <c r="HZ19" s="996"/>
      <c r="IA19" s="996"/>
      <c r="IB19" s="996"/>
      <c r="IC19" s="996"/>
      <c r="ID19" s="996"/>
      <c r="IE19" s="996"/>
      <c r="IF19" s="996"/>
      <c r="IG19" s="996"/>
      <c r="IH19" s="996"/>
      <c r="II19" s="996"/>
      <c r="IJ19" s="996"/>
      <c r="IK19" s="996"/>
      <c r="IL19" s="996"/>
      <c r="IM19" s="996"/>
      <c r="IN19" s="996"/>
      <c r="IO19" s="996"/>
      <c r="IP19" s="996"/>
      <c r="IQ19" s="996"/>
      <c r="IR19" s="996"/>
      <c r="IS19" s="996"/>
      <c r="IT19" s="996"/>
    </row>
    <row r="20" spans="1:254" s="997" customFormat="1">
      <c r="A20" s="562" t="s">
        <v>764</v>
      </c>
      <c r="B20" s="563">
        <f>'Sources and Uses Budget'!$C$19</f>
        <v>0</v>
      </c>
      <c r="C20" s="563">
        <f>'Sources and Uses Budget'!$C$19</f>
        <v>0</v>
      </c>
      <c r="D20" s="563">
        <f>'Sources and Uses Budget'!$C$19</f>
        <v>0</v>
      </c>
      <c r="E20" s="654">
        <f t="shared" si="0"/>
        <v>0</v>
      </c>
      <c r="F20" s="564"/>
      <c r="G20" s="565"/>
      <c r="H20" s="1001"/>
      <c r="I20" s="996"/>
      <c r="J20" s="996"/>
      <c r="K20" s="996"/>
      <c r="L20" s="996"/>
      <c r="M20" s="996"/>
      <c r="N20" s="996"/>
      <c r="O20" s="996"/>
      <c r="P20" s="996"/>
      <c r="Q20" s="996"/>
      <c r="R20" s="996"/>
      <c r="S20" s="996"/>
      <c r="T20" s="996"/>
      <c r="U20" s="996"/>
      <c r="V20" s="996"/>
      <c r="W20" s="996"/>
      <c r="X20" s="996"/>
      <c r="Y20" s="996"/>
      <c r="Z20" s="996"/>
      <c r="AA20" s="996"/>
      <c r="AB20" s="996"/>
      <c r="AC20" s="996"/>
      <c r="AD20" s="996"/>
      <c r="AE20" s="996"/>
      <c r="AF20" s="996"/>
      <c r="AG20" s="996"/>
      <c r="AH20" s="996"/>
      <c r="AI20" s="996"/>
      <c r="AJ20" s="996"/>
      <c r="AK20" s="996"/>
      <c r="AL20" s="996"/>
      <c r="AM20" s="996"/>
      <c r="AN20" s="996"/>
      <c r="AO20" s="996"/>
      <c r="AP20" s="996"/>
      <c r="AQ20" s="996"/>
      <c r="AR20" s="996"/>
      <c r="AS20" s="996"/>
      <c r="AT20" s="996"/>
      <c r="AU20" s="996"/>
      <c r="AV20" s="996"/>
      <c r="AW20" s="996"/>
      <c r="AX20" s="996"/>
      <c r="AY20" s="996"/>
      <c r="AZ20" s="996"/>
      <c r="BA20" s="996"/>
      <c r="BB20" s="996"/>
      <c r="BC20" s="996"/>
      <c r="BD20" s="996"/>
      <c r="BE20" s="996"/>
      <c r="BF20" s="996"/>
      <c r="BG20" s="996"/>
      <c r="BH20" s="996"/>
      <c r="BI20" s="996"/>
      <c r="BJ20" s="996"/>
      <c r="BK20" s="996"/>
      <c r="BL20" s="996"/>
      <c r="BM20" s="996"/>
      <c r="BN20" s="996"/>
      <c r="BO20" s="996"/>
      <c r="BP20" s="996"/>
      <c r="BQ20" s="996"/>
      <c r="BR20" s="996"/>
      <c r="BS20" s="996"/>
      <c r="BT20" s="996"/>
      <c r="BU20" s="996"/>
      <c r="BV20" s="996"/>
      <c r="BW20" s="996"/>
      <c r="BX20" s="996"/>
      <c r="BY20" s="996"/>
      <c r="BZ20" s="996"/>
      <c r="CA20" s="996"/>
      <c r="CB20" s="996"/>
      <c r="CC20" s="996"/>
      <c r="CD20" s="996"/>
      <c r="CE20" s="996"/>
      <c r="CF20" s="996"/>
      <c r="CG20" s="996"/>
      <c r="CH20" s="996"/>
      <c r="CI20" s="996"/>
      <c r="CJ20" s="996"/>
      <c r="CK20" s="996"/>
      <c r="CL20" s="996"/>
      <c r="CM20" s="996"/>
      <c r="CN20" s="996"/>
      <c r="CO20" s="996"/>
      <c r="CP20" s="996"/>
      <c r="CQ20" s="996"/>
      <c r="CR20" s="996"/>
      <c r="CS20" s="996"/>
      <c r="CT20" s="996"/>
      <c r="CU20" s="996"/>
      <c r="CV20" s="996"/>
      <c r="CW20" s="996"/>
      <c r="CX20" s="996"/>
      <c r="CY20" s="996"/>
      <c r="CZ20" s="996"/>
      <c r="DA20" s="996"/>
      <c r="DB20" s="996"/>
      <c r="DC20" s="996"/>
      <c r="DD20" s="996"/>
      <c r="DE20" s="996"/>
      <c r="DF20" s="996"/>
      <c r="DG20" s="996"/>
      <c r="DH20" s="996"/>
      <c r="DI20" s="996"/>
      <c r="DJ20" s="996"/>
      <c r="DK20" s="996"/>
      <c r="DL20" s="996"/>
      <c r="DM20" s="996"/>
      <c r="DN20" s="996"/>
      <c r="DO20" s="996"/>
      <c r="DP20" s="996"/>
      <c r="DQ20" s="996"/>
      <c r="DR20" s="996"/>
      <c r="DS20" s="996"/>
      <c r="DT20" s="996"/>
      <c r="DU20" s="996"/>
      <c r="DV20" s="996"/>
      <c r="DW20" s="996"/>
      <c r="DX20" s="996"/>
      <c r="DY20" s="996"/>
      <c r="DZ20" s="996"/>
      <c r="EA20" s="996"/>
      <c r="EB20" s="996"/>
      <c r="EC20" s="996"/>
      <c r="ED20" s="996"/>
      <c r="EE20" s="996"/>
      <c r="EF20" s="996"/>
      <c r="EG20" s="996"/>
      <c r="EH20" s="996"/>
      <c r="EI20" s="996"/>
      <c r="EJ20" s="996"/>
      <c r="EK20" s="996"/>
      <c r="EL20" s="996"/>
      <c r="EM20" s="996"/>
      <c r="EN20" s="996"/>
      <c r="EO20" s="996"/>
      <c r="EP20" s="996"/>
      <c r="EQ20" s="996"/>
      <c r="ER20" s="996"/>
      <c r="ES20" s="996"/>
      <c r="ET20" s="996"/>
      <c r="EU20" s="996"/>
      <c r="EV20" s="996"/>
      <c r="EW20" s="996"/>
      <c r="EX20" s="996"/>
      <c r="EY20" s="996"/>
      <c r="EZ20" s="996"/>
      <c r="FA20" s="996"/>
      <c r="FB20" s="996"/>
      <c r="FC20" s="996"/>
      <c r="FD20" s="996"/>
      <c r="FE20" s="996"/>
      <c r="FF20" s="996"/>
      <c r="FG20" s="996"/>
      <c r="FH20" s="996"/>
      <c r="FI20" s="996"/>
      <c r="FJ20" s="996"/>
      <c r="FK20" s="996"/>
      <c r="FL20" s="996"/>
      <c r="FM20" s="996"/>
      <c r="FN20" s="996"/>
      <c r="FO20" s="996"/>
      <c r="FP20" s="996"/>
      <c r="FQ20" s="996"/>
      <c r="FR20" s="996"/>
      <c r="FS20" s="996"/>
      <c r="FT20" s="996"/>
      <c r="FU20" s="996"/>
      <c r="FV20" s="996"/>
      <c r="FW20" s="996"/>
      <c r="FX20" s="996"/>
      <c r="FY20" s="996"/>
      <c r="FZ20" s="996"/>
      <c r="GA20" s="996"/>
      <c r="GB20" s="996"/>
      <c r="GC20" s="996"/>
      <c r="GD20" s="996"/>
      <c r="GE20" s="996"/>
      <c r="GF20" s="996"/>
      <c r="GG20" s="996"/>
      <c r="GH20" s="996"/>
      <c r="GI20" s="996"/>
      <c r="GJ20" s="996"/>
      <c r="GK20" s="996"/>
      <c r="GL20" s="996"/>
      <c r="GM20" s="996"/>
      <c r="GN20" s="996"/>
      <c r="GO20" s="996"/>
      <c r="GP20" s="996"/>
      <c r="GQ20" s="996"/>
      <c r="GR20" s="996"/>
      <c r="GS20" s="996"/>
      <c r="GT20" s="996"/>
      <c r="GU20" s="996"/>
      <c r="GV20" s="996"/>
      <c r="GW20" s="996"/>
      <c r="GX20" s="996"/>
      <c r="GY20" s="996"/>
      <c r="GZ20" s="996"/>
      <c r="HA20" s="996"/>
      <c r="HB20" s="996"/>
      <c r="HC20" s="996"/>
      <c r="HD20" s="996"/>
      <c r="HE20" s="996"/>
      <c r="HF20" s="996"/>
      <c r="HG20" s="996"/>
      <c r="HH20" s="996"/>
      <c r="HI20" s="996"/>
      <c r="HJ20" s="996"/>
      <c r="HK20" s="996"/>
      <c r="HL20" s="996"/>
      <c r="HM20" s="996"/>
      <c r="HN20" s="996"/>
      <c r="HO20" s="996"/>
      <c r="HP20" s="996"/>
      <c r="HQ20" s="996"/>
      <c r="HR20" s="996"/>
      <c r="HS20" s="996"/>
      <c r="HT20" s="996"/>
      <c r="HU20" s="996"/>
      <c r="HV20" s="996"/>
      <c r="HW20" s="996"/>
      <c r="HX20" s="996"/>
      <c r="HY20" s="996"/>
      <c r="HZ20" s="996"/>
      <c r="IA20" s="996"/>
      <c r="IB20" s="996"/>
      <c r="IC20" s="996"/>
      <c r="ID20" s="996"/>
      <c r="IE20" s="996"/>
      <c r="IF20" s="996"/>
      <c r="IG20" s="996"/>
      <c r="IH20" s="996"/>
      <c r="II20" s="996"/>
      <c r="IJ20" s="996"/>
      <c r="IK20" s="996"/>
      <c r="IL20" s="996"/>
      <c r="IM20" s="996"/>
      <c r="IN20" s="996"/>
      <c r="IO20" s="996"/>
      <c r="IP20" s="996"/>
      <c r="IQ20" s="996"/>
      <c r="IR20" s="996"/>
      <c r="IS20" s="996"/>
      <c r="IT20" s="996"/>
    </row>
    <row r="21" spans="1:254" s="997" customFormat="1">
      <c r="A21" s="562" t="s">
        <v>765</v>
      </c>
      <c r="B21" s="563">
        <f>'Sources and Uses Budget'!$C$20</f>
        <v>0</v>
      </c>
      <c r="C21" s="563">
        <f>'Sources and Uses Budget'!$C$20</f>
        <v>0</v>
      </c>
      <c r="D21" s="563">
        <f>'Sources and Uses Budget'!$C$20</f>
        <v>0</v>
      </c>
      <c r="E21" s="654">
        <f t="shared" si="0"/>
        <v>0</v>
      </c>
      <c r="F21" s="564"/>
      <c r="G21" s="565"/>
      <c r="H21" s="1001"/>
      <c r="I21" s="996"/>
      <c r="J21" s="996"/>
      <c r="K21" s="996"/>
      <c r="L21" s="996"/>
      <c r="M21" s="996"/>
      <c r="N21" s="996"/>
      <c r="O21" s="996"/>
      <c r="P21" s="996"/>
      <c r="Q21" s="996"/>
      <c r="R21" s="996"/>
      <c r="S21" s="996"/>
      <c r="T21" s="996"/>
      <c r="U21" s="996"/>
      <c r="V21" s="996"/>
      <c r="W21" s="996"/>
      <c r="X21" s="996"/>
      <c r="Y21" s="996"/>
      <c r="Z21" s="996"/>
      <c r="AA21" s="996"/>
      <c r="AB21" s="996"/>
      <c r="AC21" s="996"/>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6"/>
      <c r="CD21" s="996"/>
      <c r="CE21" s="996"/>
      <c r="CF21" s="996"/>
      <c r="CG21" s="996"/>
      <c r="CH21" s="996"/>
      <c r="CI21" s="996"/>
      <c r="CJ21" s="996"/>
      <c r="CK21" s="996"/>
      <c r="CL21" s="996"/>
      <c r="CM21" s="996"/>
      <c r="CN21" s="996"/>
      <c r="CO21" s="996"/>
      <c r="CP21" s="996"/>
      <c r="CQ21" s="996"/>
      <c r="CR21" s="996"/>
      <c r="CS21" s="996"/>
      <c r="CT21" s="996"/>
      <c r="CU21" s="996"/>
      <c r="CV21" s="996"/>
      <c r="CW21" s="996"/>
      <c r="CX21" s="996"/>
      <c r="CY21" s="996"/>
      <c r="CZ21" s="996"/>
      <c r="DA21" s="996"/>
      <c r="DB21" s="996"/>
      <c r="DC21" s="996"/>
      <c r="DD21" s="996"/>
      <c r="DE21" s="996"/>
      <c r="DF21" s="996"/>
      <c r="DG21" s="996"/>
      <c r="DH21" s="996"/>
      <c r="DI21" s="996"/>
      <c r="DJ21" s="996"/>
      <c r="DK21" s="996"/>
      <c r="DL21" s="996"/>
      <c r="DM21" s="996"/>
      <c r="DN21" s="996"/>
      <c r="DO21" s="996"/>
      <c r="DP21" s="996"/>
      <c r="DQ21" s="996"/>
      <c r="DR21" s="996"/>
      <c r="DS21" s="996"/>
      <c r="DT21" s="996"/>
      <c r="DU21" s="996"/>
      <c r="DV21" s="996"/>
      <c r="DW21" s="996"/>
      <c r="DX21" s="996"/>
      <c r="DY21" s="996"/>
      <c r="DZ21" s="996"/>
      <c r="EA21" s="996"/>
      <c r="EB21" s="996"/>
      <c r="EC21" s="996"/>
      <c r="ED21" s="996"/>
      <c r="EE21" s="996"/>
      <c r="EF21" s="996"/>
      <c r="EG21" s="996"/>
      <c r="EH21" s="996"/>
      <c r="EI21" s="996"/>
      <c r="EJ21" s="996"/>
      <c r="EK21" s="996"/>
      <c r="EL21" s="996"/>
      <c r="EM21" s="996"/>
      <c r="EN21" s="996"/>
      <c r="EO21" s="996"/>
      <c r="EP21" s="996"/>
      <c r="EQ21" s="996"/>
      <c r="ER21" s="996"/>
      <c r="ES21" s="996"/>
      <c r="ET21" s="996"/>
      <c r="EU21" s="996"/>
      <c r="EV21" s="996"/>
      <c r="EW21" s="996"/>
      <c r="EX21" s="996"/>
      <c r="EY21" s="996"/>
      <c r="EZ21" s="996"/>
      <c r="FA21" s="996"/>
      <c r="FB21" s="996"/>
      <c r="FC21" s="996"/>
      <c r="FD21" s="996"/>
      <c r="FE21" s="996"/>
      <c r="FF21" s="996"/>
      <c r="FG21" s="996"/>
      <c r="FH21" s="996"/>
      <c r="FI21" s="996"/>
      <c r="FJ21" s="996"/>
      <c r="FK21" s="996"/>
      <c r="FL21" s="996"/>
      <c r="FM21" s="996"/>
      <c r="FN21" s="996"/>
      <c r="FO21" s="996"/>
      <c r="FP21" s="996"/>
      <c r="FQ21" s="996"/>
      <c r="FR21" s="996"/>
      <c r="FS21" s="996"/>
      <c r="FT21" s="996"/>
      <c r="FU21" s="996"/>
      <c r="FV21" s="996"/>
      <c r="FW21" s="996"/>
      <c r="FX21" s="996"/>
      <c r="FY21" s="996"/>
      <c r="FZ21" s="996"/>
      <c r="GA21" s="996"/>
      <c r="GB21" s="996"/>
      <c r="GC21" s="996"/>
      <c r="GD21" s="996"/>
      <c r="GE21" s="996"/>
      <c r="GF21" s="996"/>
      <c r="GG21" s="996"/>
      <c r="GH21" s="996"/>
      <c r="GI21" s="996"/>
      <c r="GJ21" s="996"/>
      <c r="GK21" s="996"/>
      <c r="GL21" s="996"/>
      <c r="GM21" s="996"/>
      <c r="GN21" s="996"/>
      <c r="GO21" s="996"/>
      <c r="GP21" s="996"/>
      <c r="GQ21" s="996"/>
      <c r="GR21" s="996"/>
      <c r="GS21" s="996"/>
      <c r="GT21" s="996"/>
      <c r="GU21" s="996"/>
      <c r="GV21" s="996"/>
      <c r="GW21" s="996"/>
      <c r="GX21" s="996"/>
      <c r="GY21" s="996"/>
      <c r="GZ21" s="996"/>
      <c r="HA21" s="996"/>
      <c r="HB21" s="996"/>
      <c r="HC21" s="996"/>
      <c r="HD21" s="996"/>
      <c r="HE21" s="996"/>
      <c r="HF21" s="996"/>
      <c r="HG21" s="996"/>
      <c r="HH21" s="996"/>
      <c r="HI21" s="996"/>
      <c r="HJ21" s="996"/>
      <c r="HK21" s="996"/>
      <c r="HL21" s="996"/>
      <c r="HM21" s="996"/>
      <c r="HN21" s="996"/>
      <c r="HO21" s="996"/>
      <c r="HP21" s="996"/>
      <c r="HQ21" s="996"/>
      <c r="HR21" s="996"/>
      <c r="HS21" s="996"/>
      <c r="HT21" s="996"/>
      <c r="HU21" s="996"/>
      <c r="HV21" s="996"/>
      <c r="HW21" s="996"/>
      <c r="HX21" s="996"/>
      <c r="HY21" s="996"/>
      <c r="HZ21" s="996"/>
      <c r="IA21" s="996"/>
      <c r="IB21" s="996"/>
      <c r="IC21" s="996"/>
      <c r="ID21" s="996"/>
      <c r="IE21" s="996"/>
      <c r="IF21" s="996"/>
      <c r="IG21" s="996"/>
      <c r="IH21" s="996"/>
      <c r="II21" s="996"/>
      <c r="IJ21" s="996"/>
      <c r="IK21" s="996"/>
      <c r="IL21" s="996"/>
      <c r="IM21" s="996"/>
      <c r="IN21" s="996"/>
      <c r="IO21" s="996"/>
      <c r="IP21" s="996"/>
      <c r="IQ21" s="996"/>
      <c r="IR21" s="996"/>
      <c r="IS21" s="996"/>
      <c r="IT21" s="996"/>
    </row>
    <row r="22" spans="1:254" s="997" customFormat="1">
      <c r="A22" s="562" t="s">
        <v>766</v>
      </c>
      <c r="B22" s="563">
        <f>'Sources and Uses Budget'!$C$21</f>
        <v>0</v>
      </c>
      <c r="C22" s="563">
        <f>'Sources and Uses Budget'!$C$21</f>
        <v>0</v>
      </c>
      <c r="D22" s="563">
        <f>'Sources and Uses Budget'!$C$21</f>
        <v>0</v>
      </c>
      <c r="E22" s="654">
        <f>C22-B22</f>
        <v>0</v>
      </c>
      <c r="F22" s="564"/>
      <c r="G22" s="565"/>
      <c r="H22" s="1001"/>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c r="AU22" s="996"/>
      <c r="AV22" s="996"/>
      <c r="AW22" s="996"/>
      <c r="AX22" s="996"/>
      <c r="AY22" s="996"/>
      <c r="AZ22" s="996"/>
      <c r="BA22" s="996"/>
      <c r="BB22" s="996"/>
      <c r="BC22" s="996"/>
      <c r="BD22" s="996"/>
      <c r="BE22" s="996"/>
      <c r="BF22" s="996"/>
      <c r="BG22" s="996"/>
      <c r="BH22" s="996"/>
      <c r="BI22" s="996"/>
      <c r="BJ22" s="996"/>
      <c r="BK22" s="996"/>
      <c r="BL22" s="996"/>
      <c r="BM22" s="996"/>
      <c r="BN22" s="996"/>
      <c r="BO22" s="996"/>
      <c r="BP22" s="996"/>
      <c r="BQ22" s="996"/>
      <c r="BR22" s="996"/>
      <c r="BS22" s="996"/>
      <c r="BT22" s="996"/>
      <c r="BU22" s="996"/>
      <c r="BV22" s="996"/>
      <c r="BW22" s="996"/>
      <c r="BX22" s="996"/>
      <c r="BY22" s="996"/>
      <c r="BZ22" s="996"/>
      <c r="CA22" s="996"/>
      <c r="CB22" s="996"/>
      <c r="CC22" s="996"/>
      <c r="CD22" s="996"/>
      <c r="CE22" s="996"/>
      <c r="CF22" s="996"/>
      <c r="CG22" s="996"/>
      <c r="CH22" s="996"/>
      <c r="CI22" s="996"/>
      <c r="CJ22" s="996"/>
      <c r="CK22" s="996"/>
      <c r="CL22" s="996"/>
      <c r="CM22" s="996"/>
      <c r="CN22" s="996"/>
      <c r="CO22" s="996"/>
      <c r="CP22" s="996"/>
      <c r="CQ22" s="996"/>
      <c r="CR22" s="996"/>
      <c r="CS22" s="996"/>
      <c r="CT22" s="996"/>
      <c r="CU22" s="996"/>
      <c r="CV22" s="996"/>
      <c r="CW22" s="996"/>
      <c r="CX22" s="996"/>
      <c r="CY22" s="996"/>
      <c r="CZ22" s="996"/>
      <c r="DA22" s="996"/>
      <c r="DB22" s="996"/>
      <c r="DC22" s="996"/>
      <c r="DD22" s="996"/>
      <c r="DE22" s="996"/>
      <c r="DF22" s="996"/>
      <c r="DG22" s="996"/>
      <c r="DH22" s="996"/>
      <c r="DI22" s="996"/>
      <c r="DJ22" s="996"/>
      <c r="DK22" s="996"/>
      <c r="DL22" s="996"/>
      <c r="DM22" s="996"/>
      <c r="DN22" s="996"/>
      <c r="DO22" s="996"/>
      <c r="DP22" s="996"/>
      <c r="DQ22" s="996"/>
      <c r="DR22" s="996"/>
      <c r="DS22" s="996"/>
      <c r="DT22" s="996"/>
      <c r="DU22" s="996"/>
      <c r="DV22" s="996"/>
      <c r="DW22" s="996"/>
      <c r="DX22" s="996"/>
      <c r="DY22" s="996"/>
      <c r="DZ22" s="996"/>
      <c r="EA22" s="996"/>
      <c r="EB22" s="996"/>
      <c r="EC22" s="996"/>
      <c r="ED22" s="996"/>
      <c r="EE22" s="996"/>
      <c r="EF22" s="996"/>
      <c r="EG22" s="996"/>
      <c r="EH22" s="996"/>
      <c r="EI22" s="996"/>
      <c r="EJ22" s="996"/>
      <c r="EK22" s="996"/>
      <c r="EL22" s="996"/>
      <c r="EM22" s="996"/>
      <c r="EN22" s="996"/>
      <c r="EO22" s="996"/>
      <c r="EP22" s="996"/>
      <c r="EQ22" s="996"/>
      <c r="ER22" s="996"/>
      <c r="ES22" s="996"/>
      <c r="ET22" s="996"/>
      <c r="EU22" s="996"/>
      <c r="EV22" s="996"/>
      <c r="EW22" s="996"/>
      <c r="EX22" s="996"/>
      <c r="EY22" s="996"/>
      <c r="EZ22" s="996"/>
      <c r="FA22" s="996"/>
      <c r="FB22" s="996"/>
      <c r="FC22" s="996"/>
      <c r="FD22" s="996"/>
      <c r="FE22" s="996"/>
      <c r="FF22" s="996"/>
      <c r="FG22" s="996"/>
      <c r="FH22" s="996"/>
      <c r="FI22" s="996"/>
      <c r="FJ22" s="996"/>
      <c r="FK22" s="996"/>
      <c r="FL22" s="996"/>
      <c r="FM22" s="996"/>
      <c r="FN22" s="996"/>
      <c r="FO22" s="996"/>
      <c r="FP22" s="996"/>
      <c r="FQ22" s="996"/>
      <c r="FR22" s="996"/>
      <c r="FS22" s="996"/>
      <c r="FT22" s="996"/>
      <c r="FU22" s="996"/>
      <c r="FV22" s="996"/>
      <c r="FW22" s="996"/>
      <c r="FX22" s="996"/>
      <c r="FY22" s="996"/>
      <c r="FZ22" s="996"/>
      <c r="GA22" s="996"/>
      <c r="GB22" s="996"/>
      <c r="GC22" s="996"/>
      <c r="GD22" s="996"/>
      <c r="GE22" s="996"/>
      <c r="GF22" s="996"/>
      <c r="GG22" s="996"/>
      <c r="GH22" s="996"/>
      <c r="GI22" s="996"/>
      <c r="GJ22" s="996"/>
      <c r="GK22" s="996"/>
      <c r="GL22" s="996"/>
      <c r="GM22" s="996"/>
      <c r="GN22" s="996"/>
      <c r="GO22" s="996"/>
      <c r="GP22" s="996"/>
      <c r="GQ22" s="996"/>
      <c r="GR22" s="996"/>
      <c r="GS22" s="996"/>
      <c r="GT22" s="996"/>
      <c r="GU22" s="996"/>
      <c r="GV22" s="996"/>
      <c r="GW22" s="996"/>
      <c r="GX22" s="996"/>
      <c r="GY22" s="996"/>
      <c r="GZ22" s="996"/>
      <c r="HA22" s="996"/>
      <c r="HB22" s="996"/>
      <c r="HC22" s="996"/>
      <c r="HD22" s="996"/>
      <c r="HE22" s="996"/>
      <c r="HF22" s="996"/>
      <c r="HG22" s="996"/>
      <c r="HH22" s="996"/>
      <c r="HI22" s="996"/>
      <c r="HJ22" s="996"/>
      <c r="HK22" s="996"/>
      <c r="HL22" s="996"/>
      <c r="HM22" s="996"/>
      <c r="HN22" s="996"/>
      <c r="HO22" s="996"/>
      <c r="HP22" s="996"/>
      <c r="HQ22" s="996"/>
      <c r="HR22" s="996"/>
      <c r="HS22" s="996"/>
      <c r="HT22" s="996"/>
      <c r="HU22" s="996"/>
      <c r="HV22" s="996"/>
      <c r="HW22" s="996"/>
      <c r="HX22" s="996"/>
      <c r="HY22" s="996"/>
      <c r="HZ22" s="996"/>
      <c r="IA22" s="996"/>
      <c r="IB22" s="996"/>
      <c r="IC22" s="996"/>
      <c r="ID22" s="996"/>
      <c r="IE22" s="996"/>
      <c r="IF22" s="996"/>
      <c r="IG22" s="996"/>
      <c r="IH22" s="996"/>
      <c r="II22" s="996"/>
      <c r="IJ22" s="996"/>
      <c r="IK22" s="996"/>
      <c r="IL22" s="996"/>
      <c r="IM22" s="996"/>
      <c r="IN22" s="996"/>
      <c r="IO22" s="996"/>
      <c r="IP22" s="996"/>
      <c r="IQ22" s="996"/>
      <c r="IR22" s="996"/>
      <c r="IS22" s="996"/>
      <c r="IT22" s="996"/>
    </row>
    <row r="23" spans="1:254" s="997" customFormat="1">
      <c r="A23" s="562" t="s">
        <v>767</v>
      </c>
      <c r="B23" s="563">
        <f>'Sources and Uses Budget'!$C$22</f>
        <v>0</v>
      </c>
      <c r="C23" s="563">
        <f>'Sources and Uses Budget'!$C$22</f>
        <v>0</v>
      </c>
      <c r="D23" s="563">
        <f>'Sources and Uses Budget'!$C$22</f>
        <v>0</v>
      </c>
      <c r="E23" s="654">
        <f t="shared" si="0"/>
        <v>0</v>
      </c>
      <c r="F23" s="564"/>
      <c r="G23" s="565"/>
      <c r="H23" s="1001"/>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DY23" s="996"/>
      <c r="DZ23" s="996"/>
      <c r="EA23" s="996"/>
      <c r="EB23" s="996"/>
      <c r="EC23" s="996"/>
      <c r="ED23" s="996"/>
      <c r="EE23" s="996"/>
      <c r="EF23" s="996"/>
      <c r="EG23" s="996"/>
      <c r="EH23" s="996"/>
      <c r="EI23" s="996"/>
      <c r="EJ23" s="996"/>
      <c r="EK23" s="996"/>
      <c r="EL23" s="996"/>
      <c r="EM23" s="996"/>
      <c r="EN23" s="996"/>
      <c r="EO23" s="996"/>
      <c r="EP23" s="996"/>
      <c r="EQ23" s="996"/>
      <c r="ER23" s="996"/>
      <c r="ES23" s="996"/>
      <c r="ET23" s="996"/>
      <c r="EU23" s="996"/>
      <c r="EV23" s="996"/>
      <c r="EW23" s="996"/>
      <c r="EX23" s="996"/>
      <c r="EY23" s="996"/>
      <c r="EZ23" s="996"/>
      <c r="FA23" s="996"/>
      <c r="FB23" s="996"/>
      <c r="FC23" s="996"/>
      <c r="FD23" s="996"/>
      <c r="FE23" s="996"/>
      <c r="FF23" s="996"/>
      <c r="FG23" s="996"/>
      <c r="FH23" s="996"/>
      <c r="FI23" s="996"/>
      <c r="FJ23" s="996"/>
      <c r="FK23" s="996"/>
      <c r="FL23" s="996"/>
      <c r="FM23" s="996"/>
      <c r="FN23" s="996"/>
      <c r="FO23" s="996"/>
      <c r="FP23" s="996"/>
      <c r="FQ23" s="996"/>
      <c r="FR23" s="996"/>
      <c r="FS23" s="996"/>
      <c r="FT23" s="996"/>
      <c r="FU23" s="996"/>
      <c r="FV23" s="996"/>
      <c r="FW23" s="996"/>
      <c r="FX23" s="996"/>
      <c r="FY23" s="996"/>
      <c r="FZ23" s="996"/>
      <c r="GA23" s="996"/>
      <c r="GB23" s="996"/>
      <c r="GC23" s="996"/>
      <c r="GD23" s="996"/>
      <c r="GE23" s="996"/>
      <c r="GF23" s="996"/>
      <c r="GG23" s="996"/>
      <c r="GH23" s="996"/>
      <c r="GI23" s="996"/>
      <c r="GJ23" s="996"/>
      <c r="GK23" s="996"/>
      <c r="GL23" s="996"/>
      <c r="GM23" s="996"/>
      <c r="GN23" s="996"/>
      <c r="GO23" s="996"/>
      <c r="GP23" s="996"/>
      <c r="GQ23" s="996"/>
      <c r="GR23" s="996"/>
      <c r="GS23" s="996"/>
      <c r="GT23" s="996"/>
      <c r="GU23" s="996"/>
      <c r="GV23" s="996"/>
      <c r="GW23" s="996"/>
      <c r="GX23" s="996"/>
      <c r="GY23" s="996"/>
      <c r="GZ23" s="996"/>
      <c r="HA23" s="996"/>
      <c r="HB23" s="996"/>
      <c r="HC23" s="996"/>
      <c r="HD23" s="996"/>
      <c r="HE23" s="996"/>
      <c r="HF23" s="996"/>
      <c r="HG23" s="996"/>
      <c r="HH23" s="996"/>
      <c r="HI23" s="996"/>
      <c r="HJ23" s="996"/>
      <c r="HK23" s="996"/>
      <c r="HL23" s="996"/>
      <c r="HM23" s="996"/>
      <c r="HN23" s="996"/>
      <c r="HO23" s="996"/>
      <c r="HP23" s="996"/>
      <c r="HQ23" s="996"/>
      <c r="HR23" s="996"/>
      <c r="HS23" s="996"/>
      <c r="HT23" s="996"/>
      <c r="HU23" s="996"/>
      <c r="HV23" s="996"/>
      <c r="HW23" s="996"/>
      <c r="HX23" s="996"/>
      <c r="HY23" s="996"/>
      <c r="HZ23" s="996"/>
      <c r="IA23" s="996"/>
      <c r="IB23" s="996"/>
      <c r="IC23" s="996"/>
      <c r="ID23" s="996"/>
      <c r="IE23" s="996"/>
      <c r="IF23" s="996"/>
      <c r="IG23" s="996"/>
      <c r="IH23" s="996"/>
      <c r="II23" s="996"/>
      <c r="IJ23" s="996"/>
      <c r="IK23" s="996"/>
      <c r="IL23" s="996"/>
      <c r="IM23" s="996"/>
      <c r="IN23" s="996"/>
      <c r="IO23" s="996"/>
      <c r="IP23" s="996"/>
      <c r="IQ23" s="996"/>
      <c r="IR23" s="996"/>
      <c r="IS23" s="996"/>
      <c r="IT23" s="996"/>
    </row>
    <row r="24" spans="1:254" s="997" customFormat="1">
      <c r="A24" s="562" t="s">
        <v>768</v>
      </c>
      <c r="B24" s="563">
        <f>'Sources and Uses Budget'!$C$23</f>
        <v>0</v>
      </c>
      <c r="C24" s="563">
        <f>'Sources and Uses Budget'!$C$23</f>
        <v>0</v>
      </c>
      <c r="D24" s="563">
        <f>'Sources and Uses Budget'!$C$23</f>
        <v>0</v>
      </c>
      <c r="E24" s="654">
        <f t="shared" si="0"/>
        <v>0</v>
      </c>
      <c r="F24" s="564"/>
      <c r="G24" s="565"/>
      <c r="H24" s="1001"/>
      <c r="I24" s="996"/>
      <c r="J24" s="996"/>
      <c r="K24" s="996"/>
      <c r="L24" s="996"/>
      <c r="M24" s="996"/>
      <c r="N24" s="996"/>
      <c r="O24" s="996"/>
      <c r="P24" s="996"/>
      <c r="Q24" s="996"/>
      <c r="R24" s="996"/>
      <c r="S24" s="996"/>
      <c r="T24" s="996"/>
      <c r="U24" s="996"/>
      <c r="V24" s="996"/>
      <c r="W24" s="996"/>
      <c r="X24" s="996"/>
      <c r="Y24" s="996"/>
      <c r="Z24" s="996"/>
      <c r="AA24" s="996"/>
      <c r="AB24" s="996"/>
      <c r="AC24" s="996"/>
      <c r="AD24" s="996"/>
      <c r="AE24" s="996"/>
      <c r="AF24" s="996"/>
      <c r="AG24" s="996"/>
      <c r="AH24" s="996"/>
      <c r="AI24" s="996"/>
      <c r="AJ24" s="996"/>
      <c r="AK24" s="996"/>
      <c r="AL24" s="996"/>
      <c r="AM24" s="996"/>
      <c r="AN24" s="996"/>
      <c r="AO24" s="996"/>
      <c r="AP24" s="996"/>
      <c r="AQ24" s="996"/>
      <c r="AR24" s="996"/>
      <c r="AS24" s="996"/>
      <c r="AT24" s="996"/>
      <c r="AU24" s="996"/>
      <c r="AV24" s="996"/>
      <c r="AW24" s="996"/>
      <c r="AX24" s="996"/>
      <c r="AY24" s="996"/>
      <c r="AZ24" s="996"/>
      <c r="BA24" s="996"/>
      <c r="BB24" s="996"/>
      <c r="BC24" s="996"/>
      <c r="BD24" s="996"/>
      <c r="BE24" s="996"/>
      <c r="BF24" s="996"/>
      <c r="BG24" s="996"/>
      <c r="BH24" s="996"/>
      <c r="BI24" s="996"/>
      <c r="BJ24" s="996"/>
      <c r="BK24" s="996"/>
      <c r="BL24" s="996"/>
      <c r="BM24" s="996"/>
      <c r="BN24" s="996"/>
      <c r="BO24" s="996"/>
      <c r="BP24" s="996"/>
      <c r="BQ24" s="996"/>
      <c r="BR24" s="996"/>
      <c r="BS24" s="996"/>
      <c r="BT24" s="996"/>
      <c r="BU24" s="996"/>
      <c r="BV24" s="996"/>
      <c r="BW24" s="996"/>
      <c r="BX24" s="996"/>
      <c r="BY24" s="996"/>
      <c r="BZ24" s="996"/>
      <c r="CA24" s="996"/>
      <c r="CB24" s="996"/>
      <c r="CC24" s="996"/>
      <c r="CD24" s="996"/>
      <c r="CE24" s="996"/>
      <c r="CF24" s="996"/>
      <c r="CG24" s="996"/>
      <c r="CH24" s="996"/>
      <c r="CI24" s="996"/>
      <c r="CJ24" s="996"/>
      <c r="CK24" s="996"/>
      <c r="CL24" s="996"/>
      <c r="CM24" s="996"/>
      <c r="CN24" s="996"/>
      <c r="CO24" s="996"/>
      <c r="CP24" s="996"/>
      <c r="CQ24" s="996"/>
      <c r="CR24" s="996"/>
      <c r="CS24" s="996"/>
      <c r="CT24" s="996"/>
      <c r="CU24" s="996"/>
      <c r="CV24" s="996"/>
      <c r="CW24" s="996"/>
      <c r="CX24" s="996"/>
      <c r="CY24" s="996"/>
      <c r="CZ24" s="996"/>
      <c r="DA24" s="996"/>
      <c r="DB24" s="996"/>
      <c r="DC24" s="996"/>
      <c r="DD24" s="996"/>
      <c r="DE24" s="996"/>
      <c r="DF24" s="996"/>
      <c r="DG24" s="996"/>
      <c r="DH24" s="996"/>
      <c r="DI24" s="996"/>
      <c r="DJ24" s="996"/>
      <c r="DK24" s="996"/>
      <c r="DL24" s="996"/>
      <c r="DM24" s="996"/>
      <c r="DN24" s="996"/>
      <c r="DO24" s="996"/>
      <c r="DP24" s="996"/>
      <c r="DQ24" s="996"/>
      <c r="DR24" s="996"/>
      <c r="DS24" s="996"/>
      <c r="DT24" s="996"/>
      <c r="DU24" s="996"/>
      <c r="DV24" s="996"/>
      <c r="DW24" s="996"/>
      <c r="DX24" s="996"/>
      <c r="DY24" s="996"/>
      <c r="DZ24" s="996"/>
      <c r="EA24" s="996"/>
      <c r="EB24" s="996"/>
      <c r="EC24" s="996"/>
      <c r="ED24" s="996"/>
      <c r="EE24" s="996"/>
      <c r="EF24" s="996"/>
      <c r="EG24" s="996"/>
      <c r="EH24" s="996"/>
      <c r="EI24" s="996"/>
      <c r="EJ24" s="996"/>
      <c r="EK24" s="996"/>
      <c r="EL24" s="996"/>
      <c r="EM24" s="996"/>
      <c r="EN24" s="996"/>
      <c r="EO24" s="996"/>
      <c r="EP24" s="996"/>
      <c r="EQ24" s="996"/>
      <c r="ER24" s="996"/>
      <c r="ES24" s="996"/>
      <c r="ET24" s="996"/>
      <c r="EU24" s="996"/>
      <c r="EV24" s="996"/>
      <c r="EW24" s="996"/>
      <c r="EX24" s="996"/>
      <c r="EY24" s="996"/>
      <c r="EZ24" s="996"/>
      <c r="FA24" s="996"/>
      <c r="FB24" s="996"/>
      <c r="FC24" s="996"/>
      <c r="FD24" s="996"/>
      <c r="FE24" s="996"/>
      <c r="FF24" s="996"/>
      <c r="FG24" s="996"/>
      <c r="FH24" s="996"/>
      <c r="FI24" s="996"/>
      <c r="FJ24" s="996"/>
      <c r="FK24" s="996"/>
      <c r="FL24" s="996"/>
      <c r="FM24" s="996"/>
      <c r="FN24" s="996"/>
      <c r="FO24" s="996"/>
      <c r="FP24" s="996"/>
      <c r="FQ24" s="996"/>
      <c r="FR24" s="996"/>
      <c r="FS24" s="996"/>
      <c r="FT24" s="996"/>
      <c r="FU24" s="996"/>
      <c r="FV24" s="996"/>
      <c r="FW24" s="996"/>
      <c r="FX24" s="996"/>
      <c r="FY24" s="996"/>
      <c r="FZ24" s="996"/>
      <c r="GA24" s="996"/>
      <c r="GB24" s="996"/>
      <c r="GC24" s="996"/>
      <c r="GD24" s="996"/>
      <c r="GE24" s="996"/>
      <c r="GF24" s="996"/>
      <c r="GG24" s="996"/>
      <c r="GH24" s="996"/>
      <c r="GI24" s="996"/>
      <c r="GJ24" s="996"/>
      <c r="GK24" s="996"/>
      <c r="GL24" s="996"/>
      <c r="GM24" s="996"/>
      <c r="GN24" s="996"/>
      <c r="GO24" s="996"/>
      <c r="GP24" s="996"/>
      <c r="GQ24" s="996"/>
      <c r="GR24" s="996"/>
      <c r="GS24" s="996"/>
      <c r="GT24" s="996"/>
      <c r="GU24" s="996"/>
      <c r="GV24" s="996"/>
      <c r="GW24" s="996"/>
      <c r="GX24" s="996"/>
      <c r="GY24" s="996"/>
      <c r="GZ24" s="996"/>
      <c r="HA24" s="996"/>
      <c r="HB24" s="996"/>
      <c r="HC24" s="996"/>
      <c r="HD24" s="996"/>
      <c r="HE24" s="996"/>
      <c r="HF24" s="996"/>
      <c r="HG24" s="996"/>
      <c r="HH24" s="996"/>
      <c r="HI24" s="996"/>
      <c r="HJ24" s="996"/>
      <c r="HK24" s="996"/>
      <c r="HL24" s="996"/>
      <c r="HM24" s="996"/>
      <c r="HN24" s="996"/>
      <c r="HO24" s="996"/>
      <c r="HP24" s="996"/>
      <c r="HQ24" s="996"/>
      <c r="HR24" s="996"/>
      <c r="HS24" s="996"/>
      <c r="HT24" s="996"/>
      <c r="HU24" s="996"/>
      <c r="HV24" s="996"/>
      <c r="HW24" s="996"/>
      <c r="HX24" s="996"/>
      <c r="HY24" s="996"/>
      <c r="HZ24" s="996"/>
      <c r="IA24" s="996"/>
      <c r="IB24" s="996"/>
      <c r="IC24" s="996"/>
      <c r="ID24" s="996"/>
      <c r="IE24" s="996"/>
      <c r="IF24" s="996"/>
      <c r="IG24" s="996"/>
      <c r="IH24" s="996"/>
      <c r="II24" s="996"/>
      <c r="IJ24" s="996"/>
      <c r="IK24" s="996"/>
      <c r="IL24" s="996"/>
      <c r="IM24" s="996"/>
      <c r="IN24" s="996"/>
      <c r="IO24" s="996"/>
      <c r="IP24" s="996"/>
      <c r="IQ24" s="996"/>
      <c r="IR24" s="996"/>
      <c r="IS24" s="996"/>
      <c r="IT24" s="996"/>
    </row>
    <row r="25" spans="1:254" s="997" customFormat="1">
      <c r="A25" s="568" t="s">
        <v>374</v>
      </c>
      <c r="B25" s="563">
        <f>'Sources and Uses Budget'!$C$24</f>
        <v>0</v>
      </c>
      <c r="C25" s="563">
        <f>'Sources and Uses Budget'!$C$24</f>
        <v>0</v>
      </c>
      <c r="D25" s="563">
        <f>'Sources and Uses Budget'!$C$24</f>
        <v>0</v>
      </c>
      <c r="E25" s="654">
        <f t="shared" si="0"/>
        <v>0</v>
      </c>
      <c r="F25" s="564"/>
      <c r="G25" s="565"/>
      <c r="H25" s="1001"/>
      <c r="I25" s="996"/>
      <c r="J25" s="996"/>
      <c r="K25" s="996"/>
      <c r="L25" s="996"/>
      <c r="M25" s="996"/>
      <c r="N25" s="996"/>
      <c r="O25" s="996"/>
      <c r="P25" s="996"/>
      <c r="Q25" s="996"/>
      <c r="R25" s="996"/>
      <c r="S25" s="996"/>
      <c r="T25" s="996"/>
      <c r="U25" s="996"/>
      <c r="V25" s="996"/>
      <c r="W25" s="996"/>
      <c r="X25" s="996"/>
      <c r="Y25" s="996"/>
      <c r="Z25" s="996"/>
      <c r="AA25" s="996"/>
      <c r="AB25" s="996"/>
      <c r="AC25" s="996"/>
      <c r="AD25" s="996"/>
      <c r="AE25" s="996"/>
      <c r="AF25" s="996"/>
      <c r="AG25" s="996"/>
      <c r="AH25" s="996"/>
      <c r="AI25" s="996"/>
      <c r="AJ25" s="996"/>
      <c r="AK25" s="996"/>
      <c r="AL25" s="996"/>
      <c r="AM25" s="996"/>
      <c r="AN25" s="996"/>
      <c r="AO25" s="996"/>
      <c r="AP25" s="996"/>
      <c r="AQ25" s="996"/>
      <c r="AR25" s="996"/>
      <c r="AS25" s="996"/>
      <c r="AT25" s="996"/>
      <c r="AU25" s="996"/>
      <c r="AV25" s="996"/>
      <c r="AW25" s="996"/>
      <c r="AX25" s="996"/>
      <c r="AY25" s="996"/>
      <c r="AZ25" s="996"/>
      <c r="BA25" s="996"/>
      <c r="BB25" s="996"/>
      <c r="BC25" s="996"/>
      <c r="BD25" s="996"/>
      <c r="BE25" s="996"/>
      <c r="BF25" s="996"/>
      <c r="BG25" s="996"/>
      <c r="BH25" s="996"/>
      <c r="BI25" s="996"/>
      <c r="BJ25" s="996"/>
      <c r="BK25" s="996"/>
      <c r="BL25" s="996"/>
      <c r="BM25" s="996"/>
      <c r="BN25" s="996"/>
      <c r="BO25" s="996"/>
      <c r="BP25" s="996"/>
      <c r="BQ25" s="996"/>
      <c r="BR25" s="996"/>
      <c r="BS25" s="996"/>
      <c r="BT25" s="996"/>
      <c r="BU25" s="996"/>
      <c r="BV25" s="996"/>
      <c r="BW25" s="996"/>
      <c r="BX25" s="996"/>
      <c r="BY25" s="996"/>
      <c r="BZ25" s="996"/>
      <c r="CA25" s="996"/>
      <c r="CB25" s="996"/>
      <c r="CC25" s="996"/>
      <c r="CD25" s="996"/>
      <c r="CE25" s="996"/>
      <c r="CF25" s="996"/>
      <c r="CG25" s="996"/>
      <c r="CH25" s="996"/>
      <c r="CI25" s="996"/>
      <c r="CJ25" s="996"/>
      <c r="CK25" s="996"/>
      <c r="CL25" s="996"/>
      <c r="CM25" s="996"/>
      <c r="CN25" s="996"/>
      <c r="CO25" s="996"/>
      <c r="CP25" s="996"/>
      <c r="CQ25" s="996"/>
      <c r="CR25" s="996"/>
      <c r="CS25" s="996"/>
      <c r="CT25" s="996"/>
      <c r="CU25" s="996"/>
      <c r="CV25" s="996"/>
      <c r="CW25" s="996"/>
      <c r="CX25" s="996"/>
      <c r="CY25" s="996"/>
      <c r="CZ25" s="996"/>
      <c r="DA25" s="996"/>
      <c r="DB25" s="996"/>
      <c r="DC25" s="996"/>
      <c r="DD25" s="996"/>
      <c r="DE25" s="996"/>
      <c r="DF25" s="996"/>
      <c r="DG25" s="996"/>
      <c r="DH25" s="996"/>
      <c r="DI25" s="996"/>
      <c r="DJ25" s="996"/>
      <c r="DK25" s="996"/>
      <c r="DL25" s="996"/>
      <c r="DM25" s="996"/>
      <c r="DN25" s="996"/>
      <c r="DO25" s="996"/>
      <c r="DP25" s="996"/>
      <c r="DQ25" s="996"/>
      <c r="DR25" s="996"/>
      <c r="DS25" s="996"/>
      <c r="DT25" s="996"/>
      <c r="DU25" s="996"/>
      <c r="DV25" s="996"/>
      <c r="DW25" s="996"/>
      <c r="DX25" s="996"/>
      <c r="DY25" s="996"/>
      <c r="DZ25" s="996"/>
      <c r="EA25" s="996"/>
      <c r="EB25" s="996"/>
      <c r="EC25" s="996"/>
      <c r="ED25" s="996"/>
      <c r="EE25" s="996"/>
      <c r="EF25" s="996"/>
      <c r="EG25" s="996"/>
      <c r="EH25" s="996"/>
      <c r="EI25" s="996"/>
      <c r="EJ25" s="996"/>
      <c r="EK25" s="996"/>
      <c r="EL25" s="996"/>
      <c r="EM25" s="996"/>
      <c r="EN25" s="996"/>
      <c r="EO25" s="996"/>
      <c r="EP25" s="996"/>
      <c r="EQ25" s="996"/>
      <c r="ER25" s="996"/>
      <c r="ES25" s="996"/>
      <c r="ET25" s="996"/>
      <c r="EU25" s="996"/>
      <c r="EV25" s="996"/>
      <c r="EW25" s="996"/>
      <c r="EX25" s="996"/>
      <c r="EY25" s="996"/>
      <c r="EZ25" s="996"/>
      <c r="FA25" s="996"/>
      <c r="FB25" s="996"/>
      <c r="FC25" s="996"/>
      <c r="FD25" s="996"/>
      <c r="FE25" s="996"/>
      <c r="FF25" s="996"/>
      <c r="FG25" s="996"/>
      <c r="FH25" s="996"/>
      <c r="FI25" s="996"/>
      <c r="FJ25" s="996"/>
      <c r="FK25" s="996"/>
      <c r="FL25" s="996"/>
      <c r="FM25" s="996"/>
      <c r="FN25" s="996"/>
      <c r="FO25" s="996"/>
      <c r="FP25" s="996"/>
      <c r="FQ25" s="996"/>
      <c r="FR25" s="996"/>
      <c r="FS25" s="996"/>
      <c r="FT25" s="996"/>
      <c r="FU25" s="996"/>
      <c r="FV25" s="996"/>
      <c r="FW25" s="996"/>
      <c r="FX25" s="996"/>
      <c r="FY25" s="996"/>
      <c r="FZ25" s="996"/>
      <c r="GA25" s="996"/>
      <c r="GB25" s="996"/>
      <c r="GC25" s="996"/>
      <c r="GD25" s="996"/>
      <c r="GE25" s="996"/>
      <c r="GF25" s="996"/>
      <c r="GG25" s="996"/>
      <c r="GH25" s="996"/>
      <c r="GI25" s="996"/>
      <c r="GJ25" s="996"/>
      <c r="GK25" s="996"/>
      <c r="GL25" s="996"/>
      <c r="GM25" s="996"/>
      <c r="GN25" s="996"/>
      <c r="GO25" s="996"/>
      <c r="GP25" s="996"/>
      <c r="GQ25" s="996"/>
      <c r="GR25" s="996"/>
      <c r="GS25" s="996"/>
      <c r="GT25" s="996"/>
      <c r="GU25" s="996"/>
      <c r="GV25" s="996"/>
      <c r="GW25" s="996"/>
      <c r="GX25" s="996"/>
      <c r="GY25" s="996"/>
      <c r="GZ25" s="996"/>
      <c r="HA25" s="996"/>
      <c r="HB25" s="996"/>
      <c r="HC25" s="996"/>
      <c r="HD25" s="996"/>
      <c r="HE25" s="996"/>
      <c r="HF25" s="996"/>
      <c r="HG25" s="996"/>
      <c r="HH25" s="996"/>
      <c r="HI25" s="996"/>
      <c r="HJ25" s="996"/>
      <c r="HK25" s="996"/>
      <c r="HL25" s="996"/>
      <c r="HM25" s="996"/>
      <c r="HN25" s="996"/>
      <c r="HO25" s="996"/>
      <c r="HP25" s="996"/>
      <c r="HQ25" s="996"/>
      <c r="HR25" s="996"/>
      <c r="HS25" s="996"/>
      <c r="HT25" s="996"/>
      <c r="HU25" s="996"/>
      <c r="HV25" s="996"/>
      <c r="HW25" s="996"/>
      <c r="HX25" s="996"/>
      <c r="HY25" s="996"/>
      <c r="HZ25" s="996"/>
      <c r="IA25" s="996"/>
      <c r="IB25" s="996"/>
      <c r="IC25" s="996"/>
      <c r="ID25" s="996"/>
      <c r="IE25" s="996"/>
      <c r="IF25" s="996"/>
      <c r="IG25" s="996"/>
      <c r="IH25" s="996"/>
      <c r="II25" s="996"/>
      <c r="IJ25" s="996"/>
      <c r="IK25" s="996"/>
      <c r="IL25" s="996"/>
      <c r="IM25" s="996"/>
      <c r="IN25" s="996"/>
      <c r="IO25" s="996"/>
      <c r="IP25" s="996"/>
      <c r="IQ25" s="996"/>
      <c r="IR25" s="996"/>
      <c r="IS25" s="996"/>
      <c r="IT25" s="996"/>
    </row>
    <row r="26" spans="1:254" s="997" customFormat="1">
      <c r="A26" s="566" t="s">
        <v>1091</v>
      </c>
      <c r="B26" s="567">
        <f>SUM(B18:B25)</f>
        <v>0</v>
      </c>
      <c r="C26" s="567">
        <f>SUM(C18:C25)</f>
        <v>0</v>
      </c>
      <c r="D26" s="567">
        <f>SUM(D18:D25)</f>
        <v>0</v>
      </c>
      <c r="E26" s="654">
        <f t="shared" si="0"/>
        <v>0</v>
      </c>
      <c r="F26" s="564"/>
      <c r="G26" s="565"/>
      <c r="H26" s="1001"/>
      <c r="I26" s="996"/>
      <c r="J26" s="996"/>
      <c r="K26" s="996"/>
      <c r="L26" s="996"/>
      <c r="M26" s="996"/>
      <c r="N26" s="996"/>
      <c r="O26" s="996"/>
      <c r="P26" s="996"/>
      <c r="Q26" s="996"/>
      <c r="R26" s="996"/>
      <c r="S26" s="996"/>
      <c r="T26" s="996"/>
      <c r="U26" s="996"/>
      <c r="V26" s="996"/>
      <c r="W26" s="996"/>
      <c r="X26" s="996"/>
      <c r="Y26" s="996"/>
      <c r="Z26" s="996"/>
      <c r="AA26" s="996"/>
      <c r="AB26" s="996"/>
      <c r="AC26" s="996"/>
      <c r="AD26" s="996"/>
      <c r="AE26" s="996"/>
      <c r="AF26" s="996"/>
      <c r="AG26" s="996"/>
      <c r="AH26" s="996"/>
      <c r="AI26" s="996"/>
      <c r="AJ26" s="996"/>
      <c r="AK26" s="996"/>
      <c r="AL26" s="996"/>
      <c r="AM26" s="996"/>
      <c r="AN26" s="996"/>
      <c r="AO26" s="996"/>
      <c r="AP26" s="996"/>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6"/>
      <c r="CD26" s="996"/>
      <c r="CE26" s="996"/>
      <c r="CF26" s="996"/>
      <c r="CG26" s="996"/>
      <c r="CH26" s="996"/>
      <c r="CI26" s="996"/>
      <c r="CJ26" s="996"/>
      <c r="CK26" s="996"/>
      <c r="CL26" s="996"/>
      <c r="CM26" s="996"/>
      <c r="CN26" s="996"/>
      <c r="CO26" s="996"/>
      <c r="CP26" s="996"/>
      <c r="CQ26" s="996"/>
      <c r="CR26" s="996"/>
      <c r="CS26" s="996"/>
      <c r="CT26" s="996"/>
      <c r="CU26" s="996"/>
      <c r="CV26" s="996"/>
      <c r="CW26" s="996"/>
      <c r="CX26" s="996"/>
      <c r="CY26" s="996"/>
      <c r="CZ26" s="996"/>
      <c r="DA26" s="996"/>
      <c r="DB26" s="996"/>
      <c r="DC26" s="996"/>
      <c r="DD26" s="996"/>
      <c r="DE26" s="996"/>
      <c r="DF26" s="996"/>
      <c r="DG26" s="996"/>
      <c r="DH26" s="996"/>
      <c r="DI26" s="996"/>
      <c r="DJ26" s="996"/>
      <c r="DK26" s="996"/>
      <c r="DL26" s="996"/>
      <c r="DM26" s="996"/>
      <c r="DN26" s="996"/>
      <c r="DO26" s="996"/>
      <c r="DP26" s="996"/>
      <c r="DQ26" s="996"/>
      <c r="DR26" s="996"/>
      <c r="DS26" s="996"/>
      <c r="DT26" s="996"/>
      <c r="DU26" s="996"/>
      <c r="DV26" s="996"/>
      <c r="DW26" s="996"/>
      <c r="DX26" s="996"/>
      <c r="DY26" s="996"/>
      <c r="DZ26" s="996"/>
      <c r="EA26" s="996"/>
      <c r="EB26" s="996"/>
      <c r="EC26" s="996"/>
      <c r="ED26" s="996"/>
      <c r="EE26" s="996"/>
      <c r="EF26" s="996"/>
      <c r="EG26" s="996"/>
      <c r="EH26" s="996"/>
      <c r="EI26" s="996"/>
      <c r="EJ26" s="996"/>
      <c r="EK26" s="996"/>
      <c r="EL26" s="996"/>
      <c r="EM26" s="996"/>
      <c r="EN26" s="996"/>
      <c r="EO26" s="996"/>
      <c r="EP26" s="996"/>
      <c r="EQ26" s="996"/>
      <c r="ER26" s="996"/>
      <c r="ES26" s="996"/>
      <c r="ET26" s="996"/>
      <c r="EU26" s="996"/>
      <c r="EV26" s="996"/>
      <c r="EW26" s="996"/>
      <c r="EX26" s="996"/>
      <c r="EY26" s="996"/>
      <c r="EZ26" s="996"/>
      <c r="FA26" s="996"/>
      <c r="FB26" s="996"/>
      <c r="FC26" s="996"/>
      <c r="FD26" s="996"/>
      <c r="FE26" s="996"/>
      <c r="FF26" s="996"/>
      <c r="FG26" s="996"/>
      <c r="FH26" s="996"/>
      <c r="FI26" s="996"/>
      <c r="FJ26" s="996"/>
      <c r="FK26" s="996"/>
      <c r="FL26" s="996"/>
      <c r="FM26" s="996"/>
      <c r="FN26" s="996"/>
      <c r="FO26" s="996"/>
      <c r="FP26" s="996"/>
      <c r="FQ26" s="996"/>
      <c r="FR26" s="996"/>
      <c r="FS26" s="996"/>
      <c r="FT26" s="996"/>
      <c r="FU26" s="996"/>
      <c r="FV26" s="996"/>
      <c r="FW26" s="996"/>
      <c r="FX26" s="996"/>
      <c r="FY26" s="996"/>
      <c r="FZ26" s="996"/>
      <c r="GA26" s="996"/>
      <c r="GB26" s="996"/>
      <c r="GC26" s="996"/>
      <c r="GD26" s="996"/>
      <c r="GE26" s="996"/>
      <c r="GF26" s="996"/>
      <c r="GG26" s="996"/>
      <c r="GH26" s="996"/>
      <c r="GI26" s="996"/>
      <c r="GJ26" s="996"/>
      <c r="GK26" s="996"/>
      <c r="GL26" s="996"/>
      <c r="GM26" s="996"/>
      <c r="GN26" s="996"/>
      <c r="GO26" s="996"/>
      <c r="GP26" s="996"/>
      <c r="GQ26" s="996"/>
      <c r="GR26" s="996"/>
      <c r="GS26" s="996"/>
      <c r="GT26" s="996"/>
      <c r="GU26" s="996"/>
      <c r="GV26" s="996"/>
      <c r="GW26" s="996"/>
      <c r="GX26" s="996"/>
      <c r="GY26" s="996"/>
      <c r="GZ26" s="996"/>
      <c r="HA26" s="996"/>
      <c r="HB26" s="996"/>
      <c r="HC26" s="996"/>
      <c r="HD26" s="996"/>
      <c r="HE26" s="996"/>
      <c r="HF26" s="996"/>
      <c r="HG26" s="996"/>
      <c r="HH26" s="996"/>
      <c r="HI26" s="996"/>
      <c r="HJ26" s="996"/>
      <c r="HK26" s="996"/>
      <c r="HL26" s="996"/>
      <c r="HM26" s="996"/>
      <c r="HN26" s="996"/>
      <c r="HO26" s="996"/>
      <c r="HP26" s="996"/>
      <c r="HQ26" s="996"/>
      <c r="HR26" s="996"/>
      <c r="HS26" s="996"/>
      <c r="HT26" s="996"/>
      <c r="HU26" s="996"/>
      <c r="HV26" s="996"/>
      <c r="HW26" s="996"/>
      <c r="HX26" s="996"/>
      <c r="HY26" s="996"/>
      <c r="HZ26" s="996"/>
      <c r="IA26" s="996"/>
      <c r="IB26" s="996"/>
      <c r="IC26" s="996"/>
      <c r="ID26" s="996"/>
      <c r="IE26" s="996"/>
      <c r="IF26" s="996"/>
      <c r="IG26" s="996"/>
      <c r="IH26" s="996"/>
      <c r="II26" s="996"/>
      <c r="IJ26" s="996"/>
      <c r="IK26" s="996"/>
      <c r="IL26" s="996"/>
      <c r="IM26" s="996"/>
      <c r="IN26" s="996"/>
      <c r="IO26" s="996"/>
      <c r="IP26" s="996"/>
      <c r="IQ26" s="996"/>
      <c r="IR26" s="996"/>
      <c r="IS26" s="996"/>
      <c r="IT26" s="996"/>
    </row>
    <row r="27" spans="1:254" s="997" customFormat="1">
      <c r="A27" s="566" t="s">
        <v>769</v>
      </c>
      <c r="B27" s="563">
        <f>'Sources and Uses Budget'!$C$26</f>
        <v>0</v>
      </c>
      <c r="C27" s="563">
        <f>'Sources and Uses Budget'!$C$26</f>
        <v>0</v>
      </c>
      <c r="D27" s="563">
        <f>'Sources and Uses Budget'!$C$26</f>
        <v>0</v>
      </c>
      <c r="E27" s="654">
        <f t="shared" si="0"/>
        <v>0</v>
      </c>
      <c r="F27" s="564"/>
      <c r="G27" s="565"/>
      <c r="H27" s="1001"/>
      <c r="I27" s="996"/>
      <c r="J27" s="996"/>
      <c r="K27" s="996"/>
      <c r="L27" s="996"/>
      <c r="M27" s="996"/>
      <c r="N27" s="996"/>
      <c r="O27" s="996"/>
      <c r="P27" s="996"/>
      <c r="Q27" s="996"/>
      <c r="R27" s="996"/>
      <c r="S27" s="996"/>
      <c r="T27" s="996"/>
      <c r="U27" s="996"/>
      <c r="V27" s="996"/>
      <c r="W27" s="996"/>
      <c r="X27" s="996"/>
      <c r="Y27" s="996"/>
      <c r="Z27" s="996"/>
      <c r="AA27" s="996"/>
      <c r="AB27" s="996"/>
      <c r="AC27" s="996"/>
      <c r="AD27" s="996"/>
      <c r="AE27" s="996"/>
      <c r="AF27" s="996"/>
      <c r="AG27" s="996"/>
      <c r="AH27" s="996"/>
      <c r="AI27" s="996"/>
      <c r="AJ27" s="996"/>
      <c r="AK27" s="996"/>
      <c r="AL27" s="996"/>
      <c r="AM27" s="996"/>
      <c r="AN27" s="996"/>
      <c r="AO27" s="996"/>
      <c r="AP27" s="996"/>
      <c r="AQ27" s="996"/>
      <c r="AR27" s="996"/>
      <c r="AS27" s="996"/>
      <c r="AT27" s="996"/>
      <c r="AU27" s="996"/>
      <c r="AV27" s="996"/>
      <c r="AW27" s="996"/>
      <c r="AX27" s="996"/>
      <c r="AY27" s="996"/>
      <c r="AZ27" s="996"/>
      <c r="BA27" s="996"/>
      <c r="BB27" s="996"/>
      <c r="BC27" s="996"/>
      <c r="BD27" s="996"/>
      <c r="BE27" s="996"/>
      <c r="BF27" s="996"/>
      <c r="BG27" s="996"/>
      <c r="BH27" s="996"/>
      <c r="BI27" s="996"/>
      <c r="BJ27" s="996"/>
      <c r="BK27" s="996"/>
      <c r="BL27" s="996"/>
      <c r="BM27" s="996"/>
      <c r="BN27" s="996"/>
      <c r="BO27" s="996"/>
      <c r="BP27" s="996"/>
      <c r="BQ27" s="996"/>
      <c r="BR27" s="996"/>
      <c r="BS27" s="996"/>
      <c r="BT27" s="996"/>
      <c r="BU27" s="996"/>
      <c r="BV27" s="996"/>
      <c r="BW27" s="996"/>
      <c r="BX27" s="996"/>
      <c r="BY27" s="996"/>
      <c r="BZ27" s="996"/>
      <c r="CA27" s="996"/>
      <c r="CB27" s="996"/>
      <c r="CC27" s="996"/>
      <c r="CD27" s="996"/>
      <c r="CE27" s="996"/>
      <c r="CF27" s="996"/>
      <c r="CG27" s="996"/>
      <c r="CH27" s="996"/>
      <c r="CI27" s="996"/>
      <c r="CJ27" s="996"/>
      <c r="CK27" s="996"/>
      <c r="CL27" s="996"/>
      <c r="CM27" s="996"/>
      <c r="CN27" s="996"/>
      <c r="CO27" s="996"/>
      <c r="CP27" s="996"/>
      <c r="CQ27" s="996"/>
      <c r="CR27" s="996"/>
      <c r="CS27" s="996"/>
      <c r="CT27" s="996"/>
      <c r="CU27" s="996"/>
      <c r="CV27" s="996"/>
      <c r="CW27" s="996"/>
      <c r="CX27" s="996"/>
      <c r="CY27" s="996"/>
      <c r="CZ27" s="996"/>
      <c r="DA27" s="996"/>
      <c r="DB27" s="996"/>
      <c r="DC27" s="996"/>
      <c r="DD27" s="996"/>
      <c r="DE27" s="996"/>
      <c r="DF27" s="996"/>
      <c r="DG27" s="996"/>
      <c r="DH27" s="996"/>
      <c r="DI27" s="996"/>
      <c r="DJ27" s="996"/>
      <c r="DK27" s="996"/>
      <c r="DL27" s="996"/>
      <c r="DM27" s="996"/>
      <c r="DN27" s="996"/>
      <c r="DO27" s="996"/>
      <c r="DP27" s="996"/>
      <c r="DQ27" s="996"/>
      <c r="DR27" s="996"/>
      <c r="DS27" s="996"/>
      <c r="DT27" s="996"/>
      <c r="DU27" s="996"/>
      <c r="DV27" s="996"/>
      <c r="DW27" s="996"/>
      <c r="DX27" s="996"/>
      <c r="DY27" s="996"/>
      <c r="DZ27" s="996"/>
      <c r="EA27" s="996"/>
      <c r="EB27" s="996"/>
      <c r="EC27" s="996"/>
      <c r="ED27" s="996"/>
      <c r="EE27" s="996"/>
      <c r="EF27" s="996"/>
      <c r="EG27" s="996"/>
      <c r="EH27" s="996"/>
      <c r="EI27" s="996"/>
      <c r="EJ27" s="996"/>
      <c r="EK27" s="996"/>
      <c r="EL27" s="996"/>
      <c r="EM27" s="996"/>
      <c r="EN27" s="996"/>
      <c r="EO27" s="996"/>
      <c r="EP27" s="996"/>
      <c r="EQ27" s="996"/>
      <c r="ER27" s="996"/>
      <c r="ES27" s="996"/>
      <c r="ET27" s="996"/>
      <c r="EU27" s="996"/>
      <c r="EV27" s="996"/>
      <c r="EW27" s="996"/>
      <c r="EX27" s="996"/>
      <c r="EY27" s="996"/>
      <c r="EZ27" s="996"/>
      <c r="FA27" s="996"/>
      <c r="FB27" s="996"/>
      <c r="FC27" s="996"/>
      <c r="FD27" s="996"/>
      <c r="FE27" s="996"/>
      <c r="FF27" s="996"/>
      <c r="FG27" s="996"/>
      <c r="FH27" s="996"/>
      <c r="FI27" s="996"/>
      <c r="FJ27" s="996"/>
      <c r="FK27" s="996"/>
      <c r="FL27" s="996"/>
      <c r="FM27" s="996"/>
      <c r="FN27" s="996"/>
      <c r="FO27" s="996"/>
      <c r="FP27" s="996"/>
      <c r="FQ27" s="996"/>
      <c r="FR27" s="996"/>
      <c r="FS27" s="996"/>
      <c r="FT27" s="996"/>
      <c r="FU27" s="996"/>
      <c r="FV27" s="996"/>
      <c r="FW27" s="996"/>
      <c r="FX27" s="996"/>
      <c r="FY27" s="996"/>
      <c r="FZ27" s="996"/>
      <c r="GA27" s="996"/>
      <c r="GB27" s="996"/>
      <c r="GC27" s="996"/>
      <c r="GD27" s="996"/>
      <c r="GE27" s="996"/>
      <c r="GF27" s="996"/>
      <c r="GG27" s="996"/>
      <c r="GH27" s="996"/>
      <c r="GI27" s="996"/>
      <c r="GJ27" s="996"/>
      <c r="GK27" s="996"/>
      <c r="GL27" s="996"/>
      <c r="GM27" s="996"/>
      <c r="GN27" s="996"/>
      <c r="GO27" s="996"/>
      <c r="GP27" s="996"/>
      <c r="GQ27" s="996"/>
      <c r="GR27" s="996"/>
      <c r="GS27" s="996"/>
      <c r="GT27" s="996"/>
      <c r="GU27" s="996"/>
      <c r="GV27" s="996"/>
      <c r="GW27" s="996"/>
      <c r="GX27" s="996"/>
      <c r="GY27" s="996"/>
      <c r="GZ27" s="996"/>
      <c r="HA27" s="996"/>
      <c r="HB27" s="996"/>
      <c r="HC27" s="996"/>
      <c r="HD27" s="996"/>
      <c r="HE27" s="996"/>
      <c r="HF27" s="996"/>
      <c r="HG27" s="996"/>
      <c r="HH27" s="996"/>
      <c r="HI27" s="996"/>
      <c r="HJ27" s="996"/>
      <c r="HK27" s="996"/>
      <c r="HL27" s="996"/>
      <c r="HM27" s="996"/>
      <c r="HN27" s="996"/>
      <c r="HO27" s="996"/>
      <c r="HP27" s="996"/>
      <c r="HQ27" s="996"/>
      <c r="HR27" s="996"/>
      <c r="HS27" s="996"/>
      <c r="HT27" s="996"/>
      <c r="HU27" s="996"/>
      <c r="HV27" s="996"/>
      <c r="HW27" s="996"/>
      <c r="HX27" s="996"/>
      <c r="HY27" s="996"/>
      <c r="HZ27" s="996"/>
      <c r="IA27" s="996"/>
      <c r="IB27" s="996"/>
      <c r="IC27" s="996"/>
      <c r="ID27" s="996"/>
      <c r="IE27" s="996"/>
      <c r="IF27" s="996"/>
      <c r="IG27" s="996"/>
      <c r="IH27" s="996"/>
      <c r="II27" s="996"/>
      <c r="IJ27" s="996"/>
      <c r="IK27" s="996"/>
      <c r="IL27" s="996"/>
      <c r="IM27" s="996"/>
      <c r="IN27" s="996"/>
      <c r="IO27" s="996"/>
      <c r="IP27" s="996"/>
      <c r="IQ27" s="996"/>
      <c r="IR27" s="996"/>
      <c r="IS27" s="996"/>
      <c r="IT27" s="996"/>
    </row>
    <row r="28" spans="1:254" s="997" customFormat="1">
      <c r="A28" s="560" t="s">
        <v>770</v>
      </c>
      <c r="B28" s="560"/>
      <c r="C28" s="560"/>
      <c r="D28" s="560"/>
      <c r="E28" s="560"/>
      <c r="F28" s="582"/>
      <c r="G28" s="560"/>
      <c r="H28" s="1001"/>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6"/>
      <c r="CD28" s="996"/>
      <c r="CE28" s="996"/>
      <c r="CF28" s="996"/>
      <c r="CG28" s="996"/>
      <c r="CH28" s="996"/>
      <c r="CI28" s="996"/>
      <c r="CJ28" s="996"/>
      <c r="CK28" s="996"/>
      <c r="CL28" s="996"/>
      <c r="CM28" s="996"/>
      <c r="CN28" s="996"/>
      <c r="CO28" s="996"/>
      <c r="CP28" s="996"/>
      <c r="CQ28" s="996"/>
      <c r="CR28" s="996"/>
      <c r="CS28" s="996"/>
      <c r="CT28" s="996"/>
      <c r="CU28" s="996"/>
      <c r="CV28" s="996"/>
      <c r="CW28" s="996"/>
      <c r="CX28" s="996"/>
      <c r="CY28" s="996"/>
      <c r="CZ28" s="996"/>
      <c r="DA28" s="996"/>
      <c r="DB28" s="996"/>
      <c r="DC28" s="996"/>
      <c r="DD28" s="996"/>
      <c r="DE28" s="996"/>
      <c r="DF28" s="996"/>
      <c r="DG28" s="996"/>
      <c r="DH28" s="996"/>
      <c r="DI28" s="996"/>
      <c r="DJ28" s="996"/>
      <c r="DK28" s="996"/>
      <c r="DL28" s="996"/>
      <c r="DM28" s="996"/>
      <c r="DN28" s="996"/>
      <c r="DO28" s="996"/>
      <c r="DP28" s="996"/>
      <c r="DQ28" s="996"/>
      <c r="DR28" s="996"/>
      <c r="DS28" s="996"/>
      <c r="DT28" s="996"/>
      <c r="DU28" s="996"/>
      <c r="DV28" s="996"/>
      <c r="DW28" s="996"/>
      <c r="DX28" s="996"/>
      <c r="DY28" s="996"/>
      <c r="DZ28" s="996"/>
      <c r="EA28" s="996"/>
      <c r="EB28" s="996"/>
      <c r="EC28" s="996"/>
      <c r="ED28" s="996"/>
      <c r="EE28" s="996"/>
      <c r="EF28" s="996"/>
      <c r="EG28" s="996"/>
      <c r="EH28" s="996"/>
      <c r="EI28" s="996"/>
      <c r="EJ28" s="996"/>
      <c r="EK28" s="996"/>
      <c r="EL28" s="996"/>
      <c r="EM28" s="996"/>
      <c r="EN28" s="996"/>
      <c r="EO28" s="996"/>
      <c r="EP28" s="996"/>
      <c r="EQ28" s="996"/>
      <c r="ER28" s="996"/>
      <c r="ES28" s="996"/>
      <c r="ET28" s="996"/>
      <c r="EU28" s="996"/>
      <c r="EV28" s="996"/>
      <c r="EW28" s="996"/>
      <c r="EX28" s="996"/>
      <c r="EY28" s="996"/>
      <c r="EZ28" s="996"/>
      <c r="FA28" s="996"/>
      <c r="FB28" s="996"/>
      <c r="FC28" s="996"/>
      <c r="FD28" s="996"/>
      <c r="FE28" s="996"/>
      <c r="FF28" s="996"/>
      <c r="FG28" s="996"/>
      <c r="FH28" s="996"/>
      <c r="FI28" s="996"/>
      <c r="FJ28" s="996"/>
      <c r="FK28" s="996"/>
      <c r="FL28" s="996"/>
      <c r="FM28" s="996"/>
      <c r="FN28" s="996"/>
      <c r="FO28" s="996"/>
      <c r="FP28" s="996"/>
      <c r="FQ28" s="996"/>
      <c r="FR28" s="996"/>
      <c r="FS28" s="996"/>
      <c r="FT28" s="996"/>
      <c r="FU28" s="996"/>
      <c r="FV28" s="996"/>
      <c r="FW28" s="996"/>
      <c r="FX28" s="996"/>
      <c r="FY28" s="996"/>
      <c r="FZ28" s="996"/>
      <c r="GA28" s="996"/>
      <c r="GB28" s="996"/>
      <c r="GC28" s="996"/>
      <c r="GD28" s="996"/>
      <c r="GE28" s="996"/>
      <c r="GF28" s="996"/>
      <c r="GG28" s="996"/>
      <c r="GH28" s="996"/>
      <c r="GI28" s="996"/>
      <c r="GJ28" s="996"/>
      <c r="GK28" s="996"/>
      <c r="GL28" s="996"/>
      <c r="GM28" s="996"/>
      <c r="GN28" s="996"/>
      <c r="GO28" s="996"/>
      <c r="GP28" s="996"/>
      <c r="GQ28" s="996"/>
      <c r="GR28" s="996"/>
      <c r="GS28" s="996"/>
      <c r="GT28" s="996"/>
      <c r="GU28" s="996"/>
      <c r="GV28" s="996"/>
      <c r="GW28" s="996"/>
      <c r="GX28" s="996"/>
      <c r="GY28" s="996"/>
      <c r="GZ28" s="996"/>
      <c r="HA28" s="996"/>
      <c r="HB28" s="996"/>
      <c r="HC28" s="996"/>
      <c r="HD28" s="996"/>
      <c r="HE28" s="996"/>
      <c r="HF28" s="996"/>
      <c r="HG28" s="996"/>
      <c r="HH28" s="996"/>
      <c r="HI28" s="996"/>
      <c r="HJ28" s="996"/>
      <c r="HK28" s="996"/>
      <c r="HL28" s="996"/>
      <c r="HM28" s="996"/>
      <c r="HN28" s="996"/>
      <c r="HO28" s="996"/>
      <c r="HP28" s="996"/>
      <c r="HQ28" s="996"/>
      <c r="HR28" s="996"/>
      <c r="HS28" s="996"/>
      <c r="HT28" s="996"/>
      <c r="HU28" s="996"/>
      <c r="HV28" s="996"/>
      <c r="HW28" s="996"/>
      <c r="HX28" s="996"/>
      <c r="HY28" s="996"/>
      <c r="HZ28" s="996"/>
      <c r="IA28" s="996"/>
      <c r="IB28" s="996"/>
      <c r="IC28" s="996"/>
      <c r="ID28" s="996"/>
      <c r="IE28" s="996"/>
      <c r="IF28" s="996"/>
      <c r="IG28" s="996"/>
      <c r="IH28" s="996"/>
      <c r="II28" s="996"/>
      <c r="IJ28" s="996"/>
      <c r="IK28" s="996"/>
      <c r="IL28" s="996"/>
      <c r="IM28" s="996"/>
      <c r="IN28" s="996"/>
      <c r="IO28" s="996"/>
      <c r="IP28" s="996"/>
      <c r="IQ28" s="996"/>
      <c r="IR28" s="996"/>
      <c r="IS28" s="996"/>
      <c r="IT28" s="996"/>
    </row>
    <row r="29" spans="1:254" s="997" customFormat="1">
      <c r="A29" s="562" t="s">
        <v>762</v>
      </c>
      <c r="B29" s="563">
        <f>'Sources and Uses Budget'!$C$28</f>
        <v>1491545.4172821271</v>
      </c>
      <c r="C29" s="563">
        <f>'Sources and Uses Budget'!$C$28</f>
        <v>1491545.4172821271</v>
      </c>
      <c r="D29" s="563">
        <f>'Sources and Uses Budget'!$C$28</f>
        <v>1491545.4172821271</v>
      </c>
      <c r="E29" s="654">
        <f t="shared" si="0"/>
        <v>0</v>
      </c>
      <c r="F29" s="564"/>
      <c r="G29" s="565"/>
      <c r="H29" s="1001"/>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6"/>
      <c r="CD29" s="996"/>
      <c r="CE29" s="996"/>
      <c r="CF29" s="996"/>
      <c r="CG29" s="996"/>
      <c r="CH29" s="996"/>
      <c r="CI29" s="996"/>
      <c r="CJ29" s="996"/>
      <c r="CK29" s="996"/>
      <c r="CL29" s="996"/>
      <c r="CM29" s="996"/>
      <c r="CN29" s="996"/>
      <c r="CO29" s="996"/>
      <c r="CP29" s="996"/>
      <c r="CQ29" s="996"/>
      <c r="CR29" s="996"/>
      <c r="CS29" s="996"/>
      <c r="CT29" s="996"/>
      <c r="CU29" s="996"/>
      <c r="CV29" s="996"/>
      <c r="CW29" s="996"/>
      <c r="CX29" s="996"/>
      <c r="CY29" s="996"/>
      <c r="CZ29" s="996"/>
      <c r="DA29" s="996"/>
      <c r="DB29" s="996"/>
      <c r="DC29" s="996"/>
      <c r="DD29" s="996"/>
      <c r="DE29" s="996"/>
      <c r="DF29" s="996"/>
      <c r="DG29" s="996"/>
      <c r="DH29" s="996"/>
      <c r="DI29" s="996"/>
      <c r="DJ29" s="996"/>
      <c r="DK29" s="996"/>
      <c r="DL29" s="996"/>
      <c r="DM29" s="996"/>
      <c r="DN29" s="996"/>
      <c r="DO29" s="996"/>
      <c r="DP29" s="996"/>
      <c r="DQ29" s="996"/>
      <c r="DR29" s="996"/>
      <c r="DS29" s="996"/>
      <c r="DT29" s="996"/>
      <c r="DU29" s="996"/>
      <c r="DV29" s="996"/>
      <c r="DW29" s="996"/>
      <c r="DX29" s="996"/>
      <c r="DY29" s="996"/>
      <c r="DZ29" s="996"/>
      <c r="EA29" s="996"/>
      <c r="EB29" s="996"/>
      <c r="EC29" s="996"/>
      <c r="ED29" s="996"/>
      <c r="EE29" s="996"/>
      <c r="EF29" s="996"/>
      <c r="EG29" s="996"/>
      <c r="EH29" s="996"/>
      <c r="EI29" s="996"/>
      <c r="EJ29" s="996"/>
      <c r="EK29" s="996"/>
      <c r="EL29" s="996"/>
      <c r="EM29" s="996"/>
      <c r="EN29" s="996"/>
      <c r="EO29" s="996"/>
      <c r="EP29" s="996"/>
      <c r="EQ29" s="996"/>
      <c r="ER29" s="996"/>
      <c r="ES29" s="996"/>
      <c r="ET29" s="996"/>
      <c r="EU29" s="996"/>
      <c r="EV29" s="996"/>
      <c r="EW29" s="996"/>
      <c r="EX29" s="996"/>
      <c r="EY29" s="996"/>
      <c r="EZ29" s="996"/>
      <c r="FA29" s="996"/>
      <c r="FB29" s="996"/>
      <c r="FC29" s="996"/>
      <c r="FD29" s="996"/>
      <c r="FE29" s="996"/>
      <c r="FF29" s="996"/>
      <c r="FG29" s="996"/>
      <c r="FH29" s="996"/>
      <c r="FI29" s="996"/>
      <c r="FJ29" s="996"/>
      <c r="FK29" s="996"/>
      <c r="FL29" s="996"/>
      <c r="FM29" s="996"/>
      <c r="FN29" s="996"/>
      <c r="FO29" s="996"/>
      <c r="FP29" s="996"/>
      <c r="FQ29" s="996"/>
      <c r="FR29" s="996"/>
      <c r="FS29" s="996"/>
      <c r="FT29" s="996"/>
      <c r="FU29" s="996"/>
      <c r="FV29" s="996"/>
      <c r="FW29" s="996"/>
      <c r="FX29" s="996"/>
      <c r="FY29" s="996"/>
      <c r="FZ29" s="996"/>
      <c r="GA29" s="996"/>
      <c r="GB29" s="996"/>
      <c r="GC29" s="996"/>
      <c r="GD29" s="996"/>
      <c r="GE29" s="996"/>
      <c r="GF29" s="996"/>
      <c r="GG29" s="996"/>
      <c r="GH29" s="996"/>
      <c r="GI29" s="996"/>
      <c r="GJ29" s="996"/>
      <c r="GK29" s="996"/>
      <c r="GL29" s="996"/>
      <c r="GM29" s="996"/>
      <c r="GN29" s="996"/>
      <c r="GO29" s="996"/>
      <c r="GP29" s="996"/>
      <c r="GQ29" s="996"/>
      <c r="GR29" s="996"/>
      <c r="GS29" s="996"/>
      <c r="GT29" s="996"/>
      <c r="GU29" s="996"/>
      <c r="GV29" s="996"/>
      <c r="GW29" s="996"/>
      <c r="GX29" s="996"/>
      <c r="GY29" s="996"/>
      <c r="GZ29" s="996"/>
      <c r="HA29" s="996"/>
      <c r="HB29" s="996"/>
      <c r="HC29" s="996"/>
      <c r="HD29" s="996"/>
      <c r="HE29" s="996"/>
      <c r="HF29" s="996"/>
      <c r="HG29" s="996"/>
      <c r="HH29" s="996"/>
      <c r="HI29" s="996"/>
      <c r="HJ29" s="996"/>
      <c r="HK29" s="996"/>
      <c r="HL29" s="996"/>
      <c r="HM29" s="996"/>
      <c r="HN29" s="996"/>
      <c r="HO29" s="996"/>
      <c r="HP29" s="996"/>
      <c r="HQ29" s="996"/>
      <c r="HR29" s="996"/>
      <c r="HS29" s="996"/>
      <c r="HT29" s="996"/>
      <c r="HU29" s="996"/>
      <c r="HV29" s="996"/>
      <c r="HW29" s="996"/>
      <c r="HX29" s="996"/>
      <c r="HY29" s="996"/>
      <c r="HZ29" s="996"/>
      <c r="IA29" s="996"/>
      <c r="IB29" s="996"/>
      <c r="IC29" s="996"/>
      <c r="ID29" s="996"/>
      <c r="IE29" s="996"/>
      <c r="IF29" s="996"/>
      <c r="IG29" s="996"/>
      <c r="IH29" s="996"/>
      <c r="II29" s="996"/>
      <c r="IJ29" s="996"/>
      <c r="IK29" s="996"/>
      <c r="IL29" s="996"/>
      <c r="IM29" s="996"/>
      <c r="IN29" s="996"/>
      <c r="IO29" s="996"/>
      <c r="IP29" s="996"/>
      <c r="IQ29" s="996"/>
      <c r="IR29" s="996"/>
      <c r="IS29" s="996"/>
      <c r="IT29" s="996"/>
    </row>
    <row r="30" spans="1:254" s="997" customFormat="1">
      <c r="A30" s="562" t="s">
        <v>763</v>
      </c>
      <c r="B30" s="563">
        <f ca="1">'Sources and Uses Budget'!$C$29</f>
        <v>23082829.353516035</v>
      </c>
      <c r="C30" s="563">
        <f ca="1">'Sources and Uses Budget'!$C$29</f>
        <v>23082829.353516035</v>
      </c>
      <c r="D30" s="563">
        <f ca="1">'Sources and Uses Budget'!$C$29</f>
        <v>23082829.353516035</v>
      </c>
      <c r="E30" s="654">
        <f t="shared" ca="1" si="0"/>
        <v>0</v>
      </c>
      <c r="F30" s="564"/>
      <c r="G30" s="565"/>
      <c r="H30" s="1001"/>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6"/>
      <c r="CD30" s="996"/>
      <c r="CE30" s="996"/>
      <c r="CF30" s="996"/>
      <c r="CG30" s="996"/>
      <c r="CH30" s="996"/>
      <c r="CI30" s="996"/>
      <c r="CJ30" s="996"/>
      <c r="CK30" s="996"/>
      <c r="CL30" s="996"/>
      <c r="CM30" s="996"/>
      <c r="CN30" s="996"/>
      <c r="CO30" s="996"/>
      <c r="CP30" s="996"/>
      <c r="CQ30" s="996"/>
      <c r="CR30" s="996"/>
      <c r="CS30" s="996"/>
      <c r="CT30" s="996"/>
      <c r="CU30" s="996"/>
      <c r="CV30" s="996"/>
      <c r="CW30" s="996"/>
      <c r="CX30" s="996"/>
      <c r="CY30" s="996"/>
      <c r="CZ30" s="996"/>
      <c r="DA30" s="996"/>
      <c r="DB30" s="996"/>
      <c r="DC30" s="996"/>
      <c r="DD30" s="996"/>
      <c r="DE30" s="996"/>
      <c r="DF30" s="996"/>
      <c r="DG30" s="996"/>
      <c r="DH30" s="996"/>
      <c r="DI30" s="996"/>
      <c r="DJ30" s="996"/>
      <c r="DK30" s="996"/>
      <c r="DL30" s="996"/>
      <c r="DM30" s="996"/>
      <c r="DN30" s="996"/>
      <c r="DO30" s="996"/>
      <c r="DP30" s="996"/>
      <c r="DQ30" s="996"/>
      <c r="DR30" s="996"/>
      <c r="DS30" s="996"/>
      <c r="DT30" s="996"/>
      <c r="DU30" s="996"/>
      <c r="DV30" s="996"/>
      <c r="DW30" s="996"/>
      <c r="DX30" s="996"/>
      <c r="DY30" s="996"/>
      <c r="DZ30" s="996"/>
      <c r="EA30" s="996"/>
      <c r="EB30" s="996"/>
      <c r="EC30" s="996"/>
      <c r="ED30" s="996"/>
      <c r="EE30" s="996"/>
      <c r="EF30" s="996"/>
      <c r="EG30" s="996"/>
      <c r="EH30" s="996"/>
      <c r="EI30" s="996"/>
      <c r="EJ30" s="996"/>
      <c r="EK30" s="996"/>
      <c r="EL30" s="996"/>
      <c r="EM30" s="996"/>
      <c r="EN30" s="996"/>
      <c r="EO30" s="996"/>
      <c r="EP30" s="996"/>
      <c r="EQ30" s="996"/>
      <c r="ER30" s="996"/>
      <c r="ES30" s="996"/>
      <c r="ET30" s="996"/>
      <c r="EU30" s="996"/>
      <c r="EV30" s="996"/>
      <c r="EW30" s="996"/>
      <c r="EX30" s="996"/>
      <c r="EY30" s="996"/>
      <c r="EZ30" s="996"/>
      <c r="FA30" s="996"/>
      <c r="FB30" s="996"/>
      <c r="FC30" s="996"/>
      <c r="FD30" s="996"/>
      <c r="FE30" s="996"/>
      <c r="FF30" s="996"/>
      <c r="FG30" s="996"/>
      <c r="FH30" s="996"/>
      <c r="FI30" s="996"/>
      <c r="FJ30" s="996"/>
      <c r="FK30" s="996"/>
      <c r="FL30" s="996"/>
      <c r="FM30" s="996"/>
      <c r="FN30" s="996"/>
      <c r="FO30" s="996"/>
      <c r="FP30" s="996"/>
      <c r="FQ30" s="996"/>
      <c r="FR30" s="996"/>
      <c r="FS30" s="996"/>
      <c r="FT30" s="996"/>
      <c r="FU30" s="996"/>
      <c r="FV30" s="996"/>
      <c r="FW30" s="996"/>
      <c r="FX30" s="996"/>
      <c r="FY30" s="996"/>
      <c r="FZ30" s="996"/>
      <c r="GA30" s="996"/>
      <c r="GB30" s="996"/>
      <c r="GC30" s="996"/>
      <c r="GD30" s="996"/>
      <c r="GE30" s="996"/>
      <c r="GF30" s="996"/>
      <c r="GG30" s="996"/>
      <c r="GH30" s="996"/>
      <c r="GI30" s="996"/>
      <c r="GJ30" s="996"/>
      <c r="GK30" s="996"/>
      <c r="GL30" s="996"/>
      <c r="GM30" s="996"/>
      <c r="GN30" s="996"/>
      <c r="GO30" s="996"/>
      <c r="GP30" s="996"/>
      <c r="GQ30" s="996"/>
      <c r="GR30" s="996"/>
      <c r="GS30" s="996"/>
      <c r="GT30" s="996"/>
      <c r="GU30" s="996"/>
      <c r="GV30" s="996"/>
      <c r="GW30" s="996"/>
      <c r="GX30" s="996"/>
      <c r="GY30" s="996"/>
      <c r="GZ30" s="996"/>
      <c r="HA30" s="996"/>
      <c r="HB30" s="996"/>
      <c r="HC30" s="996"/>
      <c r="HD30" s="996"/>
      <c r="HE30" s="996"/>
      <c r="HF30" s="996"/>
      <c r="HG30" s="996"/>
      <c r="HH30" s="996"/>
      <c r="HI30" s="996"/>
      <c r="HJ30" s="996"/>
      <c r="HK30" s="996"/>
      <c r="HL30" s="996"/>
      <c r="HM30" s="996"/>
      <c r="HN30" s="996"/>
      <c r="HO30" s="996"/>
      <c r="HP30" s="996"/>
      <c r="HQ30" s="996"/>
      <c r="HR30" s="996"/>
      <c r="HS30" s="996"/>
      <c r="HT30" s="996"/>
      <c r="HU30" s="996"/>
      <c r="HV30" s="996"/>
      <c r="HW30" s="996"/>
      <c r="HX30" s="996"/>
      <c r="HY30" s="996"/>
      <c r="HZ30" s="996"/>
      <c r="IA30" s="996"/>
      <c r="IB30" s="996"/>
      <c r="IC30" s="996"/>
      <c r="ID30" s="996"/>
      <c r="IE30" s="996"/>
      <c r="IF30" s="996"/>
      <c r="IG30" s="996"/>
      <c r="IH30" s="996"/>
      <c r="II30" s="996"/>
      <c r="IJ30" s="996"/>
      <c r="IK30" s="996"/>
      <c r="IL30" s="996"/>
      <c r="IM30" s="996"/>
      <c r="IN30" s="996"/>
      <c r="IO30" s="996"/>
      <c r="IP30" s="996"/>
      <c r="IQ30" s="996"/>
      <c r="IR30" s="996"/>
      <c r="IS30" s="996"/>
      <c r="IT30" s="996"/>
    </row>
    <row r="31" spans="1:254" s="997" customFormat="1">
      <c r="A31" s="562" t="s">
        <v>764</v>
      </c>
      <c r="B31" s="563">
        <f>'Sources and Uses Budget'!$C$30</f>
        <v>1937124.5146655412</v>
      </c>
      <c r="C31" s="563">
        <f>'Sources and Uses Budget'!$C$30</f>
        <v>1937124.5146655412</v>
      </c>
      <c r="D31" s="563">
        <f>'Sources and Uses Budget'!$C$30</f>
        <v>1937124.5146655412</v>
      </c>
      <c r="E31" s="654">
        <f t="shared" si="0"/>
        <v>0</v>
      </c>
      <c r="F31" s="564"/>
      <c r="G31" s="565"/>
      <c r="H31" s="1001"/>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6"/>
      <c r="CD31" s="996"/>
      <c r="CE31" s="996"/>
      <c r="CF31" s="996"/>
      <c r="CG31" s="996"/>
      <c r="CH31" s="996"/>
      <c r="CI31" s="996"/>
      <c r="CJ31" s="996"/>
      <c r="CK31" s="996"/>
      <c r="CL31" s="996"/>
      <c r="CM31" s="996"/>
      <c r="CN31" s="996"/>
      <c r="CO31" s="996"/>
      <c r="CP31" s="996"/>
      <c r="CQ31" s="996"/>
      <c r="CR31" s="996"/>
      <c r="CS31" s="996"/>
      <c r="CT31" s="996"/>
      <c r="CU31" s="996"/>
      <c r="CV31" s="996"/>
      <c r="CW31" s="996"/>
      <c r="CX31" s="996"/>
      <c r="CY31" s="996"/>
      <c r="CZ31" s="996"/>
      <c r="DA31" s="996"/>
      <c r="DB31" s="996"/>
      <c r="DC31" s="996"/>
      <c r="DD31" s="996"/>
      <c r="DE31" s="996"/>
      <c r="DF31" s="996"/>
      <c r="DG31" s="996"/>
      <c r="DH31" s="996"/>
      <c r="DI31" s="996"/>
      <c r="DJ31" s="996"/>
      <c r="DK31" s="996"/>
      <c r="DL31" s="996"/>
      <c r="DM31" s="996"/>
      <c r="DN31" s="996"/>
      <c r="DO31" s="996"/>
      <c r="DP31" s="996"/>
      <c r="DQ31" s="996"/>
      <c r="DR31" s="996"/>
      <c r="DS31" s="996"/>
      <c r="DT31" s="996"/>
      <c r="DU31" s="996"/>
      <c r="DV31" s="996"/>
      <c r="DW31" s="996"/>
      <c r="DX31" s="996"/>
      <c r="DY31" s="996"/>
      <c r="DZ31" s="996"/>
      <c r="EA31" s="996"/>
      <c r="EB31" s="996"/>
      <c r="EC31" s="996"/>
      <c r="ED31" s="996"/>
      <c r="EE31" s="996"/>
      <c r="EF31" s="996"/>
      <c r="EG31" s="996"/>
      <c r="EH31" s="996"/>
      <c r="EI31" s="996"/>
      <c r="EJ31" s="996"/>
      <c r="EK31" s="996"/>
      <c r="EL31" s="996"/>
      <c r="EM31" s="996"/>
      <c r="EN31" s="996"/>
      <c r="EO31" s="996"/>
      <c r="EP31" s="996"/>
      <c r="EQ31" s="996"/>
      <c r="ER31" s="996"/>
      <c r="ES31" s="996"/>
      <c r="ET31" s="996"/>
      <c r="EU31" s="996"/>
      <c r="EV31" s="996"/>
      <c r="EW31" s="996"/>
      <c r="EX31" s="996"/>
      <c r="EY31" s="996"/>
      <c r="EZ31" s="996"/>
      <c r="FA31" s="996"/>
      <c r="FB31" s="996"/>
      <c r="FC31" s="996"/>
      <c r="FD31" s="996"/>
      <c r="FE31" s="996"/>
      <c r="FF31" s="996"/>
      <c r="FG31" s="996"/>
      <c r="FH31" s="996"/>
      <c r="FI31" s="996"/>
      <c r="FJ31" s="996"/>
      <c r="FK31" s="996"/>
      <c r="FL31" s="996"/>
      <c r="FM31" s="996"/>
      <c r="FN31" s="996"/>
      <c r="FO31" s="996"/>
      <c r="FP31" s="996"/>
      <c r="FQ31" s="996"/>
      <c r="FR31" s="996"/>
      <c r="FS31" s="996"/>
      <c r="FT31" s="996"/>
      <c r="FU31" s="996"/>
      <c r="FV31" s="996"/>
      <c r="FW31" s="996"/>
      <c r="FX31" s="996"/>
      <c r="FY31" s="996"/>
      <c r="FZ31" s="996"/>
      <c r="GA31" s="996"/>
      <c r="GB31" s="996"/>
      <c r="GC31" s="996"/>
      <c r="GD31" s="996"/>
      <c r="GE31" s="996"/>
      <c r="GF31" s="996"/>
      <c r="GG31" s="996"/>
      <c r="GH31" s="996"/>
      <c r="GI31" s="996"/>
      <c r="GJ31" s="996"/>
      <c r="GK31" s="996"/>
      <c r="GL31" s="996"/>
      <c r="GM31" s="996"/>
      <c r="GN31" s="996"/>
      <c r="GO31" s="996"/>
      <c r="GP31" s="996"/>
      <c r="GQ31" s="996"/>
      <c r="GR31" s="996"/>
      <c r="GS31" s="996"/>
      <c r="GT31" s="996"/>
      <c r="GU31" s="996"/>
      <c r="GV31" s="996"/>
      <c r="GW31" s="996"/>
      <c r="GX31" s="996"/>
      <c r="GY31" s="996"/>
      <c r="GZ31" s="996"/>
      <c r="HA31" s="996"/>
      <c r="HB31" s="996"/>
      <c r="HC31" s="996"/>
      <c r="HD31" s="996"/>
      <c r="HE31" s="996"/>
      <c r="HF31" s="996"/>
      <c r="HG31" s="996"/>
      <c r="HH31" s="996"/>
      <c r="HI31" s="996"/>
      <c r="HJ31" s="996"/>
      <c r="HK31" s="996"/>
      <c r="HL31" s="996"/>
      <c r="HM31" s="996"/>
      <c r="HN31" s="996"/>
      <c r="HO31" s="996"/>
      <c r="HP31" s="996"/>
      <c r="HQ31" s="996"/>
      <c r="HR31" s="996"/>
      <c r="HS31" s="996"/>
      <c r="HT31" s="996"/>
      <c r="HU31" s="996"/>
      <c r="HV31" s="996"/>
      <c r="HW31" s="996"/>
      <c r="HX31" s="996"/>
      <c r="HY31" s="996"/>
      <c r="HZ31" s="996"/>
      <c r="IA31" s="996"/>
      <c r="IB31" s="996"/>
      <c r="IC31" s="996"/>
      <c r="ID31" s="996"/>
      <c r="IE31" s="996"/>
      <c r="IF31" s="996"/>
      <c r="IG31" s="996"/>
      <c r="IH31" s="996"/>
      <c r="II31" s="996"/>
      <c r="IJ31" s="996"/>
      <c r="IK31" s="996"/>
      <c r="IL31" s="996"/>
      <c r="IM31" s="996"/>
      <c r="IN31" s="996"/>
      <c r="IO31" s="996"/>
      <c r="IP31" s="996"/>
      <c r="IQ31" s="996"/>
      <c r="IR31" s="996"/>
      <c r="IS31" s="996"/>
      <c r="IT31" s="996"/>
    </row>
    <row r="32" spans="1:254" s="997" customFormat="1">
      <c r="A32" s="562" t="s">
        <v>765</v>
      </c>
      <c r="B32" s="563">
        <f>'Sources and Uses Budget'!$C$31</f>
        <v>628118.29842793837</v>
      </c>
      <c r="C32" s="563">
        <f>'Sources and Uses Budget'!$C$31</f>
        <v>628118.29842793837</v>
      </c>
      <c r="D32" s="563">
        <f>'Sources and Uses Budget'!$C$31</f>
        <v>628118.29842793837</v>
      </c>
      <c r="E32" s="654">
        <f t="shared" si="0"/>
        <v>0</v>
      </c>
      <c r="F32" s="564"/>
      <c r="G32" s="565"/>
      <c r="H32" s="1001"/>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c r="AG32" s="996"/>
      <c r="AH32" s="996"/>
      <c r="AI32" s="996"/>
      <c r="AJ32" s="996"/>
      <c r="AK32" s="996"/>
      <c r="AL32" s="996"/>
      <c r="AM32" s="996"/>
      <c r="AN32" s="996"/>
      <c r="AO32" s="996"/>
      <c r="AP32" s="996"/>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6"/>
      <c r="CD32" s="996"/>
      <c r="CE32" s="996"/>
      <c r="CF32" s="996"/>
      <c r="CG32" s="996"/>
      <c r="CH32" s="996"/>
      <c r="CI32" s="996"/>
      <c r="CJ32" s="996"/>
      <c r="CK32" s="996"/>
      <c r="CL32" s="996"/>
      <c r="CM32" s="996"/>
      <c r="CN32" s="996"/>
      <c r="CO32" s="996"/>
      <c r="CP32" s="996"/>
      <c r="CQ32" s="996"/>
      <c r="CR32" s="996"/>
      <c r="CS32" s="996"/>
      <c r="CT32" s="996"/>
      <c r="CU32" s="996"/>
      <c r="CV32" s="996"/>
      <c r="CW32" s="996"/>
      <c r="CX32" s="996"/>
      <c r="CY32" s="996"/>
      <c r="CZ32" s="996"/>
      <c r="DA32" s="996"/>
      <c r="DB32" s="996"/>
      <c r="DC32" s="996"/>
      <c r="DD32" s="996"/>
      <c r="DE32" s="996"/>
      <c r="DF32" s="996"/>
      <c r="DG32" s="996"/>
      <c r="DH32" s="996"/>
      <c r="DI32" s="996"/>
      <c r="DJ32" s="996"/>
      <c r="DK32" s="996"/>
      <c r="DL32" s="996"/>
      <c r="DM32" s="996"/>
      <c r="DN32" s="996"/>
      <c r="DO32" s="996"/>
      <c r="DP32" s="996"/>
      <c r="DQ32" s="996"/>
      <c r="DR32" s="996"/>
      <c r="DS32" s="996"/>
      <c r="DT32" s="996"/>
      <c r="DU32" s="996"/>
      <c r="DV32" s="996"/>
      <c r="DW32" s="996"/>
      <c r="DX32" s="996"/>
      <c r="DY32" s="996"/>
      <c r="DZ32" s="996"/>
      <c r="EA32" s="996"/>
      <c r="EB32" s="996"/>
      <c r="EC32" s="996"/>
      <c r="ED32" s="996"/>
      <c r="EE32" s="996"/>
      <c r="EF32" s="996"/>
      <c r="EG32" s="996"/>
      <c r="EH32" s="996"/>
      <c r="EI32" s="996"/>
      <c r="EJ32" s="996"/>
      <c r="EK32" s="996"/>
      <c r="EL32" s="996"/>
      <c r="EM32" s="996"/>
      <c r="EN32" s="996"/>
      <c r="EO32" s="996"/>
      <c r="EP32" s="996"/>
      <c r="EQ32" s="996"/>
      <c r="ER32" s="996"/>
      <c r="ES32" s="996"/>
      <c r="ET32" s="996"/>
      <c r="EU32" s="996"/>
      <c r="EV32" s="996"/>
      <c r="EW32" s="996"/>
      <c r="EX32" s="996"/>
      <c r="EY32" s="996"/>
      <c r="EZ32" s="996"/>
      <c r="FA32" s="996"/>
      <c r="FB32" s="996"/>
      <c r="FC32" s="996"/>
      <c r="FD32" s="996"/>
      <c r="FE32" s="996"/>
      <c r="FF32" s="996"/>
      <c r="FG32" s="996"/>
      <c r="FH32" s="996"/>
      <c r="FI32" s="996"/>
      <c r="FJ32" s="996"/>
      <c r="FK32" s="996"/>
      <c r="FL32" s="996"/>
      <c r="FM32" s="996"/>
      <c r="FN32" s="996"/>
      <c r="FO32" s="996"/>
      <c r="FP32" s="996"/>
      <c r="FQ32" s="996"/>
      <c r="FR32" s="996"/>
      <c r="FS32" s="996"/>
      <c r="FT32" s="996"/>
      <c r="FU32" s="996"/>
      <c r="FV32" s="996"/>
      <c r="FW32" s="996"/>
      <c r="FX32" s="996"/>
      <c r="FY32" s="996"/>
      <c r="FZ32" s="996"/>
      <c r="GA32" s="996"/>
      <c r="GB32" s="996"/>
      <c r="GC32" s="996"/>
      <c r="GD32" s="996"/>
      <c r="GE32" s="996"/>
      <c r="GF32" s="996"/>
      <c r="GG32" s="996"/>
      <c r="GH32" s="996"/>
      <c r="GI32" s="996"/>
      <c r="GJ32" s="996"/>
      <c r="GK32" s="996"/>
      <c r="GL32" s="996"/>
      <c r="GM32" s="996"/>
      <c r="GN32" s="996"/>
      <c r="GO32" s="996"/>
      <c r="GP32" s="996"/>
      <c r="GQ32" s="996"/>
      <c r="GR32" s="996"/>
      <c r="GS32" s="996"/>
      <c r="GT32" s="996"/>
      <c r="GU32" s="996"/>
      <c r="GV32" s="996"/>
      <c r="GW32" s="996"/>
      <c r="GX32" s="996"/>
      <c r="GY32" s="996"/>
      <c r="GZ32" s="996"/>
      <c r="HA32" s="996"/>
      <c r="HB32" s="996"/>
      <c r="HC32" s="996"/>
      <c r="HD32" s="996"/>
      <c r="HE32" s="996"/>
      <c r="HF32" s="996"/>
      <c r="HG32" s="996"/>
      <c r="HH32" s="996"/>
      <c r="HI32" s="996"/>
      <c r="HJ32" s="996"/>
      <c r="HK32" s="996"/>
      <c r="HL32" s="996"/>
      <c r="HM32" s="996"/>
      <c r="HN32" s="996"/>
      <c r="HO32" s="996"/>
      <c r="HP32" s="996"/>
      <c r="HQ32" s="996"/>
      <c r="HR32" s="996"/>
      <c r="HS32" s="996"/>
      <c r="HT32" s="996"/>
      <c r="HU32" s="996"/>
      <c r="HV32" s="996"/>
      <c r="HW32" s="996"/>
      <c r="HX32" s="996"/>
      <c r="HY32" s="996"/>
      <c r="HZ32" s="996"/>
      <c r="IA32" s="996"/>
      <c r="IB32" s="996"/>
      <c r="IC32" s="996"/>
      <c r="ID32" s="996"/>
      <c r="IE32" s="996"/>
      <c r="IF32" s="996"/>
      <c r="IG32" s="996"/>
      <c r="IH32" s="996"/>
      <c r="II32" s="996"/>
      <c r="IJ32" s="996"/>
      <c r="IK32" s="996"/>
      <c r="IL32" s="996"/>
      <c r="IM32" s="996"/>
      <c r="IN32" s="996"/>
      <c r="IO32" s="996"/>
      <c r="IP32" s="996"/>
      <c r="IQ32" s="996"/>
      <c r="IR32" s="996"/>
      <c r="IS32" s="996"/>
      <c r="IT32" s="996"/>
    </row>
    <row r="33" spans="1:254" s="997" customFormat="1">
      <c r="A33" s="562" t="s">
        <v>766</v>
      </c>
      <c r="B33" s="563">
        <f>'Sources and Uses Budget'!$C$32</f>
        <v>628118.29842793837</v>
      </c>
      <c r="C33" s="563">
        <f>'Sources and Uses Budget'!$C$32</f>
        <v>628118.29842793837</v>
      </c>
      <c r="D33" s="563">
        <f>'Sources and Uses Budget'!$C$32</f>
        <v>628118.29842793837</v>
      </c>
      <c r="E33" s="654">
        <f t="shared" si="0"/>
        <v>0</v>
      </c>
      <c r="F33" s="564"/>
      <c r="G33" s="565"/>
      <c r="H33" s="1001"/>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6"/>
      <c r="CD33" s="996"/>
      <c r="CE33" s="996"/>
      <c r="CF33" s="996"/>
      <c r="CG33" s="996"/>
      <c r="CH33" s="996"/>
      <c r="CI33" s="996"/>
      <c r="CJ33" s="996"/>
      <c r="CK33" s="996"/>
      <c r="CL33" s="996"/>
      <c r="CM33" s="996"/>
      <c r="CN33" s="996"/>
      <c r="CO33" s="996"/>
      <c r="CP33" s="996"/>
      <c r="CQ33" s="996"/>
      <c r="CR33" s="996"/>
      <c r="CS33" s="996"/>
      <c r="CT33" s="996"/>
      <c r="CU33" s="996"/>
      <c r="CV33" s="996"/>
      <c r="CW33" s="996"/>
      <c r="CX33" s="996"/>
      <c r="CY33" s="996"/>
      <c r="CZ33" s="996"/>
      <c r="DA33" s="996"/>
      <c r="DB33" s="996"/>
      <c r="DC33" s="996"/>
      <c r="DD33" s="996"/>
      <c r="DE33" s="996"/>
      <c r="DF33" s="996"/>
      <c r="DG33" s="996"/>
      <c r="DH33" s="996"/>
      <c r="DI33" s="996"/>
      <c r="DJ33" s="996"/>
      <c r="DK33" s="996"/>
      <c r="DL33" s="996"/>
      <c r="DM33" s="996"/>
      <c r="DN33" s="996"/>
      <c r="DO33" s="996"/>
      <c r="DP33" s="996"/>
      <c r="DQ33" s="996"/>
      <c r="DR33" s="996"/>
      <c r="DS33" s="996"/>
      <c r="DT33" s="996"/>
      <c r="DU33" s="996"/>
      <c r="DV33" s="996"/>
      <c r="DW33" s="996"/>
      <c r="DX33" s="996"/>
      <c r="DY33" s="996"/>
      <c r="DZ33" s="996"/>
      <c r="EA33" s="996"/>
      <c r="EB33" s="996"/>
      <c r="EC33" s="996"/>
      <c r="ED33" s="996"/>
      <c r="EE33" s="996"/>
      <c r="EF33" s="996"/>
      <c r="EG33" s="996"/>
      <c r="EH33" s="996"/>
      <c r="EI33" s="996"/>
      <c r="EJ33" s="996"/>
      <c r="EK33" s="996"/>
      <c r="EL33" s="996"/>
      <c r="EM33" s="996"/>
      <c r="EN33" s="996"/>
      <c r="EO33" s="996"/>
      <c r="EP33" s="996"/>
      <c r="EQ33" s="996"/>
      <c r="ER33" s="996"/>
      <c r="ES33" s="996"/>
      <c r="ET33" s="996"/>
      <c r="EU33" s="996"/>
      <c r="EV33" s="996"/>
      <c r="EW33" s="996"/>
      <c r="EX33" s="996"/>
      <c r="EY33" s="996"/>
      <c r="EZ33" s="996"/>
      <c r="FA33" s="996"/>
      <c r="FB33" s="996"/>
      <c r="FC33" s="996"/>
      <c r="FD33" s="996"/>
      <c r="FE33" s="996"/>
      <c r="FF33" s="996"/>
      <c r="FG33" s="996"/>
      <c r="FH33" s="996"/>
      <c r="FI33" s="996"/>
      <c r="FJ33" s="996"/>
      <c r="FK33" s="996"/>
      <c r="FL33" s="996"/>
      <c r="FM33" s="996"/>
      <c r="FN33" s="996"/>
      <c r="FO33" s="996"/>
      <c r="FP33" s="996"/>
      <c r="FQ33" s="996"/>
      <c r="FR33" s="996"/>
      <c r="FS33" s="996"/>
      <c r="FT33" s="996"/>
      <c r="FU33" s="996"/>
      <c r="FV33" s="996"/>
      <c r="FW33" s="996"/>
      <c r="FX33" s="996"/>
      <c r="FY33" s="996"/>
      <c r="FZ33" s="996"/>
      <c r="GA33" s="996"/>
      <c r="GB33" s="996"/>
      <c r="GC33" s="996"/>
      <c r="GD33" s="996"/>
      <c r="GE33" s="996"/>
      <c r="GF33" s="996"/>
      <c r="GG33" s="996"/>
      <c r="GH33" s="996"/>
      <c r="GI33" s="996"/>
      <c r="GJ33" s="996"/>
      <c r="GK33" s="996"/>
      <c r="GL33" s="996"/>
      <c r="GM33" s="996"/>
      <c r="GN33" s="996"/>
      <c r="GO33" s="996"/>
      <c r="GP33" s="996"/>
      <c r="GQ33" s="996"/>
      <c r="GR33" s="996"/>
      <c r="GS33" s="996"/>
      <c r="GT33" s="996"/>
      <c r="GU33" s="996"/>
      <c r="GV33" s="996"/>
      <c r="GW33" s="996"/>
      <c r="GX33" s="996"/>
      <c r="GY33" s="996"/>
      <c r="GZ33" s="996"/>
      <c r="HA33" s="996"/>
      <c r="HB33" s="996"/>
      <c r="HC33" s="996"/>
      <c r="HD33" s="996"/>
      <c r="HE33" s="996"/>
      <c r="HF33" s="996"/>
      <c r="HG33" s="996"/>
      <c r="HH33" s="996"/>
      <c r="HI33" s="996"/>
      <c r="HJ33" s="996"/>
      <c r="HK33" s="996"/>
      <c r="HL33" s="996"/>
      <c r="HM33" s="996"/>
      <c r="HN33" s="996"/>
      <c r="HO33" s="996"/>
      <c r="HP33" s="996"/>
      <c r="HQ33" s="996"/>
      <c r="HR33" s="996"/>
      <c r="HS33" s="996"/>
      <c r="HT33" s="996"/>
      <c r="HU33" s="996"/>
      <c r="HV33" s="996"/>
      <c r="HW33" s="996"/>
      <c r="HX33" s="996"/>
      <c r="HY33" s="996"/>
      <c r="HZ33" s="996"/>
      <c r="IA33" s="996"/>
      <c r="IB33" s="996"/>
      <c r="IC33" s="996"/>
      <c r="ID33" s="996"/>
      <c r="IE33" s="996"/>
      <c r="IF33" s="996"/>
      <c r="IG33" s="996"/>
      <c r="IH33" s="996"/>
      <c r="II33" s="996"/>
      <c r="IJ33" s="996"/>
      <c r="IK33" s="996"/>
      <c r="IL33" s="996"/>
      <c r="IM33" s="996"/>
      <c r="IN33" s="996"/>
      <c r="IO33" s="996"/>
      <c r="IP33" s="996"/>
      <c r="IQ33" s="996"/>
      <c r="IR33" s="996"/>
      <c r="IS33" s="996"/>
      <c r="IT33" s="996"/>
    </row>
    <row r="34" spans="1:254" s="997" customFormat="1">
      <c r="A34" s="562" t="s">
        <v>767</v>
      </c>
      <c r="B34" s="563">
        <f ca="1">'Sources and Uses Budget'!$C$33</f>
        <v>4914874.9541596323</v>
      </c>
      <c r="C34" s="563">
        <f ca="1">'Sources and Uses Budget'!$C$33</f>
        <v>4914874.9541596323</v>
      </c>
      <c r="D34" s="563">
        <f ca="1">'Sources and Uses Budget'!$C$33</f>
        <v>4914874.9541596323</v>
      </c>
      <c r="E34" s="654">
        <f t="shared" ca="1" si="0"/>
        <v>0</v>
      </c>
      <c r="F34" s="564"/>
      <c r="G34" s="565"/>
      <c r="H34" s="1001"/>
      <c r="I34" s="996"/>
      <c r="J34" s="996"/>
      <c r="K34" s="996"/>
      <c r="L34" s="996"/>
      <c r="M34" s="996"/>
      <c r="N34" s="996"/>
      <c r="O34" s="996"/>
      <c r="P34" s="996"/>
      <c r="Q34" s="996"/>
      <c r="R34" s="996"/>
      <c r="S34" s="996"/>
      <c r="T34" s="996"/>
      <c r="U34" s="996"/>
      <c r="V34" s="996"/>
      <c r="W34" s="996"/>
      <c r="X34" s="996"/>
      <c r="Y34" s="996"/>
      <c r="Z34" s="996"/>
      <c r="AA34" s="996"/>
      <c r="AB34" s="996"/>
      <c r="AC34" s="996"/>
      <c r="AD34" s="996"/>
      <c r="AE34" s="996"/>
      <c r="AF34" s="996"/>
      <c r="AG34" s="996"/>
      <c r="AH34" s="996"/>
      <c r="AI34" s="996"/>
      <c r="AJ34" s="996"/>
      <c r="AK34" s="996"/>
      <c r="AL34" s="996"/>
      <c r="AM34" s="996"/>
      <c r="AN34" s="996"/>
      <c r="AO34" s="996"/>
      <c r="AP34" s="996"/>
      <c r="AQ34" s="996"/>
      <c r="AR34" s="996"/>
      <c r="AS34" s="996"/>
      <c r="AT34" s="996"/>
      <c r="AU34" s="996"/>
      <c r="AV34" s="996"/>
      <c r="AW34" s="996"/>
      <c r="AX34" s="996"/>
      <c r="AY34" s="996"/>
      <c r="AZ34" s="996"/>
      <c r="BA34" s="996"/>
      <c r="BB34" s="996"/>
      <c r="BC34" s="996"/>
      <c r="BD34" s="996"/>
      <c r="BE34" s="996"/>
      <c r="BF34" s="996"/>
      <c r="BG34" s="996"/>
      <c r="BH34" s="996"/>
      <c r="BI34" s="996"/>
      <c r="BJ34" s="996"/>
      <c r="BK34" s="996"/>
      <c r="BL34" s="996"/>
      <c r="BM34" s="996"/>
      <c r="BN34" s="996"/>
      <c r="BO34" s="996"/>
      <c r="BP34" s="996"/>
      <c r="BQ34" s="996"/>
      <c r="BR34" s="996"/>
      <c r="BS34" s="996"/>
      <c r="BT34" s="996"/>
      <c r="BU34" s="996"/>
      <c r="BV34" s="996"/>
      <c r="BW34" s="996"/>
      <c r="BX34" s="996"/>
      <c r="BY34" s="996"/>
      <c r="BZ34" s="996"/>
      <c r="CA34" s="996"/>
      <c r="CB34" s="996"/>
      <c r="CC34" s="996"/>
      <c r="CD34" s="996"/>
      <c r="CE34" s="996"/>
      <c r="CF34" s="996"/>
      <c r="CG34" s="996"/>
      <c r="CH34" s="996"/>
      <c r="CI34" s="996"/>
      <c r="CJ34" s="996"/>
      <c r="CK34" s="996"/>
      <c r="CL34" s="996"/>
      <c r="CM34" s="996"/>
      <c r="CN34" s="996"/>
      <c r="CO34" s="996"/>
      <c r="CP34" s="996"/>
      <c r="CQ34" s="996"/>
      <c r="CR34" s="996"/>
      <c r="CS34" s="996"/>
      <c r="CT34" s="996"/>
      <c r="CU34" s="996"/>
      <c r="CV34" s="996"/>
      <c r="CW34" s="996"/>
      <c r="CX34" s="996"/>
      <c r="CY34" s="996"/>
      <c r="CZ34" s="996"/>
      <c r="DA34" s="996"/>
      <c r="DB34" s="996"/>
      <c r="DC34" s="996"/>
      <c r="DD34" s="996"/>
      <c r="DE34" s="996"/>
      <c r="DF34" s="996"/>
      <c r="DG34" s="996"/>
      <c r="DH34" s="996"/>
      <c r="DI34" s="996"/>
      <c r="DJ34" s="996"/>
      <c r="DK34" s="996"/>
      <c r="DL34" s="996"/>
      <c r="DM34" s="996"/>
      <c r="DN34" s="996"/>
      <c r="DO34" s="996"/>
      <c r="DP34" s="996"/>
      <c r="DQ34" s="996"/>
      <c r="DR34" s="996"/>
      <c r="DS34" s="996"/>
      <c r="DT34" s="996"/>
      <c r="DU34" s="996"/>
      <c r="DV34" s="996"/>
      <c r="DW34" s="996"/>
      <c r="DX34" s="996"/>
      <c r="DY34" s="996"/>
      <c r="DZ34" s="996"/>
      <c r="EA34" s="996"/>
      <c r="EB34" s="996"/>
      <c r="EC34" s="996"/>
      <c r="ED34" s="996"/>
      <c r="EE34" s="996"/>
      <c r="EF34" s="996"/>
      <c r="EG34" s="996"/>
      <c r="EH34" s="996"/>
      <c r="EI34" s="996"/>
      <c r="EJ34" s="996"/>
      <c r="EK34" s="996"/>
      <c r="EL34" s="996"/>
      <c r="EM34" s="996"/>
      <c r="EN34" s="996"/>
      <c r="EO34" s="996"/>
      <c r="EP34" s="996"/>
      <c r="EQ34" s="996"/>
      <c r="ER34" s="996"/>
      <c r="ES34" s="996"/>
      <c r="ET34" s="996"/>
      <c r="EU34" s="996"/>
      <c r="EV34" s="996"/>
      <c r="EW34" s="996"/>
      <c r="EX34" s="996"/>
      <c r="EY34" s="996"/>
      <c r="EZ34" s="996"/>
      <c r="FA34" s="996"/>
      <c r="FB34" s="996"/>
      <c r="FC34" s="996"/>
      <c r="FD34" s="996"/>
      <c r="FE34" s="996"/>
      <c r="FF34" s="996"/>
      <c r="FG34" s="996"/>
      <c r="FH34" s="996"/>
      <c r="FI34" s="996"/>
      <c r="FJ34" s="996"/>
      <c r="FK34" s="996"/>
      <c r="FL34" s="996"/>
      <c r="FM34" s="996"/>
      <c r="FN34" s="996"/>
      <c r="FO34" s="996"/>
      <c r="FP34" s="996"/>
      <c r="FQ34" s="996"/>
      <c r="FR34" s="996"/>
      <c r="FS34" s="996"/>
      <c r="FT34" s="996"/>
      <c r="FU34" s="996"/>
      <c r="FV34" s="996"/>
      <c r="FW34" s="996"/>
      <c r="FX34" s="996"/>
      <c r="FY34" s="996"/>
      <c r="FZ34" s="996"/>
      <c r="GA34" s="996"/>
      <c r="GB34" s="996"/>
      <c r="GC34" s="996"/>
      <c r="GD34" s="996"/>
      <c r="GE34" s="996"/>
      <c r="GF34" s="996"/>
      <c r="GG34" s="996"/>
      <c r="GH34" s="996"/>
      <c r="GI34" s="996"/>
      <c r="GJ34" s="996"/>
      <c r="GK34" s="996"/>
      <c r="GL34" s="996"/>
      <c r="GM34" s="996"/>
      <c r="GN34" s="996"/>
      <c r="GO34" s="996"/>
      <c r="GP34" s="996"/>
      <c r="GQ34" s="996"/>
      <c r="GR34" s="996"/>
      <c r="GS34" s="996"/>
      <c r="GT34" s="996"/>
      <c r="GU34" s="996"/>
      <c r="GV34" s="996"/>
      <c r="GW34" s="996"/>
      <c r="GX34" s="996"/>
      <c r="GY34" s="996"/>
      <c r="GZ34" s="996"/>
      <c r="HA34" s="996"/>
      <c r="HB34" s="996"/>
      <c r="HC34" s="996"/>
      <c r="HD34" s="996"/>
      <c r="HE34" s="996"/>
      <c r="HF34" s="996"/>
      <c r="HG34" s="996"/>
      <c r="HH34" s="996"/>
      <c r="HI34" s="996"/>
      <c r="HJ34" s="996"/>
      <c r="HK34" s="996"/>
      <c r="HL34" s="996"/>
      <c r="HM34" s="996"/>
      <c r="HN34" s="996"/>
      <c r="HO34" s="996"/>
      <c r="HP34" s="996"/>
      <c r="HQ34" s="996"/>
      <c r="HR34" s="996"/>
      <c r="HS34" s="996"/>
      <c r="HT34" s="996"/>
      <c r="HU34" s="996"/>
      <c r="HV34" s="996"/>
      <c r="HW34" s="996"/>
      <c r="HX34" s="996"/>
      <c r="HY34" s="996"/>
      <c r="HZ34" s="996"/>
      <c r="IA34" s="996"/>
      <c r="IB34" s="996"/>
      <c r="IC34" s="996"/>
      <c r="ID34" s="996"/>
      <c r="IE34" s="996"/>
      <c r="IF34" s="996"/>
      <c r="IG34" s="996"/>
      <c r="IH34" s="996"/>
      <c r="II34" s="996"/>
      <c r="IJ34" s="996"/>
      <c r="IK34" s="996"/>
      <c r="IL34" s="996"/>
      <c r="IM34" s="996"/>
      <c r="IN34" s="996"/>
      <c r="IO34" s="996"/>
      <c r="IP34" s="996"/>
      <c r="IQ34" s="996"/>
      <c r="IR34" s="996"/>
      <c r="IS34" s="996"/>
      <c r="IT34" s="996"/>
    </row>
    <row r="35" spans="1:254" s="997" customFormat="1">
      <c r="A35" s="562" t="s">
        <v>768</v>
      </c>
      <c r="B35" s="563">
        <f>'Sources and Uses Budget'!$C$34</f>
        <v>518974.48512344377</v>
      </c>
      <c r="C35" s="563">
        <f>'Sources and Uses Budget'!$C$34</f>
        <v>518974.48512344377</v>
      </c>
      <c r="D35" s="563">
        <f>'Sources and Uses Budget'!$C$34</f>
        <v>518974.48512344377</v>
      </c>
      <c r="E35" s="654">
        <f t="shared" si="0"/>
        <v>0</v>
      </c>
      <c r="F35" s="564"/>
      <c r="G35" s="565"/>
      <c r="H35" s="1001"/>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996"/>
      <c r="AT35" s="996"/>
      <c r="AU35" s="996"/>
      <c r="AV35" s="996"/>
      <c r="AW35" s="996"/>
      <c r="AX35" s="996"/>
      <c r="AY35" s="996"/>
      <c r="AZ35" s="996"/>
      <c r="BA35" s="996"/>
      <c r="BB35" s="996"/>
      <c r="BC35" s="996"/>
      <c r="BD35" s="996"/>
      <c r="BE35" s="996"/>
      <c r="BF35" s="996"/>
      <c r="BG35" s="996"/>
      <c r="BH35" s="996"/>
      <c r="BI35" s="996"/>
      <c r="BJ35" s="996"/>
      <c r="BK35" s="996"/>
      <c r="BL35" s="996"/>
      <c r="BM35" s="996"/>
      <c r="BN35" s="996"/>
      <c r="BO35" s="996"/>
      <c r="BP35" s="996"/>
      <c r="BQ35" s="996"/>
      <c r="BR35" s="996"/>
      <c r="BS35" s="996"/>
      <c r="BT35" s="996"/>
      <c r="BU35" s="996"/>
      <c r="BV35" s="996"/>
      <c r="BW35" s="996"/>
      <c r="BX35" s="996"/>
      <c r="BY35" s="996"/>
      <c r="BZ35" s="996"/>
      <c r="CA35" s="996"/>
      <c r="CB35" s="996"/>
      <c r="CC35" s="996"/>
      <c r="CD35" s="996"/>
      <c r="CE35" s="996"/>
      <c r="CF35" s="996"/>
      <c r="CG35" s="996"/>
      <c r="CH35" s="996"/>
      <c r="CI35" s="996"/>
      <c r="CJ35" s="996"/>
      <c r="CK35" s="996"/>
      <c r="CL35" s="996"/>
      <c r="CM35" s="996"/>
      <c r="CN35" s="996"/>
      <c r="CO35" s="996"/>
      <c r="CP35" s="996"/>
      <c r="CQ35" s="996"/>
      <c r="CR35" s="996"/>
      <c r="CS35" s="996"/>
      <c r="CT35" s="996"/>
      <c r="CU35" s="996"/>
      <c r="CV35" s="996"/>
      <c r="CW35" s="996"/>
      <c r="CX35" s="996"/>
      <c r="CY35" s="996"/>
      <c r="CZ35" s="996"/>
      <c r="DA35" s="996"/>
      <c r="DB35" s="996"/>
      <c r="DC35" s="996"/>
      <c r="DD35" s="996"/>
      <c r="DE35" s="996"/>
      <c r="DF35" s="996"/>
      <c r="DG35" s="996"/>
      <c r="DH35" s="996"/>
      <c r="DI35" s="996"/>
      <c r="DJ35" s="996"/>
      <c r="DK35" s="996"/>
      <c r="DL35" s="996"/>
      <c r="DM35" s="996"/>
      <c r="DN35" s="996"/>
      <c r="DO35" s="996"/>
      <c r="DP35" s="996"/>
      <c r="DQ35" s="996"/>
      <c r="DR35" s="996"/>
      <c r="DS35" s="996"/>
      <c r="DT35" s="996"/>
      <c r="DU35" s="996"/>
      <c r="DV35" s="996"/>
      <c r="DW35" s="996"/>
      <c r="DX35" s="996"/>
      <c r="DY35" s="996"/>
      <c r="DZ35" s="996"/>
      <c r="EA35" s="996"/>
      <c r="EB35" s="996"/>
      <c r="EC35" s="996"/>
      <c r="ED35" s="996"/>
      <c r="EE35" s="996"/>
      <c r="EF35" s="996"/>
      <c r="EG35" s="996"/>
      <c r="EH35" s="996"/>
      <c r="EI35" s="996"/>
      <c r="EJ35" s="996"/>
      <c r="EK35" s="996"/>
      <c r="EL35" s="996"/>
      <c r="EM35" s="996"/>
      <c r="EN35" s="996"/>
      <c r="EO35" s="996"/>
      <c r="EP35" s="996"/>
      <c r="EQ35" s="996"/>
      <c r="ER35" s="996"/>
      <c r="ES35" s="996"/>
      <c r="ET35" s="996"/>
      <c r="EU35" s="996"/>
      <c r="EV35" s="996"/>
      <c r="EW35" s="996"/>
      <c r="EX35" s="996"/>
      <c r="EY35" s="996"/>
      <c r="EZ35" s="996"/>
      <c r="FA35" s="996"/>
      <c r="FB35" s="996"/>
      <c r="FC35" s="996"/>
      <c r="FD35" s="996"/>
      <c r="FE35" s="996"/>
      <c r="FF35" s="996"/>
      <c r="FG35" s="996"/>
      <c r="FH35" s="996"/>
      <c r="FI35" s="996"/>
      <c r="FJ35" s="996"/>
      <c r="FK35" s="996"/>
      <c r="FL35" s="996"/>
      <c r="FM35" s="996"/>
      <c r="FN35" s="996"/>
      <c r="FO35" s="996"/>
      <c r="FP35" s="996"/>
      <c r="FQ35" s="996"/>
      <c r="FR35" s="996"/>
      <c r="FS35" s="996"/>
      <c r="FT35" s="996"/>
      <c r="FU35" s="996"/>
      <c r="FV35" s="996"/>
      <c r="FW35" s="996"/>
      <c r="FX35" s="996"/>
      <c r="FY35" s="996"/>
      <c r="FZ35" s="996"/>
      <c r="GA35" s="996"/>
      <c r="GB35" s="996"/>
      <c r="GC35" s="996"/>
      <c r="GD35" s="996"/>
      <c r="GE35" s="996"/>
      <c r="GF35" s="996"/>
      <c r="GG35" s="996"/>
      <c r="GH35" s="996"/>
      <c r="GI35" s="996"/>
      <c r="GJ35" s="996"/>
      <c r="GK35" s="996"/>
      <c r="GL35" s="996"/>
      <c r="GM35" s="996"/>
      <c r="GN35" s="996"/>
      <c r="GO35" s="996"/>
      <c r="GP35" s="996"/>
      <c r="GQ35" s="996"/>
      <c r="GR35" s="996"/>
      <c r="GS35" s="996"/>
      <c r="GT35" s="996"/>
      <c r="GU35" s="996"/>
      <c r="GV35" s="996"/>
      <c r="GW35" s="996"/>
      <c r="GX35" s="996"/>
      <c r="GY35" s="996"/>
      <c r="GZ35" s="996"/>
      <c r="HA35" s="996"/>
      <c r="HB35" s="996"/>
      <c r="HC35" s="996"/>
      <c r="HD35" s="996"/>
      <c r="HE35" s="996"/>
      <c r="HF35" s="996"/>
      <c r="HG35" s="996"/>
      <c r="HH35" s="996"/>
      <c r="HI35" s="996"/>
      <c r="HJ35" s="996"/>
      <c r="HK35" s="996"/>
      <c r="HL35" s="996"/>
      <c r="HM35" s="996"/>
      <c r="HN35" s="996"/>
      <c r="HO35" s="996"/>
      <c r="HP35" s="996"/>
      <c r="HQ35" s="996"/>
      <c r="HR35" s="996"/>
      <c r="HS35" s="996"/>
      <c r="HT35" s="996"/>
      <c r="HU35" s="996"/>
      <c r="HV35" s="996"/>
      <c r="HW35" s="996"/>
      <c r="HX35" s="996"/>
      <c r="HY35" s="996"/>
      <c r="HZ35" s="996"/>
      <c r="IA35" s="996"/>
      <c r="IB35" s="996"/>
      <c r="IC35" s="996"/>
      <c r="ID35" s="996"/>
      <c r="IE35" s="996"/>
      <c r="IF35" s="996"/>
      <c r="IG35" s="996"/>
      <c r="IH35" s="996"/>
      <c r="II35" s="996"/>
      <c r="IJ35" s="996"/>
      <c r="IK35" s="996"/>
      <c r="IL35" s="996"/>
      <c r="IM35" s="996"/>
      <c r="IN35" s="996"/>
      <c r="IO35" s="996"/>
      <c r="IP35" s="996"/>
      <c r="IQ35" s="996"/>
      <c r="IR35" s="996"/>
      <c r="IS35" s="996"/>
      <c r="IT35" s="996"/>
    </row>
    <row r="36" spans="1:254" s="997" customFormat="1">
      <c r="A36" s="568" t="s">
        <v>374</v>
      </c>
      <c r="B36" s="563">
        <f>'Sources and Uses Budget'!$C$35</f>
        <v>320831.13526060351</v>
      </c>
      <c r="C36" s="563">
        <f>'Sources and Uses Budget'!$C$35</f>
        <v>320831.13526060351</v>
      </c>
      <c r="D36" s="563">
        <f>'Sources and Uses Budget'!$C$35</f>
        <v>320831.13526060351</v>
      </c>
      <c r="E36" s="654">
        <f t="shared" si="0"/>
        <v>0</v>
      </c>
      <c r="F36" s="564"/>
      <c r="G36" s="565"/>
      <c r="H36" s="1001"/>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6"/>
      <c r="AF36" s="996"/>
      <c r="AG36" s="996"/>
      <c r="AH36" s="996"/>
      <c r="AI36" s="996"/>
      <c r="AJ36" s="996"/>
      <c r="AK36" s="996"/>
      <c r="AL36" s="996"/>
      <c r="AM36" s="996"/>
      <c r="AN36" s="996"/>
      <c r="AO36" s="996"/>
      <c r="AP36" s="996"/>
      <c r="AQ36" s="996"/>
      <c r="AR36" s="996"/>
      <c r="AS36" s="996"/>
      <c r="AT36" s="996"/>
      <c r="AU36" s="996"/>
      <c r="AV36" s="996"/>
      <c r="AW36" s="996"/>
      <c r="AX36" s="996"/>
      <c r="AY36" s="996"/>
      <c r="AZ36" s="996"/>
      <c r="BA36" s="996"/>
      <c r="BB36" s="996"/>
      <c r="BC36" s="996"/>
      <c r="BD36" s="996"/>
      <c r="BE36" s="996"/>
      <c r="BF36" s="996"/>
      <c r="BG36" s="996"/>
      <c r="BH36" s="996"/>
      <c r="BI36" s="996"/>
      <c r="BJ36" s="996"/>
      <c r="BK36" s="996"/>
      <c r="BL36" s="996"/>
      <c r="BM36" s="996"/>
      <c r="BN36" s="996"/>
      <c r="BO36" s="996"/>
      <c r="BP36" s="996"/>
      <c r="BQ36" s="996"/>
      <c r="BR36" s="996"/>
      <c r="BS36" s="996"/>
      <c r="BT36" s="996"/>
      <c r="BU36" s="996"/>
      <c r="BV36" s="996"/>
      <c r="BW36" s="996"/>
      <c r="BX36" s="996"/>
      <c r="BY36" s="996"/>
      <c r="BZ36" s="996"/>
      <c r="CA36" s="996"/>
      <c r="CB36" s="996"/>
      <c r="CC36" s="996"/>
      <c r="CD36" s="996"/>
      <c r="CE36" s="996"/>
      <c r="CF36" s="996"/>
      <c r="CG36" s="996"/>
      <c r="CH36" s="996"/>
      <c r="CI36" s="996"/>
      <c r="CJ36" s="996"/>
      <c r="CK36" s="996"/>
      <c r="CL36" s="996"/>
      <c r="CM36" s="996"/>
      <c r="CN36" s="996"/>
      <c r="CO36" s="996"/>
      <c r="CP36" s="996"/>
      <c r="CQ36" s="996"/>
      <c r="CR36" s="996"/>
      <c r="CS36" s="996"/>
      <c r="CT36" s="996"/>
      <c r="CU36" s="996"/>
      <c r="CV36" s="996"/>
      <c r="CW36" s="996"/>
      <c r="CX36" s="996"/>
      <c r="CY36" s="996"/>
      <c r="CZ36" s="996"/>
      <c r="DA36" s="996"/>
      <c r="DB36" s="996"/>
      <c r="DC36" s="996"/>
      <c r="DD36" s="996"/>
      <c r="DE36" s="996"/>
      <c r="DF36" s="996"/>
      <c r="DG36" s="996"/>
      <c r="DH36" s="996"/>
      <c r="DI36" s="996"/>
      <c r="DJ36" s="996"/>
      <c r="DK36" s="996"/>
      <c r="DL36" s="996"/>
      <c r="DM36" s="996"/>
      <c r="DN36" s="996"/>
      <c r="DO36" s="996"/>
      <c r="DP36" s="996"/>
      <c r="DQ36" s="996"/>
      <c r="DR36" s="996"/>
      <c r="DS36" s="996"/>
      <c r="DT36" s="996"/>
      <c r="DU36" s="996"/>
      <c r="DV36" s="996"/>
      <c r="DW36" s="996"/>
      <c r="DX36" s="996"/>
      <c r="DY36" s="996"/>
      <c r="DZ36" s="996"/>
      <c r="EA36" s="996"/>
      <c r="EB36" s="996"/>
      <c r="EC36" s="996"/>
      <c r="ED36" s="996"/>
      <c r="EE36" s="996"/>
      <c r="EF36" s="996"/>
      <c r="EG36" s="996"/>
      <c r="EH36" s="996"/>
      <c r="EI36" s="996"/>
      <c r="EJ36" s="996"/>
      <c r="EK36" s="996"/>
      <c r="EL36" s="996"/>
      <c r="EM36" s="996"/>
      <c r="EN36" s="996"/>
      <c r="EO36" s="996"/>
      <c r="EP36" s="996"/>
      <c r="EQ36" s="996"/>
      <c r="ER36" s="996"/>
      <c r="ES36" s="996"/>
      <c r="ET36" s="996"/>
      <c r="EU36" s="996"/>
      <c r="EV36" s="996"/>
      <c r="EW36" s="996"/>
      <c r="EX36" s="996"/>
      <c r="EY36" s="996"/>
      <c r="EZ36" s="996"/>
      <c r="FA36" s="996"/>
      <c r="FB36" s="996"/>
      <c r="FC36" s="996"/>
      <c r="FD36" s="996"/>
      <c r="FE36" s="996"/>
      <c r="FF36" s="996"/>
      <c r="FG36" s="996"/>
      <c r="FH36" s="996"/>
      <c r="FI36" s="996"/>
      <c r="FJ36" s="996"/>
      <c r="FK36" s="996"/>
      <c r="FL36" s="996"/>
      <c r="FM36" s="996"/>
      <c r="FN36" s="996"/>
      <c r="FO36" s="996"/>
      <c r="FP36" s="996"/>
      <c r="FQ36" s="996"/>
      <c r="FR36" s="996"/>
      <c r="FS36" s="996"/>
      <c r="FT36" s="996"/>
      <c r="FU36" s="996"/>
      <c r="FV36" s="996"/>
      <c r="FW36" s="996"/>
      <c r="FX36" s="996"/>
      <c r="FY36" s="996"/>
      <c r="FZ36" s="996"/>
      <c r="GA36" s="996"/>
      <c r="GB36" s="996"/>
      <c r="GC36" s="996"/>
      <c r="GD36" s="996"/>
      <c r="GE36" s="996"/>
      <c r="GF36" s="996"/>
      <c r="GG36" s="996"/>
      <c r="GH36" s="996"/>
      <c r="GI36" s="996"/>
      <c r="GJ36" s="996"/>
      <c r="GK36" s="996"/>
      <c r="GL36" s="996"/>
      <c r="GM36" s="996"/>
      <c r="GN36" s="996"/>
      <c r="GO36" s="996"/>
      <c r="GP36" s="996"/>
      <c r="GQ36" s="996"/>
      <c r="GR36" s="996"/>
      <c r="GS36" s="996"/>
      <c r="GT36" s="996"/>
      <c r="GU36" s="996"/>
      <c r="GV36" s="996"/>
      <c r="GW36" s="996"/>
      <c r="GX36" s="996"/>
      <c r="GY36" s="996"/>
      <c r="GZ36" s="996"/>
      <c r="HA36" s="996"/>
      <c r="HB36" s="996"/>
      <c r="HC36" s="996"/>
      <c r="HD36" s="996"/>
      <c r="HE36" s="996"/>
      <c r="HF36" s="996"/>
      <c r="HG36" s="996"/>
      <c r="HH36" s="996"/>
      <c r="HI36" s="996"/>
      <c r="HJ36" s="996"/>
      <c r="HK36" s="996"/>
      <c r="HL36" s="996"/>
      <c r="HM36" s="996"/>
      <c r="HN36" s="996"/>
      <c r="HO36" s="996"/>
      <c r="HP36" s="996"/>
      <c r="HQ36" s="996"/>
      <c r="HR36" s="996"/>
      <c r="HS36" s="996"/>
      <c r="HT36" s="996"/>
      <c r="HU36" s="996"/>
      <c r="HV36" s="996"/>
      <c r="HW36" s="996"/>
      <c r="HX36" s="996"/>
      <c r="HY36" s="996"/>
      <c r="HZ36" s="996"/>
      <c r="IA36" s="996"/>
      <c r="IB36" s="996"/>
      <c r="IC36" s="996"/>
      <c r="ID36" s="996"/>
      <c r="IE36" s="996"/>
      <c r="IF36" s="996"/>
      <c r="IG36" s="996"/>
      <c r="IH36" s="996"/>
      <c r="II36" s="996"/>
      <c r="IJ36" s="996"/>
      <c r="IK36" s="996"/>
      <c r="IL36" s="996"/>
      <c r="IM36" s="996"/>
      <c r="IN36" s="996"/>
      <c r="IO36" s="996"/>
      <c r="IP36" s="996"/>
      <c r="IQ36" s="996"/>
      <c r="IR36" s="996"/>
      <c r="IS36" s="996"/>
      <c r="IT36" s="996"/>
    </row>
    <row r="37" spans="1:254" s="997" customFormat="1">
      <c r="A37" s="566" t="s">
        <v>771</v>
      </c>
      <c r="B37" s="567">
        <f ca="1">SUM(B29:B36)</f>
        <v>33522416.456863262</v>
      </c>
      <c r="C37" s="567">
        <f ca="1">SUM(C29:C36)</f>
        <v>33522416.456863262</v>
      </c>
      <c r="D37" s="567">
        <f ca="1">SUM(D29:D36)</f>
        <v>33522416.456863262</v>
      </c>
      <c r="E37" s="654">
        <f t="shared" ca="1" si="0"/>
        <v>0</v>
      </c>
      <c r="F37" s="564"/>
      <c r="G37" s="565"/>
      <c r="H37" s="1001"/>
      <c r="I37" s="996"/>
      <c r="J37" s="996"/>
      <c r="K37" s="996"/>
      <c r="L37" s="996"/>
      <c r="M37" s="996"/>
      <c r="N37" s="996"/>
      <c r="O37" s="996"/>
      <c r="P37" s="996"/>
      <c r="Q37" s="996"/>
      <c r="R37" s="996"/>
      <c r="S37" s="996"/>
      <c r="T37" s="996"/>
      <c r="U37" s="996"/>
      <c r="V37" s="996"/>
      <c r="W37" s="996"/>
      <c r="X37" s="996"/>
      <c r="Y37" s="996"/>
      <c r="Z37" s="996"/>
      <c r="AA37" s="996"/>
      <c r="AB37" s="996"/>
      <c r="AC37" s="996"/>
      <c r="AD37" s="996"/>
      <c r="AE37" s="996"/>
      <c r="AF37" s="996"/>
      <c r="AG37" s="996"/>
      <c r="AH37" s="996"/>
      <c r="AI37" s="996"/>
      <c r="AJ37" s="996"/>
      <c r="AK37" s="996"/>
      <c r="AL37" s="996"/>
      <c r="AM37" s="996"/>
      <c r="AN37" s="996"/>
      <c r="AO37" s="996"/>
      <c r="AP37" s="996"/>
      <c r="AQ37" s="996"/>
      <c r="AR37" s="996"/>
      <c r="AS37" s="996"/>
      <c r="AT37" s="996"/>
      <c r="AU37" s="996"/>
      <c r="AV37" s="996"/>
      <c r="AW37" s="996"/>
      <c r="AX37" s="996"/>
      <c r="AY37" s="996"/>
      <c r="AZ37" s="996"/>
      <c r="BA37" s="996"/>
      <c r="BB37" s="996"/>
      <c r="BC37" s="996"/>
      <c r="BD37" s="996"/>
      <c r="BE37" s="996"/>
      <c r="BF37" s="996"/>
      <c r="BG37" s="996"/>
      <c r="BH37" s="996"/>
      <c r="BI37" s="996"/>
      <c r="BJ37" s="996"/>
      <c r="BK37" s="996"/>
      <c r="BL37" s="996"/>
      <c r="BM37" s="996"/>
      <c r="BN37" s="996"/>
      <c r="BO37" s="996"/>
      <c r="BP37" s="996"/>
      <c r="BQ37" s="996"/>
      <c r="BR37" s="996"/>
      <c r="BS37" s="996"/>
      <c r="BT37" s="996"/>
      <c r="BU37" s="996"/>
      <c r="BV37" s="996"/>
      <c r="BW37" s="996"/>
      <c r="BX37" s="996"/>
      <c r="BY37" s="996"/>
      <c r="BZ37" s="996"/>
      <c r="CA37" s="996"/>
      <c r="CB37" s="996"/>
      <c r="CC37" s="996"/>
      <c r="CD37" s="996"/>
      <c r="CE37" s="996"/>
      <c r="CF37" s="996"/>
      <c r="CG37" s="996"/>
      <c r="CH37" s="996"/>
      <c r="CI37" s="996"/>
      <c r="CJ37" s="996"/>
      <c r="CK37" s="996"/>
      <c r="CL37" s="996"/>
      <c r="CM37" s="996"/>
      <c r="CN37" s="996"/>
      <c r="CO37" s="996"/>
      <c r="CP37" s="996"/>
      <c r="CQ37" s="996"/>
      <c r="CR37" s="996"/>
      <c r="CS37" s="996"/>
      <c r="CT37" s="996"/>
      <c r="CU37" s="996"/>
      <c r="CV37" s="996"/>
      <c r="CW37" s="996"/>
      <c r="CX37" s="996"/>
      <c r="CY37" s="996"/>
      <c r="CZ37" s="996"/>
      <c r="DA37" s="996"/>
      <c r="DB37" s="996"/>
      <c r="DC37" s="996"/>
      <c r="DD37" s="996"/>
      <c r="DE37" s="996"/>
      <c r="DF37" s="996"/>
      <c r="DG37" s="996"/>
      <c r="DH37" s="996"/>
      <c r="DI37" s="996"/>
      <c r="DJ37" s="996"/>
      <c r="DK37" s="996"/>
      <c r="DL37" s="996"/>
      <c r="DM37" s="996"/>
      <c r="DN37" s="996"/>
      <c r="DO37" s="996"/>
      <c r="DP37" s="996"/>
      <c r="DQ37" s="996"/>
      <c r="DR37" s="996"/>
      <c r="DS37" s="996"/>
      <c r="DT37" s="996"/>
      <c r="DU37" s="996"/>
      <c r="DV37" s="996"/>
      <c r="DW37" s="996"/>
      <c r="DX37" s="996"/>
      <c r="DY37" s="996"/>
      <c r="DZ37" s="996"/>
      <c r="EA37" s="996"/>
      <c r="EB37" s="996"/>
      <c r="EC37" s="996"/>
      <c r="ED37" s="996"/>
      <c r="EE37" s="996"/>
      <c r="EF37" s="996"/>
      <c r="EG37" s="996"/>
      <c r="EH37" s="996"/>
      <c r="EI37" s="996"/>
      <c r="EJ37" s="996"/>
      <c r="EK37" s="996"/>
      <c r="EL37" s="996"/>
      <c r="EM37" s="996"/>
      <c r="EN37" s="996"/>
      <c r="EO37" s="996"/>
      <c r="EP37" s="996"/>
      <c r="EQ37" s="996"/>
      <c r="ER37" s="996"/>
      <c r="ES37" s="996"/>
      <c r="ET37" s="996"/>
      <c r="EU37" s="996"/>
      <c r="EV37" s="996"/>
      <c r="EW37" s="996"/>
      <c r="EX37" s="996"/>
      <c r="EY37" s="996"/>
      <c r="EZ37" s="996"/>
      <c r="FA37" s="996"/>
      <c r="FB37" s="996"/>
      <c r="FC37" s="996"/>
      <c r="FD37" s="996"/>
      <c r="FE37" s="996"/>
      <c r="FF37" s="996"/>
      <c r="FG37" s="996"/>
      <c r="FH37" s="996"/>
      <c r="FI37" s="996"/>
      <c r="FJ37" s="996"/>
      <c r="FK37" s="996"/>
      <c r="FL37" s="996"/>
      <c r="FM37" s="996"/>
      <c r="FN37" s="996"/>
      <c r="FO37" s="996"/>
      <c r="FP37" s="996"/>
      <c r="FQ37" s="996"/>
      <c r="FR37" s="996"/>
      <c r="FS37" s="996"/>
      <c r="FT37" s="996"/>
      <c r="FU37" s="996"/>
      <c r="FV37" s="996"/>
      <c r="FW37" s="996"/>
      <c r="FX37" s="996"/>
      <c r="FY37" s="996"/>
      <c r="FZ37" s="996"/>
      <c r="GA37" s="996"/>
      <c r="GB37" s="996"/>
      <c r="GC37" s="996"/>
      <c r="GD37" s="996"/>
      <c r="GE37" s="996"/>
      <c r="GF37" s="996"/>
      <c r="GG37" s="996"/>
      <c r="GH37" s="996"/>
      <c r="GI37" s="996"/>
      <c r="GJ37" s="996"/>
      <c r="GK37" s="996"/>
      <c r="GL37" s="996"/>
      <c r="GM37" s="996"/>
      <c r="GN37" s="996"/>
      <c r="GO37" s="996"/>
      <c r="GP37" s="996"/>
      <c r="GQ37" s="996"/>
      <c r="GR37" s="996"/>
      <c r="GS37" s="996"/>
      <c r="GT37" s="996"/>
      <c r="GU37" s="996"/>
      <c r="GV37" s="996"/>
      <c r="GW37" s="996"/>
      <c r="GX37" s="996"/>
      <c r="GY37" s="996"/>
      <c r="GZ37" s="996"/>
      <c r="HA37" s="996"/>
      <c r="HB37" s="996"/>
      <c r="HC37" s="996"/>
      <c r="HD37" s="996"/>
      <c r="HE37" s="996"/>
      <c r="HF37" s="996"/>
      <c r="HG37" s="996"/>
      <c r="HH37" s="996"/>
      <c r="HI37" s="996"/>
      <c r="HJ37" s="996"/>
      <c r="HK37" s="996"/>
      <c r="HL37" s="996"/>
      <c r="HM37" s="996"/>
      <c r="HN37" s="996"/>
      <c r="HO37" s="996"/>
      <c r="HP37" s="996"/>
      <c r="HQ37" s="996"/>
      <c r="HR37" s="996"/>
      <c r="HS37" s="996"/>
      <c r="HT37" s="996"/>
      <c r="HU37" s="996"/>
      <c r="HV37" s="996"/>
      <c r="HW37" s="996"/>
      <c r="HX37" s="996"/>
      <c r="HY37" s="996"/>
      <c r="HZ37" s="996"/>
      <c r="IA37" s="996"/>
      <c r="IB37" s="996"/>
      <c r="IC37" s="996"/>
      <c r="ID37" s="996"/>
      <c r="IE37" s="996"/>
      <c r="IF37" s="996"/>
      <c r="IG37" s="996"/>
      <c r="IH37" s="996"/>
      <c r="II37" s="996"/>
      <c r="IJ37" s="996"/>
      <c r="IK37" s="996"/>
      <c r="IL37" s="996"/>
      <c r="IM37" s="996"/>
      <c r="IN37" s="996"/>
      <c r="IO37" s="996"/>
      <c r="IP37" s="996"/>
      <c r="IQ37" s="996"/>
      <c r="IR37" s="996"/>
      <c r="IS37" s="996"/>
      <c r="IT37" s="996"/>
    </row>
    <row r="38" spans="1:254" s="997" customFormat="1">
      <c r="A38" s="560" t="s">
        <v>772</v>
      </c>
      <c r="B38" s="560"/>
      <c r="C38" s="560"/>
      <c r="D38" s="560"/>
      <c r="E38" s="560"/>
      <c r="F38" s="582"/>
      <c r="G38" s="560"/>
      <c r="H38" s="1001"/>
      <c r="I38" s="996"/>
      <c r="J38" s="996"/>
      <c r="K38" s="996"/>
      <c r="L38" s="996"/>
      <c r="M38" s="996"/>
      <c r="N38" s="996"/>
      <c r="O38" s="996"/>
      <c r="P38" s="996"/>
      <c r="Q38" s="996"/>
      <c r="R38" s="996"/>
      <c r="S38" s="996"/>
      <c r="T38" s="996"/>
      <c r="U38" s="996"/>
      <c r="V38" s="996"/>
      <c r="W38" s="996"/>
      <c r="X38" s="996"/>
      <c r="Y38" s="996"/>
      <c r="Z38" s="996"/>
      <c r="AA38" s="996"/>
      <c r="AB38" s="996"/>
      <c r="AC38" s="996"/>
      <c r="AD38" s="996"/>
      <c r="AE38" s="996"/>
      <c r="AF38" s="996"/>
      <c r="AG38" s="996"/>
      <c r="AH38" s="996"/>
      <c r="AI38" s="996"/>
      <c r="AJ38" s="996"/>
      <c r="AK38" s="996"/>
      <c r="AL38" s="996"/>
      <c r="AM38" s="996"/>
      <c r="AN38" s="996"/>
      <c r="AO38" s="996"/>
      <c r="AP38" s="996"/>
      <c r="AQ38" s="996"/>
      <c r="AR38" s="996"/>
      <c r="AS38" s="996"/>
      <c r="AT38" s="996"/>
      <c r="AU38" s="996"/>
      <c r="AV38" s="996"/>
      <c r="AW38" s="996"/>
      <c r="AX38" s="996"/>
      <c r="AY38" s="996"/>
      <c r="AZ38" s="996"/>
      <c r="BA38" s="996"/>
      <c r="BB38" s="996"/>
      <c r="BC38" s="996"/>
      <c r="BD38" s="996"/>
      <c r="BE38" s="996"/>
      <c r="BF38" s="996"/>
      <c r="BG38" s="996"/>
      <c r="BH38" s="996"/>
      <c r="BI38" s="996"/>
      <c r="BJ38" s="996"/>
      <c r="BK38" s="996"/>
      <c r="BL38" s="996"/>
      <c r="BM38" s="996"/>
      <c r="BN38" s="996"/>
      <c r="BO38" s="996"/>
      <c r="BP38" s="996"/>
      <c r="BQ38" s="996"/>
      <c r="BR38" s="996"/>
      <c r="BS38" s="996"/>
      <c r="BT38" s="996"/>
      <c r="BU38" s="996"/>
      <c r="BV38" s="996"/>
      <c r="BW38" s="996"/>
      <c r="BX38" s="996"/>
      <c r="BY38" s="996"/>
      <c r="BZ38" s="996"/>
      <c r="CA38" s="996"/>
      <c r="CB38" s="996"/>
      <c r="CC38" s="996"/>
      <c r="CD38" s="996"/>
      <c r="CE38" s="996"/>
      <c r="CF38" s="996"/>
      <c r="CG38" s="996"/>
      <c r="CH38" s="996"/>
      <c r="CI38" s="996"/>
      <c r="CJ38" s="996"/>
      <c r="CK38" s="996"/>
      <c r="CL38" s="996"/>
      <c r="CM38" s="996"/>
      <c r="CN38" s="996"/>
      <c r="CO38" s="996"/>
      <c r="CP38" s="996"/>
      <c r="CQ38" s="996"/>
      <c r="CR38" s="996"/>
      <c r="CS38" s="996"/>
      <c r="CT38" s="996"/>
      <c r="CU38" s="996"/>
      <c r="CV38" s="996"/>
      <c r="CW38" s="996"/>
      <c r="CX38" s="996"/>
      <c r="CY38" s="996"/>
      <c r="CZ38" s="996"/>
      <c r="DA38" s="996"/>
      <c r="DB38" s="996"/>
      <c r="DC38" s="996"/>
      <c r="DD38" s="996"/>
      <c r="DE38" s="996"/>
      <c r="DF38" s="996"/>
      <c r="DG38" s="996"/>
      <c r="DH38" s="996"/>
      <c r="DI38" s="996"/>
      <c r="DJ38" s="996"/>
      <c r="DK38" s="996"/>
      <c r="DL38" s="996"/>
      <c r="DM38" s="996"/>
      <c r="DN38" s="996"/>
      <c r="DO38" s="996"/>
      <c r="DP38" s="996"/>
      <c r="DQ38" s="996"/>
      <c r="DR38" s="996"/>
      <c r="DS38" s="996"/>
      <c r="DT38" s="996"/>
      <c r="DU38" s="996"/>
      <c r="DV38" s="996"/>
      <c r="DW38" s="996"/>
      <c r="DX38" s="996"/>
      <c r="DY38" s="996"/>
      <c r="DZ38" s="996"/>
      <c r="EA38" s="996"/>
      <c r="EB38" s="996"/>
      <c r="EC38" s="996"/>
      <c r="ED38" s="996"/>
      <c r="EE38" s="996"/>
      <c r="EF38" s="996"/>
      <c r="EG38" s="996"/>
      <c r="EH38" s="996"/>
      <c r="EI38" s="996"/>
      <c r="EJ38" s="996"/>
      <c r="EK38" s="996"/>
      <c r="EL38" s="996"/>
      <c r="EM38" s="996"/>
      <c r="EN38" s="996"/>
      <c r="EO38" s="996"/>
      <c r="EP38" s="996"/>
      <c r="EQ38" s="996"/>
      <c r="ER38" s="996"/>
      <c r="ES38" s="996"/>
      <c r="ET38" s="996"/>
      <c r="EU38" s="996"/>
      <c r="EV38" s="996"/>
      <c r="EW38" s="996"/>
      <c r="EX38" s="996"/>
      <c r="EY38" s="996"/>
      <c r="EZ38" s="996"/>
      <c r="FA38" s="996"/>
      <c r="FB38" s="996"/>
      <c r="FC38" s="996"/>
      <c r="FD38" s="996"/>
      <c r="FE38" s="996"/>
      <c r="FF38" s="996"/>
      <c r="FG38" s="996"/>
      <c r="FH38" s="996"/>
      <c r="FI38" s="996"/>
      <c r="FJ38" s="996"/>
      <c r="FK38" s="996"/>
      <c r="FL38" s="996"/>
      <c r="FM38" s="996"/>
      <c r="FN38" s="996"/>
      <c r="FO38" s="996"/>
      <c r="FP38" s="996"/>
      <c r="FQ38" s="996"/>
      <c r="FR38" s="996"/>
      <c r="FS38" s="996"/>
      <c r="FT38" s="996"/>
      <c r="FU38" s="996"/>
      <c r="FV38" s="996"/>
      <c r="FW38" s="996"/>
      <c r="FX38" s="996"/>
      <c r="FY38" s="996"/>
      <c r="FZ38" s="996"/>
      <c r="GA38" s="996"/>
      <c r="GB38" s="996"/>
      <c r="GC38" s="996"/>
      <c r="GD38" s="996"/>
      <c r="GE38" s="996"/>
      <c r="GF38" s="996"/>
      <c r="GG38" s="996"/>
      <c r="GH38" s="996"/>
      <c r="GI38" s="996"/>
      <c r="GJ38" s="996"/>
      <c r="GK38" s="996"/>
      <c r="GL38" s="996"/>
      <c r="GM38" s="996"/>
      <c r="GN38" s="996"/>
      <c r="GO38" s="996"/>
      <c r="GP38" s="996"/>
      <c r="GQ38" s="996"/>
      <c r="GR38" s="996"/>
      <c r="GS38" s="996"/>
      <c r="GT38" s="996"/>
      <c r="GU38" s="996"/>
      <c r="GV38" s="996"/>
      <c r="GW38" s="996"/>
      <c r="GX38" s="996"/>
      <c r="GY38" s="996"/>
      <c r="GZ38" s="996"/>
      <c r="HA38" s="996"/>
      <c r="HB38" s="996"/>
      <c r="HC38" s="996"/>
      <c r="HD38" s="996"/>
      <c r="HE38" s="996"/>
      <c r="HF38" s="996"/>
      <c r="HG38" s="996"/>
      <c r="HH38" s="996"/>
      <c r="HI38" s="996"/>
      <c r="HJ38" s="996"/>
      <c r="HK38" s="996"/>
      <c r="HL38" s="996"/>
      <c r="HM38" s="996"/>
      <c r="HN38" s="996"/>
      <c r="HO38" s="996"/>
      <c r="HP38" s="996"/>
      <c r="HQ38" s="996"/>
      <c r="HR38" s="996"/>
      <c r="HS38" s="996"/>
      <c r="HT38" s="996"/>
      <c r="HU38" s="996"/>
      <c r="HV38" s="996"/>
      <c r="HW38" s="996"/>
      <c r="HX38" s="996"/>
      <c r="HY38" s="996"/>
      <c r="HZ38" s="996"/>
      <c r="IA38" s="996"/>
      <c r="IB38" s="996"/>
      <c r="IC38" s="996"/>
      <c r="ID38" s="996"/>
      <c r="IE38" s="996"/>
      <c r="IF38" s="996"/>
      <c r="IG38" s="996"/>
      <c r="IH38" s="996"/>
      <c r="II38" s="996"/>
      <c r="IJ38" s="996"/>
      <c r="IK38" s="996"/>
      <c r="IL38" s="996"/>
      <c r="IM38" s="996"/>
      <c r="IN38" s="996"/>
      <c r="IO38" s="996"/>
      <c r="IP38" s="996"/>
      <c r="IQ38" s="996"/>
      <c r="IR38" s="996"/>
      <c r="IS38" s="996"/>
      <c r="IT38" s="996"/>
    </row>
    <row r="39" spans="1:254" s="997" customFormat="1">
      <c r="A39" s="562" t="s">
        <v>773</v>
      </c>
      <c r="B39" s="563">
        <f>'Sources and Uses Budget'!$C$38</f>
        <v>1294794.9153829922</v>
      </c>
      <c r="C39" s="563">
        <f>'Sources and Uses Budget'!$C$38</f>
        <v>1294794.9153829922</v>
      </c>
      <c r="D39" s="563">
        <f>'Sources and Uses Budget'!$C$38</f>
        <v>1294794.9153829922</v>
      </c>
      <c r="E39" s="654">
        <f t="shared" si="0"/>
        <v>0</v>
      </c>
      <c r="F39" s="564"/>
      <c r="G39" s="565"/>
      <c r="H39" s="1001"/>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6"/>
      <c r="CD39" s="996"/>
      <c r="CE39" s="996"/>
      <c r="CF39" s="996"/>
      <c r="CG39" s="996"/>
      <c r="CH39" s="996"/>
      <c r="CI39" s="996"/>
      <c r="CJ39" s="996"/>
      <c r="CK39" s="996"/>
      <c r="CL39" s="996"/>
      <c r="CM39" s="996"/>
      <c r="CN39" s="996"/>
      <c r="CO39" s="996"/>
      <c r="CP39" s="996"/>
      <c r="CQ39" s="996"/>
      <c r="CR39" s="996"/>
      <c r="CS39" s="996"/>
      <c r="CT39" s="996"/>
      <c r="CU39" s="996"/>
      <c r="CV39" s="996"/>
      <c r="CW39" s="996"/>
      <c r="CX39" s="996"/>
      <c r="CY39" s="996"/>
      <c r="CZ39" s="996"/>
      <c r="DA39" s="996"/>
      <c r="DB39" s="996"/>
      <c r="DC39" s="996"/>
      <c r="DD39" s="996"/>
      <c r="DE39" s="996"/>
      <c r="DF39" s="996"/>
      <c r="DG39" s="996"/>
      <c r="DH39" s="996"/>
      <c r="DI39" s="996"/>
      <c r="DJ39" s="996"/>
      <c r="DK39" s="996"/>
      <c r="DL39" s="996"/>
      <c r="DM39" s="996"/>
      <c r="DN39" s="996"/>
      <c r="DO39" s="996"/>
      <c r="DP39" s="996"/>
      <c r="DQ39" s="996"/>
      <c r="DR39" s="996"/>
      <c r="DS39" s="996"/>
      <c r="DT39" s="996"/>
      <c r="DU39" s="996"/>
      <c r="DV39" s="996"/>
      <c r="DW39" s="996"/>
      <c r="DX39" s="996"/>
      <c r="DY39" s="996"/>
      <c r="DZ39" s="996"/>
      <c r="EA39" s="996"/>
      <c r="EB39" s="996"/>
      <c r="EC39" s="996"/>
      <c r="ED39" s="996"/>
      <c r="EE39" s="996"/>
      <c r="EF39" s="996"/>
      <c r="EG39" s="996"/>
      <c r="EH39" s="996"/>
      <c r="EI39" s="996"/>
      <c r="EJ39" s="996"/>
      <c r="EK39" s="996"/>
      <c r="EL39" s="996"/>
      <c r="EM39" s="996"/>
      <c r="EN39" s="996"/>
      <c r="EO39" s="996"/>
      <c r="EP39" s="996"/>
      <c r="EQ39" s="996"/>
      <c r="ER39" s="996"/>
      <c r="ES39" s="996"/>
      <c r="ET39" s="996"/>
      <c r="EU39" s="996"/>
      <c r="EV39" s="996"/>
      <c r="EW39" s="996"/>
      <c r="EX39" s="996"/>
      <c r="EY39" s="996"/>
      <c r="EZ39" s="996"/>
      <c r="FA39" s="996"/>
      <c r="FB39" s="996"/>
      <c r="FC39" s="996"/>
      <c r="FD39" s="996"/>
      <c r="FE39" s="996"/>
      <c r="FF39" s="996"/>
      <c r="FG39" s="996"/>
      <c r="FH39" s="996"/>
      <c r="FI39" s="996"/>
      <c r="FJ39" s="996"/>
      <c r="FK39" s="996"/>
      <c r="FL39" s="996"/>
      <c r="FM39" s="996"/>
      <c r="FN39" s="996"/>
      <c r="FO39" s="996"/>
      <c r="FP39" s="996"/>
      <c r="FQ39" s="996"/>
      <c r="FR39" s="996"/>
      <c r="FS39" s="996"/>
      <c r="FT39" s="996"/>
      <c r="FU39" s="996"/>
      <c r="FV39" s="996"/>
      <c r="FW39" s="996"/>
      <c r="FX39" s="996"/>
      <c r="FY39" s="996"/>
      <c r="FZ39" s="996"/>
      <c r="GA39" s="996"/>
      <c r="GB39" s="996"/>
      <c r="GC39" s="996"/>
      <c r="GD39" s="996"/>
      <c r="GE39" s="996"/>
      <c r="GF39" s="996"/>
      <c r="GG39" s="996"/>
      <c r="GH39" s="996"/>
      <c r="GI39" s="996"/>
      <c r="GJ39" s="996"/>
      <c r="GK39" s="996"/>
      <c r="GL39" s="996"/>
      <c r="GM39" s="996"/>
      <c r="GN39" s="996"/>
      <c r="GO39" s="996"/>
      <c r="GP39" s="996"/>
      <c r="GQ39" s="996"/>
      <c r="GR39" s="996"/>
      <c r="GS39" s="996"/>
      <c r="GT39" s="996"/>
      <c r="GU39" s="996"/>
      <c r="GV39" s="996"/>
      <c r="GW39" s="996"/>
      <c r="GX39" s="996"/>
      <c r="GY39" s="996"/>
      <c r="GZ39" s="996"/>
      <c r="HA39" s="996"/>
      <c r="HB39" s="996"/>
      <c r="HC39" s="996"/>
      <c r="HD39" s="996"/>
      <c r="HE39" s="996"/>
      <c r="HF39" s="996"/>
      <c r="HG39" s="996"/>
      <c r="HH39" s="996"/>
      <c r="HI39" s="996"/>
      <c r="HJ39" s="996"/>
      <c r="HK39" s="996"/>
      <c r="HL39" s="996"/>
      <c r="HM39" s="996"/>
      <c r="HN39" s="996"/>
      <c r="HO39" s="996"/>
      <c r="HP39" s="996"/>
      <c r="HQ39" s="996"/>
      <c r="HR39" s="996"/>
      <c r="HS39" s="996"/>
      <c r="HT39" s="996"/>
      <c r="HU39" s="996"/>
      <c r="HV39" s="996"/>
      <c r="HW39" s="996"/>
      <c r="HX39" s="996"/>
      <c r="HY39" s="996"/>
      <c r="HZ39" s="996"/>
      <c r="IA39" s="996"/>
      <c r="IB39" s="996"/>
      <c r="IC39" s="996"/>
      <c r="ID39" s="996"/>
      <c r="IE39" s="996"/>
      <c r="IF39" s="996"/>
      <c r="IG39" s="996"/>
      <c r="IH39" s="996"/>
      <c r="II39" s="996"/>
      <c r="IJ39" s="996"/>
      <c r="IK39" s="996"/>
      <c r="IL39" s="996"/>
      <c r="IM39" s="996"/>
      <c r="IN39" s="996"/>
      <c r="IO39" s="996"/>
      <c r="IP39" s="996"/>
      <c r="IQ39" s="996"/>
      <c r="IR39" s="996"/>
      <c r="IS39" s="996"/>
      <c r="IT39" s="996"/>
    </row>
    <row r="40" spans="1:254" s="997" customFormat="1">
      <c r="A40" s="562" t="s">
        <v>209</v>
      </c>
      <c r="B40" s="563">
        <f>'Sources and Uses Budget'!$C$39</f>
        <v>323698.728845748</v>
      </c>
      <c r="C40" s="563">
        <f>'Sources and Uses Budget'!$C$39</f>
        <v>323698.728845748</v>
      </c>
      <c r="D40" s="563">
        <f>'Sources and Uses Budget'!$C$39</f>
        <v>323698.728845748</v>
      </c>
      <c r="E40" s="654">
        <f t="shared" si="0"/>
        <v>0</v>
      </c>
      <c r="F40" s="564"/>
      <c r="G40" s="565"/>
      <c r="H40" s="1001"/>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6"/>
      <c r="CD40" s="996"/>
      <c r="CE40" s="996"/>
      <c r="CF40" s="996"/>
      <c r="CG40" s="996"/>
      <c r="CH40" s="996"/>
      <c r="CI40" s="996"/>
      <c r="CJ40" s="996"/>
      <c r="CK40" s="996"/>
      <c r="CL40" s="996"/>
      <c r="CM40" s="996"/>
      <c r="CN40" s="996"/>
      <c r="CO40" s="996"/>
      <c r="CP40" s="996"/>
      <c r="CQ40" s="996"/>
      <c r="CR40" s="996"/>
      <c r="CS40" s="996"/>
      <c r="CT40" s="996"/>
      <c r="CU40" s="996"/>
      <c r="CV40" s="996"/>
      <c r="CW40" s="996"/>
      <c r="CX40" s="996"/>
      <c r="CY40" s="996"/>
      <c r="CZ40" s="996"/>
      <c r="DA40" s="996"/>
      <c r="DB40" s="996"/>
      <c r="DC40" s="996"/>
      <c r="DD40" s="996"/>
      <c r="DE40" s="996"/>
      <c r="DF40" s="996"/>
      <c r="DG40" s="996"/>
      <c r="DH40" s="996"/>
      <c r="DI40" s="996"/>
      <c r="DJ40" s="996"/>
      <c r="DK40" s="996"/>
      <c r="DL40" s="996"/>
      <c r="DM40" s="996"/>
      <c r="DN40" s="996"/>
      <c r="DO40" s="996"/>
      <c r="DP40" s="996"/>
      <c r="DQ40" s="996"/>
      <c r="DR40" s="996"/>
      <c r="DS40" s="996"/>
      <c r="DT40" s="996"/>
      <c r="DU40" s="996"/>
      <c r="DV40" s="996"/>
      <c r="DW40" s="996"/>
      <c r="DX40" s="996"/>
      <c r="DY40" s="996"/>
      <c r="DZ40" s="996"/>
      <c r="EA40" s="996"/>
      <c r="EB40" s="996"/>
      <c r="EC40" s="996"/>
      <c r="ED40" s="996"/>
      <c r="EE40" s="996"/>
      <c r="EF40" s="996"/>
      <c r="EG40" s="996"/>
      <c r="EH40" s="996"/>
      <c r="EI40" s="996"/>
      <c r="EJ40" s="996"/>
      <c r="EK40" s="996"/>
      <c r="EL40" s="996"/>
      <c r="EM40" s="996"/>
      <c r="EN40" s="996"/>
      <c r="EO40" s="996"/>
      <c r="EP40" s="996"/>
      <c r="EQ40" s="996"/>
      <c r="ER40" s="996"/>
      <c r="ES40" s="996"/>
      <c r="ET40" s="996"/>
      <c r="EU40" s="996"/>
      <c r="EV40" s="996"/>
      <c r="EW40" s="996"/>
      <c r="EX40" s="996"/>
      <c r="EY40" s="996"/>
      <c r="EZ40" s="996"/>
      <c r="FA40" s="996"/>
      <c r="FB40" s="996"/>
      <c r="FC40" s="996"/>
      <c r="FD40" s="996"/>
      <c r="FE40" s="996"/>
      <c r="FF40" s="996"/>
      <c r="FG40" s="996"/>
      <c r="FH40" s="996"/>
      <c r="FI40" s="996"/>
      <c r="FJ40" s="996"/>
      <c r="FK40" s="996"/>
      <c r="FL40" s="996"/>
      <c r="FM40" s="996"/>
      <c r="FN40" s="996"/>
      <c r="FO40" s="996"/>
      <c r="FP40" s="996"/>
      <c r="FQ40" s="996"/>
      <c r="FR40" s="996"/>
      <c r="FS40" s="996"/>
      <c r="FT40" s="996"/>
      <c r="FU40" s="996"/>
      <c r="FV40" s="996"/>
      <c r="FW40" s="996"/>
      <c r="FX40" s="996"/>
      <c r="FY40" s="996"/>
      <c r="FZ40" s="996"/>
      <c r="GA40" s="996"/>
      <c r="GB40" s="996"/>
      <c r="GC40" s="996"/>
      <c r="GD40" s="996"/>
      <c r="GE40" s="996"/>
      <c r="GF40" s="996"/>
      <c r="GG40" s="996"/>
      <c r="GH40" s="996"/>
      <c r="GI40" s="996"/>
      <c r="GJ40" s="996"/>
      <c r="GK40" s="996"/>
      <c r="GL40" s="996"/>
      <c r="GM40" s="996"/>
      <c r="GN40" s="996"/>
      <c r="GO40" s="996"/>
      <c r="GP40" s="996"/>
      <c r="GQ40" s="996"/>
      <c r="GR40" s="996"/>
      <c r="GS40" s="996"/>
      <c r="GT40" s="996"/>
      <c r="GU40" s="996"/>
      <c r="GV40" s="996"/>
      <c r="GW40" s="996"/>
      <c r="GX40" s="996"/>
      <c r="GY40" s="996"/>
      <c r="GZ40" s="996"/>
      <c r="HA40" s="996"/>
      <c r="HB40" s="996"/>
      <c r="HC40" s="996"/>
      <c r="HD40" s="996"/>
      <c r="HE40" s="996"/>
      <c r="HF40" s="996"/>
      <c r="HG40" s="996"/>
      <c r="HH40" s="996"/>
      <c r="HI40" s="996"/>
      <c r="HJ40" s="996"/>
      <c r="HK40" s="996"/>
      <c r="HL40" s="996"/>
      <c r="HM40" s="996"/>
      <c r="HN40" s="996"/>
      <c r="HO40" s="996"/>
      <c r="HP40" s="996"/>
      <c r="HQ40" s="996"/>
      <c r="HR40" s="996"/>
      <c r="HS40" s="996"/>
      <c r="HT40" s="996"/>
      <c r="HU40" s="996"/>
      <c r="HV40" s="996"/>
      <c r="HW40" s="996"/>
      <c r="HX40" s="996"/>
      <c r="HY40" s="996"/>
      <c r="HZ40" s="996"/>
      <c r="IA40" s="996"/>
      <c r="IB40" s="996"/>
      <c r="IC40" s="996"/>
      <c r="ID40" s="996"/>
      <c r="IE40" s="996"/>
      <c r="IF40" s="996"/>
      <c r="IG40" s="996"/>
      <c r="IH40" s="996"/>
      <c r="II40" s="996"/>
      <c r="IJ40" s="996"/>
      <c r="IK40" s="996"/>
      <c r="IL40" s="996"/>
      <c r="IM40" s="996"/>
      <c r="IN40" s="996"/>
      <c r="IO40" s="996"/>
      <c r="IP40" s="996"/>
      <c r="IQ40" s="996"/>
      <c r="IR40" s="996"/>
      <c r="IS40" s="996"/>
      <c r="IT40" s="996"/>
    </row>
    <row r="41" spans="1:254" s="997" customFormat="1">
      <c r="A41" s="566" t="s">
        <v>210</v>
      </c>
      <c r="B41" s="567">
        <f>SUM(B39:B40)</f>
        <v>1618493.6442287401</v>
      </c>
      <c r="C41" s="567">
        <f>SUM(C39:C40)</f>
        <v>1618493.6442287401</v>
      </c>
      <c r="D41" s="567">
        <f>SUM(D39:D40)</f>
        <v>1618493.6442287401</v>
      </c>
      <c r="E41" s="654">
        <f t="shared" si="0"/>
        <v>0</v>
      </c>
      <c r="F41" s="564"/>
      <c r="G41" s="565"/>
      <c r="H41" s="1001"/>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c r="AU41" s="996"/>
      <c r="AV41" s="996"/>
      <c r="AW41" s="996"/>
      <c r="AX41" s="996"/>
      <c r="AY41" s="996"/>
      <c r="AZ41" s="996"/>
      <c r="BA41" s="996"/>
      <c r="BB41" s="996"/>
      <c r="BC41" s="996"/>
      <c r="BD41" s="996"/>
      <c r="BE41" s="996"/>
      <c r="BF41" s="996"/>
      <c r="BG41" s="996"/>
      <c r="BH41" s="996"/>
      <c r="BI41" s="996"/>
      <c r="BJ41" s="996"/>
      <c r="BK41" s="996"/>
      <c r="BL41" s="996"/>
      <c r="BM41" s="996"/>
      <c r="BN41" s="996"/>
      <c r="BO41" s="996"/>
      <c r="BP41" s="996"/>
      <c r="BQ41" s="996"/>
      <c r="BR41" s="996"/>
      <c r="BS41" s="996"/>
      <c r="BT41" s="996"/>
      <c r="BU41" s="996"/>
      <c r="BV41" s="996"/>
      <c r="BW41" s="996"/>
      <c r="BX41" s="996"/>
      <c r="BY41" s="996"/>
      <c r="BZ41" s="996"/>
      <c r="CA41" s="996"/>
      <c r="CB41" s="996"/>
      <c r="CC41" s="996"/>
      <c r="CD41" s="996"/>
      <c r="CE41" s="996"/>
      <c r="CF41" s="996"/>
      <c r="CG41" s="996"/>
      <c r="CH41" s="996"/>
      <c r="CI41" s="996"/>
      <c r="CJ41" s="996"/>
      <c r="CK41" s="996"/>
      <c r="CL41" s="996"/>
      <c r="CM41" s="996"/>
      <c r="CN41" s="996"/>
      <c r="CO41" s="996"/>
      <c r="CP41" s="996"/>
      <c r="CQ41" s="996"/>
      <c r="CR41" s="996"/>
      <c r="CS41" s="996"/>
      <c r="CT41" s="996"/>
      <c r="CU41" s="996"/>
      <c r="CV41" s="996"/>
      <c r="CW41" s="996"/>
      <c r="CX41" s="996"/>
      <c r="CY41" s="996"/>
      <c r="CZ41" s="996"/>
      <c r="DA41" s="996"/>
      <c r="DB41" s="996"/>
      <c r="DC41" s="996"/>
      <c r="DD41" s="996"/>
      <c r="DE41" s="996"/>
      <c r="DF41" s="996"/>
      <c r="DG41" s="996"/>
      <c r="DH41" s="996"/>
      <c r="DI41" s="996"/>
      <c r="DJ41" s="996"/>
      <c r="DK41" s="996"/>
      <c r="DL41" s="996"/>
      <c r="DM41" s="996"/>
      <c r="DN41" s="996"/>
      <c r="DO41" s="996"/>
      <c r="DP41" s="996"/>
      <c r="DQ41" s="996"/>
      <c r="DR41" s="996"/>
      <c r="DS41" s="996"/>
      <c r="DT41" s="996"/>
      <c r="DU41" s="996"/>
      <c r="DV41" s="996"/>
      <c r="DW41" s="996"/>
      <c r="DX41" s="996"/>
      <c r="DY41" s="996"/>
      <c r="DZ41" s="996"/>
      <c r="EA41" s="996"/>
      <c r="EB41" s="996"/>
      <c r="EC41" s="996"/>
      <c r="ED41" s="996"/>
      <c r="EE41" s="996"/>
      <c r="EF41" s="996"/>
      <c r="EG41" s="996"/>
      <c r="EH41" s="996"/>
      <c r="EI41" s="996"/>
      <c r="EJ41" s="996"/>
      <c r="EK41" s="996"/>
      <c r="EL41" s="996"/>
      <c r="EM41" s="996"/>
      <c r="EN41" s="996"/>
      <c r="EO41" s="996"/>
      <c r="EP41" s="996"/>
      <c r="EQ41" s="996"/>
      <c r="ER41" s="996"/>
      <c r="ES41" s="996"/>
      <c r="ET41" s="996"/>
      <c r="EU41" s="996"/>
      <c r="EV41" s="996"/>
      <c r="EW41" s="996"/>
      <c r="EX41" s="996"/>
      <c r="EY41" s="996"/>
      <c r="EZ41" s="996"/>
      <c r="FA41" s="996"/>
      <c r="FB41" s="996"/>
      <c r="FC41" s="996"/>
      <c r="FD41" s="996"/>
      <c r="FE41" s="996"/>
      <c r="FF41" s="996"/>
      <c r="FG41" s="996"/>
      <c r="FH41" s="996"/>
      <c r="FI41" s="996"/>
      <c r="FJ41" s="996"/>
      <c r="FK41" s="996"/>
      <c r="FL41" s="996"/>
      <c r="FM41" s="996"/>
      <c r="FN41" s="996"/>
      <c r="FO41" s="996"/>
      <c r="FP41" s="996"/>
      <c r="FQ41" s="996"/>
      <c r="FR41" s="996"/>
      <c r="FS41" s="996"/>
      <c r="FT41" s="996"/>
      <c r="FU41" s="996"/>
      <c r="FV41" s="996"/>
      <c r="FW41" s="996"/>
      <c r="FX41" s="996"/>
      <c r="FY41" s="996"/>
      <c r="FZ41" s="996"/>
      <c r="GA41" s="996"/>
      <c r="GB41" s="996"/>
      <c r="GC41" s="996"/>
      <c r="GD41" s="996"/>
      <c r="GE41" s="996"/>
      <c r="GF41" s="996"/>
      <c r="GG41" s="996"/>
      <c r="GH41" s="996"/>
      <c r="GI41" s="996"/>
      <c r="GJ41" s="996"/>
      <c r="GK41" s="996"/>
      <c r="GL41" s="996"/>
      <c r="GM41" s="996"/>
      <c r="GN41" s="996"/>
      <c r="GO41" s="996"/>
      <c r="GP41" s="996"/>
      <c r="GQ41" s="996"/>
      <c r="GR41" s="996"/>
      <c r="GS41" s="996"/>
      <c r="GT41" s="996"/>
      <c r="GU41" s="996"/>
      <c r="GV41" s="996"/>
      <c r="GW41" s="996"/>
      <c r="GX41" s="996"/>
      <c r="GY41" s="996"/>
      <c r="GZ41" s="996"/>
      <c r="HA41" s="996"/>
      <c r="HB41" s="996"/>
      <c r="HC41" s="996"/>
      <c r="HD41" s="996"/>
      <c r="HE41" s="996"/>
      <c r="HF41" s="996"/>
      <c r="HG41" s="996"/>
      <c r="HH41" s="996"/>
      <c r="HI41" s="996"/>
      <c r="HJ41" s="996"/>
      <c r="HK41" s="996"/>
      <c r="HL41" s="996"/>
      <c r="HM41" s="996"/>
      <c r="HN41" s="996"/>
      <c r="HO41" s="996"/>
      <c r="HP41" s="996"/>
      <c r="HQ41" s="996"/>
      <c r="HR41" s="996"/>
      <c r="HS41" s="996"/>
      <c r="HT41" s="996"/>
      <c r="HU41" s="996"/>
      <c r="HV41" s="996"/>
      <c r="HW41" s="996"/>
      <c r="HX41" s="996"/>
      <c r="HY41" s="996"/>
      <c r="HZ41" s="996"/>
      <c r="IA41" s="996"/>
      <c r="IB41" s="996"/>
      <c r="IC41" s="996"/>
      <c r="ID41" s="996"/>
      <c r="IE41" s="996"/>
      <c r="IF41" s="996"/>
      <c r="IG41" s="996"/>
      <c r="IH41" s="996"/>
      <c r="II41" s="996"/>
      <c r="IJ41" s="996"/>
      <c r="IK41" s="996"/>
      <c r="IL41" s="996"/>
      <c r="IM41" s="996"/>
      <c r="IN41" s="996"/>
      <c r="IO41" s="996"/>
      <c r="IP41" s="996"/>
      <c r="IQ41" s="996"/>
      <c r="IR41" s="996"/>
      <c r="IS41" s="996"/>
      <c r="IT41" s="996"/>
    </row>
    <row r="42" spans="1:254" s="997" customFormat="1">
      <c r="A42" s="566" t="s">
        <v>211</v>
      </c>
      <c r="B42" s="563">
        <f>'Sources and Uses Budget'!$C$41</f>
        <v>357567.52479426039</v>
      </c>
      <c r="C42" s="563">
        <f>'Sources and Uses Budget'!$C$41</f>
        <v>357567.52479426039</v>
      </c>
      <c r="D42" s="563">
        <f>'Sources and Uses Budget'!$C$41</f>
        <v>357567.52479426039</v>
      </c>
      <c r="E42" s="654">
        <f t="shared" si="0"/>
        <v>0</v>
      </c>
      <c r="F42" s="564"/>
      <c r="G42" s="565"/>
      <c r="H42" s="1001"/>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c r="AU42" s="996"/>
      <c r="AV42" s="996"/>
      <c r="AW42" s="996"/>
      <c r="AX42" s="996"/>
      <c r="AY42" s="996"/>
      <c r="AZ42" s="996"/>
      <c r="BA42" s="996"/>
      <c r="BB42" s="996"/>
      <c r="BC42" s="996"/>
      <c r="BD42" s="996"/>
      <c r="BE42" s="996"/>
      <c r="BF42" s="996"/>
      <c r="BG42" s="996"/>
      <c r="BH42" s="996"/>
      <c r="BI42" s="996"/>
      <c r="BJ42" s="996"/>
      <c r="BK42" s="996"/>
      <c r="BL42" s="996"/>
      <c r="BM42" s="996"/>
      <c r="BN42" s="996"/>
      <c r="BO42" s="996"/>
      <c r="BP42" s="996"/>
      <c r="BQ42" s="996"/>
      <c r="BR42" s="996"/>
      <c r="BS42" s="996"/>
      <c r="BT42" s="996"/>
      <c r="BU42" s="996"/>
      <c r="BV42" s="996"/>
      <c r="BW42" s="996"/>
      <c r="BX42" s="996"/>
      <c r="BY42" s="996"/>
      <c r="BZ42" s="996"/>
      <c r="CA42" s="996"/>
      <c r="CB42" s="996"/>
      <c r="CC42" s="996"/>
      <c r="CD42" s="996"/>
      <c r="CE42" s="996"/>
      <c r="CF42" s="996"/>
      <c r="CG42" s="996"/>
      <c r="CH42" s="996"/>
      <c r="CI42" s="996"/>
      <c r="CJ42" s="996"/>
      <c r="CK42" s="996"/>
      <c r="CL42" s="996"/>
      <c r="CM42" s="996"/>
      <c r="CN42" s="996"/>
      <c r="CO42" s="996"/>
      <c r="CP42" s="996"/>
      <c r="CQ42" s="996"/>
      <c r="CR42" s="996"/>
      <c r="CS42" s="996"/>
      <c r="CT42" s="996"/>
      <c r="CU42" s="996"/>
      <c r="CV42" s="996"/>
      <c r="CW42" s="996"/>
      <c r="CX42" s="996"/>
      <c r="CY42" s="996"/>
      <c r="CZ42" s="996"/>
      <c r="DA42" s="996"/>
      <c r="DB42" s="996"/>
      <c r="DC42" s="996"/>
      <c r="DD42" s="996"/>
      <c r="DE42" s="996"/>
      <c r="DF42" s="996"/>
      <c r="DG42" s="996"/>
      <c r="DH42" s="996"/>
      <c r="DI42" s="996"/>
      <c r="DJ42" s="996"/>
      <c r="DK42" s="996"/>
      <c r="DL42" s="996"/>
      <c r="DM42" s="996"/>
      <c r="DN42" s="996"/>
      <c r="DO42" s="996"/>
      <c r="DP42" s="996"/>
      <c r="DQ42" s="996"/>
      <c r="DR42" s="996"/>
      <c r="DS42" s="996"/>
      <c r="DT42" s="996"/>
      <c r="DU42" s="996"/>
      <c r="DV42" s="996"/>
      <c r="DW42" s="996"/>
      <c r="DX42" s="996"/>
      <c r="DY42" s="996"/>
      <c r="DZ42" s="996"/>
      <c r="EA42" s="996"/>
      <c r="EB42" s="996"/>
      <c r="EC42" s="996"/>
      <c r="ED42" s="996"/>
      <c r="EE42" s="996"/>
      <c r="EF42" s="996"/>
      <c r="EG42" s="996"/>
      <c r="EH42" s="996"/>
      <c r="EI42" s="996"/>
      <c r="EJ42" s="996"/>
      <c r="EK42" s="996"/>
      <c r="EL42" s="996"/>
      <c r="EM42" s="996"/>
      <c r="EN42" s="996"/>
      <c r="EO42" s="996"/>
      <c r="EP42" s="996"/>
      <c r="EQ42" s="996"/>
      <c r="ER42" s="996"/>
      <c r="ES42" s="996"/>
      <c r="ET42" s="996"/>
      <c r="EU42" s="996"/>
      <c r="EV42" s="996"/>
      <c r="EW42" s="996"/>
      <c r="EX42" s="996"/>
      <c r="EY42" s="996"/>
      <c r="EZ42" s="996"/>
      <c r="FA42" s="996"/>
      <c r="FB42" s="996"/>
      <c r="FC42" s="996"/>
      <c r="FD42" s="996"/>
      <c r="FE42" s="996"/>
      <c r="FF42" s="996"/>
      <c r="FG42" s="996"/>
      <c r="FH42" s="996"/>
      <c r="FI42" s="996"/>
      <c r="FJ42" s="996"/>
      <c r="FK42" s="996"/>
      <c r="FL42" s="996"/>
      <c r="FM42" s="996"/>
      <c r="FN42" s="996"/>
      <c r="FO42" s="996"/>
      <c r="FP42" s="996"/>
      <c r="FQ42" s="996"/>
      <c r="FR42" s="996"/>
      <c r="FS42" s="996"/>
      <c r="FT42" s="996"/>
      <c r="FU42" s="996"/>
      <c r="FV42" s="996"/>
      <c r="FW42" s="996"/>
      <c r="FX42" s="996"/>
      <c r="FY42" s="996"/>
      <c r="FZ42" s="996"/>
      <c r="GA42" s="996"/>
      <c r="GB42" s="996"/>
      <c r="GC42" s="996"/>
      <c r="GD42" s="996"/>
      <c r="GE42" s="996"/>
      <c r="GF42" s="996"/>
      <c r="GG42" s="996"/>
      <c r="GH42" s="996"/>
      <c r="GI42" s="996"/>
      <c r="GJ42" s="996"/>
      <c r="GK42" s="996"/>
      <c r="GL42" s="996"/>
      <c r="GM42" s="996"/>
      <c r="GN42" s="996"/>
      <c r="GO42" s="996"/>
      <c r="GP42" s="996"/>
      <c r="GQ42" s="996"/>
      <c r="GR42" s="996"/>
      <c r="GS42" s="996"/>
      <c r="GT42" s="996"/>
      <c r="GU42" s="996"/>
      <c r="GV42" s="996"/>
      <c r="GW42" s="996"/>
      <c r="GX42" s="996"/>
      <c r="GY42" s="996"/>
      <c r="GZ42" s="996"/>
      <c r="HA42" s="996"/>
      <c r="HB42" s="996"/>
      <c r="HC42" s="996"/>
      <c r="HD42" s="996"/>
      <c r="HE42" s="996"/>
      <c r="HF42" s="996"/>
      <c r="HG42" s="996"/>
      <c r="HH42" s="996"/>
      <c r="HI42" s="996"/>
      <c r="HJ42" s="996"/>
      <c r="HK42" s="996"/>
      <c r="HL42" s="996"/>
      <c r="HM42" s="996"/>
      <c r="HN42" s="996"/>
      <c r="HO42" s="996"/>
      <c r="HP42" s="996"/>
      <c r="HQ42" s="996"/>
      <c r="HR42" s="996"/>
      <c r="HS42" s="996"/>
      <c r="HT42" s="996"/>
      <c r="HU42" s="996"/>
      <c r="HV42" s="996"/>
      <c r="HW42" s="996"/>
      <c r="HX42" s="996"/>
      <c r="HY42" s="996"/>
      <c r="HZ42" s="996"/>
      <c r="IA42" s="996"/>
      <c r="IB42" s="996"/>
      <c r="IC42" s="996"/>
      <c r="ID42" s="996"/>
      <c r="IE42" s="996"/>
      <c r="IF42" s="996"/>
      <c r="IG42" s="996"/>
      <c r="IH42" s="996"/>
      <c r="II42" s="996"/>
      <c r="IJ42" s="996"/>
      <c r="IK42" s="996"/>
      <c r="IL42" s="996"/>
      <c r="IM42" s="996"/>
      <c r="IN42" s="996"/>
      <c r="IO42" s="996"/>
      <c r="IP42" s="996"/>
      <c r="IQ42" s="996"/>
      <c r="IR42" s="996"/>
      <c r="IS42" s="996"/>
      <c r="IT42" s="996"/>
    </row>
    <row r="43" spans="1:254" s="997" customFormat="1" ht="12" customHeight="1">
      <c r="A43" s="560" t="s">
        <v>212</v>
      </c>
      <c r="B43" s="560"/>
      <c r="C43" s="560"/>
      <c r="D43" s="560"/>
      <c r="E43" s="560"/>
      <c r="F43" s="582"/>
      <c r="G43" s="560"/>
      <c r="H43" s="1001"/>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c r="AU43" s="996"/>
      <c r="AV43" s="996"/>
      <c r="AW43" s="996"/>
      <c r="AX43" s="996"/>
      <c r="AY43" s="996"/>
      <c r="AZ43" s="996"/>
      <c r="BA43" s="996"/>
      <c r="BB43" s="996"/>
      <c r="BC43" s="996"/>
      <c r="BD43" s="996"/>
      <c r="BE43" s="996"/>
      <c r="BF43" s="996"/>
      <c r="BG43" s="996"/>
      <c r="BH43" s="996"/>
      <c r="BI43" s="996"/>
      <c r="BJ43" s="996"/>
      <c r="BK43" s="996"/>
      <c r="BL43" s="996"/>
      <c r="BM43" s="996"/>
      <c r="BN43" s="996"/>
      <c r="BO43" s="996"/>
      <c r="BP43" s="996"/>
      <c r="BQ43" s="996"/>
      <c r="BR43" s="996"/>
      <c r="BS43" s="996"/>
      <c r="BT43" s="996"/>
      <c r="BU43" s="996"/>
      <c r="BV43" s="996"/>
      <c r="BW43" s="996"/>
      <c r="BX43" s="996"/>
      <c r="BY43" s="996"/>
      <c r="BZ43" s="996"/>
      <c r="CA43" s="996"/>
      <c r="CB43" s="996"/>
      <c r="CC43" s="996"/>
      <c r="CD43" s="996"/>
      <c r="CE43" s="996"/>
      <c r="CF43" s="996"/>
      <c r="CG43" s="996"/>
      <c r="CH43" s="996"/>
      <c r="CI43" s="996"/>
      <c r="CJ43" s="996"/>
      <c r="CK43" s="996"/>
      <c r="CL43" s="996"/>
      <c r="CM43" s="996"/>
      <c r="CN43" s="996"/>
      <c r="CO43" s="996"/>
      <c r="CP43" s="996"/>
      <c r="CQ43" s="996"/>
      <c r="CR43" s="996"/>
      <c r="CS43" s="996"/>
      <c r="CT43" s="996"/>
      <c r="CU43" s="996"/>
      <c r="CV43" s="996"/>
      <c r="CW43" s="996"/>
      <c r="CX43" s="996"/>
      <c r="CY43" s="996"/>
      <c r="CZ43" s="996"/>
      <c r="DA43" s="996"/>
      <c r="DB43" s="996"/>
      <c r="DC43" s="996"/>
      <c r="DD43" s="996"/>
      <c r="DE43" s="996"/>
      <c r="DF43" s="996"/>
      <c r="DG43" s="996"/>
      <c r="DH43" s="996"/>
      <c r="DI43" s="996"/>
      <c r="DJ43" s="996"/>
      <c r="DK43" s="996"/>
      <c r="DL43" s="996"/>
      <c r="DM43" s="996"/>
      <c r="DN43" s="996"/>
      <c r="DO43" s="996"/>
      <c r="DP43" s="996"/>
      <c r="DQ43" s="996"/>
      <c r="DR43" s="996"/>
      <c r="DS43" s="996"/>
      <c r="DT43" s="996"/>
      <c r="DU43" s="996"/>
      <c r="DV43" s="996"/>
      <c r="DW43" s="996"/>
      <c r="DX43" s="996"/>
      <c r="DY43" s="996"/>
      <c r="DZ43" s="996"/>
      <c r="EA43" s="996"/>
      <c r="EB43" s="996"/>
      <c r="EC43" s="996"/>
      <c r="ED43" s="996"/>
      <c r="EE43" s="996"/>
      <c r="EF43" s="996"/>
      <c r="EG43" s="996"/>
      <c r="EH43" s="996"/>
      <c r="EI43" s="996"/>
      <c r="EJ43" s="996"/>
      <c r="EK43" s="996"/>
      <c r="EL43" s="996"/>
      <c r="EM43" s="996"/>
      <c r="EN43" s="996"/>
      <c r="EO43" s="996"/>
      <c r="EP43" s="996"/>
      <c r="EQ43" s="996"/>
      <c r="ER43" s="996"/>
      <c r="ES43" s="996"/>
      <c r="ET43" s="996"/>
      <c r="EU43" s="996"/>
      <c r="EV43" s="996"/>
      <c r="EW43" s="996"/>
      <c r="EX43" s="996"/>
      <c r="EY43" s="996"/>
      <c r="EZ43" s="996"/>
      <c r="FA43" s="996"/>
      <c r="FB43" s="996"/>
      <c r="FC43" s="996"/>
      <c r="FD43" s="996"/>
      <c r="FE43" s="996"/>
      <c r="FF43" s="996"/>
      <c r="FG43" s="996"/>
      <c r="FH43" s="996"/>
      <c r="FI43" s="996"/>
      <c r="FJ43" s="996"/>
      <c r="FK43" s="996"/>
      <c r="FL43" s="996"/>
      <c r="FM43" s="996"/>
      <c r="FN43" s="996"/>
      <c r="FO43" s="996"/>
      <c r="FP43" s="996"/>
      <c r="FQ43" s="996"/>
      <c r="FR43" s="996"/>
      <c r="FS43" s="996"/>
      <c r="FT43" s="996"/>
      <c r="FU43" s="996"/>
      <c r="FV43" s="996"/>
      <c r="FW43" s="996"/>
      <c r="FX43" s="996"/>
      <c r="FY43" s="996"/>
      <c r="FZ43" s="996"/>
      <c r="GA43" s="996"/>
      <c r="GB43" s="996"/>
      <c r="GC43" s="996"/>
      <c r="GD43" s="996"/>
      <c r="GE43" s="996"/>
      <c r="GF43" s="996"/>
      <c r="GG43" s="996"/>
      <c r="GH43" s="996"/>
      <c r="GI43" s="996"/>
      <c r="GJ43" s="996"/>
      <c r="GK43" s="996"/>
      <c r="GL43" s="996"/>
      <c r="GM43" s="996"/>
      <c r="GN43" s="996"/>
      <c r="GO43" s="996"/>
      <c r="GP43" s="996"/>
      <c r="GQ43" s="996"/>
      <c r="GR43" s="996"/>
      <c r="GS43" s="996"/>
      <c r="GT43" s="996"/>
      <c r="GU43" s="996"/>
      <c r="GV43" s="996"/>
      <c r="GW43" s="996"/>
      <c r="GX43" s="996"/>
      <c r="GY43" s="996"/>
      <c r="GZ43" s="996"/>
      <c r="HA43" s="996"/>
      <c r="HB43" s="996"/>
      <c r="HC43" s="996"/>
      <c r="HD43" s="996"/>
      <c r="HE43" s="996"/>
      <c r="HF43" s="996"/>
      <c r="HG43" s="996"/>
      <c r="HH43" s="996"/>
      <c r="HI43" s="996"/>
      <c r="HJ43" s="996"/>
      <c r="HK43" s="996"/>
      <c r="HL43" s="996"/>
      <c r="HM43" s="996"/>
      <c r="HN43" s="996"/>
      <c r="HO43" s="996"/>
      <c r="HP43" s="996"/>
      <c r="HQ43" s="996"/>
      <c r="HR43" s="996"/>
      <c r="HS43" s="996"/>
      <c r="HT43" s="996"/>
      <c r="HU43" s="996"/>
      <c r="HV43" s="996"/>
      <c r="HW43" s="996"/>
      <c r="HX43" s="996"/>
      <c r="HY43" s="996"/>
      <c r="HZ43" s="996"/>
      <c r="IA43" s="996"/>
      <c r="IB43" s="996"/>
      <c r="IC43" s="996"/>
      <c r="ID43" s="996"/>
      <c r="IE43" s="996"/>
      <c r="IF43" s="996"/>
      <c r="IG43" s="996"/>
      <c r="IH43" s="996"/>
      <c r="II43" s="996"/>
      <c r="IJ43" s="996"/>
      <c r="IK43" s="996"/>
      <c r="IL43" s="996"/>
      <c r="IM43" s="996"/>
      <c r="IN43" s="996"/>
      <c r="IO43" s="996"/>
      <c r="IP43" s="996"/>
      <c r="IQ43" s="996"/>
      <c r="IR43" s="996"/>
      <c r="IS43" s="996"/>
      <c r="IT43" s="996"/>
    </row>
    <row r="44" spans="1:254" s="997" customFormat="1">
      <c r="A44" s="562" t="s">
        <v>213</v>
      </c>
      <c r="B44" s="563">
        <f>'Sources and Uses Budget'!$C$43</f>
        <v>1466172.5180587526</v>
      </c>
      <c r="C44" s="563">
        <f>'Sources and Uses Budget'!$C$43</f>
        <v>1466172.5180587526</v>
      </c>
      <c r="D44" s="563">
        <f>'Sources and Uses Budget'!$C$43</f>
        <v>1466172.5180587526</v>
      </c>
      <c r="E44" s="654">
        <f t="shared" si="0"/>
        <v>0</v>
      </c>
      <c r="F44" s="564"/>
      <c r="G44" s="565"/>
      <c r="H44" s="1001"/>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c r="AU44" s="996"/>
      <c r="AV44" s="996"/>
      <c r="AW44" s="996"/>
      <c r="AX44" s="996"/>
      <c r="AY44" s="996"/>
      <c r="AZ44" s="996"/>
      <c r="BA44" s="996"/>
      <c r="BB44" s="996"/>
      <c r="BC44" s="996"/>
      <c r="BD44" s="996"/>
      <c r="BE44" s="996"/>
      <c r="BF44" s="996"/>
      <c r="BG44" s="996"/>
      <c r="BH44" s="996"/>
      <c r="BI44" s="996"/>
      <c r="BJ44" s="996"/>
      <c r="BK44" s="996"/>
      <c r="BL44" s="996"/>
      <c r="BM44" s="996"/>
      <c r="BN44" s="996"/>
      <c r="BO44" s="996"/>
      <c r="BP44" s="996"/>
      <c r="BQ44" s="996"/>
      <c r="BR44" s="996"/>
      <c r="BS44" s="996"/>
      <c r="BT44" s="996"/>
      <c r="BU44" s="996"/>
      <c r="BV44" s="996"/>
      <c r="BW44" s="996"/>
      <c r="BX44" s="996"/>
      <c r="BY44" s="996"/>
      <c r="BZ44" s="996"/>
      <c r="CA44" s="996"/>
      <c r="CB44" s="996"/>
      <c r="CC44" s="996"/>
      <c r="CD44" s="996"/>
      <c r="CE44" s="996"/>
      <c r="CF44" s="996"/>
      <c r="CG44" s="996"/>
      <c r="CH44" s="996"/>
      <c r="CI44" s="996"/>
      <c r="CJ44" s="996"/>
      <c r="CK44" s="996"/>
      <c r="CL44" s="996"/>
      <c r="CM44" s="996"/>
      <c r="CN44" s="996"/>
      <c r="CO44" s="996"/>
      <c r="CP44" s="996"/>
      <c r="CQ44" s="996"/>
      <c r="CR44" s="996"/>
      <c r="CS44" s="996"/>
      <c r="CT44" s="996"/>
      <c r="CU44" s="996"/>
      <c r="CV44" s="996"/>
      <c r="CW44" s="996"/>
      <c r="CX44" s="996"/>
      <c r="CY44" s="996"/>
      <c r="CZ44" s="996"/>
      <c r="DA44" s="996"/>
      <c r="DB44" s="996"/>
      <c r="DC44" s="996"/>
      <c r="DD44" s="996"/>
      <c r="DE44" s="996"/>
      <c r="DF44" s="996"/>
      <c r="DG44" s="996"/>
      <c r="DH44" s="996"/>
      <c r="DI44" s="996"/>
      <c r="DJ44" s="996"/>
      <c r="DK44" s="996"/>
      <c r="DL44" s="996"/>
      <c r="DM44" s="996"/>
      <c r="DN44" s="996"/>
      <c r="DO44" s="996"/>
      <c r="DP44" s="996"/>
      <c r="DQ44" s="996"/>
      <c r="DR44" s="996"/>
      <c r="DS44" s="996"/>
      <c r="DT44" s="996"/>
      <c r="DU44" s="996"/>
      <c r="DV44" s="996"/>
      <c r="DW44" s="996"/>
      <c r="DX44" s="996"/>
      <c r="DY44" s="996"/>
      <c r="DZ44" s="996"/>
      <c r="EA44" s="996"/>
      <c r="EB44" s="996"/>
      <c r="EC44" s="996"/>
      <c r="ED44" s="996"/>
      <c r="EE44" s="996"/>
      <c r="EF44" s="996"/>
      <c r="EG44" s="996"/>
      <c r="EH44" s="996"/>
      <c r="EI44" s="996"/>
      <c r="EJ44" s="996"/>
      <c r="EK44" s="996"/>
      <c r="EL44" s="996"/>
      <c r="EM44" s="996"/>
      <c r="EN44" s="996"/>
      <c r="EO44" s="996"/>
      <c r="EP44" s="996"/>
      <c r="EQ44" s="996"/>
      <c r="ER44" s="996"/>
      <c r="ES44" s="996"/>
      <c r="ET44" s="996"/>
      <c r="EU44" s="996"/>
      <c r="EV44" s="996"/>
      <c r="EW44" s="996"/>
      <c r="EX44" s="996"/>
      <c r="EY44" s="996"/>
      <c r="EZ44" s="996"/>
      <c r="FA44" s="996"/>
      <c r="FB44" s="996"/>
      <c r="FC44" s="996"/>
      <c r="FD44" s="996"/>
      <c r="FE44" s="996"/>
      <c r="FF44" s="996"/>
      <c r="FG44" s="996"/>
      <c r="FH44" s="996"/>
      <c r="FI44" s="996"/>
      <c r="FJ44" s="996"/>
      <c r="FK44" s="996"/>
      <c r="FL44" s="996"/>
      <c r="FM44" s="996"/>
      <c r="FN44" s="996"/>
      <c r="FO44" s="996"/>
      <c r="FP44" s="996"/>
      <c r="FQ44" s="996"/>
      <c r="FR44" s="996"/>
      <c r="FS44" s="996"/>
      <c r="FT44" s="996"/>
      <c r="FU44" s="996"/>
      <c r="FV44" s="996"/>
      <c r="FW44" s="996"/>
      <c r="FX44" s="996"/>
      <c r="FY44" s="996"/>
      <c r="FZ44" s="996"/>
      <c r="GA44" s="996"/>
      <c r="GB44" s="996"/>
      <c r="GC44" s="996"/>
      <c r="GD44" s="996"/>
      <c r="GE44" s="996"/>
      <c r="GF44" s="996"/>
      <c r="GG44" s="996"/>
      <c r="GH44" s="996"/>
      <c r="GI44" s="996"/>
      <c r="GJ44" s="996"/>
      <c r="GK44" s="996"/>
      <c r="GL44" s="996"/>
      <c r="GM44" s="996"/>
      <c r="GN44" s="996"/>
      <c r="GO44" s="996"/>
      <c r="GP44" s="996"/>
      <c r="GQ44" s="996"/>
      <c r="GR44" s="996"/>
      <c r="GS44" s="996"/>
      <c r="GT44" s="996"/>
      <c r="GU44" s="996"/>
      <c r="GV44" s="996"/>
      <c r="GW44" s="996"/>
      <c r="GX44" s="996"/>
      <c r="GY44" s="996"/>
      <c r="GZ44" s="996"/>
      <c r="HA44" s="996"/>
      <c r="HB44" s="996"/>
      <c r="HC44" s="996"/>
      <c r="HD44" s="996"/>
      <c r="HE44" s="996"/>
      <c r="HF44" s="996"/>
      <c r="HG44" s="996"/>
      <c r="HH44" s="996"/>
      <c r="HI44" s="996"/>
      <c r="HJ44" s="996"/>
      <c r="HK44" s="996"/>
      <c r="HL44" s="996"/>
      <c r="HM44" s="996"/>
      <c r="HN44" s="996"/>
      <c r="HO44" s="996"/>
      <c r="HP44" s="996"/>
      <c r="HQ44" s="996"/>
      <c r="HR44" s="996"/>
      <c r="HS44" s="996"/>
      <c r="HT44" s="996"/>
      <c r="HU44" s="996"/>
      <c r="HV44" s="996"/>
      <c r="HW44" s="996"/>
      <c r="HX44" s="996"/>
      <c r="HY44" s="996"/>
      <c r="HZ44" s="996"/>
      <c r="IA44" s="996"/>
      <c r="IB44" s="996"/>
      <c r="IC44" s="996"/>
      <c r="ID44" s="996"/>
      <c r="IE44" s="996"/>
      <c r="IF44" s="996"/>
      <c r="IG44" s="996"/>
      <c r="IH44" s="996"/>
      <c r="II44" s="996"/>
      <c r="IJ44" s="996"/>
      <c r="IK44" s="996"/>
      <c r="IL44" s="996"/>
      <c r="IM44" s="996"/>
      <c r="IN44" s="996"/>
      <c r="IO44" s="996"/>
      <c r="IP44" s="996"/>
      <c r="IQ44" s="996"/>
      <c r="IR44" s="996"/>
      <c r="IS44" s="996"/>
      <c r="IT44" s="996"/>
    </row>
    <row r="45" spans="1:254" s="997" customFormat="1">
      <c r="A45" s="562" t="s">
        <v>214</v>
      </c>
      <c r="B45" s="563">
        <f>'Sources and Uses Budget'!$C$44</f>
        <v>323034.0426053647</v>
      </c>
      <c r="C45" s="563">
        <f>'Sources and Uses Budget'!$C$44</f>
        <v>323034.0426053647</v>
      </c>
      <c r="D45" s="563">
        <f>'Sources and Uses Budget'!$C$44</f>
        <v>323034.0426053647</v>
      </c>
      <c r="E45" s="654">
        <f t="shared" si="0"/>
        <v>0</v>
      </c>
      <c r="F45" s="564"/>
      <c r="G45" s="565"/>
      <c r="H45" s="1001"/>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c r="AU45" s="996"/>
      <c r="AV45" s="996"/>
      <c r="AW45" s="996"/>
      <c r="AX45" s="996"/>
      <c r="AY45" s="996"/>
      <c r="AZ45" s="996"/>
      <c r="BA45" s="996"/>
      <c r="BB45" s="996"/>
      <c r="BC45" s="996"/>
      <c r="BD45" s="996"/>
      <c r="BE45" s="996"/>
      <c r="BF45" s="996"/>
      <c r="BG45" s="996"/>
      <c r="BH45" s="996"/>
      <c r="BI45" s="996"/>
      <c r="BJ45" s="996"/>
      <c r="BK45" s="996"/>
      <c r="BL45" s="996"/>
      <c r="BM45" s="996"/>
      <c r="BN45" s="996"/>
      <c r="BO45" s="996"/>
      <c r="BP45" s="996"/>
      <c r="BQ45" s="996"/>
      <c r="BR45" s="996"/>
      <c r="BS45" s="996"/>
      <c r="BT45" s="996"/>
      <c r="BU45" s="996"/>
      <c r="BV45" s="996"/>
      <c r="BW45" s="996"/>
      <c r="BX45" s="996"/>
      <c r="BY45" s="996"/>
      <c r="BZ45" s="996"/>
      <c r="CA45" s="996"/>
      <c r="CB45" s="996"/>
      <c r="CC45" s="996"/>
      <c r="CD45" s="996"/>
      <c r="CE45" s="996"/>
      <c r="CF45" s="996"/>
      <c r="CG45" s="996"/>
      <c r="CH45" s="996"/>
      <c r="CI45" s="996"/>
      <c r="CJ45" s="996"/>
      <c r="CK45" s="996"/>
      <c r="CL45" s="996"/>
      <c r="CM45" s="996"/>
      <c r="CN45" s="996"/>
      <c r="CO45" s="996"/>
      <c r="CP45" s="996"/>
      <c r="CQ45" s="996"/>
      <c r="CR45" s="996"/>
      <c r="CS45" s="996"/>
      <c r="CT45" s="996"/>
      <c r="CU45" s="996"/>
      <c r="CV45" s="996"/>
      <c r="CW45" s="996"/>
      <c r="CX45" s="996"/>
      <c r="CY45" s="996"/>
      <c r="CZ45" s="996"/>
      <c r="DA45" s="996"/>
      <c r="DB45" s="996"/>
      <c r="DC45" s="996"/>
      <c r="DD45" s="996"/>
      <c r="DE45" s="996"/>
      <c r="DF45" s="996"/>
      <c r="DG45" s="996"/>
      <c r="DH45" s="996"/>
      <c r="DI45" s="996"/>
      <c r="DJ45" s="996"/>
      <c r="DK45" s="996"/>
      <c r="DL45" s="996"/>
      <c r="DM45" s="996"/>
      <c r="DN45" s="996"/>
      <c r="DO45" s="996"/>
      <c r="DP45" s="996"/>
      <c r="DQ45" s="996"/>
      <c r="DR45" s="996"/>
      <c r="DS45" s="996"/>
      <c r="DT45" s="996"/>
      <c r="DU45" s="996"/>
      <c r="DV45" s="996"/>
      <c r="DW45" s="996"/>
      <c r="DX45" s="996"/>
      <c r="DY45" s="996"/>
      <c r="DZ45" s="996"/>
      <c r="EA45" s="996"/>
      <c r="EB45" s="996"/>
      <c r="EC45" s="996"/>
      <c r="ED45" s="996"/>
      <c r="EE45" s="996"/>
      <c r="EF45" s="996"/>
      <c r="EG45" s="996"/>
      <c r="EH45" s="996"/>
      <c r="EI45" s="996"/>
      <c r="EJ45" s="996"/>
      <c r="EK45" s="996"/>
      <c r="EL45" s="996"/>
      <c r="EM45" s="996"/>
      <c r="EN45" s="996"/>
      <c r="EO45" s="996"/>
      <c r="EP45" s="996"/>
      <c r="EQ45" s="996"/>
      <c r="ER45" s="996"/>
      <c r="ES45" s="996"/>
      <c r="ET45" s="996"/>
      <c r="EU45" s="996"/>
      <c r="EV45" s="996"/>
      <c r="EW45" s="996"/>
      <c r="EX45" s="996"/>
      <c r="EY45" s="996"/>
      <c r="EZ45" s="996"/>
      <c r="FA45" s="996"/>
      <c r="FB45" s="996"/>
      <c r="FC45" s="996"/>
      <c r="FD45" s="996"/>
      <c r="FE45" s="996"/>
      <c r="FF45" s="996"/>
      <c r="FG45" s="996"/>
      <c r="FH45" s="996"/>
      <c r="FI45" s="996"/>
      <c r="FJ45" s="996"/>
      <c r="FK45" s="996"/>
      <c r="FL45" s="996"/>
      <c r="FM45" s="996"/>
      <c r="FN45" s="996"/>
      <c r="FO45" s="996"/>
      <c r="FP45" s="996"/>
      <c r="FQ45" s="996"/>
      <c r="FR45" s="996"/>
      <c r="FS45" s="996"/>
      <c r="FT45" s="996"/>
      <c r="FU45" s="996"/>
      <c r="FV45" s="996"/>
      <c r="FW45" s="996"/>
      <c r="FX45" s="996"/>
      <c r="FY45" s="996"/>
      <c r="FZ45" s="996"/>
      <c r="GA45" s="996"/>
      <c r="GB45" s="996"/>
      <c r="GC45" s="996"/>
      <c r="GD45" s="996"/>
      <c r="GE45" s="996"/>
      <c r="GF45" s="996"/>
      <c r="GG45" s="996"/>
      <c r="GH45" s="996"/>
      <c r="GI45" s="996"/>
      <c r="GJ45" s="996"/>
      <c r="GK45" s="996"/>
      <c r="GL45" s="996"/>
      <c r="GM45" s="996"/>
      <c r="GN45" s="996"/>
      <c r="GO45" s="996"/>
      <c r="GP45" s="996"/>
      <c r="GQ45" s="996"/>
      <c r="GR45" s="996"/>
      <c r="GS45" s="996"/>
      <c r="GT45" s="996"/>
      <c r="GU45" s="996"/>
      <c r="GV45" s="996"/>
      <c r="GW45" s="996"/>
      <c r="GX45" s="996"/>
      <c r="GY45" s="996"/>
      <c r="GZ45" s="996"/>
      <c r="HA45" s="996"/>
      <c r="HB45" s="996"/>
      <c r="HC45" s="996"/>
      <c r="HD45" s="996"/>
      <c r="HE45" s="996"/>
      <c r="HF45" s="996"/>
      <c r="HG45" s="996"/>
      <c r="HH45" s="996"/>
      <c r="HI45" s="996"/>
      <c r="HJ45" s="996"/>
      <c r="HK45" s="996"/>
      <c r="HL45" s="996"/>
      <c r="HM45" s="996"/>
      <c r="HN45" s="996"/>
      <c r="HO45" s="996"/>
      <c r="HP45" s="996"/>
      <c r="HQ45" s="996"/>
      <c r="HR45" s="996"/>
      <c r="HS45" s="996"/>
      <c r="HT45" s="996"/>
      <c r="HU45" s="996"/>
      <c r="HV45" s="996"/>
      <c r="HW45" s="996"/>
      <c r="HX45" s="996"/>
      <c r="HY45" s="996"/>
      <c r="HZ45" s="996"/>
      <c r="IA45" s="996"/>
      <c r="IB45" s="996"/>
      <c r="IC45" s="996"/>
      <c r="ID45" s="996"/>
      <c r="IE45" s="996"/>
      <c r="IF45" s="996"/>
      <c r="IG45" s="996"/>
      <c r="IH45" s="996"/>
      <c r="II45" s="996"/>
      <c r="IJ45" s="996"/>
      <c r="IK45" s="996"/>
      <c r="IL45" s="996"/>
      <c r="IM45" s="996"/>
      <c r="IN45" s="996"/>
      <c r="IO45" s="996"/>
      <c r="IP45" s="996"/>
      <c r="IQ45" s="996"/>
      <c r="IR45" s="996"/>
      <c r="IS45" s="996"/>
      <c r="IT45" s="996"/>
    </row>
    <row r="46" spans="1:254" s="997" customFormat="1" ht="12" customHeight="1">
      <c r="A46" s="562" t="s">
        <v>215</v>
      </c>
      <c r="B46" s="563">
        <f>'Sources and Uses Budget'!$C$45</f>
        <v>0</v>
      </c>
      <c r="C46" s="563">
        <f>'Sources and Uses Budget'!$C$45</f>
        <v>0</v>
      </c>
      <c r="D46" s="563">
        <f>'Sources and Uses Budget'!$C$45</f>
        <v>0</v>
      </c>
      <c r="E46" s="654">
        <f t="shared" si="0"/>
        <v>0</v>
      </c>
      <c r="F46" s="564"/>
      <c r="G46" s="565"/>
      <c r="H46" s="1001"/>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c r="AU46" s="996"/>
      <c r="AV46" s="996"/>
      <c r="AW46" s="996"/>
      <c r="AX46" s="996"/>
      <c r="AY46" s="996"/>
      <c r="AZ46" s="996"/>
      <c r="BA46" s="996"/>
      <c r="BB46" s="996"/>
      <c r="BC46" s="996"/>
      <c r="BD46" s="996"/>
      <c r="BE46" s="996"/>
      <c r="BF46" s="996"/>
      <c r="BG46" s="996"/>
      <c r="BH46" s="996"/>
      <c r="BI46" s="996"/>
      <c r="BJ46" s="996"/>
      <c r="BK46" s="996"/>
      <c r="BL46" s="996"/>
      <c r="BM46" s="996"/>
      <c r="BN46" s="996"/>
      <c r="BO46" s="996"/>
      <c r="BP46" s="996"/>
      <c r="BQ46" s="996"/>
      <c r="BR46" s="996"/>
      <c r="BS46" s="996"/>
      <c r="BT46" s="996"/>
      <c r="BU46" s="996"/>
      <c r="BV46" s="996"/>
      <c r="BW46" s="996"/>
      <c r="BX46" s="996"/>
      <c r="BY46" s="996"/>
      <c r="BZ46" s="996"/>
      <c r="CA46" s="996"/>
      <c r="CB46" s="996"/>
      <c r="CC46" s="996"/>
      <c r="CD46" s="996"/>
      <c r="CE46" s="996"/>
      <c r="CF46" s="996"/>
      <c r="CG46" s="996"/>
      <c r="CH46" s="996"/>
      <c r="CI46" s="996"/>
      <c r="CJ46" s="996"/>
      <c r="CK46" s="996"/>
      <c r="CL46" s="996"/>
      <c r="CM46" s="996"/>
      <c r="CN46" s="996"/>
      <c r="CO46" s="996"/>
      <c r="CP46" s="996"/>
      <c r="CQ46" s="996"/>
      <c r="CR46" s="996"/>
      <c r="CS46" s="996"/>
      <c r="CT46" s="996"/>
      <c r="CU46" s="996"/>
      <c r="CV46" s="996"/>
      <c r="CW46" s="996"/>
      <c r="CX46" s="996"/>
      <c r="CY46" s="996"/>
      <c r="CZ46" s="996"/>
      <c r="DA46" s="996"/>
      <c r="DB46" s="996"/>
      <c r="DC46" s="996"/>
      <c r="DD46" s="996"/>
      <c r="DE46" s="996"/>
      <c r="DF46" s="996"/>
      <c r="DG46" s="996"/>
      <c r="DH46" s="996"/>
      <c r="DI46" s="996"/>
      <c r="DJ46" s="996"/>
      <c r="DK46" s="996"/>
      <c r="DL46" s="996"/>
      <c r="DM46" s="996"/>
      <c r="DN46" s="996"/>
      <c r="DO46" s="996"/>
      <c r="DP46" s="996"/>
      <c r="DQ46" s="996"/>
      <c r="DR46" s="996"/>
      <c r="DS46" s="996"/>
      <c r="DT46" s="996"/>
      <c r="DU46" s="996"/>
      <c r="DV46" s="996"/>
      <c r="DW46" s="996"/>
      <c r="DX46" s="996"/>
      <c r="DY46" s="996"/>
      <c r="DZ46" s="996"/>
      <c r="EA46" s="996"/>
      <c r="EB46" s="996"/>
      <c r="EC46" s="996"/>
      <c r="ED46" s="996"/>
      <c r="EE46" s="996"/>
      <c r="EF46" s="996"/>
      <c r="EG46" s="996"/>
      <c r="EH46" s="996"/>
      <c r="EI46" s="996"/>
      <c r="EJ46" s="996"/>
      <c r="EK46" s="996"/>
      <c r="EL46" s="996"/>
      <c r="EM46" s="996"/>
      <c r="EN46" s="996"/>
      <c r="EO46" s="996"/>
      <c r="EP46" s="996"/>
      <c r="EQ46" s="996"/>
      <c r="ER46" s="996"/>
      <c r="ES46" s="996"/>
      <c r="ET46" s="996"/>
      <c r="EU46" s="996"/>
      <c r="EV46" s="996"/>
      <c r="EW46" s="996"/>
      <c r="EX46" s="996"/>
      <c r="EY46" s="996"/>
      <c r="EZ46" s="996"/>
      <c r="FA46" s="996"/>
      <c r="FB46" s="996"/>
      <c r="FC46" s="996"/>
      <c r="FD46" s="996"/>
      <c r="FE46" s="996"/>
      <c r="FF46" s="996"/>
      <c r="FG46" s="996"/>
      <c r="FH46" s="996"/>
      <c r="FI46" s="996"/>
      <c r="FJ46" s="996"/>
      <c r="FK46" s="996"/>
      <c r="FL46" s="996"/>
      <c r="FM46" s="996"/>
      <c r="FN46" s="996"/>
      <c r="FO46" s="996"/>
      <c r="FP46" s="996"/>
      <c r="FQ46" s="996"/>
      <c r="FR46" s="996"/>
      <c r="FS46" s="996"/>
      <c r="FT46" s="996"/>
      <c r="FU46" s="996"/>
      <c r="FV46" s="996"/>
      <c r="FW46" s="996"/>
      <c r="FX46" s="996"/>
      <c r="FY46" s="996"/>
      <c r="FZ46" s="996"/>
      <c r="GA46" s="996"/>
      <c r="GB46" s="996"/>
      <c r="GC46" s="996"/>
      <c r="GD46" s="996"/>
      <c r="GE46" s="996"/>
      <c r="GF46" s="996"/>
      <c r="GG46" s="996"/>
      <c r="GH46" s="996"/>
      <c r="GI46" s="996"/>
      <c r="GJ46" s="996"/>
      <c r="GK46" s="996"/>
      <c r="GL46" s="996"/>
      <c r="GM46" s="996"/>
      <c r="GN46" s="996"/>
      <c r="GO46" s="996"/>
      <c r="GP46" s="996"/>
      <c r="GQ46" s="996"/>
      <c r="GR46" s="996"/>
      <c r="GS46" s="996"/>
      <c r="GT46" s="996"/>
      <c r="GU46" s="996"/>
      <c r="GV46" s="996"/>
      <c r="GW46" s="996"/>
      <c r="GX46" s="996"/>
      <c r="GY46" s="996"/>
      <c r="GZ46" s="996"/>
      <c r="HA46" s="996"/>
      <c r="HB46" s="996"/>
      <c r="HC46" s="996"/>
      <c r="HD46" s="996"/>
      <c r="HE46" s="996"/>
      <c r="HF46" s="996"/>
      <c r="HG46" s="996"/>
      <c r="HH46" s="996"/>
      <c r="HI46" s="996"/>
      <c r="HJ46" s="996"/>
      <c r="HK46" s="996"/>
      <c r="HL46" s="996"/>
      <c r="HM46" s="996"/>
      <c r="HN46" s="996"/>
      <c r="HO46" s="996"/>
      <c r="HP46" s="996"/>
      <c r="HQ46" s="996"/>
      <c r="HR46" s="996"/>
      <c r="HS46" s="996"/>
      <c r="HT46" s="996"/>
      <c r="HU46" s="996"/>
      <c r="HV46" s="996"/>
      <c r="HW46" s="996"/>
      <c r="HX46" s="996"/>
      <c r="HY46" s="996"/>
      <c r="HZ46" s="996"/>
      <c r="IA46" s="996"/>
      <c r="IB46" s="996"/>
      <c r="IC46" s="996"/>
      <c r="ID46" s="996"/>
      <c r="IE46" s="996"/>
      <c r="IF46" s="996"/>
      <c r="IG46" s="996"/>
      <c r="IH46" s="996"/>
      <c r="II46" s="996"/>
      <c r="IJ46" s="996"/>
      <c r="IK46" s="996"/>
      <c r="IL46" s="996"/>
      <c r="IM46" s="996"/>
      <c r="IN46" s="996"/>
      <c r="IO46" s="996"/>
      <c r="IP46" s="996"/>
      <c r="IQ46" s="996"/>
      <c r="IR46" s="996"/>
      <c r="IS46" s="996"/>
      <c r="IT46" s="996"/>
    </row>
    <row r="47" spans="1:254" s="997" customFormat="1">
      <c r="A47" s="562" t="s">
        <v>216</v>
      </c>
      <c r="B47" s="563">
        <f>'Sources and Uses Budget'!$C$46</f>
        <v>0</v>
      </c>
      <c r="C47" s="563">
        <f>'Sources and Uses Budget'!$C$46</f>
        <v>0</v>
      </c>
      <c r="D47" s="563">
        <f>'Sources and Uses Budget'!$C$46</f>
        <v>0</v>
      </c>
      <c r="E47" s="654">
        <f t="shared" si="0"/>
        <v>0</v>
      </c>
      <c r="F47" s="564"/>
      <c r="G47" s="565"/>
      <c r="H47" s="1001"/>
      <c r="I47" s="996"/>
      <c r="J47" s="996"/>
      <c r="K47" s="996"/>
      <c r="L47" s="996"/>
      <c r="M47" s="996"/>
      <c r="N47" s="996"/>
      <c r="O47" s="996"/>
      <c r="P47" s="996"/>
      <c r="Q47" s="996"/>
      <c r="R47" s="996"/>
      <c r="S47" s="996"/>
      <c r="T47" s="996"/>
      <c r="U47" s="996"/>
      <c r="V47" s="996"/>
      <c r="W47" s="996"/>
      <c r="X47" s="996"/>
      <c r="Y47" s="996"/>
      <c r="Z47" s="996"/>
      <c r="AA47" s="996"/>
      <c r="AB47" s="996"/>
      <c r="AC47" s="996"/>
      <c r="AD47" s="996"/>
      <c r="AE47" s="996"/>
      <c r="AF47" s="996"/>
      <c r="AG47" s="996"/>
      <c r="AH47" s="996"/>
      <c r="AI47" s="996"/>
      <c r="AJ47" s="996"/>
      <c r="AK47" s="996"/>
      <c r="AL47" s="996"/>
      <c r="AM47" s="996"/>
      <c r="AN47" s="996"/>
      <c r="AO47" s="996"/>
      <c r="AP47" s="996"/>
      <c r="AQ47" s="996"/>
      <c r="AR47" s="996"/>
      <c r="AS47" s="996"/>
      <c r="AT47" s="996"/>
      <c r="AU47" s="996"/>
      <c r="AV47" s="996"/>
      <c r="AW47" s="996"/>
      <c r="AX47" s="996"/>
      <c r="AY47" s="996"/>
      <c r="AZ47" s="996"/>
      <c r="BA47" s="996"/>
      <c r="BB47" s="996"/>
      <c r="BC47" s="996"/>
      <c r="BD47" s="996"/>
      <c r="BE47" s="996"/>
      <c r="BF47" s="996"/>
      <c r="BG47" s="996"/>
      <c r="BH47" s="996"/>
      <c r="BI47" s="996"/>
      <c r="BJ47" s="996"/>
      <c r="BK47" s="996"/>
      <c r="BL47" s="996"/>
      <c r="BM47" s="996"/>
      <c r="BN47" s="996"/>
      <c r="BO47" s="996"/>
      <c r="BP47" s="996"/>
      <c r="BQ47" s="996"/>
      <c r="BR47" s="996"/>
      <c r="BS47" s="996"/>
      <c r="BT47" s="996"/>
      <c r="BU47" s="996"/>
      <c r="BV47" s="996"/>
      <c r="BW47" s="996"/>
      <c r="BX47" s="996"/>
      <c r="BY47" s="996"/>
      <c r="BZ47" s="996"/>
      <c r="CA47" s="996"/>
      <c r="CB47" s="996"/>
      <c r="CC47" s="996"/>
      <c r="CD47" s="996"/>
      <c r="CE47" s="996"/>
      <c r="CF47" s="996"/>
      <c r="CG47" s="996"/>
      <c r="CH47" s="996"/>
      <c r="CI47" s="996"/>
      <c r="CJ47" s="996"/>
      <c r="CK47" s="996"/>
      <c r="CL47" s="996"/>
      <c r="CM47" s="996"/>
      <c r="CN47" s="996"/>
      <c r="CO47" s="996"/>
      <c r="CP47" s="996"/>
      <c r="CQ47" s="996"/>
      <c r="CR47" s="996"/>
      <c r="CS47" s="996"/>
      <c r="CT47" s="996"/>
      <c r="CU47" s="996"/>
      <c r="CV47" s="996"/>
      <c r="CW47" s="996"/>
      <c r="CX47" s="996"/>
      <c r="CY47" s="996"/>
      <c r="CZ47" s="996"/>
      <c r="DA47" s="996"/>
      <c r="DB47" s="996"/>
      <c r="DC47" s="996"/>
      <c r="DD47" s="996"/>
      <c r="DE47" s="996"/>
      <c r="DF47" s="996"/>
      <c r="DG47" s="996"/>
      <c r="DH47" s="996"/>
      <c r="DI47" s="996"/>
      <c r="DJ47" s="996"/>
      <c r="DK47" s="996"/>
      <c r="DL47" s="996"/>
      <c r="DM47" s="996"/>
      <c r="DN47" s="996"/>
      <c r="DO47" s="996"/>
      <c r="DP47" s="996"/>
      <c r="DQ47" s="996"/>
      <c r="DR47" s="996"/>
      <c r="DS47" s="996"/>
      <c r="DT47" s="996"/>
      <c r="DU47" s="996"/>
      <c r="DV47" s="996"/>
      <c r="DW47" s="996"/>
      <c r="DX47" s="996"/>
      <c r="DY47" s="996"/>
      <c r="DZ47" s="996"/>
      <c r="EA47" s="996"/>
      <c r="EB47" s="996"/>
      <c r="EC47" s="996"/>
      <c r="ED47" s="996"/>
      <c r="EE47" s="996"/>
      <c r="EF47" s="996"/>
      <c r="EG47" s="996"/>
      <c r="EH47" s="996"/>
      <c r="EI47" s="996"/>
      <c r="EJ47" s="996"/>
      <c r="EK47" s="996"/>
      <c r="EL47" s="996"/>
      <c r="EM47" s="996"/>
      <c r="EN47" s="996"/>
      <c r="EO47" s="996"/>
      <c r="EP47" s="996"/>
      <c r="EQ47" s="996"/>
      <c r="ER47" s="996"/>
      <c r="ES47" s="996"/>
      <c r="ET47" s="996"/>
      <c r="EU47" s="996"/>
      <c r="EV47" s="996"/>
      <c r="EW47" s="996"/>
      <c r="EX47" s="996"/>
      <c r="EY47" s="996"/>
      <c r="EZ47" s="996"/>
      <c r="FA47" s="996"/>
      <c r="FB47" s="996"/>
      <c r="FC47" s="996"/>
      <c r="FD47" s="996"/>
      <c r="FE47" s="996"/>
      <c r="FF47" s="996"/>
      <c r="FG47" s="996"/>
      <c r="FH47" s="996"/>
      <c r="FI47" s="996"/>
      <c r="FJ47" s="996"/>
      <c r="FK47" s="996"/>
      <c r="FL47" s="996"/>
      <c r="FM47" s="996"/>
      <c r="FN47" s="996"/>
      <c r="FO47" s="996"/>
      <c r="FP47" s="996"/>
      <c r="FQ47" s="996"/>
      <c r="FR47" s="996"/>
      <c r="FS47" s="996"/>
      <c r="FT47" s="996"/>
      <c r="FU47" s="996"/>
      <c r="FV47" s="996"/>
      <c r="FW47" s="996"/>
      <c r="FX47" s="996"/>
      <c r="FY47" s="996"/>
      <c r="FZ47" s="996"/>
      <c r="GA47" s="996"/>
      <c r="GB47" s="996"/>
      <c r="GC47" s="996"/>
      <c r="GD47" s="996"/>
      <c r="GE47" s="996"/>
      <c r="GF47" s="996"/>
      <c r="GG47" s="996"/>
      <c r="GH47" s="996"/>
      <c r="GI47" s="996"/>
      <c r="GJ47" s="996"/>
      <c r="GK47" s="996"/>
      <c r="GL47" s="996"/>
      <c r="GM47" s="996"/>
      <c r="GN47" s="996"/>
      <c r="GO47" s="996"/>
      <c r="GP47" s="996"/>
      <c r="GQ47" s="996"/>
      <c r="GR47" s="996"/>
      <c r="GS47" s="996"/>
      <c r="GT47" s="996"/>
      <c r="GU47" s="996"/>
      <c r="GV47" s="996"/>
      <c r="GW47" s="996"/>
      <c r="GX47" s="996"/>
      <c r="GY47" s="996"/>
      <c r="GZ47" s="996"/>
      <c r="HA47" s="996"/>
      <c r="HB47" s="996"/>
      <c r="HC47" s="996"/>
      <c r="HD47" s="996"/>
      <c r="HE47" s="996"/>
      <c r="HF47" s="996"/>
      <c r="HG47" s="996"/>
      <c r="HH47" s="996"/>
      <c r="HI47" s="996"/>
      <c r="HJ47" s="996"/>
      <c r="HK47" s="996"/>
      <c r="HL47" s="996"/>
      <c r="HM47" s="996"/>
      <c r="HN47" s="996"/>
      <c r="HO47" s="996"/>
      <c r="HP47" s="996"/>
      <c r="HQ47" s="996"/>
      <c r="HR47" s="996"/>
      <c r="HS47" s="996"/>
      <c r="HT47" s="996"/>
      <c r="HU47" s="996"/>
      <c r="HV47" s="996"/>
      <c r="HW47" s="996"/>
      <c r="HX47" s="996"/>
      <c r="HY47" s="996"/>
      <c r="HZ47" s="996"/>
      <c r="IA47" s="996"/>
      <c r="IB47" s="996"/>
      <c r="IC47" s="996"/>
      <c r="ID47" s="996"/>
      <c r="IE47" s="996"/>
      <c r="IF47" s="996"/>
      <c r="IG47" s="996"/>
      <c r="IH47" s="996"/>
      <c r="II47" s="996"/>
      <c r="IJ47" s="996"/>
      <c r="IK47" s="996"/>
      <c r="IL47" s="996"/>
      <c r="IM47" s="996"/>
      <c r="IN47" s="996"/>
      <c r="IO47" s="996"/>
      <c r="IP47" s="996"/>
      <c r="IQ47" s="996"/>
      <c r="IR47" s="996"/>
      <c r="IS47" s="996"/>
      <c r="IT47" s="996"/>
    </row>
    <row r="48" spans="1:254" s="997" customFormat="1">
      <c r="A48" s="562" t="s">
        <v>607</v>
      </c>
      <c r="B48" s="563">
        <f>'Sources and Uses Budget'!$C$47</f>
        <v>184711.50072404114</v>
      </c>
      <c r="C48" s="563">
        <f>'Sources and Uses Budget'!$C$47</f>
        <v>184711.50072404114</v>
      </c>
      <c r="D48" s="563">
        <f>'Sources and Uses Budget'!$C$47</f>
        <v>184711.50072404114</v>
      </c>
      <c r="E48" s="654"/>
      <c r="F48" s="564"/>
      <c r="G48" s="565"/>
      <c r="H48" s="1001"/>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c r="AU48" s="996"/>
      <c r="AV48" s="996"/>
      <c r="AW48" s="996"/>
      <c r="AX48" s="996"/>
      <c r="AY48" s="996"/>
      <c r="AZ48" s="996"/>
      <c r="BA48" s="996"/>
      <c r="BB48" s="996"/>
      <c r="BC48" s="996"/>
      <c r="BD48" s="996"/>
      <c r="BE48" s="996"/>
      <c r="BF48" s="996"/>
      <c r="BG48" s="996"/>
      <c r="BH48" s="996"/>
      <c r="BI48" s="996"/>
      <c r="BJ48" s="996"/>
      <c r="BK48" s="996"/>
      <c r="BL48" s="996"/>
      <c r="BM48" s="996"/>
      <c r="BN48" s="996"/>
      <c r="BO48" s="996"/>
      <c r="BP48" s="996"/>
      <c r="BQ48" s="996"/>
      <c r="BR48" s="996"/>
      <c r="BS48" s="996"/>
      <c r="BT48" s="996"/>
      <c r="BU48" s="996"/>
      <c r="BV48" s="996"/>
      <c r="BW48" s="996"/>
      <c r="BX48" s="996"/>
      <c r="BY48" s="996"/>
      <c r="BZ48" s="996"/>
      <c r="CA48" s="996"/>
      <c r="CB48" s="996"/>
      <c r="CC48" s="996"/>
      <c r="CD48" s="996"/>
      <c r="CE48" s="996"/>
      <c r="CF48" s="996"/>
      <c r="CG48" s="996"/>
      <c r="CH48" s="996"/>
      <c r="CI48" s="996"/>
      <c r="CJ48" s="996"/>
      <c r="CK48" s="996"/>
      <c r="CL48" s="996"/>
      <c r="CM48" s="996"/>
      <c r="CN48" s="996"/>
      <c r="CO48" s="996"/>
      <c r="CP48" s="996"/>
      <c r="CQ48" s="996"/>
      <c r="CR48" s="996"/>
      <c r="CS48" s="996"/>
      <c r="CT48" s="996"/>
      <c r="CU48" s="996"/>
      <c r="CV48" s="996"/>
      <c r="CW48" s="996"/>
      <c r="CX48" s="996"/>
      <c r="CY48" s="996"/>
      <c r="CZ48" s="996"/>
      <c r="DA48" s="996"/>
      <c r="DB48" s="996"/>
      <c r="DC48" s="996"/>
      <c r="DD48" s="996"/>
      <c r="DE48" s="996"/>
      <c r="DF48" s="996"/>
      <c r="DG48" s="996"/>
      <c r="DH48" s="996"/>
      <c r="DI48" s="996"/>
      <c r="DJ48" s="996"/>
      <c r="DK48" s="996"/>
      <c r="DL48" s="996"/>
      <c r="DM48" s="996"/>
      <c r="DN48" s="996"/>
      <c r="DO48" s="996"/>
      <c r="DP48" s="996"/>
      <c r="DQ48" s="996"/>
      <c r="DR48" s="996"/>
      <c r="DS48" s="996"/>
      <c r="DT48" s="996"/>
      <c r="DU48" s="996"/>
      <c r="DV48" s="996"/>
      <c r="DW48" s="996"/>
      <c r="DX48" s="996"/>
      <c r="DY48" s="996"/>
      <c r="DZ48" s="996"/>
      <c r="EA48" s="996"/>
      <c r="EB48" s="996"/>
      <c r="EC48" s="996"/>
      <c r="ED48" s="996"/>
      <c r="EE48" s="996"/>
      <c r="EF48" s="996"/>
      <c r="EG48" s="996"/>
      <c r="EH48" s="996"/>
      <c r="EI48" s="996"/>
      <c r="EJ48" s="996"/>
      <c r="EK48" s="996"/>
      <c r="EL48" s="996"/>
      <c r="EM48" s="996"/>
      <c r="EN48" s="996"/>
      <c r="EO48" s="996"/>
      <c r="EP48" s="996"/>
      <c r="EQ48" s="996"/>
      <c r="ER48" s="996"/>
      <c r="ES48" s="996"/>
      <c r="ET48" s="996"/>
      <c r="EU48" s="996"/>
      <c r="EV48" s="996"/>
      <c r="EW48" s="996"/>
      <c r="EX48" s="996"/>
      <c r="EY48" s="996"/>
      <c r="EZ48" s="996"/>
      <c r="FA48" s="996"/>
      <c r="FB48" s="996"/>
      <c r="FC48" s="996"/>
      <c r="FD48" s="996"/>
      <c r="FE48" s="996"/>
      <c r="FF48" s="996"/>
      <c r="FG48" s="996"/>
      <c r="FH48" s="996"/>
      <c r="FI48" s="996"/>
      <c r="FJ48" s="996"/>
      <c r="FK48" s="996"/>
      <c r="FL48" s="996"/>
      <c r="FM48" s="996"/>
      <c r="FN48" s="996"/>
      <c r="FO48" s="996"/>
      <c r="FP48" s="996"/>
      <c r="FQ48" s="996"/>
      <c r="FR48" s="996"/>
      <c r="FS48" s="996"/>
      <c r="FT48" s="996"/>
      <c r="FU48" s="996"/>
      <c r="FV48" s="996"/>
      <c r="FW48" s="996"/>
      <c r="FX48" s="996"/>
      <c r="FY48" s="996"/>
      <c r="FZ48" s="996"/>
      <c r="GA48" s="996"/>
      <c r="GB48" s="996"/>
      <c r="GC48" s="996"/>
      <c r="GD48" s="996"/>
      <c r="GE48" s="996"/>
      <c r="GF48" s="996"/>
      <c r="GG48" s="996"/>
      <c r="GH48" s="996"/>
      <c r="GI48" s="996"/>
      <c r="GJ48" s="996"/>
      <c r="GK48" s="996"/>
      <c r="GL48" s="996"/>
      <c r="GM48" s="996"/>
      <c r="GN48" s="996"/>
      <c r="GO48" s="996"/>
      <c r="GP48" s="996"/>
      <c r="GQ48" s="996"/>
      <c r="GR48" s="996"/>
      <c r="GS48" s="996"/>
      <c r="GT48" s="996"/>
      <c r="GU48" s="996"/>
      <c r="GV48" s="996"/>
      <c r="GW48" s="996"/>
      <c r="GX48" s="996"/>
      <c r="GY48" s="996"/>
      <c r="GZ48" s="996"/>
      <c r="HA48" s="996"/>
      <c r="HB48" s="996"/>
      <c r="HC48" s="996"/>
      <c r="HD48" s="996"/>
      <c r="HE48" s="996"/>
      <c r="HF48" s="996"/>
      <c r="HG48" s="996"/>
      <c r="HH48" s="996"/>
      <c r="HI48" s="996"/>
      <c r="HJ48" s="996"/>
      <c r="HK48" s="996"/>
      <c r="HL48" s="996"/>
      <c r="HM48" s="996"/>
      <c r="HN48" s="996"/>
      <c r="HO48" s="996"/>
      <c r="HP48" s="996"/>
      <c r="HQ48" s="996"/>
      <c r="HR48" s="996"/>
      <c r="HS48" s="996"/>
      <c r="HT48" s="996"/>
      <c r="HU48" s="996"/>
      <c r="HV48" s="996"/>
      <c r="HW48" s="996"/>
      <c r="HX48" s="996"/>
      <c r="HY48" s="996"/>
      <c r="HZ48" s="996"/>
      <c r="IA48" s="996"/>
      <c r="IB48" s="996"/>
      <c r="IC48" s="996"/>
      <c r="ID48" s="996"/>
      <c r="IE48" s="996"/>
      <c r="IF48" s="996"/>
      <c r="IG48" s="996"/>
      <c r="IH48" s="996"/>
      <c r="II48" s="996"/>
      <c r="IJ48" s="996"/>
      <c r="IK48" s="996"/>
      <c r="IL48" s="996"/>
      <c r="IM48" s="996"/>
      <c r="IN48" s="996"/>
      <c r="IO48" s="996"/>
      <c r="IP48" s="996"/>
      <c r="IQ48" s="996"/>
      <c r="IR48" s="996"/>
      <c r="IS48" s="996"/>
      <c r="IT48" s="996"/>
    </row>
    <row r="49" spans="1:254" s="997" customFormat="1">
      <c r="A49" s="562" t="s">
        <v>219</v>
      </c>
      <c r="B49" s="563">
        <f>'Sources and Uses Budget'!$C$48</f>
        <v>73472.779067313779</v>
      </c>
      <c r="C49" s="563">
        <f>'Sources and Uses Budget'!$C$48</f>
        <v>73472.779067313779</v>
      </c>
      <c r="D49" s="563">
        <f>'Sources and Uses Budget'!$C$48</f>
        <v>73472.779067313779</v>
      </c>
      <c r="E49" s="654">
        <f t="shared" si="0"/>
        <v>0</v>
      </c>
      <c r="F49" s="564"/>
      <c r="G49" s="565"/>
      <c r="H49" s="1001"/>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c r="AU49" s="996"/>
      <c r="AV49" s="996"/>
      <c r="AW49" s="996"/>
      <c r="AX49" s="996"/>
      <c r="AY49" s="996"/>
      <c r="AZ49" s="996"/>
      <c r="BA49" s="996"/>
      <c r="BB49" s="996"/>
      <c r="BC49" s="996"/>
      <c r="BD49" s="996"/>
      <c r="BE49" s="996"/>
      <c r="BF49" s="996"/>
      <c r="BG49" s="996"/>
      <c r="BH49" s="996"/>
      <c r="BI49" s="996"/>
      <c r="BJ49" s="996"/>
      <c r="BK49" s="996"/>
      <c r="BL49" s="996"/>
      <c r="BM49" s="996"/>
      <c r="BN49" s="996"/>
      <c r="BO49" s="996"/>
      <c r="BP49" s="996"/>
      <c r="BQ49" s="996"/>
      <c r="BR49" s="996"/>
      <c r="BS49" s="996"/>
      <c r="BT49" s="996"/>
      <c r="BU49" s="996"/>
      <c r="BV49" s="996"/>
      <c r="BW49" s="996"/>
      <c r="BX49" s="996"/>
      <c r="BY49" s="996"/>
      <c r="BZ49" s="996"/>
      <c r="CA49" s="996"/>
      <c r="CB49" s="996"/>
      <c r="CC49" s="996"/>
      <c r="CD49" s="996"/>
      <c r="CE49" s="996"/>
      <c r="CF49" s="996"/>
      <c r="CG49" s="996"/>
      <c r="CH49" s="996"/>
      <c r="CI49" s="996"/>
      <c r="CJ49" s="996"/>
      <c r="CK49" s="996"/>
      <c r="CL49" s="996"/>
      <c r="CM49" s="996"/>
      <c r="CN49" s="996"/>
      <c r="CO49" s="996"/>
      <c r="CP49" s="996"/>
      <c r="CQ49" s="996"/>
      <c r="CR49" s="996"/>
      <c r="CS49" s="996"/>
      <c r="CT49" s="996"/>
      <c r="CU49" s="996"/>
      <c r="CV49" s="996"/>
      <c r="CW49" s="996"/>
      <c r="CX49" s="996"/>
      <c r="CY49" s="996"/>
      <c r="CZ49" s="996"/>
      <c r="DA49" s="996"/>
      <c r="DB49" s="996"/>
      <c r="DC49" s="996"/>
      <c r="DD49" s="996"/>
      <c r="DE49" s="996"/>
      <c r="DF49" s="996"/>
      <c r="DG49" s="996"/>
      <c r="DH49" s="996"/>
      <c r="DI49" s="996"/>
      <c r="DJ49" s="996"/>
      <c r="DK49" s="996"/>
      <c r="DL49" s="996"/>
      <c r="DM49" s="996"/>
      <c r="DN49" s="996"/>
      <c r="DO49" s="996"/>
      <c r="DP49" s="996"/>
      <c r="DQ49" s="996"/>
      <c r="DR49" s="996"/>
      <c r="DS49" s="996"/>
      <c r="DT49" s="996"/>
      <c r="DU49" s="996"/>
      <c r="DV49" s="996"/>
      <c r="DW49" s="996"/>
      <c r="DX49" s="996"/>
      <c r="DY49" s="996"/>
      <c r="DZ49" s="996"/>
      <c r="EA49" s="996"/>
      <c r="EB49" s="996"/>
      <c r="EC49" s="996"/>
      <c r="ED49" s="996"/>
      <c r="EE49" s="996"/>
      <c r="EF49" s="996"/>
      <c r="EG49" s="996"/>
      <c r="EH49" s="996"/>
      <c r="EI49" s="996"/>
      <c r="EJ49" s="996"/>
      <c r="EK49" s="996"/>
      <c r="EL49" s="996"/>
      <c r="EM49" s="996"/>
      <c r="EN49" s="996"/>
      <c r="EO49" s="996"/>
      <c r="EP49" s="996"/>
      <c r="EQ49" s="996"/>
      <c r="ER49" s="996"/>
      <c r="ES49" s="996"/>
      <c r="ET49" s="996"/>
      <c r="EU49" s="996"/>
      <c r="EV49" s="996"/>
      <c r="EW49" s="996"/>
      <c r="EX49" s="996"/>
      <c r="EY49" s="996"/>
      <c r="EZ49" s="996"/>
      <c r="FA49" s="996"/>
      <c r="FB49" s="996"/>
      <c r="FC49" s="996"/>
      <c r="FD49" s="996"/>
      <c r="FE49" s="996"/>
      <c r="FF49" s="996"/>
      <c r="FG49" s="996"/>
      <c r="FH49" s="996"/>
      <c r="FI49" s="996"/>
      <c r="FJ49" s="996"/>
      <c r="FK49" s="996"/>
      <c r="FL49" s="996"/>
      <c r="FM49" s="996"/>
      <c r="FN49" s="996"/>
      <c r="FO49" s="996"/>
      <c r="FP49" s="996"/>
      <c r="FQ49" s="996"/>
      <c r="FR49" s="996"/>
      <c r="FS49" s="996"/>
      <c r="FT49" s="996"/>
      <c r="FU49" s="996"/>
      <c r="FV49" s="996"/>
      <c r="FW49" s="996"/>
      <c r="FX49" s="996"/>
      <c r="FY49" s="996"/>
      <c r="FZ49" s="996"/>
      <c r="GA49" s="996"/>
      <c r="GB49" s="996"/>
      <c r="GC49" s="996"/>
      <c r="GD49" s="996"/>
      <c r="GE49" s="996"/>
      <c r="GF49" s="996"/>
      <c r="GG49" s="996"/>
      <c r="GH49" s="996"/>
      <c r="GI49" s="996"/>
      <c r="GJ49" s="996"/>
      <c r="GK49" s="996"/>
      <c r="GL49" s="996"/>
      <c r="GM49" s="996"/>
      <c r="GN49" s="996"/>
      <c r="GO49" s="996"/>
      <c r="GP49" s="996"/>
      <c r="GQ49" s="996"/>
      <c r="GR49" s="996"/>
      <c r="GS49" s="996"/>
      <c r="GT49" s="996"/>
      <c r="GU49" s="996"/>
      <c r="GV49" s="996"/>
      <c r="GW49" s="996"/>
      <c r="GX49" s="996"/>
      <c r="GY49" s="996"/>
      <c r="GZ49" s="996"/>
      <c r="HA49" s="996"/>
      <c r="HB49" s="996"/>
      <c r="HC49" s="996"/>
      <c r="HD49" s="996"/>
      <c r="HE49" s="996"/>
      <c r="HF49" s="996"/>
      <c r="HG49" s="996"/>
      <c r="HH49" s="996"/>
      <c r="HI49" s="996"/>
      <c r="HJ49" s="996"/>
      <c r="HK49" s="996"/>
      <c r="HL49" s="996"/>
      <c r="HM49" s="996"/>
      <c r="HN49" s="996"/>
      <c r="HO49" s="996"/>
      <c r="HP49" s="996"/>
      <c r="HQ49" s="996"/>
      <c r="HR49" s="996"/>
      <c r="HS49" s="996"/>
      <c r="HT49" s="996"/>
      <c r="HU49" s="996"/>
      <c r="HV49" s="996"/>
      <c r="HW49" s="996"/>
      <c r="HX49" s="996"/>
      <c r="HY49" s="996"/>
      <c r="HZ49" s="996"/>
      <c r="IA49" s="996"/>
      <c r="IB49" s="996"/>
      <c r="IC49" s="996"/>
      <c r="ID49" s="996"/>
      <c r="IE49" s="996"/>
      <c r="IF49" s="996"/>
      <c r="IG49" s="996"/>
      <c r="IH49" s="996"/>
      <c r="II49" s="996"/>
      <c r="IJ49" s="996"/>
      <c r="IK49" s="996"/>
      <c r="IL49" s="996"/>
      <c r="IM49" s="996"/>
      <c r="IN49" s="996"/>
      <c r="IO49" s="996"/>
      <c r="IP49" s="996"/>
      <c r="IQ49" s="996"/>
      <c r="IR49" s="996"/>
      <c r="IS49" s="996"/>
      <c r="IT49" s="996"/>
    </row>
    <row r="50" spans="1:254" s="997" customFormat="1">
      <c r="A50" s="562" t="s">
        <v>217</v>
      </c>
      <c r="B50" s="563">
        <f>'Sources and Uses Budget'!$C$49</f>
        <v>58778.223253851022</v>
      </c>
      <c r="C50" s="563">
        <f>'Sources and Uses Budget'!$C$49</f>
        <v>58778.223253851022</v>
      </c>
      <c r="D50" s="563">
        <f>'Sources and Uses Budget'!$C$49</f>
        <v>58778.223253851022</v>
      </c>
      <c r="E50" s="654">
        <f t="shared" si="0"/>
        <v>0</v>
      </c>
      <c r="F50" s="564"/>
      <c r="G50" s="565"/>
      <c r="H50" s="1001"/>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6"/>
      <c r="AL50" s="996"/>
      <c r="AM50" s="996"/>
      <c r="AN50" s="996"/>
      <c r="AO50" s="996"/>
      <c r="AP50" s="996"/>
      <c r="AQ50" s="996"/>
      <c r="AR50" s="996"/>
      <c r="AS50" s="996"/>
      <c r="AT50" s="996"/>
      <c r="AU50" s="996"/>
      <c r="AV50" s="996"/>
      <c r="AW50" s="996"/>
      <c r="AX50" s="996"/>
      <c r="AY50" s="996"/>
      <c r="AZ50" s="996"/>
      <c r="BA50" s="996"/>
      <c r="BB50" s="996"/>
      <c r="BC50" s="996"/>
      <c r="BD50" s="996"/>
      <c r="BE50" s="996"/>
      <c r="BF50" s="996"/>
      <c r="BG50" s="996"/>
      <c r="BH50" s="996"/>
      <c r="BI50" s="996"/>
      <c r="BJ50" s="996"/>
      <c r="BK50" s="996"/>
      <c r="BL50" s="996"/>
      <c r="BM50" s="996"/>
      <c r="BN50" s="996"/>
      <c r="BO50" s="996"/>
      <c r="BP50" s="996"/>
      <c r="BQ50" s="996"/>
      <c r="BR50" s="996"/>
      <c r="BS50" s="996"/>
      <c r="BT50" s="996"/>
      <c r="BU50" s="996"/>
      <c r="BV50" s="996"/>
      <c r="BW50" s="996"/>
      <c r="BX50" s="996"/>
      <c r="BY50" s="996"/>
      <c r="BZ50" s="996"/>
      <c r="CA50" s="996"/>
      <c r="CB50" s="996"/>
      <c r="CC50" s="996"/>
      <c r="CD50" s="996"/>
      <c r="CE50" s="996"/>
      <c r="CF50" s="996"/>
      <c r="CG50" s="996"/>
      <c r="CH50" s="996"/>
      <c r="CI50" s="996"/>
      <c r="CJ50" s="996"/>
      <c r="CK50" s="996"/>
      <c r="CL50" s="996"/>
      <c r="CM50" s="996"/>
      <c r="CN50" s="996"/>
      <c r="CO50" s="996"/>
      <c r="CP50" s="996"/>
      <c r="CQ50" s="996"/>
      <c r="CR50" s="996"/>
      <c r="CS50" s="996"/>
      <c r="CT50" s="996"/>
      <c r="CU50" s="996"/>
      <c r="CV50" s="996"/>
      <c r="CW50" s="996"/>
      <c r="CX50" s="996"/>
      <c r="CY50" s="996"/>
      <c r="CZ50" s="996"/>
      <c r="DA50" s="996"/>
      <c r="DB50" s="996"/>
      <c r="DC50" s="996"/>
      <c r="DD50" s="996"/>
      <c r="DE50" s="996"/>
      <c r="DF50" s="996"/>
      <c r="DG50" s="996"/>
      <c r="DH50" s="996"/>
      <c r="DI50" s="996"/>
      <c r="DJ50" s="996"/>
      <c r="DK50" s="996"/>
      <c r="DL50" s="996"/>
      <c r="DM50" s="996"/>
      <c r="DN50" s="996"/>
      <c r="DO50" s="996"/>
      <c r="DP50" s="996"/>
      <c r="DQ50" s="996"/>
      <c r="DR50" s="996"/>
      <c r="DS50" s="996"/>
      <c r="DT50" s="996"/>
      <c r="DU50" s="996"/>
      <c r="DV50" s="996"/>
      <c r="DW50" s="996"/>
      <c r="DX50" s="996"/>
      <c r="DY50" s="996"/>
      <c r="DZ50" s="996"/>
      <c r="EA50" s="996"/>
      <c r="EB50" s="996"/>
      <c r="EC50" s="996"/>
      <c r="ED50" s="996"/>
      <c r="EE50" s="996"/>
      <c r="EF50" s="996"/>
      <c r="EG50" s="996"/>
      <c r="EH50" s="996"/>
      <c r="EI50" s="996"/>
      <c r="EJ50" s="996"/>
      <c r="EK50" s="996"/>
      <c r="EL50" s="996"/>
      <c r="EM50" s="996"/>
      <c r="EN50" s="996"/>
      <c r="EO50" s="996"/>
      <c r="EP50" s="996"/>
      <c r="EQ50" s="996"/>
      <c r="ER50" s="996"/>
      <c r="ES50" s="996"/>
      <c r="ET50" s="996"/>
      <c r="EU50" s="996"/>
      <c r="EV50" s="996"/>
      <c r="EW50" s="996"/>
      <c r="EX50" s="996"/>
      <c r="EY50" s="996"/>
      <c r="EZ50" s="996"/>
      <c r="FA50" s="996"/>
      <c r="FB50" s="996"/>
      <c r="FC50" s="996"/>
      <c r="FD50" s="996"/>
      <c r="FE50" s="996"/>
      <c r="FF50" s="996"/>
      <c r="FG50" s="996"/>
      <c r="FH50" s="996"/>
      <c r="FI50" s="996"/>
      <c r="FJ50" s="996"/>
      <c r="FK50" s="996"/>
      <c r="FL50" s="996"/>
      <c r="FM50" s="996"/>
      <c r="FN50" s="996"/>
      <c r="FO50" s="996"/>
      <c r="FP50" s="996"/>
      <c r="FQ50" s="996"/>
      <c r="FR50" s="996"/>
      <c r="FS50" s="996"/>
      <c r="FT50" s="996"/>
      <c r="FU50" s="996"/>
      <c r="FV50" s="996"/>
      <c r="FW50" s="996"/>
      <c r="FX50" s="996"/>
      <c r="FY50" s="996"/>
      <c r="FZ50" s="996"/>
      <c r="GA50" s="996"/>
      <c r="GB50" s="996"/>
      <c r="GC50" s="996"/>
      <c r="GD50" s="996"/>
      <c r="GE50" s="996"/>
      <c r="GF50" s="996"/>
      <c r="GG50" s="996"/>
      <c r="GH50" s="996"/>
      <c r="GI50" s="996"/>
      <c r="GJ50" s="996"/>
      <c r="GK50" s="996"/>
      <c r="GL50" s="996"/>
      <c r="GM50" s="996"/>
      <c r="GN50" s="996"/>
      <c r="GO50" s="996"/>
      <c r="GP50" s="996"/>
      <c r="GQ50" s="996"/>
      <c r="GR50" s="996"/>
      <c r="GS50" s="996"/>
      <c r="GT50" s="996"/>
      <c r="GU50" s="996"/>
      <c r="GV50" s="996"/>
      <c r="GW50" s="996"/>
      <c r="GX50" s="996"/>
      <c r="GY50" s="996"/>
      <c r="GZ50" s="996"/>
      <c r="HA50" s="996"/>
      <c r="HB50" s="996"/>
      <c r="HC50" s="996"/>
      <c r="HD50" s="996"/>
      <c r="HE50" s="996"/>
      <c r="HF50" s="996"/>
      <c r="HG50" s="996"/>
      <c r="HH50" s="996"/>
      <c r="HI50" s="996"/>
      <c r="HJ50" s="996"/>
      <c r="HK50" s="996"/>
      <c r="HL50" s="996"/>
      <c r="HM50" s="996"/>
      <c r="HN50" s="996"/>
      <c r="HO50" s="996"/>
      <c r="HP50" s="996"/>
      <c r="HQ50" s="996"/>
      <c r="HR50" s="996"/>
      <c r="HS50" s="996"/>
      <c r="HT50" s="996"/>
      <c r="HU50" s="996"/>
      <c r="HV50" s="996"/>
      <c r="HW50" s="996"/>
      <c r="HX50" s="996"/>
      <c r="HY50" s="996"/>
      <c r="HZ50" s="996"/>
      <c r="IA50" s="996"/>
      <c r="IB50" s="996"/>
      <c r="IC50" s="996"/>
      <c r="ID50" s="996"/>
      <c r="IE50" s="996"/>
      <c r="IF50" s="996"/>
      <c r="IG50" s="996"/>
      <c r="IH50" s="996"/>
      <c r="II50" s="996"/>
      <c r="IJ50" s="996"/>
      <c r="IK50" s="996"/>
      <c r="IL50" s="996"/>
      <c r="IM50" s="996"/>
      <c r="IN50" s="996"/>
      <c r="IO50" s="996"/>
      <c r="IP50" s="996"/>
      <c r="IQ50" s="996"/>
      <c r="IR50" s="996"/>
      <c r="IS50" s="996"/>
      <c r="IT50" s="996"/>
    </row>
    <row r="51" spans="1:254" s="997" customFormat="1">
      <c r="A51" s="562" t="s">
        <v>218</v>
      </c>
      <c r="B51" s="563">
        <f>'Sources and Uses Budget'!$C$50</f>
        <v>724157.50685798691</v>
      </c>
      <c r="C51" s="563">
        <f>'Sources and Uses Budget'!$C$50</f>
        <v>724157.50685798691</v>
      </c>
      <c r="D51" s="563">
        <f>'Sources and Uses Budget'!$C$50</f>
        <v>724157.50685798691</v>
      </c>
      <c r="E51" s="654">
        <f t="shared" si="0"/>
        <v>0</v>
      </c>
      <c r="F51" s="564"/>
      <c r="G51" s="565"/>
      <c r="H51" s="1001"/>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c r="AM51" s="996"/>
      <c r="AN51" s="996"/>
      <c r="AO51" s="996"/>
      <c r="AP51" s="996"/>
      <c r="AQ51" s="996"/>
      <c r="AR51" s="996"/>
      <c r="AS51" s="996"/>
      <c r="AT51" s="996"/>
      <c r="AU51" s="996"/>
      <c r="AV51" s="996"/>
      <c r="AW51" s="996"/>
      <c r="AX51" s="996"/>
      <c r="AY51" s="996"/>
      <c r="AZ51" s="996"/>
      <c r="BA51" s="996"/>
      <c r="BB51" s="996"/>
      <c r="BC51" s="996"/>
      <c r="BD51" s="996"/>
      <c r="BE51" s="996"/>
      <c r="BF51" s="996"/>
      <c r="BG51" s="996"/>
      <c r="BH51" s="996"/>
      <c r="BI51" s="996"/>
      <c r="BJ51" s="996"/>
      <c r="BK51" s="996"/>
      <c r="BL51" s="996"/>
      <c r="BM51" s="996"/>
      <c r="BN51" s="996"/>
      <c r="BO51" s="996"/>
      <c r="BP51" s="996"/>
      <c r="BQ51" s="996"/>
      <c r="BR51" s="996"/>
      <c r="BS51" s="996"/>
      <c r="BT51" s="996"/>
      <c r="BU51" s="996"/>
      <c r="BV51" s="996"/>
      <c r="BW51" s="996"/>
      <c r="BX51" s="996"/>
      <c r="BY51" s="996"/>
      <c r="BZ51" s="996"/>
      <c r="CA51" s="996"/>
      <c r="CB51" s="996"/>
      <c r="CC51" s="996"/>
      <c r="CD51" s="996"/>
      <c r="CE51" s="996"/>
      <c r="CF51" s="996"/>
      <c r="CG51" s="996"/>
      <c r="CH51" s="996"/>
      <c r="CI51" s="996"/>
      <c r="CJ51" s="996"/>
      <c r="CK51" s="996"/>
      <c r="CL51" s="996"/>
      <c r="CM51" s="996"/>
      <c r="CN51" s="996"/>
      <c r="CO51" s="996"/>
      <c r="CP51" s="996"/>
      <c r="CQ51" s="996"/>
      <c r="CR51" s="996"/>
      <c r="CS51" s="996"/>
      <c r="CT51" s="996"/>
      <c r="CU51" s="996"/>
      <c r="CV51" s="996"/>
      <c r="CW51" s="996"/>
      <c r="CX51" s="996"/>
      <c r="CY51" s="996"/>
      <c r="CZ51" s="996"/>
      <c r="DA51" s="996"/>
      <c r="DB51" s="996"/>
      <c r="DC51" s="996"/>
      <c r="DD51" s="996"/>
      <c r="DE51" s="996"/>
      <c r="DF51" s="996"/>
      <c r="DG51" s="996"/>
      <c r="DH51" s="996"/>
      <c r="DI51" s="996"/>
      <c r="DJ51" s="996"/>
      <c r="DK51" s="996"/>
      <c r="DL51" s="996"/>
      <c r="DM51" s="996"/>
      <c r="DN51" s="996"/>
      <c r="DO51" s="996"/>
      <c r="DP51" s="996"/>
      <c r="DQ51" s="996"/>
      <c r="DR51" s="996"/>
      <c r="DS51" s="996"/>
      <c r="DT51" s="996"/>
      <c r="DU51" s="996"/>
      <c r="DV51" s="996"/>
      <c r="DW51" s="996"/>
      <c r="DX51" s="996"/>
      <c r="DY51" s="996"/>
      <c r="DZ51" s="996"/>
      <c r="EA51" s="996"/>
      <c r="EB51" s="996"/>
      <c r="EC51" s="996"/>
      <c r="ED51" s="996"/>
      <c r="EE51" s="996"/>
      <c r="EF51" s="996"/>
      <c r="EG51" s="996"/>
      <c r="EH51" s="996"/>
      <c r="EI51" s="996"/>
      <c r="EJ51" s="996"/>
      <c r="EK51" s="996"/>
      <c r="EL51" s="996"/>
      <c r="EM51" s="996"/>
      <c r="EN51" s="996"/>
      <c r="EO51" s="996"/>
      <c r="EP51" s="996"/>
      <c r="EQ51" s="996"/>
      <c r="ER51" s="996"/>
      <c r="ES51" s="996"/>
      <c r="ET51" s="996"/>
      <c r="EU51" s="996"/>
      <c r="EV51" s="996"/>
      <c r="EW51" s="996"/>
      <c r="EX51" s="996"/>
      <c r="EY51" s="996"/>
      <c r="EZ51" s="996"/>
      <c r="FA51" s="996"/>
      <c r="FB51" s="996"/>
      <c r="FC51" s="996"/>
      <c r="FD51" s="996"/>
      <c r="FE51" s="996"/>
      <c r="FF51" s="996"/>
      <c r="FG51" s="996"/>
      <c r="FH51" s="996"/>
      <c r="FI51" s="996"/>
      <c r="FJ51" s="996"/>
      <c r="FK51" s="996"/>
      <c r="FL51" s="996"/>
      <c r="FM51" s="996"/>
      <c r="FN51" s="996"/>
      <c r="FO51" s="996"/>
      <c r="FP51" s="996"/>
      <c r="FQ51" s="996"/>
      <c r="FR51" s="996"/>
      <c r="FS51" s="996"/>
      <c r="FT51" s="996"/>
      <c r="FU51" s="996"/>
      <c r="FV51" s="996"/>
      <c r="FW51" s="996"/>
      <c r="FX51" s="996"/>
      <c r="FY51" s="996"/>
      <c r="FZ51" s="996"/>
      <c r="GA51" s="996"/>
      <c r="GB51" s="996"/>
      <c r="GC51" s="996"/>
      <c r="GD51" s="996"/>
      <c r="GE51" s="996"/>
      <c r="GF51" s="996"/>
      <c r="GG51" s="996"/>
      <c r="GH51" s="996"/>
      <c r="GI51" s="996"/>
      <c r="GJ51" s="996"/>
      <c r="GK51" s="996"/>
      <c r="GL51" s="996"/>
      <c r="GM51" s="996"/>
      <c r="GN51" s="996"/>
      <c r="GO51" s="996"/>
      <c r="GP51" s="996"/>
      <c r="GQ51" s="996"/>
      <c r="GR51" s="996"/>
      <c r="GS51" s="996"/>
      <c r="GT51" s="996"/>
      <c r="GU51" s="996"/>
      <c r="GV51" s="996"/>
      <c r="GW51" s="996"/>
      <c r="GX51" s="996"/>
      <c r="GY51" s="996"/>
      <c r="GZ51" s="996"/>
      <c r="HA51" s="996"/>
      <c r="HB51" s="996"/>
      <c r="HC51" s="996"/>
      <c r="HD51" s="996"/>
      <c r="HE51" s="996"/>
      <c r="HF51" s="996"/>
      <c r="HG51" s="996"/>
      <c r="HH51" s="996"/>
      <c r="HI51" s="996"/>
      <c r="HJ51" s="996"/>
      <c r="HK51" s="996"/>
      <c r="HL51" s="996"/>
      <c r="HM51" s="996"/>
      <c r="HN51" s="996"/>
      <c r="HO51" s="996"/>
      <c r="HP51" s="996"/>
      <c r="HQ51" s="996"/>
      <c r="HR51" s="996"/>
      <c r="HS51" s="996"/>
      <c r="HT51" s="996"/>
      <c r="HU51" s="996"/>
      <c r="HV51" s="996"/>
      <c r="HW51" s="996"/>
      <c r="HX51" s="996"/>
      <c r="HY51" s="996"/>
      <c r="HZ51" s="996"/>
      <c r="IA51" s="996"/>
      <c r="IB51" s="996"/>
      <c r="IC51" s="996"/>
      <c r="ID51" s="996"/>
      <c r="IE51" s="996"/>
      <c r="IF51" s="996"/>
      <c r="IG51" s="996"/>
      <c r="IH51" s="996"/>
      <c r="II51" s="996"/>
      <c r="IJ51" s="996"/>
      <c r="IK51" s="996"/>
      <c r="IL51" s="996"/>
      <c r="IM51" s="996"/>
      <c r="IN51" s="996"/>
      <c r="IO51" s="996"/>
      <c r="IP51" s="996"/>
      <c r="IQ51" s="996"/>
      <c r="IR51" s="996"/>
      <c r="IS51" s="996"/>
      <c r="IT51" s="996"/>
    </row>
    <row r="52" spans="1:254" s="997" customFormat="1">
      <c r="A52" s="568" t="s">
        <v>374</v>
      </c>
      <c r="B52" s="563">
        <f>'Sources and Uses Budget'!$C$51</f>
        <v>0</v>
      </c>
      <c r="C52" s="563">
        <f>'Sources and Uses Budget'!$C$51</f>
        <v>0</v>
      </c>
      <c r="D52" s="563">
        <f>'Sources and Uses Budget'!$C$51</f>
        <v>0</v>
      </c>
      <c r="E52" s="654">
        <f t="shared" si="0"/>
        <v>0</v>
      </c>
      <c r="F52" s="564"/>
      <c r="G52" s="565"/>
      <c r="H52" s="1001"/>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c r="AH52" s="996"/>
      <c r="AI52" s="996"/>
      <c r="AJ52" s="996"/>
      <c r="AK52" s="996"/>
      <c r="AL52" s="996"/>
      <c r="AM52" s="996"/>
      <c r="AN52" s="996"/>
      <c r="AO52" s="996"/>
      <c r="AP52" s="996"/>
      <c r="AQ52" s="996"/>
      <c r="AR52" s="996"/>
      <c r="AS52" s="996"/>
      <c r="AT52" s="996"/>
      <c r="AU52" s="996"/>
      <c r="AV52" s="996"/>
      <c r="AW52" s="996"/>
      <c r="AX52" s="996"/>
      <c r="AY52" s="996"/>
      <c r="AZ52" s="996"/>
      <c r="BA52" s="996"/>
      <c r="BB52" s="996"/>
      <c r="BC52" s="996"/>
      <c r="BD52" s="996"/>
      <c r="BE52" s="996"/>
      <c r="BF52" s="996"/>
      <c r="BG52" s="996"/>
      <c r="BH52" s="996"/>
      <c r="BI52" s="996"/>
      <c r="BJ52" s="996"/>
      <c r="BK52" s="996"/>
      <c r="BL52" s="996"/>
      <c r="BM52" s="996"/>
      <c r="BN52" s="996"/>
      <c r="BO52" s="996"/>
      <c r="BP52" s="996"/>
      <c r="BQ52" s="996"/>
      <c r="BR52" s="996"/>
      <c r="BS52" s="996"/>
      <c r="BT52" s="996"/>
      <c r="BU52" s="996"/>
      <c r="BV52" s="996"/>
      <c r="BW52" s="996"/>
      <c r="BX52" s="996"/>
      <c r="BY52" s="996"/>
      <c r="BZ52" s="996"/>
      <c r="CA52" s="996"/>
      <c r="CB52" s="996"/>
      <c r="CC52" s="996"/>
      <c r="CD52" s="996"/>
      <c r="CE52" s="996"/>
      <c r="CF52" s="996"/>
      <c r="CG52" s="996"/>
      <c r="CH52" s="996"/>
      <c r="CI52" s="996"/>
      <c r="CJ52" s="996"/>
      <c r="CK52" s="996"/>
      <c r="CL52" s="996"/>
      <c r="CM52" s="996"/>
      <c r="CN52" s="996"/>
      <c r="CO52" s="996"/>
      <c r="CP52" s="996"/>
      <c r="CQ52" s="996"/>
      <c r="CR52" s="996"/>
      <c r="CS52" s="996"/>
      <c r="CT52" s="996"/>
      <c r="CU52" s="996"/>
      <c r="CV52" s="996"/>
      <c r="CW52" s="996"/>
      <c r="CX52" s="996"/>
      <c r="CY52" s="996"/>
      <c r="CZ52" s="996"/>
      <c r="DA52" s="996"/>
      <c r="DB52" s="996"/>
      <c r="DC52" s="996"/>
      <c r="DD52" s="996"/>
      <c r="DE52" s="996"/>
      <c r="DF52" s="996"/>
      <c r="DG52" s="996"/>
      <c r="DH52" s="996"/>
      <c r="DI52" s="996"/>
      <c r="DJ52" s="996"/>
      <c r="DK52" s="996"/>
      <c r="DL52" s="996"/>
      <c r="DM52" s="996"/>
      <c r="DN52" s="996"/>
      <c r="DO52" s="996"/>
      <c r="DP52" s="996"/>
      <c r="DQ52" s="996"/>
      <c r="DR52" s="996"/>
      <c r="DS52" s="996"/>
      <c r="DT52" s="996"/>
      <c r="DU52" s="996"/>
      <c r="DV52" s="996"/>
      <c r="DW52" s="996"/>
      <c r="DX52" s="996"/>
      <c r="DY52" s="996"/>
      <c r="DZ52" s="996"/>
      <c r="EA52" s="996"/>
      <c r="EB52" s="996"/>
      <c r="EC52" s="996"/>
      <c r="ED52" s="996"/>
      <c r="EE52" s="996"/>
      <c r="EF52" s="996"/>
      <c r="EG52" s="996"/>
      <c r="EH52" s="996"/>
      <c r="EI52" s="996"/>
      <c r="EJ52" s="996"/>
      <c r="EK52" s="996"/>
      <c r="EL52" s="996"/>
      <c r="EM52" s="996"/>
      <c r="EN52" s="996"/>
      <c r="EO52" s="996"/>
      <c r="EP52" s="996"/>
      <c r="EQ52" s="996"/>
      <c r="ER52" s="996"/>
      <c r="ES52" s="996"/>
      <c r="ET52" s="996"/>
      <c r="EU52" s="996"/>
      <c r="EV52" s="996"/>
      <c r="EW52" s="996"/>
      <c r="EX52" s="996"/>
      <c r="EY52" s="996"/>
      <c r="EZ52" s="996"/>
      <c r="FA52" s="996"/>
      <c r="FB52" s="996"/>
      <c r="FC52" s="996"/>
      <c r="FD52" s="996"/>
      <c r="FE52" s="996"/>
      <c r="FF52" s="996"/>
      <c r="FG52" s="996"/>
      <c r="FH52" s="996"/>
      <c r="FI52" s="996"/>
      <c r="FJ52" s="996"/>
      <c r="FK52" s="996"/>
      <c r="FL52" s="996"/>
      <c r="FM52" s="996"/>
      <c r="FN52" s="996"/>
      <c r="FO52" s="996"/>
      <c r="FP52" s="996"/>
      <c r="FQ52" s="996"/>
      <c r="FR52" s="996"/>
      <c r="FS52" s="996"/>
      <c r="FT52" s="996"/>
      <c r="FU52" s="996"/>
      <c r="FV52" s="996"/>
      <c r="FW52" s="996"/>
      <c r="FX52" s="996"/>
      <c r="FY52" s="996"/>
      <c r="FZ52" s="996"/>
      <c r="GA52" s="996"/>
      <c r="GB52" s="996"/>
      <c r="GC52" s="996"/>
      <c r="GD52" s="996"/>
      <c r="GE52" s="996"/>
      <c r="GF52" s="996"/>
      <c r="GG52" s="996"/>
      <c r="GH52" s="996"/>
      <c r="GI52" s="996"/>
      <c r="GJ52" s="996"/>
      <c r="GK52" s="996"/>
      <c r="GL52" s="996"/>
      <c r="GM52" s="996"/>
      <c r="GN52" s="996"/>
      <c r="GO52" s="996"/>
      <c r="GP52" s="996"/>
      <c r="GQ52" s="996"/>
      <c r="GR52" s="996"/>
      <c r="GS52" s="996"/>
      <c r="GT52" s="996"/>
      <c r="GU52" s="996"/>
      <c r="GV52" s="996"/>
      <c r="GW52" s="996"/>
      <c r="GX52" s="996"/>
      <c r="GY52" s="996"/>
      <c r="GZ52" s="996"/>
      <c r="HA52" s="996"/>
      <c r="HB52" s="996"/>
      <c r="HC52" s="996"/>
      <c r="HD52" s="996"/>
      <c r="HE52" s="996"/>
      <c r="HF52" s="996"/>
      <c r="HG52" s="996"/>
      <c r="HH52" s="996"/>
      <c r="HI52" s="996"/>
      <c r="HJ52" s="996"/>
      <c r="HK52" s="996"/>
      <c r="HL52" s="996"/>
      <c r="HM52" s="996"/>
      <c r="HN52" s="996"/>
      <c r="HO52" s="996"/>
      <c r="HP52" s="996"/>
      <c r="HQ52" s="996"/>
      <c r="HR52" s="996"/>
      <c r="HS52" s="996"/>
      <c r="HT52" s="996"/>
      <c r="HU52" s="996"/>
      <c r="HV52" s="996"/>
      <c r="HW52" s="996"/>
      <c r="HX52" s="996"/>
      <c r="HY52" s="996"/>
      <c r="HZ52" s="996"/>
      <c r="IA52" s="996"/>
      <c r="IB52" s="996"/>
      <c r="IC52" s="996"/>
      <c r="ID52" s="996"/>
      <c r="IE52" s="996"/>
      <c r="IF52" s="996"/>
      <c r="IG52" s="996"/>
      <c r="IH52" s="996"/>
      <c r="II52" s="996"/>
      <c r="IJ52" s="996"/>
      <c r="IK52" s="996"/>
      <c r="IL52" s="996"/>
      <c r="IM52" s="996"/>
      <c r="IN52" s="996"/>
      <c r="IO52" s="996"/>
      <c r="IP52" s="996"/>
      <c r="IQ52" s="996"/>
      <c r="IR52" s="996"/>
      <c r="IS52" s="996"/>
      <c r="IT52" s="996"/>
    </row>
    <row r="53" spans="1:254" s="997" customFormat="1">
      <c r="A53" s="568" t="s">
        <v>374</v>
      </c>
      <c r="B53" s="563">
        <f>'Sources and Uses Budget'!$C$52</f>
        <v>0</v>
      </c>
      <c r="C53" s="563">
        <f>'Sources and Uses Budget'!$C$52</f>
        <v>0</v>
      </c>
      <c r="D53" s="563">
        <f>'Sources and Uses Budget'!$C$52</f>
        <v>0</v>
      </c>
      <c r="E53" s="654">
        <f t="shared" si="0"/>
        <v>0</v>
      </c>
      <c r="F53" s="564"/>
      <c r="G53" s="565"/>
      <c r="H53" s="1001"/>
      <c r="I53" s="996"/>
      <c r="J53" s="996"/>
      <c r="K53" s="996"/>
      <c r="L53" s="996"/>
      <c r="M53" s="996"/>
      <c r="N53" s="996"/>
      <c r="O53" s="996"/>
      <c r="P53" s="996"/>
      <c r="Q53" s="996"/>
      <c r="R53" s="996"/>
      <c r="S53" s="996"/>
      <c r="T53" s="996"/>
      <c r="U53" s="996"/>
      <c r="V53" s="996"/>
      <c r="W53" s="996"/>
      <c r="X53" s="996"/>
      <c r="Y53" s="996"/>
      <c r="Z53" s="996"/>
      <c r="AA53" s="996"/>
      <c r="AB53" s="996"/>
      <c r="AC53" s="996"/>
      <c r="AD53" s="996"/>
      <c r="AE53" s="996"/>
      <c r="AF53" s="996"/>
      <c r="AG53" s="996"/>
      <c r="AH53" s="996"/>
      <c r="AI53" s="996"/>
      <c r="AJ53" s="996"/>
      <c r="AK53" s="996"/>
      <c r="AL53" s="996"/>
      <c r="AM53" s="996"/>
      <c r="AN53" s="996"/>
      <c r="AO53" s="996"/>
      <c r="AP53" s="996"/>
      <c r="AQ53" s="996"/>
      <c r="AR53" s="996"/>
      <c r="AS53" s="996"/>
      <c r="AT53" s="996"/>
      <c r="AU53" s="996"/>
      <c r="AV53" s="996"/>
      <c r="AW53" s="996"/>
      <c r="AX53" s="996"/>
      <c r="AY53" s="996"/>
      <c r="AZ53" s="996"/>
      <c r="BA53" s="996"/>
      <c r="BB53" s="996"/>
      <c r="BC53" s="996"/>
      <c r="BD53" s="996"/>
      <c r="BE53" s="996"/>
      <c r="BF53" s="996"/>
      <c r="BG53" s="996"/>
      <c r="BH53" s="996"/>
      <c r="BI53" s="996"/>
      <c r="BJ53" s="996"/>
      <c r="BK53" s="996"/>
      <c r="BL53" s="996"/>
      <c r="BM53" s="996"/>
      <c r="BN53" s="996"/>
      <c r="BO53" s="996"/>
      <c r="BP53" s="996"/>
      <c r="BQ53" s="996"/>
      <c r="BR53" s="996"/>
      <c r="BS53" s="996"/>
      <c r="BT53" s="996"/>
      <c r="BU53" s="996"/>
      <c r="BV53" s="996"/>
      <c r="BW53" s="996"/>
      <c r="BX53" s="996"/>
      <c r="BY53" s="996"/>
      <c r="BZ53" s="996"/>
      <c r="CA53" s="996"/>
      <c r="CB53" s="996"/>
      <c r="CC53" s="996"/>
      <c r="CD53" s="996"/>
      <c r="CE53" s="996"/>
      <c r="CF53" s="996"/>
      <c r="CG53" s="996"/>
      <c r="CH53" s="996"/>
      <c r="CI53" s="996"/>
      <c r="CJ53" s="996"/>
      <c r="CK53" s="996"/>
      <c r="CL53" s="996"/>
      <c r="CM53" s="996"/>
      <c r="CN53" s="996"/>
      <c r="CO53" s="996"/>
      <c r="CP53" s="996"/>
      <c r="CQ53" s="996"/>
      <c r="CR53" s="996"/>
      <c r="CS53" s="996"/>
      <c r="CT53" s="996"/>
      <c r="CU53" s="996"/>
      <c r="CV53" s="996"/>
      <c r="CW53" s="996"/>
      <c r="CX53" s="996"/>
      <c r="CY53" s="996"/>
      <c r="CZ53" s="996"/>
      <c r="DA53" s="996"/>
      <c r="DB53" s="996"/>
      <c r="DC53" s="996"/>
      <c r="DD53" s="996"/>
      <c r="DE53" s="996"/>
      <c r="DF53" s="996"/>
      <c r="DG53" s="996"/>
      <c r="DH53" s="996"/>
      <c r="DI53" s="996"/>
      <c r="DJ53" s="996"/>
      <c r="DK53" s="996"/>
      <c r="DL53" s="996"/>
      <c r="DM53" s="996"/>
      <c r="DN53" s="996"/>
      <c r="DO53" s="996"/>
      <c r="DP53" s="996"/>
      <c r="DQ53" s="996"/>
      <c r="DR53" s="996"/>
      <c r="DS53" s="996"/>
      <c r="DT53" s="996"/>
      <c r="DU53" s="996"/>
      <c r="DV53" s="996"/>
      <c r="DW53" s="996"/>
      <c r="DX53" s="996"/>
      <c r="DY53" s="996"/>
      <c r="DZ53" s="996"/>
      <c r="EA53" s="996"/>
      <c r="EB53" s="996"/>
      <c r="EC53" s="996"/>
      <c r="ED53" s="996"/>
      <c r="EE53" s="996"/>
      <c r="EF53" s="996"/>
      <c r="EG53" s="996"/>
      <c r="EH53" s="996"/>
      <c r="EI53" s="996"/>
      <c r="EJ53" s="996"/>
      <c r="EK53" s="996"/>
      <c r="EL53" s="996"/>
      <c r="EM53" s="996"/>
      <c r="EN53" s="996"/>
      <c r="EO53" s="996"/>
      <c r="EP53" s="996"/>
      <c r="EQ53" s="996"/>
      <c r="ER53" s="996"/>
      <c r="ES53" s="996"/>
      <c r="ET53" s="996"/>
      <c r="EU53" s="996"/>
      <c r="EV53" s="996"/>
      <c r="EW53" s="996"/>
      <c r="EX53" s="996"/>
      <c r="EY53" s="996"/>
      <c r="EZ53" s="996"/>
      <c r="FA53" s="996"/>
      <c r="FB53" s="996"/>
      <c r="FC53" s="996"/>
      <c r="FD53" s="996"/>
      <c r="FE53" s="996"/>
      <c r="FF53" s="996"/>
      <c r="FG53" s="996"/>
      <c r="FH53" s="996"/>
      <c r="FI53" s="996"/>
      <c r="FJ53" s="996"/>
      <c r="FK53" s="996"/>
      <c r="FL53" s="996"/>
      <c r="FM53" s="996"/>
      <c r="FN53" s="996"/>
      <c r="FO53" s="996"/>
      <c r="FP53" s="996"/>
      <c r="FQ53" s="996"/>
      <c r="FR53" s="996"/>
      <c r="FS53" s="996"/>
      <c r="FT53" s="996"/>
      <c r="FU53" s="996"/>
      <c r="FV53" s="996"/>
      <c r="FW53" s="996"/>
      <c r="FX53" s="996"/>
      <c r="FY53" s="996"/>
      <c r="FZ53" s="996"/>
      <c r="GA53" s="996"/>
      <c r="GB53" s="996"/>
      <c r="GC53" s="996"/>
      <c r="GD53" s="996"/>
      <c r="GE53" s="996"/>
      <c r="GF53" s="996"/>
      <c r="GG53" s="996"/>
      <c r="GH53" s="996"/>
      <c r="GI53" s="996"/>
      <c r="GJ53" s="996"/>
      <c r="GK53" s="996"/>
      <c r="GL53" s="996"/>
      <c r="GM53" s="996"/>
      <c r="GN53" s="996"/>
      <c r="GO53" s="996"/>
      <c r="GP53" s="996"/>
      <c r="GQ53" s="996"/>
      <c r="GR53" s="996"/>
      <c r="GS53" s="996"/>
      <c r="GT53" s="996"/>
      <c r="GU53" s="996"/>
      <c r="GV53" s="996"/>
      <c r="GW53" s="996"/>
      <c r="GX53" s="996"/>
      <c r="GY53" s="996"/>
      <c r="GZ53" s="996"/>
      <c r="HA53" s="996"/>
      <c r="HB53" s="996"/>
      <c r="HC53" s="996"/>
      <c r="HD53" s="996"/>
      <c r="HE53" s="996"/>
      <c r="HF53" s="996"/>
      <c r="HG53" s="996"/>
      <c r="HH53" s="996"/>
      <c r="HI53" s="996"/>
      <c r="HJ53" s="996"/>
      <c r="HK53" s="996"/>
      <c r="HL53" s="996"/>
      <c r="HM53" s="996"/>
      <c r="HN53" s="996"/>
      <c r="HO53" s="996"/>
      <c r="HP53" s="996"/>
      <c r="HQ53" s="996"/>
      <c r="HR53" s="996"/>
      <c r="HS53" s="996"/>
      <c r="HT53" s="996"/>
      <c r="HU53" s="996"/>
      <c r="HV53" s="996"/>
      <c r="HW53" s="996"/>
      <c r="HX53" s="996"/>
      <c r="HY53" s="996"/>
      <c r="HZ53" s="996"/>
      <c r="IA53" s="996"/>
      <c r="IB53" s="996"/>
      <c r="IC53" s="996"/>
      <c r="ID53" s="996"/>
      <c r="IE53" s="996"/>
      <c r="IF53" s="996"/>
      <c r="IG53" s="996"/>
      <c r="IH53" s="996"/>
      <c r="II53" s="996"/>
      <c r="IJ53" s="996"/>
      <c r="IK53" s="996"/>
      <c r="IL53" s="996"/>
      <c r="IM53" s="996"/>
      <c r="IN53" s="996"/>
      <c r="IO53" s="996"/>
      <c r="IP53" s="996"/>
      <c r="IQ53" s="996"/>
      <c r="IR53" s="996"/>
      <c r="IS53" s="996"/>
      <c r="IT53" s="996"/>
    </row>
    <row r="54" spans="1:254" s="999" customFormat="1">
      <c r="A54" s="566" t="s">
        <v>220</v>
      </c>
      <c r="B54" s="569">
        <f>SUM(B44:B53)</f>
        <v>2830326.5705673103</v>
      </c>
      <c r="C54" s="569">
        <f>SUM(C44:C53)</f>
        <v>2830326.5705673103</v>
      </c>
      <c r="D54" s="569">
        <f>SUM(D44:D53)</f>
        <v>2830326.5705673103</v>
      </c>
      <c r="E54" s="654">
        <f t="shared" si="0"/>
        <v>0</v>
      </c>
      <c r="F54" s="564"/>
      <c r="G54" s="565"/>
      <c r="H54" s="1002"/>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998"/>
      <c r="AH54" s="998"/>
      <c r="AI54" s="998"/>
      <c r="AJ54" s="998"/>
      <c r="AK54" s="998"/>
      <c r="AL54" s="998"/>
      <c r="AM54" s="998"/>
      <c r="AN54" s="998"/>
      <c r="AO54" s="998"/>
      <c r="AP54" s="998"/>
      <c r="AQ54" s="998"/>
      <c r="AR54" s="998"/>
      <c r="AS54" s="998"/>
      <c r="AT54" s="998"/>
      <c r="AU54" s="998"/>
      <c r="AV54" s="998"/>
      <c r="AW54" s="998"/>
      <c r="AX54" s="998"/>
      <c r="AY54" s="998"/>
      <c r="AZ54" s="998"/>
      <c r="BA54" s="998"/>
      <c r="BB54" s="998"/>
      <c r="BC54" s="998"/>
      <c r="BD54" s="998"/>
      <c r="BE54" s="998"/>
      <c r="BF54" s="998"/>
      <c r="BG54" s="998"/>
      <c r="BH54" s="998"/>
      <c r="BI54" s="998"/>
      <c r="BJ54" s="998"/>
      <c r="BK54" s="998"/>
      <c r="BL54" s="998"/>
      <c r="BM54" s="998"/>
      <c r="BN54" s="998"/>
      <c r="BO54" s="998"/>
      <c r="BP54" s="998"/>
      <c r="BQ54" s="998"/>
      <c r="BR54" s="998"/>
      <c r="BS54" s="998"/>
      <c r="BT54" s="998"/>
      <c r="BU54" s="998"/>
      <c r="BV54" s="998"/>
      <c r="BW54" s="998"/>
      <c r="BX54" s="998"/>
      <c r="BY54" s="998"/>
      <c r="BZ54" s="998"/>
      <c r="CA54" s="998"/>
      <c r="CB54" s="998"/>
      <c r="CC54" s="998"/>
      <c r="CD54" s="998"/>
      <c r="CE54" s="998"/>
      <c r="CF54" s="998"/>
      <c r="CG54" s="998"/>
      <c r="CH54" s="998"/>
      <c r="CI54" s="998"/>
      <c r="CJ54" s="998"/>
      <c r="CK54" s="998"/>
      <c r="CL54" s="998"/>
      <c r="CM54" s="998"/>
      <c r="CN54" s="998"/>
      <c r="CO54" s="998"/>
      <c r="CP54" s="998"/>
      <c r="CQ54" s="998"/>
      <c r="CR54" s="998"/>
      <c r="CS54" s="998"/>
      <c r="CT54" s="998"/>
      <c r="CU54" s="998"/>
      <c r="CV54" s="998"/>
      <c r="CW54" s="998"/>
      <c r="CX54" s="998"/>
      <c r="CY54" s="998"/>
      <c r="CZ54" s="998"/>
      <c r="DA54" s="998"/>
      <c r="DB54" s="998"/>
      <c r="DC54" s="998"/>
      <c r="DD54" s="998"/>
      <c r="DE54" s="998"/>
      <c r="DF54" s="998"/>
      <c r="DG54" s="998"/>
      <c r="DH54" s="998"/>
      <c r="DI54" s="998"/>
      <c r="DJ54" s="998"/>
      <c r="DK54" s="998"/>
      <c r="DL54" s="998"/>
      <c r="DM54" s="998"/>
      <c r="DN54" s="998"/>
      <c r="DO54" s="998"/>
      <c r="DP54" s="998"/>
      <c r="DQ54" s="998"/>
      <c r="DR54" s="998"/>
      <c r="DS54" s="998"/>
      <c r="DT54" s="998"/>
      <c r="DU54" s="998"/>
      <c r="DV54" s="998"/>
      <c r="DW54" s="998"/>
      <c r="DX54" s="998"/>
      <c r="DY54" s="998"/>
      <c r="DZ54" s="998"/>
      <c r="EA54" s="998"/>
      <c r="EB54" s="998"/>
      <c r="EC54" s="998"/>
      <c r="ED54" s="998"/>
      <c r="EE54" s="998"/>
      <c r="EF54" s="998"/>
      <c r="EG54" s="998"/>
      <c r="EH54" s="998"/>
      <c r="EI54" s="998"/>
      <c r="EJ54" s="998"/>
      <c r="EK54" s="998"/>
      <c r="EL54" s="998"/>
      <c r="EM54" s="998"/>
      <c r="EN54" s="998"/>
      <c r="EO54" s="998"/>
      <c r="EP54" s="998"/>
      <c r="EQ54" s="998"/>
      <c r="ER54" s="998"/>
      <c r="ES54" s="998"/>
      <c r="ET54" s="998"/>
      <c r="EU54" s="998"/>
      <c r="EV54" s="998"/>
      <c r="EW54" s="998"/>
      <c r="EX54" s="998"/>
      <c r="EY54" s="998"/>
      <c r="EZ54" s="998"/>
      <c r="FA54" s="998"/>
      <c r="FB54" s="998"/>
      <c r="FC54" s="998"/>
      <c r="FD54" s="998"/>
      <c r="FE54" s="998"/>
      <c r="FF54" s="998"/>
      <c r="FG54" s="998"/>
      <c r="FH54" s="998"/>
      <c r="FI54" s="998"/>
      <c r="FJ54" s="998"/>
      <c r="FK54" s="998"/>
      <c r="FL54" s="998"/>
      <c r="FM54" s="998"/>
      <c r="FN54" s="998"/>
      <c r="FO54" s="998"/>
      <c r="FP54" s="998"/>
      <c r="FQ54" s="998"/>
      <c r="FR54" s="998"/>
      <c r="FS54" s="998"/>
      <c r="FT54" s="998"/>
      <c r="FU54" s="998"/>
      <c r="FV54" s="998"/>
      <c r="FW54" s="998"/>
      <c r="FX54" s="998"/>
      <c r="FY54" s="998"/>
      <c r="FZ54" s="998"/>
      <c r="GA54" s="998"/>
      <c r="GB54" s="998"/>
      <c r="GC54" s="998"/>
      <c r="GD54" s="998"/>
      <c r="GE54" s="998"/>
      <c r="GF54" s="998"/>
      <c r="GG54" s="998"/>
      <c r="GH54" s="998"/>
      <c r="GI54" s="998"/>
      <c r="GJ54" s="998"/>
      <c r="GK54" s="998"/>
      <c r="GL54" s="998"/>
      <c r="GM54" s="998"/>
      <c r="GN54" s="998"/>
      <c r="GO54" s="998"/>
      <c r="GP54" s="998"/>
      <c r="GQ54" s="998"/>
      <c r="GR54" s="998"/>
      <c r="GS54" s="998"/>
      <c r="GT54" s="998"/>
      <c r="GU54" s="998"/>
      <c r="GV54" s="998"/>
      <c r="GW54" s="998"/>
      <c r="GX54" s="998"/>
      <c r="GY54" s="998"/>
      <c r="GZ54" s="998"/>
      <c r="HA54" s="998"/>
      <c r="HB54" s="998"/>
      <c r="HC54" s="998"/>
      <c r="HD54" s="998"/>
      <c r="HE54" s="998"/>
      <c r="HF54" s="998"/>
      <c r="HG54" s="998"/>
      <c r="HH54" s="998"/>
      <c r="HI54" s="998"/>
      <c r="HJ54" s="998"/>
      <c r="HK54" s="998"/>
      <c r="HL54" s="998"/>
      <c r="HM54" s="998"/>
      <c r="HN54" s="998"/>
      <c r="HO54" s="998"/>
      <c r="HP54" s="998"/>
      <c r="HQ54" s="998"/>
      <c r="HR54" s="998"/>
      <c r="HS54" s="998"/>
      <c r="HT54" s="998"/>
      <c r="HU54" s="998"/>
      <c r="HV54" s="998"/>
      <c r="HW54" s="998"/>
      <c r="HX54" s="998"/>
      <c r="HY54" s="998"/>
      <c r="HZ54" s="998"/>
      <c r="IA54" s="998"/>
      <c r="IB54" s="998"/>
      <c r="IC54" s="998"/>
      <c r="ID54" s="998"/>
      <c r="IE54" s="998"/>
      <c r="IF54" s="998"/>
      <c r="IG54" s="998"/>
      <c r="IH54" s="998"/>
      <c r="II54" s="998"/>
      <c r="IJ54" s="998"/>
      <c r="IK54" s="998"/>
      <c r="IL54" s="998"/>
      <c r="IM54" s="998"/>
      <c r="IN54" s="998"/>
      <c r="IO54" s="998"/>
      <c r="IP54" s="998"/>
      <c r="IQ54" s="998"/>
      <c r="IR54" s="998"/>
      <c r="IS54" s="998"/>
      <c r="IT54" s="998"/>
    </row>
    <row r="55" spans="1:254" s="997" customFormat="1">
      <c r="A55" s="560" t="s">
        <v>566</v>
      </c>
      <c r="B55" s="560"/>
      <c r="C55" s="560"/>
      <c r="D55" s="560"/>
      <c r="E55" s="560"/>
      <c r="F55" s="582"/>
      <c r="G55" s="560"/>
      <c r="H55" s="1001"/>
      <c r="I55" s="996"/>
      <c r="J55" s="996"/>
      <c r="K55" s="996"/>
      <c r="L55" s="996"/>
      <c r="M55" s="996"/>
      <c r="N55" s="996"/>
      <c r="O55" s="996"/>
      <c r="P55" s="996"/>
      <c r="Q55" s="996"/>
      <c r="R55" s="996"/>
      <c r="S55" s="996"/>
      <c r="T55" s="996"/>
      <c r="U55" s="996"/>
      <c r="V55" s="996"/>
      <c r="W55" s="996"/>
      <c r="X55" s="996"/>
      <c r="Y55" s="996"/>
      <c r="Z55" s="996"/>
      <c r="AA55" s="996"/>
      <c r="AB55" s="996"/>
      <c r="AC55" s="996"/>
      <c r="AD55" s="996"/>
      <c r="AE55" s="996"/>
      <c r="AF55" s="996"/>
      <c r="AG55" s="996"/>
      <c r="AH55" s="996"/>
      <c r="AI55" s="996"/>
      <c r="AJ55" s="996"/>
      <c r="AK55" s="996"/>
      <c r="AL55" s="996"/>
      <c r="AM55" s="996"/>
      <c r="AN55" s="996"/>
      <c r="AO55" s="996"/>
      <c r="AP55" s="996"/>
      <c r="AQ55" s="996"/>
      <c r="AR55" s="996"/>
      <c r="AS55" s="996"/>
      <c r="AT55" s="996"/>
      <c r="AU55" s="996"/>
      <c r="AV55" s="996"/>
      <c r="AW55" s="996"/>
      <c r="AX55" s="996"/>
      <c r="AY55" s="996"/>
      <c r="AZ55" s="996"/>
      <c r="BA55" s="996"/>
      <c r="BB55" s="996"/>
      <c r="BC55" s="996"/>
      <c r="BD55" s="996"/>
      <c r="BE55" s="996"/>
      <c r="BF55" s="996"/>
      <c r="BG55" s="996"/>
      <c r="BH55" s="996"/>
      <c r="BI55" s="996"/>
      <c r="BJ55" s="996"/>
      <c r="BK55" s="996"/>
      <c r="BL55" s="996"/>
      <c r="BM55" s="996"/>
      <c r="BN55" s="996"/>
      <c r="BO55" s="996"/>
      <c r="BP55" s="996"/>
      <c r="BQ55" s="996"/>
      <c r="BR55" s="996"/>
      <c r="BS55" s="996"/>
      <c r="BT55" s="996"/>
      <c r="BU55" s="996"/>
      <c r="BV55" s="996"/>
      <c r="BW55" s="996"/>
      <c r="BX55" s="996"/>
      <c r="BY55" s="996"/>
      <c r="BZ55" s="996"/>
      <c r="CA55" s="996"/>
      <c r="CB55" s="996"/>
      <c r="CC55" s="996"/>
      <c r="CD55" s="996"/>
      <c r="CE55" s="996"/>
      <c r="CF55" s="996"/>
      <c r="CG55" s="996"/>
      <c r="CH55" s="996"/>
      <c r="CI55" s="996"/>
      <c r="CJ55" s="996"/>
      <c r="CK55" s="996"/>
      <c r="CL55" s="996"/>
      <c r="CM55" s="996"/>
      <c r="CN55" s="996"/>
      <c r="CO55" s="996"/>
      <c r="CP55" s="996"/>
      <c r="CQ55" s="996"/>
      <c r="CR55" s="996"/>
      <c r="CS55" s="996"/>
      <c r="CT55" s="996"/>
      <c r="CU55" s="996"/>
      <c r="CV55" s="996"/>
      <c r="CW55" s="996"/>
      <c r="CX55" s="996"/>
      <c r="CY55" s="996"/>
      <c r="CZ55" s="996"/>
      <c r="DA55" s="996"/>
      <c r="DB55" s="996"/>
      <c r="DC55" s="996"/>
      <c r="DD55" s="996"/>
      <c r="DE55" s="996"/>
      <c r="DF55" s="996"/>
      <c r="DG55" s="996"/>
      <c r="DH55" s="996"/>
      <c r="DI55" s="996"/>
      <c r="DJ55" s="996"/>
      <c r="DK55" s="996"/>
      <c r="DL55" s="996"/>
      <c r="DM55" s="996"/>
      <c r="DN55" s="996"/>
      <c r="DO55" s="996"/>
      <c r="DP55" s="996"/>
      <c r="DQ55" s="996"/>
      <c r="DR55" s="996"/>
      <c r="DS55" s="996"/>
      <c r="DT55" s="996"/>
      <c r="DU55" s="996"/>
      <c r="DV55" s="996"/>
      <c r="DW55" s="996"/>
      <c r="DX55" s="996"/>
      <c r="DY55" s="996"/>
      <c r="DZ55" s="996"/>
      <c r="EA55" s="996"/>
      <c r="EB55" s="996"/>
      <c r="EC55" s="996"/>
      <c r="ED55" s="996"/>
      <c r="EE55" s="996"/>
      <c r="EF55" s="996"/>
      <c r="EG55" s="996"/>
      <c r="EH55" s="996"/>
      <c r="EI55" s="996"/>
      <c r="EJ55" s="996"/>
      <c r="EK55" s="996"/>
      <c r="EL55" s="996"/>
      <c r="EM55" s="996"/>
      <c r="EN55" s="996"/>
      <c r="EO55" s="996"/>
      <c r="EP55" s="996"/>
      <c r="EQ55" s="996"/>
      <c r="ER55" s="996"/>
      <c r="ES55" s="996"/>
      <c r="ET55" s="996"/>
      <c r="EU55" s="996"/>
      <c r="EV55" s="996"/>
      <c r="EW55" s="996"/>
      <c r="EX55" s="996"/>
      <c r="EY55" s="996"/>
      <c r="EZ55" s="996"/>
      <c r="FA55" s="996"/>
      <c r="FB55" s="996"/>
      <c r="FC55" s="996"/>
      <c r="FD55" s="996"/>
      <c r="FE55" s="996"/>
      <c r="FF55" s="996"/>
      <c r="FG55" s="996"/>
      <c r="FH55" s="996"/>
      <c r="FI55" s="996"/>
      <c r="FJ55" s="996"/>
      <c r="FK55" s="996"/>
      <c r="FL55" s="996"/>
      <c r="FM55" s="996"/>
      <c r="FN55" s="996"/>
      <c r="FO55" s="996"/>
      <c r="FP55" s="996"/>
      <c r="FQ55" s="996"/>
      <c r="FR55" s="996"/>
      <c r="FS55" s="996"/>
      <c r="FT55" s="996"/>
      <c r="FU55" s="996"/>
      <c r="FV55" s="996"/>
      <c r="FW55" s="996"/>
      <c r="FX55" s="996"/>
      <c r="FY55" s="996"/>
      <c r="FZ55" s="996"/>
      <c r="GA55" s="996"/>
      <c r="GB55" s="996"/>
      <c r="GC55" s="996"/>
      <c r="GD55" s="996"/>
      <c r="GE55" s="996"/>
      <c r="GF55" s="996"/>
      <c r="GG55" s="996"/>
      <c r="GH55" s="996"/>
      <c r="GI55" s="996"/>
      <c r="GJ55" s="996"/>
      <c r="GK55" s="996"/>
      <c r="GL55" s="996"/>
      <c r="GM55" s="996"/>
      <c r="GN55" s="996"/>
      <c r="GO55" s="996"/>
      <c r="GP55" s="996"/>
      <c r="GQ55" s="996"/>
      <c r="GR55" s="996"/>
      <c r="GS55" s="996"/>
      <c r="GT55" s="996"/>
      <c r="GU55" s="996"/>
      <c r="GV55" s="996"/>
      <c r="GW55" s="996"/>
      <c r="GX55" s="996"/>
      <c r="GY55" s="996"/>
      <c r="GZ55" s="996"/>
      <c r="HA55" s="996"/>
      <c r="HB55" s="996"/>
      <c r="HC55" s="996"/>
      <c r="HD55" s="996"/>
      <c r="HE55" s="996"/>
      <c r="HF55" s="996"/>
      <c r="HG55" s="996"/>
      <c r="HH55" s="996"/>
      <c r="HI55" s="996"/>
      <c r="HJ55" s="996"/>
      <c r="HK55" s="996"/>
      <c r="HL55" s="996"/>
      <c r="HM55" s="996"/>
      <c r="HN55" s="996"/>
      <c r="HO55" s="996"/>
      <c r="HP55" s="996"/>
      <c r="HQ55" s="996"/>
      <c r="HR55" s="996"/>
      <c r="HS55" s="996"/>
      <c r="HT55" s="996"/>
      <c r="HU55" s="996"/>
      <c r="HV55" s="996"/>
      <c r="HW55" s="996"/>
      <c r="HX55" s="996"/>
      <c r="HY55" s="996"/>
      <c r="HZ55" s="996"/>
      <c r="IA55" s="996"/>
      <c r="IB55" s="996"/>
      <c r="IC55" s="996"/>
      <c r="ID55" s="996"/>
      <c r="IE55" s="996"/>
      <c r="IF55" s="996"/>
      <c r="IG55" s="996"/>
      <c r="IH55" s="996"/>
      <c r="II55" s="996"/>
      <c r="IJ55" s="996"/>
      <c r="IK55" s="996"/>
      <c r="IL55" s="996"/>
      <c r="IM55" s="996"/>
      <c r="IN55" s="996"/>
      <c r="IO55" s="996"/>
      <c r="IP55" s="996"/>
      <c r="IQ55" s="996"/>
      <c r="IR55" s="996"/>
      <c r="IS55" s="996"/>
      <c r="IT55" s="996"/>
    </row>
    <row r="56" spans="1:254" s="997" customFormat="1">
      <c r="A56" s="562" t="s">
        <v>221</v>
      </c>
      <c r="B56" s="563">
        <f>'Sources and Uses Budget'!$C$55</f>
        <v>30825</v>
      </c>
      <c r="C56" s="563">
        <f>'Sources and Uses Budget'!$C$55</f>
        <v>30825</v>
      </c>
      <c r="D56" s="563">
        <f>'Sources and Uses Budget'!$C$55</f>
        <v>30825</v>
      </c>
      <c r="E56" s="654">
        <f t="shared" si="0"/>
        <v>0</v>
      </c>
      <c r="F56" s="564"/>
      <c r="G56" s="565"/>
      <c r="H56" s="1001"/>
      <c r="I56" s="996"/>
      <c r="J56" s="996"/>
      <c r="K56" s="996"/>
      <c r="L56" s="996"/>
      <c r="M56" s="996"/>
      <c r="N56" s="996"/>
      <c r="O56" s="996"/>
      <c r="P56" s="996"/>
      <c r="Q56" s="996"/>
      <c r="R56" s="996"/>
      <c r="S56" s="996"/>
      <c r="T56" s="996"/>
      <c r="U56" s="996"/>
      <c r="V56" s="996"/>
      <c r="W56" s="996"/>
      <c r="X56" s="996"/>
      <c r="Y56" s="996"/>
      <c r="Z56" s="996"/>
      <c r="AA56" s="996"/>
      <c r="AB56" s="996"/>
      <c r="AC56" s="996"/>
      <c r="AD56" s="996"/>
      <c r="AE56" s="996"/>
      <c r="AF56" s="996"/>
      <c r="AG56" s="996"/>
      <c r="AH56" s="996"/>
      <c r="AI56" s="996"/>
      <c r="AJ56" s="996"/>
      <c r="AK56" s="996"/>
      <c r="AL56" s="996"/>
      <c r="AM56" s="996"/>
      <c r="AN56" s="996"/>
      <c r="AO56" s="996"/>
      <c r="AP56" s="996"/>
      <c r="AQ56" s="996"/>
      <c r="AR56" s="996"/>
      <c r="AS56" s="996"/>
      <c r="AT56" s="996"/>
      <c r="AU56" s="996"/>
      <c r="AV56" s="996"/>
      <c r="AW56" s="996"/>
      <c r="AX56" s="996"/>
      <c r="AY56" s="996"/>
      <c r="AZ56" s="996"/>
      <c r="BA56" s="996"/>
      <c r="BB56" s="996"/>
      <c r="BC56" s="996"/>
      <c r="BD56" s="996"/>
      <c r="BE56" s="996"/>
      <c r="BF56" s="996"/>
      <c r="BG56" s="996"/>
      <c r="BH56" s="996"/>
      <c r="BI56" s="996"/>
      <c r="BJ56" s="996"/>
      <c r="BK56" s="996"/>
      <c r="BL56" s="996"/>
      <c r="BM56" s="996"/>
      <c r="BN56" s="996"/>
      <c r="BO56" s="996"/>
      <c r="BP56" s="996"/>
      <c r="BQ56" s="996"/>
      <c r="BR56" s="996"/>
      <c r="BS56" s="996"/>
      <c r="BT56" s="996"/>
      <c r="BU56" s="996"/>
      <c r="BV56" s="996"/>
      <c r="BW56" s="996"/>
      <c r="BX56" s="996"/>
      <c r="BY56" s="996"/>
      <c r="BZ56" s="996"/>
      <c r="CA56" s="996"/>
      <c r="CB56" s="996"/>
      <c r="CC56" s="996"/>
      <c r="CD56" s="996"/>
      <c r="CE56" s="996"/>
      <c r="CF56" s="996"/>
      <c r="CG56" s="996"/>
      <c r="CH56" s="996"/>
      <c r="CI56" s="996"/>
      <c r="CJ56" s="996"/>
      <c r="CK56" s="996"/>
      <c r="CL56" s="996"/>
      <c r="CM56" s="996"/>
      <c r="CN56" s="996"/>
      <c r="CO56" s="996"/>
      <c r="CP56" s="996"/>
      <c r="CQ56" s="996"/>
      <c r="CR56" s="996"/>
      <c r="CS56" s="996"/>
      <c r="CT56" s="996"/>
      <c r="CU56" s="996"/>
      <c r="CV56" s="996"/>
      <c r="CW56" s="996"/>
      <c r="CX56" s="996"/>
      <c r="CY56" s="996"/>
      <c r="CZ56" s="996"/>
      <c r="DA56" s="996"/>
      <c r="DB56" s="996"/>
      <c r="DC56" s="996"/>
      <c r="DD56" s="996"/>
      <c r="DE56" s="996"/>
      <c r="DF56" s="996"/>
      <c r="DG56" s="996"/>
      <c r="DH56" s="996"/>
      <c r="DI56" s="996"/>
      <c r="DJ56" s="996"/>
      <c r="DK56" s="996"/>
      <c r="DL56" s="996"/>
      <c r="DM56" s="996"/>
      <c r="DN56" s="996"/>
      <c r="DO56" s="996"/>
      <c r="DP56" s="996"/>
      <c r="DQ56" s="996"/>
      <c r="DR56" s="996"/>
      <c r="DS56" s="996"/>
      <c r="DT56" s="996"/>
      <c r="DU56" s="996"/>
      <c r="DV56" s="996"/>
      <c r="DW56" s="996"/>
      <c r="DX56" s="996"/>
      <c r="DY56" s="996"/>
      <c r="DZ56" s="996"/>
      <c r="EA56" s="996"/>
      <c r="EB56" s="996"/>
      <c r="EC56" s="996"/>
      <c r="ED56" s="996"/>
      <c r="EE56" s="996"/>
      <c r="EF56" s="996"/>
      <c r="EG56" s="996"/>
      <c r="EH56" s="996"/>
      <c r="EI56" s="996"/>
      <c r="EJ56" s="996"/>
      <c r="EK56" s="996"/>
      <c r="EL56" s="996"/>
      <c r="EM56" s="996"/>
      <c r="EN56" s="996"/>
      <c r="EO56" s="996"/>
      <c r="EP56" s="996"/>
      <c r="EQ56" s="996"/>
      <c r="ER56" s="996"/>
      <c r="ES56" s="996"/>
      <c r="ET56" s="996"/>
      <c r="EU56" s="996"/>
      <c r="EV56" s="996"/>
      <c r="EW56" s="996"/>
      <c r="EX56" s="996"/>
      <c r="EY56" s="996"/>
      <c r="EZ56" s="996"/>
      <c r="FA56" s="996"/>
      <c r="FB56" s="996"/>
      <c r="FC56" s="996"/>
      <c r="FD56" s="996"/>
      <c r="FE56" s="996"/>
      <c r="FF56" s="996"/>
      <c r="FG56" s="996"/>
      <c r="FH56" s="996"/>
      <c r="FI56" s="996"/>
      <c r="FJ56" s="996"/>
      <c r="FK56" s="996"/>
      <c r="FL56" s="996"/>
      <c r="FM56" s="996"/>
      <c r="FN56" s="996"/>
      <c r="FO56" s="996"/>
      <c r="FP56" s="996"/>
      <c r="FQ56" s="996"/>
      <c r="FR56" s="996"/>
      <c r="FS56" s="996"/>
      <c r="FT56" s="996"/>
      <c r="FU56" s="996"/>
      <c r="FV56" s="996"/>
      <c r="FW56" s="996"/>
      <c r="FX56" s="996"/>
      <c r="FY56" s="996"/>
      <c r="FZ56" s="996"/>
      <c r="GA56" s="996"/>
      <c r="GB56" s="996"/>
      <c r="GC56" s="996"/>
      <c r="GD56" s="996"/>
      <c r="GE56" s="996"/>
      <c r="GF56" s="996"/>
      <c r="GG56" s="996"/>
      <c r="GH56" s="996"/>
      <c r="GI56" s="996"/>
      <c r="GJ56" s="996"/>
      <c r="GK56" s="996"/>
      <c r="GL56" s="996"/>
      <c r="GM56" s="996"/>
      <c r="GN56" s="996"/>
      <c r="GO56" s="996"/>
      <c r="GP56" s="996"/>
      <c r="GQ56" s="996"/>
      <c r="GR56" s="996"/>
      <c r="GS56" s="996"/>
      <c r="GT56" s="996"/>
      <c r="GU56" s="996"/>
      <c r="GV56" s="996"/>
      <c r="GW56" s="996"/>
      <c r="GX56" s="996"/>
      <c r="GY56" s="996"/>
      <c r="GZ56" s="996"/>
      <c r="HA56" s="996"/>
      <c r="HB56" s="996"/>
      <c r="HC56" s="996"/>
      <c r="HD56" s="996"/>
      <c r="HE56" s="996"/>
      <c r="HF56" s="996"/>
      <c r="HG56" s="996"/>
      <c r="HH56" s="996"/>
      <c r="HI56" s="996"/>
      <c r="HJ56" s="996"/>
      <c r="HK56" s="996"/>
      <c r="HL56" s="996"/>
      <c r="HM56" s="996"/>
      <c r="HN56" s="996"/>
      <c r="HO56" s="996"/>
      <c r="HP56" s="996"/>
      <c r="HQ56" s="996"/>
      <c r="HR56" s="996"/>
      <c r="HS56" s="996"/>
      <c r="HT56" s="996"/>
      <c r="HU56" s="996"/>
      <c r="HV56" s="996"/>
      <c r="HW56" s="996"/>
      <c r="HX56" s="996"/>
      <c r="HY56" s="996"/>
      <c r="HZ56" s="996"/>
      <c r="IA56" s="996"/>
      <c r="IB56" s="996"/>
      <c r="IC56" s="996"/>
      <c r="ID56" s="996"/>
      <c r="IE56" s="996"/>
      <c r="IF56" s="996"/>
      <c r="IG56" s="996"/>
      <c r="IH56" s="996"/>
      <c r="II56" s="996"/>
      <c r="IJ56" s="996"/>
      <c r="IK56" s="996"/>
      <c r="IL56" s="996"/>
      <c r="IM56" s="996"/>
      <c r="IN56" s="996"/>
      <c r="IO56" s="996"/>
      <c r="IP56" s="996"/>
      <c r="IQ56" s="996"/>
      <c r="IR56" s="996"/>
      <c r="IS56" s="996"/>
      <c r="IT56" s="996"/>
    </row>
    <row r="57" spans="1:254" s="997" customFormat="1" ht="12" customHeight="1">
      <c r="A57" s="562" t="s">
        <v>215</v>
      </c>
      <c r="B57" s="563">
        <f>'Sources and Uses Budget'!$C$56</f>
        <v>0</v>
      </c>
      <c r="C57" s="563">
        <f>'Sources and Uses Budget'!$C$55</f>
        <v>30825</v>
      </c>
      <c r="D57" s="563">
        <f>'Sources and Uses Budget'!$C$55</f>
        <v>30825</v>
      </c>
      <c r="E57" s="654">
        <f t="shared" si="0"/>
        <v>30825</v>
      </c>
      <c r="F57" s="564"/>
      <c r="G57" s="565"/>
      <c r="H57" s="1001"/>
      <c r="I57" s="996"/>
      <c r="J57" s="996"/>
      <c r="K57" s="996"/>
      <c r="L57" s="996"/>
      <c r="M57" s="996"/>
      <c r="N57" s="996"/>
      <c r="O57" s="996"/>
      <c r="P57" s="996"/>
      <c r="Q57" s="996"/>
      <c r="R57" s="996"/>
      <c r="S57" s="996"/>
      <c r="T57" s="996"/>
      <c r="U57" s="996"/>
      <c r="V57" s="996"/>
      <c r="W57" s="996"/>
      <c r="X57" s="996"/>
      <c r="Y57" s="996"/>
      <c r="Z57" s="996"/>
      <c r="AA57" s="996"/>
      <c r="AB57" s="996"/>
      <c r="AC57" s="996"/>
      <c r="AD57" s="996"/>
      <c r="AE57" s="996"/>
      <c r="AF57" s="996"/>
      <c r="AG57" s="996"/>
      <c r="AH57" s="996"/>
      <c r="AI57" s="996"/>
      <c r="AJ57" s="996"/>
      <c r="AK57" s="996"/>
      <c r="AL57" s="996"/>
      <c r="AM57" s="996"/>
      <c r="AN57" s="996"/>
      <c r="AO57" s="996"/>
      <c r="AP57" s="996"/>
      <c r="AQ57" s="996"/>
      <c r="AR57" s="996"/>
      <c r="AS57" s="996"/>
      <c r="AT57" s="996"/>
      <c r="AU57" s="996"/>
      <c r="AV57" s="996"/>
      <c r="AW57" s="996"/>
      <c r="AX57" s="996"/>
      <c r="AY57" s="996"/>
      <c r="AZ57" s="996"/>
      <c r="BA57" s="996"/>
      <c r="BB57" s="996"/>
      <c r="BC57" s="996"/>
      <c r="BD57" s="996"/>
      <c r="BE57" s="996"/>
      <c r="BF57" s="996"/>
      <c r="BG57" s="996"/>
      <c r="BH57" s="996"/>
      <c r="BI57" s="996"/>
      <c r="BJ57" s="996"/>
      <c r="BK57" s="996"/>
      <c r="BL57" s="996"/>
      <c r="BM57" s="996"/>
      <c r="BN57" s="996"/>
      <c r="BO57" s="996"/>
      <c r="BP57" s="996"/>
      <c r="BQ57" s="996"/>
      <c r="BR57" s="996"/>
      <c r="BS57" s="996"/>
      <c r="BT57" s="996"/>
      <c r="BU57" s="996"/>
      <c r="BV57" s="996"/>
      <c r="BW57" s="996"/>
      <c r="BX57" s="996"/>
      <c r="BY57" s="996"/>
      <c r="BZ57" s="996"/>
      <c r="CA57" s="996"/>
      <c r="CB57" s="996"/>
      <c r="CC57" s="996"/>
      <c r="CD57" s="996"/>
      <c r="CE57" s="996"/>
      <c r="CF57" s="996"/>
      <c r="CG57" s="996"/>
      <c r="CH57" s="996"/>
      <c r="CI57" s="996"/>
      <c r="CJ57" s="996"/>
      <c r="CK57" s="996"/>
      <c r="CL57" s="996"/>
      <c r="CM57" s="996"/>
      <c r="CN57" s="996"/>
      <c r="CO57" s="996"/>
      <c r="CP57" s="996"/>
      <c r="CQ57" s="996"/>
      <c r="CR57" s="996"/>
      <c r="CS57" s="996"/>
      <c r="CT57" s="996"/>
      <c r="CU57" s="996"/>
      <c r="CV57" s="996"/>
      <c r="CW57" s="996"/>
      <c r="CX57" s="996"/>
      <c r="CY57" s="996"/>
      <c r="CZ57" s="996"/>
      <c r="DA57" s="996"/>
      <c r="DB57" s="996"/>
      <c r="DC57" s="996"/>
      <c r="DD57" s="996"/>
      <c r="DE57" s="996"/>
      <c r="DF57" s="996"/>
      <c r="DG57" s="996"/>
      <c r="DH57" s="996"/>
      <c r="DI57" s="996"/>
      <c r="DJ57" s="996"/>
      <c r="DK57" s="996"/>
      <c r="DL57" s="996"/>
      <c r="DM57" s="996"/>
      <c r="DN57" s="996"/>
      <c r="DO57" s="996"/>
      <c r="DP57" s="996"/>
      <c r="DQ57" s="996"/>
      <c r="DR57" s="996"/>
      <c r="DS57" s="996"/>
      <c r="DT57" s="996"/>
      <c r="DU57" s="996"/>
      <c r="DV57" s="996"/>
      <c r="DW57" s="996"/>
      <c r="DX57" s="996"/>
      <c r="DY57" s="996"/>
      <c r="DZ57" s="996"/>
      <c r="EA57" s="996"/>
      <c r="EB57" s="996"/>
      <c r="EC57" s="996"/>
      <c r="ED57" s="996"/>
      <c r="EE57" s="996"/>
      <c r="EF57" s="996"/>
      <c r="EG57" s="996"/>
      <c r="EH57" s="996"/>
      <c r="EI57" s="996"/>
      <c r="EJ57" s="996"/>
      <c r="EK57" s="996"/>
      <c r="EL57" s="996"/>
      <c r="EM57" s="996"/>
      <c r="EN57" s="996"/>
      <c r="EO57" s="996"/>
      <c r="EP57" s="996"/>
      <c r="EQ57" s="996"/>
      <c r="ER57" s="996"/>
      <c r="ES57" s="996"/>
      <c r="ET57" s="996"/>
      <c r="EU57" s="996"/>
      <c r="EV57" s="996"/>
      <c r="EW57" s="996"/>
      <c r="EX57" s="996"/>
      <c r="EY57" s="996"/>
      <c r="EZ57" s="996"/>
      <c r="FA57" s="996"/>
      <c r="FB57" s="996"/>
      <c r="FC57" s="996"/>
      <c r="FD57" s="996"/>
      <c r="FE57" s="996"/>
      <c r="FF57" s="996"/>
      <c r="FG57" s="996"/>
      <c r="FH57" s="996"/>
      <c r="FI57" s="996"/>
      <c r="FJ57" s="996"/>
      <c r="FK57" s="996"/>
      <c r="FL57" s="996"/>
      <c r="FM57" s="996"/>
      <c r="FN57" s="996"/>
      <c r="FO57" s="996"/>
      <c r="FP57" s="996"/>
      <c r="FQ57" s="996"/>
      <c r="FR57" s="996"/>
      <c r="FS57" s="996"/>
      <c r="FT57" s="996"/>
      <c r="FU57" s="996"/>
      <c r="FV57" s="996"/>
      <c r="FW57" s="996"/>
      <c r="FX57" s="996"/>
      <c r="FY57" s="996"/>
      <c r="FZ57" s="996"/>
      <c r="GA57" s="996"/>
      <c r="GB57" s="996"/>
      <c r="GC57" s="996"/>
      <c r="GD57" s="996"/>
      <c r="GE57" s="996"/>
      <c r="GF57" s="996"/>
      <c r="GG57" s="996"/>
      <c r="GH57" s="996"/>
      <c r="GI57" s="996"/>
      <c r="GJ57" s="996"/>
      <c r="GK57" s="996"/>
      <c r="GL57" s="996"/>
      <c r="GM57" s="996"/>
      <c r="GN57" s="996"/>
      <c r="GO57" s="996"/>
      <c r="GP57" s="996"/>
      <c r="GQ57" s="996"/>
      <c r="GR57" s="996"/>
      <c r="GS57" s="996"/>
      <c r="GT57" s="996"/>
      <c r="GU57" s="996"/>
      <c r="GV57" s="996"/>
      <c r="GW57" s="996"/>
      <c r="GX57" s="996"/>
      <c r="GY57" s="996"/>
      <c r="GZ57" s="996"/>
      <c r="HA57" s="996"/>
      <c r="HB57" s="996"/>
      <c r="HC57" s="996"/>
      <c r="HD57" s="996"/>
      <c r="HE57" s="996"/>
      <c r="HF57" s="996"/>
      <c r="HG57" s="996"/>
      <c r="HH57" s="996"/>
      <c r="HI57" s="996"/>
      <c r="HJ57" s="996"/>
      <c r="HK57" s="996"/>
      <c r="HL57" s="996"/>
      <c r="HM57" s="996"/>
      <c r="HN57" s="996"/>
      <c r="HO57" s="996"/>
      <c r="HP57" s="996"/>
      <c r="HQ57" s="996"/>
      <c r="HR57" s="996"/>
      <c r="HS57" s="996"/>
      <c r="HT57" s="996"/>
      <c r="HU57" s="996"/>
      <c r="HV57" s="996"/>
      <c r="HW57" s="996"/>
      <c r="HX57" s="996"/>
      <c r="HY57" s="996"/>
      <c r="HZ57" s="996"/>
      <c r="IA57" s="996"/>
      <c r="IB57" s="996"/>
      <c r="IC57" s="996"/>
      <c r="ID57" s="996"/>
      <c r="IE57" s="996"/>
      <c r="IF57" s="996"/>
      <c r="IG57" s="996"/>
      <c r="IH57" s="996"/>
      <c r="II57" s="996"/>
      <c r="IJ57" s="996"/>
      <c r="IK57" s="996"/>
      <c r="IL57" s="996"/>
      <c r="IM57" s="996"/>
      <c r="IN57" s="996"/>
      <c r="IO57" s="996"/>
      <c r="IP57" s="996"/>
      <c r="IQ57" s="996"/>
      <c r="IR57" s="996"/>
      <c r="IS57" s="996"/>
      <c r="IT57" s="996"/>
    </row>
    <row r="58" spans="1:254" s="997" customFormat="1">
      <c r="A58" s="562" t="s">
        <v>219</v>
      </c>
      <c r="B58" s="563">
        <f>'Sources and Uses Budget'!$C$57</f>
        <v>20000</v>
      </c>
      <c r="C58" s="563">
        <f>'Sources and Uses Budget'!$C$56</f>
        <v>0</v>
      </c>
      <c r="D58" s="563">
        <f>'Sources and Uses Budget'!$C$56</f>
        <v>0</v>
      </c>
      <c r="E58" s="654">
        <f t="shared" si="0"/>
        <v>-20000</v>
      </c>
      <c r="F58" s="564"/>
      <c r="G58" s="565"/>
      <c r="H58" s="1001"/>
      <c r="I58" s="996"/>
      <c r="J58" s="996"/>
      <c r="K58" s="996"/>
      <c r="L58" s="996"/>
      <c r="M58" s="996"/>
      <c r="N58" s="996"/>
      <c r="O58" s="996"/>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c r="AM58" s="996"/>
      <c r="AN58" s="996"/>
      <c r="AO58" s="996"/>
      <c r="AP58" s="996"/>
      <c r="AQ58" s="996"/>
      <c r="AR58" s="996"/>
      <c r="AS58" s="996"/>
      <c r="AT58" s="996"/>
      <c r="AU58" s="996"/>
      <c r="AV58" s="996"/>
      <c r="AW58" s="996"/>
      <c r="AX58" s="996"/>
      <c r="AY58" s="996"/>
      <c r="AZ58" s="996"/>
      <c r="BA58" s="996"/>
      <c r="BB58" s="996"/>
      <c r="BC58" s="996"/>
      <c r="BD58" s="996"/>
      <c r="BE58" s="996"/>
      <c r="BF58" s="996"/>
      <c r="BG58" s="996"/>
      <c r="BH58" s="996"/>
      <c r="BI58" s="996"/>
      <c r="BJ58" s="996"/>
      <c r="BK58" s="996"/>
      <c r="BL58" s="996"/>
      <c r="BM58" s="996"/>
      <c r="BN58" s="996"/>
      <c r="BO58" s="996"/>
      <c r="BP58" s="996"/>
      <c r="BQ58" s="996"/>
      <c r="BR58" s="996"/>
      <c r="BS58" s="996"/>
      <c r="BT58" s="996"/>
      <c r="BU58" s="996"/>
      <c r="BV58" s="996"/>
      <c r="BW58" s="996"/>
      <c r="BX58" s="996"/>
      <c r="BY58" s="996"/>
      <c r="BZ58" s="996"/>
      <c r="CA58" s="996"/>
      <c r="CB58" s="996"/>
      <c r="CC58" s="996"/>
      <c r="CD58" s="996"/>
      <c r="CE58" s="996"/>
      <c r="CF58" s="996"/>
      <c r="CG58" s="996"/>
      <c r="CH58" s="996"/>
      <c r="CI58" s="996"/>
      <c r="CJ58" s="996"/>
      <c r="CK58" s="996"/>
      <c r="CL58" s="996"/>
      <c r="CM58" s="996"/>
      <c r="CN58" s="996"/>
      <c r="CO58" s="996"/>
      <c r="CP58" s="996"/>
      <c r="CQ58" s="996"/>
      <c r="CR58" s="996"/>
      <c r="CS58" s="996"/>
      <c r="CT58" s="996"/>
      <c r="CU58" s="996"/>
      <c r="CV58" s="996"/>
      <c r="CW58" s="996"/>
      <c r="CX58" s="996"/>
      <c r="CY58" s="996"/>
      <c r="CZ58" s="996"/>
      <c r="DA58" s="996"/>
      <c r="DB58" s="996"/>
      <c r="DC58" s="996"/>
      <c r="DD58" s="996"/>
      <c r="DE58" s="996"/>
      <c r="DF58" s="996"/>
      <c r="DG58" s="996"/>
      <c r="DH58" s="996"/>
      <c r="DI58" s="996"/>
      <c r="DJ58" s="996"/>
      <c r="DK58" s="996"/>
      <c r="DL58" s="996"/>
      <c r="DM58" s="996"/>
      <c r="DN58" s="996"/>
      <c r="DO58" s="996"/>
      <c r="DP58" s="996"/>
      <c r="DQ58" s="996"/>
      <c r="DR58" s="996"/>
      <c r="DS58" s="996"/>
      <c r="DT58" s="996"/>
      <c r="DU58" s="996"/>
      <c r="DV58" s="996"/>
      <c r="DW58" s="996"/>
      <c r="DX58" s="996"/>
      <c r="DY58" s="996"/>
      <c r="DZ58" s="996"/>
      <c r="EA58" s="996"/>
      <c r="EB58" s="996"/>
      <c r="EC58" s="996"/>
      <c r="ED58" s="996"/>
      <c r="EE58" s="996"/>
      <c r="EF58" s="996"/>
      <c r="EG58" s="996"/>
      <c r="EH58" s="996"/>
      <c r="EI58" s="996"/>
      <c r="EJ58" s="996"/>
      <c r="EK58" s="996"/>
      <c r="EL58" s="996"/>
      <c r="EM58" s="996"/>
      <c r="EN58" s="996"/>
      <c r="EO58" s="996"/>
      <c r="EP58" s="996"/>
      <c r="EQ58" s="996"/>
      <c r="ER58" s="996"/>
      <c r="ES58" s="996"/>
      <c r="ET58" s="996"/>
      <c r="EU58" s="996"/>
      <c r="EV58" s="996"/>
      <c r="EW58" s="996"/>
      <c r="EX58" s="996"/>
      <c r="EY58" s="996"/>
      <c r="EZ58" s="996"/>
      <c r="FA58" s="996"/>
      <c r="FB58" s="996"/>
      <c r="FC58" s="996"/>
      <c r="FD58" s="996"/>
      <c r="FE58" s="996"/>
      <c r="FF58" s="996"/>
      <c r="FG58" s="996"/>
      <c r="FH58" s="996"/>
      <c r="FI58" s="996"/>
      <c r="FJ58" s="996"/>
      <c r="FK58" s="996"/>
      <c r="FL58" s="996"/>
      <c r="FM58" s="996"/>
      <c r="FN58" s="996"/>
      <c r="FO58" s="996"/>
      <c r="FP58" s="996"/>
      <c r="FQ58" s="996"/>
      <c r="FR58" s="996"/>
      <c r="FS58" s="996"/>
      <c r="FT58" s="996"/>
      <c r="FU58" s="996"/>
      <c r="FV58" s="996"/>
      <c r="FW58" s="996"/>
      <c r="FX58" s="996"/>
      <c r="FY58" s="996"/>
      <c r="FZ58" s="996"/>
      <c r="GA58" s="996"/>
      <c r="GB58" s="996"/>
      <c r="GC58" s="996"/>
      <c r="GD58" s="996"/>
      <c r="GE58" s="996"/>
      <c r="GF58" s="996"/>
      <c r="GG58" s="996"/>
      <c r="GH58" s="996"/>
      <c r="GI58" s="996"/>
      <c r="GJ58" s="996"/>
      <c r="GK58" s="996"/>
      <c r="GL58" s="996"/>
      <c r="GM58" s="996"/>
      <c r="GN58" s="996"/>
      <c r="GO58" s="996"/>
      <c r="GP58" s="996"/>
      <c r="GQ58" s="996"/>
      <c r="GR58" s="996"/>
      <c r="GS58" s="996"/>
      <c r="GT58" s="996"/>
      <c r="GU58" s="996"/>
      <c r="GV58" s="996"/>
      <c r="GW58" s="996"/>
      <c r="GX58" s="996"/>
      <c r="GY58" s="996"/>
      <c r="GZ58" s="996"/>
      <c r="HA58" s="996"/>
      <c r="HB58" s="996"/>
      <c r="HC58" s="996"/>
      <c r="HD58" s="996"/>
      <c r="HE58" s="996"/>
      <c r="HF58" s="996"/>
      <c r="HG58" s="996"/>
      <c r="HH58" s="996"/>
      <c r="HI58" s="996"/>
      <c r="HJ58" s="996"/>
      <c r="HK58" s="996"/>
      <c r="HL58" s="996"/>
      <c r="HM58" s="996"/>
      <c r="HN58" s="996"/>
      <c r="HO58" s="996"/>
      <c r="HP58" s="996"/>
      <c r="HQ58" s="996"/>
      <c r="HR58" s="996"/>
      <c r="HS58" s="996"/>
      <c r="HT58" s="996"/>
      <c r="HU58" s="996"/>
      <c r="HV58" s="996"/>
      <c r="HW58" s="996"/>
      <c r="HX58" s="996"/>
      <c r="HY58" s="996"/>
      <c r="HZ58" s="996"/>
      <c r="IA58" s="996"/>
      <c r="IB58" s="996"/>
      <c r="IC58" s="996"/>
      <c r="ID58" s="996"/>
      <c r="IE58" s="996"/>
      <c r="IF58" s="996"/>
      <c r="IG58" s="996"/>
      <c r="IH58" s="996"/>
      <c r="II58" s="996"/>
      <c r="IJ58" s="996"/>
      <c r="IK58" s="996"/>
      <c r="IL58" s="996"/>
      <c r="IM58" s="996"/>
      <c r="IN58" s="996"/>
      <c r="IO58" s="996"/>
      <c r="IP58" s="996"/>
      <c r="IQ58" s="996"/>
      <c r="IR58" s="996"/>
      <c r="IS58" s="996"/>
      <c r="IT58" s="996"/>
    </row>
    <row r="59" spans="1:254" s="997" customFormat="1">
      <c r="A59" s="562" t="s">
        <v>217</v>
      </c>
      <c r="B59" s="563">
        <f>'Sources and Uses Budget'!$C$58</f>
        <v>0</v>
      </c>
      <c r="C59" s="563">
        <f>'Sources and Uses Budget'!$C$58</f>
        <v>0</v>
      </c>
      <c r="D59" s="563">
        <f>'Sources and Uses Budget'!$C$58</f>
        <v>0</v>
      </c>
      <c r="E59" s="654">
        <f t="shared" si="0"/>
        <v>0</v>
      </c>
      <c r="F59" s="564"/>
      <c r="G59" s="565"/>
      <c r="H59" s="1001"/>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c r="AJ59" s="996"/>
      <c r="AK59" s="996"/>
      <c r="AL59" s="996"/>
      <c r="AM59" s="996"/>
      <c r="AN59" s="996"/>
      <c r="AO59" s="996"/>
      <c r="AP59" s="996"/>
      <c r="AQ59" s="996"/>
      <c r="AR59" s="996"/>
      <c r="AS59" s="996"/>
      <c r="AT59" s="996"/>
      <c r="AU59" s="996"/>
      <c r="AV59" s="996"/>
      <c r="AW59" s="996"/>
      <c r="AX59" s="996"/>
      <c r="AY59" s="996"/>
      <c r="AZ59" s="996"/>
      <c r="BA59" s="996"/>
      <c r="BB59" s="996"/>
      <c r="BC59" s="996"/>
      <c r="BD59" s="996"/>
      <c r="BE59" s="996"/>
      <c r="BF59" s="996"/>
      <c r="BG59" s="996"/>
      <c r="BH59" s="996"/>
      <c r="BI59" s="996"/>
      <c r="BJ59" s="996"/>
      <c r="BK59" s="996"/>
      <c r="BL59" s="996"/>
      <c r="BM59" s="996"/>
      <c r="BN59" s="996"/>
      <c r="BO59" s="996"/>
      <c r="BP59" s="996"/>
      <c r="BQ59" s="996"/>
      <c r="BR59" s="996"/>
      <c r="BS59" s="996"/>
      <c r="BT59" s="996"/>
      <c r="BU59" s="996"/>
      <c r="BV59" s="996"/>
      <c r="BW59" s="996"/>
      <c r="BX59" s="996"/>
      <c r="BY59" s="996"/>
      <c r="BZ59" s="996"/>
      <c r="CA59" s="996"/>
      <c r="CB59" s="996"/>
      <c r="CC59" s="996"/>
      <c r="CD59" s="996"/>
      <c r="CE59" s="996"/>
      <c r="CF59" s="996"/>
      <c r="CG59" s="996"/>
      <c r="CH59" s="996"/>
      <c r="CI59" s="996"/>
      <c r="CJ59" s="996"/>
      <c r="CK59" s="996"/>
      <c r="CL59" s="996"/>
      <c r="CM59" s="996"/>
      <c r="CN59" s="996"/>
      <c r="CO59" s="996"/>
      <c r="CP59" s="996"/>
      <c r="CQ59" s="996"/>
      <c r="CR59" s="996"/>
      <c r="CS59" s="996"/>
      <c r="CT59" s="996"/>
      <c r="CU59" s="996"/>
      <c r="CV59" s="996"/>
      <c r="CW59" s="996"/>
      <c r="CX59" s="996"/>
      <c r="CY59" s="996"/>
      <c r="CZ59" s="996"/>
      <c r="DA59" s="996"/>
      <c r="DB59" s="996"/>
      <c r="DC59" s="996"/>
      <c r="DD59" s="996"/>
      <c r="DE59" s="996"/>
      <c r="DF59" s="996"/>
      <c r="DG59" s="996"/>
      <c r="DH59" s="996"/>
      <c r="DI59" s="996"/>
      <c r="DJ59" s="996"/>
      <c r="DK59" s="996"/>
      <c r="DL59" s="996"/>
      <c r="DM59" s="996"/>
      <c r="DN59" s="996"/>
      <c r="DO59" s="996"/>
      <c r="DP59" s="996"/>
      <c r="DQ59" s="996"/>
      <c r="DR59" s="996"/>
      <c r="DS59" s="996"/>
      <c r="DT59" s="996"/>
      <c r="DU59" s="996"/>
      <c r="DV59" s="996"/>
      <c r="DW59" s="996"/>
      <c r="DX59" s="996"/>
      <c r="DY59" s="996"/>
      <c r="DZ59" s="996"/>
      <c r="EA59" s="996"/>
      <c r="EB59" s="996"/>
      <c r="EC59" s="996"/>
      <c r="ED59" s="996"/>
      <c r="EE59" s="996"/>
      <c r="EF59" s="996"/>
      <c r="EG59" s="996"/>
      <c r="EH59" s="996"/>
      <c r="EI59" s="996"/>
      <c r="EJ59" s="996"/>
      <c r="EK59" s="996"/>
      <c r="EL59" s="996"/>
      <c r="EM59" s="996"/>
      <c r="EN59" s="996"/>
      <c r="EO59" s="996"/>
      <c r="EP59" s="996"/>
      <c r="EQ59" s="996"/>
      <c r="ER59" s="996"/>
      <c r="ES59" s="996"/>
      <c r="ET59" s="996"/>
      <c r="EU59" s="996"/>
      <c r="EV59" s="996"/>
      <c r="EW59" s="996"/>
      <c r="EX59" s="996"/>
      <c r="EY59" s="996"/>
      <c r="EZ59" s="996"/>
      <c r="FA59" s="996"/>
      <c r="FB59" s="996"/>
      <c r="FC59" s="996"/>
      <c r="FD59" s="996"/>
      <c r="FE59" s="996"/>
      <c r="FF59" s="996"/>
      <c r="FG59" s="996"/>
      <c r="FH59" s="996"/>
      <c r="FI59" s="996"/>
      <c r="FJ59" s="996"/>
      <c r="FK59" s="996"/>
      <c r="FL59" s="996"/>
      <c r="FM59" s="996"/>
      <c r="FN59" s="996"/>
      <c r="FO59" s="996"/>
      <c r="FP59" s="996"/>
      <c r="FQ59" s="996"/>
      <c r="FR59" s="996"/>
      <c r="FS59" s="996"/>
      <c r="FT59" s="996"/>
      <c r="FU59" s="996"/>
      <c r="FV59" s="996"/>
      <c r="FW59" s="996"/>
      <c r="FX59" s="996"/>
      <c r="FY59" s="996"/>
      <c r="FZ59" s="996"/>
      <c r="GA59" s="996"/>
      <c r="GB59" s="996"/>
      <c r="GC59" s="996"/>
      <c r="GD59" s="996"/>
      <c r="GE59" s="996"/>
      <c r="GF59" s="996"/>
      <c r="GG59" s="996"/>
      <c r="GH59" s="996"/>
      <c r="GI59" s="996"/>
      <c r="GJ59" s="996"/>
      <c r="GK59" s="996"/>
      <c r="GL59" s="996"/>
      <c r="GM59" s="996"/>
      <c r="GN59" s="996"/>
      <c r="GO59" s="996"/>
      <c r="GP59" s="996"/>
      <c r="GQ59" s="996"/>
      <c r="GR59" s="996"/>
      <c r="GS59" s="996"/>
      <c r="GT59" s="996"/>
      <c r="GU59" s="996"/>
      <c r="GV59" s="996"/>
      <c r="GW59" s="996"/>
      <c r="GX59" s="996"/>
      <c r="GY59" s="996"/>
      <c r="GZ59" s="996"/>
      <c r="HA59" s="996"/>
      <c r="HB59" s="996"/>
      <c r="HC59" s="996"/>
      <c r="HD59" s="996"/>
      <c r="HE59" s="996"/>
      <c r="HF59" s="996"/>
      <c r="HG59" s="996"/>
      <c r="HH59" s="996"/>
      <c r="HI59" s="996"/>
      <c r="HJ59" s="996"/>
      <c r="HK59" s="996"/>
      <c r="HL59" s="996"/>
      <c r="HM59" s="996"/>
      <c r="HN59" s="996"/>
      <c r="HO59" s="996"/>
      <c r="HP59" s="996"/>
      <c r="HQ59" s="996"/>
      <c r="HR59" s="996"/>
      <c r="HS59" s="996"/>
      <c r="HT59" s="996"/>
      <c r="HU59" s="996"/>
      <c r="HV59" s="996"/>
      <c r="HW59" s="996"/>
      <c r="HX59" s="996"/>
      <c r="HY59" s="996"/>
      <c r="HZ59" s="996"/>
      <c r="IA59" s="996"/>
      <c r="IB59" s="996"/>
      <c r="IC59" s="996"/>
      <c r="ID59" s="996"/>
      <c r="IE59" s="996"/>
      <c r="IF59" s="996"/>
      <c r="IG59" s="996"/>
      <c r="IH59" s="996"/>
      <c r="II59" s="996"/>
      <c r="IJ59" s="996"/>
      <c r="IK59" s="996"/>
      <c r="IL59" s="996"/>
      <c r="IM59" s="996"/>
      <c r="IN59" s="996"/>
      <c r="IO59" s="996"/>
      <c r="IP59" s="996"/>
      <c r="IQ59" s="996"/>
      <c r="IR59" s="996"/>
      <c r="IS59" s="996"/>
      <c r="IT59" s="996"/>
    </row>
    <row r="60" spans="1:254" s="997" customFormat="1">
      <c r="A60" s="562" t="s">
        <v>218</v>
      </c>
      <c r="B60" s="563">
        <f>'Sources and Uses Budget'!$C$59</f>
        <v>0</v>
      </c>
      <c r="C60" s="563">
        <f>'Sources and Uses Budget'!$C$59</f>
        <v>0</v>
      </c>
      <c r="D60" s="563">
        <f>'Sources and Uses Budget'!$C$59</f>
        <v>0</v>
      </c>
      <c r="E60" s="654">
        <f t="shared" si="0"/>
        <v>0</v>
      </c>
      <c r="F60" s="564"/>
      <c r="G60" s="565"/>
      <c r="H60" s="1001"/>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996"/>
      <c r="AG60" s="996"/>
      <c r="AH60" s="996"/>
      <c r="AI60" s="996"/>
      <c r="AJ60" s="996"/>
      <c r="AK60" s="996"/>
      <c r="AL60" s="996"/>
      <c r="AM60" s="996"/>
      <c r="AN60" s="996"/>
      <c r="AO60" s="996"/>
      <c r="AP60" s="996"/>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996"/>
      <c r="CA60" s="996"/>
      <c r="CB60" s="996"/>
      <c r="CC60" s="996"/>
      <c r="CD60" s="996"/>
      <c r="CE60" s="996"/>
      <c r="CF60" s="996"/>
      <c r="CG60" s="996"/>
      <c r="CH60" s="996"/>
      <c r="CI60" s="996"/>
      <c r="CJ60" s="996"/>
      <c r="CK60" s="996"/>
      <c r="CL60" s="996"/>
      <c r="CM60" s="996"/>
      <c r="CN60" s="996"/>
      <c r="CO60" s="996"/>
      <c r="CP60" s="996"/>
      <c r="CQ60" s="996"/>
      <c r="CR60" s="996"/>
      <c r="CS60" s="996"/>
      <c r="CT60" s="996"/>
      <c r="CU60" s="996"/>
      <c r="CV60" s="996"/>
      <c r="CW60" s="996"/>
      <c r="CX60" s="996"/>
      <c r="CY60" s="996"/>
      <c r="CZ60" s="996"/>
      <c r="DA60" s="996"/>
      <c r="DB60" s="996"/>
      <c r="DC60" s="996"/>
      <c r="DD60" s="996"/>
      <c r="DE60" s="996"/>
      <c r="DF60" s="996"/>
      <c r="DG60" s="996"/>
      <c r="DH60" s="996"/>
      <c r="DI60" s="996"/>
      <c r="DJ60" s="996"/>
      <c r="DK60" s="996"/>
      <c r="DL60" s="996"/>
      <c r="DM60" s="996"/>
      <c r="DN60" s="996"/>
      <c r="DO60" s="996"/>
      <c r="DP60" s="996"/>
      <c r="DQ60" s="996"/>
      <c r="DR60" s="996"/>
      <c r="DS60" s="996"/>
      <c r="DT60" s="996"/>
      <c r="DU60" s="996"/>
      <c r="DV60" s="996"/>
      <c r="DW60" s="996"/>
      <c r="DX60" s="996"/>
      <c r="DY60" s="996"/>
      <c r="DZ60" s="996"/>
      <c r="EA60" s="996"/>
      <c r="EB60" s="996"/>
      <c r="EC60" s="996"/>
      <c r="ED60" s="996"/>
      <c r="EE60" s="996"/>
      <c r="EF60" s="996"/>
      <c r="EG60" s="996"/>
      <c r="EH60" s="996"/>
      <c r="EI60" s="996"/>
      <c r="EJ60" s="996"/>
      <c r="EK60" s="996"/>
      <c r="EL60" s="996"/>
      <c r="EM60" s="996"/>
      <c r="EN60" s="996"/>
      <c r="EO60" s="996"/>
      <c r="EP60" s="996"/>
      <c r="EQ60" s="996"/>
      <c r="ER60" s="996"/>
      <c r="ES60" s="996"/>
      <c r="ET60" s="996"/>
      <c r="EU60" s="996"/>
      <c r="EV60" s="996"/>
      <c r="EW60" s="996"/>
      <c r="EX60" s="996"/>
      <c r="EY60" s="996"/>
      <c r="EZ60" s="996"/>
      <c r="FA60" s="996"/>
      <c r="FB60" s="996"/>
      <c r="FC60" s="996"/>
      <c r="FD60" s="996"/>
      <c r="FE60" s="996"/>
      <c r="FF60" s="996"/>
      <c r="FG60" s="996"/>
      <c r="FH60" s="996"/>
      <c r="FI60" s="996"/>
      <c r="FJ60" s="996"/>
      <c r="FK60" s="996"/>
      <c r="FL60" s="996"/>
      <c r="FM60" s="996"/>
      <c r="FN60" s="996"/>
      <c r="FO60" s="996"/>
      <c r="FP60" s="996"/>
      <c r="FQ60" s="996"/>
      <c r="FR60" s="996"/>
      <c r="FS60" s="996"/>
      <c r="FT60" s="996"/>
      <c r="FU60" s="996"/>
      <c r="FV60" s="996"/>
      <c r="FW60" s="996"/>
      <c r="FX60" s="996"/>
      <c r="FY60" s="996"/>
      <c r="FZ60" s="996"/>
      <c r="GA60" s="996"/>
      <c r="GB60" s="996"/>
      <c r="GC60" s="996"/>
      <c r="GD60" s="996"/>
      <c r="GE60" s="996"/>
      <c r="GF60" s="996"/>
      <c r="GG60" s="996"/>
      <c r="GH60" s="996"/>
      <c r="GI60" s="996"/>
      <c r="GJ60" s="996"/>
      <c r="GK60" s="996"/>
      <c r="GL60" s="996"/>
      <c r="GM60" s="996"/>
      <c r="GN60" s="996"/>
      <c r="GO60" s="996"/>
      <c r="GP60" s="996"/>
      <c r="GQ60" s="996"/>
      <c r="GR60" s="996"/>
      <c r="GS60" s="996"/>
      <c r="GT60" s="996"/>
      <c r="GU60" s="996"/>
      <c r="GV60" s="996"/>
      <c r="GW60" s="996"/>
      <c r="GX60" s="996"/>
      <c r="GY60" s="996"/>
      <c r="GZ60" s="996"/>
      <c r="HA60" s="996"/>
      <c r="HB60" s="996"/>
      <c r="HC60" s="996"/>
      <c r="HD60" s="996"/>
      <c r="HE60" s="996"/>
      <c r="HF60" s="996"/>
      <c r="HG60" s="996"/>
      <c r="HH60" s="996"/>
      <c r="HI60" s="996"/>
      <c r="HJ60" s="996"/>
      <c r="HK60" s="996"/>
      <c r="HL60" s="996"/>
      <c r="HM60" s="996"/>
      <c r="HN60" s="996"/>
      <c r="HO60" s="996"/>
      <c r="HP60" s="996"/>
      <c r="HQ60" s="996"/>
      <c r="HR60" s="996"/>
      <c r="HS60" s="996"/>
      <c r="HT60" s="996"/>
      <c r="HU60" s="996"/>
      <c r="HV60" s="996"/>
      <c r="HW60" s="996"/>
      <c r="HX60" s="996"/>
      <c r="HY60" s="996"/>
      <c r="HZ60" s="996"/>
      <c r="IA60" s="996"/>
      <c r="IB60" s="996"/>
      <c r="IC60" s="996"/>
      <c r="ID60" s="996"/>
      <c r="IE60" s="996"/>
      <c r="IF60" s="996"/>
      <c r="IG60" s="996"/>
      <c r="IH60" s="996"/>
      <c r="II60" s="996"/>
      <c r="IJ60" s="996"/>
      <c r="IK60" s="996"/>
      <c r="IL60" s="996"/>
      <c r="IM60" s="996"/>
      <c r="IN60" s="996"/>
      <c r="IO60" s="996"/>
      <c r="IP60" s="996"/>
      <c r="IQ60" s="996"/>
      <c r="IR60" s="996"/>
      <c r="IS60" s="996"/>
      <c r="IT60" s="996"/>
    </row>
    <row r="61" spans="1:254" s="997" customFormat="1">
      <c r="A61" s="568" t="s">
        <v>374</v>
      </c>
      <c r="B61" s="563">
        <f>'Sources and Uses Budget'!$C$60</f>
        <v>141625</v>
      </c>
      <c r="C61" s="563">
        <f>'Sources and Uses Budget'!$C$60</f>
        <v>141625</v>
      </c>
      <c r="D61" s="563">
        <f>'Sources and Uses Budget'!$C$60</f>
        <v>141625</v>
      </c>
      <c r="E61" s="654">
        <f t="shared" si="0"/>
        <v>0</v>
      </c>
      <c r="F61" s="564"/>
      <c r="G61" s="565"/>
      <c r="H61" s="1001"/>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996"/>
      <c r="BF61" s="996"/>
      <c r="BG61" s="996"/>
      <c r="BH61" s="996"/>
      <c r="BI61" s="996"/>
      <c r="BJ61" s="996"/>
      <c r="BK61" s="996"/>
      <c r="BL61" s="996"/>
      <c r="BM61" s="996"/>
      <c r="BN61" s="996"/>
      <c r="BO61" s="996"/>
      <c r="BP61" s="996"/>
      <c r="BQ61" s="996"/>
      <c r="BR61" s="996"/>
      <c r="BS61" s="996"/>
      <c r="BT61" s="996"/>
      <c r="BU61" s="996"/>
      <c r="BV61" s="996"/>
      <c r="BW61" s="996"/>
      <c r="BX61" s="996"/>
      <c r="BY61" s="996"/>
      <c r="BZ61" s="996"/>
      <c r="CA61" s="996"/>
      <c r="CB61" s="996"/>
      <c r="CC61" s="996"/>
      <c r="CD61" s="996"/>
      <c r="CE61" s="996"/>
      <c r="CF61" s="996"/>
      <c r="CG61" s="996"/>
      <c r="CH61" s="996"/>
      <c r="CI61" s="996"/>
      <c r="CJ61" s="996"/>
      <c r="CK61" s="996"/>
      <c r="CL61" s="996"/>
      <c r="CM61" s="996"/>
      <c r="CN61" s="996"/>
      <c r="CO61" s="996"/>
      <c r="CP61" s="996"/>
      <c r="CQ61" s="996"/>
      <c r="CR61" s="996"/>
      <c r="CS61" s="996"/>
      <c r="CT61" s="996"/>
      <c r="CU61" s="996"/>
      <c r="CV61" s="996"/>
      <c r="CW61" s="996"/>
      <c r="CX61" s="996"/>
      <c r="CY61" s="996"/>
      <c r="CZ61" s="996"/>
      <c r="DA61" s="996"/>
      <c r="DB61" s="996"/>
      <c r="DC61" s="996"/>
      <c r="DD61" s="996"/>
      <c r="DE61" s="996"/>
      <c r="DF61" s="996"/>
      <c r="DG61" s="996"/>
      <c r="DH61" s="996"/>
      <c r="DI61" s="996"/>
      <c r="DJ61" s="996"/>
      <c r="DK61" s="996"/>
      <c r="DL61" s="996"/>
      <c r="DM61" s="996"/>
      <c r="DN61" s="996"/>
      <c r="DO61" s="996"/>
      <c r="DP61" s="996"/>
      <c r="DQ61" s="996"/>
      <c r="DR61" s="996"/>
      <c r="DS61" s="996"/>
      <c r="DT61" s="996"/>
      <c r="DU61" s="996"/>
      <c r="DV61" s="996"/>
      <c r="DW61" s="996"/>
      <c r="DX61" s="996"/>
      <c r="DY61" s="996"/>
      <c r="DZ61" s="996"/>
      <c r="EA61" s="996"/>
      <c r="EB61" s="996"/>
      <c r="EC61" s="996"/>
      <c r="ED61" s="996"/>
      <c r="EE61" s="996"/>
      <c r="EF61" s="996"/>
      <c r="EG61" s="996"/>
      <c r="EH61" s="996"/>
      <c r="EI61" s="996"/>
      <c r="EJ61" s="996"/>
      <c r="EK61" s="996"/>
      <c r="EL61" s="996"/>
      <c r="EM61" s="996"/>
      <c r="EN61" s="996"/>
      <c r="EO61" s="996"/>
      <c r="EP61" s="996"/>
      <c r="EQ61" s="996"/>
      <c r="ER61" s="996"/>
      <c r="ES61" s="996"/>
      <c r="ET61" s="996"/>
      <c r="EU61" s="996"/>
      <c r="EV61" s="996"/>
      <c r="EW61" s="996"/>
      <c r="EX61" s="996"/>
      <c r="EY61" s="996"/>
      <c r="EZ61" s="996"/>
      <c r="FA61" s="996"/>
      <c r="FB61" s="996"/>
      <c r="FC61" s="996"/>
      <c r="FD61" s="996"/>
      <c r="FE61" s="996"/>
      <c r="FF61" s="996"/>
      <c r="FG61" s="996"/>
      <c r="FH61" s="996"/>
      <c r="FI61" s="996"/>
      <c r="FJ61" s="996"/>
      <c r="FK61" s="996"/>
      <c r="FL61" s="996"/>
      <c r="FM61" s="996"/>
      <c r="FN61" s="996"/>
      <c r="FO61" s="996"/>
      <c r="FP61" s="996"/>
      <c r="FQ61" s="996"/>
      <c r="FR61" s="996"/>
      <c r="FS61" s="996"/>
      <c r="FT61" s="996"/>
      <c r="FU61" s="996"/>
      <c r="FV61" s="996"/>
      <c r="FW61" s="996"/>
      <c r="FX61" s="996"/>
      <c r="FY61" s="996"/>
      <c r="FZ61" s="996"/>
      <c r="GA61" s="996"/>
      <c r="GB61" s="996"/>
      <c r="GC61" s="996"/>
      <c r="GD61" s="996"/>
      <c r="GE61" s="996"/>
      <c r="GF61" s="996"/>
      <c r="GG61" s="996"/>
      <c r="GH61" s="996"/>
      <c r="GI61" s="996"/>
      <c r="GJ61" s="996"/>
      <c r="GK61" s="996"/>
      <c r="GL61" s="996"/>
      <c r="GM61" s="996"/>
      <c r="GN61" s="996"/>
      <c r="GO61" s="996"/>
      <c r="GP61" s="996"/>
      <c r="GQ61" s="996"/>
      <c r="GR61" s="996"/>
      <c r="GS61" s="996"/>
      <c r="GT61" s="996"/>
      <c r="GU61" s="996"/>
      <c r="GV61" s="996"/>
      <c r="GW61" s="996"/>
      <c r="GX61" s="996"/>
      <c r="GY61" s="996"/>
      <c r="GZ61" s="996"/>
      <c r="HA61" s="996"/>
      <c r="HB61" s="996"/>
      <c r="HC61" s="996"/>
      <c r="HD61" s="996"/>
      <c r="HE61" s="996"/>
      <c r="HF61" s="996"/>
      <c r="HG61" s="996"/>
      <c r="HH61" s="996"/>
      <c r="HI61" s="996"/>
      <c r="HJ61" s="996"/>
      <c r="HK61" s="996"/>
      <c r="HL61" s="996"/>
      <c r="HM61" s="996"/>
      <c r="HN61" s="996"/>
      <c r="HO61" s="996"/>
      <c r="HP61" s="996"/>
      <c r="HQ61" s="996"/>
      <c r="HR61" s="996"/>
      <c r="HS61" s="996"/>
      <c r="HT61" s="996"/>
      <c r="HU61" s="996"/>
      <c r="HV61" s="996"/>
      <c r="HW61" s="996"/>
      <c r="HX61" s="996"/>
      <c r="HY61" s="996"/>
      <c r="HZ61" s="996"/>
      <c r="IA61" s="996"/>
      <c r="IB61" s="996"/>
      <c r="IC61" s="996"/>
      <c r="ID61" s="996"/>
      <c r="IE61" s="996"/>
      <c r="IF61" s="996"/>
      <c r="IG61" s="996"/>
      <c r="IH61" s="996"/>
      <c r="II61" s="996"/>
      <c r="IJ61" s="996"/>
      <c r="IK61" s="996"/>
      <c r="IL61" s="996"/>
      <c r="IM61" s="996"/>
      <c r="IN61" s="996"/>
      <c r="IO61" s="996"/>
      <c r="IP61" s="996"/>
      <c r="IQ61" s="996"/>
      <c r="IR61" s="996"/>
      <c r="IS61" s="996"/>
      <c r="IT61" s="996"/>
    </row>
    <row r="62" spans="1:254" s="997" customFormat="1">
      <c r="A62" s="568" t="s">
        <v>374</v>
      </c>
      <c r="B62" s="563">
        <f>'Sources and Uses Budget'!$C$61</f>
        <v>128328.56</v>
      </c>
      <c r="C62" s="563">
        <f>'Sources and Uses Budget'!$C$61</f>
        <v>128328.56</v>
      </c>
      <c r="D62" s="563">
        <f>'Sources and Uses Budget'!$C$61</f>
        <v>128328.56</v>
      </c>
      <c r="E62" s="654">
        <f t="shared" si="0"/>
        <v>0</v>
      </c>
      <c r="F62" s="564"/>
      <c r="G62" s="565"/>
      <c r="H62" s="1001"/>
      <c r="I62" s="996"/>
      <c r="J62" s="996"/>
      <c r="K62" s="996"/>
      <c r="L62" s="996"/>
      <c r="M62" s="996"/>
      <c r="N62" s="996"/>
      <c r="O62" s="996"/>
      <c r="P62" s="996"/>
      <c r="Q62" s="996"/>
      <c r="R62" s="996"/>
      <c r="S62" s="996"/>
      <c r="T62" s="996"/>
      <c r="U62" s="996"/>
      <c r="V62" s="996"/>
      <c r="W62" s="996"/>
      <c r="X62" s="996"/>
      <c r="Y62" s="996"/>
      <c r="Z62" s="996"/>
      <c r="AA62" s="996"/>
      <c r="AB62" s="996"/>
      <c r="AC62" s="996"/>
      <c r="AD62" s="996"/>
      <c r="AE62" s="996"/>
      <c r="AF62" s="996"/>
      <c r="AG62" s="996"/>
      <c r="AH62" s="996"/>
      <c r="AI62" s="996"/>
      <c r="AJ62" s="996"/>
      <c r="AK62" s="996"/>
      <c r="AL62" s="996"/>
      <c r="AM62" s="996"/>
      <c r="AN62" s="996"/>
      <c r="AO62" s="996"/>
      <c r="AP62" s="996"/>
      <c r="AQ62" s="996"/>
      <c r="AR62" s="996"/>
      <c r="AS62" s="996"/>
      <c r="AT62" s="996"/>
      <c r="AU62" s="996"/>
      <c r="AV62" s="996"/>
      <c r="AW62" s="996"/>
      <c r="AX62" s="996"/>
      <c r="AY62" s="996"/>
      <c r="AZ62" s="996"/>
      <c r="BA62" s="996"/>
      <c r="BB62" s="996"/>
      <c r="BC62" s="996"/>
      <c r="BD62" s="996"/>
      <c r="BE62" s="996"/>
      <c r="BF62" s="996"/>
      <c r="BG62" s="996"/>
      <c r="BH62" s="996"/>
      <c r="BI62" s="996"/>
      <c r="BJ62" s="996"/>
      <c r="BK62" s="996"/>
      <c r="BL62" s="996"/>
      <c r="BM62" s="996"/>
      <c r="BN62" s="996"/>
      <c r="BO62" s="996"/>
      <c r="BP62" s="996"/>
      <c r="BQ62" s="996"/>
      <c r="BR62" s="996"/>
      <c r="BS62" s="996"/>
      <c r="BT62" s="996"/>
      <c r="BU62" s="996"/>
      <c r="BV62" s="996"/>
      <c r="BW62" s="996"/>
      <c r="BX62" s="996"/>
      <c r="BY62" s="996"/>
      <c r="BZ62" s="996"/>
      <c r="CA62" s="996"/>
      <c r="CB62" s="996"/>
      <c r="CC62" s="996"/>
      <c r="CD62" s="996"/>
      <c r="CE62" s="996"/>
      <c r="CF62" s="996"/>
      <c r="CG62" s="996"/>
      <c r="CH62" s="996"/>
      <c r="CI62" s="996"/>
      <c r="CJ62" s="996"/>
      <c r="CK62" s="996"/>
      <c r="CL62" s="996"/>
      <c r="CM62" s="996"/>
      <c r="CN62" s="996"/>
      <c r="CO62" s="996"/>
      <c r="CP62" s="996"/>
      <c r="CQ62" s="996"/>
      <c r="CR62" s="996"/>
      <c r="CS62" s="996"/>
      <c r="CT62" s="996"/>
      <c r="CU62" s="996"/>
      <c r="CV62" s="996"/>
      <c r="CW62" s="996"/>
      <c r="CX62" s="996"/>
      <c r="CY62" s="996"/>
      <c r="CZ62" s="996"/>
      <c r="DA62" s="996"/>
      <c r="DB62" s="996"/>
      <c r="DC62" s="996"/>
      <c r="DD62" s="996"/>
      <c r="DE62" s="996"/>
      <c r="DF62" s="996"/>
      <c r="DG62" s="996"/>
      <c r="DH62" s="996"/>
      <c r="DI62" s="996"/>
      <c r="DJ62" s="996"/>
      <c r="DK62" s="996"/>
      <c r="DL62" s="996"/>
      <c r="DM62" s="996"/>
      <c r="DN62" s="996"/>
      <c r="DO62" s="996"/>
      <c r="DP62" s="996"/>
      <c r="DQ62" s="996"/>
      <c r="DR62" s="996"/>
      <c r="DS62" s="996"/>
      <c r="DT62" s="996"/>
      <c r="DU62" s="996"/>
      <c r="DV62" s="996"/>
      <c r="DW62" s="996"/>
      <c r="DX62" s="996"/>
      <c r="DY62" s="996"/>
      <c r="DZ62" s="996"/>
      <c r="EA62" s="996"/>
      <c r="EB62" s="996"/>
      <c r="EC62" s="996"/>
      <c r="ED62" s="996"/>
      <c r="EE62" s="996"/>
      <c r="EF62" s="996"/>
      <c r="EG62" s="996"/>
      <c r="EH62" s="996"/>
      <c r="EI62" s="996"/>
      <c r="EJ62" s="996"/>
      <c r="EK62" s="996"/>
      <c r="EL62" s="996"/>
      <c r="EM62" s="996"/>
      <c r="EN62" s="996"/>
      <c r="EO62" s="996"/>
      <c r="EP62" s="996"/>
      <c r="EQ62" s="996"/>
      <c r="ER62" s="996"/>
      <c r="ES62" s="996"/>
      <c r="ET62" s="996"/>
      <c r="EU62" s="996"/>
      <c r="EV62" s="996"/>
      <c r="EW62" s="996"/>
      <c r="EX62" s="996"/>
      <c r="EY62" s="996"/>
      <c r="EZ62" s="996"/>
      <c r="FA62" s="996"/>
      <c r="FB62" s="996"/>
      <c r="FC62" s="996"/>
      <c r="FD62" s="996"/>
      <c r="FE62" s="996"/>
      <c r="FF62" s="996"/>
      <c r="FG62" s="996"/>
      <c r="FH62" s="996"/>
      <c r="FI62" s="996"/>
      <c r="FJ62" s="996"/>
      <c r="FK62" s="996"/>
      <c r="FL62" s="996"/>
      <c r="FM62" s="996"/>
      <c r="FN62" s="996"/>
      <c r="FO62" s="996"/>
      <c r="FP62" s="996"/>
      <c r="FQ62" s="996"/>
      <c r="FR62" s="996"/>
      <c r="FS62" s="996"/>
      <c r="FT62" s="996"/>
      <c r="FU62" s="996"/>
      <c r="FV62" s="996"/>
      <c r="FW62" s="996"/>
      <c r="FX62" s="996"/>
      <c r="FY62" s="996"/>
      <c r="FZ62" s="996"/>
      <c r="GA62" s="996"/>
      <c r="GB62" s="996"/>
      <c r="GC62" s="996"/>
      <c r="GD62" s="996"/>
      <c r="GE62" s="996"/>
      <c r="GF62" s="996"/>
      <c r="GG62" s="996"/>
      <c r="GH62" s="996"/>
      <c r="GI62" s="996"/>
      <c r="GJ62" s="996"/>
      <c r="GK62" s="996"/>
      <c r="GL62" s="996"/>
      <c r="GM62" s="996"/>
      <c r="GN62" s="996"/>
      <c r="GO62" s="996"/>
      <c r="GP62" s="996"/>
      <c r="GQ62" s="996"/>
      <c r="GR62" s="996"/>
      <c r="GS62" s="996"/>
      <c r="GT62" s="996"/>
      <c r="GU62" s="996"/>
      <c r="GV62" s="996"/>
      <c r="GW62" s="996"/>
      <c r="GX62" s="996"/>
      <c r="GY62" s="996"/>
      <c r="GZ62" s="996"/>
      <c r="HA62" s="996"/>
      <c r="HB62" s="996"/>
      <c r="HC62" s="996"/>
      <c r="HD62" s="996"/>
      <c r="HE62" s="996"/>
      <c r="HF62" s="996"/>
      <c r="HG62" s="996"/>
      <c r="HH62" s="996"/>
      <c r="HI62" s="996"/>
      <c r="HJ62" s="996"/>
      <c r="HK62" s="996"/>
      <c r="HL62" s="996"/>
      <c r="HM62" s="996"/>
      <c r="HN62" s="996"/>
      <c r="HO62" s="996"/>
      <c r="HP62" s="996"/>
      <c r="HQ62" s="996"/>
      <c r="HR62" s="996"/>
      <c r="HS62" s="996"/>
      <c r="HT62" s="996"/>
      <c r="HU62" s="996"/>
      <c r="HV62" s="996"/>
      <c r="HW62" s="996"/>
      <c r="HX62" s="996"/>
      <c r="HY62" s="996"/>
      <c r="HZ62" s="996"/>
      <c r="IA62" s="996"/>
      <c r="IB62" s="996"/>
      <c r="IC62" s="996"/>
      <c r="ID62" s="996"/>
      <c r="IE62" s="996"/>
      <c r="IF62" s="996"/>
      <c r="IG62" s="996"/>
      <c r="IH62" s="996"/>
      <c r="II62" s="996"/>
      <c r="IJ62" s="996"/>
      <c r="IK62" s="996"/>
      <c r="IL62" s="996"/>
      <c r="IM62" s="996"/>
      <c r="IN62" s="996"/>
      <c r="IO62" s="996"/>
      <c r="IP62" s="996"/>
      <c r="IQ62" s="996"/>
      <c r="IR62" s="996"/>
      <c r="IS62" s="996"/>
      <c r="IT62" s="996"/>
    </row>
    <row r="63" spans="1:254" s="997" customFormat="1" ht="14.1" customHeight="1">
      <c r="A63" s="566" t="s">
        <v>889</v>
      </c>
      <c r="B63" s="567">
        <f>SUM(B56:B62)</f>
        <v>320778.56</v>
      </c>
      <c r="C63" s="567">
        <f>SUM(C56:C62)</f>
        <v>331603.56</v>
      </c>
      <c r="D63" s="567">
        <f>SUM(D56:D62)</f>
        <v>331603.56</v>
      </c>
      <c r="E63" s="654">
        <f t="shared" si="0"/>
        <v>10825</v>
      </c>
      <c r="F63" s="564"/>
      <c r="G63" s="565"/>
      <c r="H63" s="1001"/>
      <c r="I63" s="996"/>
      <c r="J63" s="996"/>
      <c r="K63" s="996"/>
      <c r="L63" s="996"/>
      <c r="M63" s="996"/>
      <c r="N63" s="996"/>
      <c r="O63" s="996"/>
      <c r="P63" s="996"/>
      <c r="Q63" s="996"/>
      <c r="R63" s="996"/>
      <c r="S63" s="996"/>
      <c r="T63" s="996"/>
      <c r="U63" s="996"/>
      <c r="V63" s="996"/>
      <c r="W63" s="996"/>
      <c r="X63" s="996"/>
      <c r="Y63" s="996"/>
      <c r="Z63" s="996"/>
      <c r="AA63" s="996"/>
      <c r="AB63" s="996"/>
      <c r="AC63" s="996"/>
      <c r="AD63" s="996"/>
      <c r="AE63" s="996"/>
      <c r="AF63" s="996"/>
      <c r="AG63" s="996"/>
      <c r="AH63" s="996"/>
      <c r="AI63" s="996"/>
      <c r="AJ63" s="996"/>
      <c r="AK63" s="996"/>
      <c r="AL63" s="996"/>
      <c r="AM63" s="996"/>
      <c r="AN63" s="996"/>
      <c r="AO63" s="996"/>
      <c r="AP63" s="996"/>
      <c r="AQ63" s="996"/>
      <c r="AR63" s="996"/>
      <c r="AS63" s="996"/>
      <c r="AT63" s="996"/>
      <c r="AU63" s="996"/>
      <c r="AV63" s="996"/>
      <c r="AW63" s="996"/>
      <c r="AX63" s="996"/>
      <c r="AY63" s="996"/>
      <c r="AZ63" s="996"/>
      <c r="BA63" s="996"/>
      <c r="BB63" s="996"/>
      <c r="BC63" s="996"/>
      <c r="BD63" s="996"/>
      <c r="BE63" s="996"/>
      <c r="BF63" s="996"/>
      <c r="BG63" s="996"/>
      <c r="BH63" s="996"/>
      <c r="BI63" s="996"/>
      <c r="BJ63" s="996"/>
      <c r="BK63" s="996"/>
      <c r="BL63" s="996"/>
      <c r="BM63" s="996"/>
      <c r="BN63" s="996"/>
      <c r="BO63" s="996"/>
      <c r="BP63" s="996"/>
      <c r="BQ63" s="996"/>
      <c r="BR63" s="996"/>
      <c r="BS63" s="996"/>
      <c r="BT63" s="996"/>
      <c r="BU63" s="996"/>
      <c r="BV63" s="996"/>
      <c r="BW63" s="996"/>
      <c r="BX63" s="996"/>
      <c r="BY63" s="996"/>
      <c r="BZ63" s="996"/>
      <c r="CA63" s="996"/>
      <c r="CB63" s="996"/>
      <c r="CC63" s="996"/>
      <c r="CD63" s="996"/>
      <c r="CE63" s="996"/>
      <c r="CF63" s="996"/>
      <c r="CG63" s="996"/>
      <c r="CH63" s="996"/>
      <c r="CI63" s="996"/>
      <c r="CJ63" s="996"/>
      <c r="CK63" s="996"/>
      <c r="CL63" s="996"/>
      <c r="CM63" s="996"/>
      <c r="CN63" s="996"/>
      <c r="CO63" s="996"/>
      <c r="CP63" s="996"/>
      <c r="CQ63" s="996"/>
      <c r="CR63" s="996"/>
      <c r="CS63" s="996"/>
      <c r="CT63" s="996"/>
      <c r="CU63" s="996"/>
      <c r="CV63" s="996"/>
      <c r="CW63" s="996"/>
      <c r="CX63" s="996"/>
      <c r="CY63" s="996"/>
      <c r="CZ63" s="996"/>
      <c r="DA63" s="996"/>
      <c r="DB63" s="996"/>
      <c r="DC63" s="996"/>
      <c r="DD63" s="996"/>
      <c r="DE63" s="996"/>
      <c r="DF63" s="996"/>
      <c r="DG63" s="996"/>
      <c r="DH63" s="996"/>
      <c r="DI63" s="996"/>
      <c r="DJ63" s="996"/>
      <c r="DK63" s="996"/>
      <c r="DL63" s="996"/>
      <c r="DM63" s="996"/>
      <c r="DN63" s="996"/>
      <c r="DO63" s="996"/>
      <c r="DP63" s="996"/>
      <c r="DQ63" s="996"/>
      <c r="DR63" s="996"/>
      <c r="DS63" s="996"/>
      <c r="DT63" s="996"/>
      <c r="DU63" s="996"/>
      <c r="DV63" s="996"/>
      <c r="DW63" s="996"/>
      <c r="DX63" s="996"/>
      <c r="DY63" s="996"/>
      <c r="DZ63" s="996"/>
      <c r="EA63" s="996"/>
      <c r="EB63" s="996"/>
      <c r="EC63" s="996"/>
      <c r="ED63" s="996"/>
      <c r="EE63" s="996"/>
      <c r="EF63" s="996"/>
      <c r="EG63" s="996"/>
      <c r="EH63" s="996"/>
      <c r="EI63" s="996"/>
      <c r="EJ63" s="996"/>
      <c r="EK63" s="996"/>
      <c r="EL63" s="996"/>
      <c r="EM63" s="996"/>
      <c r="EN63" s="996"/>
      <c r="EO63" s="996"/>
      <c r="EP63" s="996"/>
      <c r="EQ63" s="996"/>
      <c r="ER63" s="996"/>
      <c r="ES63" s="996"/>
      <c r="ET63" s="996"/>
      <c r="EU63" s="996"/>
      <c r="EV63" s="996"/>
      <c r="EW63" s="996"/>
      <c r="EX63" s="996"/>
      <c r="EY63" s="996"/>
      <c r="EZ63" s="996"/>
      <c r="FA63" s="996"/>
      <c r="FB63" s="996"/>
      <c r="FC63" s="996"/>
      <c r="FD63" s="996"/>
      <c r="FE63" s="996"/>
      <c r="FF63" s="996"/>
      <c r="FG63" s="996"/>
      <c r="FH63" s="996"/>
      <c r="FI63" s="996"/>
      <c r="FJ63" s="996"/>
      <c r="FK63" s="996"/>
      <c r="FL63" s="996"/>
      <c r="FM63" s="996"/>
      <c r="FN63" s="996"/>
      <c r="FO63" s="996"/>
      <c r="FP63" s="996"/>
      <c r="FQ63" s="996"/>
      <c r="FR63" s="996"/>
      <c r="FS63" s="996"/>
      <c r="FT63" s="996"/>
      <c r="FU63" s="996"/>
      <c r="FV63" s="996"/>
      <c r="FW63" s="996"/>
      <c r="FX63" s="996"/>
      <c r="FY63" s="996"/>
      <c r="FZ63" s="996"/>
      <c r="GA63" s="996"/>
      <c r="GB63" s="996"/>
      <c r="GC63" s="996"/>
      <c r="GD63" s="996"/>
      <c r="GE63" s="996"/>
      <c r="GF63" s="996"/>
      <c r="GG63" s="996"/>
      <c r="GH63" s="996"/>
      <c r="GI63" s="996"/>
      <c r="GJ63" s="996"/>
      <c r="GK63" s="996"/>
      <c r="GL63" s="996"/>
      <c r="GM63" s="996"/>
      <c r="GN63" s="996"/>
      <c r="GO63" s="996"/>
      <c r="GP63" s="996"/>
      <c r="GQ63" s="996"/>
      <c r="GR63" s="996"/>
      <c r="GS63" s="996"/>
      <c r="GT63" s="996"/>
      <c r="GU63" s="996"/>
      <c r="GV63" s="996"/>
      <c r="GW63" s="996"/>
      <c r="GX63" s="996"/>
      <c r="GY63" s="996"/>
      <c r="GZ63" s="996"/>
      <c r="HA63" s="996"/>
      <c r="HB63" s="996"/>
      <c r="HC63" s="996"/>
      <c r="HD63" s="996"/>
      <c r="HE63" s="996"/>
      <c r="HF63" s="996"/>
      <c r="HG63" s="996"/>
      <c r="HH63" s="996"/>
      <c r="HI63" s="996"/>
      <c r="HJ63" s="996"/>
      <c r="HK63" s="996"/>
      <c r="HL63" s="996"/>
      <c r="HM63" s="996"/>
      <c r="HN63" s="996"/>
      <c r="HO63" s="996"/>
      <c r="HP63" s="996"/>
      <c r="HQ63" s="996"/>
      <c r="HR63" s="996"/>
      <c r="HS63" s="996"/>
      <c r="HT63" s="996"/>
      <c r="HU63" s="996"/>
      <c r="HV63" s="996"/>
      <c r="HW63" s="996"/>
      <c r="HX63" s="996"/>
      <c r="HY63" s="996"/>
      <c r="HZ63" s="996"/>
      <c r="IA63" s="996"/>
      <c r="IB63" s="996"/>
      <c r="IC63" s="996"/>
      <c r="ID63" s="996"/>
      <c r="IE63" s="996"/>
      <c r="IF63" s="996"/>
      <c r="IG63" s="996"/>
      <c r="IH63" s="996"/>
      <c r="II63" s="996"/>
      <c r="IJ63" s="996"/>
      <c r="IK63" s="996"/>
      <c r="IL63" s="996"/>
      <c r="IM63" s="996"/>
      <c r="IN63" s="996"/>
      <c r="IO63" s="996"/>
      <c r="IP63" s="996"/>
      <c r="IQ63" s="996"/>
      <c r="IR63" s="996"/>
      <c r="IS63" s="996"/>
      <c r="IT63" s="996"/>
    </row>
    <row r="64" spans="1:254" s="997" customFormat="1">
      <c r="A64" s="570" t="s">
        <v>890</v>
      </c>
      <c r="B64" s="567">
        <f ca="1">SUM(B9+B12+B14+B15+B16+B26+B27+B37+B41+B42+B54+B63)</f>
        <v>40591546.678167015</v>
      </c>
      <c r="C64" s="567">
        <f ca="1">SUM(C9+C12+C14+C15+C16+C26+C27+C37+C41+C42+C54+C63)</f>
        <v>40602371.678167015</v>
      </c>
      <c r="D64" s="567">
        <f ca="1">SUM(D9+D12+D14+D15+D16+D26+D27+D37+D41+D42+D54+D63)</f>
        <v>40602371.678167015</v>
      </c>
      <c r="E64" s="654">
        <f t="shared" ca="1" si="0"/>
        <v>10825</v>
      </c>
      <c r="F64" s="564"/>
      <c r="G64" s="565"/>
      <c r="H64" s="1001"/>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6"/>
      <c r="AZ64" s="996"/>
      <c r="BA64" s="996"/>
      <c r="BB64" s="996"/>
      <c r="BC64" s="996"/>
      <c r="BD64" s="996"/>
      <c r="BE64" s="996"/>
      <c r="BF64" s="996"/>
      <c r="BG64" s="996"/>
      <c r="BH64" s="996"/>
      <c r="BI64" s="996"/>
      <c r="BJ64" s="996"/>
      <c r="BK64" s="996"/>
      <c r="BL64" s="996"/>
      <c r="BM64" s="996"/>
      <c r="BN64" s="996"/>
      <c r="BO64" s="996"/>
      <c r="BP64" s="996"/>
      <c r="BQ64" s="996"/>
      <c r="BR64" s="996"/>
      <c r="BS64" s="996"/>
      <c r="BT64" s="996"/>
      <c r="BU64" s="996"/>
      <c r="BV64" s="996"/>
      <c r="BW64" s="996"/>
      <c r="BX64" s="996"/>
      <c r="BY64" s="996"/>
      <c r="BZ64" s="996"/>
      <c r="CA64" s="996"/>
      <c r="CB64" s="996"/>
      <c r="CC64" s="996"/>
      <c r="CD64" s="996"/>
      <c r="CE64" s="996"/>
      <c r="CF64" s="996"/>
      <c r="CG64" s="996"/>
      <c r="CH64" s="996"/>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6"/>
      <c r="DJ64" s="996"/>
      <c r="DK64" s="996"/>
      <c r="DL64" s="996"/>
      <c r="DM64" s="996"/>
      <c r="DN64" s="996"/>
      <c r="DO64" s="996"/>
      <c r="DP64" s="996"/>
      <c r="DQ64" s="996"/>
      <c r="DR64" s="996"/>
      <c r="DS64" s="996"/>
      <c r="DT64" s="996"/>
      <c r="DU64" s="996"/>
      <c r="DV64" s="996"/>
      <c r="DW64" s="996"/>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6"/>
      <c r="EY64" s="996"/>
      <c r="EZ64" s="996"/>
      <c r="FA64" s="996"/>
      <c r="FB64" s="996"/>
      <c r="FC64" s="996"/>
      <c r="FD64" s="996"/>
      <c r="FE64" s="996"/>
      <c r="FF64" s="996"/>
      <c r="FG64" s="996"/>
      <c r="FH64" s="996"/>
      <c r="FI64" s="996"/>
      <c r="FJ64" s="996"/>
      <c r="FK64" s="996"/>
      <c r="FL64" s="996"/>
      <c r="FM64" s="996"/>
      <c r="FN64" s="996"/>
      <c r="FO64" s="996"/>
      <c r="FP64" s="996"/>
      <c r="FQ64" s="996"/>
      <c r="FR64" s="996"/>
      <c r="FS64" s="996"/>
      <c r="FT64" s="996"/>
      <c r="FU64" s="996"/>
      <c r="FV64" s="996"/>
      <c r="FW64" s="996"/>
      <c r="FX64" s="996"/>
      <c r="FY64" s="996"/>
      <c r="FZ64" s="996"/>
      <c r="GA64" s="996"/>
      <c r="GB64" s="996"/>
      <c r="GC64" s="996"/>
      <c r="GD64" s="996"/>
      <c r="GE64" s="996"/>
      <c r="GF64" s="996"/>
      <c r="GG64" s="996"/>
      <c r="GH64" s="996"/>
      <c r="GI64" s="996"/>
      <c r="GJ64" s="996"/>
      <c r="GK64" s="996"/>
      <c r="GL64" s="996"/>
      <c r="GM64" s="996"/>
      <c r="GN64" s="996"/>
      <c r="GO64" s="996"/>
      <c r="GP64" s="996"/>
      <c r="GQ64" s="996"/>
      <c r="GR64" s="996"/>
      <c r="GS64" s="996"/>
      <c r="GT64" s="996"/>
      <c r="GU64" s="996"/>
      <c r="GV64" s="996"/>
      <c r="GW64" s="996"/>
      <c r="GX64" s="996"/>
      <c r="GY64" s="996"/>
      <c r="GZ64" s="996"/>
      <c r="HA64" s="996"/>
      <c r="HB64" s="996"/>
      <c r="HC64" s="996"/>
      <c r="HD64" s="996"/>
      <c r="HE64" s="996"/>
      <c r="HF64" s="996"/>
      <c r="HG64" s="996"/>
      <c r="HH64" s="996"/>
      <c r="HI64" s="996"/>
      <c r="HJ64" s="996"/>
      <c r="HK64" s="996"/>
      <c r="HL64" s="996"/>
      <c r="HM64" s="996"/>
      <c r="HN64" s="996"/>
      <c r="HO64" s="996"/>
      <c r="HP64" s="996"/>
      <c r="HQ64" s="996"/>
      <c r="HR64" s="996"/>
      <c r="HS64" s="996"/>
      <c r="HT64" s="996"/>
      <c r="HU64" s="996"/>
      <c r="HV64" s="996"/>
      <c r="HW64" s="996"/>
      <c r="HX64" s="996"/>
      <c r="HY64" s="996"/>
      <c r="HZ64" s="996"/>
      <c r="IA64" s="996"/>
      <c r="IB64" s="996"/>
      <c r="IC64" s="996"/>
      <c r="ID64" s="996"/>
      <c r="IE64" s="996"/>
      <c r="IF64" s="996"/>
      <c r="IG64" s="996"/>
      <c r="IH64" s="996"/>
      <c r="II64" s="996"/>
      <c r="IJ64" s="996"/>
      <c r="IK64" s="996"/>
      <c r="IL64" s="996"/>
      <c r="IM64" s="996"/>
      <c r="IN64" s="996"/>
      <c r="IO64" s="996"/>
      <c r="IP64" s="996"/>
      <c r="IQ64" s="996"/>
      <c r="IR64" s="996"/>
      <c r="IS64" s="996"/>
      <c r="IT64" s="996"/>
    </row>
    <row r="65" spans="1:254" s="997" customFormat="1">
      <c r="A65" s="560" t="s">
        <v>611</v>
      </c>
      <c r="B65" s="560"/>
      <c r="C65" s="560"/>
      <c r="D65" s="560"/>
      <c r="E65" s="560"/>
      <c r="F65" s="582"/>
      <c r="G65" s="560"/>
      <c r="H65" s="1001"/>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c r="BO65" s="996"/>
      <c r="BP65" s="996"/>
      <c r="BQ65" s="996"/>
      <c r="BR65" s="996"/>
      <c r="BS65" s="996"/>
      <c r="BT65" s="996"/>
      <c r="BU65" s="996"/>
      <c r="BV65" s="996"/>
      <c r="BW65" s="996"/>
      <c r="BX65" s="996"/>
      <c r="BY65" s="996"/>
      <c r="BZ65" s="996"/>
      <c r="CA65" s="996"/>
      <c r="CB65" s="996"/>
      <c r="CC65" s="996"/>
      <c r="CD65" s="996"/>
      <c r="CE65" s="996"/>
      <c r="CF65" s="996"/>
      <c r="CG65" s="996"/>
      <c r="CH65" s="996"/>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6"/>
      <c r="DJ65" s="996"/>
      <c r="DK65" s="996"/>
      <c r="DL65" s="996"/>
      <c r="DM65" s="996"/>
      <c r="DN65" s="996"/>
      <c r="DO65" s="996"/>
      <c r="DP65" s="996"/>
      <c r="DQ65" s="996"/>
      <c r="DR65" s="996"/>
      <c r="DS65" s="996"/>
      <c r="DT65" s="996"/>
      <c r="DU65" s="996"/>
      <c r="DV65" s="996"/>
      <c r="DW65" s="996"/>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6"/>
      <c r="EY65" s="996"/>
      <c r="EZ65" s="996"/>
      <c r="FA65" s="996"/>
      <c r="FB65" s="996"/>
      <c r="FC65" s="996"/>
      <c r="FD65" s="996"/>
      <c r="FE65" s="996"/>
      <c r="FF65" s="996"/>
      <c r="FG65" s="996"/>
      <c r="FH65" s="996"/>
      <c r="FI65" s="996"/>
      <c r="FJ65" s="996"/>
      <c r="FK65" s="996"/>
      <c r="FL65" s="996"/>
      <c r="FM65" s="996"/>
      <c r="FN65" s="996"/>
      <c r="FO65" s="996"/>
      <c r="FP65" s="996"/>
      <c r="FQ65" s="996"/>
      <c r="FR65" s="996"/>
      <c r="FS65" s="996"/>
      <c r="FT65" s="996"/>
      <c r="FU65" s="996"/>
      <c r="FV65" s="996"/>
      <c r="FW65" s="996"/>
      <c r="FX65" s="996"/>
      <c r="FY65" s="996"/>
      <c r="FZ65" s="996"/>
      <c r="GA65" s="996"/>
      <c r="GB65" s="996"/>
      <c r="GC65" s="996"/>
      <c r="GD65" s="996"/>
      <c r="GE65" s="996"/>
      <c r="GF65" s="996"/>
      <c r="GG65" s="996"/>
      <c r="GH65" s="996"/>
      <c r="GI65" s="996"/>
      <c r="GJ65" s="996"/>
      <c r="GK65" s="996"/>
      <c r="GL65" s="996"/>
      <c r="GM65" s="996"/>
      <c r="GN65" s="996"/>
      <c r="GO65" s="996"/>
      <c r="GP65" s="996"/>
      <c r="GQ65" s="996"/>
      <c r="GR65" s="996"/>
      <c r="GS65" s="996"/>
      <c r="GT65" s="996"/>
      <c r="GU65" s="996"/>
      <c r="GV65" s="996"/>
      <c r="GW65" s="996"/>
      <c r="GX65" s="996"/>
      <c r="GY65" s="996"/>
      <c r="GZ65" s="996"/>
      <c r="HA65" s="996"/>
      <c r="HB65" s="996"/>
      <c r="HC65" s="996"/>
      <c r="HD65" s="996"/>
      <c r="HE65" s="996"/>
      <c r="HF65" s="996"/>
      <c r="HG65" s="996"/>
      <c r="HH65" s="996"/>
      <c r="HI65" s="996"/>
      <c r="HJ65" s="996"/>
      <c r="HK65" s="996"/>
      <c r="HL65" s="996"/>
      <c r="HM65" s="996"/>
      <c r="HN65" s="996"/>
      <c r="HO65" s="996"/>
      <c r="HP65" s="996"/>
      <c r="HQ65" s="996"/>
      <c r="HR65" s="996"/>
      <c r="HS65" s="996"/>
      <c r="HT65" s="996"/>
      <c r="HU65" s="996"/>
      <c r="HV65" s="996"/>
      <c r="HW65" s="996"/>
      <c r="HX65" s="996"/>
      <c r="HY65" s="996"/>
      <c r="HZ65" s="996"/>
      <c r="IA65" s="996"/>
      <c r="IB65" s="996"/>
      <c r="IC65" s="996"/>
      <c r="ID65" s="996"/>
      <c r="IE65" s="996"/>
      <c r="IF65" s="996"/>
      <c r="IG65" s="996"/>
      <c r="IH65" s="996"/>
      <c r="II65" s="996"/>
      <c r="IJ65" s="996"/>
      <c r="IK65" s="996"/>
      <c r="IL65" s="996"/>
      <c r="IM65" s="996"/>
      <c r="IN65" s="996"/>
      <c r="IO65" s="996"/>
      <c r="IP65" s="996"/>
      <c r="IQ65" s="996"/>
      <c r="IR65" s="996"/>
      <c r="IS65" s="996"/>
      <c r="IT65" s="996"/>
    </row>
    <row r="66" spans="1:254" s="997" customFormat="1">
      <c r="A66" s="562" t="s">
        <v>612</v>
      </c>
      <c r="B66" s="563">
        <f>'Sources and Uses Budget'!$C$65</f>
        <v>60000</v>
      </c>
      <c r="C66" s="563">
        <f>'Sources and Uses Budget'!$C$65</f>
        <v>60000</v>
      </c>
      <c r="D66" s="563">
        <f>'Sources and Uses Budget'!$C$65</f>
        <v>60000</v>
      </c>
      <c r="E66" s="654">
        <f t="shared" si="0"/>
        <v>0</v>
      </c>
      <c r="F66" s="564"/>
      <c r="G66" s="565"/>
      <c r="H66" s="1001"/>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6"/>
      <c r="AZ66" s="996"/>
      <c r="BA66" s="996"/>
      <c r="BB66" s="996"/>
      <c r="BC66" s="996"/>
      <c r="BD66" s="996"/>
      <c r="BE66" s="996"/>
      <c r="BF66" s="996"/>
      <c r="BG66" s="996"/>
      <c r="BH66" s="996"/>
      <c r="BI66" s="996"/>
      <c r="BJ66" s="996"/>
      <c r="BK66" s="996"/>
      <c r="BL66" s="996"/>
      <c r="BM66" s="996"/>
      <c r="BN66" s="996"/>
      <c r="BO66" s="996"/>
      <c r="BP66" s="996"/>
      <c r="BQ66" s="996"/>
      <c r="BR66" s="996"/>
      <c r="BS66" s="996"/>
      <c r="BT66" s="996"/>
      <c r="BU66" s="996"/>
      <c r="BV66" s="996"/>
      <c r="BW66" s="996"/>
      <c r="BX66" s="996"/>
      <c r="BY66" s="996"/>
      <c r="BZ66" s="996"/>
      <c r="CA66" s="996"/>
      <c r="CB66" s="996"/>
      <c r="CC66" s="996"/>
      <c r="CD66" s="996"/>
      <c r="CE66" s="996"/>
      <c r="CF66" s="996"/>
      <c r="CG66" s="996"/>
      <c r="CH66" s="996"/>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6"/>
      <c r="DJ66" s="996"/>
      <c r="DK66" s="996"/>
      <c r="DL66" s="996"/>
      <c r="DM66" s="996"/>
      <c r="DN66" s="996"/>
      <c r="DO66" s="996"/>
      <c r="DP66" s="996"/>
      <c r="DQ66" s="996"/>
      <c r="DR66" s="996"/>
      <c r="DS66" s="996"/>
      <c r="DT66" s="996"/>
      <c r="DU66" s="996"/>
      <c r="DV66" s="996"/>
      <c r="DW66" s="996"/>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6"/>
      <c r="EY66" s="996"/>
      <c r="EZ66" s="996"/>
      <c r="FA66" s="996"/>
      <c r="FB66" s="996"/>
      <c r="FC66" s="996"/>
      <c r="FD66" s="996"/>
      <c r="FE66" s="996"/>
      <c r="FF66" s="996"/>
      <c r="FG66" s="996"/>
      <c r="FH66" s="996"/>
      <c r="FI66" s="996"/>
      <c r="FJ66" s="996"/>
      <c r="FK66" s="996"/>
      <c r="FL66" s="996"/>
      <c r="FM66" s="996"/>
      <c r="FN66" s="996"/>
      <c r="FO66" s="996"/>
      <c r="FP66" s="996"/>
      <c r="FQ66" s="996"/>
      <c r="FR66" s="996"/>
      <c r="FS66" s="996"/>
      <c r="FT66" s="996"/>
      <c r="FU66" s="996"/>
      <c r="FV66" s="996"/>
      <c r="FW66" s="996"/>
      <c r="FX66" s="996"/>
      <c r="FY66" s="996"/>
      <c r="FZ66" s="996"/>
      <c r="GA66" s="996"/>
      <c r="GB66" s="996"/>
      <c r="GC66" s="996"/>
      <c r="GD66" s="996"/>
      <c r="GE66" s="996"/>
      <c r="GF66" s="996"/>
      <c r="GG66" s="996"/>
      <c r="GH66" s="996"/>
      <c r="GI66" s="996"/>
      <c r="GJ66" s="996"/>
      <c r="GK66" s="996"/>
      <c r="GL66" s="996"/>
      <c r="GM66" s="996"/>
      <c r="GN66" s="996"/>
      <c r="GO66" s="996"/>
      <c r="GP66" s="996"/>
      <c r="GQ66" s="996"/>
      <c r="GR66" s="996"/>
      <c r="GS66" s="996"/>
      <c r="GT66" s="996"/>
      <c r="GU66" s="996"/>
      <c r="GV66" s="996"/>
      <c r="GW66" s="996"/>
      <c r="GX66" s="996"/>
      <c r="GY66" s="996"/>
      <c r="GZ66" s="996"/>
      <c r="HA66" s="996"/>
      <c r="HB66" s="996"/>
      <c r="HC66" s="996"/>
      <c r="HD66" s="996"/>
      <c r="HE66" s="996"/>
      <c r="HF66" s="996"/>
      <c r="HG66" s="996"/>
      <c r="HH66" s="996"/>
      <c r="HI66" s="996"/>
      <c r="HJ66" s="996"/>
      <c r="HK66" s="996"/>
      <c r="HL66" s="996"/>
      <c r="HM66" s="996"/>
      <c r="HN66" s="996"/>
      <c r="HO66" s="996"/>
      <c r="HP66" s="996"/>
      <c r="HQ66" s="996"/>
      <c r="HR66" s="996"/>
      <c r="HS66" s="996"/>
      <c r="HT66" s="996"/>
      <c r="HU66" s="996"/>
      <c r="HV66" s="996"/>
      <c r="HW66" s="996"/>
      <c r="HX66" s="996"/>
      <c r="HY66" s="996"/>
      <c r="HZ66" s="996"/>
      <c r="IA66" s="996"/>
      <c r="IB66" s="996"/>
      <c r="IC66" s="996"/>
      <c r="ID66" s="996"/>
      <c r="IE66" s="996"/>
      <c r="IF66" s="996"/>
      <c r="IG66" s="996"/>
      <c r="IH66" s="996"/>
      <c r="II66" s="996"/>
      <c r="IJ66" s="996"/>
      <c r="IK66" s="996"/>
      <c r="IL66" s="996"/>
      <c r="IM66" s="996"/>
      <c r="IN66" s="996"/>
      <c r="IO66" s="996"/>
      <c r="IP66" s="996"/>
      <c r="IQ66" s="996"/>
      <c r="IR66" s="996"/>
      <c r="IS66" s="996"/>
      <c r="IT66" s="996"/>
    </row>
    <row r="67" spans="1:254" s="997" customFormat="1">
      <c r="A67" s="568" t="s">
        <v>374</v>
      </c>
      <c r="B67" s="563">
        <f>'Sources and Uses Budget'!$C$66</f>
        <v>158472.77906731376</v>
      </c>
      <c r="C67" s="563">
        <f>'Sources and Uses Budget'!$C$66</f>
        <v>158472.77906731376</v>
      </c>
      <c r="D67" s="563">
        <f>'Sources and Uses Budget'!$C$66</f>
        <v>158472.77906731376</v>
      </c>
      <c r="E67" s="654">
        <f t="shared" si="0"/>
        <v>0</v>
      </c>
      <c r="F67" s="564"/>
      <c r="G67" s="565"/>
      <c r="H67" s="1001"/>
      <c r="I67" s="996"/>
      <c r="J67" s="996"/>
      <c r="K67" s="996"/>
      <c r="L67" s="996"/>
      <c r="M67" s="996"/>
      <c r="N67" s="996"/>
      <c r="O67" s="996"/>
      <c r="P67" s="996"/>
      <c r="Q67" s="996"/>
      <c r="R67" s="996"/>
      <c r="S67" s="996"/>
      <c r="T67" s="996"/>
      <c r="U67" s="996"/>
      <c r="V67" s="996"/>
      <c r="W67" s="996"/>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6"/>
      <c r="AZ67" s="996"/>
      <c r="BA67" s="996"/>
      <c r="BB67" s="996"/>
      <c r="BC67" s="996"/>
      <c r="BD67" s="996"/>
      <c r="BE67" s="996"/>
      <c r="BF67" s="996"/>
      <c r="BG67" s="996"/>
      <c r="BH67" s="996"/>
      <c r="BI67" s="996"/>
      <c r="BJ67" s="996"/>
      <c r="BK67" s="996"/>
      <c r="BL67" s="996"/>
      <c r="BM67" s="996"/>
      <c r="BN67" s="996"/>
      <c r="BO67" s="996"/>
      <c r="BP67" s="996"/>
      <c r="BQ67" s="996"/>
      <c r="BR67" s="996"/>
      <c r="BS67" s="996"/>
      <c r="BT67" s="996"/>
      <c r="BU67" s="996"/>
      <c r="BV67" s="996"/>
      <c r="BW67" s="996"/>
      <c r="BX67" s="996"/>
      <c r="BY67" s="996"/>
      <c r="BZ67" s="996"/>
      <c r="CA67" s="996"/>
      <c r="CB67" s="996"/>
      <c r="CC67" s="996"/>
      <c r="CD67" s="996"/>
      <c r="CE67" s="996"/>
      <c r="CF67" s="996"/>
      <c r="CG67" s="996"/>
      <c r="CH67" s="996"/>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6"/>
      <c r="DJ67" s="996"/>
      <c r="DK67" s="996"/>
      <c r="DL67" s="996"/>
      <c r="DM67" s="996"/>
      <c r="DN67" s="996"/>
      <c r="DO67" s="996"/>
      <c r="DP67" s="996"/>
      <c r="DQ67" s="996"/>
      <c r="DR67" s="996"/>
      <c r="DS67" s="996"/>
      <c r="DT67" s="996"/>
      <c r="DU67" s="996"/>
      <c r="DV67" s="996"/>
      <c r="DW67" s="996"/>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6"/>
      <c r="EY67" s="996"/>
      <c r="EZ67" s="996"/>
      <c r="FA67" s="996"/>
      <c r="FB67" s="996"/>
      <c r="FC67" s="996"/>
      <c r="FD67" s="996"/>
      <c r="FE67" s="996"/>
      <c r="FF67" s="996"/>
      <c r="FG67" s="996"/>
      <c r="FH67" s="996"/>
      <c r="FI67" s="996"/>
      <c r="FJ67" s="996"/>
      <c r="FK67" s="996"/>
      <c r="FL67" s="996"/>
      <c r="FM67" s="996"/>
      <c r="FN67" s="996"/>
      <c r="FO67" s="996"/>
      <c r="FP67" s="996"/>
      <c r="FQ67" s="996"/>
      <c r="FR67" s="996"/>
      <c r="FS67" s="996"/>
      <c r="FT67" s="996"/>
      <c r="FU67" s="996"/>
      <c r="FV67" s="996"/>
      <c r="FW67" s="996"/>
      <c r="FX67" s="996"/>
      <c r="FY67" s="996"/>
      <c r="FZ67" s="996"/>
      <c r="GA67" s="996"/>
      <c r="GB67" s="996"/>
      <c r="GC67" s="996"/>
      <c r="GD67" s="996"/>
      <c r="GE67" s="996"/>
      <c r="GF67" s="996"/>
      <c r="GG67" s="996"/>
      <c r="GH67" s="996"/>
      <c r="GI67" s="996"/>
      <c r="GJ67" s="996"/>
      <c r="GK67" s="996"/>
      <c r="GL67" s="996"/>
      <c r="GM67" s="996"/>
      <c r="GN67" s="996"/>
      <c r="GO67" s="996"/>
      <c r="GP67" s="996"/>
      <c r="GQ67" s="996"/>
      <c r="GR67" s="996"/>
      <c r="GS67" s="996"/>
      <c r="GT67" s="996"/>
      <c r="GU67" s="996"/>
      <c r="GV67" s="996"/>
      <c r="GW67" s="996"/>
      <c r="GX67" s="996"/>
      <c r="GY67" s="996"/>
      <c r="GZ67" s="996"/>
      <c r="HA67" s="996"/>
      <c r="HB67" s="996"/>
      <c r="HC67" s="996"/>
      <c r="HD67" s="996"/>
      <c r="HE67" s="996"/>
      <c r="HF67" s="996"/>
      <c r="HG67" s="996"/>
      <c r="HH67" s="996"/>
      <c r="HI67" s="996"/>
      <c r="HJ67" s="996"/>
      <c r="HK67" s="996"/>
      <c r="HL67" s="996"/>
      <c r="HM67" s="996"/>
      <c r="HN67" s="996"/>
      <c r="HO67" s="996"/>
      <c r="HP67" s="996"/>
      <c r="HQ67" s="996"/>
      <c r="HR67" s="996"/>
      <c r="HS67" s="996"/>
      <c r="HT67" s="996"/>
      <c r="HU67" s="996"/>
      <c r="HV67" s="996"/>
      <c r="HW67" s="996"/>
      <c r="HX67" s="996"/>
      <c r="HY67" s="996"/>
      <c r="HZ67" s="996"/>
      <c r="IA67" s="996"/>
      <c r="IB67" s="996"/>
      <c r="IC67" s="996"/>
      <c r="ID67" s="996"/>
      <c r="IE67" s="996"/>
      <c r="IF67" s="996"/>
      <c r="IG67" s="996"/>
      <c r="IH67" s="996"/>
      <c r="II67" s="996"/>
      <c r="IJ67" s="996"/>
      <c r="IK67" s="996"/>
      <c r="IL67" s="996"/>
      <c r="IM67" s="996"/>
      <c r="IN67" s="996"/>
      <c r="IO67" s="996"/>
      <c r="IP67" s="996"/>
      <c r="IQ67" s="996"/>
      <c r="IR67" s="996"/>
      <c r="IS67" s="996"/>
      <c r="IT67" s="996"/>
    </row>
    <row r="68" spans="1:254" s="997" customFormat="1">
      <c r="A68" s="566" t="s">
        <v>613</v>
      </c>
      <c r="B68" s="567">
        <f>SUM(B66:B67)</f>
        <v>218472.77906731376</v>
      </c>
      <c r="C68" s="567">
        <f>SUM(C66:C67)</f>
        <v>218472.77906731376</v>
      </c>
      <c r="D68" s="567">
        <f>SUM(D66:D67)</f>
        <v>218472.77906731376</v>
      </c>
      <c r="E68" s="654">
        <f t="shared" si="0"/>
        <v>0</v>
      </c>
      <c r="F68" s="564"/>
      <c r="G68" s="565"/>
      <c r="H68" s="1001"/>
      <c r="I68" s="996"/>
      <c r="J68" s="996"/>
      <c r="K68" s="996"/>
      <c r="L68" s="996"/>
      <c r="M68" s="996"/>
      <c r="N68" s="996"/>
      <c r="O68" s="996"/>
      <c r="P68" s="996"/>
      <c r="Q68" s="996"/>
      <c r="R68" s="996"/>
      <c r="S68" s="996"/>
      <c r="T68" s="996"/>
      <c r="U68" s="996"/>
      <c r="V68" s="996"/>
      <c r="W68" s="996"/>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6"/>
      <c r="AZ68" s="996"/>
      <c r="BA68" s="996"/>
      <c r="BB68" s="996"/>
      <c r="BC68" s="996"/>
      <c r="BD68" s="996"/>
      <c r="BE68" s="996"/>
      <c r="BF68" s="996"/>
      <c r="BG68" s="996"/>
      <c r="BH68" s="996"/>
      <c r="BI68" s="996"/>
      <c r="BJ68" s="996"/>
      <c r="BK68" s="996"/>
      <c r="BL68" s="996"/>
      <c r="BM68" s="996"/>
      <c r="BN68" s="996"/>
      <c r="BO68" s="996"/>
      <c r="BP68" s="996"/>
      <c r="BQ68" s="996"/>
      <c r="BR68" s="996"/>
      <c r="BS68" s="996"/>
      <c r="BT68" s="996"/>
      <c r="BU68" s="996"/>
      <c r="BV68" s="996"/>
      <c r="BW68" s="996"/>
      <c r="BX68" s="996"/>
      <c r="BY68" s="996"/>
      <c r="BZ68" s="996"/>
      <c r="CA68" s="996"/>
      <c r="CB68" s="996"/>
      <c r="CC68" s="996"/>
      <c r="CD68" s="996"/>
      <c r="CE68" s="996"/>
      <c r="CF68" s="996"/>
      <c r="CG68" s="996"/>
      <c r="CH68" s="996"/>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6"/>
      <c r="DJ68" s="996"/>
      <c r="DK68" s="996"/>
      <c r="DL68" s="996"/>
      <c r="DM68" s="996"/>
      <c r="DN68" s="996"/>
      <c r="DO68" s="996"/>
      <c r="DP68" s="996"/>
      <c r="DQ68" s="996"/>
      <c r="DR68" s="996"/>
      <c r="DS68" s="996"/>
      <c r="DT68" s="996"/>
      <c r="DU68" s="996"/>
      <c r="DV68" s="996"/>
      <c r="DW68" s="996"/>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6"/>
      <c r="EY68" s="996"/>
      <c r="EZ68" s="996"/>
      <c r="FA68" s="996"/>
      <c r="FB68" s="996"/>
      <c r="FC68" s="996"/>
      <c r="FD68" s="996"/>
      <c r="FE68" s="996"/>
      <c r="FF68" s="996"/>
      <c r="FG68" s="996"/>
      <c r="FH68" s="996"/>
      <c r="FI68" s="996"/>
      <c r="FJ68" s="996"/>
      <c r="FK68" s="996"/>
      <c r="FL68" s="996"/>
      <c r="FM68" s="996"/>
      <c r="FN68" s="996"/>
      <c r="FO68" s="996"/>
      <c r="FP68" s="996"/>
      <c r="FQ68" s="996"/>
      <c r="FR68" s="996"/>
      <c r="FS68" s="996"/>
      <c r="FT68" s="996"/>
      <c r="FU68" s="996"/>
      <c r="FV68" s="996"/>
      <c r="FW68" s="996"/>
      <c r="FX68" s="996"/>
      <c r="FY68" s="996"/>
      <c r="FZ68" s="996"/>
      <c r="GA68" s="996"/>
      <c r="GB68" s="996"/>
      <c r="GC68" s="996"/>
      <c r="GD68" s="996"/>
      <c r="GE68" s="996"/>
      <c r="GF68" s="996"/>
      <c r="GG68" s="996"/>
      <c r="GH68" s="996"/>
      <c r="GI68" s="996"/>
      <c r="GJ68" s="996"/>
      <c r="GK68" s="996"/>
      <c r="GL68" s="996"/>
      <c r="GM68" s="996"/>
      <c r="GN68" s="996"/>
      <c r="GO68" s="996"/>
      <c r="GP68" s="996"/>
      <c r="GQ68" s="996"/>
      <c r="GR68" s="996"/>
      <c r="GS68" s="996"/>
      <c r="GT68" s="996"/>
      <c r="GU68" s="996"/>
      <c r="GV68" s="996"/>
      <c r="GW68" s="996"/>
      <c r="GX68" s="996"/>
      <c r="GY68" s="996"/>
      <c r="GZ68" s="996"/>
      <c r="HA68" s="996"/>
      <c r="HB68" s="996"/>
      <c r="HC68" s="996"/>
      <c r="HD68" s="996"/>
      <c r="HE68" s="996"/>
      <c r="HF68" s="996"/>
      <c r="HG68" s="996"/>
      <c r="HH68" s="996"/>
      <c r="HI68" s="996"/>
      <c r="HJ68" s="996"/>
      <c r="HK68" s="996"/>
      <c r="HL68" s="996"/>
      <c r="HM68" s="996"/>
      <c r="HN68" s="996"/>
      <c r="HO68" s="996"/>
      <c r="HP68" s="996"/>
      <c r="HQ68" s="996"/>
      <c r="HR68" s="996"/>
      <c r="HS68" s="996"/>
      <c r="HT68" s="996"/>
      <c r="HU68" s="996"/>
      <c r="HV68" s="996"/>
      <c r="HW68" s="996"/>
      <c r="HX68" s="996"/>
      <c r="HY68" s="996"/>
      <c r="HZ68" s="996"/>
      <c r="IA68" s="996"/>
      <c r="IB68" s="996"/>
      <c r="IC68" s="996"/>
      <c r="ID68" s="996"/>
      <c r="IE68" s="996"/>
      <c r="IF68" s="996"/>
      <c r="IG68" s="996"/>
      <c r="IH68" s="996"/>
      <c r="II68" s="996"/>
      <c r="IJ68" s="996"/>
      <c r="IK68" s="996"/>
      <c r="IL68" s="996"/>
      <c r="IM68" s="996"/>
      <c r="IN68" s="996"/>
      <c r="IO68" s="996"/>
      <c r="IP68" s="996"/>
      <c r="IQ68" s="996"/>
      <c r="IR68" s="996"/>
      <c r="IS68" s="996"/>
      <c r="IT68" s="996"/>
    </row>
    <row r="69" spans="1:254" s="997" customFormat="1">
      <c r="A69" s="560" t="s">
        <v>614</v>
      </c>
      <c r="B69" s="560"/>
      <c r="C69" s="560"/>
      <c r="D69" s="560"/>
      <c r="E69" s="560"/>
      <c r="F69" s="582"/>
      <c r="G69" s="560"/>
      <c r="H69" s="1001"/>
      <c r="I69" s="996"/>
      <c r="J69" s="996"/>
      <c r="K69" s="996"/>
      <c r="L69" s="996"/>
      <c r="M69" s="996"/>
      <c r="N69" s="996"/>
      <c r="O69" s="996"/>
      <c r="P69" s="996"/>
      <c r="Q69" s="996"/>
      <c r="R69" s="996"/>
      <c r="S69" s="996"/>
      <c r="T69" s="996"/>
      <c r="U69" s="996"/>
      <c r="V69" s="996"/>
      <c r="W69" s="996"/>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6"/>
      <c r="AZ69" s="996"/>
      <c r="BA69" s="996"/>
      <c r="BB69" s="996"/>
      <c r="BC69" s="996"/>
      <c r="BD69" s="996"/>
      <c r="BE69" s="996"/>
      <c r="BF69" s="996"/>
      <c r="BG69" s="996"/>
      <c r="BH69" s="996"/>
      <c r="BI69" s="996"/>
      <c r="BJ69" s="996"/>
      <c r="BK69" s="996"/>
      <c r="BL69" s="996"/>
      <c r="BM69" s="996"/>
      <c r="BN69" s="996"/>
      <c r="BO69" s="996"/>
      <c r="BP69" s="996"/>
      <c r="BQ69" s="996"/>
      <c r="BR69" s="996"/>
      <c r="BS69" s="996"/>
      <c r="BT69" s="996"/>
      <c r="BU69" s="996"/>
      <c r="BV69" s="996"/>
      <c r="BW69" s="996"/>
      <c r="BX69" s="996"/>
      <c r="BY69" s="996"/>
      <c r="BZ69" s="996"/>
      <c r="CA69" s="996"/>
      <c r="CB69" s="996"/>
      <c r="CC69" s="996"/>
      <c r="CD69" s="996"/>
      <c r="CE69" s="996"/>
      <c r="CF69" s="996"/>
      <c r="CG69" s="996"/>
      <c r="CH69" s="996"/>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6"/>
      <c r="DJ69" s="996"/>
      <c r="DK69" s="996"/>
      <c r="DL69" s="996"/>
      <c r="DM69" s="996"/>
      <c r="DN69" s="996"/>
      <c r="DO69" s="996"/>
      <c r="DP69" s="996"/>
      <c r="DQ69" s="996"/>
      <c r="DR69" s="996"/>
      <c r="DS69" s="996"/>
      <c r="DT69" s="996"/>
      <c r="DU69" s="996"/>
      <c r="DV69" s="996"/>
      <c r="DW69" s="996"/>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6"/>
      <c r="EY69" s="996"/>
      <c r="EZ69" s="996"/>
      <c r="FA69" s="996"/>
      <c r="FB69" s="996"/>
      <c r="FC69" s="996"/>
      <c r="FD69" s="996"/>
      <c r="FE69" s="996"/>
      <c r="FF69" s="996"/>
      <c r="FG69" s="996"/>
      <c r="FH69" s="996"/>
      <c r="FI69" s="996"/>
      <c r="FJ69" s="996"/>
      <c r="FK69" s="996"/>
      <c r="FL69" s="996"/>
      <c r="FM69" s="996"/>
      <c r="FN69" s="996"/>
      <c r="FO69" s="996"/>
      <c r="FP69" s="996"/>
      <c r="FQ69" s="996"/>
      <c r="FR69" s="996"/>
      <c r="FS69" s="996"/>
      <c r="FT69" s="996"/>
      <c r="FU69" s="996"/>
      <c r="FV69" s="996"/>
      <c r="FW69" s="996"/>
      <c r="FX69" s="996"/>
      <c r="FY69" s="996"/>
      <c r="FZ69" s="996"/>
      <c r="GA69" s="996"/>
      <c r="GB69" s="996"/>
      <c r="GC69" s="996"/>
      <c r="GD69" s="996"/>
      <c r="GE69" s="996"/>
      <c r="GF69" s="996"/>
      <c r="GG69" s="996"/>
      <c r="GH69" s="996"/>
      <c r="GI69" s="996"/>
      <c r="GJ69" s="996"/>
      <c r="GK69" s="996"/>
      <c r="GL69" s="996"/>
      <c r="GM69" s="996"/>
      <c r="GN69" s="996"/>
      <c r="GO69" s="996"/>
      <c r="GP69" s="996"/>
      <c r="GQ69" s="996"/>
      <c r="GR69" s="996"/>
      <c r="GS69" s="996"/>
      <c r="GT69" s="996"/>
      <c r="GU69" s="996"/>
      <c r="GV69" s="996"/>
      <c r="GW69" s="996"/>
      <c r="GX69" s="996"/>
      <c r="GY69" s="996"/>
      <c r="GZ69" s="996"/>
      <c r="HA69" s="996"/>
      <c r="HB69" s="996"/>
      <c r="HC69" s="996"/>
      <c r="HD69" s="996"/>
      <c r="HE69" s="996"/>
      <c r="HF69" s="996"/>
      <c r="HG69" s="996"/>
      <c r="HH69" s="996"/>
      <c r="HI69" s="996"/>
      <c r="HJ69" s="996"/>
      <c r="HK69" s="996"/>
      <c r="HL69" s="996"/>
      <c r="HM69" s="996"/>
      <c r="HN69" s="996"/>
      <c r="HO69" s="996"/>
      <c r="HP69" s="996"/>
      <c r="HQ69" s="996"/>
      <c r="HR69" s="996"/>
      <c r="HS69" s="996"/>
      <c r="HT69" s="996"/>
      <c r="HU69" s="996"/>
      <c r="HV69" s="996"/>
      <c r="HW69" s="996"/>
      <c r="HX69" s="996"/>
      <c r="HY69" s="996"/>
      <c r="HZ69" s="996"/>
      <c r="IA69" s="996"/>
      <c r="IB69" s="996"/>
      <c r="IC69" s="996"/>
      <c r="ID69" s="996"/>
      <c r="IE69" s="996"/>
      <c r="IF69" s="996"/>
      <c r="IG69" s="996"/>
      <c r="IH69" s="996"/>
      <c r="II69" s="996"/>
      <c r="IJ69" s="996"/>
      <c r="IK69" s="996"/>
      <c r="IL69" s="996"/>
      <c r="IM69" s="996"/>
      <c r="IN69" s="996"/>
      <c r="IO69" s="996"/>
      <c r="IP69" s="996"/>
      <c r="IQ69" s="996"/>
      <c r="IR69" s="996"/>
      <c r="IS69" s="996"/>
      <c r="IT69" s="996"/>
    </row>
    <row r="70" spans="1:254" s="997" customFormat="1">
      <c r="A70" s="562" t="s">
        <v>615</v>
      </c>
      <c r="B70" s="563">
        <f>'Sources and Uses Budget'!$C$69</f>
        <v>0</v>
      </c>
      <c r="C70" s="563">
        <f>'Sources and Uses Budget'!$C$69</f>
        <v>0</v>
      </c>
      <c r="D70" s="563">
        <f>'Sources and Uses Budget'!$C$69</f>
        <v>0</v>
      </c>
      <c r="E70" s="654">
        <f t="shared" si="0"/>
        <v>0</v>
      </c>
      <c r="F70" s="564"/>
      <c r="G70" s="565"/>
      <c r="H70" s="1003"/>
    </row>
    <row r="71" spans="1:254" s="997" customFormat="1">
      <c r="A71" s="562" t="s">
        <v>616</v>
      </c>
      <c r="B71" s="563">
        <f>'Sources and Uses Budget'!$C$70</f>
        <v>0</v>
      </c>
      <c r="C71" s="563">
        <f>'Sources and Uses Budget'!$C$70</f>
        <v>0</v>
      </c>
      <c r="D71" s="563">
        <f>'Sources and Uses Budget'!$C$70</f>
        <v>0</v>
      </c>
      <c r="E71" s="654">
        <f t="shared" si="0"/>
        <v>0</v>
      </c>
      <c r="F71" s="564"/>
      <c r="G71" s="565"/>
      <c r="H71" s="1003"/>
    </row>
    <row r="72" spans="1:254" s="997" customFormat="1">
      <c r="A72" s="811" t="s">
        <v>1434</v>
      </c>
      <c r="B72" s="563">
        <f>'Sources and Uses Budget'!$C$71</f>
        <v>0</v>
      </c>
      <c r="C72" s="563">
        <f>'Sources and Uses Budget'!$C$71</f>
        <v>0</v>
      </c>
      <c r="D72" s="563">
        <f>'Sources and Uses Budget'!$C$71</f>
        <v>0</v>
      </c>
      <c r="E72" s="654">
        <f t="shared" si="0"/>
        <v>0</v>
      </c>
      <c r="F72" s="564"/>
      <c r="G72" s="565"/>
      <c r="H72" s="1003"/>
    </row>
    <row r="73" spans="1:254" s="997" customFormat="1">
      <c r="A73" s="562" t="s">
        <v>617</v>
      </c>
      <c r="B73" s="563">
        <f>'Sources and Uses Budget'!$C$72</f>
        <v>270086.10785196372</v>
      </c>
      <c r="C73" s="563">
        <f>'Sources and Uses Budget'!$C$72</f>
        <v>270086.10785196372</v>
      </c>
      <c r="D73" s="563">
        <f>'Sources and Uses Budget'!$C$72</f>
        <v>270086.10785196372</v>
      </c>
      <c r="E73" s="654">
        <f t="shared" si="0"/>
        <v>0</v>
      </c>
      <c r="F73" s="564"/>
      <c r="G73" s="565"/>
      <c r="H73" s="1003"/>
    </row>
    <row r="74" spans="1:254" s="997" customFormat="1">
      <c r="A74" s="568" t="s">
        <v>374</v>
      </c>
      <c r="B74" s="563">
        <f>'Sources and Uses Budget'!$C$73</f>
        <v>1560000</v>
      </c>
      <c r="C74" s="563">
        <f>'Sources and Uses Budget'!$C$73</f>
        <v>1560000</v>
      </c>
      <c r="D74" s="563">
        <f>'Sources and Uses Budget'!$C$73</f>
        <v>1560000</v>
      </c>
      <c r="E74" s="654">
        <f t="shared" si="0"/>
        <v>0</v>
      </c>
      <c r="F74" s="564"/>
      <c r="G74" s="565"/>
      <c r="H74" s="1003"/>
    </row>
    <row r="75" spans="1:254" s="997" customFormat="1">
      <c r="A75" s="566" t="s">
        <v>618</v>
      </c>
      <c r="B75" s="567">
        <f>SUM(B70:B74)</f>
        <v>1830086.1078519637</v>
      </c>
      <c r="C75" s="567">
        <f>SUM(C70:C74)</f>
        <v>1830086.1078519637</v>
      </c>
      <c r="D75" s="567">
        <f>SUM(D70:D74)</f>
        <v>1830086.1078519637</v>
      </c>
      <c r="E75" s="654">
        <f t="shared" ref="E75:E106" si="1">C75-B75</f>
        <v>0</v>
      </c>
      <c r="F75" s="564"/>
      <c r="G75" s="565"/>
      <c r="H75" s="1003"/>
    </row>
    <row r="76" spans="1:254" s="997" customFormat="1">
      <c r="A76" s="560" t="s">
        <v>2110</v>
      </c>
      <c r="B76" s="560"/>
      <c r="C76" s="560"/>
      <c r="D76" s="560"/>
      <c r="E76" s="653"/>
      <c r="F76" s="582"/>
      <c r="G76" s="560"/>
      <c r="H76" s="1003"/>
    </row>
    <row r="77" spans="1:254" s="997" customFormat="1">
      <c r="A77" s="1379" t="s">
        <v>1989</v>
      </c>
      <c r="B77" s="563">
        <f>'Sources and Uses Budget'!$C$76</f>
        <v>1660079.2660801332</v>
      </c>
      <c r="C77" s="563">
        <f>'Sources and Uses Budget'!$C$76</f>
        <v>1660079.2660801332</v>
      </c>
      <c r="D77" s="563">
        <f>'Sources and Uses Budget'!$C$76</f>
        <v>1660079.2660801332</v>
      </c>
      <c r="E77" s="654">
        <f t="shared" si="1"/>
        <v>0</v>
      </c>
      <c r="F77" s="564"/>
      <c r="G77" s="565"/>
      <c r="H77" s="1003"/>
    </row>
    <row r="78" spans="1:254" s="997" customFormat="1">
      <c r="A78" s="1379" t="s">
        <v>608</v>
      </c>
      <c r="B78" s="563">
        <f>'Sources and Uses Budget'!$C$77</f>
        <v>195927.41084617007</v>
      </c>
      <c r="C78" s="563">
        <f>'Sources and Uses Budget'!$C$77</f>
        <v>195927.41084617007</v>
      </c>
      <c r="D78" s="563">
        <f>'Sources and Uses Budget'!$C$77</f>
        <v>195927.41084617007</v>
      </c>
      <c r="E78" s="654">
        <f t="shared" si="1"/>
        <v>0</v>
      </c>
      <c r="F78" s="564"/>
      <c r="G78" s="565"/>
      <c r="H78" s="1003"/>
    </row>
    <row r="79" spans="1:254" s="997" customFormat="1">
      <c r="A79" s="566" t="s">
        <v>672</v>
      </c>
      <c r="B79" s="1380">
        <f>SUM(B77:B78)</f>
        <v>1856006.6769263032</v>
      </c>
      <c r="C79" s="1380">
        <f>SUM(C77:C78)</f>
        <v>1856006.6769263032</v>
      </c>
      <c r="D79" s="1380">
        <f t="shared" ref="D79" si="2">SUM(D77:D78)</f>
        <v>1856006.6769263032</v>
      </c>
      <c r="E79" s="654">
        <f>C79-B79</f>
        <v>0</v>
      </c>
      <c r="F79" s="564"/>
      <c r="G79" s="565"/>
      <c r="H79" s="1003"/>
    </row>
    <row r="80" spans="1:254" s="997" customFormat="1">
      <c r="A80" s="560" t="s">
        <v>673</v>
      </c>
      <c r="B80" s="560"/>
      <c r="C80" s="560"/>
      <c r="D80" s="560"/>
      <c r="E80" s="560"/>
      <c r="F80" s="582"/>
      <c r="G80" s="560"/>
      <c r="H80" s="1003"/>
    </row>
    <row r="81" spans="1:8" s="997" customFormat="1" ht="14.1" customHeight="1">
      <c r="A81" s="562" t="s">
        <v>674</v>
      </c>
      <c r="B81" s="563">
        <f>'Sources and Uses Budget'!$C$80</f>
        <v>44479.852142828393</v>
      </c>
      <c r="C81" s="563">
        <f>'Sources and Uses Budget'!$C$80</f>
        <v>44479.852142828393</v>
      </c>
      <c r="D81" s="563">
        <f>'Sources and Uses Budget'!$C$80</f>
        <v>44479.852142828393</v>
      </c>
      <c r="E81" s="654">
        <f t="shared" si="1"/>
        <v>0</v>
      </c>
      <c r="F81" s="564"/>
      <c r="G81" s="565"/>
      <c r="H81" s="1003"/>
    </row>
    <row r="82" spans="1:8" s="997" customFormat="1">
      <c r="A82" s="562" t="s">
        <v>675</v>
      </c>
      <c r="B82" s="563">
        <f>'Sources and Uses Budget'!$C$81</f>
        <v>607374.97362312721</v>
      </c>
      <c r="C82" s="563">
        <f>'Sources and Uses Budget'!$C$81</f>
        <v>607374.97362312721</v>
      </c>
      <c r="D82" s="563">
        <f>'Sources and Uses Budget'!$C$81</f>
        <v>607374.97362312721</v>
      </c>
      <c r="E82" s="654">
        <f t="shared" si="1"/>
        <v>0</v>
      </c>
      <c r="F82" s="564"/>
      <c r="G82" s="565"/>
      <c r="H82" s="1003"/>
    </row>
    <row r="83" spans="1:8" s="997" customFormat="1">
      <c r="A83" s="562" t="s">
        <v>676</v>
      </c>
      <c r="B83" s="563">
        <f>'Sources and Uses Budget'!$C$82</f>
        <v>1264562.5321797847</v>
      </c>
      <c r="C83" s="563">
        <f>'Sources and Uses Budget'!$C$82</f>
        <v>1264562.5321797847</v>
      </c>
      <c r="D83" s="563">
        <f>'Sources and Uses Budget'!$C$82</f>
        <v>1264562.5321797847</v>
      </c>
      <c r="E83" s="654">
        <f t="shared" si="1"/>
        <v>0</v>
      </c>
      <c r="F83" s="564"/>
      <c r="G83" s="565"/>
      <c r="H83" s="1003"/>
    </row>
    <row r="84" spans="1:8" s="997" customFormat="1">
      <c r="A84" s="562" t="s">
        <v>677</v>
      </c>
      <c r="B84" s="563">
        <f>'Sources and Uses Budget'!$C$83</f>
        <v>1293516.6849546318</v>
      </c>
      <c r="C84" s="563">
        <f>'Sources and Uses Budget'!$C$83</f>
        <v>1293516.6849546318</v>
      </c>
      <c r="D84" s="563">
        <f>'Sources and Uses Budget'!$C$83</f>
        <v>1293516.6849546318</v>
      </c>
      <c r="E84" s="654">
        <f t="shared" si="1"/>
        <v>0</v>
      </c>
      <c r="F84" s="564"/>
      <c r="G84" s="565"/>
      <c r="H84" s="1003"/>
    </row>
    <row r="85" spans="1:8" s="997" customFormat="1">
      <c r="A85" s="562" t="s">
        <v>678</v>
      </c>
      <c r="B85" s="563">
        <f>'Sources and Uses Budget'!$C$84</f>
        <v>0</v>
      </c>
      <c r="C85" s="563">
        <f>'Sources and Uses Budget'!$C$84</f>
        <v>0</v>
      </c>
      <c r="D85" s="563">
        <f>'Sources and Uses Budget'!$C$84</f>
        <v>0</v>
      </c>
      <c r="E85" s="654">
        <f t="shared" si="1"/>
        <v>0</v>
      </c>
      <c r="F85" s="564"/>
      <c r="G85" s="565"/>
      <c r="H85" s="1003"/>
    </row>
    <row r="86" spans="1:8" s="997" customFormat="1">
      <c r="A86" s="562" t="s">
        <v>679</v>
      </c>
      <c r="B86" s="563">
        <f>'Sources and Uses Budget'!$C$85</f>
        <v>130000</v>
      </c>
      <c r="C86" s="563">
        <f>'Sources and Uses Budget'!$C$85</f>
        <v>130000</v>
      </c>
      <c r="D86" s="563">
        <f>'Sources and Uses Budget'!$C$85</f>
        <v>130000</v>
      </c>
      <c r="E86" s="654">
        <f t="shared" si="1"/>
        <v>0</v>
      </c>
      <c r="F86" s="564"/>
      <c r="G86" s="565"/>
      <c r="H86" s="1003"/>
    </row>
    <row r="87" spans="1:8" s="997" customFormat="1">
      <c r="A87" s="562" t="s">
        <v>680</v>
      </c>
      <c r="B87" s="563">
        <f>'Sources and Uses Budget'!$C$86</f>
        <v>250000</v>
      </c>
      <c r="C87" s="563">
        <f>'Sources and Uses Budget'!$C$86</f>
        <v>250000</v>
      </c>
      <c r="D87" s="563">
        <f>'Sources and Uses Budget'!$C$86</f>
        <v>250000</v>
      </c>
      <c r="E87" s="654">
        <f t="shared" si="1"/>
        <v>0</v>
      </c>
      <c r="F87" s="564"/>
      <c r="G87" s="565"/>
      <c r="H87" s="1003"/>
    </row>
    <row r="88" spans="1:8" s="997" customFormat="1">
      <c r="A88" s="562" t="s">
        <v>681</v>
      </c>
      <c r="B88" s="563">
        <f>'Sources and Uses Budget'!$C$87</f>
        <v>20000</v>
      </c>
      <c r="C88" s="563">
        <f>'Sources and Uses Budget'!$C$87</f>
        <v>20000</v>
      </c>
      <c r="D88" s="563">
        <f>'Sources and Uses Budget'!$C$87</f>
        <v>20000</v>
      </c>
      <c r="E88" s="654">
        <f t="shared" si="1"/>
        <v>0</v>
      </c>
      <c r="F88" s="564"/>
      <c r="G88" s="565"/>
      <c r="H88" s="1003"/>
    </row>
    <row r="89" spans="1:8" s="997" customFormat="1">
      <c r="A89" s="571" t="s">
        <v>67</v>
      </c>
      <c r="B89" s="563">
        <f>'Sources and Uses Budget'!$C$88</f>
        <v>0</v>
      </c>
      <c r="C89" s="563">
        <f>'Sources and Uses Budget'!$C$88</f>
        <v>0</v>
      </c>
      <c r="D89" s="563">
        <f>'Sources and Uses Budget'!$C$88</f>
        <v>0</v>
      </c>
      <c r="E89" s="654">
        <f t="shared" si="1"/>
        <v>0</v>
      </c>
      <c r="F89" s="564"/>
      <c r="G89" s="565"/>
      <c r="H89" s="1003"/>
    </row>
    <row r="90" spans="1:8" s="997" customFormat="1">
      <c r="A90" s="1378" t="s">
        <v>1988</v>
      </c>
      <c r="B90" s="563">
        <f>'Sources and Uses Budget'!$C$89</f>
        <v>11755.644650770204</v>
      </c>
      <c r="C90" s="563">
        <f>'Sources and Uses Budget'!$C$89</f>
        <v>11755.644650770204</v>
      </c>
      <c r="D90" s="563">
        <f>'Sources and Uses Budget'!$C$89</f>
        <v>11755.644650770204</v>
      </c>
      <c r="E90" s="654">
        <f t="shared" si="1"/>
        <v>0</v>
      </c>
      <c r="F90" s="564"/>
      <c r="G90" s="565"/>
      <c r="H90" s="1003"/>
    </row>
    <row r="91" spans="1:8" s="997" customFormat="1">
      <c r="A91" s="568" t="s">
        <v>374</v>
      </c>
      <c r="B91" s="563">
        <f>'Sources and Uses Budget'!$C$90</f>
        <v>39185.482169234019</v>
      </c>
      <c r="C91" s="563">
        <f>'Sources and Uses Budget'!$C$90</f>
        <v>39185.482169234019</v>
      </c>
      <c r="D91" s="563">
        <f>'Sources and Uses Budget'!$C$90</f>
        <v>39185.482169234019</v>
      </c>
      <c r="E91" s="654">
        <f t="shared" si="1"/>
        <v>0</v>
      </c>
      <c r="F91" s="564"/>
      <c r="G91" s="565"/>
      <c r="H91" s="1003"/>
    </row>
    <row r="92" spans="1:8" s="997" customFormat="1">
      <c r="A92" s="568" t="s">
        <v>374</v>
      </c>
      <c r="B92" s="563">
        <f>'Sources and Uses Budget'!$C$91</f>
        <v>179273.58092424562</v>
      </c>
      <c r="C92" s="563">
        <f>'Sources and Uses Budget'!$C$91</f>
        <v>179273.58092424562</v>
      </c>
      <c r="D92" s="563">
        <f>'Sources and Uses Budget'!$C$91</f>
        <v>179273.58092424562</v>
      </c>
      <c r="E92" s="654">
        <f t="shared" si="1"/>
        <v>0</v>
      </c>
      <c r="F92" s="564"/>
      <c r="G92" s="565"/>
      <c r="H92" s="1003"/>
    </row>
    <row r="93" spans="1:8" s="997" customFormat="1">
      <c r="A93" s="568" t="s">
        <v>374</v>
      </c>
      <c r="B93" s="563">
        <f>'Sources and Uses Budget'!$C$92</f>
        <v>0</v>
      </c>
      <c r="C93" s="563">
        <f>'Sources and Uses Budget'!$C$92</f>
        <v>0</v>
      </c>
      <c r="D93" s="563">
        <f>'Sources and Uses Budget'!$C$92</f>
        <v>0</v>
      </c>
      <c r="E93" s="654">
        <f t="shared" si="1"/>
        <v>0</v>
      </c>
      <c r="F93" s="564"/>
      <c r="G93" s="565"/>
      <c r="H93" s="1003"/>
    </row>
    <row r="94" spans="1:8" s="997" customFormat="1">
      <c r="A94" s="568" t="s">
        <v>374</v>
      </c>
      <c r="B94" s="563">
        <f>'Sources and Uses Budget'!$C$93</f>
        <v>0</v>
      </c>
      <c r="C94" s="563">
        <f>'Sources and Uses Budget'!$C$93</f>
        <v>0</v>
      </c>
      <c r="D94" s="563">
        <f>'Sources and Uses Budget'!$C$93</f>
        <v>0</v>
      </c>
      <c r="E94" s="654">
        <f t="shared" si="1"/>
        <v>0</v>
      </c>
      <c r="F94" s="564"/>
      <c r="G94" s="565"/>
      <c r="H94" s="1003"/>
    </row>
    <row r="95" spans="1:8" s="997" customFormat="1">
      <c r="A95" s="568" t="s">
        <v>374</v>
      </c>
      <c r="B95" s="563">
        <f>'Sources and Uses Budget'!$C$94</f>
        <v>0</v>
      </c>
      <c r="C95" s="563">
        <f>'Sources and Uses Budget'!$C$94</f>
        <v>0</v>
      </c>
      <c r="D95" s="563">
        <f>'Sources and Uses Budget'!$C$94</f>
        <v>0</v>
      </c>
      <c r="E95" s="654">
        <f t="shared" si="1"/>
        <v>0</v>
      </c>
      <c r="F95" s="564"/>
      <c r="G95" s="565"/>
      <c r="H95" s="1003"/>
    </row>
    <row r="96" spans="1:8" s="997" customFormat="1">
      <c r="A96" s="566" t="s">
        <v>682</v>
      </c>
      <c r="B96" s="567">
        <f>SUM(B81:B95)</f>
        <v>3840148.7506446224</v>
      </c>
      <c r="C96" s="567">
        <f>SUM(C81:C95)</f>
        <v>3840148.7506446224</v>
      </c>
      <c r="D96" s="567">
        <f>SUM(D81:D95)</f>
        <v>3840148.7506446224</v>
      </c>
      <c r="E96" s="654">
        <f t="shared" si="1"/>
        <v>0</v>
      </c>
      <c r="F96" s="564"/>
      <c r="G96" s="565"/>
      <c r="H96" s="1003"/>
    </row>
    <row r="97" spans="1:8" s="997" customFormat="1">
      <c r="A97" s="566" t="s">
        <v>683</v>
      </c>
      <c r="B97" s="567">
        <f ca="1">SUM(B64+B68+B75+B79+B96)</f>
        <v>48336260.992657222</v>
      </c>
      <c r="C97" s="567">
        <f ca="1">SUM(C64+C68+C75+C79+C96)</f>
        <v>48347085.992657222</v>
      </c>
      <c r="D97" s="567">
        <f ca="1">SUM(D64+D68+D75+D79+D96)</f>
        <v>48347085.992657222</v>
      </c>
      <c r="E97" s="654">
        <f t="shared" ca="1" si="1"/>
        <v>10825</v>
      </c>
      <c r="F97" s="564"/>
      <c r="G97" s="565"/>
      <c r="H97" s="1003"/>
    </row>
    <row r="98" spans="1:8" s="997" customFormat="1">
      <c r="A98" s="560" t="s">
        <v>1001</v>
      </c>
      <c r="B98" s="560"/>
      <c r="C98" s="560"/>
      <c r="D98" s="560"/>
      <c r="E98" s="560"/>
      <c r="F98" s="582"/>
      <c r="G98" s="560"/>
      <c r="H98" s="1003"/>
    </row>
    <row r="99" spans="1:8" s="996" customFormat="1">
      <c r="A99" s="562" t="s">
        <v>984</v>
      </c>
      <c r="B99" s="563">
        <f>'Sources and Uses Budget'!$C$98</f>
        <v>4000000</v>
      </c>
      <c r="C99" s="563">
        <f>'Sources and Uses Budget'!$C$98</f>
        <v>4000000</v>
      </c>
      <c r="D99" s="563">
        <f>'Sources and Uses Budget'!$C$98</f>
        <v>4000000</v>
      </c>
      <c r="E99" s="654">
        <f t="shared" si="1"/>
        <v>0</v>
      </c>
      <c r="F99" s="564"/>
      <c r="G99" s="565"/>
      <c r="H99" s="1001"/>
    </row>
    <row r="100" spans="1:8" s="996" customFormat="1">
      <c r="A100" s="562" t="s">
        <v>985</v>
      </c>
      <c r="B100" s="563">
        <f>'Sources and Uses Budget'!$C$99</f>
        <v>0</v>
      </c>
      <c r="C100" s="563">
        <f>'Sources and Uses Budget'!$C$99</f>
        <v>0</v>
      </c>
      <c r="D100" s="563">
        <f>'Sources and Uses Budget'!$C$99</f>
        <v>0</v>
      </c>
      <c r="E100" s="654">
        <f t="shared" si="1"/>
        <v>0</v>
      </c>
      <c r="F100" s="564"/>
      <c r="G100" s="565"/>
      <c r="H100" s="1001"/>
    </row>
    <row r="101" spans="1:8" s="996" customFormat="1">
      <c r="A101" s="562" t="s">
        <v>986</v>
      </c>
      <c r="B101" s="563">
        <f>'Sources and Uses Budget'!$C$100</f>
        <v>0</v>
      </c>
      <c r="C101" s="563">
        <f>'Sources and Uses Budget'!$C$100</f>
        <v>0</v>
      </c>
      <c r="D101" s="563">
        <f>'Sources and Uses Budget'!$C$100</f>
        <v>0</v>
      </c>
      <c r="E101" s="654">
        <f t="shared" si="1"/>
        <v>0</v>
      </c>
      <c r="F101" s="564"/>
      <c r="G101" s="565"/>
      <c r="H101" s="1001"/>
    </row>
    <row r="102" spans="1:8" s="996" customFormat="1" ht="12" customHeight="1">
      <c r="A102" s="562" t="s">
        <v>987</v>
      </c>
      <c r="B102" s="563">
        <f>'Sources and Uses Budget'!$C$101</f>
        <v>0</v>
      </c>
      <c r="C102" s="563">
        <f>'Sources and Uses Budget'!$C$101</f>
        <v>0</v>
      </c>
      <c r="D102" s="563">
        <f>'Sources and Uses Budget'!$C$101</f>
        <v>0</v>
      </c>
      <c r="E102" s="654">
        <f t="shared" si="1"/>
        <v>0</v>
      </c>
      <c r="F102" s="564"/>
      <c r="G102" s="565"/>
      <c r="H102" s="1001"/>
    </row>
    <row r="103" spans="1:8" s="996" customFormat="1">
      <c r="A103" s="562" t="s">
        <v>1435</v>
      </c>
      <c r="B103" s="563">
        <f>'Sources and Uses Budget'!$C$102</f>
        <v>0</v>
      </c>
      <c r="C103" s="563">
        <f>'Sources and Uses Budget'!$C$102</f>
        <v>0</v>
      </c>
      <c r="D103" s="563">
        <f>'Sources and Uses Budget'!$C$102</f>
        <v>0</v>
      </c>
      <c r="E103" s="654">
        <f t="shared" si="1"/>
        <v>0</v>
      </c>
      <c r="F103" s="564"/>
      <c r="G103" s="565"/>
      <c r="H103" s="1001"/>
    </row>
    <row r="104" spans="1:8" s="996" customFormat="1">
      <c r="A104" s="568" t="s">
        <v>374</v>
      </c>
      <c r="B104" s="563">
        <f>'Sources and Uses Budget'!$C$103</f>
        <v>0</v>
      </c>
      <c r="C104" s="563">
        <f>'Sources and Uses Budget'!$C$103</f>
        <v>0</v>
      </c>
      <c r="D104" s="563">
        <f>'Sources and Uses Budget'!$C$103</f>
        <v>0</v>
      </c>
      <c r="E104" s="654">
        <f t="shared" si="1"/>
        <v>0</v>
      </c>
      <c r="F104" s="564"/>
      <c r="G104" s="565"/>
      <c r="H104" s="1001"/>
    </row>
    <row r="105" spans="1:8" s="996" customFormat="1">
      <c r="A105" s="566" t="s">
        <v>988</v>
      </c>
      <c r="B105" s="567">
        <f>SUM(B99:B104)</f>
        <v>4000000</v>
      </c>
      <c r="C105" s="567">
        <f>SUM(C99:C104)</f>
        <v>4000000</v>
      </c>
      <c r="D105" s="567">
        <f>SUM(D99:D104)</f>
        <v>4000000</v>
      </c>
      <c r="E105" s="654">
        <f t="shared" si="1"/>
        <v>0</v>
      </c>
      <c r="F105" s="564"/>
      <c r="G105" s="565"/>
      <c r="H105" s="1001"/>
    </row>
    <row r="106" spans="1:8" s="996" customFormat="1">
      <c r="A106" s="566" t="s">
        <v>989</v>
      </c>
      <c r="B106" s="569">
        <f ca="1">SUM(B97+B105)</f>
        <v>52336260.992657222</v>
      </c>
      <c r="C106" s="569">
        <f ca="1">SUM(C97+C105)</f>
        <v>52347085.992657222</v>
      </c>
      <c r="D106" s="569">
        <f ca="1">SUM(D97+D105)</f>
        <v>52347085.992657222</v>
      </c>
      <c r="E106" s="654">
        <f t="shared" ca="1" si="1"/>
        <v>10825</v>
      </c>
      <c r="F106" s="564"/>
      <c r="G106" s="565"/>
      <c r="H106" s="1001"/>
    </row>
    <row r="107" spans="1:8" s="996" customFormat="1">
      <c r="A107" s="572" t="s">
        <v>371</v>
      </c>
      <c r="B107" s="573"/>
      <c r="C107" s="573"/>
      <c r="D107" s="574"/>
      <c r="E107" s="392"/>
      <c r="F107" s="561"/>
      <c r="G107" s="575"/>
      <c r="H107" s="1001"/>
    </row>
    <row r="108" spans="1:8" s="556" customFormat="1" hidden="1">
      <c r="A108" s="576"/>
    </row>
    <row r="109" spans="1:8" s="556" customFormat="1" ht="12" hidden="1" customHeight="1">
      <c r="A109" s="576"/>
    </row>
    <row r="110" spans="1:8" s="556" customFormat="1" ht="12" hidden="1" customHeight="1">
      <c r="A110" s="576"/>
    </row>
    <row r="111" spans="1:8" s="556" customFormat="1" ht="12" hidden="1" customHeight="1">
      <c r="A111" s="576"/>
    </row>
    <row r="112" spans="1:8" s="556" customFormat="1" ht="12" hidden="1" customHeight="1">
      <c r="A112" s="576"/>
    </row>
    <row r="113" spans="1:1" s="556" customFormat="1" ht="12" hidden="1" customHeight="1">
      <c r="A113" s="576"/>
    </row>
    <row r="114" spans="1:1" s="556" customFormat="1" ht="12" hidden="1" customHeight="1">
      <c r="A114" s="576"/>
    </row>
    <row r="115" spans="1:1" s="556" customFormat="1" ht="12" hidden="1" customHeight="1">
      <c r="A115" s="576"/>
    </row>
    <row r="116" spans="1:1" s="556" customFormat="1" ht="12" hidden="1" customHeight="1">
      <c r="A116" s="576"/>
    </row>
    <row r="117" spans="1:1" s="556" customFormat="1" ht="12" hidden="1" customHeight="1">
      <c r="A117" s="576"/>
    </row>
    <row r="118" spans="1:1" s="556" customFormat="1" ht="12" hidden="1" customHeight="1">
      <c r="A118" s="576"/>
    </row>
    <row r="119" spans="1:1" s="556" customFormat="1" ht="12" hidden="1" customHeight="1">
      <c r="A119" s="576"/>
    </row>
    <row r="120" spans="1:1" s="556" customFormat="1" ht="12" hidden="1" customHeight="1">
      <c r="A120" s="576"/>
    </row>
    <row r="121" spans="1:1" s="556" customFormat="1" ht="12" hidden="1" customHeight="1">
      <c r="A121" s="576"/>
    </row>
    <row r="122" spans="1:1" s="556" customFormat="1" ht="12" hidden="1" customHeight="1">
      <c r="A122" s="576"/>
    </row>
    <row r="123" spans="1:1" s="556" customFormat="1" ht="12" hidden="1" customHeight="1">
      <c r="A123" s="576"/>
    </row>
    <row r="124" spans="1:1" s="556" customFormat="1" ht="12" hidden="1" customHeight="1">
      <c r="A124" s="576"/>
    </row>
    <row r="125" spans="1:1" s="556" customFormat="1" ht="12" hidden="1" customHeight="1">
      <c r="A125" s="576"/>
    </row>
    <row r="126" spans="1:1" s="556" customFormat="1" ht="12" hidden="1" customHeight="1">
      <c r="A126" s="576"/>
    </row>
    <row r="127" spans="1:1" s="556" customFormat="1" ht="12" hidden="1" customHeight="1">
      <c r="A127" s="576"/>
    </row>
    <row r="128" spans="1:1" s="556" customFormat="1" ht="12" hidden="1" customHeight="1">
      <c r="A128" s="576"/>
    </row>
    <row r="129" spans="1:1" s="556" customFormat="1" ht="12" hidden="1" customHeight="1">
      <c r="A129" s="576"/>
    </row>
    <row r="130" spans="1:1" s="556" customFormat="1" ht="12" hidden="1" customHeight="1">
      <c r="A130" s="576"/>
    </row>
    <row r="131" spans="1:1" s="556" customFormat="1" ht="12" hidden="1" customHeight="1">
      <c r="A131" s="576"/>
    </row>
    <row r="132" spans="1:1" s="556" customFormat="1" ht="12" hidden="1" customHeight="1">
      <c r="A132" s="576"/>
    </row>
    <row r="133" spans="1:1" s="556" customFormat="1" ht="12" hidden="1" customHeight="1">
      <c r="A133" s="576"/>
    </row>
    <row r="134" spans="1:1" s="556" customFormat="1" ht="12" hidden="1" customHeight="1">
      <c r="A134" s="576"/>
    </row>
    <row r="135" spans="1:1" s="556" customFormat="1" ht="12" hidden="1" customHeight="1">
      <c r="A135" s="576"/>
    </row>
    <row r="136" spans="1:1" s="556" customFormat="1" ht="12" hidden="1" customHeight="1">
      <c r="A136" s="576"/>
    </row>
    <row r="137" spans="1:1" s="556" customFormat="1" ht="12" hidden="1" customHeight="1">
      <c r="A137" s="576"/>
    </row>
    <row r="138" spans="1:1" s="556" customFormat="1" ht="12" hidden="1" customHeight="1">
      <c r="A138" s="576"/>
    </row>
    <row r="139" spans="1:1" s="556" customFormat="1" ht="12" hidden="1" customHeight="1">
      <c r="A139" s="576"/>
    </row>
    <row r="140" spans="1:1" s="556" customFormat="1" ht="12" hidden="1" customHeight="1">
      <c r="A140" s="576"/>
    </row>
    <row r="141" spans="1:1" s="556" customFormat="1" ht="12" hidden="1" customHeight="1">
      <c r="A141" s="576"/>
    </row>
    <row r="142" spans="1:1" s="556" customFormat="1" ht="12" hidden="1" customHeight="1">
      <c r="A142" s="576"/>
    </row>
    <row r="143" spans="1:1" s="556" customFormat="1" ht="12" hidden="1" customHeight="1">
      <c r="A143" s="576"/>
    </row>
    <row r="144" spans="1:1" s="556" customFormat="1" ht="12" hidden="1" customHeight="1">
      <c r="A144" s="576"/>
    </row>
    <row r="145" spans="1:1" s="556" customFormat="1" ht="12" hidden="1" customHeight="1">
      <c r="A145" s="576"/>
    </row>
    <row r="146" spans="1:1" s="556" customFormat="1" ht="12" hidden="1" customHeight="1">
      <c r="A146" s="576"/>
    </row>
    <row r="147" spans="1:1" s="556" customFormat="1" ht="12" hidden="1" customHeight="1">
      <c r="A147" s="576"/>
    </row>
    <row r="148" spans="1:1" s="556" customFormat="1" ht="12" hidden="1" customHeight="1">
      <c r="A148" s="576"/>
    </row>
    <row r="149" spans="1:1" s="556" customFormat="1" ht="12" hidden="1" customHeight="1">
      <c r="A149" s="576"/>
    </row>
    <row r="150" spans="1:1" s="556" customFormat="1" ht="12" hidden="1" customHeight="1">
      <c r="A150" s="576"/>
    </row>
    <row r="151" spans="1:1" s="556" customFormat="1" ht="12" hidden="1" customHeight="1">
      <c r="A151" s="576"/>
    </row>
    <row r="152" spans="1:1" s="556" customFormat="1" ht="12" hidden="1" customHeight="1">
      <c r="A152" s="576"/>
    </row>
    <row r="153" spans="1:1" s="556" customFormat="1" ht="12" hidden="1" customHeight="1">
      <c r="A153" s="576"/>
    </row>
    <row r="154" spans="1:1" s="556" customFormat="1" ht="12" hidden="1" customHeight="1">
      <c r="A154" s="576"/>
    </row>
    <row r="155" spans="1:1" s="556" customFormat="1" ht="12" hidden="1" customHeight="1">
      <c r="A155" s="576"/>
    </row>
    <row r="156" spans="1:1" s="556" customFormat="1" ht="12" hidden="1" customHeight="1">
      <c r="A156" s="576"/>
    </row>
    <row r="157" spans="1:1" s="556" customFormat="1" ht="12" hidden="1" customHeight="1">
      <c r="A157" s="576"/>
    </row>
    <row r="158" spans="1:1" s="556" customFormat="1" ht="12" hidden="1" customHeight="1">
      <c r="A158" s="576"/>
    </row>
    <row r="159" spans="1:1" s="556" customFormat="1" ht="12" hidden="1" customHeight="1">
      <c r="A159" s="576"/>
    </row>
    <row r="160" spans="1:1" s="556" customFormat="1" ht="12" hidden="1" customHeight="1">
      <c r="A160" s="576"/>
    </row>
    <row r="161" spans="1:1" s="556" customFormat="1" ht="12" hidden="1" customHeight="1">
      <c r="A161" s="576"/>
    </row>
    <row r="162" spans="1:1" s="556" customFormat="1" ht="12" hidden="1" customHeight="1">
      <c r="A162" s="576"/>
    </row>
    <row r="163" spans="1:1" s="556" customFormat="1" ht="12" hidden="1" customHeight="1">
      <c r="A163" s="576"/>
    </row>
    <row r="164" spans="1:1" s="556" customFormat="1" ht="12" hidden="1" customHeight="1">
      <c r="A164" s="576"/>
    </row>
    <row r="165" spans="1:1" s="556" customFormat="1" ht="12" hidden="1" customHeight="1">
      <c r="A165" s="576"/>
    </row>
    <row r="166" spans="1:1" s="556" customFormat="1" ht="12" hidden="1" customHeight="1">
      <c r="A166" s="576"/>
    </row>
    <row r="167" spans="1:1" s="556" customFormat="1" ht="12" hidden="1" customHeight="1">
      <c r="A167" s="576"/>
    </row>
    <row r="168" spans="1:1" s="556" customFormat="1" ht="12" hidden="1" customHeight="1">
      <c r="A168" s="576"/>
    </row>
    <row r="169" spans="1:1" s="556" customFormat="1" ht="12" hidden="1" customHeight="1">
      <c r="A169" s="576"/>
    </row>
    <row r="170" spans="1:1" s="556" customFormat="1" ht="12" hidden="1" customHeight="1">
      <c r="A170" s="576"/>
    </row>
    <row r="171" spans="1:1" s="556" customFormat="1" ht="12" hidden="1" customHeight="1">
      <c r="A171" s="576"/>
    </row>
    <row r="172" spans="1:1" s="556" customFormat="1" ht="12" hidden="1" customHeight="1">
      <c r="A172" s="576"/>
    </row>
    <row r="173" spans="1:1" s="556" customFormat="1" ht="12" hidden="1" customHeight="1">
      <c r="A173" s="576"/>
    </row>
    <row r="174" spans="1:1" s="556" customFormat="1" ht="12" hidden="1" customHeight="1">
      <c r="A174" s="576"/>
    </row>
    <row r="175" spans="1:1" s="556" customFormat="1" ht="12" hidden="1" customHeight="1">
      <c r="A175" s="576"/>
    </row>
    <row r="176" spans="1:1" s="556" customFormat="1" ht="12" hidden="1" customHeight="1">
      <c r="A176" s="576"/>
    </row>
    <row r="177" spans="1:1" s="556" customFormat="1" ht="12" hidden="1" customHeight="1">
      <c r="A177" s="576"/>
    </row>
    <row r="178" spans="1:1" s="556" customFormat="1" ht="12" hidden="1" customHeight="1">
      <c r="A178" s="576"/>
    </row>
    <row r="179" spans="1:1" s="556" customFormat="1" ht="12" hidden="1" customHeight="1">
      <c r="A179" s="576"/>
    </row>
    <row r="180" spans="1:1" s="556" customFormat="1" ht="12" hidden="1" customHeight="1">
      <c r="A180" s="576"/>
    </row>
    <row r="181" spans="1:1" s="556" customFormat="1" ht="12" hidden="1" customHeight="1">
      <c r="A181" s="576"/>
    </row>
    <row r="182" spans="1:1" s="556" customFormat="1" ht="12" hidden="1" customHeight="1">
      <c r="A182" s="576"/>
    </row>
    <row r="183" spans="1:1" s="556" customFormat="1" ht="12" hidden="1" customHeight="1">
      <c r="A183" s="576"/>
    </row>
    <row r="184" spans="1:1" s="556" customFormat="1" ht="12" hidden="1" customHeight="1">
      <c r="A184" s="576"/>
    </row>
    <row r="185" spans="1:1" s="556" customFormat="1" ht="12" hidden="1" customHeight="1">
      <c r="A185" s="576"/>
    </row>
    <row r="186" spans="1:1" s="556" customFormat="1" ht="12" hidden="1" customHeight="1">
      <c r="A186" s="576"/>
    </row>
    <row r="187" spans="1:1" s="556" customFormat="1" ht="12" hidden="1" customHeight="1">
      <c r="A187" s="576"/>
    </row>
    <row r="188" spans="1:1" s="556" customFormat="1" ht="12" hidden="1" customHeight="1">
      <c r="A188" s="576"/>
    </row>
    <row r="189" spans="1:1" s="556" customFormat="1" ht="12" hidden="1" customHeight="1">
      <c r="A189" s="576"/>
    </row>
    <row r="190" spans="1:1" s="556" customFormat="1" ht="12" hidden="1" customHeight="1">
      <c r="A190" s="576"/>
    </row>
    <row r="191" spans="1:1" s="556" customFormat="1" ht="12" hidden="1" customHeight="1">
      <c r="A191" s="576"/>
    </row>
    <row r="192" spans="1:1" s="556" customFormat="1" ht="12" hidden="1" customHeight="1">
      <c r="A192" s="576"/>
    </row>
    <row r="193" spans="1:1" s="556" customFormat="1" ht="12" hidden="1" customHeight="1">
      <c r="A193" s="576"/>
    </row>
    <row r="194" spans="1:1" s="556" customFormat="1" ht="12" hidden="1" customHeight="1">
      <c r="A194" s="576"/>
    </row>
    <row r="195" spans="1:1" s="556" customFormat="1" ht="12" hidden="1" customHeight="1">
      <c r="A195" s="576"/>
    </row>
    <row r="196" spans="1:1" s="556" customFormat="1" ht="12" hidden="1" customHeight="1">
      <c r="A196" s="576"/>
    </row>
    <row r="197" spans="1:1" s="556" customFormat="1" ht="12" hidden="1" customHeight="1">
      <c r="A197" s="576"/>
    </row>
    <row r="198" spans="1:1" s="556" customFormat="1" ht="12" hidden="1" customHeight="1">
      <c r="A198" s="576"/>
    </row>
    <row r="199" spans="1:1" s="556" customFormat="1" ht="12" hidden="1" customHeight="1">
      <c r="A199" s="576"/>
    </row>
    <row r="200" spans="1:1" s="556" customFormat="1" ht="12" hidden="1" customHeight="1">
      <c r="A200" s="576"/>
    </row>
    <row r="201" spans="1:1" s="556" customFormat="1" ht="12" hidden="1" customHeight="1">
      <c r="A201" s="576"/>
    </row>
    <row r="202" spans="1:1" s="556" customFormat="1" ht="12" hidden="1" customHeight="1">
      <c r="A202" s="576"/>
    </row>
    <row r="203" spans="1:1" s="556" customFormat="1" ht="12" hidden="1" customHeight="1">
      <c r="A203" s="576"/>
    </row>
    <row r="204" spans="1:1" s="556" customFormat="1" ht="12" hidden="1" customHeight="1">
      <c r="A204" s="576"/>
    </row>
    <row r="205" spans="1:1" s="556" customFormat="1" ht="12" hidden="1" customHeight="1">
      <c r="A205" s="576"/>
    </row>
    <row r="206" spans="1:1" s="556" customFormat="1" ht="12" hidden="1" customHeight="1">
      <c r="A206" s="576"/>
    </row>
    <row r="207" spans="1:1" s="556" customFormat="1" ht="12" hidden="1" customHeight="1">
      <c r="A207" s="576"/>
    </row>
    <row r="208" spans="1:1" s="556" customFormat="1" ht="12" hidden="1" customHeight="1">
      <c r="A208" s="576"/>
    </row>
    <row r="209" spans="1:1" s="556" customFormat="1" ht="12" hidden="1" customHeight="1">
      <c r="A209" s="576"/>
    </row>
    <row r="210" spans="1:1" s="556" customFormat="1" ht="12" hidden="1" customHeight="1">
      <c r="A210" s="576"/>
    </row>
    <row r="211" spans="1:1" s="556" customFormat="1" ht="12" hidden="1" customHeight="1">
      <c r="A211" s="576"/>
    </row>
    <row r="212" spans="1:1" s="556" customFormat="1" ht="12" hidden="1" customHeight="1">
      <c r="A212" s="576"/>
    </row>
    <row r="213" spans="1:1" s="556" customFormat="1" ht="12" hidden="1" customHeight="1">
      <c r="A213" s="576"/>
    </row>
    <row r="214" spans="1:1" s="556" customFormat="1" ht="12" hidden="1" customHeight="1">
      <c r="A214" s="576"/>
    </row>
    <row r="215" spans="1:1" s="556" customFormat="1" ht="12" hidden="1" customHeight="1">
      <c r="A215" s="576"/>
    </row>
    <row r="216" spans="1:1" s="556" customFormat="1" ht="12" hidden="1" customHeight="1">
      <c r="A216" s="576"/>
    </row>
    <row r="217" spans="1:1" s="556" customFormat="1" ht="12" hidden="1" customHeight="1">
      <c r="A217" s="576"/>
    </row>
    <row r="218" spans="1:1" s="556" customFormat="1" ht="12" hidden="1" customHeight="1">
      <c r="A218" s="576"/>
    </row>
    <row r="219" spans="1:1" s="556" customFormat="1" ht="12" hidden="1" customHeight="1">
      <c r="A219" s="576"/>
    </row>
    <row r="220" spans="1:1" s="556" customFormat="1" ht="12" hidden="1" customHeight="1">
      <c r="A220" s="576"/>
    </row>
    <row r="221" spans="1:1" s="556" customFormat="1" ht="12" hidden="1" customHeight="1">
      <c r="A221" s="576"/>
    </row>
    <row r="222" spans="1:1" s="556" customFormat="1" ht="12" hidden="1" customHeight="1">
      <c r="A222" s="576"/>
    </row>
    <row r="223" spans="1:1" s="556" customFormat="1" ht="12" hidden="1" customHeight="1">
      <c r="A223" s="576"/>
    </row>
    <row r="224" spans="1:1" s="556" customFormat="1" ht="12" hidden="1" customHeight="1">
      <c r="A224" s="576"/>
    </row>
    <row r="225" spans="1:1" s="556" customFormat="1" ht="12" hidden="1" customHeight="1">
      <c r="A225" s="576"/>
    </row>
    <row r="226" spans="1:1" s="556" customFormat="1" ht="12" hidden="1" customHeight="1">
      <c r="A226" s="576"/>
    </row>
    <row r="227" spans="1:1" s="556" customFormat="1" ht="12" hidden="1" customHeight="1">
      <c r="A227" s="576"/>
    </row>
    <row r="228" spans="1:1" s="556" customFormat="1" ht="12" hidden="1" customHeight="1">
      <c r="A228" s="576"/>
    </row>
    <row r="229" spans="1:1" s="556" customFormat="1" ht="12" hidden="1" customHeight="1">
      <c r="A229" s="576"/>
    </row>
    <row r="230" spans="1:1" s="556" customFormat="1" ht="12" hidden="1" customHeight="1">
      <c r="A230" s="576"/>
    </row>
    <row r="231" spans="1:1" s="556" customFormat="1" ht="12" hidden="1" customHeight="1">
      <c r="A231" s="576"/>
    </row>
    <row r="232" spans="1:1" s="556" customFormat="1" ht="12" hidden="1" customHeight="1">
      <c r="A232" s="576"/>
    </row>
    <row r="233" spans="1:1" s="556" customFormat="1" ht="12" hidden="1" customHeight="1">
      <c r="A233" s="576"/>
    </row>
    <row r="234" spans="1:1" s="556" customFormat="1" ht="12" hidden="1" customHeight="1">
      <c r="A234" s="576"/>
    </row>
    <row r="235" spans="1:1" s="556" customFormat="1" ht="12" hidden="1" customHeight="1">
      <c r="A235" s="576"/>
    </row>
    <row r="236" spans="1:1" s="556" customFormat="1" ht="12" hidden="1" customHeight="1">
      <c r="A236" s="576"/>
    </row>
    <row r="237" spans="1:1" s="556" customFormat="1" ht="12" hidden="1" customHeight="1">
      <c r="A237" s="576"/>
    </row>
    <row r="238" spans="1:1" s="556" customFormat="1" ht="12" hidden="1" customHeight="1">
      <c r="A238" s="576"/>
    </row>
    <row r="239" spans="1:1" s="556" customFormat="1" ht="12" hidden="1" customHeight="1">
      <c r="A239" s="576"/>
    </row>
    <row r="240" spans="1:1" s="556" customFormat="1" ht="12" hidden="1" customHeight="1">
      <c r="A240" s="576"/>
    </row>
    <row r="241" spans="1:1" s="556" customFormat="1" ht="12" hidden="1" customHeight="1">
      <c r="A241" s="576"/>
    </row>
    <row r="242" spans="1:1" s="556" customFormat="1" ht="12" hidden="1" customHeight="1">
      <c r="A242" s="576"/>
    </row>
    <row r="243" spans="1:1" s="556" customFormat="1" ht="12" hidden="1" customHeight="1">
      <c r="A243" s="576"/>
    </row>
    <row r="244" spans="1:1" s="556" customFormat="1" ht="12" hidden="1" customHeight="1">
      <c r="A244" s="576"/>
    </row>
    <row r="245" spans="1:1" s="556" customFormat="1" ht="12" hidden="1" customHeight="1">
      <c r="A245" s="576"/>
    </row>
    <row r="246" spans="1:1" s="556" customFormat="1" ht="12" hidden="1" customHeight="1">
      <c r="A246" s="576"/>
    </row>
    <row r="247" spans="1:1" s="556" customFormat="1" ht="12" hidden="1" customHeight="1">
      <c r="A247" s="576"/>
    </row>
    <row r="248" spans="1:1" s="556" customFormat="1" ht="12" hidden="1" customHeight="1">
      <c r="A248" s="576"/>
    </row>
    <row r="249" spans="1:1" s="556" customFormat="1" ht="12" hidden="1" customHeight="1">
      <c r="A249" s="576"/>
    </row>
    <row r="250" spans="1:1" s="556" customFormat="1" ht="12" hidden="1" customHeight="1">
      <c r="A250" s="576"/>
    </row>
    <row r="251" spans="1:1" s="556" customFormat="1" ht="12" hidden="1" customHeight="1">
      <c r="A251" s="576"/>
    </row>
    <row r="252" spans="1:1" s="556" customFormat="1" ht="12" hidden="1" customHeight="1">
      <c r="A252" s="576"/>
    </row>
    <row r="253" spans="1:1" s="556" customFormat="1" ht="12" hidden="1" customHeight="1">
      <c r="A253" s="576"/>
    </row>
    <row r="254" spans="1:1" s="556" customFormat="1" ht="12" hidden="1" customHeight="1">
      <c r="A254" s="576"/>
    </row>
    <row r="255" spans="1:1" s="556" customFormat="1" ht="12" hidden="1" customHeight="1">
      <c r="A255" s="576"/>
    </row>
    <row r="256" spans="1:1" s="556" customFormat="1" ht="12" hidden="1" customHeight="1">
      <c r="A256" s="576"/>
    </row>
    <row r="257" spans="1:1" s="556" customFormat="1" ht="12" hidden="1" customHeight="1">
      <c r="A257" s="576"/>
    </row>
    <row r="258" spans="1:1" s="556" customFormat="1" ht="12" hidden="1" customHeight="1">
      <c r="A258" s="576"/>
    </row>
    <row r="259" spans="1:1" s="556" customFormat="1" ht="12" hidden="1" customHeight="1">
      <c r="A259" s="576"/>
    </row>
    <row r="260" spans="1:1" s="556" customFormat="1" ht="12" hidden="1" customHeight="1">
      <c r="A260" s="576"/>
    </row>
    <row r="261" spans="1:1" s="556" customFormat="1" ht="12" hidden="1" customHeight="1">
      <c r="A261" s="576"/>
    </row>
    <row r="262" spans="1:1" s="556" customFormat="1" ht="12" hidden="1" customHeight="1">
      <c r="A262" s="576"/>
    </row>
    <row r="263" spans="1:1" s="556" customFormat="1" ht="12" hidden="1" customHeight="1">
      <c r="A263" s="576"/>
    </row>
    <row r="264" spans="1:1" s="556" customFormat="1" ht="12" hidden="1" customHeight="1">
      <c r="A264" s="576"/>
    </row>
    <row r="265" spans="1:1" s="556" customFormat="1" ht="12" hidden="1" customHeight="1">
      <c r="A265" s="576"/>
    </row>
    <row r="266" spans="1:1" s="556" customFormat="1" ht="12" hidden="1" customHeight="1">
      <c r="A266" s="576"/>
    </row>
    <row r="267" spans="1:1" s="556" customFormat="1" ht="12" hidden="1" customHeight="1">
      <c r="A267" s="576"/>
    </row>
    <row r="268" spans="1:1" s="556" customFormat="1" ht="12" hidden="1" customHeight="1">
      <c r="A268" s="576"/>
    </row>
    <row r="269" spans="1:1" s="556" customFormat="1" ht="12" hidden="1" customHeight="1">
      <c r="A269" s="576"/>
    </row>
    <row r="270" spans="1:1" s="556" customFormat="1" ht="12" hidden="1" customHeight="1">
      <c r="A270" s="576"/>
    </row>
    <row r="271" spans="1:1" s="556" customFormat="1" ht="12" hidden="1" customHeight="1">
      <c r="A271" s="576"/>
    </row>
    <row r="272" spans="1:1" s="556" customFormat="1" ht="12" hidden="1" customHeight="1">
      <c r="A272" s="576"/>
    </row>
    <row r="273" spans="1:1" s="556" customFormat="1" ht="12" hidden="1" customHeight="1">
      <c r="A273" s="576"/>
    </row>
    <row r="274" spans="1:1" s="556" customFormat="1" ht="12" hidden="1" customHeight="1">
      <c r="A274" s="576"/>
    </row>
    <row r="275" spans="1:1" s="556" customFormat="1" ht="12" hidden="1" customHeight="1">
      <c r="A275" s="576"/>
    </row>
    <row r="276" spans="1:1" s="556" customFormat="1" ht="12" hidden="1" customHeight="1">
      <c r="A276" s="576"/>
    </row>
    <row r="277" spans="1:1" s="556" customFormat="1" ht="12" hidden="1" customHeight="1">
      <c r="A277" s="576"/>
    </row>
    <row r="278" spans="1:1" s="556" customFormat="1" ht="12" hidden="1" customHeight="1">
      <c r="A278" s="576"/>
    </row>
    <row r="279" spans="1:1" s="556" customFormat="1" ht="12" hidden="1" customHeight="1">
      <c r="A279" s="576"/>
    </row>
    <row r="280" spans="1:1" s="556" customFormat="1" ht="12" hidden="1" customHeight="1">
      <c r="A280" s="576"/>
    </row>
    <row r="281" spans="1:1" s="556" customFormat="1" ht="12" hidden="1" customHeight="1">
      <c r="A281" s="576"/>
    </row>
    <row r="282" spans="1:1" s="556" customFormat="1" ht="12" hidden="1" customHeight="1">
      <c r="A282" s="576"/>
    </row>
    <row r="283" spans="1:1" s="556" customFormat="1" ht="12" hidden="1" customHeight="1">
      <c r="A283" s="576"/>
    </row>
    <row r="284" spans="1:1" s="556" customFormat="1" ht="12" hidden="1" customHeight="1">
      <c r="A284" s="576"/>
    </row>
    <row r="285" spans="1:1" s="556" customFormat="1" ht="12" hidden="1" customHeight="1">
      <c r="A285" s="576"/>
    </row>
    <row r="286" spans="1:1" s="556" customFormat="1" ht="12" hidden="1" customHeight="1">
      <c r="A286" s="576"/>
    </row>
    <row r="287" spans="1:1" s="556" customFormat="1" ht="12" hidden="1" customHeight="1">
      <c r="A287" s="576"/>
    </row>
    <row r="288" spans="1:1" s="556" customFormat="1" ht="12" hidden="1" customHeight="1">
      <c r="A288" s="576"/>
    </row>
    <row r="289" spans="1:1" s="556" customFormat="1" ht="12" hidden="1" customHeight="1">
      <c r="A289" s="576"/>
    </row>
    <row r="290" spans="1:1" s="556" customFormat="1" ht="12" hidden="1" customHeight="1">
      <c r="A290" s="576"/>
    </row>
    <row r="291" spans="1:1" s="556" customFormat="1" ht="12" hidden="1" customHeight="1">
      <c r="A291" s="576"/>
    </row>
    <row r="292" spans="1:1" s="556" customFormat="1" ht="12" hidden="1" customHeight="1">
      <c r="A292" s="576"/>
    </row>
    <row r="293" spans="1:1" s="556" customFormat="1" ht="12" hidden="1" customHeight="1">
      <c r="A293" s="576"/>
    </row>
    <row r="294" spans="1:1" s="556" customFormat="1" ht="12" hidden="1" customHeight="1">
      <c r="A294" s="576"/>
    </row>
    <row r="295" spans="1:1" s="556" customFormat="1" ht="12" hidden="1" customHeight="1">
      <c r="A295" s="576"/>
    </row>
    <row r="296" spans="1:1" s="556" customFormat="1" ht="12" hidden="1" customHeight="1">
      <c r="A296" s="576"/>
    </row>
    <row r="297" spans="1:1" s="556" customFormat="1" ht="12" hidden="1" customHeight="1">
      <c r="A297" s="576"/>
    </row>
    <row r="298" spans="1:1" s="556" customFormat="1" ht="12" hidden="1" customHeight="1">
      <c r="A298" s="576"/>
    </row>
    <row r="299" spans="1:1" s="556" customFormat="1" ht="12" hidden="1" customHeight="1">
      <c r="A299" s="576"/>
    </row>
    <row r="300" spans="1:1" s="556" customFormat="1" ht="12" hidden="1" customHeight="1">
      <c r="A300" s="576"/>
    </row>
    <row r="301" spans="1:1" s="556" customFormat="1" ht="12" hidden="1" customHeight="1">
      <c r="A301" s="576"/>
    </row>
    <row r="302" spans="1:1" s="556" customFormat="1" ht="12" hidden="1" customHeight="1">
      <c r="A302" s="576"/>
    </row>
    <row r="303" spans="1:1" s="556" customFormat="1" ht="12" hidden="1" customHeight="1">
      <c r="A303" s="576"/>
    </row>
    <row r="304" spans="1:1" s="556" customFormat="1" ht="12" hidden="1" customHeight="1">
      <c r="A304" s="576"/>
    </row>
    <row r="305" spans="1:1" s="556" customFormat="1" ht="12" hidden="1" customHeight="1">
      <c r="A305" s="576"/>
    </row>
    <row r="306" spans="1:1" s="556" customFormat="1" ht="12" hidden="1" customHeight="1">
      <c r="A306" s="576"/>
    </row>
    <row r="307" spans="1:1" s="556" customFormat="1" ht="12" hidden="1" customHeight="1">
      <c r="A307" s="576"/>
    </row>
    <row r="308" spans="1:1" s="556" customFormat="1" ht="12" hidden="1" customHeight="1">
      <c r="A308" s="576"/>
    </row>
    <row r="309" spans="1:1" s="556" customFormat="1" ht="12" hidden="1" customHeight="1">
      <c r="A309" s="576"/>
    </row>
    <row r="310" spans="1:1" s="556" customFormat="1" ht="12" hidden="1" customHeight="1">
      <c r="A310" s="576"/>
    </row>
    <row r="311" spans="1:1" s="556" customFormat="1" ht="12" hidden="1" customHeight="1">
      <c r="A311" s="576"/>
    </row>
    <row r="312" spans="1:1" s="556" customFormat="1" ht="12" hidden="1" customHeight="1">
      <c r="A312" s="576"/>
    </row>
    <row r="313" spans="1:1" s="556" customFormat="1" ht="12" hidden="1" customHeight="1">
      <c r="A313" s="576"/>
    </row>
    <row r="314" spans="1:1" s="556" customFormat="1" ht="12" hidden="1" customHeight="1">
      <c r="A314" s="576"/>
    </row>
    <row r="315" spans="1:1" s="556" customFormat="1" ht="12" hidden="1" customHeight="1">
      <c r="A315" s="576"/>
    </row>
    <row r="316" spans="1:1" s="556" customFormat="1" ht="12" hidden="1" customHeight="1">
      <c r="A316" s="576"/>
    </row>
    <row r="317" spans="1:1" s="556" customFormat="1" ht="12" hidden="1" customHeight="1">
      <c r="A317" s="576"/>
    </row>
    <row r="318" spans="1:1" s="556" customFormat="1" ht="12" hidden="1" customHeight="1">
      <c r="A318" s="576"/>
    </row>
    <row r="319" spans="1:1" s="556" customFormat="1" ht="12" hidden="1" customHeight="1">
      <c r="A319" s="576"/>
    </row>
    <row r="320" spans="1:1" s="556" customFormat="1" ht="12" hidden="1" customHeight="1">
      <c r="A320" s="576"/>
    </row>
    <row r="321" spans="1:1" s="556" customFormat="1" ht="12" hidden="1" customHeight="1">
      <c r="A321" s="576"/>
    </row>
    <row r="322" spans="1:1" s="556" customFormat="1" ht="12" hidden="1" customHeight="1">
      <c r="A322" s="576"/>
    </row>
    <row r="323" spans="1:1" s="556" customFormat="1" ht="12" hidden="1" customHeight="1">
      <c r="A323" s="576"/>
    </row>
    <row r="324" spans="1:1" s="556" customFormat="1" ht="12" hidden="1" customHeight="1">
      <c r="A324" s="576"/>
    </row>
    <row r="325" spans="1:1" s="556" customFormat="1" ht="12" hidden="1" customHeight="1">
      <c r="A325" s="576"/>
    </row>
    <row r="326" spans="1:1" s="556" customFormat="1" ht="12" hidden="1" customHeight="1">
      <c r="A326" s="576"/>
    </row>
    <row r="327" spans="1:1" s="556" customFormat="1" ht="12" hidden="1" customHeight="1">
      <c r="A327" s="576"/>
    </row>
    <row r="328" spans="1:1" s="556" customFormat="1" ht="12" hidden="1" customHeight="1">
      <c r="A328" s="576"/>
    </row>
    <row r="329" spans="1:1" s="556" customFormat="1" ht="12" hidden="1" customHeight="1">
      <c r="A329" s="576"/>
    </row>
    <row r="330" spans="1:1" s="556" customFormat="1" ht="12" hidden="1" customHeight="1">
      <c r="A330" s="576"/>
    </row>
    <row r="331" spans="1:1" s="556" customFormat="1" ht="12" hidden="1" customHeight="1">
      <c r="A331" s="576"/>
    </row>
    <row r="332" spans="1:1" s="556" customFormat="1" ht="12" hidden="1" customHeight="1">
      <c r="A332" s="576"/>
    </row>
    <row r="333" spans="1:1" s="556" customFormat="1" ht="12" hidden="1" customHeight="1">
      <c r="A333" s="576"/>
    </row>
    <row r="334" spans="1:1" s="556" customFormat="1" ht="12" hidden="1" customHeight="1">
      <c r="A334" s="576"/>
    </row>
    <row r="335" spans="1:1" s="556" customFormat="1" ht="12" hidden="1" customHeight="1">
      <c r="A335" s="576"/>
    </row>
    <row r="336" spans="1:1" s="556" customFormat="1" ht="12" hidden="1" customHeight="1">
      <c r="A336" s="576"/>
    </row>
    <row r="337" spans="1:1" s="556" customFormat="1" ht="12" hidden="1" customHeight="1">
      <c r="A337" s="576"/>
    </row>
    <row r="338" spans="1:1" s="556" customFormat="1" ht="12" hidden="1" customHeight="1">
      <c r="A338" s="576"/>
    </row>
    <row r="339" spans="1:1" s="556" customFormat="1" ht="12" hidden="1" customHeight="1">
      <c r="A339" s="576"/>
    </row>
    <row r="340" spans="1:1" s="556" customFormat="1" ht="12" hidden="1" customHeight="1">
      <c r="A340" s="576"/>
    </row>
    <row r="341" spans="1:1" s="556" customFormat="1" ht="12" hidden="1" customHeight="1">
      <c r="A341" s="576"/>
    </row>
    <row r="342" spans="1:1" s="556" customFormat="1" ht="12" hidden="1" customHeight="1">
      <c r="A342" s="576"/>
    </row>
    <row r="343" spans="1:1" s="556" customFormat="1" ht="12" hidden="1" customHeight="1">
      <c r="A343" s="576"/>
    </row>
    <row r="344" spans="1:1" s="556" customFormat="1" ht="12" hidden="1" customHeight="1">
      <c r="A344" s="576"/>
    </row>
    <row r="345" spans="1:1" s="556" customFormat="1" ht="12" hidden="1" customHeight="1">
      <c r="A345" s="576"/>
    </row>
    <row r="346" spans="1:1" s="556" customFormat="1" ht="12" hidden="1" customHeight="1">
      <c r="A346" s="576"/>
    </row>
    <row r="347" spans="1:1" s="556" customFormat="1" ht="12" hidden="1" customHeight="1">
      <c r="A347" s="576"/>
    </row>
    <row r="348" spans="1:1" s="556" customFormat="1" ht="12" hidden="1" customHeight="1">
      <c r="A348" s="576"/>
    </row>
    <row r="349" spans="1:1" s="556" customFormat="1" ht="12" hidden="1" customHeight="1">
      <c r="A349" s="576"/>
    </row>
    <row r="350" spans="1:1" s="556" customFormat="1" ht="12" hidden="1" customHeight="1">
      <c r="A350" s="576"/>
    </row>
    <row r="351" spans="1:1" s="556" customFormat="1" ht="12" hidden="1" customHeight="1">
      <c r="A351" s="576"/>
    </row>
    <row r="352" spans="1:1" s="556" customFormat="1" ht="12" hidden="1" customHeight="1">
      <c r="A352" s="576"/>
    </row>
    <row r="353" spans="1:1" s="556" customFormat="1" ht="12" hidden="1" customHeight="1">
      <c r="A353" s="576"/>
    </row>
    <row r="354" spans="1:1" s="556" customFormat="1" ht="12" hidden="1" customHeight="1">
      <c r="A354" s="576"/>
    </row>
    <row r="355" spans="1:1" s="556" customFormat="1" ht="12" hidden="1" customHeight="1">
      <c r="A355" s="576"/>
    </row>
    <row r="356" spans="1:1" s="556" customFormat="1" ht="12" hidden="1" customHeight="1">
      <c r="A356" s="576"/>
    </row>
    <row r="357" spans="1:1" s="556" customFormat="1" ht="12" hidden="1" customHeight="1">
      <c r="A357" s="576"/>
    </row>
    <row r="358" spans="1:1" s="556" customFormat="1" ht="12" hidden="1" customHeight="1">
      <c r="A358" s="576"/>
    </row>
    <row r="359" spans="1:1" s="556" customFormat="1" ht="12" hidden="1" customHeight="1">
      <c r="A359" s="576"/>
    </row>
    <row r="360" spans="1:1" s="556" customFormat="1" ht="12" hidden="1" customHeight="1">
      <c r="A360" s="576"/>
    </row>
    <row r="361" spans="1:1" s="556" customFormat="1" ht="12" hidden="1" customHeight="1">
      <c r="A361" s="576"/>
    </row>
    <row r="362" spans="1:1" s="556" customFormat="1" ht="12" hidden="1" customHeight="1">
      <c r="A362" s="576"/>
    </row>
    <row r="363" spans="1:1" s="556" customFormat="1" ht="12" hidden="1" customHeight="1">
      <c r="A363" s="576"/>
    </row>
    <row r="364" spans="1:1" s="556" customFormat="1" ht="12" hidden="1" customHeight="1">
      <c r="A364" s="576"/>
    </row>
    <row r="365" spans="1:1" s="556" customFormat="1" ht="12" hidden="1" customHeight="1">
      <c r="A365" s="576"/>
    </row>
    <row r="366" spans="1:1" s="556" customFormat="1" ht="12" hidden="1" customHeight="1">
      <c r="A366" s="576"/>
    </row>
    <row r="367" spans="1:1" s="556" customFormat="1" ht="12" hidden="1" customHeight="1">
      <c r="A367" s="576"/>
    </row>
    <row r="368" spans="1:1" s="556" customFormat="1" ht="12" hidden="1" customHeight="1">
      <c r="A368" s="576"/>
    </row>
    <row r="369" spans="1:1" s="556" customFormat="1" ht="12" hidden="1" customHeight="1">
      <c r="A369" s="576"/>
    </row>
    <row r="370" spans="1:1" s="556" customFormat="1" ht="12" hidden="1" customHeight="1">
      <c r="A370" s="576"/>
    </row>
    <row r="371" spans="1:1" s="556" customFormat="1" ht="12" hidden="1" customHeight="1">
      <c r="A371" s="576"/>
    </row>
    <row r="372" spans="1:1" s="556" customFormat="1" ht="12" hidden="1" customHeight="1">
      <c r="A372" s="576"/>
    </row>
    <row r="373" spans="1:1" s="556" customFormat="1" ht="12" hidden="1" customHeight="1">
      <c r="A373" s="576"/>
    </row>
    <row r="374" spans="1:1" s="556" customFormat="1" ht="12" hidden="1" customHeight="1">
      <c r="A374" s="576"/>
    </row>
    <row r="375" spans="1:1" s="556" customFormat="1" ht="12" hidden="1" customHeight="1">
      <c r="A375" s="576"/>
    </row>
    <row r="376" spans="1:1" s="556" customFormat="1" ht="12" hidden="1" customHeight="1">
      <c r="A376" s="576"/>
    </row>
    <row r="377" spans="1:1" s="556" customFormat="1" ht="12" hidden="1" customHeight="1">
      <c r="A377" s="576"/>
    </row>
    <row r="378" spans="1:1" s="556" customFormat="1" ht="12" hidden="1" customHeight="1">
      <c r="A378" s="576"/>
    </row>
    <row r="379" spans="1:1" s="556" customFormat="1" ht="12" hidden="1" customHeight="1">
      <c r="A379" s="576"/>
    </row>
    <row r="380" spans="1:1" s="556" customFormat="1" ht="12" hidden="1" customHeight="1">
      <c r="A380" s="576"/>
    </row>
    <row r="381" spans="1:1" s="556" customFormat="1" ht="12" hidden="1" customHeight="1">
      <c r="A381" s="576"/>
    </row>
    <row r="382" spans="1:1" s="556" customFormat="1" ht="12" hidden="1" customHeight="1">
      <c r="A382" s="576"/>
    </row>
    <row r="383" spans="1:1" s="556" customFormat="1" ht="12" hidden="1" customHeight="1">
      <c r="A383" s="576"/>
    </row>
    <row r="384" spans="1:1" s="556" customFormat="1" ht="12" hidden="1" customHeight="1">
      <c r="A384" s="576"/>
    </row>
    <row r="385" spans="1:1" s="556" customFormat="1" ht="12" hidden="1" customHeight="1">
      <c r="A385" s="576"/>
    </row>
    <row r="386" spans="1:1" s="556" customFormat="1" ht="12" hidden="1" customHeight="1">
      <c r="A386" s="576"/>
    </row>
    <row r="387" spans="1:1" s="556" customFormat="1" ht="12" hidden="1" customHeight="1">
      <c r="A387" s="576"/>
    </row>
    <row r="388" spans="1:1" s="556" customFormat="1" ht="12" hidden="1" customHeight="1">
      <c r="A388" s="576"/>
    </row>
    <row r="389" spans="1:1" s="556" customFormat="1" ht="12" hidden="1" customHeight="1">
      <c r="A389" s="576"/>
    </row>
    <row r="390" spans="1:1" s="556" customFormat="1" ht="12" hidden="1" customHeight="1">
      <c r="A390" s="576"/>
    </row>
    <row r="391" spans="1:1" s="556" customFormat="1" ht="12" hidden="1" customHeight="1">
      <c r="A391" s="576"/>
    </row>
    <row r="392" spans="1:1" s="556" customFormat="1" ht="12" hidden="1" customHeight="1">
      <c r="A392" s="576"/>
    </row>
    <row r="393" spans="1:1" s="556" customFormat="1" ht="12" hidden="1" customHeight="1">
      <c r="A393" s="576"/>
    </row>
    <row r="394" spans="1:1" s="556" customFormat="1" ht="12" hidden="1" customHeight="1">
      <c r="A394" s="576"/>
    </row>
    <row r="395" spans="1:1" s="556" customFormat="1" ht="12" hidden="1" customHeight="1">
      <c r="A395" s="576"/>
    </row>
    <row r="396" spans="1:1" s="556" customFormat="1" ht="12" hidden="1" customHeight="1">
      <c r="A396" s="576"/>
    </row>
    <row r="397" spans="1:1" s="556" customFormat="1" ht="12" hidden="1" customHeight="1">
      <c r="A397" s="576"/>
    </row>
    <row r="398" spans="1:1" s="556" customFormat="1" ht="12" hidden="1" customHeight="1">
      <c r="A398" s="576"/>
    </row>
    <row r="399" spans="1:1" s="556" customFormat="1" ht="12" hidden="1" customHeight="1">
      <c r="A399" s="576"/>
    </row>
    <row r="400" spans="1:1" s="556" customFormat="1" ht="12" hidden="1" customHeight="1">
      <c r="A400" s="576"/>
    </row>
    <row r="401" spans="1:1" s="556" customFormat="1" ht="12" hidden="1" customHeight="1">
      <c r="A401" s="576"/>
    </row>
    <row r="402" spans="1:1" s="556" customFormat="1" ht="12" hidden="1" customHeight="1">
      <c r="A402" s="576"/>
    </row>
    <row r="403" spans="1:1" s="556" customFormat="1" ht="12" hidden="1" customHeight="1">
      <c r="A403" s="576"/>
    </row>
    <row r="404" spans="1:1" s="556" customFormat="1" ht="12" hidden="1" customHeight="1">
      <c r="A404" s="576"/>
    </row>
    <row r="405" spans="1:1" s="556" customFormat="1" ht="12" hidden="1" customHeight="1">
      <c r="A405" s="576"/>
    </row>
    <row r="406" spans="1:1" s="556" customFormat="1" ht="12" hidden="1" customHeight="1">
      <c r="A406" s="576"/>
    </row>
    <row r="407" spans="1:1" s="556" customFormat="1" ht="12" hidden="1" customHeight="1">
      <c r="A407" s="576"/>
    </row>
    <row r="408" spans="1:1" s="556" customFormat="1" ht="12" hidden="1" customHeight="1">
      <c r="A408" s="576"/>
    </row>
    <row r="409" spans="1:1" s="556" customFormat="1" ht="12" hidden="1" customHeight="1">
      <c r="A409" s="576"/>
    </row>
    <row r="410" spans="1:1" s="556" customFormat="1" ht="12" hidden="1" customHeight="1">
      <c r="A410" s="576"/>
    </row>
    <row r="411" spans="1:1" s="556" customFormat="1" ht="12" hidden="1" customHeight="1">
      <c r="A411" s="576"/>
    </row>
    <row r="412" spans="1:1" s="556" customFormat="1" ht="12" hidden="1" customHeight="1">
      <c r="A412" s="576"/>
    </row>
    <row r="413" spans="1:1" s="556" customFormat="1" ht="12" hidden="1" customHeight="1">
      <c r="A413" s="576"/>
    </row>
    <row r="414" spans="1:1" s="556" customFormat="1" ht="12" hidden="1" customHeight="1">
      <c r="A414" s="576"/>
    </row>
    <row r="415" spans="1:1" s="556" customFormat="1" ht="12" hidden="1" customHeight="1">
      <c r="A415" s="576"/>
    </row>
    <row r="416" spans="1:1" s="556" customFormat="1" ht="12" hidden="1" customHeight="1">
      <c r="A416" s="576"/>
    </row>
    <row r="417" spans="1:1" s="556" customFormat="1" ht="12" hidden="1" customHeight="1">
      <c r="A417" s="576"/>
    </row>
    <row r="418" spans="1:1" s="556" customFormat="1" ht="12" hidden="1" customHeight="1">
      <c r="A418" s="576"/>
    </row>
    <row r="419" spans="1:1" s="556" customFormat="1" ht="12" hidden="1" customHeight="1">
      <c r="A419" s="576"/>
    </row>
    <row r="420" spans="1:1" s="556" customFormat="1" ht="12" hidden="1" customHeight="1">
      <c r="A420" s="576"/>
    </row>
    <row r="421" spans="1:1" s="556" customFormat="1" ht="12" hidden="1" customHeight="1">
      <c r="A421" s="576"/>
    </row>
    <row r="422" spans="1:1" s="556" customFormat="1" ht="12" hidden="1" customHeight="1">
      <c r="A422" s="576"/>
    </row>
    <row r="423" spans="1:1" s="556" customFormat="1" ht="12" hidden="1" customHeight="1">
      <c r="A423" s="576"/>
    </row>
    <row r="424" spans="1:1" s="556" customFormat="1" ht="12" hidden="1" customHeight="1">
      <c r="A424" s="576"/>
    </row>
    <row r="425" spans="1:1" s="556" customFormat="1" ht="12" hidden="1" customHeight="1">
      <c r="A425" s="576"/>
    </row>
    <row r="426" spans="1:1" s="556" customFormat="1" ht="12" hidden="1" customHeight="1">
      <c r="A426" s="576"/>
    </row>
    <row r="427" spans="1:1" s="556" customFormat="1" ht="12" hidden="1" customHeight="1">
      <c r="A427" s="576"/>
    </row>
    <row r="428" spans="1:1" s="556" customFormat="1" ht="12" hidden="1" customHeight="1">
      <c r="A428" s="576"/>
    </row>
    <row r="429" spans="1:1" s="556" customFormat="1" ht="12" hidden="1" customHeight="1">
      <c r="A429" s="576"/>
    </row>
    <row r="430" spans="1:1" s="556" customFormat="1" ht="12" hidden="1" customHeight="1">
      <c r="A430" s="576"/>
    </row>
    <row r="431" spans="1:1" s="556" customFormat="1" ht="12" hidden="1" customHeight="1">
      <c r="A431" s="576"/>
    </row>
    <row r="432" spans="1:1" s="556" customFormat="1" ht="12" hidden="1" customHeight="1">
      <c r="A432" s="576"/>
    </row>
    <row r="433" spans="1:1" s="556" customFormat="1" ht="12" hidden="1" customHeight="1">
      <c r="A433" s="576"/>
    </row>
    <row r="434" spans="1:1" s="556" customFormat="1" ht="12" hidden="1" customHeight="1">
      <c r="A434" s="576"/>
    </row>
    <row r="435" spans="1:1" s="556" customFormat="1" ht="12" hidden="1" customHeight="1">
      <c r="A435" s="576"/>
    </row>
    <row r="436" spans="1:1" s="556" customFormat="1" ht="12" hidden="1" customHeight="1">
      <c r="A436" s="576"/>
    </row>
    <row r="437" spans="1:1" s="556" customFormat="1" ht="12" hidden="1" customHeight="1">
      <c r="A437" s="576"/>
    </row>
    <row r="438" spans="1:1" s="556" customFormat="1" ht="12" hidden="1" customHeight="1">
      <c r="A438" s="576"/>
    </row>
    <row r="439" spans="1:1" s="556" customFormat="1" ht="12" hidden="1" customHeight="1">
      <c r="A439" s="576"/>
    </row>
    <row r="440" spans="1:1" s="556" customFormat="1" ht="12" hidden="1" customHeight="1">
      <c r="A440" s="576"/>
    </row>
    <row r="441" spans="1:1" s="556" customFormat="1" ht="12" hidden="1" customHeight="1">
      <c r="A441" s="576"/>
    </row>
    <row r="442" spans="1:1" s="556" customFormat="1" ht="12" hidden="1" customHeight="1">
      <c r="A442" s="576"/>
    </row>
    <row r="443" spans="1:1" s="556" customFormat="1" ht="12" hidden="1" customHeight="1">
      <c r="A443" s="576"/>
    </row>
    <row r="444" spans="1:1" s="556" customFormat="1" ht="12" hidden="1" customHeight="1">
      <c r="A444" s="576"/>
    </row>
    <row r="445" spans="1:1" s="556" customFormat="1" ht="12" hidden="1" customHeight="1">
      <c r="A445" s="576"/>
    </row>
    <row r="446" spans="1:1" s="556" customFormat="1" ht="12" hidden="1" customHeight="1">
      <c r="A446" s="576"/>
    </row>
    <row r="447" spans="1:1" s="556" customFormat="1" ht="12" hidden="1" customHeight="1">
      <c r="A447" s="576"/>
    </row>
    <row r="448" spans="1:1" s="556" customFormat="1" ht="12" hidden="1" customHeight="1">
      <c r="A448" s="576"/>
    </row>
    <row r="449" spans="1:1" s="556" customFormat="1" ht="12" hidden="1" customHeight="1">
      <c r="A449" s="576"/>
    </row>
    <row r="450" spans="1:1" s="556" customFormat="1" ht="12" hidden="1" customHeight="1">
      <c r="A450" s="576"/>
    </row>
    <row r="451" spans="1:1" s="556" customFormat="1" ht="12" hidden="1" customHeight="1">
      <c r="A451" s="576"/>
    </row>
    <row r="452" spans="1:1" s="556" customFormat="1" ht="12" hidden="1" customHeight="1">
      <c r="A452" s="576"/>
    </row>
    <row r="453" spans="1:1" s="556" customFormat="1" ht="12" hidden="1" customHeight="1">
      <c r="A453" s="576"/>
    </row>
    <row r="454" spans="1:1" s="556" customFormat="1" ht="12" hidden="1" customHeight="1">
      <c r="A454" s="576"/>
    </row>
    <row r="455" spans="1:1" s="556" customFormat="1" ht="12" hidden="1" customHeight="1">
      <c r="A455" s="576"/>
    </row>
    <row r="456" spans="1:1" s="556" customFormat="1" ht="12" hidden="1" customHeight="1">
      <c r="A456" s="576"/>
    </row>
    <row r="457" spans="1:1" s="556" customFormat="1" ht="12" hidden="1" customHeight="1">
      <c r="A457" s="576"/>
    </row>
    <row r="458" spans="1:1" s="556" customFormat="1" ht="12" hidden="1" customHeight="1">
      <c r="A458" s="576"/>
    </row>
    <row r="459" spans="1:1" s="556" customFormat="1" ht="12" hidden="1" customHeight="1">
      <c r="A459" s="576"/>
    </row>
    <row r="460" spans="1:1" s="556" customFormat="1" ht="12" hidden="1" customHeight="1">
      <c r="A460" s="576"/>
    </row>
    <row r="461" spans="1:1" s="556" customFormat="1" ht="12" hidden="1" customHeight="1">
      <c r="A461" s="576"/>
    </row>
    <row r="462" spans="1:1" s="556" customFormat="1" ht="12" hidden="1" customHeight="1">
      <c r="A462" s="576"/>
    </row>
    <row r="463" spans="1:1" s="556" customFormat="1" ht="12" hidden="1" customHeight="1">
      <c r="A463" s="576"/>
    </row>
    <row r="464" spans="1:1" s="556" customFormat="1" ht="12" hidden="1" customHeight="1">
      <c r="A464" s="576"/>
    </row>
    <row r="465" spans="1:1" s="556" customFormat="1" ht="12" hidden="1" customHeight="1">
      <c r="A465" s="576"/>
    </row>
    <row r="466" spans="1:1" s="556" customFormat="1" ht="12" hidden="1" customHeight="1">
      <c r="A466" s="576"/>
    </row>
    <row r="467" spans="1:1" s="556" customFormat="1" ht="12" hidden="1" customHeight="1">
      <c r="A467" s="576"/>
    </row>
    <row r="468" spans="1:1" s="556" customFormat="1" ht="12" hidden="1" customHeight="1">
      <c r="A468" s="576"/>
    </row>
    <row r="469" spans="1:1" s="556" customFormat="1" ht="12" hidden="1" customHeight="1">
      <c r="A469" s="576"/>
    </row>
    <row r="470" spans="1:1" s="556" customFormat="1" ht="12" hidden="1" customHeight="1">
      <c r="A470" s="576"/>
    </row>
    <row r="471" spans="1:1" s="556" customFormat="1" ht="12" hidden="1" customHeight="1">
      <c r="A471" s="576"/>
    </row>
    <row r="472" spans="1:1" s="556" customFormat="1" ht="12" hidden="1" customHeight="1">
      <c r="A472" s="576"/>
    </row>
    <row r="473" spans="1:1" s="556" customFormat="1" ht="12" hidden="1" customHeight="1">
      <c r="A473" s="576"/>
    </row>
    <row r="474" spans="1:1" s="556" customFormat="1" ht="12" hidden="1" customHeight="1">
      <c r="A474" s="576"/>
    </row>
    <row r="475" spans="1:1" s="556" customFormat="1" ht="12" hidden="1" customHeight="1">
      <c r="A475" s="576"/>
    </row>
    <row r="476" spans="1:1" s="556" customFormat="1" ht="12" hidden="1" customHeight="1">
      <c r="A476" s="576"/>
    </row>
    <row r="477" spans="1:1" s="556" customFormat="1" ht="12" hidden="1" customHeight="1">
      <c r="A477" s="576"/>
    </row>
    <row r="478" spans="1:1" s="556" customFormat="1" ht="12" hidden="1" customHeight="1">
      <c r="A478" s="576"/>
    </row>
    <row r="479" spans="1:1" s="556" customFormat="1" ht="12" hidden="1" customHeight="1">
      <c r="A479" s="576"/>
    </row>
    <row r="480" spans="1:1" s="556" customFormat="1" ht="12" hidden="1" customHeight="1">
      <c r="A480" s="576"/>
    </row>
    <row r="481" spans="1:1" s="556" customFormat="1" ht="12" hidden="1" customHeight="1">
      <c r="A481" s="576"/>
    </row>
    <row r="482" spans="1:1" s="556" customFormat="1" ht="12" hidden="1" customHeight="1">
      <c r="A482" s="576"/>
    </row>
    <row r="483" spans="1:1" s="556" customFormat="1" ht="12" hidden="1" customHeight="1">
      <c r="A483" s="576"/>
    </row>
    <row r="484" spans="1:1" s="556" customFormat="1" ht="12" hidden="1" customHeight="1">
      <c r="A484" s="576"/>
    </row>
    <row r="485" spans="1:1" s="556" customFormat="1" ht="12" hidden="1" customHeight="1">
      <c r="A485" s="576"/>
    </row>
    <row r="486" spans="1:1" s="556" customFormat="1" ht="12" hidden="1" customHeight="1">
      <c r="A486" s="576"/>
    </row>
    <row r="487" spans="1:1" s="556" customFormat="1" ht="12" hidden="1" customHeight="1">
      <c r="A487" s="576"/>
    </row>
    <row r="488" spans="1:1" s="556" customFormat="1" ht="12" hidden="1" customHeight="1">
      <c r="A488" s="576"/>
    </row>
    <row r="489" spans="1:1" s="556" customFormat="1" ht="12" hidden="1" customHeight="1">
      <c r="A489" s="576"/>
    </row>
    <row r="490" spans="1:1" s="556" customFormat="1" ht="12" hidden="1" customHeight="1">
      <c r="A490" s="576"/>
    </row>
    <row r="491" spans="1:1" s="556" customFormat="1" ht="12" hidden="1" customHeight="1">
      <c r="A491" s="576"/>
    </row>
    <row r="492" spans="1:1" s="556" customFormat="1" ht="12" hidden="1" customHeight="1">
      <c r="A492" s="576"/>
    </row>
    <row r="493" spans="1:1" s="556" customFormat="1" ht="12" hidden="1" customHeight="1">
      <c r="A493" s="576"/>
    </row>
    <row r="494" spans="1:1" s="556" customFormat="1" ht="12" hidden="1" customHeight="1">
      <c r="A494" s="576"/>
    </row>
    <row r="495" spans="1:1" s="556" customFormat="1" ht="12" hidden="1" customHeight="1">
      <c r="A495" s="576"/>
    </row>
    <row r="496" spans="1:1" s="556" customFormat="1" ht="12" hidden="1" customHeight="1">
      <c r="A496" s="576"/>
    </row>
    <row r="497" spans="1:1" s="556" customFormat="1" ht="12" hidden="1" customHeight="1">
      <c r="A497" s="576"/>
    </row>
    <row r="498" spans="1:1" s="556" customFormat="1" ht="12" hidden="1" customHeight="1">
      <c r="A498" s="576"/>
    </row>
    <row r="499" spans="1:1" s="556" customFormat="1" ht="12" hidden="1" customHeight="1">
      <c r="A499" s="576"/>
    </row>
    <row r="500" spans="1:1" s="556" customFormat="1" ht="12" hidden="1" customHeight="1">
      <c r="A500" s="576"/>
    </row>
    <row r="501" spans="1:1" s="556" customFormat="1" ht="12" hidden="1" customHeight="1">
      <c r="A501" s="576"/>
    </row>
    <row r="502" spans="1:1" s="556" customFormat="1" ht="12" hidden="1" customHeight="1">
      <c r="A502" s="576"/>
    </row>
    <row r="503" spans="1:1" s="556" customFormat="1" ht="12" hidden="1" customHeight="1">
      <c r="A503" s="576"/>
    </row>
    <row r="504" spans="1:1" s="556" customFormat="1" ht="12" hidden="1" customHeight="1">
      <c r="A504" s="576"/>
    </row>
    <row r="505" spans="1:1" s="556" customFormat="1" ht="12" hidden="1" customHeight="1">
      <c r="A505" s="576"/>
    </row>
    <row r="506" spans="1:1" s="556" customFormat="1" ht="12" hidden="1" customHeight="1">
      <c r="A506" s="576"/>
    </row>
    <row r="507" spans="1:1" s="556" customFormat="1" ht="12" hidden="1" customHeight="1">
      <c r="A507" s="576"/>
    </row>
    <row r="508" spans="1:1" s="556" customFormat="1" ht="12" hidden="1" customHeight="1">
      <c r="A508" s="576"/>
    </row>
    <row r="509" spans="1:1" s="556" customFormat="1" ht="12" hidden="1" customHeight="1">
      <c r="A509" s="576"/>
    </row>
    <row r="510" spans="1:1" s="556" customFormat="1" ht="12" hidden="1" customHeight="1">
      <c r="A510" s="576"/>
    </row>
    <row r="511" spans="1:1" s="556" customFormat="1" ht="12" hidden="1" customHeight="1">
      <c r="A511" s="576"/>
    </row>
    <row r="512" spans="1:1" s="556" customFormat="1" ht="12" hidden="1" customHeight="1">
      <c r="A512" s="576"/>
    </row>
    <row r="513" spans="1:1" s="556" customFormat="1" ht="12" hidden="1" customHeight="1">
      <c r="A513" s="576"/>
    </row>
    <row r="514" spans="1:1" s="556" customFormat="1" ht="12" hidden="1" customHeight="1">
      <c r="A514" s="576"/>
    </row>
    <row r="515" spans="1:1" s="556" customFormat="1" ht="12" hidden="1" customHeight="1">
      <c r="A515" s="576"/>
    </row>
    <row r="516" spans="1:1" s="556" customFormat="1" ht="12" hidden="1" customHeight="1">
      <c r="A516" s="576"/>
    </row>
    <row r="517" spans="1:1" s="556" customFormat="1" ht="12" hidden="1" customHeight="1">
      <c r="A517" s="576"/>
    </row>
    <row r="518" spans="1:1" s="556" customFormat="1" ht="12" hidden="1" customHeight="1">
      <c r="A518" s="576"/>
    </row>
    <row r="519" spans="1:1" s="556" customFormat="1" ht="12" hidden="1" customHeight="1">
      <c r="A519" s="576"/>
    </row>
    <row r="520" spans="1:1" s="556" customFormat="1" ht="12" hidden="1" customHeight="1">
      <c r="A520" s="576"/>
    </row>
    <row r="521" spans="1:1" s="556" customFormat="1" ht="12" hidden="1" customHeight="1">
      <c r="A521" s="576"/>
    </row>
    <row r="522" spans="1:1" s="556" customFormat="1" ht="12" hidden="1" customHeight="1">
      <c r="A522" s="576"/>
    </row>
    <row r="523" spans="1:1" s="556" customFormat="1" ht="12" hidden="1" customHeight="1">
      <c r="A523" s="576"/>
    </row>
    <row r="524" spans="1:1" s="556" customFormat="1" ht="12" hidden="1" customHeight="1">
      <c r="A524" s="576"/>
    </row>
    <row r="525" spans="1:1" s="556" customFormat="1" ht="12" hidden="1" customHeight="1">
      <c r="A525" s="576"/>
    </row>
    <row r="526" spans="1:1" s="556" customFormat="1" ht="12" hidden="1" customHeight="1">
      <c r="A526" s="576"/>
    </row>
    <row r="527" spans="1:1" s="556" customFormat="1" ht="12" hidden="1" customHeight="1">
      <c r="A527" s="576"/>
    </row>
    <row r="528" spans="1:1" s="556" customFormat="1" ht="12" hidden="1" customHeight="1">
      <c r="A528" s="576"/>
    </row>
    <row r="529" spans="1:1" s="556" customFormat="1" ht="12" hidden="1" customHeight="1">
      <c r="A529" s="576"/>
    </row>
    <row r="530" spans="1:1" s="556" customFormat="1" ht="12" hidden="1" customHeight="1">
      <c r="A530" s="576"/>
    </row>
    <row r="531" spans="1:1" s="556" customFormat="1" ht="12" hidden="1" customHeight="1">
      <c r="A531" s="576"/>
    </row>
    <row r="532" spans="1:1" s="556" customFormat="1" ht="12" hidden="1" customHeight="1">
      <c r="A532" s="576"/>
    </row>
    <row r="533" spans="1:1" s="556" customFormat="1" ht="12" hidden="1" customHeight="1">
      <c r="A533" s="576"/>
    </row>
    <row r="534" spans="1:1" s="556" customFormat="1" ht="12" hidden="1" customHeight="1">
      <c r="A534" s="576"/>
    </row>
    <row r="535" spans="1:1" s="556" customFormat="1" ht="12" hidden="1" customHeight="1">
      <c r="A535" s="576"/>
    </row>
    <row r="536" spans="1:1" s="556" customFormat="1" ht="12" hidden="1" customHeight="1">
      <c r="A536" s="576"/>
    </row>
    <row r="537" spans="1:1" s="556" customFormat="1" ht="12" hidden="1" customHeight="1">
      <c r="A537" s="576"/>
    </row>
    <row r="538" spans="1:1" s="556" customFormat="1" ht="12" hidden="1" customHeight="1">
      <c r="A538" s="576"/>
    </row>
    <row r="539" spans="1:1" s="556" customFormat="1" ht="12" hidden="1" customHeight="1">
      <c r="A539" s="576"/>
    </row>
    <row r="540" spans="1:1" s="556" customFormat="1" ht="12" hidden="1" customHeight="1">
      <c r="A540" s="576"/>
    </row>
    <row r="541" spans="1:1" s="556" customFormat="1" ht="12" hidden="1" customHeight="1">
      <c r="A541" s="576"/>
    </row>
    <row r="542" spans="1:1" s="556" customFormat="1" ht="12" hidden="1" customHeight="1">
      <c r="A542" s="576"/>
    </row>
    <row r="543" spans="1:1" s="556" customFormat="1" ht="12" hidden="1" customHeight="1">
      <c r="A543" s="576"/>
    </row>
    <row r="544" spans="1:1" s="556" customFormat="1" ht="12" hidden="1" customHeight="1">
      <c r="A544" s="576"/>
    </row>
    <row r="545" spans="1:1" s="556" customFormat="1" ht="12" hidden="1" customHeight="1">
      <c r="A545" s="576"/>
    </row>
    <row r="546" spans="1:1" s="556" customFormat="1" ht="12" hidden="1" customHeight="1">
      <c r="A546" s="576"/>
    </row>
    <row r="547" spans="1:1" s="556" customFormat="1" ht="12" hidden="1" customHeight="1">
      <c r="A547" s="576"/>
    </row>
    <row r="548" spans="1:1" s="556" customFormat="1" ht="12" hidden="1" customHeight="1">
      <c r="A548" s="576"/>
    </row>
    <row r="549" spans="1:1" s="556" customFormat="1" ht="12" hidden="1" customHeight="1">
      <c r="A549" s="576"/>
    </row>
    <row r="550" spans="1:1" s="556" customFormat="1" ht="12" hidden="1" customHeight="1">
      <c r="A550" s="576"/>
    </row>
    <row r="551" spans="1:1" s="556" customFormat="1" ht="12" hidden="1" customHeight="1">
      <c r="A551" s="576"/>
    </row>
    <row r="552" spans="1:1" s="556" customFormat="1" ht="12" hidden="1" customHeight="1">
      <c r="A552" s="576"/>
    </row>
    <row r="553" spans="1:1" s="556" customFormat="1" ht="12" hidden="1" customHeight="1">
      <c r="A553" s="576"/>
    </row>
    <row r="554" spans="1:1" s="556" customFormat="1" ht="12" hidden="1" customHeight="1">
      <c r="A554" s="576"/>
    </row>
    <row r="555" spans="1:1" s="556" customFormat="1" ht="12" hidden="1" customHeight="1">
      <c r="A555" s="576"/>
    </row>
    <row r="556" spans="1:1" s="556" customFormat="1" ht="12" hidden="1" customHeight="1">
      <c r="A556" s="576"/>
    </row>
    <row r="557" spans="1:1" s="556" customFormat="1" ht="12" hidden="1" customHeight="1">
      <c r="A557" s="576"/>
    </row>
    <row r="558" spans="1:1" s="556" customFormat="1" ht="12" hidden="1" customHeight="1">
      <c r="A558" s="576"/>
    </row>
    <row r="559" spans="1:1" s="556" customFormat="1" ht="12" hidden="1" customHeight="1">
      <c r="A559" s="576"/>
    </row>
    <row r="560" spans="1:1" s="556" customFormat="1" ht="12" hidden="1" customHeight="1">
      <c r="A560" s="576"/>
    </row>
    <row r="561" spans="1:1" s="556" customFormat="1" ht="12" hidden="1" customHeight="1">
      <c r="A561" s="576"/>
    </row>
    <row r="562" spans="1:1" s="556" customFormat="1" ht="12" hidden="1" customHeight="1">
      <c r="A562" s="576"/>
    </row>
    <row r="563" spans="1:1" s="556" customFormat="1" ht="12" hidden="1" customHeight="1">
      <c r="A563" s="576"/>
    </row>
    <row r="564" spans="1:1" s="556" customFormat="1" ht="12" hidden="1" customHeight="1">
      <c r="A564" s="576"/>
    </row>
    <row r="565" spans="1:1" s="556" customFormat="1" ht="12" hidden="1" customHeight="1">
      <c r="A565" s="576"/>
    </row>
    <row r="566" spans="1:1" s="556" customFormat="1" ht="12" hidden="1" customHeight="1">
      <c r="A566" s="576"/>
    </row>
    <row r="567" spans="1:1" s="556" customFormat="1" ht="12" hidden="1" customHeight="1">
      <c r="A567" s="576"/>
    </row>
    <row r="568" spans="1:1" s="556" customFormat="1" ht="12" hidden="1" customHeight="1">
      <c r="A568" s="576"/>
    </row>
    <row r="569" spans="1:1" s="556" customFormat="1" ht="12" hidden="1" customHeight="1">
      <c r="A569" s="576"/>
    </row>
    <row r="570" spans="1:1" s="556" customFormat="1" ht="12" hidden="1" customHeight="1">
      <c r="A570" s="576"/>
    </row>
    <row r="571" spans="1:1" s="556" customFormat="1" ht="12" hidden="1" customHeight="1">
      <c r="A571" s="576"/>
    </row>
    <row r="572" spans="1:1" s="556" customFormat="1" ht="12" hidden="1" customHeight="1">
      <c r="A572" s="576"/>
    </row>
    <row r="573" spans="1:1" s="556" customFormat="1" ht="12" hidden="1" customHeight="1">
      <c r="A573" s="576"/>
    </row>
    <row r="574" spans="1:1" s="556" customFormat="1" ht="12" hidden="1" customHeight="1">
      <c r="A574" s="576"/>
    </row>
    <row r="575" spans="1:1" s="556" customFormat="1" ht="12" hidden="1" customHeight="1">
      <c r="A575" s="576"/>
    </row>
    <row r="576" spans="1:1" s="556" customFormat="1" ht="12" hidden="1" customHeight="1">
      <c r="A576" s="576"/>
    </row>
    <row r="577" spans="1:1" s="556" customFormat="1" ht="12" hidden="1" customHeight="1">
      <c r="A577" s="576"/>
    </row>
    <row r="578" spans="1:1" s="556" customFormat="1" ht="12" hidden="1" customHeight="1">
      <c r="A578" s="576"/>
    </row>
    <row r="579" spans="1:1" s="556" customFormat="1" ht="12" hidden="1" customHeight="1">
      <c r="A579" s="576"/>
    </row>
    <row r="580" spans="1:1" s="556" customFormat="1" ht="12" hidden="1" customHeight="1">
      <c r="A580" s="576"/>
    </row>
    <row r="581" spans="1:1" s="556" customFormat="1" ht="12" hidden="1" customHeight="1">
      <c r="A581" s="576"/>
    </row>
    <row r="582" spans="1:1" s="556" customFormat="1" ht="12" hidden="1" customHeight="1">
      <c r="A582" s="576"/>
    </row>
    <row r="583" spans="1:1" s="556" customFormat="1" ht="12" hidden="1" customHeight="1">
      <c r="A583" s="576"/>
    </row>
    <row r="584" spans="1:1" s="556" customFormat="1" ht="12" hidden="1" customHeight="1">
      <c r="A584" s="576"/>
    </row>
    <row r="585" spans="1:1" s="556" customFormat="1" ht="12" hidden="1" customHeight="1">
      <c r="A585" s="576"/>
    </row>
    <row r="586" spans="1:1" s="556" customFormat="1" ht="12" hidden="1" customHeight="1">
      <c r="A586" s="576"/>
    </row>
    <row r="587" spans="1:1" s="556" customFormat="1" ht="12" hidden="1" customHeight="1">
      <c r="A587" s="576"/>
    </row>
    <row r="588" spans="1:1" s="556" customFormat="1" ht="12" hidden="1" customHeight="1">
      <c r="A588" s="576"/>
    </row>
    <row r="589" spans="1:1" s="556" customFormat="1" ht="12" hidden="1" customHeight="1">
      <c r="A589" s="576"/>
    </row>
    <row r="590" spans="1:1" s="556" customFormat="1" ht="12" hidden="1" customHeight="1">
      <c r="A590" s="576"/>
    </row>
    <row r="591" spans="1:1" s="556" customFormat="1" ht="12" hidden="1" customHeight="1">
      <c r="A591" s="576"/>
    </row>
    <row r="592" spans="1:1" s="556" customFormat="1" ht="12" hidden="1" customHeight="1">
      <c r="A592" s="576"/>
    </row>
    <row r="593" spans="1:1" s="556" customFormat="1" ht="12" hidden="1" customHeight="1">
      <c r="A593" s="576"/>
    </row>
    <row r="594" spans="1:1" s="556" customFormat="1" ht="12" hidden="1" customHeight="1">
      <c r="A594" s="576"/>
    </row>
    <row r="595" spans="1:1" s="556" customFormat="1" ht="12" hidden="1" customHeight="1">
      <c r="A595" s="576"/>
    </row>
    <row r="596" spans="1:1" s="556" customFormat="1" ht="12" hidden="1" customHeight="1">
      <c r="A596" s="576"/>
    </row>
    <row r="597" spans="1:1" s="556" customFormat="1" ht="12" hidden="1" customHeight="1">
      <c r="A597" s="576"/>
    </row>
    <row r="598" spans="1:1" s="556" customFormat="1" ht="12" hidden="1" customHeight="1">
      <c r="A598" s="576"/>
    </row>
    <row r="599" spans="1:1" s="556" customFormat="1" ht="12" hidden="1" customHeight="1">
      <c r="A599" s="576"/>
    </row>
    <row r="600" spans="1:1" s="556" customFormat="1" ht="12" hidden="1" customHeight="1">
      <c r="A600" s="576"/>
    </row>
    <row r="601" spans="1:1" s="556" customFormat="1" ht="12" hidden="1" customHeight="1">
      <c r="A601" s="576"/>
    </row>
    <row r="602" spans="1:1" s="556" customFormat="1" ht="12" hidden="1" customHeight="1">
      <c r="A602" s="576"/>
    </row>
    <row r="603" spans="1:1" s="556" customFormat="1" ht="12" hidden="1" customHeight="1">
      <c r="A603" s="576"/>
    </row>
    <row r="604" spans="1:1" s="556" customFormat="1" ht="12" hidden="1" customHeight="1">
      <c r="A604" s="576"/>
    </row>
    <row r="605" spans="1:1" s="556" customFormat="1" ht="12" hidden="1" customHeight="1">
      <c r="A605" s="576"/>
    </row>
    <row r="606" spans="1:1" s="556" customFormat="1" ht="12" hidden="1" customHeight="1">
      <c r="A606" s="576"/>
    </row>
    <row r="607" spans="1:1" s="556" customFormat="1" ht="12" hidden="1" customHeight="1">
      <c r="A607" s="576"/>
    </row>
    <row r="608" spans="1:1" s="556" customFormat="1" ht="12" hidden="1" customHeight="1">
      <c r="A608" s="576"/>
    </row>
    <row r="609" spans="1:1" s="556" customFormat="1" ht="12" hidden="1" customHeight="1">
      <c r="A609" s="576"/>
    </row>
    <row r="610" spans="1:1" s="556" customFormat="1" ht="12" hidden="1" customHeight="1">
      <c r="A610" s="576"/>
    </row>
    <row r="611" spans="1:1" s="556" customFormat="1" ht="12" hidden="1" customHeight="1">
      <c r="A611" s="576"/>
    </row>
    <row r="612" spans="1:1" s="556" customFormat="1" ht="12" hidden="1" customHeight="1">
      <c r="A612" s="576"/>
    </row>
    <row r="613" spans="1:1" s="556" customFormat="1" ht="12" hidden="1" customHeight="1">
      <c r="A613" s="576"/>
    </row>
    <row r="614" spans="1:1" s="556" customFormat="1" ht="12" hidden="1" customHeight="1">
      <c r="A614" s="576"/>
    </row>
    <row r="615" spans="1:1" s="556" customFormat="1" ht="12" hidden="1" customHeight="1">
      <c r="A615" s="576"/>
    </row>
    <row r="616" spans="1:1" s="556" customFormat="1" ht="12" hidden="1" customHeight="1">
      <c r="A616" s="576"/>
    </row>
    <row r="617" spans="1:1" s="556" customFormat="1" ht="12" hidden="1" customHeight="1">
      <c r="A617" s="576"/>
    </row>
    <row r="618" spans="1:1" s="556" customFormat="1" ht="12" hidden="1" customHeight="1">
      <c r="A618" s="576"/>
    </row>
    <row r="619" spans="1:1" s="556" customFormat="1" ht="12" hidden="1" customHeight="1">
      <c r="A619" s="576"/>
    </row>
    <row r="620" spans="1:1" s="556" customFormat="1" ht="12" hidden="1" customHeight="1">
      <c r="A620" s="576"/>
    </row>
    <row r="621" spans="1:1" s="556" customFormat="1" ht="12" hidden="1" customHeight="1">
      <c r="A621" s="576"/>
    </row>
    <row r="622" spans="1:1" s="556" customFormat="1" ht="12" hidden="1" customHeight="1">
      <c r="A622" s="576"/>
    </row>
    <row r="623" spans="1:1" s="556" customFormat="1" ht="12" hidden="1" customHeight="1">
      <c r="A623" s="576"/>
    </row>
    <row r="624" spans="1:1" s="556" customFormat="1" ht="12" hidden="1" customHeight="1">
      <c r="A624" s="576"/>
    </row>
    <row r="625" spans="1:1" s="556" customFormat="1" ht="12" hidden="1" customHeight="1">
      <c r="A625" s="576"/>
    </row>
    <row r="626" spans="1:1" s="556" customFormat="1" ht="12" hidden="1" customHeight="1">
      <c r="A626" s="576"/>
    </row>
    <row r="627" spans="1:1" s="556" customFormat="1" ht="12" hidden="1" customHeight="1">
      <c r="A627" s="576"/>
    </row>
    <row r="628" spans="1:1" s="556" customFormat="1" ht="12" hidden="1" customHeight="1">
      <c r="A628" s="576"/>
    </row>
    <row r="629" spans="1:1" s="556" customFormat="1" ht="12" hidden="1" customHeight="1">
      <c r="A629" s="576"/>
    </row>
    <row r="630" spans="1:1" s="556" customFormat="1" ht="12" hidden="1" customHeight="1">
      <c r="A630" s="576"/>
    </row>
    <row r="631" spans="1:1" s="556" customFormat="1" ht="12" hidden="1" customHeight="1">
      <c r="A631" s="576"/>
    </row>
    <row r="632" spans="1:1" s="556" customFormat="1" ht="12" hidden="1" customHeight="1">
      <c r="A632" s="576"/>
    </row>
    <row r="633" spans="1:1" s="556" customFormat="1" ht="12" hidden="1" customHeight="1">
      <c r="A633" s="576"/>
    </row>
    <row r="634" spans="1:1" s="556" customFormat="1" ht="12" hidden="1" customHeight="1">
      <c r="A634" s="576"/>
    </row>
    <row r="635" spans="1:1" s="556" customFormat="1" ht="12" hidden="1" customHeight="1">
      <c r="A635" s="576"/>
    </row>
    <row r="636" spans="1:1" s="556" customFormat="1" ht="12" hidden="1" customHeight="1">
      <c r="A636" s="576"/>
    </row>
    <row r="637" spans="1:1" s="556" customFormat="1" ht="12" hidden="1" customHeight="1">
      <c r="A637" s="576"/>
    </row>
    <row r="638" spans="1:1" s="556" customFormat="1" ht="12" hidden="1" customHeight="1">
      <c r="A638" s="576"/>
    </row>
    <row r="639" spans="1:1" s="556" customFormat="1" ht="12" hidden="1" customHeight="1">
      <c r="A639" s="576"/>
    </row>
    <row r="640" spans="1:1" s="556" customFormat="1" ht="12" hidden="1" customHeight="1">
      <c r="A640" s="576"/>
    </row>
    <row r="641" spans="1:1" s="556" customFormat="1" ht="12" hidden="1" customHeight="1">
      <c r="A641" s="576"/>
    </row>
    <row r="642" spans="1:1" s="556" customFormat="1" ht="12" hidden="1" customHeight="1">
      <c r="A642" s="576"/>
    </row>
    <row r="643" spans="1:1" s="556" customFormat="1" ht="12" hidden="1" customHeight="1">
      <c r="A643" s="576"/>
    </row>
    <row r="644" spans="1:1" s="556" customFormat="1" ht="12" hidden="1" customHeight="1">
      <c r="A644" s="576"/>
    </row>
    <row r="645" spans="1:1" s="556" customFormat="1" ht="12" hidden="1" customHeight="1">
      <c r="A645" s="576"/>
    </row>
    <row r="646" spans="1:1" s="556" customFormat="1" ht="12" hidden="1" customHeight="1">
      <c r="A646" s="576"/>
    </row>
    <row r="647" spans="1:1" s="556" customFormat="1" ht="12" hidden="1" customHeight="1">
      <c r="A647" s="576"/>
    </row>
    <row r="648" spans="1:1" s="556" customFormat="1" ht="12" hidden="1" customHeight="1">
      <c r="A648" s="576"/>
    </row>
    <row r="649" spans="1:1" s="556" customFormat="1" ht="12" hidden="1" customHeight="1">
      <c r="A649" s="576"/>
    </row>
    <row r="650" spans="1:1" s="556" customFormat="1" ht="12" hidden="1" customHeight="1">
      <c r="A650" s="576"/>
    </row>
    <row r="651" spans="1:1" s="556" customFormat="1" ht="12" hidden="1" customHeight="1">
      <c r="A651" s="576"/>
    </row>
    <row r="652" spans="1:1" s="556" customFormat="1" ht="12" hidden="1" customHeight="1">
      <c r="A652" s="576"/>
    </row>
    <row r="653" spans="1:1" s="556" customFormat="1" ht="12" hidden="1" customHeight="1">
      <c r="A653" s="576"/>
    </row>
    <row r="654" spans="1:1" s="556" customFormat="1" ht="12" hidden="1" customHeight="1">
      <c r="A654" s="576"/>
    </row>
    <row r="655" spans="1:1" s="556" customFormat="1" ht="12" hidden="1" customHeight="1">
      <c r="A655" s="576"/>
    </row>
    <row r="656" spans="1:1" s="556" customFormat="1" ht="12" hidden="1" customHeight="1">
      <c r="A656" s="576"/>
    </row>
    <row r="657" spans="1:1" s="556" customFormat="1" ht="12" hidden="1" customHeight="1">
      <c r="A657" s="576"/>
    </row>
    <row r="658" spans="1:1" s="556" customFormat="1" ht="12" hidden="1" customHeight="1">
      <c r="A658" s="576"/>
    </row>
    <row r="659" spans="1:1" s="556" customFormat="1" ht="12" hidden="1" customHeight="1">
      <c r="A659" s="576"/>
    </row>
    <row r="660" spans="1:1" s="556" customFormat="1" ht="12" hidden="1" customHeight="1">
      <c r="A660" s="576"/>
    </row>
    <row r="661" spans="1:1" s="556" customFormat="1" ht="12" hidden="1" customHeight="1">
      <c r="A661" s="576"/>
    </row>
    <row r="662" spans="1:1" s="556" customFormat="1" ht="12" hidden="1" customHeight="1">
      <c r="A662" s="576"/>
    </row>
    <row r="663" spans="1:1" s="556" customFormat="1" ht="12" hidden="1" customHeight="1">
      <c r="A663" s="576"/>
    </row>
    <row r="664" spans="1:1" s="556" customFormat="1" ht="12" hidden="1" customHeight="1">
      <c r="A664" s="576"/>
    </row>
    <row r="665" spans="1:1" s="556" customFormat="1" ht="12" hidden="1" customHeight="1">
      <c r="A665" s="576"/>
    </row>
    <row r="666" spans="1:1" s="556" customFormat="1" ht="12" hidden="1" customHeight="1">
      <c r="A666" s="576"/>
    </row>
    <row r="667" spans="1:1" s="556" customFormat="1" ht="12" hidden="1" customHeight="1">
      <c r="A667" s="576"/>
    </row>
    <row r="668" spans="1:1" s="556" customFormat="1" ht="12" hidden="1" customHeight="1">
      <c r="A668" s="576"/>
    </row>
    <row r="669" spans="1:1" s="556" customFormat="1" ht="12" hidden="1" customHeight="1">
      <c r="A669" s="576"/>
    </row>
    <row r="670" spans="1:1" s="556" customFormat="1" ht="12" hidden="1" customHeight="1">
      <c r="A670" s="576"/>
    </row>
    <row r="671" spans="1:1" s="556" customFormat="1" ht="12" hidden="1" customHeight="1">
      <c r="A671" s="576"/>
    </row>
    <row r="672" spans="1:1" s="556" customFormat="1" ht="12" hidden="1" customHeight="1">
      <c r="A672" s="576"/>
    </row>
    <row r="673" spans="1:1" s="556" customFormat="1" ht="12" hidden="1" customHeight="1">
      <c r="A673" s="576"/>
    </row>
    <row r="674" spans="1:1" s="556" customFormat="1" ht="12" hidden="1" customHeight="1">
      <c r="A674" s="576"/>
    </row>
    <row r="675" spans="1:1" s="556" customFormat="1" ht="12" hidden="1" customHeight="1">
      <c r="A675" s="576"/>
    </row>
    <row r="676" spans="1:1" s="556" customFormat="1" ht="12" hidden="1" customHeight="1">
      <c r="A676" s="576"/>
    </row>
    <row r="677" spans="1:1" s="556" customFormat="1" ht="12" hidden="1" customHeight="1">
      <c r="A677" s="576"/>
    </row>
    <row r="678" spans="1:1" s="556" customFormat="1" ht="12" hidden="1" customHeight="1">
      <c r="A678" s="576"/>
    </row>
    <row r="679" spans="1:1" s="556" customFormat="1" ht="12" hidden="1" customHeight="1">
      <c r="A679" s="576"/>
    </row>
    <row r="680" spans="1:1" s="556" customFormat="1" ht="12" hidden="1" customHeight="1">
      <c r="A680" s="576"/>
    </row>
    <row r="681" spans="1:1" s="556" customFormat="1" ht="12" hidden="1" customHeight="1">
      <c r="A681" s="576"/>
    </row>
    <row r="682" spans="1:1" s="556" customFormat="1" ht="12" hidden="1" customHeight="1">
      <c r="A682" s="576"/>
    </row>
    <row r="683" spans="1:1" s="556" customFormat="1" ht="12" hidden="1" customHeight="1">
      <c r="A683" s="576"/>
    </row>
    <row r="684" spans="1:1" s="556" customFormat="1" ht="12" hidden="1" customHeight="1">
      <c r="A684" s="576"/>
    </row>
    <row r="685" spans="1:1" s="556" customFormat="1" ht="12" hidden="1" customHeight="1">
      <c r="A685" s="576"/>
    </row>
    <row r="686" spans="1:1" s="556" customFormat="1" ht="12" hidden="1" customHeight="1">
      <c r="A686" s="576"/>
    </row>
    <row r="687" spans="1:1" s="556" customFormat="1" ht="12" hidden="1" customHeight="1">
      <c r="A687" s="576"/>
    </row>
    <row r="688" spans="1:1" s="556" customFormat="1" ht="12" hidden="1" customHeight="1">
      <c r="A688" s="576"/>
    </row>
    <row r="689" spans="1:1" s="556" customFormat="1" ht="12" hidden="1" customHeight="1">
      <c r="A689" s="576"/>
    </row>
    <row r="690" spans="1:1" s="556" customFormat="1" ht="12" hidden="1" customHeight="1">
      <c r="A690" s="576"/>
    </row>
    <row r="691" spans="1:1" s="556" customFormat="1" ht="12" hidden="1" customHeight="1">
      <c r="A691" s="576"/>
    </row>
    <row r="692" spans="1:1" s="556" customFormat="1" ht="12" hidden="1" customHeight="1">
      <c r="A692" s="576"/>
    </row>
    <row r="693" spans="1:1" s="556" customFormat="1" ht="12" hidden="1" customHeight="1">
      <c r="A693" s="576"/>
    </row>
    <row r="694" spans="1:1" s="556" customFormat="1" ht="12" hidden="1" customHeight="1">
      <c r="A694" s="576"/>
    </row>
    <row r="695" spans="1:1" s="556" customFormat="1" ht="12" hidden="1" customHeight="1">
      <c r="A695" s="576"/>
    </row>
    <row r="696" spans="1:1" s="556" customFormat="1" ht="12" hidden="1" customHeight="1">
      <c r="A696" s="576"/>
    </row>
    <row r="697" spans="1:1" s="556" customFormat="1" ht="12" hidden="1" customHeight="1">
      <c r="A697" s="576"/>
    </row>
    <row r="698" spans="1:1" s="556" customFormat="1" ht="12" hidden="1" customHeight="1">
      <c r="A698" s="576"/>
    </row>
    <row r="699" spans="1:1" s="556" customFormat="1" ht="12" hidden="1" customHeight="1">
      <c r="A699" s="576"/>
    </row>
    <row r="700" spans="1:1" s="556" customFormat="1" ht="12" hidden="1" customHeight="1">
      <c r="A700" s="576"/>
    </row>
    <row r="701" spans="1:1" s="556" customFormat="1" ht="12" hidden="1" customHeight="1">
      <c r="A701" s="576"/>
    </row>
    <row r="702" spans="1:1" s="556" customFormat="1" ht="12" hidden="1" customHeight="1">
      <c r="A702" s="576"/>
    </row>
    <row r="703" spans="1:1" s="556" customFormat="1" ht="12" hidden="1" customHeight="1">
      <c r="A703" s="576"/>
    </row>
    <row r="704" spans="1:1" s="556" customFormat="1" ht="12" hidden="1" customHeight="1">
      <c r="A704" s="576"/>
    </row>
    <row r="705" spans="1:1" s="556" customFormat="1" ht="12" hidden="1" customHeight="1">
      <c r="A705" s="576"/>
    </row>
    <row r="706" spans="1:1" s="556" customFormat="1" ht="12" hidden="1" customHeight="1">
      <c r="A706" s="576"/>
    </row>
    <row r="707" spans="1:1" s="556" customFormat="1" ht="12" hidden="1" customHeight="1">
      <c r="A707" s="576"/>
    </row>
    <row r="708" spans="1:1" s="556" customFormat="1" ht="12" hidden="1" customHeight="1">
      <c r="A708" s="576"/>
    </row>
    <row r="709" spans="1:1" s="556" customFormat="1" ht="12" hidden="1" customHeight="1">
      <c r="A709" s="576"/>
    </row>
    <row r="710" spans="1:1" s="556" customFormat="1" ht="12" hidden="1" customHeight="1">
      <c r="A710" s="576"/>
    </row>
    <row r="711" spans="1:1" s="556" customFormat="1" ht="12" hidden="1" customHeight="1">
      <c r="A711" s="576"/>
    </row>
    <row r="712" spans="1:1" s="556" customFormat="1" ht="12" hidden="1" customHeight="1">
      <c r="A712" s="576"/>
    </row>
    <row r="713" spans="1:1" s="556" customFormat="1" ht="12" hidden="1" customHeight="1">
      <c r="A713" s="576"/>
    </row>
    <row r="714" spans="1:1" s="556" customFormat="1" ht="12" hidden="1" customHeight="1">
      <c r="A714" s="576"/>
    </row>
    <row r="715" spans="1:1" s="556" customFormat="1" ht="12" hidden="1" customHeight="1">
      <c r="A715" s="576"/>
    </row>
    <row r="716" spans="1:1" s="556" customFormat="1" ht="12" hidden="1" customHeight="1">
      <c r="A716" s="576"/>
    </row>
    <row r="717" spans="1:1" s="556" customFormat="1" ht="12" hidden="1" customHeight="1">
      <c r="A717" s="576"/>
    </row>
    <row r="718" spans="1:1" s="556" customFormat="1" ht="12" hidden="1" customHeight="1">
      <c r="A718" s="576"/>
    </row>
    <row r="719" spans="1:1" s="556" customFormat="1" ht="12" hidden="1" customHeight="1">
      <c r="A719" s="576"/>
    </row>
    <row r="720" spans="1:1" s="556" customFormat="1" ht="12" hidden="1" customHeight="1">
      <c r="A720" s="576"/>
    </row>
    <row r="721" spans="1:1" s="556" customFormat="1" ht="12" hidden="1" customHeight="1">
      <c r="A721" s="576"/>
    </row>
    <row r="722" spans="1:1" s="556" customFormat="1" ht="12" hidden="1" customHeight="1">
      <c r="A722" s="576"/>
    </row>
    <row r="723" spans="1:1" s="556" customFormat="1" ht="12" hidden="1" customHeight="1">
      <c r="A723" s="576"/>
    </row>
    <row r="724" spans="1:1" s="556" customFormat="1" ht="12" hidden="1" customHeight="1">
      <c r="A724" s="576"/>
    </row>
    <row r="725" spans="1:1" s="556" customFormat="1" ht="12" hidden="1" customHeight="1">
      <c r="A725" s="576"/>
    </row>
    <row r="726" spans="1:1" s="556" customFormat="1" ht="12" hidden="1" customHeight="1">
      <c r="A726" s="576"/>
    </row>
    <row r="727" spans="1:1" s="556" customFormat="1" ht="12" hidden="1" customHeight="1">
      <c r="A727" s="576"/>
    </row>
    <row r="728" spans="1:1" s="556" customFormat="1" ht="12" hidden="1" customHeight="1">
      <c r="A728" s="576"/>
    </row>
    <row r="729" spans="1:1" s="556" customFormat="1" ht="12" hidden="1" customHeight="1">
      <c r="A729" s="576"/>
    </row>
    <row r="730" spans="1:1" s="556" customFormat="1" ht="12" hidden="1" customHeight="1">
      <c r="A730" s="576"/>
    </row>
    <row r="731" spans="1:1" s="556" customFormat="1" ht="12" hidden="1" customHeight="1">
      <c r="A731" s="576"/>
    </row>
    <row r="732" spans="1:1" s="556" customFormat="1" ht="12" hidden="1" customHeight="1">
      <c r="A732" s="576"/>
    </row>
    <row r="733" spans="1:1" s="556" customFormat="1" ht="12" hidden="1" customHeight="1">
      <c r="A733" s="576"/>
    </row>
    <row r="734" spans="1:1" s="556" customFormat="1" ht="12" hidden="1" customHeight="1">
      <c r="A734" s="576"/>
    </row>
    <row r="735" spans="1:1" s="556" customFormat="1" ht="12" hidden="1" customHeight="1">
      <c r="A735" s="576"/>
    </row>
    <row r="736" spans="1:1" s="556" customFormat="1" ht="12" hidden="1" customHeight="1">
      <c r="A736" s="576"/>
    </row>
    <row r="737" spans="1:1" s="556" customFormat="1" ht="12" hidden="1" customHeight="1">
      <c r="A737" s="576"/>
    </row>
    <row r="738" spans="1:1" s="556" customFormat="1" ht="12" hidden="1" customHeight="1">
      <c r="A738" s="576"/>
    </row>
    <row r="739" spans="1:1" s="556" customFormat="1" ht="12" hidden="1" customHeight="1">
      <c r="A739" s="576"/>
    </row>
    <row r="740" spans="1:1" s="556" customFormat="1" ht="12" hidden="1" customHeight="1">
      <c r="A740" s="576"/>
    </row>
    <row r="741" spans="1:1" s="556" customFormat="1" ht="12" hidden="1" customHeight="1">
      <c r="A741" s="576"/>
    </row>
    <row r="742" spans="1:1" s="556" customFormat="1" ht="12" hidden="1" customHeight="1">
      <c r="A742" s="576"/>
    </row>
    <row r="743" spans="1:1" s="556" customFormat="1" ht="12" hidden="1" customHeight="1">
      <c r="A743" s="576"/>
    </row>
    <row r="744" spans="1:1" s="556" customFormat="1" ht="12" hidden="1" customHeight="1">
      <c r="A744" s="576"/>
    </row>
    <row r="745" spans="1:1" s="556" customFormat="1" ht="12" hidden="1" customHeight="1">
      <c r="A745" s="576"/>
    </row>
    <row r="746" spans="1:1" s="556" customFormat="1" ht="12" hidden="1" customHeight="1">
      <c r="A746" s="576"/>
    </row>
    <row r="747" spans="1:1" s="556" customFormat="1" ht="12" hidden="1" customHeight="1">
      <c r="A747" s="576"/>
    </row>
    <row r="748" spans="1:1" s="556" customFormat="1" ht="12" hidden="1" customHeight="1">
      <c r="A748" s="576"/>
    </row>
    <row r="749" spans="1:1" s="556" customFormat="1" ht="12" hidden="1" customHeight="1">
      <c r="A749" s="576"/>
    </row>
    <row r="750" spans="1:1" s="556" customFormat="1" ht="12" hidden="1" customHeight="1">
      <c r="A750" s="576"/>
    </row>
    <row r="751" spans="1:1" s="556" customFormat="1" ht="12" hidden="1" customHeight="1">
      <c r="A751" s="576"/>
    </row>
    <row r="752" spans="1:1" s="556" customFormat="1" ht="12" hidden="1" customHeight="1">
      <c r="A752" s="576"/>
    </row>
    <row r="753" spans="1:1" s="556" customFormat="1" ht="12" hidden="1" customHeight="1">
      <c r="A753" s="576"/>
    </row>
    <row r="754" spans="1:1" s="556" customFormat="1" ht="12" hidden="1" customHeight="1">
      <c r="A754" s="576"/>
    </row>
    <row r="755" spans="1:1" s="556" customFormat="1" ht="12" hidden="1" customHeight="1">
      <c r="A755" s="576"/>
    </row>
    <row r="756" spans="1:1" s="556" customFormat="1" ht="12" hidden="1" customHeight="1">
      <c r="A756" s="576"/>
    </row>
    <row r="757" spans="1:1" s="556" customFormat="1" ht="12" hidden="1" customHeight="1">
      <c r="A757" s="576"/>
    </row>
    <row r="758" spans="1:1" s="556" customFormat="1" ht="12" hidden="1" customHeight="1">
      <c r="A758" s="576"/>
    </row>
    <row r="759" spans="1:1" s="556" customFormat="1" ht="12" hidden="1" customHeight="1">
      <c r="A759" s="576"/>
    </row>
    <row r="760" spans="1:1" s="556" customFormat="1" ht="12" hidden="1" customHeight="1">
      <c r="A760" s="576"/>
    </row>
    <row r="761" spans="1:1" s="556" customFormat="1" ht="12" hidden="1" customHeight="1">
      <c r="A761" s="576"/>
    </row>
    <row r="762" spans="1:1" s="556" customFormat="1" ht="12" hidden="1" customHeight="1">
      <c r="A762" s="576"/>
    </row>
    <row r="763" spans="1:1" s="556" customFormat="1" ht="12" hidden="1" customHeight="1">
      <c r="A763" s="576"/>
    </row>
    <row r="764" spans="1:1" s="556" customFormat="1" ht="12" hidden="1" customHeight="1">
      <c r="A764" s="576"/>
    </row>
    <row r="765" spans="1:1" s="556" customFormat="1" ht="12" hidden="1" customHeight="1">
      <c r="A765" s="576"/>
    </row>
    <row r="766" spans="1:1" s="556" customFormat="1" ht="12" hidden="1" customHeight="1">
      <c r="A766" s="576"/>
    </row>
    <row r="767" spans="1:1" s="556" customFormat="1" ht="12" hidden="1" customHeight="1">
      <c r="A767" s="576"/>
    </row>
    <row r="768" spans="1:1" s="556" customFormat="1" ht="12" hidden="1" customHeight="1">
      <c r="A768" s="576"/>
    </row>
    <row r="769" spans="1:1" s="556" customFormat="1" ht="12" hidden="1" customHeight="1">
      <c r="A769" s="576"/>
    </row>
    <row r="770" spans="1:1" s="556" customFormat="1" ht="12" hidden="1" customHeight="1">
      <c r="A770" s="576"/>
    </row>
    <row r="771" spans="1:1" s="556" customFormat="1" ht="12" hidden="1" customHeight="1">
      <c r="A771" s="576"/>
    </row>
    <row r="772" spans="1:1" s="556" customFormat="1" ht="12" hidden="1" customHeight="1">
      <c r="A772" s="576"/>
    </row>
    <row r="773" spans="1:1" s="556" customFormat="1" ht="12" hidden="1" customHeight="1">
      <c r="A773" s="576"/>
    </row>
    <row r="774" spans="1:1" s="556" customFormat="1" ht="12" hidden="1" customHeight="1">
      <c r="A774" s="576"/>
    </row>
    <row r="775" spans="1:1" s="556" customFormat="1" ht="12" hidden="1" customHeight="1">
      <c r="A775" s="576"/>
    </row>
    <row r="776" spans="1:1" s="556" customFormat="1" ht="12" hidden="1" customHeight="1">
      <c r="A776" s="576"/>
    </row>
    <row r="777" spans="1:1" s="556" customFormat="1" ht="12" hidden="1" customHeight="1">
      <c r="A777" s="576"/>
    </row>
    <row r="778" spans="1:1" s="556" customFormat="1" ht="12" hidden="1" customHeight="1">
      <c r="A778" s="576"/>
    </row>
    <row r="779" spans="1:1" s="556" customFormat="1" ht="12" hidden="1" customHeight="1">
      <c r="A779" s="576"/>
    </row>
    <row r="780" spans="1:1" s="556" customFormat="1" ht="12" hidden="1" customHeight="1">
      <c r="A780" s="576"/>
    </row>
    <row r="781" spans="1:1" s="556" customFormat="1" ht="12" hidden="1" customHeight="1">
      <c r="A781" s="576"/>
    </row>
    <row r="782" spans="1:1" s="556" customFormat="1" ht="12" hidden="1" customHeight="1">
      <c r="A782" s="576"/>
    </row>
    <row r="783" spans="1:1" s="556" customFormat="1" ht="12" hidden="1" customHeight="1">
      <c r="A783" s="576"/>
    </row>
    <row r="784" spans="1:1" s="556" customFormat="1" ht="12" hidden="1" customHeight="1">
      <c r="A784" s="576"/>
    </row>
    <row r="785" spans="1:1" s="556" customFormat="1" ht="12" hidden="1" customHeight="1">
      <c r="A785" s="576"/>
    </row>
    <row r="786" spans="1:1" s="556" customFormat="1" ht="12" hidden="1" customHeight="1">
      <c r="A786" s="576"/>
    </row>
    <row r="787" spans="1:1" s="556" customFormat="1" ht="12" hidden="1" customHeight="1">
      <c r="A787" s="576"/>
    </row>
    <row r="788" spans="1:1" s="556" customFormat="1" ht="12" hidden="1" customHeight="1">
      <c r="A788" s="576"/>
    </row>
    <row r="789" spans="1:1" s="556" customFormat="1" ht="12" hidden="1" customHeight="1">
      <c r="A789" s="576"/>
    </row>
    <row r="790" spans="1:1" s="556" customFormat="1" ht="12" hidden="1" customHeight="1">
      <c r="A790" s="576"/>
    </row>
    <row r="791" spans="1:1" s="556" customFormat="1" ht="12" hidden="1" customHeight="1">
      <c r="A791" s="576"/>
    </row>
    <row r="792" spans="1:1" s="556" customFormat="1" ht="12" hidden="1" customHeight="1">
      <c r="A792" s="576"/>
    </row>
    <row r="793" spans="1:1" s="556" customFormat="1" ht="12" hidden="1" customHeight="1">
      <c r="A793" s="576"/>
    </row>
    <row r="794" spans="1:1" s="556" customFormat="1" ht="12" hidden="1" customHeight="1">
      <c r="A794" s="576"/>
    </row>
    <row r="795" spans="1:1" s="556" customFormat="1" ht="12" hidden="1" customHeight="1">
      <c r="A795" s="576"/>
    </row>
    <row r="796" spans="1:1" s="556" customFormat="1" ht="12" hidden="1" customHeight="1">
      <c r="A796" s="576"/>
    </row>
    <row r="797" spans="1:1" s="556" customFormat="1" ht="12" hidden="1" customHeight="1">
      <c r="A797" s="576"/>
    </row>
    <row r="798" spans="1:1" s="556" customFormat="1" ht="12" hidden="1" customHeight="1">
      <c r="A798" s="576"/>
    </row>
    <row r="799" spans="1:1" s="556" customFormat="1" ht="12" hidden="1" customHeight="1">
      <c r="A799" s="576"/>
    </row>
    <row r="800" spans="1:1" s="556" customFormat="1" ht="12" hidden="1" customHeight="1">
      <c r="A800" s="576"/>
    </row>
    <row r="801" spans="1:1" s="556" customFormat="1" ht="12" hidden="1" customHeight="1">
      <c r="A801" s="576"/>
    </row>
    <row r="802" spans="1:1" s="556" customFormat="1" ht="12" hidden="1" customHeight="1">
      <c r="A802" s="576"/>
    </row>
    <row r="803" spans="1:1" s="556" customFormat="1" ht="12" hidden="1" customHeight="1">
      <c r="A803" s="576"/>
    </row>
    <row r="804" spans="1:1" s="556" customFormat="1" ht="12" hidden="1" customHeight="1">
      <c r="A804" s="576"/>
    </row>
    <row r="805" spans="1:1" s="556" customFormat="1" ht="12" hidden="1" customHeight="1">
      <c r="A805" s="576"/>
    </row>
    <row r="806" spans="1:1" s="556" customFormat="1" ht="12" hidden="1" customHeight="1">
      <c r="A806" s="576"/>
    </row>
    <row r="807" spans="1:1" s="556" customFormat="1" ht="12" hidden="1" customHeight="1">
      <c r="A807" s="576"/>
    </row>
    <row r="808" spans="1:1" s="556" customFormat="1" ht="12" hidden="1" customHeight="1">
      <c r="A808" s="576"/>
    </row>
    <row r="809" spans="1:1" s="556" customFormat="1" ht="12" hidden="1" customHeight="1">
      <c r="A809" s="576"/>
    </row>
    <row r="810" spans="1:1" s="556" customFormat="1" ht="12" hidden="1" customHeight="1">
      <c r="A810" s="576"/>
    </row>
    <row r="811" spans="1:1" s="556" customFormat="1" ht="12" hidden="1" customHeight="1">
      <c r="A811" s="576"/>
    </row>
    <row r="812" spans="1:1" s="556" customFormat="1" ht="12" hidden="1" customHeight="1">
      <c r="A812" s="576"/>
    </row>
    <row r="813" spans="1:1" s="556" customFormat="1" ht="12" hidden="1" customHeight="1">
      <c r="A813" s="576"/>
    </row>
    <row r="814" spans="1:1" s="556" customFormat="1" ht="12" hidden="1" customHeight="1">
      <c r="A814" s="576"/>
    </row>
    <row r="815" spans="1:1" s="556" customFormat="1" ht="12" hidden="1" customHeight="1">
      <c r="A815" s="576"/>
    </row>
    <row r="816" spans="1:1" s="556" customFormat="1" ht="12" hidden="1" customHeight="1">
      <c r="A816" s="576"/>
    </row>
    <row r="817" spans="1:1" s="556" customFormat="1" ht="12" hidden="1" customHeight="1">
      <c r="A817" s="576"/>
    </row>
    <row r="818" spans="1:1" s="556" customFormat="1" ht="12" hidden="1" customHeight="1">
      <c r="A818" s="576"/>
    </row>
    <row r="819" spans="1:1" s="556" customFormat="1" ht="12" hidden="1" customHeight="1">
      <c r="A819" s="576"/>
    </row>
    <row r="820" spans="1:1" s="556" customFormat="1" ht="12" hidden="1" customHeight="1">
      <c r="A820" s="576"/>
    </row>
    <row r="821" spans="1:1" s="556" customFormat="1" ht="12" hidden="1" customHeight="1">
      <c r="A821" s="576"/>
    </row>
    <row r="822" spans="1:1" s="556" customFormat="1" ht="12" hidden="1" customHeight="1">
      <c r="A822" s="576"/>
    </row>
    <row r="823" spans="1:1" s="556" customFormat="1" ht="12" hidden="1" customHeight="1">
      <c r="A823" s="576"/>
    </row>
    <row r="824" spans="1:1" s="556" customFormat="1" ht="12" hidden="1" customHeight="1">
      <c r="A824" s="576"/>
    </row>
    <row r="825" spans="1:1" s="556" customFormat="1" ht="12" hidden="1" customHeight="1">
      <c r="A825" s="576"/>
    </row>
    <row r="826" spans="1:1" s="556" customFormat="1" ht="12" hidden="1" customHeight="1">
      <c r="A826" s="576"/>
    </row>
    <row r="827" spans="1:1" s="556" customFormat="1" ht="12" hidden="1" customHeight="1">
      <c r="A827" s="576"/>
    </row>
    <row r="828" spans="1:1" s="556" customFormat="1" ht="12" hidden="1" customHeight="1">
      <c r="A828" s="576"/>
    </row>
    <row r="829" spans="1:1" s="556" customFormat="1" ht="12" hidden="1" customHeight="1">
      <c r="A829" s="576"/>
    </row>
    <row r="830" spans="1:1" s="556" customFormat="1" ht="12" hidden="1" customHeight="1">
      <c r="A830" s="576"/>
    </row>
    <row r="831" spans="1:1" s="556" customFormat="1" ht="12" hidden="1" customHeight="1">
      <c r="A831" s="576"/>
    </row>
    <row r="832" spans="1:1" s="556" customFormat="1" ht="12" hidden="1" customHeight="1">
      <c r="A832" s="576"/>
    </row>
    <row r="833" spans="1:1" s="556" customFormat="1" ht="12" hidden="1" customHeight="1">
      <c r="A833" s="576"/>
    </row>
    <row r="834" spans="1:1" s="556" customFormat="1" ht="12" hidden="1" customHeight="1">
      <c r="A834" s="576"/>
    </row>
    <row r="835" spans="1:1" s="556" customFormat="1" ht="12" hidden="1" customHeight="1">
      <c r="A835" s="576"/>
    </row>
    <row r="836" spans="1:1" s="556" customFormat="1" ht="12" hidden="1" customHeight="1">
      <c r="A836" s="576"/>
    </row>
    <row r="837" spans="1:1" s="556" customFormat="1" ht="12" hidden="1" customHeight="1">
      <c r="A837" s="576"/>
    </row>
    <row r="838" spans="1:1" s="556" customFormat="1" ht="12" hidden="1" customHeight="1">
      <c r="A838" s="576"/>
    </row>
    <row r="839" spans="1:1" s="556" customFormat="1" ht="12" hidden="1" customHeight="1">
      <c r="A839" s="576"/>
    </row>
    <row r="840" spans="1:1" s="556" customFormat="1" ht="12" hidden="1" customHeight="1">
      <c r="A840" s="576"/>
    </row>
    <row r="841" spans="1:1" s="556" customFormat="1" ht="12" hidden="1" customHeight="1">
      <c r="A841" s="576"/>
    </row>
    <row r="842" spans="1:1" s="556" customFormat="1" ht="12" hidden="1" customHeight="1">
      <c r="A842" s="576"/>
    </row>
    <row r="843" spans="1:1" s="556" customFormat="1" ht="12" hidden="1" customHeight="1">
      <c r="A843" s="576"/>
    </row>
    <row r="844" spans="1:1" s="556" customFormat="1" ht="12" hidden="1" customHeight="1">
      <c r="A844" s="576"/>
    </row>
    <row r="845" spans="1:1" s="556" customFormat="1" ht="12" hidden="1" customHeight="1">
      <c r="A845" s="576"/>
    </row>
    <row r="846" spans="1:1" s="556" customFormat="1" ht="12" hidden="1" customHeight="1">
      <c r="A846" s="576"/>
    </row>
    <row r="847" spans="1:1" s="556" customFormat="1" ht="12" hidden="1" customHeight="1">
      <c r="A847" s="576"/>
    </row>
    <row r="848" spans="1:1" s="556" customFormat="1" ht="12" hidden="1" customHeight="1">
      <c r="A848" s="576"/>
    </row>
    <row r="849" spans="1:1" s="556" customFormat="1" ht="12" hidden="1" customHeight="1">
      <c r="A849" s="576"/>
    </row>
    <row r="850" spans="1:1" s="556" customFormat="1" ht="12" hidden="1" customHeight="1">
      <c r="A850" s="576"/>
    </row>
    <row r="851" spans="1:1" s="556" customFormat="1" ht="12" hidden="1" customHeight="1">
      <c r="A851" s="576"/>
    </row>
    <row r="852" spans="1:1" s="556" customFormat="1" ht="12" hidden="1" customHeight="1">
      <c r="A852" s="576"/>
    </row>
    <row r="853" spans="1:1" s="556" customFormat="1" ht="12" hidden="1" customHeight="1">
      <c r="A853" s="576"/>
    </row>
    <row r="854" spans="1:1" s="556" customFormat="1" ht="12" hidden="1" customHeight="1">
      <c r="A854" s="576"/>
    </row>
    <row r="855" spans="1:1" s="556" customFormat="1" ht="12" hidden="1" customHeight="1">
      <c r="A855" s="576"/>
    </row>
    <row r="856" spans="1:1" s="556" customFormat="1" ht="12" hidden="1" customHeight="1">
      <c r="A856" s="576"/>
    </row>
    <row r="857" spans="1:1" s="556" customFormat="1" ht="12" hidden="1" customHeight="1">
      <c r="A857" s="576"/>
    </row>
    <row r="858" spans="1:1" s="556" customFormat="1" ht="12" hidden="1" customHeight="1">
      <c r="A858" s="576"/>
    </row>
    <row r="859" spans="1:1" s="556" customFormat="1" ht="12" hidden="1" customHeight="1">
      <c r="A859" s="576"/>
    </row>
    <row r="860" spans="1:1" s="556" customFormat="1" ht="12" hidden="1" customHeight="1">
      <c r="A860" s="576"/>
    </row>
    <row r="861" spans="1:1" s="556" customFormat="1" ht="12" hidden="1" customHeight="1">
      <c r="A861" s="576"/>
    </row>
    <row r="862" spans="1:1" s="556" customFormat="1" ht="12" hidden="1" customHeight="1">
      <c r="A862" s="576"/>
    </row>
    <row r="863" spans="1:1" s="556" customFormat="1" ht="12" hidden="1" customHeight="1">
      <c r="A863" s="576"/>
    </row>
    <row r="864" spans="1:1" s="556" customFormat="1" ht="12" hidden="1" customHeight="1">
      <c r="A864" s="576"/>
    </row>
    <row r="865" spans="1:1" s="556" customFormat="1" ht="12" hidden="1" customHeight="1">
      <c r="A865" s="576"/>
    </row>
    <row r="866" spans="1:1" s="556" customFormat="1" ht="12" hidden="1" customHeight="1">
      <c r="A866" s="576"/>
    </row>
    <row r="867" spans="1:1" s="556" customFormat="1" ht="12" hidden="1" customHeight="1">
      <c r="A867" s="576"/>
    </row>
    <row r="868" spans="1:1" s="556" customFormat="1" ht="12" hidden="1" customHeight="1">
      <c r="A868" s="576"/>
    </row>
    <row r="869" spans="1:1" s="556" customFormat="1" ht="12" hidden="1" customHeight="1">
      <c r="A869" s="576"/>
    </row>
    <row r="870" spans="1:1" s="556" customFormat="1" ht="12" hidden="1" customHeight="1">
      <c r="A870" s="576"/>
    </row>
    <row r="871" spans="1:1" s="556" customFormat="1" ht="12" hidden="1" customHeight="1">
      <c r="A871" s="576"/>
    </row>
    <row r="872" spans="1:1" s="556" customFormat="1" ht="12" hidden="1" customHeight="1">
      <c r="A872" s="576"/>
    </row>
    <row r="873" spans="1:1" s="556" customFormat="1" ht="12" hidden="1" customHeight="1">
      <c r="A873" s="576"/>
    </row>
    <row r="874" spans="1:1" s="556" customFormat="1" ht="12" hidden="1" customHeight="1">
      <c r="A874" s="576"/>
    </row>
    <row r="875" spans="1:1" s="556" customFormat="1" ht="12" hidden="1" customHeight="1">
      <c r="A875" s="576"/>
    </row>
    <row r="876" spans="1:1" s="556" customFormat="1" ht="12" hidden="1" customHeight="1">
      <c r="A876" s="576"/>
    </row>
    <row r="877" spans="1:1" s="556" customFormat="1" ht="12" hidden="1" customHeight="1">
      <c r="A877" s="576"/>
    </row>
    <row r="878" spans="1:1" s="556" customFormat="1" ht="12" hidden="1" customHeight="1">
      <c r="A878" s="576"/>
    </row>
    <row r="879" spans="1:1" s="556" customFormat="1" ht="12" hidden="1" customHeight="1">
      <c r="A879" s="576"/>
    </row>
    <row r="880" spans="1:1" s="556" customFormat="1" ht="12" hidden="1" customHeight="1">
      <c r="A880" s="576"/>
    </row>
    <row r="881" spans="1:1" s="556" customFormat="1" ht="12" hidden="1" customHeight="1">
      <c r="A881" s="576"/>
    </row>
    <row r="882" spans="1:1" s="556" customFormat="1" ht="12" hidden="1" customHeight="1">
      <c r="A882" s="576"/>
    </row>
    <row r="883" spans="1:1" s="556" customFormat="1" ht="12" hidden="1" customHeight="1">
      <c r="A883" s="576"/>
    </row>
    <row r="884" spans="1:1" s="556" customFormat="1" ht="12" hidden="1" customHeight="1">
      <c r="A884" s="576"/>
    </row>
    <row r="885" spans="1:1" s="556" customFormat="1" ht="12" hidden="1" customHeight="1">
      <c r="A885" s="576"/>
    </row>
    <row r="886" spans="1:1" s="556" customFormat="1" ht="12" hidden="1" customHeight="1">
      <c r="A886" s="576"/>
    </row>
    <row r="887" spans="1:1" s="556" customFormat="1" ht="12" hidden="1" customHeight="1">
      <c r="A887" s="576"/>
    </row>
    <row r="888" spans="1:1" s="556" customFormat="1" ht="12" hidden="1" customHeight="1">
      <c r="A888" s="576"/>
    </row>
    <row r="889" spans="1:1" s="556" customFormat="1" ht="12" hidden="1" customHeight="1">
      <c r="A889" s="576"/>
    </row>
    <row r="890" spans="1:1" s="556" customFormat="1" ht="12" hidden="1" customHeight="1">
      <c r="A890" s="576"/>
    </row>
    <row r="891" spans="1:1" s="556" customFormat="1" ht="12" hidden="1" customHeight="1">
      <c r="A891" s="576"/>
    </row>
    <row r="892" spans="1:1" s="556" customFormat="1" ht="12" hidden="1" customHeight="1">
      <c r="A892" s="576"/>
    </row>
    <row r="893" spans="1:1" s="556" customFormat="1" ht="12" hidden="1" customHeight="1">
      <c r="A893" s="576"/>
    </row>
    <row r="894" spans="1:1" s="556" customFormat="1" ht="12" hidden="1" customHeight="1">
      <c r="A894" s="576"/>
    </row>
    <row r="895" spans="1:1" s="556" customFormat="1" ht="12" hidden="1" customHeight="1">
      <c r="A895" s="576"/>
    </row>
    <row r="896" spans="1:1" s="556" customFormat="1" ht="12" hidden="1" customHeight="1">
      <c r="A896" s="576"/>
    </row>
    <row r="897" spans="1:1" s="556" customFormat="1" ht="12" hidden="1" customHeight="1">
      <c r="A897" s="576"/>
    </row>
    <row r="898" spans="1:1" s="556" customFormat="1" ht="12" hidden="1" customHeight="1">
      <c r="A898" s="576"/>
    </row>
    <row r="899" spans="1:1" s="556" customFormat="1" ht="12" hidden="1" customHeight="1">
      <c r="A899" s="576"/>
    </row>
    <row r="900" spans="1:1" s="556" customFormat="1" ht="12" hidden="1" customHeight="1">
      <c r="A900" s="576"/>
    </row>
    <row r="901" spans="1:1" s="556" customFormat="1" ht="12" hidden="1" customHeight="1">
      <c r="A901" s="576"/>
    </row>
    <row r="902" spans="1:1" s="556" customFormat="1" ht="12" hidden="1" customHeight="1">
      <c r="A902" s="576"/>
    </row>
    <row r="903" spans="1:1" s="556" customFormat="1" ht="12" hidden="1" customHeight="1">
      <c r="A903" s="576"/>
    </row>
    <row r="904" spans="1:1" s="556" customFormat="1" ht="12" hidden="1" customHeight="1">
      <c r="A904" s="576"/>
    </row>
    <row r="905" spans="1:1" s="556" customFormat="1" ht="12" hidden="1" customHeight="1">
      <c r="A905" s="576"/>
    </row>
    <row r="906" spans="1:1" s="556" customFormat="1" ht="12" hidden="1" customHeight="1">
      <c r="A906" s="576"/>
    </row>
    <row r="907" spans="1:1" s="556" customFormat="1" ht="12" hidden="1" customHeight="1">
      <c r="A907" s="576"/>
    </row>
    <row r="908" spans="1:1" s="556" customFormat="1" ht="12" hidden="1" customHeight="1">
      <c r="A908" s="576"/>
    </row>
    <row r="909" spans="1:1" s="556" customFormat="1" ht="12" hidden="1" customHeight="1">
      <c r="A909" s="576"/>
    </row>
    <row r="910" spans="1:1" s="556" customFormat="1" ht="12" hidden="1" customHeight="1">
      <c r="A910" s="576"/>
    </row>
    <row r="911" spans="1:1" s="556" customFormat="1" ht="12" hidden="1" customHeight="1">
      <c r="A911" s="576"/>
    </row>
    <row r="912" spans="1:1" s="556" customFormat="1" ht="12" hidden="1" customHeight="1">
      <c r="A912" s="576"/>
    </row>
    <row r="913" spans="1:1" s="556" customFormat="1" ht="12" hidden="1" customHeight="1">
      <c r="A913" s="576"/>
    </row>
    <row r="914" spans="1:1" s="556" customFormat="1" ht="12" hidden="1" customHeight="1">
      <c r="A914" s="576"/>
    </row>
    <row r="915" spans="1:1" s="556" customFormat="1" ht="12" hidden="1" customHeight="1">
      <c r="A915" s="576"/>
    </row>
    <row r="916" spans="1:1" s="556" customFormat="1" ht="12" hidden="1" customHeight="1">
      <c r="A916" s="576"/>
    </row>
    <row r="917" spans="1:1" s="556" customFormat="1" ht="12" hidden="1" customHeight="1">
      <c r="A917" s="576"/>
    </row>
    <row r="918" spans="1:1" s="556" customFormat="1" ht="12" hidden="1" customHeight="1">
      <c r="A918" s="576"/>
    </row>
    <row r="919" spans="1:1" s="556" customFormat="1" ht="12" hidden="1" customHeight="1">
      <c r="A919" s="576"/>
    </row>
    <row r="920" spans="1:1" s="556" customFormat="1" ht="12" hidden="1" customHeight="1">
      <c r="A920" s="576"/>
    </row>
    <row r="921" spans="1:1" s="556" customFormat="1" ht="12" hidden="1" customHeight="1">
      <c r="A921" s="576"/>
    </row>
    <row r="922" spans="1:1" s="556" customFormat="1" ht="12" hidden="1" customHeight="1">
      <c r="A922" s="576"/>
    </row>
    <row r="923" spans="1:1" s="556" customFormat="1" ht="12" hidden="1" customHeight="1">
      <c r="A923" s="576"/>
    </row>
    <row r="924" spans="1:1" s="556" customFormat="1" ht="12" hidden="1" customHeight="1">
      <c r="A924" s="576"/>
    </row>
    <row r="925" spans="1:1" s="556" customFormat="1" ht="12" hidden="1" customHeight="1">
      <c r="A925" s="576"/>
    </row>
    <row r="926" spans="1:1" s="556" customFormat="1" ht="12" hidden="1" customHeight="1">
      <c r="A926" s="576"/>
    </row>
    <row r="927" spans="1:1" s="556" customFormat="1" ht="12" hidden="1" customHeight="1">
      <c r="A927" s="576"/>
    </row>
    <row r="928" spans="1:1" s="556" customFormat="1" ht="12" hidden="1" customHeight="1">
      <c r="A928" s="576"/>
    </row>
    <row r="929" spans="1:1" s="556" customFormat="1" ht="12" hidden="1" customHeight="1">
      <c r="A929" s="576"/>
    </row>
    <row r="930" spans="1:1" s="556" customFormat="1" ht="12" hidden="1" customHeight="1">
      <c r="A930" s="576"/>
    </row>
    <row r="931" spans="1:1" s="556" customFormat="1" ht="12" hidden="1" customHeight="1">
      <c r="A931" s="576"/>
    </row>
    <row r="932" spans="1:1" s="556" customFormat="1" ht="12" hidden="1" customHeight="1">
      <c r="A932" s="576"/>
    </row>
    <row r="933" spans="1:1" s="556" customFormat="1" ht="12" hidden="1" customHeight="1">
      <c r="A933" s="576"/>
    </row>
    <row r="934" spans="1:1" s="556" customFormat="1" ht="12" hidden="1" customHeight="1">
      <c r="A934" s="576"/>
    </row>
    <row r="935" spans="1:1" s="556" customFormat="1" ht="12" hidden="1" customHeight="1">
      <c r="A935" s="576"/>
    </row>
    <row r="936" spans="1:1" s="556" customFormat="1" ht="12" hidden="1" customHeight="1">
      <c r="A936" s="576"/>
    </row>
    <row r="937" spans="1:1" s="556" customFormat="1" ht="12" hidden="1" customHeight="1">
      <c r="A937" s="576"/>
    </row>
    <row r="938" spans="1:1" s="556" customFormat="1" ht="12" hidden="1" customHeight="1">
      <c r="A938" s="576"/>
    </row>
    <row r="939" spans="1:1" s="556" customFormat="1" ht="12" hidden="1" customHeight="1">
      <c r="A939" s="576"/>
    </row>
    <row r="940" spans="1:1" s="556" customFormat="1" ht="12" hidden="1" customHeight="1">
      <c r="A940" s="576"/>
    </row>
    <row r="941" spans="1:1" s="556" customFormat="1" ht="12" hidden="1" customHeight="1">
      <c r="A941" s="576"/>
    </row>
    <row r="942" spans="1:1" s="556" customFormat="1" ht="12" hidden="1" customHeight="1">
      <c r="A942" s="576"/>
    </row>
    <row r="943" spans="1:1" s="556" customFormat="1" ht="12" hidden="1" customHeight="1">
      <c r="A943" s="576"/>
    </row>
    <row r="944" spans="1:1" s="556" customFormat="1" ht="12" hidden="1" customHeight="1">
      <c r="A944" s="576"/>
    </row>
    <row r="945" spans="1:1" s="556" customFormat="1" ht="12" hidden="1" customHeight="1">
      <c r="A945" s="576"/>
    </row>
    <row r="946" spans="1:1" s="556" customFormat="1" ht="12" hidden="1" customHeight="1">
      <c r="A946" s="576"/>
    </row>
    <row r="947" spans="1:1" s="556" customFormat="1" ht="12" hidden="1" customHeight="1">
      <c r="A947" s="576"/>
    </row>
    <row r="948" spans="1:1" s="556" customFormat="1" ht="12" hidden="1" customHeight="1">
      <c r="A948" s="576"/>
    </row>
    <row r="949" spans="1:1" s="556" customFormat="1" ht="12" hidden="1" customHeight="1">
      <c r="A949" s="576"/>
    </row>
    <row r="950" spans="1:1" s="556" customFormat="1" ht="12" hidden="1" customHeight="1">
      <c r="A950" s="576"/>
    </row>
    <row r="951" spans="1:1" s="556" customFormat="1" ht="12" hidden="1" customHeight="1">
      <c r="A951" s="576"/>
    </row>
    <row r="952" spans="1:1" s="556" customFormat="1" ht="12" hidden="1" customHeight="1">
      <c r="A952" s="576"/>
    </row>
    <row r="953" spans="1:1" s="556" customFormat="1" ht="12" hidden="1" customHeight="1">
      <c r="A953" s="576"/>
    </row>
    <row r="954" spans="1:1" s="556" customFormat="1" ht="12" hidden="1" customHeight="1">
      <c r="A954" s="576"/>
    </row>
    <row r="955" spans="1:1" s="556" customFormat="1" ht="12" hidden="1" customHeight="1">
      <c r="A955" s="576"/>
    </row>
    <row r="956" spans="1:1" s="556" customFormat="1" ht="12" hidden="1" customHeight="1">
      <c r="A956" s="576"/>
    </row>
    <row r="957" spans="1:1" s="556" customFormat="1" ht="12" hidden="1" customHeight="1">
      <c r="A957" s="576"/>
    </row>
    <row r="958" spans="1:1" s="556" customFormat="1" ht="12" hidden="1" customHeight="1">
      <c r="A958" s="576"/>
    </row>
    <row r="959" spans="1:1" s="556" customFormat="1" ht="12" hidden="1" customHeight="1">
      <c r="A959" s="576"/>
    </row>
    <row r="960" spans="1:1" s="556" customFormat="1" ht="12" hidden="1" customHeight="1">
      <c r="A960" s="576"/>
    </row>
    <row r="961" spans="1:1" s="556" customFormat="1" ht="12" hidden="1" customHeight="1">
      <c r="A961" s="576"/>
    </row>
    <row r="962" spans="1:1" s="556" customFormat="1" ht="12" hidden="1" customHeight="1">
      <c r="A962" s="576"/>
    </row>
    <row r="963" spans="1:1" s="556" customFormat="1" ht="12" hidden="1" customHeight="1">
      <c r="A963" s="576"/>
    </row>
    <row r="964" spans="1:1" s="556" customFormat="1" ht="12" hidden="1" customHeight="1">
      <c r="A964" s="576"/>
    </row>
    <row r="965" spans="1:1" s="556" customFormat="1" ht="12" hidden="1" customHeight="1">
      <c r="A965" s="576"/>
    </row>
    <row r="966" spans="1:1" s="556" customFormat="1" ht="12" hidden="1" customHeight="1">
      <c r="A966" s="576"/>
    </row>
    <row r="967" spans="1:1" s="556" customFormat="1" ht="12" hidden="1" customHeight="1">
      <c r="A967" s="576"/>
    </row>
    <row r="968" spans="1:1" s="556" customFormat="1" ht="12" hidden="1" customHeight="1">
      <c r="A968" s="576"/>
    </row>
    <row r="969" spans="1:1" s="556" customFormat="1" ht="12" hidden="1" customHeight="1">
      <c r="A969" s="576"/>
    </row>
    <row r="970" spans="1:1" s="556" customFormat="1" ht="12" hidden="1" customHeight="1">
      <c r="A970" s="576"/>
    </row>
    <row r="971" spans="1:1" s="556" customFormat="1" ht="12" hidden="1" customHeight="1">
      <c r="A971" s="576"/>
    </row>
    <row r="972" spans="1:1" s="556" customFormat="1" ht="12" hidden="1" customHeight="1">
      <c r="A972" s="576"/>
    </row>
    <row r="973" spans="1:1" s="556" customFormat="1" ht="12" hidden="1" customHeight="1">
      <c r="A973" s="576"/>
    </row>
    <row r="974" spans="1:1" s="556" customFormat="1" ht="12" hidden="1" customHeight="1">
      <c r="A974" s="576"/>
    </row>
    <row r="975" spans="1:1" s="556" customFormat="1" ht="12" hidden="1" customHeight="1">
      <c r="A975" s="576"/>
    </row>
    <row r="976" spans="1:1" s="556" customFormat="1" ht="12" hidden="1" customHeight="1">
      <c r="A976" s="576"/>
    </row>
    <row r="977" spans="1:1" s="556" customFormat="1" ht="12" hidden="1" customHeight="1">
      <c r="A977" s="576"/>
    </row>
    <row r="978" spans="1:1" s="556" customFormat="1" ht="12" hidden="1" customHeight="1">
      <c r="A978" s="576"/>
    </row>
    <row r="979" spans="1:1" s="556" customFormat="1" ht="12" hidden="1" customHeight="1">
      <c r="A979" s="576"/>
    </row>
    <row r="980" spans="1:1" s="556" customFormat="1" ht="12" hidden="1" customHeight="1">
      <c r="A980" s="576"/>
    </row>
    <row r="981" spans="1:1" s="556" customFormat="1" ht="12" hidden="1" customHeight="1">
      <c r="A981" s="576"/>
    </row>
    <row r="982" spans="1:1" s="556" customFormat="1" ht="12" hidden="1" customHeight="1">
      <c r="A982" s="576"/>
    </row>
    <row r="983" spans="1:1" s="556" customFormat="1" ht="12" hidden="1" customHeight="1">
      <c r="A983" s="576"/>
    </row>
    <row r="984" spans="1:1" s="556" customFormat="1" ht="12" hidden="1" customHeight="1">
      <c r="A984" s="576"/>
    </row>
    <row r="985" spans="1:1" s="556" customFormat="1" ht="12" hidden="1" customHeight="1">
      <c r="A985" s="576"/>
    </row>
    <row r="986" spans="1:1" s="556" customFormat="1" ht="12" hidden="1" customHeight="1">
      <c r="A986" s="576"/>
    </row>
    <row r="987" spans="1:1" s="556" customFormat="1" ht="12" hidden="1" customHeight="1">
      <c r="A987" s="576"/>
    </row>
    <row r="988" spans="1:1" s="556" customFormat="1" ht="12" hidden="1" customHeight="1">
      <c r="A988" s="576"/>
    </row>
    <row r="989" spans="1:1" s="556" customFormat="1" ht="12" hidden="1" customHeight="1">
      <c r="A989" s="576"/>
    </row>
    <row r="990" spans="1:1" s="556" customFormat="1" ht="12" hidden="1" customHeight="1">
      <c r="A990" s="576"/>
    </row>
    <row r="991" spans="1:1" s="556" customFormat="1" ht="12" hidden="1" customHeight="1">
      <c r="A991" s="576"/>
    </row>
    <row r="992" spans="1:1" s="556" customFormat="1" ht="12" hidden="1" customHeight="1">
      <c r="A992" s="576"/>
    </row>
    <row r="993" spans="1:1" s="556" customFormat="1" ht="12" hidden="1" customHeight="1">
      <c r="A993" s="576"/>
    </row>
    <row r="994" spans="1:1" s="556" customFormat="1" ht="12" hidden="1" customHeight="1">
      <c r="A994" s="576"/>
    </row>
    <row r="995" spans="1:1" s="556" customFormat="1" ht="12" hidden="1" customHeight="1">
      <c r="A995" s="576"/>
    </row>
    <row r="996" spans="1:1" s="556" customFormat="1" ht="12" hidden="1" customHeight="1">
      <c r="A996" s="576"/>
    </row>
    <row r="997" spans="1:1" s="556" customFormat="1" ht="12" hidden="1" customHeight="1">
      <c r="A997" s="576"/>
    </row>
    <row r="998" spans="1:1" s="556" customFormat="1" ht="12" hidden="1" customHeight="1">
      <c r="A998" s="576"/>
    </row>
    <row r="999" spans="1:1" s="556" customFormat="1" ht="12" hidden="1" customHeight="1">
      <c r="A999" s="576"/>
    </row>
    <row r="1000" spans="1:1" s="556" customFormat="1" ht="12" hidden="1" customHeight="1">
      <c r="A1000" s="576"/>
    </row>
    <row r="1001" spans="1:1" s="556" customFormat="1" ht="12" hidden="1" customHeight="1">
      <c r="A1001" s="576"/>
    </row>
    <row r="1002" spans="1:1" s="556" customFormat="1" ht="12" hidden="1" customHeight="1">
      <c r="A1002" s="576"/>
    </row>
    <row r="1003" spans="1:1" s="556" customFormat="1" ht="12" hidden="1" customHeight="1">
      <c r="A1003" s="576"/>
    </row>
    <row r="1004" spans="1:1" s="556" customFormat="1" ht="12" hidden="1" customHeight="1">
      <c r="A1004" s="576"/>
    </row>
    <row r="1005" spans="1:1" s="556" customFormat="1" ht="12" hidden="1" customHeight="1">
      <c r="A1005" s="576"/>
    </row>
    <row r="1006" spans="1:1" s="556" customFormat="1" ht="12" hidden="1" customHeight="1">
      <c r="A1006" s="576"/>
    </row>
    <row r="1007" spans="1:1" s="556" customFormat="1" ht="12" hidden="1" customHeight="1">
      <c r="A1007" s="576"/>
    </row>
    <row r="1008" spans="1:1" s="556" customFormat="1" ht="12" hidden="1" customHeight="1">
      <c r="A1008" s="576"/>
    </row>
    <row r="1009" spans="1:1" s="556" customFormat="1" ht="12" hidden="1" customHeight="1">
      <c r="A1009" s="576"/>
    </row>
    <row r="1010" spans="1:1" s="556" customFormat="1" ht="12" hidden="1" customHeight="1">
      <c r="A1010" s="576"/>
    </row>
    <row r="1011" spans="1:1" s="556" customFormat="1" ht="12" hidden="1" customHeight="1">
      <c r="A1011" s="576"/>
    </row>
    <row r="1012" spans="1:1" s="556" customFormat="1" ht="12" hidden="1" customHeight="1">
      <c r="A1012" s="576"/>
    </row>
    <row r="1013" spans="1:1" s="556" customFormat="1" ht="12" hidden="1" customHeight="1">
      <c r="A1013" s="576"/>
    </row>
    <row r="1014" spans="1:1" s="556" customFormat="1" ht="12" hidden="1" customHeight="1">
      <c r="A1014" s="576"/>
    </row>
    <row r="1015" spans="1:1" s="556" customFormat="1" ht="12" hidden="1" customHeight="1">
      <c r="A1015" s="576"/>
    </row>
    <row r="1016" spans="1:1" s="556" customFormat="1" ht="12" hidden="1" customHeight="1">
      <c r="A1016" s="576"/>
    </row>
    <row r="1017" spans="1:1" s="556" customFormat="1" ht="12" hidden="1" customHeight="1">
      <c r="A1017" s="576"/>
    </row>
    <row r="1018" spans="1:1" s="556" customFormat="1" ht="12" hidden="1" customHeight="1">
      <c r="A1018" s="576"/>
    </row>
    <row r="1019" spans="1:1" s="556" customFormat="1" ht="12" hidden="1" customHeight="1">
      <c r="A1019" s="576"/>
    </row>
    <row r="1020" spans="1:1" s="556" customFormat="1" ht="12" hidden="1" customHeight="1">
      <c r="A1020" s="576"/>
    </row>
    <row r="1021" spans="1:1" s="556" customFormat="1" ht="12" hidden="1" customHeight="1">
      <c r="A1021" s="576"/>
    </row>
    <row r="1022" spans="1:1" s="556" customFormat="1" ht="12" hidden="1" customHeight="1">
      <c r="A1022" s="576"/>
    </row>
    <row r="1023" spans="1:1" s="556" customFormat="1" ht="12" hidden="1" customHeight="1">
      <c r="A1023" s="576"/>
    </row>
    <row r="1024" spans="1:1" s="556" customFormat="1" ht="12" hidden="1" customHeight="1">
      <c r="A1024" s="576"/>
    </row>
    <row r="1025" spans="1:1" s="556" customFormat="1" ht="12" hidden="1" customHeight="1">
      <c r="A1025" s="576"/>
    </row>
    <row r="1026" spans="1:1" s="556" customFormat="1" ht="12" hidden="1" customHeight="1">
      <c r="A1026" s="576"/>
    </row>
    <row r="1027" spans="1:1" s="556" customFormat="1" ht="12" hidden="1" customHeight="1">
      <c r="A1027" s="576"/>
    </row>
    <row r="1028" spans="1:1" s="556" customFormat="1" ht="12" hidden="1" customHeight="1">
      <c r="A1028" s="576"/>
    </row>
    <row r="1029" spans="1:1" s="556" customFormat="1" ht="12" hidden="1" customHeight="1">
      <c r="A1029" s="576"/>
    </row>
    <row r="1030" spans="1:1" s="556" customFormat="1" ht="12" hidden="1" customHeight="1">
      <c r="A1030" s="576"/>
    </row>
    <row r="1031" spans="1:1" s="556" customFormat="1" ht="12" hidden="1" customHeight="1">
      <c r="A1031" s="576"/>
    </row>
    <row r="1032" spans="1:1" s="556" customFormat="1" ht="12" hidden="1" customHeight="1">
      <c r="A1032" s="576"/>
    </row>
    <row r="1033" spans="1:1" s="556" customFormat="1" ht="12" hidden="1" customHeight="1">
      <c r="A1033" s="576"/>
    </row>
    <row r="1034" spans="1:1" s="556" customFormat="1" ht="12" hidden="1" customHeight="1">
      <c r="A1034" s="576"/>
    </row>
    <row r="1035" spans="1:1" s="556" customFormat="1" ht="12" hidden="1" customHeight="1">
      <c r="A1035" s="576"/>
    </row>
    <row r="1036" spans="1:1" s="556" customFormat="1" ht="12" hidden="1" customHeight="1">
      <c r="A1036" s="576"/>
    </row>
    <row r="1037" spans="1:1" s="556" customFormat="1" ht="12" hidden="1" customHeight="1">
      <c r="A1037" s="576"/>
    </row>
    <row r="1038" spans="1:1" s="556" customFormat="1" ht="12" hidden="1" customHeight="1">
      <c r="A1038" s="576"/>
    </row>
    <row r="1039" spans="1:1" s="556" customFormat="1" ht="12" hidden="1" customHeight="1">
      <c r="A1039" s="576"/>
    </row>
    <row r="1040" spans="1:1" s="556" customFormat="1" ht="12" hidden="1" customHeight="1">
      <c r="A1040" s="576"/>
    </row>
    <row r="1041" spans="1:1" s="556" customFormat="1" ht="12" hidden="1" customHeight="1">
      <c r="A1041" s="576"/>
    </row>
    <row r="1042" spans="1:1" s="556" customFormat="1" ht="12" hidden="1" customHeight="1">
      <c r="A1042" s="576"/>
    </row>
    <row r="1043" spans="1:1" s="556" customFormat="1" ht="12" hidden="1" customHeight="1">
      <c r="A1043" s="576"/>
    </row>
    <row r="1044" spans="1:1" s="556" customFormat="1" ht="12" hidden="1" customHeight="1">
      <c r="A1044" s="576"/>
    </row>
    <row r="1045" spans="1:1" s="556" customFormat="1" ht="12" hidden="1" customHeight="1">
      <c r="A1045" s="576"/>
    </row>
    <row r="1046" spans="1:1" s="556" customFormat="1" ht="12" hidden="1" customHeight="1">
      <c r="A1046" s="576"/>
    </row>
    <row r="1047" spans="1:1" s="556" customFormat="1" ht="12" hidden="1" customHeight="1">
      <c r="A1047" s="576"/>
    </row>
    <row r="1048" spans="1:1" s="556" customFormat="1" ht="12" hidden="1" customHeight="1">
      <c r="A1048" s="576"/>
    </row>
    <row r="1049" spans="1:1" s="556" customFormat="1" ht="12" hidden="1" customHeight="1">
      <c r="A1049" s="576"/>
    </row>
    <row r="1050" spans="1:1" s="556" customFormat="1" ht="12" hidden="1" customHeight="1">
      <c r="A1050" s="576"/>
    </row>
    <row r="1051" spans="1:1" s="556" customFormat="1" ht="12" hidden="1" customHeight="1">
      <c r="A1051" s="576"/>
    </row>
    <row r="1052" spans="1:1" s="556" customFormat="1" ht="12" hidden="1" customHeight="1">
      <c r="A1052" s="576"/>
    </row>
    <row r="1053" spans="1:1" s="556" customFormat="1" ht="12" hidden="1" customHeight="1">
      <c r="A1053" s="576"/>
    </row>
    <row r="1054" spans="1:1" s="556" customFormat="1" ht="12" hidden="1" customHeight="1">
      <c r="A1054" s="576"/>
    </row>
    <row r="1055" spans="1:1" s="556" customFormat="1" ht="12" hidden="1" customHeight="1">
      <c r="A1055" s="576"/>
    </row>
    <row r="1056" spans="1:1" s="556" customFormat="1" ht="12" hidden="1" customHeight="1">
      <c r="A1056" s="576"/>
    </row>
    <row r="1057" spans="1:1" s="556" customFormat="1" ht="12" hidden="1" customHeight="1">
      <c r="A1057" s="576"/>
    </row>
    <row r="1058" spans="1:1" s="556" customFormat="1" ht="12" hidden="1" customHeight="1">
      <c r="A1058" s="576"/>
    </row>
    <row r="1059" spans="1:1" s="556" customFormat="1" ht="12" hidden="1" customHeight="1">
      <c r="A1059" s="576"/>
    </row>
    <row r="1060" spans="1:1" s="556" customFormat="1" ht="12" hidden="1" customHeight="1">
      <c r="A1060" s="576"/>
    </row>
    <row r="1061" spans="1:1" s="556" customFormat="1" ht="12" hidden="1" customHeight="1">
      <c r="A1061" s="576"/>
    </row>
    <row r="1062" spans="1:1" s="556" customFormat="1" ht="12" hidden="1" customHeight="1">
      <c r="A1062" s="576"/>
    </row>
    <row r="1063" spans="1:1" s="556" customFormat="1" ht="12" hidden="1" customHeight="1">
      <c r="A1063" s="576"/>
    </row>
    <row r="1064" spans="1:1" s="556" customFormat="1" ht="12" hidden="1" customHeight="1">
      <c r="A1064" s="576"/>
    </row>
    <row r="1065" spans="1:1" s="556" customFormat="1" ht="12" hidden="1" customHeight="1">
      <c r="A1065" s="576"/>
    </row>
    <row r="1066" spans="1:1" s="556" customFormat="1" ht="12" hidden="1" customHeight="1">
      <c r="A1066" s="576"/>
    </row>
    <row r="1067" spans="1:1" s="556" customFormat="1" ht="12" hidden="1" customHeight="1">
      <c r="A1067" s="576"/>
    </row>
    <row r="1068" spans="1:1" s="556" customFormat="1" ht="12" hidden="1" customHeight="1">
      <c r="A1068" s="576"/>
    </row>
    <row r="1069" spans="1:1" s="556" customFormat="1" ht="12" hidden="1" customHeight="1">
      <c r="A1069" s="576"/>
    </row>
    <row r="1070" spans="1:1" s="556" customFormat="1" ht="12" hidden="1" customHeight="1">
      <c r="A1070" s="576"/>
    </row>
    <row r="1071" spans="1:1" s="556" customFormat="1" ht="12" hidden="1" customHeight="1">
      <c r="A1071" s="576"/>
    </row>
    <row r="1072" spans="1:1" s="556" customFormat="1" ht="12" hidden="1" customHeight="1">
      <c r="A1072" s="576"/>
    </row>
    <row r="1073" spans="1:1" s="556" customFormat="1" ht="12" hidden="1" customHeight="1">
      <c r="A1073" s="576"/>
    </row>
    <row r="1074" spans="1:1" s="556" customFormat="1" ht="12" hidden="1" customHeight="1">
      <c r="A1074" s="576"/>
    </row>
    <row r="1075" spans="1:1" s="556" customFormat="1" ht="12" hidden="1" customHeight="1">
      <c r="A1075" s="576"/>
    </row>
    <row r="1076" spans="1:1" s="556" customFormat="1" ht="12" hidden="1" customHeight="1">
      <c r="A1076" s="576"/>
    </row>
    <row r="1077" spans="1:1" s="556" customFormat="1" ht="12" hidden="1" customHeight="1">
      <c r="A1077" s="576"/>
    </row>
    <row r="1078" spans="1:1" s="556" customFormat="1" ht="12" hidden="1" customHeight="1">
      <c r="A1078" s="576"/>
    </row>
    <row r="1079" spans="1:1" s="556" customFormat="1" ht="12" hidden="1" customHeight="1">
      <c r="A1079" s="576"/>
    </row>
    <row r="1080" spans="1:1" s="556" customFormat="1" ht="12" hidden="1" customHeight="1">
      <c r="A1080" s="576"/>
    </row>
    <row r="1081" spans="1:1" s="556" customFormat="1" ht="12" hidden="1" customHeight="1">
      <c r="A1081" s="576"/>
    </row>
    <row r="1082" spans="1:1" s="556" customFormat="1" ht="12" hidden="1" customHeight="1">
      <c r="A1082" s="576"/>
    </row>
    <row r="1083" spans="1:1" s="556" customFormat="1" ht="12" hidden="1" customHeight="1">
      <c r="A1083" s="576"/>
    </row>
    <row r="1084" spans="1:1" s="556" customFormat="1" ht="12" hidden="1" customHeight="1">
      <c r="A1084" s="576"/>
    </row>
    <row r="1085" spans="1:1" s="556" customFormat="1" ht="12" hidden="1" customHeight="1">
      <c r="A1085" s="576"/>
    </row>
    <row r="1086" spans="1:1" s="556" customFormat="1" ht="12" hidden="1" customHeight="1">
      <c r="A1086" s="576"/>
    </row>
    <row r="1087" spans="1:1" s="556" customFormat="1" ht="12" hidden="1" customHeight="1">
      <c r="A1087" s="576"/>
    </row>
    <row r="1088" spans="1:1" s="556" customFormat="1" ht="12" hidden="1" customHeight="1">
      <c r="A1088" s="576"/>
    </row>
    <row r="1089" spans="1:1" s="556" customFormat="1" ht="12" hidden="1" customHeight="1">
      <c r="A1089" s="576"/>
    </row>
    <row r="1090" spans="1:1" s="556" customFormat="1" ht="12" hidden="1" customHeight="1">
      <c r="A1090" s="576"/>
    </row>
    <row r="1091" spans="1:1" s="556" customFormat="1" ht="12" hidden="1" customHeight="1">
      <c r="A1091" s="576"/>
    </row>
    <row r="1092" spans="1:1" s="556" customFormat="1" ht="12" hidden="1" customHeight="1">
      <c r="A1092" s="576"/>
    </row>
    <row r="1093" spans="1:1" s="556" customFormat="1" ht="12" hidden="1" customHeight="1">
      <c r="A1093" s="576"/>
    </row>
    <row r="1094" spans="1:1" s="556" customFormat="1" ht="12" hidden="1" customHeight="1">
      <c r="A1094" s="576"/>
    </row>
    <row r="1095" spans="1:1" s="556" customFormat="1" ht="12" hidden="1" customHeight="1">
      <c r="A1095" s="576"/>
    </row>
    <row r="1096" spans="1:1" s="556" customFormat="1" ht="12" hidden="1" customHeight="1">
      <c r="A1096" s="576"/>
    </row>
    <row r="1097" spans="1:1" s="556" customFormat="1" ht="12" hidden="1" customHeight="1">
      <c r="A1097" s="576"/>
    </row>
    <row r="1098" spans="1:1" s="556" customFormat="1" ht="12" hidden="1" customHeight="1">
      <c r="A1098" s="576"/>
    </row>
    <row r="1099" spans="1:1" s="556" customFormat="1" ht="12" hidden="1" customHeight="1">
      <c r="A1099" s="576"/>
    </row>
    <row r="1100" spans="1:1" s="556" customFormat="1" ht="12" hidden="1" customHeight="1">
      <c r="A1100" s="576"/>
    </row>
    <row r="1101" spans="1:1" s="556" customFormat="1" ht="12" hidden="1" customHeight="1">
      <c r="A1101" s="576"/>
    </row>
    <row r="1102" spans="1:1" s="556" customFormat="1" ht="12" hidden="1" customHeight="1">
      <c r="A1102" s="576"/>
    </row>
    <row r="1103" spans="1:1" s="556" customFormat="1" ht="12" hidden="1" customHeight="1">
      <c r="A1103" s="576"/>
    </row>
    <row r="1104" spans="1:1" s="556" customFormat="1" ht="12" hidden="1" customHeight="1">
      <c r="A1104" s="576"/>
    </row>
    <row r="1105" spans="1:1" s="556" customFormat="1" ht="12" hidden="1" customHeight="1">
      <c r="A1105" s="576"/>
    </row>
    <row r="1106" spans="1:1" s="556" customFormat="1" ht="12" hidden="1" customHeight="1">
      <c r="A1106" s="576"/>
    </row>
    <row r="1107" spans="1:1" s="556" customFormat="1" ht="12" hidden="1" customHeight="1">
      <c r="A1107" s="576"/>
    </row>
    <row r="1108" spans="1:1" s="556" customFormat="1" ht="12" hidden="1" customHeight="1">
      <c r="A1108" s="576"/>
    </row>
    <row r="1109" spans="1:1" s="556" customFormat="1" ht="12" hidden="1" customHeight="1">
      <c r="A1109" s="576"/>
    </row>
    <row r="1110" spans="1:1" s="556" customFormat="1" ht="12" hidden="1" customHeight="1">
      <c r="A1110" s="576"/>
    </row>
    <row r="1111" spans="1:1" s="556" customFormat="1" ht="12" hidden="1" customHeight="1">
      <c r="A1111" s="576"/>
    </row>
    <row r="1112" spans="1:1" s="556" customFormat="1" ht="12" hidden="1" customHeight="1">
      <c r="A1112" s="576"/>
    </row>
    <row r="1113" spans="1:1" s="556" customFormat="1" ht="12" hidden="1" customHeight="1">
      <c r="A1113" s="576"/>
    </row>
    <row r="1114" spans="1:1" s="556" customFormat="1" ht="12" hidden="1" customHeight="1">
      <c r="A1114" s="576"/>
    </row>
    <row r="1115" spans="1:1" s="556" customFormat="1" ht="12" hidden="1" customHeight="1">
      <c r="A1115" s="576"/>
    </row>
    <row r="1116" spans="1:1" s="556" customFormat="1" ht="12" hidden="1" customHeight="1">
      <c r="A1116" s="576"/>
    </row>
    <row r="1117" spans="1:1" s="556" customFormat="1" ht="12" hidden="1" customHeight="1">
      <c r="A1117" s="576"/>
    </row>
    <row r="1118" spans="1:1" s="556" customFormat="1" ht="12" hidden="1" customHeight="1">
      <c r="A1118" s="576"/>
    </row>
    <row r="1119" spans="1:1" s="556" customFormat="1" ht="12" hidden="1" customHeight="1">
      <c r="A1119" s="576"/>
    </row>
    <row r="1120" spans="1:1" s="556" customFormat="1" ht="12" hidden="1" customHeight="1">
      <c r="A1120" s="576"/>
    </row>
    <row r="1121" spans="1:1" s="556" customFormat="1" ht="12" hidden="1" customHeight="1">
      <c r="A1121" s="576"/>
    </row>
    <row r="1122" spans="1:1" s="556" customFormat="1" ht="12" hidden="1" customHeight="1">
      <c r="A1122" s="576"/>
    </row>
    <row r="1123" spans="1:1" s="556" customFormat="1" ht="12" hidden="1" customHeight="1">
      <c r="A1123" s="576"/>
    </row>
    <row r="1124" spans="1:1" s="556" customFormat="1" ht="12" hidden="1" customHeight="1">
      <c r="A1124" s="576"/>
    </row>
    <row r="1125" spans="1:1" s="556" customFormat="1" ht="12" hidden="1" customHeight="1">
      <c r="A1125" s="576"/>
    </row>
    <row r="1126" spans="1:1" s="556" customFormat="1" ht="12" hidden="1" customHeight="1">
      <c r="A1126" s="576"/>
    </row>
    <row r="1127" spans="1:1" s="556" customFormat="1" ht="12" hidden="1" customHeight="1">
      <c r="A1127" s="576"/>
    </row>
    <row r="1128" spans="1:1" s="556" customFormat="1" ht="12" hidden="1" customHeight="1">
      <c r="A1128" s="576"/>
    </row>
    <row r="1129" spans="1:1" s="556" customFormat="1" ht="12" hidden="1" customHeight="1">
      <c r="A1129" s="576"/>
    </row>
    <row r="1130" spans="1:1" s="556" customFormat="1" ht="12" hidden="1" customHeight="1">
      <c r="A1130" s="576"/>
    </row>
    <row r="1131" spans="1:1" s="556" customFormat="1" ht="12" hidden="1" customHeight="1">
      <c r="A1131" s="576"/>
    </row>
    <row r="1132" spans="1:1" s="556" customFormat="1" ht="12" hidden="1" customHeight="1">
      <c r="A1132" s="576"/>
    </row>
    <row r="1133" spans="1:1" s="556" customFormat="1" ht="12" hidden="1" customHeight="1">
      <c r="A1133" s="576"/>
    </row>
    <row r="1134" spans="1:1" s="556" customFormat="1" ht="12" hidden="1" customHeight="1">
      <c r="A1134" s="576"/>
    </row>
    <row r="1135" spans="1:1" s="556" customFormat="1" ht="12" hidden="1" customHeight="1">
      <c r="A1135" s="576"/>
    </row>
    <row r="1136" spans="1:1" s="556" customFormat="1" ht="12" hidden="1" customHeight="1">
      <c r="A1136" s="576"/>
    </row>
    <row r="1137" spans="1:1" s="556" customFormat="1" ht="12" hidden="1" customHeight="1">
      <c r="A1137" s="576"/>
    </row>
    <row r="1138" spans="1:1" s="556" customFormat="1" ht="12" hidden="1" customHeight="1">
      <c r="A1138" s="576"/>
    </row>
    <row r="1139" spans="1:1" s="556" customFormat="1" ht="12" hidden="1" customHeight="1">
      <c r="A1139" s="576"/>
    </row>
    <row r="1140" spans="1:1" s="556" customFormat="1" ht="12" hidden="1" customHeight="1">
      <c r="A1140" s="576"/>
    </row>
    <row r="1141" spans="1:1" s="556" customFormat="1" ht="12" hidden="1" customHeight="1">
      <c r="A1141" s="576"/>
    </row>
    <row r="1142" spans="1:1" s="556" customFormat="1" ht="12" hidden="1" customHeight="1">
      <c r="A1142" s="576"/>
    </row>
    <row r="1143" spans="1:1" s="556" customFormat="1" ht="12" hidden="1" customHeight="1">
      <c r="A1143" s="576"/>
    </row>
    <row r="1144" spans="1:1" s="556" customFormat="1" ht="12" hidden="1" customHeight="1">
      <c r="A1144" s="576"/>
    </row>
    <row r="1145" spans="1:1" s="556" customFormat="1" ht="12" hidden="1" customHeight="1">
      <c r="A1145" s="576"/>
    </row>
    <row r="1146" spans="1:1" s="556" customFormat="1" ht="12" hidden="1" customHeight="1">
      <c r="A1146" s="576"/>
    </row>
    <row r="1147" spans="1:1" s="556" customFormat="1" ht="12" hidden="1" customHeight="1">
      <c r="A1147" s="576"/>
    </row>
    <row r="1148" spans="1:1" s="556" customFormat="1" ht="12" hidden="1" customHeight="1">
      <c r="A1148" s="576"/>
    </row>
    <row r="1149" spans="1:1" s="556" customFormat="1" ht="12" hidden="1" customHeight="1">
      <c r="A1149" s="576"/>
    </row>
    <row r="1150" spans="1:1" s="556" customFormat="1" ht="12" hidden="1" customHeight="1">
      <c r="A1150" s="576"/>
    </row>
    <row r="1151" spans="1:1" s="556" customFormat="1" ht="12" hidden="1" customHeight="1">
      <c r="A1151" s="576"/>
    </row>
    <row r="1152" spans="1:1" s="556" customFormat="1" ht="12" hidden="1" customHeight="1">
      <c r="A1152" s="576"/>
    </row>
    <row r="1153" spans="1:1" s="556" customFormat="1" ht="12" hidden="1" customHeight="1">
      <c r="A1153" s="576"/>
    </row>
    <row r="1154" spans="1:1" s="556" customFormat="1" ht="12" hidden="1" customHeight="1">
      <c r="A1154" s="576"/>
    </row>
    <row r="1155" spans="1:1" s="556" customFormat="1" ht="12" hidden="1" customHeight="1">
      <c r="A1155" s="576"/>
    </row>
    <row r="1156" spans="1:1" s="556" customFormat="1" ht="12" hidden="1" customHeight="1">
      <c r="A1156" s="576"/>
    </row>
    <row r="1157" spans="1:1" s="556" customFormat="1" ht="12" hidden="1" customHeight="1">
      <c r="A1157" s="576"/>
    </row>
    <row r="1158" spans="1:1" s="556" customFormat="1" ht="12" hidden="1" customHeight="1">
      <c r="A1158" s="576"/>
    </row>
    <row r="1159" spans="1:1" s="556" customFormat="1" ht="12" hidden="1" customHeight="1">
      <c r="A1159" s="576"/>
    </row>
    <row r="1160" spans="1:1" s="556" customFormat="1" ht="12" hidden="1" customHeight="1">
      <c r="A1160" s="576"/>
    </row>
    <row r="1161" spans="1:1" s="556" customFormat="1" ht="12" hidden="1" customHeight="1">
      <c r="A1161" s="576"/>
    </row>
    <row r="1162" spans="1:1" s="556" customFormat="1" ht="12" hidden="1" customHeight="1">
      <c r="A1162" s="576"/>
    </row>
    <row r="1163" spans="1:1" s="556" customFormat="1" ht="12" hidden="1" customHeight="1">
      <c r="A1163" s="576"/>
    </row>
    <row r="1164" spans="1:1" s="556" customFormat="1" ht="12" hidden="1" customHeight="1">
      <c r="A1164" s="576"/>
    </row>
    <row r="1165" spans="1:1" s="556" customFormat="1" ht="12" hidden="1" customHeight="1">
      <c r="A1165" s="576"/>
    </row>
    <row r="1166" spans="1:1" s="556" customFormat="1" ht="12" hidden="1" customHeight="1">
      <c r="A1166" s="576"/>
    </row>
    <row r="1167" spans="1:1" s="556" customFormat="1" ht="12" hidden="1" customHeight="1">
      <c r="A1167" s="576"/>
    </row>
    <row r="1168" spans="1:1" s="556" customFormat="1" ht="12" hidden="1" customHeight="1">
      <c r="A1168" s="576"/>
    </row>
    <row r="1169" spans="1:1" s="556" customFormat="1" ht="12" hidden="1" customHeight="1">
      <c r="A1169" s="576"/>
    </row>
    <row r="1170" spans="1:1" s="556" customFormat="1" ht="12" hidden="1" customHeight="1">
      <c r="A1170" s="576"/>
    </row>
    <row r="1171" spans="1:1" s="556" customFormat="1" ht="12" hidden="1" customHeight="1">
      <c r="A1171" s="576"/>
    </row>
    <row r="1172" spans="1:1" s="556" customFormat="1" ht="12" hidden="1" customHeight="1">
      <c r="A1172" s="576"/>
    </row>
    <row r="1173" spans="1:1" s="556" customFormat="1" ht="12" hidden="1" customHeight="1">
      <c r="A1173" s="576"/>
    </row>
    <row r="1174" spans="1:1" s="556" customFormat="1" ht="12" hidden="1" customHeight="1">
      <c r="A1174" s="576"/>
    </row>
    <row r="1175" spans="1:1" s="556" customFormat="1" ht="12" hidden="1" customHeight="1">
      <c r="A1175" s="576"/>
    </row>
    <row r="1176" spans="1:1" s="556" customFormat="1" ht="12" hidden="1" customHeight="1">
      <c r="A1176" s="576"/>
    </row>
    <row r="1177" spans="1:1" s="556" customFormat="1" ht="12" hidden="1" customHeight="1">
      <c r="A1177" s="576"/>
    </row>
    <row r="1178" spans="1:1" s="556" customFormat="1" ht="12" hidden="1" customHeight="1">
      <c r="A1178" s="576"/>
    </row>
    <row r="1179" spans="1:1" s="556" customFormat="1" ht="12" hidden="1" customHeight="1">
      <c r="A1179" s="576"/>
    </row>
    <row r="1180" spans="1:1" s="556" customFormat="1" ht="12" hidden="1" customHeight="1">
      <c r="A1180" s="576"/>
    </row>
    <row r="1181" spans="1:1" s="556" customFormat="1" ht="12" hidden="1" customHeight="1">
      <c r="A1181" s="576"/>
    </row>
    <row r="1182" spans="1:1" s="556" customFormat="1" ht="12" hidden="1" customHeight="1">
      <c r="A1182" s="576"/>
    </row>
    <row r="1183" spans="1:1" s="556" customFormat="1" ht="12" hidden="1" customHeight="1">
      <c r="A1183" s="576"/>
    </row>
    <row r="1184" spans="1:1" s="556" customFormat="1" ht="12" hidden="1" customHeight="1">
      <c r="A1184" s="576"/>
    </row>
    <row r="1185" spans="1:1" s="556" customFormat="1" ht="12" hidden="1" customHeight="1">
      <c r="A1185" s="576"/>
    </row>
    <row r="1186" spans="1:1" s="556" customFormat="1" ht="12" hidden="1" customHeight="1">
      <c r="A1186" s="576"/>
    </row>
    <row r="1187" spans="1:1" s="556" customFormat="1" ht="12" hidden="1" customHeight="1">
      <c r="A1187" s="576"/>
    </row>
    <row r="1188" spans="1:1" s="556" customFormat="1" ht="12" hidden="1" customHeight="1">
      <c r="A1188" s="576"/>
    </row>
    <row r="1189" spans="1:1" s="556" customFormat="1" ht="12" hidden="1" customHeight="1">
      <c r="A1189" s="576"/>
    </row>
    <row r="1190" spans="1:1" s="556" customFormat="1" ht="12" hidden="1" customHeight="1">
      <c r="A1190" s="576"/>
    </row>
    <row r="1191" spans="1:1" s="556" customFormat="1" ht="12" hidden="1" customHeight="1">
      <c r="A1191" s="576"/>
    </row>
    <row r="1192" spans="1:1" s="556" customFormat="1" ht="12" hidden="1" customHeight="1">
      <c r="A1192" s="576"/>
    </row>
    <row r="1193" spans="1:1" s="556" customFormat="1" ht="12" hidden="1" customHeight="1">
      <c r="A1193" s="576"/>
    </row>
    <row r="1194" spans="1:1" s="556" customFormat="1" ht="12" hidden="1" customHeight="1">
      <c r="A1194" s="576"/>
    </row>
    <row r="1195" spans="1:1" s="556" customFormat="1" ht="12" hidden="1" customHeight="1">
      <c r="A1195" s="576"/>
    </row>
    <row r="1196" spans="1:1" s="556" customFormat="1" ht="12" hidden="1" customHeight="1">
      <c r="A1196" s="576"/>
    </row>
    <row r="1197" spans="1:1" s="556" customFormat="1" ht="12" hidden="1" customHeight="1">
      <c r="A1197" s="576"/>
    </row>
    <row r="1198" spans="1:1" s="556" customFormat="1" ht="12" hidden="1" customHeight="1">
      <c r="A1198" s="576"/>
    </row>
    <row r="1199" spans="1:1" s="556" customFormat="1" ht="12" hidden="1" customHeight="1">
      <c r="A1199" s="576"/>
    </row>
    <row r="1200" spans="1:1" s="556" customFormat="1" ht="12" hidden="1" customHeight="1">
      <c r="A1200" s="576"/>
    </row>
    <row r="1201" spans="1:1" s="556" customFormat="1" ht="12" hidden="1" customHeight="1">
      <c r="A1201" s="576"/>
    </row>
    <row r="1202" spans="1:1" s="556" customFormat="1" ht="12" hidden="1" customHeight="1">
      <c r="A1202" s="576"/>
    </row>
    <row r="1203" spans="1:1" s="556" customFormat="1" ht="12" hidden="1" customHeight="1">
      <c r="A1203" s="576"/>
    </row>
    <row r="1204" spans="1:1" s="556" customFormat="1" ht="12" hidden="1" customHeight="1">
      <c r="A1204" s="576"/>
    </row>
    <row r="1205" spans="1:1" s="556" customFormat="1" ht="12" hidden="1" customHeight="1">
      <c r="A1205" s="576"/>
    </row>
    <row r="1206" spans="1:1" s="556" customFormat="1" ht="12" hidden="1" customHeight="1">
      <c r="A1206" s="576"/>
    </row>
    <row r="1207" spans="1:1" s="556" customFormat="1" ht="12" hidden="1" customHeight="1">
      <c r="A1207" s="576"/>
    </row>
    <row r="1208" spans="1:1" s="556" customFormat="1" ht="12" hidden="1" customHeight="1">
      <c r="A1208" s="576"/>
    </row>
    <row r="1209" spans="1:1" s="556" customFormat="1" ht="12" hidden="1" customHeight="1">
      <c r="A1209" s="576"/>
    </row>
    <row r="1210" spans="1:1" s="556" customFormat="1" ht="12" hidden="1" customHeight="1">
      <c r="A1210" s="576"/>
    </row>
    <row r="1211" spans="1:1" s="556" customFormat="1" ht="12" hidden="1" customHeight="1">
      <c r="A1211" s="576"/>
    </row>
    <row r="1212" spans="1:1" s="556" customFormat="1" ht="12" hidden="1" customHeight="1">
      <c r="A1212" s="576"/>
    </row>
    <row r="1213" spans="1:1" s="556" customFormat="1" ht="12" hidden="1" customHeight="1">
      <c r="A1213" s="576"/>
    </row>
    <row r="1214" spans="1:1" s="556" customFormat="1" ht="12" hidden="1" customHeight="1">
      <c r="A1214" s="576"/>
    </row>
    <row r="1215" spans="1:1" s="556" customFormat="1" ht="12" hidden="1" customHeight="1">
      <c r="A1215" s="576"/>
    </row>
    <row r="1216" spans="1:1" s="556" customFormat="1" ht="12" hidden="1" customHeight="1">
      <c r="A1216" s="576"/>
    </row>
    <row r="1217" spans="1:1" s="556" customFormat="1" ht="12" hidden="1" customHeight="1">
      <c r="A1217" s="576"/>
    </row>
    <row r="1218" spans="1:1" s="556" customFormat="1" ht="12" hidden="1" customHeight="1">
      <c r="A1218" s="576"/>
    </row>
    <row r="1219" spans="1:1" s="556" customFormat="1" ht="12" hidden="1" customHeight="1">
      <c r="A1219" s="576"/>
    </row>
    <row r="1220" spans="1:1" s="556" customFormat="1" ht="12" hidden="1" customHeight="1">
      <c r="A1220" s="576"/>
    </row>
    <row r="1221" spans="1:1" s="556" customFormat="1" ht="12" hidden="1" customHeight="1">
      <c r="A1221" s="576"/>
    </row>
    <row r="1222" spans="1:1" s="556" customFormat="1" ht="12" hidden="1" customHeight="1">
      <c r="A1222" s="576"/>
    </row>
    <row r="1223" spans="1:1" s="556" customFormat="1" ht="12" hidden="1" customHeight="1">
      <c r="A1223" s="576"/>
    </row>
    <row r="1224" spans="1:1" s="556" customFormat="1" ht="12" hidden="1" customHeight="1">
      <c r="A1224" s="576"/>
    </row>
    <row r="1225" spans="1:1" s="556" customFormat="1" ht="12" hidden="1" customHeight="1">
      <c r="A1225" s="576"/>
    </row>
    <row r="1226" spans="1:1" s="556" customFormat="1" ht="12" hidden="1" customHeight="1">
      <c r="A1226" s="576"/>
    </row>
    <row r="1227" spans="1:1" s="556" customFormat="1" ht="12" hidden="1" customHeight="1">
      <c r="A1227" s="576"/>
    </row>
    <row r="1228" spans="1:1" s="556" customFormat="1" ht="12" hidden="1" customHeight="1">
      <c r="A1228" s="576"/>
    </row>
    <row r="1229" spans="1:1" s="556" customFormat="1" ht="12" hidden="1" customHeight="1">
      <c r="A1229" s="576"/>
    </row>
    <row r="1230" spans="1:1" s="556" customFormat="1" ht="12" hidden="1" customHeight="1">
      <c r="A1230" s="576"/>
    </row>
    <row r="1231" spans="1:1" s="556" customFormat="1" ht="12" hidden="1" customHeight="1">
      <c r="A1231" s="576"/>
    </row>
    <row r="1232" spans="1:1" s="556" customFormat="1" ht="12" hidden="1" customHeight="1">
      <c r="A1232" s="576"/>
    </row>
    <row r="1233" spans="1:1" s="556" customFormat="1" ht="12" hidden="1" customHeight="1">
      <c r="A1233" s="576"/>
    </row>
    <row r="1234" spans="1:1" s="556" customFormat="1" ht="12" hidden="1" customHeight="1">
      <c r="A1234" s="576"/>
    </row>
    <row r="1235" spans="1:1" s="556" customFormat="1" ht="12" hidden="1" customHeight="1">
      <c r="A1235" s="576"/>
    </row>
    <row r="1236" spans="1:1" s="556" customFormat="1" ht="12" hidden="1" customHeight="1">
      <c r="A1236" s="576"/>
    </row>
    <row r="1237" spans="1:1" s="556" customFormat="1" ht="12" hidden="1" customHeight="1">
      <c r="A1237" s="576"/>
    </row>
    <row r="1238" spans="1:1" s="556" customFormat="1" ht="12" hidden="1" customHeight="1">
      <c r="A1238" s="576"/>
    </row>
    <row r="1239" spans="1:1" s="556" customFormat="1" ht="12" hidden="1" customHeight="1">
      <c r="A1239" s="576"/>
    </row>
    <row r="1240" spans="1:1" s="556" customFormat="1" ht="12" hidden="1" customHeight="1">
      <c r="A1240" s="576"/>
    </row>
    <row r="1241" spans="1:1" s="556" customFormat="1" ht="12" hidden="1" customHeight="1">
      <c r="A1241" s="576"/>
    </row>
    <row r="1242" spans="1:1" s="556" customFormat="1" ht="12" hidden="1" customHeight="1">
      <c r="A1242" s="576"/>
    </row>
    <row r="1243" spans="1:1" s="556" customFormat="1" ht="12" hidden="1" customHeight="1">
      <c r="A1243" s="576"/>
    </row>
    <row r="1244" spans="1:1" s="556" customFormat="1" ht="12" hidden="1" customHeight="1">
      <c r="A1244" s="576"/>
    </row>
    <row r="1245" spans="1:1" s="556" customFormat="1" ht="12" hidden="1" customHeight="1">
      <c r="A1245" s="576"/>
    </row>
    <row r="1246" spans="1:1" s="556" customFormat="1" ht="12" hidden="1" customHeight="1">
      <c r="A1246" s="576"/>
    </row>
    <row r="1247" spans="1:1" s="556" customFormat="1" ht="12" hidden="1" customHeight="1">
      <c r="A1247" s="576"/>
    </row>
    <row r="1248" spans="1:1" s="556" customFormat="1" ht="12" hidden="1" customHeight="1">
      <c r="A1248" s="576"/>
    </row>
    <row r="1249" spans="1:1" s="556" customFormat="1" ht="12" hidden="1" customHeight="1">
      <c r="A1249" s="576"/>
    </row>
    <row r="1250" spans="1:1" s="556" customFormat="1" ht="12" hidden="1" customHeight="1">
      <c r="A1250" s="576"/>
    </row>
    <row r="1251" spans="1:1" s="556" customFormat="1" ht="12" hidden="1" customHeight="1">
      <c r="A1251" s="576"/>
    </row>
    <row r="1252" spans="1:1" s="556" customFormat="1" ht="12" hidden="1" customHeight="1">
      <c r="A1252" s="576"/>
    </row>
    <row r="1253" spans="1:1" s="556" customFormat="1" ht="12" hidden="1" customHeight="1">
      <c r="A1253" s="576"/>
    </row>
    <row r="1254" spans="1:1" s="556" customFormat="1" ht="12" hidden="1" customHeight="1">
      <c r="A1254" s="576"/>
    </row>
    <row r="1255" spans="1:1" s="556" customFormat="1" ht="12" hidden="1" customHeight="1">
      <c r="A1255" s="576"/>
    </row>
    <row r="1256" spans="1:1" s="556" customFormat="1" ht="12" hidden="1" customHeight="1">
      <c r="A1256" s="576"/>
    </row>
    <row r="1257" spans="1:1" s="556" customFormat="1" ht="12" hidden="1" customHeight="1">
      <c r="A1257" s="576"/>
    </row>
    <row r="1258" spans="1:1" s="556" customFormat="1" ht="12" hidden="1" customHeight="1">
      <c r="A1258" s="576"/>
    </row>
    <row r="1259" spans="1:1" s="556" customFormat="1" ht="12" hidden="1" customHeight="1">
      <c r="A1259" s="576"/>
    </row>
    <row r="1260" spans="1:1" s="556" customFormat="1" ht="12" hidden="1" customHeight="1">
      <c r="A1260" s="576"/>
    </row>
    <row r="1261" spans="1:1" s="556" customFormat="1" ht="12" hidden="1" customHeight="1">
      <c r="A1261" s="576"/>
    </row>
    <row r="1262" spans="1:1" s="556" customFormat="1" ht="12" hidden="1" customHeight="1">
      <c r="A1262" s="576"/>
    </row>
    <row r="1263" spans="1:1" s="556" customFormat="1" ht="12" hidden="1" customHeight="1">
      <c r="A1263" s="576"/>
    </row>
    <row r="1264" spans="1:1" s="556" customFormat="1" ht="12" hidden="1" customHeight="1">
      <c r="A1264" s="576"/>
    </row>
    <row r="1265" spans="1:1" s="556" customFormat="1" ht="12" hidden="1" customHeight="1">
      <c r="A1265" s="576"/>
    </row>
    <row r="1266" spans="1:1" s="556" customFormat="1" ht="12" hidden="1" customHeight="1">
      <c r="A1266" s="576"/>
    </row>
    <row r="1267" spans="1:1" s="556" customFormat="1" ht="12" hidden="1" customHeight="1">
      <c r="A1267" s="576"/>
    </row>
    <row r="1268" spans="1:1" s="556" customFormat="1" ht="12" hidden="1" customHeight="1">
      <c r="A1268" s="576"/>
    </row>
    <row r="1269" spans="1:1" s="556" customFormat="1" ht="12" hidden="1" customHeight="1">
      <c r="A1269" s="576"/>
    </row>
    <row r="1270" spans="1:1" s="556" customFormat="1" ht="12" hidden="1" customHeight="1">
      <c r="A1270" s="576"/>
    </row>
    <row r="1271" spans="1:1" s="556" customFormat="1" ht="12" hidden="1" customHeight="1">
      <c r="A1271" s="576"/>
    </row>
    <row r="1272" spans="1:1" s="556" customFormat="1" ht="12" hidden="1" customHeight="1">
      <c r="A1272" s="576"/>
    </row>
    <row r="1273" spans="1:1" s="556" customFormat="1" ht="12" hidden="1" customHeight="1">
      <c r="A1273" s="576"/>
    </row>
    <row r="1274" spans="1:1" s="556" customFormat="1" ht="12" hidden="1" customHeight="1">
      <c r="A1274" s="576"/>
    </row>
    <row r="1275" spans="1:1" s="556" customFormat="1" ht="12" hidden="1" customHeight="1">
      <c r="A1275" s="576"/>
    </row>
    <row r="1276" spans="1:1" s="556" customFormat="1" ht="12" hidden="1" customHeight="1">
      <c r="A1276" s="576"/>
    </row>
    <row r="1277" spans="1:1" s="556" customFormat="1" ht="12" hidden="1" customHeight="1">
      <c r="A1277" s="576"/>
    </row>
    <row r="1278" spans="1:1" s="556" customFormat="1" ht="12" hidden="1" customHeight="1">
      <c r="A1278" s="576"/>
    </row>
    <row r="1279" spans="1:1" s="556" customFormat="1" ht="12" hidden="1" customHeight="1">
      <c r="A1279" s="576"/>
    </row>
    <row r="1280" spans="1:1" s="556" customFormat="1" ht="12" hidden="1" customHeight="1">
      <c r="A1280" s="576"/>
    </row>
    <row r="1281" spans="1:1" s="556" customFormat="1" ht="12" hidden="1" customHeight="1">
      <c r="A1281" s="576"/>
    </row>
    <row r="1282" spans="1:1" s="556" customFormat="1" ht="12" hidden="1" customHeight="1">
      <c r="A1282" s="576"/>
    </row>
    <row r="1283" spans="1:1" s="556" customFormat="1" ht="12" hidden="1" customHeight="1">
      <c r="A1283" s="576"/>
    </row>
    <row r="1284" spans="1:1" s="556" customFormat="1" ht="12" hidden="1" customHeight="1">
      <c r="A1284" s="576"/>
    </row>
    <row r="1285" spans="1:1" s="556" customFormat="1" ht="12" hidden="1" customHeight="1">
      <c r="A1285" s="576"/>
    </row>
    <row r="1286" spans="1:1" s="556" customFormat="1" ht="12" hidden="1" customHeight="1">
      <c r="A1286" s="576"/>
    </row>
    <row r="1287" spans="1:1" s="556" customFormat="1" ht="12" hidden="1" customHeight="1">
      <c r="A1287" s="576"/>
    </row>
    <row r="1288" spans="1:1" s="556" customFormat="1" ht="12" hidden="1" customHeight="1">
      <c r="A1288" s="576"/>
    </row>
    <row r="1289" spans="1:1" s="556" customFormat="1" ht="12" hidden="1" customHeight="1">
      <c r="A1289" s="576"/>
    </row>
    <row r="1290" spans="1:1" s="556" customFormat="1" ht="12" hidden="1" customHeight="1">
      <c r="A1290" s="576"/>
    </row>
    <row r="1291" spans="1:1" s="556" customFormat="1" ht="12" hidden="1" customHeight="1">
      <c r="A1291" s="576"/>
    </row>
    <row r="1292" spans="1:1" s="556" customFormat="1" ht="12" hidden="1" customHeight="1">
      <c r="A1292" s="576"/>
    </row>
    <row r="1293" spans="1:1" s="556" customFormat="1" ht="12" hidden="1" customHeight="1">
      <c r="A1293" s="576"/>
    </row>
    <row r="1294" spans="1:1" s="556" customFormat="1" ht="12" hidden="1" customHeight="1">
      <c r="A1294" s="576"/>
    </row>
    <row r="1295" spans="1:1" s="556" customFormat="1" ht="12" hidden="1" customHeight="1">
      <c r="A1295" s="576"/>
    </row>
    <row r="1296" spans="1:1" s="556" customFormat="1" ht="12" hidden="1" customHeight="1">
      <c r="A1296" s="576"/>
    </row>
    <row r="1297" spans="1:1" s="556" customFormat="1" ht="12" hidden="1" customHeight="1">
      <c r="A1297" s="576"/>
    </row>
    <row r="1298" spans="1:1" s="556" customFormat="1" ht="12" hidden="1" customHeight="1">
      <c r="A1298" s="576"/>
    </row>
    <row r="1299" spans="1:1" s="556" customFormat="1" ht="12" hidden="1" customHeight="1">
      <c r="A1299" s="576"/>
    </row>
    <row r="1300" spans="1:1" s="556" customFormat="1" ht="12" hidden="1" customHeight="1">
      <c r="A1300" s="576"/>
    </row>
    <row r="1301" spans="1:1" s="556" customFormat="1" ht="12" hidden="1" customHeight="1">
      <c r="A1301" s="576"/>
    </row>
    <row r="1302" spans="1:1" s="556" customFormat="1" ht="12" hidden="1" customHeight="1">
      <c r="A1302" s="576"/>
    </row>
    <row r="1303" spans="1:1" s="556" customFormat="1" ht="12" hidden="1" customHeight="1">
      <c r="A1303" s="576"/>
    </row>
    <row r="1304" spans="1:1" s="556" customFormat="1" ht="12" hidden="1" customHeight="1">
      <c r="A1304" s="576"/>
    </row>
    <row r="1305" spans="1:1" s="556" customFormat="1" ht="12" hidden="1" customHeight="1">
      <c r="A1305" s="576"/>
    </row>
    <row r="1306" spans="1:1" s="556" customFormat="1" ht="12" hidden="1" customHeight="1">
      <c r="A1306" s="576"/>
    </row>
    <row r="1307" spans="1:1" s="556" customFormat="1" ht="12" hidden="1" customHeight="1">
      <c r="A1307" s="576"/>
    </row>
    <row r="1308" spans="1:1" s="556" customFormat="1" ht="12" hidden="1" customHeight="1">
      <c r="A1308" s="576"/>
    </row>
    <row r="1309" spans="1:1" s="556" customFormat="1" ht="12" hidden="1" customHeight="1">
      <c r="A1309" s="576"/>
    </row>
    <row r="1310" spans="1:1" s="556" customFormat="1" ht="12" hidden="1" customHeight="1">
      <c r="A1310" s="576"/>
    </row>
    <row r="1311" spans="1:1" s="556" customFormat="1" ht="12" hidden="1" customHeight="1">
      <c r="A1311" s="576"/>
    </row>
    <row r="1312" spans="1:1" s="556" customFormat="1" ht="12" hidden="1" customHeight="1">
      <c r="A1312" s="576"/>
    </row>
    <row r="1313" spans="1:1" s="556" customFormat="1" ht="12" hidden="1" customHeight="1">
      <c r="A1313" s="576"/>
    </row>
    <row r="1314" spans="1:1" s="556" customFormat="1" ht="12" hidden="1" customHeight="1">
      <c r="A1314" s="576"/>
    </row>
    <row r="1315" spans="1:1" s="556" customFormat="1" ht="12" hidden="1" customHeight="1">
      <c r="A1315" s="576"/>
    </row>
    <row r="1316" spans="1:1" s="556" customFormat="1" ht="12" hidden="1" customHeight="1">
      <c r="A1316" s="576"/>
    </row>
    <row r="1317" spans="1:1" s="556" customFormat="1" ht="12" hidden="1" customHeight="1">
      <c r="A1317" s="576"/>
    </row>
    <row r="1318" spans="1:1" s="556" customFormat="1" ht="12" hidden="1" customHeight="1">
      <c r="A1318" s="576"/>
    </row>
    <row r="1319" spans="1:1" s="556" customFormat="1" ht="12" hidden="1" customHeight="1">
      <c r="A1319" s="576"/>
    </row>
    <row r="1320" spans="1:1" s="556" customFormat="1" ht="12" hidden="1" customHeight="1">
      <c r="A1320" s="576"/>
    </row>
    <row r="1321" spans="1:1" s="556" customFormat="1" ht="12" hidden="1" customHeight="1">
      <c r="A1321" s="576"/>
    </row>
    <row r="1322" spans="1:1" s="556" customFormat="1" ht="12" hidden="1" customHeight="1">
      <c r="A1322" s="576"/>
    </row>
    <row r="1323" spans="1:1" s="556" customFormat="1" ht="12" hidden="1" customHeight="1">
      <c r="A1323" s="576"/>
    </row>
    <row r="1324" spans="1:1" s="556" customFormat="1" ht="12" hidden="1" customHeight="1">
      <c r="A1324" s="576"/>
    </row>
    <row r="1325" spans="1:1" s="556" customFormat="1" ht="12" hidden="1" customHeight="1">
      <c r="A1325" s="576"/>
    </row>
    <row r="1326" spans="1:1" s="556" customFormat="1" ht="12" hidden="1" customHeight="1">
      <c r="A1326" s="576"/>
    </row>
    <row r="1327" spans="1:1" s="556" customFormat="1" ht="12" hidden="1" customHeight="1">
      <c r="A1327" s="576"/>
    </row>
    <row r="1328" spans="1:1" s="556" customFormat="1" ht="12" hidden="1" customHeight="1">
      <c r="A1328" s="576"/>
    </row>
    <row r="1329" spans="1:1" s="556" customFormat="1" ht="12" hidden="1" customHeight="1">
      <c r="A1329" s="576"/>
    </row>
    <row r="1330" spans="1:1" s="556" customFormat="1" ht="12" hidden="1" customHeight="1">
      <c r="A1330" s="576"/>
    </row>
    <row r="1331" spans="1:1" s="556" customFormat="1" ht="12" hidden="1" customHeight="1">
      <c r="A1331" s="576"/>
    </row>
    <row r="1332" spans="1:1" s="556" customFormat="1" ht="12" hidden="1" customHeight="1">
      <c r="A1332" s="576"/>
    </row>
    <row r="1333" spans="1:1" s="556" customFormat="1" ht="12" hidden="1" customHeight="1">
      <c r="A1333" s="576"/>
    </row>
    <row r="1334" spans="1:1" s="556" customFormat="1" ht="12" hidden="1" customHeight="1">
      <c r="A1334" s="576"/>
    </row>
    <row r="1335" spans="1:1" s="556" customFormat="1" ht="12" hidden="1" customHeight="1">
      <c r="A1335" s="576"/>
    </row>
    <row r="1336" spans="1:1" s="556" customFormat="1" ht="12" hidden="1" customHeight="1">
      <c r="A1336" s="576"/>
    </row>
    <row r="1337" spans="1:1" s="556" customFormat="1" ht="12" hidden="1" customHeight="1">
      <c r="A1337" s="576"/>
    </row>
    <row r="1338" spans="1:1" s="556" customFormat="1" ht="12" hidden="1" customHeight="1">
      <c r="A1338" s="576"/>
    </row>
    <row r="1339" spans="1:1" s="556" customFormat="1" ht="12" hidden="1" customHeight="1">
      <c r="A1339" s="576"/>
    </row>
    <row r="1340" spans="1:1" s="556" customFormat="1" ht="12" hidden="1" customHeight="1">
      <c r="A1340" s="576"/>
    </row>
    <row r="1341" spans="1:1" s="556" customFormat="1" ht="12" hidden="1" customHeight="1">
      <c r="A1341" s="576"/>
    </row>
    <row r="1342" spans="1:1" s="556" customFormat="1" ht="12" hidden="1" customHeight="1">
      <c r="A1342" s="576"/>
    </row>
    <row r="1343" spans="1:1" s="556" customFormat="1" ht="12" hidden="1" customHeight="1">
      <c r="A1343" s="576"/>
    </row>
    <row r="1344" spans="1:1" s="556" customFormat="1" ht="12" hidden="1" customHeight="1">
      <c r="A1344" s="576"/>
    </row>
    <row r="1345" spans="1:1" s="556" customFormat="1" ht="12" hidden="1" customHeight="1">
      <c r="A1345" s="576"/>
    </row>
    <row r="1346" spans="1:1" s="556" customFormat="1" ht="12" hidden="1" customHeight="1">
      <c r="A1346" s="576"/>
    </row>
    <row r="1347" spans="1:1" s="556" customFormat="1" ht="12" hidden="1" customHeight="1">
      <c r="A1347" s="576"/>
    </row>
    <row r="1348" spans="1:1" s="556" customFormat="1" ht="12" hidden="1" customHeight="1">
      <c r="A1348" s="576"/>
    </row>
    <row r="1349" spans="1:1" s="556" customFormat="1" ht="12" hidden="1" customHeight="1">
      <c r="A1349" s="576"/>
    </row>
    <row r="1350" spans="1:1" s="556" customFormat="1" ht="12" hidden="1" customHeight="1">
      <c r="A1350" s="576"/>
    </row>
    <row r="1351" spans="1:1" s="556" customFormat="1" ht="12" hidden="1" customHeight="1">
      <c r="A1351" s="576"/>
    </row>
    <row r="1352" spans="1:1" s="556" customFormat="1" ht="12" hidden="1" customHeight="1">
      <c r="A1352" s="576"/>
    </row>
    <row r="1353" spans="1:1" s="556" customFormat="1" ht="12" hidden="1" customHeight="1">
      <c r="A1353" s="576"/>
    </row>
    <row r="1354" spans="1:1" s="556" customFormat="1" ht="12" hidden="1" customHeight="1">
      <c r="A1354" s="576"/>
    </row>
    <row r="1355" spans="1:1" s="556" customFormat="1" ht="12" hidden="1" customHeight="1">
      <c r="A1355" s="576"/>
    </row>
    <row r="1356" spans="1:1" s="556" customFormat="1" ht="12" hidden="1" customHeight="1">
      <c r="A1356" s="576"/>
    </row>
    <row r="1357" spans="1:1" s="556" customFormat="1" ht="12" hidden="1" customHeight="1">
      <c r="A1357" s="576"/>
    </row>
    <row r="1358" spans="1:1" s="556" customFormat="1" ht="12" hidden="1" customHeight="1">
      <c r="A1358" s="576"/>
    </row>
    <row r="1359" spans="1:1" s="556" customFormat="1" ht="12" hidden="1" customHeight="1">
      <c r="A1359" s="576"/>
    </row>
    <row r="1360" spans="1:1" s="556" customFormat="1" ht="12" hidden="1" customHeight="1">
      <c r="A1360" s="576"/>
    </row>
    <row r="1361" spans="1:1" s="556" customFormat="1" ht="12" hidden="1" customHeight="1">
      <c r="A1361" s="576"/>
    </row>
    <row r="1362" spans="1:1" s="556" customFormat="1" ht="12" hidden="1" customHeight="1">
      <c r="A1362" s="576"/>
    </row>
    <row r="1363" spans="1:1" s="556" customFormat="1" ht="12" hidden="1" customHeight="1">
      <c r="A1363" s="576"/>
    </row>
    <row r="1364" spans="1:1" s="556" customFormat="1" ht="12" hidden="1" customHeight="1">
      <c r="A1364" s="576"/>
    </row>
    <row r="1365" spans="1:1" s="556" customFormat="1" ht="12" hidden="1" customHeight="1">
      <c r="A1365" s="576"/>
    </row>
    <row r="1366" spans="1:1" s="556" customFormat="1" ht="12" hidden="1" customHeight="1">
      <c r="A1366" s="576"/>
    </row>
    <row r="1367" spans="1:1" s="556" customFormat="1" ht="12" hidden="1" customHeight="1">
      <c r="A1367" s="576"/>
    </row>
    <row r="1368" spans="1:1" s="556" customFormat="1" ht="12" hidden="1" customHeight="1">
      <c r="A1368" s="576"/>
    </row>
    <row r="1369" spans="1:1" s="556" customFormat="1" ht="12" hidden="1" customHeight="1">
      <c r="A1369" s="576"/>
    </row>
    <row r="1370" spans="1:1" s="556" customFormat="1" ht="12" hidden="1" customHeight="1">
      <c r="A1370" s="576"/>
    </row>
    <row r="1371" spans="1:1" s="556" customFormat="1" ht="12" hidden="1" customHeight="1">
      <c r="A1371" s="576"/>
    </row>
    <row r="1372" spans="1:1" s="556" customFormat="1" ht="12" hidden="1" customHeight="1">
      <c r="A1372" s="576"/>
    </row>
    <row r="1373" spans="1:1" s="556" customFormat="1" ht="12" hidden="1" customHeight="1">
      <c r="A1373" s="576"/>
    </row>
    <row r="1374" spans="1:1" s="556" customFormat="1" ht="12" hidden="1" customHeight="1">
      <c r="A1374" s="576"/>
    </row>
    <row r="1375" spans="1:1" s="556" customFormat="1" ht="12" hidden="1" customHeight="1">
      <c r="A1375" s="576"/>
    </row>
    <row r="1376" spans="1:1" s="556" customFormat="1" ht="12" hidden="1" customHeight="1">
      <c r="A1376" s="576"/>
    </row>
    <row r="1377" spans="1:1" s="556" customFormat="1" ht="12" hidden="1" customHeight="1">
      <c r="A1377" s="576"/>
    </row>
    <row r="1378" spans="1:1" s="556" customFormat="1" ht="12" hidden="1" customHeight="1">
      <c r="A1378" s="576"/>
    </row>
    <row r="1379" spans="1:1" s="556" customFormat="1" ht="12" hidden="1" customHeight="1">
      <c r="A1379" s="576"/>
    </row>
    <row r="1380" spans="1:1" s="556" customFormat="1" ht="12" hidden="1" customHeight="1">
      <c r="A1380" s="576"/>
    </row>
    <row r="1381" spans="1:1" s="556" customFormat="1" ht="12" hidden="1" customHeight="1">
      <c r="A1381" s="576"/>
    </row>
    <row r="1382" spans="1:1" s="556" customFormat="1" ht="12" hidden="1" customHeight="1">
      <c r="A1382" s="576"/>
    </row>
    <row r="1383" spans="1:1" s="556" customFormat="1" ht="12" hidden="1" customHeight="1">
      <c r="A1383" s="576"/>
    </row>
    <row r="1384" spans="1:1" s="556" customFormat="1" ht="12" hidden="1" customHeight="1">
      <c r="A1384" s="576"/>
    </row>
    <row r="1385" spans="1:1" s="556" customFormat="1" ht="12" hidden="1" customHeight="1">
      <c r="A1385" s="576"/>
    </row>
    <row r="1386" spans="1:1" s="556" customFormat="1" ht="12" hidden="1" customHeight="1">
      <c r="A1386" s="576"/>
    </row>
    <row r="1387" spans="1:1" s="556" customFormat="1" ht="12" hidden="1" customHeight="1">
      <c r="A1387" s="576"/>
    </row>
    <row r="1388" spans="1:1" s="556" customFormat="1" ht="12" hidden="1" customHeight="1">
      <c r="A1388" s="576"/>
    </row>
    <row r="1389" spans="1:1" s="556" customFormat="1" ht="12" hidden="1" customHeight="1">
      <c r="A1389" s="576"/>
    </row>
    <row r="1390" spans="1:1" s="556" customFormat="1" ht="12" hidden="1" customHeight="1">
      <c r="A1390" s="576"/>
    </row>
    <row r="1391" spans="1:1" s="556" customFormat="1" ht="12" hidden="1" customHeight="1">
      <c r="A1391" s="576"/>
    </row>
    <row r="1392" spans="1:1" s="556" customFormat="1" ht="12" hidden="1" customHeight="1">
      <c r="A1392" s="576"/>
    </row>
    <row r="1393" spans="1:1" s="556" customFormat="1" ht="12" hidden="1" customHeight="1">
      <c r="A1393" s="576"/>
    </row>
    <row r="1394" spans="1:1" s="556" customFormat="1" ht="12" hidden="1" customHeight="1">
      <c r="A1394" s="576"/>
    </row>
    <row r="1395" spans="1:1" s="556" customFormat="1" ht="12" hidden="1" customHeight="1">
      <c r="A1395" s="576"/>
    </row>
    <row r="1396" spans="1:1" s="556" customFormat="1" ht="12" hidden="1" customHeight="1">
      <c r="A1396" s="576"/>
    </row>
    <row r="1397" spans="1:1" s="556" customFormat="1" ht="12" hidden="1" customHeight="1">
      <c r="A1397" s="576"/>
    </row>
    <row r="1398" spans="1:1" s="556" customFormat="1" ht="12" hidden="1" customHeight="1">
      <c r="A1398" s="576"/>
    </row>
    <row r="1399" spans="1:1" s="556" customFormat="1" ht="12" hidden="1" customHeight="1">
      <c r="A1399" s="576"/>
    </row>
    <row r="1400" spans="1:1" s="556" customFormat="1" ht="12" hidden="1" customHeight="1">
      <c r="A1400" s="576"/>
    </row>
    <row r="1401" spans="1:1" s="556" customFormat="1" ht="12" hidden="1" customHeight="1">
      <c r="A1401" s="576"/>
    </row>
    <row r="1402" spans="1:1" s="556" customFormat="1" ht="12" hidden="1" customHeight="1">
      <c r="A1402" s="576"/>
    </row>
    <row r="1403" spans="1:1" s="556" customFormat="1" ht="12" hidden="1" customHeight="1">
      <c r="A1403" s="576"/>
    </row>
    <row r="1404" spans="1:1" s="556" customFormat="1" ht="12" hidden="1" customHeight="1">
      <c r="A1404" s="576"/>
    </row>
    <row r="1405" spans="1:1" s="556" customFormat="1" ht="12" hidden="1" customHeight="1">
      <c r="A1405" s="576"/>
    </row>
    <row r="1406" spans="1:1" s="556" customFormat="1" ht="12" hidden="1" customHeight="1">
      <c r="A1406" s="576"/>
    </row>
    <row r="1407" spans="1:1" s="556" customFormat="1" ht="12" hidden="1" customHeight="1">
      <c r="A1407" s="576"/>
    </row>
    <row r="1408" spans="1:1" s="556" customFormat="1" ht="12" hidden="1" customHeight="1">
      <c r="A1408" s="576"/>
    </row>
    <row r="1409" spans="1:1" s="556" customFormat="1" ht="12" hidden="1" customHeight="1">
      <c r="A1409" s="576"/>
    </row>
    <row r="1410" spans="1:1" s="556" customFormat="1" ht="12" hidden="1" customHeight="1">
      <c r="A1410" s="576"/>
    </row>
    <row r="1411" spans="1:1" s="556" customFormat="1" ht="12" hidden="1" customHeight="1">
      <c r="A1411" s="576"/>
    </row>
    <row r="1412" spans="1:1" s="556" customFormat="1" ht="12" hidden="1" customHeight="1">
      <c r="A1412" s="576"/>
    </row>
    <row r="1413" spans="1:1" s="556" customFormat="1" ht="12" hidden="1" customHeight="1">
      <c r="A1413" s="576"/>
    </row>
    <row r="1414" spans="1:1" s="556" customFormat="1" ht="12" hidden="1" customHeight="1">
      <c r="A1414" s="576"/>
    </row>
    <row r="1415" spans="1:1" s="556" customFormat="1" ht="12" hidden="1" customHeight="1">
      <c r="A1415" s="576"/>
    </row>
    <row r="1416" spans="1:1" s="556" customFormat="1" ht="12" hidden="1" customHeight="1">
      <c r="A1416" s="576"/>
    </row>
    <row r="1417" spans="1:1" s="556" customFormat="1" ht="12" hidden="1" customHeight="1">
      <c r="A1417" s="576"/>
    </row>
    <row r="1418" spans="1:1" s="556" customFormat="1" ht="12" hidden="1" customHeight="1">
      <c r="A1418" s="576"/>
    </row>
    <row r="1419" spans="1:1" s="556" customFormat="1" ht="12" hidden="1" customHeight="1">
      <c r="A1419" s="576"/>
    </row>
    <row r="1420" spans="1:1" s="556" customFormat="1" ht="12" hidden="1" customHeight="1">
      <c r="A1420" s="576"/>
    </row>
    <row r="1421" spans="1:1" s="556" customFormat="1" ht="12" hidden="1" customHeight="1">
      <c r="A1421" s="576"/>
    </row>
    <row r="1422" spans="1:1" s="556" customFormat="1" ht="12" hidden="1" customHeight="1">
      <c r="A1422" s="576"/>
    </row>
    <row r="1423" spans="1:1" s="556" customFormat="1" ht="12" hidden="1" customHeight="1">
      <c r="A1423" s="576"/>
    </row>
    <row r="1424" spans="1:1" s="556" customFormat="1" ht="12" hidden="1" customHeight="1">
      <c r="A1424" s="576"/>
    </row>
    <row r="1425" spans="1:1" s="556" customFormat="1" ht="12" hidden="1" customHeight="1">
      <c r="A1425" s="576"/>
    </row>
    <row r="1426" spans="1:1" s="556" customFormat="1" ht="12" hidden="1" customHeight="1">
      <c r="A1426" s="576"/>
    </row>
    <row r="1427" spans="1:1" s="556" customFormat="1" ht="12" hidden="1" customHeight="1">
      <c r="A1427" s="576"/>
    </row>
    <row r="1428" spans="1:1" s="556" customFormat="1" ht="12" hidden="1" customHeight="1">
      <c r="A1428" s="576"/>
    </row>
    <row r="1429" spans="1:1" s="556" customFormat="1" ht="12" hidden="1" customHeight="1">
      <c r="A1429" s="576"/>
    </row>
    <row r="1430" spans="1:1" s="556" customFormat="1" ht="12" hidden="1" customHeight="1">
      <c r="A1430" s="576"/>
    </row>
    <row r="1431" spans="1:1" s="556" customFormat="1" ht="12" hidden="1" customHeight="1">
      <c r="A1431" s="576"/>
    </row>
    <row r="1432" spans="1:1" s="556" customFormat="1" ht="12" hidden="1" customHeight="1">
      <c r="A1432" s="576"/>
    </row>
    <row r="1433" spans="1:1" s="556" customFormat="1" ht="12" hidden="1" customHeight="1">
      <c r="A1433" s="576"/>
    </row>
    <row r="1434" spans="1:1" s="556" customFormat="1" ht="12" hidden="1" customHeight="1">
      <c r="A1434" s="576"/>
    </row>
    <row r="1435" spans="1:1" s="556" customFormat="1" ht="12" hidden="1" customHeight="1">
      <c r="A1435" s="576"/>
    </row>
    <row r="1436" spans="1:1" s="556" customFormat="1" ht="12" hidden="1" customHeight="1">
      <c r="A1436" s="576"/>
    </row>
    <row r="1437" spans="1:1" s="556" customFormat="1" ht="12" hidden="1" customHeight="1">
      <c r="A1437" s="576"/>
    </row>
    <row r="1438" spans="1:1" s="556" customFormat="1" ht="12" hidden="1" customHeight="1">
      <c r="A1438" s="576"/>
    </row>
    <row r="1439" spans="1:1" s="556" customFormat="1" ht="12" hidden="1" customHeight="1">
      <c r="A1439" s="576"/>
    </row>
    <row r="1440" spans="1:1" s="556" customFormat="1" ht="12" hidden="1" customHeight="1">
      <c r="A1440" s="576"/>
    </row>
    <row r="1441" spans="1:1" s="556" customFormat="1" ht="12" hidden="1" customHeight="1">
      <c r="A1441" s="576"/>
    </row>
    <row r="1442" spans="1:1" s="556" customFormat="1" ht="12" hidden="1" customHeight="1">
      <c r="A1442" s="576"/>
    </row>
    <row r="1443" spans="1:1" s="556" customFormat="1" ht="12" hidden="1" customHeight="1">
      <c r="A1443" s="576"/>
    </row>
    <row r="1444" spans="1:1" s="556" customFormat="1" ht="12" hidden="1" customHeight="1">
      <c r="A1444" s="576"/>
    </row>
    <row r="1445" spans="1:1" s="556" customFormat="1" ht="12" hidden="1" customHeight="1">
      <c r="A1445" s="576"/>
    </row>
    <row r="1446" spans="1:1" s="556" customFormat="1" ht="12" hidden="1" customHeight="1">
      <c r="A1446" s="576"/>
    </row>
    <row r="1447" spans="1:1" s="556" customFormat="1" ht="12" hidden="1" customHeight="1">
      <c r="A1447" s="576"/>
    </row>
    <row r="1448" spans="1:1" s="556" customFormat="1" ht="12" hidden="1" customHeight="1">
      <c r="A1448" s="576"/>
    </row>
    <row r="1449" spans="1:1" s="556" customFormat="1" ht="12" hidden="1" customHeight="1">
      <c r="A1449" s="576"/>
    </row>
    <row r="1450" spans="1:1" s="556" customFormat="1" ht="12" hidden="1" customHeight="1">
      <c r="A1450" s="576"/>
    </row>
    <row r="1451" spans="1:1" s="556" customFormat="1" ht="12" hidden="1" customHeight="1">
      <c r="A1451" s="576"/>
    </row>
    <row r="1452" spans="1:1" s="556" customFormat="1" ht="12" hidden="1" customHeight="1">
      <c r="A1452" s="576"/>
    </row>
    <row r="1453" spans="1:1" s="556" customFormat="1" ht="12" hidden="1" customHeight="1">
      <c r="A1453" s="576"/>
    </row>
    <row r="1454" spans="1:1" s="556" customFormat="1" ht="12" hidden="1" customHeight="1">
      <c r="A1454" s="576"/>
    </row>
    <row r="1455" spans="1:1" s="556" customFormat="1" ht="12" hidden="1" customHeight="1">
      <c r="A1455" s="576"/>
    </row>
    <row r="1456" spans="1:1" s="556" customFormat="1" ht="12" hidden="1" customHeight="1">
      <c r="A1456" s="576"/>
    </row>
    <row r="1457" spans="1:1" s="556" customFormat="1" ht="12" hidden="1" customHeight="1">
      <c r="A1457" s="576"/>
    </row>
    <row r="1458" spans="1:1" s="556" customFormat="1" ht="12" hidden="1" customHeight="1">
      <c r="A1458" s="576"/>
    </row>
    <row r="1459" spans="1:1" s="556" customFormat="1" ht="12" hidden="1" customHeight="1">
      <c r="A1459" s="576"/>
    </row>
    <row r="1460" spans="1:1" s="556" customFormat="1" ht="12" hidden="1" customHeight="1">
      <c r="A1460" s="576"/>
    </row>
    <row r="1461" spans="1:1" s="556" customFormat="1" ht="12" hidden="1" customHeight="1">
      <c r="A1461" s="576"/>
    </row>
    <row r="1462" spans="1:1" s="556" customFormat="1" ht="12" hidden="1" customHeight="1">
      <c r="A1462" s="576"/>
    </row>
    <row r="1463" spans="1:1" s="556" customFormat="1" ht="12" hidden="1" customHeight="1">
      <c r="A1463" s="576"/>
    </row>
    <row r="1464" spans="1:1" s="556" customFormat="1" ht="12" hidden="1" customHeight="1">
      <c r="A1464" s="576"/>
    </row>
    <row r="1465" spans="1:1" s="556" customFormat="1" ht="12" hidden="1" customHeight="1">
      <c r="A1465" s="576"/>
    </row>
    <row r="1466" spans="1:1" s="556" customFormat="1" ht="12" hidden="1" customHeight="1">
      <c r="A1466" s="576"/>
    </row>
    <row r="1467" spans="1:1" s="556" customFormat="1" ht="12" hidden="1" customHeight="1">
      <c r="A1467" s="576"/>
    </row>
    <row r="1468" spans="1:1" s="556" customFormat="1" ht="12" hidden="1" customHeight="1">
      <c r="A1468" s="576"/>
    </row>
    <row r="1469" spans="1:1" s="556" customFormat="1" ht="12" hidden="1" customHeight="1">
      <c r="A1469" s="576"/>
    </row>
    <row r="1470" spans="1:1" s="556" customFormat="1" ht="12" hidden="1" customHeight="1">
      <c r="A1470" s="576"/>
    </row>
    <row r="1471" spans="1:1" s="556" customFormat="1" ht="12" hidden="1" customHeight="1">
      <c r="A1471" s="576"/>
    </row>
    <row r="1472" spans="1:1" s="556" customFormat="1" ht="12" hidden="1" customHeight="1">
      <c r="A1472" s="576"/>
    </row>
    <row r="1473" spans="1:1" s="556" customFormat="1" ht="12" hidden="1" customHeight="1">
      <c r="A1473" s="576"/>
    </row>
    <row r="1474" spans="1:1" s="556" customFormat="1" ht="12" hidden="1" customHeight="1">
      <c r="A1474" s="576"/>
    </row>
    <row r="1475" spans="1:1" s="556" customFormat="1" ht="12" hidden="1" customHeight="1">
      <c r="A1475" s="576"/>
    </row>
    <row r="1476" spans="1:1" s="556" customFormat="1" ht="12" hidden="1" customHeight="1">
      <c r="A1476" s="576"/>
    </row>
    <row r="1477" spans="1:1" s="556" customFormat="1" ht="12" hidden="1" customHeight="1">
      <c r="A1477" s="576"/>
    </row>
    <row r="1478" spans="1:1" s="556" customFormat="1" ht="12" hidden="1" customHeight="1">
      <c r="A1478" s="576"/>
    </row>
    <row r="1479" spans="1:1" s="556" customFormat="1" ht="12" hidden="1" customHeight="1">
      <c r="A1479" s="576"/>
    </row>
    <row r="1480" spans="1:1" s="556" customFormat="1" ht="12" hidden="1" customHeight="1">
      <c r="A1480" s="576"/>
    </row>
    <row r="1481" spans="1:1" s="556" customFormat="1" ht="12" hidden="1" customHeight="1">
      <c r="A1481" s="576"/>
    </row>
    <row r="1482" spans="1:1" s="556" customFormat="1" ht="12" hidden="1" customHeight="1">
      <c r="A1482" s="576"/>
    </row>
    <row r="1483" spans="1:1" s="556" customFormat="1" ht="12" hidden="1" customHeight="1">
      <c r="A1483" s="576"/>
    </row>
    <row r="1484" spans="1:1" s="556" customFormat="1" ht="12" hidden="1" customHeight="1">
      <c r="A1484" s="576"/>
    </row>
    <row r="1485" spans="1:1" s="556" customFormat="1" ht="12" hidden="1" customHeight="1">
      <c r="A1485" s="576"/>
    </row>
    <row r="1486" spans="1:1" s="556" customFormat="1" ht="12" hidden="1" customHeight="1">
      <c r="A1486" s="576"/>
    </row>
    <row r="1487" spans="1:1" s="556" customFormat="1" ht="12" hidden="1" customHeight="1">
      <c r="A1487" s="576"/>
    </row>
    <row r="1488" spans="1:1" s="556" customFormat="1" ht="12" hidden="1" customHeight="1">
      <c r="A1488" s="576"/>
    </row>
    <row r="1489" spans="1:1" s="556" customFormat="1" ht="12" hidden="1" customHeight="1">
      <c r="A1489" s="576"/>
    </row>
    <row r="1490" spans="1:1" s="556" customFormat="1" ht="12" hidden="1" customHeight="1">
      <c r="A1490" s="576"/>
    </row>
    <row r="1491" spans="1:1" s="556" customFormat="1" ht="12" hidden="1" customHeight="1">
      <c r="A1491" s="576"/>
    </row>
    <row r="1492" spans="1:1" s="556" customFormat="1" ht="12" hidden="1" customHeight="1">
      <c r="A1492" s="576"/>
    </row>
    <row r="1493" spans="1:1" s="556" customFormat="1" ht="12" hidden="1" customHeight="1">
      <c r="A1493" s="576"/>
    </row>
    <row r="1494" spans="1:1" s="556" customFormat="1" ht="12" hidden="1" customHeight="1">
      <c r="A1494" s="576"/>
    </row>
    <row r="1495" spans="1:1" s="556" customFormat="1" ht="12" hidden="1" customHeight="1">
      <c r="A1495" s="576"/>
    </row>
    <row r="1496" spans="1:1" s="556" customFormat="1" ht="12" hidden="1" customHeight="1">
      <c r="A1496" s="576"/>
    </row>
    <row r="1497" spans="1:1" s="556" customFormat="1" ht="12" hidden="1" customHeight="1">
      <c r="A1497" s="576"/>
    </row>
    <row r="1498" spans="1:1" s="556" customFormat="1" ht="12" hidden="1" customHeight="1">
      <c r="A1498" s="576"/>
    </row>
    <row r="1499" spans="1:1" s="556" customFormat="1" ht="12" hidden="1" customHeight="1">
      <c r="A1499" s="576"/>
    </row>
    <row r="1500" spans="1:1" s="556" customFormat="1" ht="12" hidden="1" customHeight="1">
      <c r="A1500" s="576"/>
    </row>
    <row r="1501" spans="1:1" s="556" customFormat="1" ht="12" hidden="1" customHeight="1">
      <c r="A1501" s="576"/>
    </row>
    <row r="1502" spans="1:1" s="556" customFormat="1" ht="12" hidden="1" customHeight="1">
      <c r="A1502" s="576"/>
    </row>
    <row r="1503" spans="1:1" s="556" customFormat="1" ht="12" hidden="1" customHeight="1">
      <c r="A1503" s="576"/>
    </row>
    <row r="1504" spans="1:1" s="556" customFormat="1" ht="12" hidden="1" customHeight="1">
      <c r="A1504" s="576"/>
    </row>
    <row r="1505" spans="1:1" s="556" customFormat="1" ht="12" hidden="1" customHeight="1">
      <c r="A1505" s="576"/>
    </row>
    <row r="1506" spans="1:1" s="556" customFormat="1" ht="12" hidden="1" customHeight="1">
      <c r="A1506" s="576"/>
    </row>
    <row r="1507" spans="1:1" s="556" customFormat="1" ht="12" hidden="1" customHeight="1">
      <c r="A1507" s="576"/>
    </row>
    <row r="1508" spans="1:1" s="556" customFormat="1" ht="12" hidden="1" customHeight="1">
      <c r="A1508" s="576"/>
    </row>
    <row r="1509" spans="1:1" s="556" customFormat="1" ht="12" hidden="1" customHeight="1">
      <c r="A1509" s="576"/>
    </row>
    <row r="1510" spans="1:1" s="556" customFormat="1" ht="12" hidden="1" customHeight="1">
      <c r="A1510" s="576"/>
    </row>
    <row r="1511" spans="1:1" s="556" customFormat="1" ht="12" hidden="1" customHeight="1">
      <c r="A1511" s="576"/>
    </row>
    <row r="1512" spans="1:1" s="556" customFormat="1" ht="12" hidden="1" customHeight="1">
      <c r="A1512" s="576"/>
    </row>
    <row r="1513" spans="1:1" s="556" customFormat="1" ht="12" hidden="1" customHeight="1">
      <c r="A1513" s="576"/>
    </row>
    <row r="1514" spans="1:1" s="556" customFormat="1" ht="12" hidden="1" customHeight="1">
      <c r="A1514" s="576"/>
    </row>
    <row r="1515" spans="1:1" s="556" customFormat="1" ht="12" hidden="1" customHeight="1">
      <c r="A1515" s="576"/>
    </row>
    <row r="1516" spans="1:1" s="556" customFormat="1" ht="12" hidden="1" customHeight="1">
      <c r="A1516" s="576"/>
    </row>
    <row r="1517" spans="1:1" s="556" customFormat="1" ht="12" hidden="1" customHeight="1">
      <c r="A1517" s="576"/>
    </row>
    <row r="1518" spans="1:1" s="556" customFormat="1" ht="12" hidden="1" customHeight="1">
      <c r="A1518" s="576"/>
    </row>
    <row r="1519" spans="1:1" s="556" customFormat="1" ht="12" hidden="1" customHeight="1">
      <c r="A1519" s="576"/>
    </row>
    <row r="1520" spans="1:1" s="556" customFormat="1" ht="12" hidden="1" customHeight="1">
      <c r="A1520" s="576"/>
    </row>
    <row r="1521" spans="1:1" s="556" customFormat="1" ht="12" hidden="1" customHeight="1">
      <c r="A1521" s="576"/>
    </row>
    <row r="1522" spans="1:1" s="556" customFormat="1" ht="12" hidden="1" customHeight="1">
      <c r="A1522" s="576"/>
    </row>
    <row r="1523" spans="1:1" s="556" customFormat="1" ht="12" hidden="1" customHeight="1">
      <c r="A1523" s="576"/>
    </row>
    <row r="1524" spans="1:1" s="556" customFormat="1" ht="12" hidden="1" customHeight="1">
      <c r="A1524" s="576"/>
    </row>
    <row r="1525" spans="1:1" s="556" customFormat="1" ht="12" hidden="1" customHeight="1">
      <c r="A1525" s="576"/>
    </row>
    <row r="1526" spans="1:1" s="556" customFormat="1" ht="12" hidden="1" customHeight="1">
      <c r="A1526" s="576"/>
    </row>
    <row r="1527" spans="1:1" s="556" customFormat="1" ht="12" hidden="1" customHeight="1">
      <c r="A1527" s="576"/>
    </row>
    <row r="1528" spans="1:1" s="556" customFormat="1" ht="12" hidden="1" customHeight="1">
      <c r="A1528" s="576"/>
    </row>
    <row r="1529" spans="1:1" s="556" customFormat="1" ht="12" hidden="1" customHeight="1">
      <c r="A1529" s="576"/>
    </row>
    <row r="1530" spans="1:1" s="556" customFormat="1" ht="12" hidden="1" customHeight="1">
      <c r="A1530" s="576"/>
    </row>
    <row r="1531" spans="1:1" s="556" customFormat="1" ht="12" hidden="1" customHeight="1">
      <c r="A1531" s="576"/>
    </row>
    <row r="1532" spans="1:1" s="556" customFormat="1" ht="12" hidden="1" customHeight="1">
      <c r="A1532" s="576"/>
    </row>
    <row r="1533" spans="1:1" s="556" customFormat="1" ht="12" hidden="1" customHeight="1">
      <c r="A1533" s="576"/>
    </row>
    <row r="1534" spans="1:1" s="556" customFormat="1" ht="12" hidden="1" customHeight="1">
      <c r="A1534" s="576"/>
    </row>
    <row r="1535" spans="1:1" s="556" customFormat="1" ht="12" hidden="1" customHeight="1">
      <c r="A1535" s="576"/>
    </row>
    <row r="1536" spans="1:1" s="556" customFormat="1" ht="12" hidden="1" customHeight="1">
      <c r="A1536" s="576"/>
    </row>
    <row r="1537" spans="1:1" s="556" customFormat="1" ht="12" hidden="1" customHeight="1">
      <c r="A1537" s="576"/>
    </row>
    <row r="1538" spans="1:1" s="556" customFormat="1" ht="12" hidden="1" customHeight="1">
      <c r="A1538" s="576"/>
    </row>
    <row r="1539" spans="1:1" s="556" customFormat="1" ht="12" hidden="1" customHeight="1">
      <c r="A1539" s="576"/>
    </row>
    <row r="1540" spans="1:1" s="556" customFormat="1" ht="12" hidden="1" customHeight="1">
      <c r="A1540" s="576"/>
    </row>
    <row r="1541" spans="1:1" s="556" customFormat="1" ht="12" hidden="1" customHeight="1">
      <c r="A1541" s="576"/>
    </row>
    <row r="1542" spans="1:1" s="556" customFormat="1" ht="12" hidden="1" customHeight="1">
      <c r="A1542" s="576"/>
    </row>
    <row r="1543" spans="1:1" s="556" customFormat="1" ht="12" hidden="1" customHeight="1">
      <c r="A1543" s="576"/>
    </row>
    <row r="1544" spans="1:1" s="556" customFormat="1" ht="12" hidden="1" customHeight="1">
      <c r="A1544" s="576"/>
    </row>
    <row r="1545" spans="1:1" s="556" customFormat="1" ht="12" hidden="1" customHeight="1">
      <c r="A1545" s="576"/>
    </row>
    <row r="1546" spans="1:1" s="556" customFormat="1" ht="12" hidden="1" customHeight="1">
      <c r="A1546" s="576"/>
    </row>
    <row r="1547" spans="1:1" s="556" customFormat="1" ht="12" hidden="1" customHeight="1">
      <c r="A1547" s="576"/>
    </row>
    <row r="1548" spans="1:1" s="556" customFormat="1" ht="12" hidden="1" customHeight="1">
      <c r="A1548" s="576"/>
    </row>
    <row r="1549" spans="1:1" s="556" customFormat="1" ht="12" hidden="1" customHeight="1">
      <c r="A1549" s="576"/>
    </row>
    <row r="1550" spans="1:1" s="556" customFormat="1" ht="12" hidden="1" customHeight="1">
      <c r="A1550" s="576"/>
    </row>
    <row r="1551" spans="1:1" s="556" customFormat="1" ht="12" hidden="1" customHeight="1">
      <c r="A1551" s="576"/>
    </row>
    <row r="1552" spans="1:1" s="556" customFormat="1" ht="12" hidden="1" customHeight="1">
      <c r="A1552" s="576"/>
    </row>
    <row r="1553" spans="1:1" s="556" customFormat="1" ht="12" hidden="1" customHeight="1">
      <c r="A1553" s="576"/>
    </row>
    <row r="1554" spans="1:1" s="556" customFormat="1" ht="12" hidden="1" customHeight="1">
      <c r="A1554" s="576"/>
    </row>
    <row r="1555" spans="1:1" s="556" customFormat="1" ht="12" hidden="1" customHeight="1">
      <c r="A1555" s="576"/>
    </row>
    <row r="1556" spans="1:1" s="556" customFormat="1" ht="12" hidden="1" customHeight="1">
      <c r="A1556" s="576"/>
    </row>
    <row r="1557" spans="1:1" s="556" customFormat="1" ht="12" hidden="1" customHeight="1">
      <c r="A1557" s="576"/>
    </row>
    <row r="1558" spans="1:1" s="556" customFormat="1" ht="12" hidden="1" customHeight="1">
      <c r="A1558" s="576"/>
    </row>
    <row r="1559" spans="1:1" s="556" customFormat="1" ht="12" hidden="1" customHeight="1">
      <c r="A1559" s="576"/>
    </row>
    <row r="1560" spans="1:1" s="556" customFormat="1" ht="12" hidden="1" customHeight="1">
      <c r="A1560" s="576"/>
    </row>
    <row r="1561" spans="1:1" s="556" customFormat="1" ht="12" hidden="1" customHeight="1">
      <c r="A1561" s="576"/>
    </row>
    <row r="1562" spans="1:1" s="556" customFormat="1" ht="12" hidden="1" customHeight="1">
      <c r="A1562" s="576"/>
    </row>
    <row r="1563" spans="1:1" s="556" customFormat="1" ht="12" hidden="1" customHeight="1">
      <c r="A1563" s="576"/>
    </row>
    <row r="1564" spans="1:1" s="556" customFormat="1" ht="12" hidden="1" customHeight="1">
      <c r="A1564" s="576"/>
    </row>
    <row r="1565" spans="1:1" s="556" customFormat="1" ht="12" hidden="1" customHeight="1">
      <c r="A1565" s="576"/>
    </row>
    <row r="1566" spans="1:1" s="556" customFormat="1" ht="12" hidden="1" customHeight="1">
      <c r="A1566" s="576"/>
    </row>
    <row r="1567" spans="1:1" s="556" customFormat="1" ht="12" hidden="1" customHeight="1">
      <c r="A1567" s="576"/>
    </row>
    <row r="1568" spans="1:1" s="556" customFormat="1" ht="12" hidden="1" customHeight="1">
      <c r="A1568" s="576"/>
    </row>
    <row r="1569" spans="1:1" s="556" customFormat="1" ht="12" hidden="1" customHeight="1">
      <c r="A1569" s="576"/>
    </row>
    <row r="1570" spans="1:1" s="556" customFormat="1" ht="12" hidden="1" customHeight="1">
      <c r="A1570" s="576"/>
    </row>
    <row r="1571" spans="1:1" s="556" customFormat="1" ht="12" hidden="1" customHeight="1">
      <c r="A1571" s="576"/>
    </row>
    <row r="1572" spans="1:1" s="556" customFormat="1" ht="12" hidden="1" customHeight="1">
      <c r="A1572" s="576"/>
    </row>
    <row r="1573" spans="1:1" s="556" customFormat="1" ht="12" hidden="1" customHeight="1">
      <c r="A1573" s="576"/>
    </row>
    <row r="1574" spans="1:1" s="556" customFormat="1" ht="12" hidden="1" customHeight="1">
      <c r="A1574" s="576"/>
    </row>
    <row r="1575" spans="1:1" s="556" customFormat="1" ht="12" hidden="1" customHeight="1">
      <c r="A1575" s="576"/>
    </row>
    <row r="1576" spans="1:1" s="556" customFormat="1" ht="12" hidden="1" customHeight="1">
      <c r="A1576" s="576"/>
    </row>
    <row r="1577" spans="1:1" s="556" customFormat="1" ht="12" hidden="1" customHeight="1">
      <c r="A1577" s="576"/>
    </row>
    <row r="1578" spans="1:1" s="556" customFormat="1" ht="12" hidden="1" customHeight="1">
      <c r="A1578" s="576"/>
    </row>
    <row r="1579" spans="1:1" s="556" customFormat="1" ht="12" hidden="1" customHeight="1">
      <c r="A1579" s="576"/>
    </row>
    <row r="1580" spans="1:1" s="556" customFormat="1" ht="12" hidden="1" customHeight="1">
      <c r="A1580" s="576"/>
    </row>
    <row r="1581" spans="1:1" s="556" customFormat="1" ht="12" hidden="1" customHeight="1">
      <c r="A1581" s="576"/>
    </row>
    <row r="1582" spans="1:1" s="556" customFormat="1" ht="12" hidden="1" customHeight="1">
      <c r="A1582" s="576"/>
    </row>
    <row r="1583" spans="1:1" s="556" customFormat="1" ht="12" hidden="1" customHeight="1">
      <c r="A1583" s="576"/>
    </row>
    <row r="1584" spans="1:1" s="556" customFormat="1" ht="12" hidden="1" customHeight="1">
      <c r="A1584" s="576"/>
    </row>
    <row r="1585" spans="1:1" s="556" customFormat="1" ht="12" hidden="1" customHeight="1">
      <c r="A1585" s="576"/>
    </row>
    <row r="1586" spans="1:1" s="556" customFormat="1" ht="12" hidden="1" customHeight="1">
      <c r="A1586" s="576"/>
    </row>
    <row r="1587" spans="1:1" s="556" customFormat="1" ht="12" hidden="1" customHeight="1">
      <c r="A1587" s="576"/>
    </row>
    <row r="1588" spans="1:1" s="556" customFormat="1" ht="12" hidden="1" customHeight="1">
      <c r="A1588" s="576"/>
    </row>
    <row r="1589" spans="1:1" s="556" customFormat="1" ht="12" hidden="1" customHeight="1">
      <c r="A1589" s="576"/>
    </row>
    <row r="1590" spans="1:1" s="556" customFormat="1" ht="12" hidden="1" customHeight="1">
      <c r="A1590" s="576"/>
    </row>
    <row r="1591" spans="1:1" s="556" customFormat="1" ht="12" hidden="1" customHeight="1">
      <c r="A1591" s="576"/>
    </row>
    <row r="1592" spans="1:1" s="556" customFormat="1" ht="12" hidden="1" customHeight="1">
      <c r="A1592" s="576"/>
    </row>
    <row r="1593" spans="1:1" s="556" customFormat="1" ht="12" hidden="1" customHeight="1">
      <c r="A1593" s="576"/>
    </row>
    <row r="1594" spans="1:1" s="556" customFormat="1" ht="12" hidden="1" customHeight="1">
      <c r="A1594" s="576"/>
    </row>
    <row r="1595" spans="1:1" s="556" customFormat="1" ht="12" hidden="1" customHeight="1">
      <c r="A1595" s="576"/>
    </row>
    <row r="1596" spans="1:1" s="556" customFormat="1" ht="12" hidden="1" customHeight="1">
      <c r="A1596" s="576"/>
    </row>
    <row r="1597" spans="1:1" s="556" customFormat="1" ht="12" hidden="1" customHeight="1">
      <c r="A1597" s="576"/>
    </row>
    <row r="1598" spans="1:1" s="556" customFormat="1" ht="12" hidden="1" customHeight="1">
      <c r="A1598" s="576"/>
    </row>
    <row r="1599" spans="1:1" s="556" customFormat="1" ht="12" hidden="1" customHeight="1">
      <c r="A1599" s="576"/>
    </row>
    <row r="1600" spans="1:1" s="556" customFormat="1" ht="12" hidden="1" customHeight="1">
      <c r="A1600" s="576"/>
    </row>
    <row r="1601" spans="1:1" s="556" customFormat="1" ht="12" hidden="1" customHeight="1">
      <c r="A1601" s="576"/>
    </row>
    <row r="1602" spans="1:1" s="556" customFormat="1" ht="12" hidden="1" customHeight="1">
      <c r="A1602" s="576"/>
    </row>
    <row r="1603" spans="1:1" s="556" customFormat="1" ht="12" hidden="1" customHeight="1">
      <c r="A1603" s="576"/>
    </row>
    <row r="1604" spans="1:1" s="556" customFormat="1" ht="12" hidden="1" customHeight="1">
      <c r="A1604" s="576"/>
    </row>
    <row r="1605" spans="1:1" s="556" customFormat="1" ht="12" hidden="1" customHeight="1">
      <c r="A1605" s="576"/>
    </row>
    <row r="1606" spans="1:1" s="556" customFormat="1" ht="12" hidden="1" customHeight="1">
      <c r="A1606" s="576"/>
    </row>
    <row r="1607" spans="1:1" s="556" customFormat="1" ht="12" hidden="1" customHeight="1">
      <c r="A1607" s="576"/>
    </row>
    <row r="1608" spans="1:1" s="556" customFormat="1" ht="12" hidden="1" customHeight="1">
      <c r="A1608" s="576"/>
    </row>
    <row r="1609" spans="1:1" s="556" customFormat="1" ht="12" hidden="1" customHeight="1">
      <c r="A1609" s="576"/>
    </row>
    <row r="1610" spans="1:1" s="556" customFormat="1" ht="12" hidden="1" customHeight="1">
      <c r="A1610" s="576"/>
    </row>
    <row r="1611" spans="1:1" s="556" customFormat="1" ht="12" hidden="1" customHeight="1">
      <c r="A1611" s="576"/>
    </row>
    <row r="1612" spans="1:1" s="556" customFormat="1" ht="12" hidden="1" customHeight="1">
      <c r="A1612" s="576"/>
    </row>
    <row r="1613" spans="1:1" s="556" customFormat="1" ht="12" hidden="1" customHeight="1">
      <c r="A1613" s="576"/>
    </row>
    <row r="1614" spans="1:1" s="556" customFormat="1" ht="12" hidden="1" customHeight="1">
      <c r="A1614" s="576"/>
    </row>
    <row r="1615" spans="1:1" s="556" customFormat="1" ht="12" hidden="1" customHeight="1">
      <c r="A1615" s="576"/>
    </row>
    <row r="1616" spans="1:1" s="556" customFormat="1" ht="12" hidden="1" customHeight="1">
      <c r="A1616" s="576"/>
    </row>
    <row r="1617" spans="1:1" s="556" customFormat="1" ht="12" hidden="1" customHeight="1">
      <c r="A1617" s="576"/>
    </row>
    <row r="1618" spans="1:1" s="556" customFormat="1" ht="12" hidden="1" customHeight="1">
      <c r="A1618" s="576"/>
    </row>
    <row r="1619" spans="1:1" s="556" customFormat="1" ht="12" hidden="1" customHeight="1">
      <c r="A1619" s="576"/>
    </row>
    <row r="1620" spans="1:1" s="556" customFormat="1" ht="12" hidden="1" customHeight="1">
      <c r="A1620" s="576"/>
    </row>
    <row r="1621" spans="1:1" s="556" customFormat="1" ht="12" hidden="1" customHeight="1">
      <c r="A1621" s="576"/>
    </row>
    <row r="1622" spans="1:1" s="556" customFormat="1" ht="12" hidden="1" customHeight="1">
      <c r="A1622" s="576"/>
    </row>
    <row r="1623" spans="1:1" s="556" customFormat="1" ht="12" hidden="1" customHeight="1">
      <c r="A1623" s="576"/>
    </row>
    <row r="1624" spans="1:1" s="556" customFormat="1" ht="12" hidden="1" customHeight="1">
      <c r="A1624" s="576"/>
    </row>
    <row r="1625" spans="1:1" s="556" customFormat="1" ht="12" hidden="1" customHeight="1">
      <c r="A1625" s="576"/>
    </row>
    <row r="1626" spans="1:1" s="556" customFormat="1" ht="12" hidden="1" customHeight="1">
      <c r="A1626" s="576"/>
    </row>
    <row r="1627" spans="1:1" s="556" customFormat="1" ht="12" hidden="1" customHeight="1">
      <c r="A1627" s="576"/>
    </row>
    <row r="1628" spans="1:1" s="556" customFormat="1" ht="12" hidden="1" customHeight="1">
      <c r="A1628" s="576"/>
    </row>
    <row r="1629" spans="1:1" s="556" customFormat="1" ht="12" hidden="1" customHeight="1">
      <c r="A1629" s="576"/>
    </row>
    <row r="1630" spans="1:1" s="556" customFormat="1" ht="12" hidden="1" customHeight="1">
      <c r="A1630" s="576"/>
    </row>
    <row r="1631" spans="1:1" s="556" customFormat="1" ht="12" hidden="1" customHeight="1">
      <c r="A1631" s="576"/>
    </row>
    <row r="1632" spans="1:1" s="556" customFormat="1" ht="12" hidden="1" customHeight="1">
      <c r="A1632" s="576"/>
    </row>
    <row r="1633" spans="1:1" s="556" customFormat="1" ht="12" hidden="1" customHeight="1">
      <c r="A1633" s="576"/>
    </row>
    <row r="1634" spans="1:1" s="556" customFormat="1" ht="12" hidden="1" customHeight="1">
      <c r="A1634" s="576"/>
    </row>
    <row r="1635" spans="1:1" s="556" customFormat="1" ht="12" hidden="1" customHeight="1">
      <c r="A1635" s="576"/>
    </row>
    <row r="1636" spans="1:1" s="556" customFormat="1" ht="12" hidden="1" customHeight="1">
      <c r="A1636" s="576"/>
    </row>
    <row r="1637" spans="1:1" s="556" customFormat="1" ht="12" hidden="1" customHeight="1">
      <c r="A1637" s="576"/>
    </row>
    <row r="1638" spans="1:1" s="556" customFormat="1" ht="12" hidden="1" customHeight="1">
      <c r="A1638" s="576"/>
    </row>
    <row r="1639" spans="1:1" s="556" customFormat="1" ht="12" hidden="1" customHeight="1">
      <c r="A1639" s="576"/>
    </row>
    <row r="1640" spans="1:1" s="556" customFormat="1" ht="12" hidden="1" customHeight="1">
      <c r="A1640" s="576"/>
    </row>
    <row r="1641" spans="1:1" s="556" customFormat="1" ht="12" hidden="1" customHeight="1">
      <c r="A1641" s="576"/>
    </row>
    <row r="1642" spans="1:1" s="556" customFormat="1" ht="12" hidden="1" customHeight="1">
      <c r="A1642" s="576"/>
    </row>
    <row r="1643" spans="1:1" s="556" customFormat="1" ht="12" hidden="1" customHeight="1">
      <c r="A1643" s="576"/>
    </row>
    <row r="1644" spans="1:1" s="556" customFormat="1" ht="12" hidden="1" customHeight="1">
      <c r="A1644" s="576"/>
    </row>
    <row r="1645" spans="1:1" s="556" customFormat="1" ht="12" hidden="1" customHeight="1">
      <c r="A1645" s="576"/>
    </row>
    <row r="1646" spans="1:1" s="556" customFormat="1" ht="12" hidden="1" customHeight="1">
      <c r="A1646" s="576"/>
    </row>
    <row r="1647" spans="1:1" s="556" customFormat="1" ht="12" hidden="1" customHeight="1">
      <c r="A1647" s="576"/>
    </row>
    <row r="1648" spans="1:1" s="556" customFormat="1" ht="12" hidden="1" customHeight="1">
      <c r="A1648" s="576"/>
    </row>
    <row r="1649" spans="1:1" s="556" customFormat="1" ht="12" hidden="1" customHeight="1">
      <c r="A1649" s="576"/>
    </row>
    <row r="1650" spans="1:1" s="556" customFormat="1" ht="12" hidden="1" customHeight="1">
      <c r="A1650" s="576"/>
    </row>
    <row r="1651" spans="1:1" s="556" customFormat="1" ht="12" hidden="1" customHeight="1">
      <c r="A1651" s="576"/>
    </row>
    <row r="1652" spans="1:1" s="556" customFormat="1" ht="12" hidden="1" customHeight="1">
      <c r="A1652" s="576"/>
    </row>
    <row r="1653" spans="1:1" s="556" customFormat="1" ht="12" hidden="1" customHeight="1">
      <c r="A1653" s="576"/>
    </row>
    <row r="1654" spans="1:1" s="556" customFormat="1" ht="12" hidden="1" customHeight="1">
      <c r="A1654" s="576"/>
    </row>
    <row r="1655" spans="1:1" s="556" customFormat="1" ht="12" hidden="1" customHeight="1">
      <c r="A1655" s="576"/>
    </row>
    <row r="1656" spans="1:1" s="556" customFormat="1" ht="12" hidden="1" customHeight="1">
      <c r="A1656" s="576"/>
    </row>
    <row r="1657" spans="1:1" s="556" customFormat="1" ht="12" hidden="1" customHeight="1">
      <c r="A1657" s="576"/>
    </row>
    <row r="1658" spans="1:1" s="556" customFormat="1" ht="12" hidden="1" customHeight="1">
      <c r="A1658" s="576"/>
    </row>
    <row r="1659" spans="1:1" s="556" customFormat="1" ht="12" hidden="1" customHeight="1">
      <c r="A1659" s="576"/>
    </row>
    <row r="1660" spans="1:1" s="556" customFormat="1" ht="12" hidden="1" customHeight="1">
      <c r="A1660" s="576"/>
    </row>
    <row r="1661" spans="1:1" s="556" customFormat="1" ht="12" hidden="1" customHeight="1">
      <c r="A1661" s="576"/>
    </row>
    <row r="1662" spans="1:1" s="556" customFormat="1" ht="12" hidden="1" customHeight="1">
      <c r="A1662" s="576"/>
    </row>
    <row r="1663" spans="1:1" s="556" customFormat="1" ht="12" hidden="1" customHeight="1">
      <c r="A1663" s="576"/>
    </row>
    <row r="1664" spans="1:1" s="556" customFormat="1" ht="12" hidden="1" customHeight="1">
      <c r="A1664" s="576"/>
    </row>
    <row r="1665" spans="1:1" s="556" customFormat="1" ht="12" hidden="1" customHeight="1">
      <c r="A1665" s="576"/>
    </row>
    <row r="1666" spans="1:1" s="556" customFormat="1" ht="12" hidden="1" customHeight="1">
      <c r="A1666" s="576"/>
    </row>
    <row r="1667" spans="1:1" s="556" customFormat="1" ht="12" hidden="1" customHeight="1">
      <c r="A1667" s="576"/>
    </row>
    <row r="1668" spans="1:1" s="556" customFormat="1" ht="12" hidden="1" customHeight="1">
      <c r="A1668" s="576"/>
    </row>
    <row r="1669" spans="1:1" s="556" customFormat="1" ht="12" hidden="1" customHeight="1">
      <c r="A1669" s="576"/>
    </row>
    <row r="1670" spans="1:1" s="556" customFormat="1" ht="12" hidden="1" customHeight="1">
      <c r="A1670" s="576"/>
    </row>
    <row r="1671" spans="1:1" s="556" customFormat="1" ht="12" hidden="1" customHeight="1">
      <c r="A1671" s="576"/>
    </row>
    <row r="1672" spans="1:1" s="556" customFormat="1" ht="12" hidden="1" customHeight="1">
      <c r="A1672" s="576"/>
    </row>
    <row r="1673" spans="1:1" s="556" customFormat="1" ht="12" hidden="1" customHeight="1">
      <c r="A1673" s="576"/>
    </row>
    <row r="1674" spans="1:1" s="556" customFormat="1" ht="12" hidden="1" customHeight="1">
      <c r="A1674" s="576"/>
    </row>
    <row r="1675" spans="1:1" s="556" customFormat="1" ht="12" hidden="1" customHeight="1">
      <c r="A1675" s="576"/>
    </row>
    <row r="1676" spans="1:1" s="556" customFormat="1" ht="12" hidden="1" customHeight="1">
      <c r="A1676" s="576"/>
    </row>
    <row r="1677" spans="1:1" s="556" customFormat="1" ht="12" hidden="1" customHeight="1">
      <c r="A1677" s="576"/>
    </row>
    <row r="1678" spans="1:1" s="556" customFormat="1" ht="12" hidden="1" customHeight="1">
      <c r="A1678" s="576"/>
    </row>
    <row r="1679" spans="1:1" s="556" customFormat="1" ht="12" hidden="1" customHeight="1">
      <c r="A1679" s="576"/>
    </row>
    <row r="1680" spans="1:1" s="556" customFormat="1" ht="12" hidden="1" customHeight="1">
      <c r="A1680" s="576"/>
    </row>
    <row r="1681" spans="1:1" s="556" customFormat="1" ht="12" hidden="1" customHeight="1">
      <c r="A1681" s="576"/>
    </row>
    <row r="1682" spans="1:1" s="556" customFormat="1" ht="12" hidden="1" customHeight="1">
      <c r="A1682" s="576"/>
    </row>
    <row r="1683" spans="1:1" s="556" customFormat="1" ht="12" hidden="1" customHeight="1">
      <c r="A1683" s="576"/>
    </row>
    <row r="1684" spans="1:1" s="556" customFormat="1" ht="12" hidden="1" customHeight="1">
      <c r="A1684" s="576"/>
    </row>
    <row r="1685" spans="1:1" s="556" customFormat="1" ht="12" hidden="1" customHeight="1">
      <c r="A1685" s="576"/>
    </row>
    <row r="1686" spans="1:1" s="556" customFormat="1" ht="12" hidden="1" customHeight="1">
      <c r="A1686" s="576"/>
    </row>
    <row r="1687" spans="1:1" s="556" customFormat="1" ht="12" hidden="1" customHeight="1">
      <c r="A1687" s="576"/>
    </row>
    <row r="1688" spans="1:1" s="556" customFormat="1" ht="12" hidden="1" customHeight="1">
      <c r="A1688" s="576"/>
    </row>
    <row r="1689" spans="1:1" s="556" customFormat="1" ht="12" hidden="1" customHeight="1">
      <c r="A1689" s="576"/>
    </row>
    <row r="1690" spans="1:1" s="556" customFormat="1" ht="12" hidden="1" customHeight="1">
      <c r="A1690" s="576"/>
    </row>
    <row r="1691" spans="1:1" s="556" customFormat="1" ht="12" hidden="1" customHeight="1">
      <c r="A1691" s="576"/>
    </row>
    <row r="1692" spans="1:1" s="556" customFormat="1" ht="12" hidden="1" customHeight="1">
      <c r="A1692" s="576"/>
    </row>
    <row r="1693" spans="1:1" s="556" customFormat="1" ht="12" hidden="1" customHeight="1">
      <c r="A1693" s="576"/>
    </row>
    <row r="1694" spans="1:1" s="556" customFormat="1" ht="12" hidden="1" customHeight="1">
      <c r="A1694" s="576"/>
    </row>
    <row r="1695" spans="1:1" s="556" customFormat="1" ht="12" hidden="1" customHeight="1">
      <c r="A1695" s="576"/>
    </row>
    <row r="1696" spans="1:1" s="556" customFormat="1" ht="12" hidden="1" customHeight="1">
      <c r="A1696" s="576"/>
    </row>
    <row r="1697" spans="1:1" s="556" customFormat="1" ht="12" hidden="1" customHeight="1">
      <c r="A1697" s="576"/>
    </row>
    <row r="1698" spans="1:1" s="556" customFormat="1" ht="12" hidden="1" customHeight="1">
      <c r="A1698" s="576"/>
    </row>
    <row r="1699" spans="1:1" s="556" customFormat="1" ht="12" hidden="1" customHeight="1">
      <c r="A1699" s="576"/>
    </row>
    <row r="1700" spans="1:1" s="556" customFormat="1" ht="12" hidden="1" customHeight="1">
      <c r="A1700" s="576"/>
    </row>
    <row r="1701" spans="1:1" s="556" customFormat="1" ht="12" hidden="1" customHeight="1">
      <c r="A1701" s="576"/>
    </row>
    <row r="1702" spans="1:1" s="556" customFormat="1" ht="12" hidden="1" customHeight="1">
      <c r="A1702" s="576"/>
    </row>
    <row r="1703" spans="1:1" s="556" customFormat="1" ht="12" hidden="1" customHeight="1">
      <c r="A1703" s="576"/>
    </row>
    <row r="1704" spans="1:1" s="556" customFormat="1" ht="12" hidden="1" customHeight="1">
      <c r="A1704" s="576"/>
    </row>
    <row r="1705" spans="1:1" s="556" customFormat="1" ht="12" hidden="1" customHeight="1">
      <c r="A1705" s="576"/>
    </row>
    <row r="1706" spans="1:1" s="556" customFormat="1" ht="12" hidden="1" customHeight="1">
      <c r="A1706" s="576"/>
    </row>
    <row r="1707" spans="1:1" s="556" customFormat="1" ht="12" hidden="1" customHeight="1">
      <c r="A1707" s="576"/>
    </row>
    <row r="1708" spans="1:1" s="556" customFormat="1" ht="12" hidden="1" customHeight="1">
      <c r="A1708" s="576"/>
    </row>
    <row r="1709" spans="1:1" s="556" customFormat="1" ht="12" hidden="1" customHeight="1">
      <c r="A1709" s="576"/>
    </row>
    <row r="1710" spans="1:1" s="556" customFormat="1" ht="12" hidden="1" customHeight="1">
      <c r="A1710" s="576"/>
    </row>
    <row r="1711" spans="1:1" s="556" customFormat="1" ht="12" hidden="1" customHeight="1">
      <c r="A1711" s="576"/>
    </row>
    <row r="1712" spans="1:1" s="556" customFormat="1" ht="12" hidden="1" customHeight="1">
      <c r="A1712" s="576"/>
    </row>
    <row r="1713" spans="1:1" s="556" customFormat="1" ht="12" hidden="1" customHeight="1">
      <c r="A1713" s="576"/>
    </row>
    <row r="1714" spans="1:1" s="556" customFormat="1" ht="12" hidden="1" customHeight="1">
      <c r="A1714" s="576"/>
    </row>
    <row r="1715" spans="1:1" s="556" customFormat="1" ht="12" hidden="1" customHeight="1">
      <c r="A1715" s="576"/>
    </row>
    <row r="1716" spans="1:1" s="556" customFormat="1" ht="12" hidden="1" customHeight="1">
      <c r="A1716" s="576"/>
    </row>
    <row r="1717" spans="1:1" s="556" customFormat="1" ht="12" hidden="1" customHeight="1">
      <c r="A1717" s="576"/>
    </row>
    <row r="1718" spans="1:1" s="556" customFormat="1" ht="12" hidden="1" customHeight="1">
      <c r="A1718" s="576"/>
    </row>
    <row r="1719" spans="1:1" s="556" customFormat="1" ht="12" hidden="1" customHeight="1">
      <c r="A1719" s="576"/>
    </row>
    <row r="1720" spans="1:1" s="556" customFormat="1" ht="12" hidden="1" customHeight="1">
      <c r="A1720" s="576"/>
    </row>
    <row r="1721" spans="1:1" s="556" customFormat="1" ht="12" hidden="1" customHeight="1">
      <c r="A1721" s="576"/>
    </row>
    <row r="1722" spans="1:1" s="556" customFormat="1" ht="12" hidden="1" customHeight="1">
      <c r="A1722" s="576"/>
    </row>
    <row r="1723" spans="1:1" s="556" customFormat="1" ht="12" hidden="1" customHeight="1">
      <c r="A1723" s="576"/>
    </row>
    <row r="1724" spans="1:1" s="556" customFormat="1" ht="12" hidden="1" customHeight="1">
      <c r="A1724" s="576"/>
    </row>
    <row r="1725" spans="1:1" s="556" customFormat="1" ht="12" hidden="1" customHeight="1">
      <c r="A1725" s="576"/>
    </row>
    <row r="1726" spans="1:1" s="556" customFormat="1" ht="12" hidden="1" customHeight="1">
      <c r="A1726" s="576"/>
    </row>
    <row r="1727" spans="1:1" s="556" customFormat="1" ht="12" hidden="1" customHeight="1">
      <c r="A1727" s="576"/>
    </row>
    <row r="1728" spans="1:1" s="556" customFormat="1" ht="12" hidden="1" customHeight="1">
      <c r="A1728" s="576"/>
    </row>
    <row r="1729" spans="1:1" s="556" customFormat="1" ht="12" hidden="1" customHeight="1">
      <c r="A1729" s="576"/>
    </row>
    <row r="1730" spans="1:1" s="556" customFormat="1" ht="12" hidden="1" customHeight="1">
      <c r="A1730" s="576"/>
    </row>
    <row r="1731" spans="1:1" s="556" customFormat="1" ht="12" hidden="1" customHeight="1">
      <c r="A1731" s="576"/>
    </row>
    <row r="1732" spans="1:1" s="556" customFormat="1" ht="12" hidden="1" customHeight="1">
      <c r="A1732" s="576"/>
    </row>
    <row r="1733" spans="1:1" s="556" customFormat="1" ht="12" hidden="1" customHeight="1">
      <c r="A1733" s="576"/>
    </row>
    <row r="1734" spans="1:1" s="556" customFormat="1" ht="12" hidden="1" customHeight="1">
      <c r="A1734" s="576"/>
    </row>
    <row r="1735" spans="1:1" s="556" customFormat="1" ht="12" hidden="1" customHeight="1">
      <c r="A1735" s="576"/>
    </row>
    <row r="1736" spans="1:1" s="556" customFormat="1" ht="12" hidden="1" customHeight="1">
      <c r="A1736" s="576"/>
    </row>
    <row r="1737" spans="1:1" s="556" customFormat="1" ht="12" hidden="1" customHeight="1">
      <c r="A1737" s="576"/>
    </row>
    <row r="1738" spans="1:1" s="556" customFormat="1" ht="12" hidden="1" customHeight="1">
      <c r="A1738" s="576"/>
    </row>
    <row r="1739" spans="1:1" s="556" customFormat="1" ht="12" hidden="1" customHeight="1">
      <c r="A1739" s="576"/>
    </row>
    <row r="1740" spans="1:1" s="556" customFormat="1" ht="12" hidden="1" customHeight="1">
      <c r="A1740" s="576"/>
    </row>
    <row r="1741" spans="1:1" s="556" customFormat="1" ht="12" hidden="1" customHeight="1">
      <c r="A1741" s="576"/>
    </row>
    <row r="1742" spans="1:1" s="556" customFormat="1" ht="12" hidden="1" customHeight="1">
      <c r="A1742" s="576"/>
    </row>
    <row r="1743" spans="1:1" s="556" customFormat="1" ht="12" hidden="1" customHeight="1">
      <c r="A1743" s="576"/>
    </row>
    <row r="1744" spans="1:1" s="556" customFormat="1" ht="12" hidden="1" customHeight="1">
      <c r="A1744" s="576"/>
    </row>
    <row r="1745" spans="1:1" s="556" customFormat="1" ht="12" hidden="1" customHeight="1">
      <c r="A1745" s="576"/>
    </row>
    <row r="1746" spans="1:1" s="556" customFormat="1" ht="12" hidden="1" customHeight="1">
      <c r="A1746" s="576"/>
    </row>
    <row r="1747" spans="1:1" s="556" customFormat="1" ht="12" hidden="1" customHeight="1">
      <c r="A1747" s="576"/>
    </row>
    <row r="1748" spans="1:1" s="556" customFormat="1" ht="12" hidden="1" customHeight="1">
      <c r="A1748" s="576"/>
    </row>
    <row r="1749" spans="1:1" s="556" customFormat="1" ht="12" hidden="1" customHeight="1">
      <c r="A1749" s="576"/>
    </row>
    <row r="1750" spans="1:1" s="556" customFormat="1" ht="12" hidden="1" customHeight="1">
      <c r="A1750" s="576"/>
    </row>
    <row r="1751" spans="1:1" s="556" customFormat="1" ht="12" hidden="1" customHeight="1">
      <c r="A1751" s="576"/>
    </row>
    <row r="1752" spans="1:1" s="556" customFormat="1" ht="12" hidden="1" customHeight="1">
      <c r="A1752" s="576"/>
    </row>
    <row r="1753" spans="1:1" s="556" customFormat="1" ht="12" hidden="1" customHeight="1">
      <c r="A1753" s="576"/>
    </row>
    <row r="1754" spans="1:1" s="556" customFormat="1" ht="12" hidden="1" customHeight="1">
      <c r="A1754" s="576"/>
    </row>
    <row r="1755" spans="1:1" s="556" customFormat="1" ht="12" hidden="1" customHeight="1">
      <c r="A1755" s="576"/>
    </row>
    <row r="1756" spans="1:1" s="556" customFormat="1" ht="12" hidden="1" customHeight="1">
      <c r="A1756" s="576"/>
    </row>
    <row r="1757" spans="1:1" s="556" customFormat="1" ht="12" hidden="1" customHeight="1">
      <c r="A1757" s="576"/>
    </row>
    <row r="1758" spans="1:1" s="556" customFormat="1" ht="12" hidden="1" customHeight="1">
      <c r="A1758" s="576"/>
    </row>
    <row r="1759" spans="1:1" s="556" customFormat="1" ht="12" hidden="1" customHeight="1">
      <c r="A1759" s="576"/>
    </row>
    <row r="1760" spans="1:1" s="556" customFormat="1" ht="12" hidden="1" customHeight="1">
      <c r="A1760" s="576"/>
    </row>
    <row r="1761" spans="1:1" s="556" customFormat="1" ht="12" hidden="1" customHeight="1">
      <c r="A1761" s="576"/>
    </row>
    <row r="1762" spans="1:1" s="556" customFormat="1" ht="12" hidden="1" customHeight="1">
      <c r="A1762" s="576"/>
    </row>
    <row r="1763" spans="1:1" s="556" customFormat="1" ht="12" hidden="1" customHeight="1">
      <c r="A1763" s="576"/>
    </row>
    <row r="1764" spans="1:1" s="556" customFormat="1" ht="12" hidden="1" customHeight="1">
      <c r="A1764" s="576"/>
    </row>
    <row r="1765" spans="1:1" s="556" customFormat="1" ht="12" hidden="1" customHeight="1">
      <c r="A1765" s="576"/>
    </row>
    <row r="1766" spans="1:1" s="556" customFormat="1" ht="12" hidden="1" customHeight="1">
      <c r="A1766" s="576"/>
    </row>
    <row r="1767" spans="1:1" s="556" customFormat="1" ht="12" hidden="1" customHeight="1">
      <c r="A1767" s="576"/>
    </row>
    <row r="1768" spans="1:1" s="556" customFormat="1" ht="12" hidden="1" customHeight="1">
      <c r="A1768" s="576"/>
    </row>
    <row r="1769" spans="1:1" s="556" customFormat="1" ht="12" hidden="1" customHeight="1">
      <c r="A1769" s="576"/>
    </row>
    <row r="1770" spans="1:1" s="556" customFormat="1" ht="12" hidden="1" customHeight="1">
      <c r="A1770" s="576"/>
    </row>
    <row r="1771" spans="1:1" s="556" customFormat="1" ht="12" hidden="1" customHeight="1">
      <c r="A1771" s="576"/>
    </row>
    <row r="1772" spans="1:1" s="556" customFormat="1" ht="12" hidden="1" customHeight="1">
      <c r="A1772" s="576"/>
    </row>
    <row r="1773" spans="1:1" s="556" customFormat="1" ht="12" hidden="1" customHeight="1">
      <c r="A1773" s="576"/>
    </row>
    <row r="1774" spans="1:1" s="556" customFormat="1" ht="12" hidden="1" customHeight="1">
      <c r="A1774" s="576"/>
    </row>
    <row r="1775" spans="1:1" s="556" customFormat="1" ht="12" hidden="1" customHeight="1">
      <c r="A1775" s="576"/>
    </row>
    <row r="1776" spans="1:1" s="556" customFormat="1" ht="12" hidden="1" customHeight="1">
      <c r="A1776" s="576"/>
    </row>
    <row r="1777" spans="1:1" s="556" customFormat="1" ht="12" hidden="1" customHeight="1">
      <c r="A1777" s="576"/>
    </row>
    <row r="1778" spans="1:1" s="556" customFormat="1" ht="12" hidden="1" customHeight="1">
      <c r="A1778" s="576"/>
    </row>
    <row r="1779" spans="1:1" s="556" customFormat="1" ht="12" hidden="1" customHeight="1">
      <c r="A1779" s="576"/>
    </row>
    <row r="1780" spans="1:1" s="556" customFormat="1" ht="12" hidden="1" customHeight="1">
      <c r="A1780" s="576"/>
    </row>
    <row r="1781" spans="1:1" s="556" customFormat="1" ht="12" hidden="1" customHeight="1">
      <c r="A1781" s="576"/>
    </row>
    <row r="1782" spans="1:1" s="556" customFormat="1" ht="12" hidden="1" customHeight="1">
      <c r="A1782" s="576"/>
    </row>
    <row r="1783" spans="1:1" s="556" customFormat="1" ht="12" hidden="1" customHeight="1">
      <c r="A1783" s="576"/>
    </row>
    <row r="1784" spans="1:1" s="556" customFormat="1" ht="12" hidden="1" customHeight="1">
      <c r="A1784" s="576"/>
    </row>
    <row r="1785" spans="1:1" s="556" customFormat="1" ht="12" hidden="1" customHeight="1">
      <c r="A1785" s="576"/>
    </row>
    <row r="1786" spans="1:1" s="556" customFormat="1" ht="12" hidden="1" customHeight="1">
      <c r="A1786" s="576"/>
    </row>
    <row r="1787" spans="1:1" s="556" customFormat="1" ht="12" hidden="1" customHeight="1">
      <c r="A1787" s="576"/>
    </row>
    <row r="1788" spans="1:1" s="556" customFormat="1" ht="12" hidden="1" customHeight="1">
      <c r="A1788" s="576"/>
    </row>
    <row r="1789" spans="1:1" s="556" customFormat="1" ht="12" hidden="1" customHeight="1">
      <c r="A1789" s="576"/>
    </row>
    <row r="1790" spans="1:1" s="556" customFormat="1" ht="12" hidden="1" customHeight="1">
      <c r="A1790" s="576"/>
    </row>
    <row r="1791" spans="1:1" s="556" customFormat="1" ht="12" hidden="1" customHeight="1">
      <c r="A1791" s="576"/>
    </row>
    <row r="1792" spans="1:1" s="556" customFormat="1" ht="12" hidden="1" customHeight="1">
      <c r="A1792" s="576"/>
    </row>
    <row r="1793" spans="1:1" s="556" customFormat="1" ht="12" hidden="1" customHeight="1">
      <c r="A1793" s="576"/>
    </row>
    <row r="1794" spans="1:1" s="556" customFormat="1" ht="12" hidden="1" customHeight="1">
      <c r="A1794" s="576"/>
    </row>
    <row r="1795" spans="1:1" s="556" customFormat="1" ht="12" hidden="1" customHeight="1">
      <c r="A1795" s="576"/>
    </row>
    <row r="1796" spans="1:1" s="556" customFormat="1" ht="12" hidden="1" customHeight="1">
      <c r="A1796" s="576"/>
    </row>
    <row r="1797" spans="1:1" s="556" customFormat="1" ht="12" hidden="1" customHeight="1">
      <c r="A1797" s="576"/>
    </row>
    <row r="1798" spans="1:1" s="556" customFormat="1" ht="12" hidden="1" customHeight="1">
      <c r="A1798" s="576"/>
    </row>
    <row r="1799" spans="1:1" s="556" customFormat="1" ht="12" hidden="1" customHeight="1">
      <c r="A1799" s="576"/>
    </row>
    <row r="1800" spans="1:1" s="556" customFormat="1" ht="12" hidden="1" customHeight="1">
      <c r="A1800" s="576"/>
    </row>
    <row r="1801" spans="1:1" s="556" customFormat="1" ht="12" hidden="1" customHeight="1">
      <c r="A1801" s="576"/>
    </row>
    <row r="1802" spans="1:1" s="556" customFormat="1" ht="12" hidden="1" customHeight="1">
      <c r="A1802" s="576"/>
    </row>
    <row r="1803" spans="1:1" s="556" customFormat="1" ht="12" hidden="1" customHeight="1">
      <c r="A1803" s="576"/>
    </row>
    <row r="1804" spans="1:1" s="556" customFormat="1" ht="12" hidden="1" customHeight="1">
      <c r="A1804" s="576"/>
    </row>
    <row r="1805" spans="1:1" s="556" customFormat="1" ht="12" hidden="1" customHeight="1">
      <c r="A1805" s="576"/>
    </row>
    <row r="1806" spans="1:1" s="556" customFormat="1" ht="12" hidden="1" customHeight="1">
      <c r="A1806" s="576"/>
    </row>
    <row r="1807" spans="1:1" s="556" customFormat="1" ht="12" hidden="1" customHeight="1">
      <c r="A1807" s="576"/>
    </row>
    <row r="1808" spans="1:1" s="556" customFormat="1" ht="12" hidden="1" customHeight="1">
      <c r="A1808" s="576"/>
    </row>
    <row r="1809" spans="1:1" s="556" customFormat="1" ht="12" hidden="1" customHeight="1">
      <c r="A1809" s="576"/>
    </row>
    <row r="1810" spans="1:1" s="556" customFormat="1" ht="12" hidden="1" customHeight="1">
      <c r="A1810" s="576"/>
    </row>
    <row r="1811" spans="1:1" s="556" customFormat="1" ht="12" hidden="1" customHeight="1">
      <c r="A1811" s="576"/>
    </row>
    <row r="1812" spans="1:1" s="556" customFormat="1" ht="12" hidden="1" customHeight="1">
      <c r="A1812" s="576"/>
    </row>
    <row r="1813" spans="1:1" s="556" customFormat="1" ht="12" hidden="1" customHeight="1">
      <c r="A1813" s="576"/>
    </row>
    <row r="1814" spans="1:1" s="556" customFormat="1" ht="12" hidden="1" customHeight="1">
      <c r="A1814" s="576"/>
    </row>
    <row r="1815" spans="1:1" s="556" customFormat="1" ht="12" hidden="1" customHeight="1">
      <c r="A1815" s="576"/>
    </row>
    <row r="1816" spans="1:1" s="556" customFormat="1" ht="12" hidden="1" customHeight="1">
      <c r="A1816" s="576"/>
    </row>
    <row r="1817" spans="1:1" s="556" customFormat="1" ht="12" hidden="1" customHeight="1">
      <c r="A1817" s="576"/>
    </row>
    <row r="1818" spans="1:1" s="556" customFormat="1" ht="12" hidden="1" customHeight="1">
      <c r="A1818" s="576"/>
    </row>
    <row r="1819" spans="1:1" s="556" customFormat="1" ht="12" hidden="1" customHeight="1">
      <c r="A1819" s="576"/>
    </row>
    <row r="1820" spans="1:1" s="556" customFormat="1" ht="12" hidden="1" customHeight="1">
      <c r="A1820" s="576"/>
    </row>
    <row r="1821" spans="1:1" s="556" customFormat="1" ht="12" hidden="1" customHeight="1">
      <c r="A1821" s="576"/>
    </row>
    <row r="1822" spans="1:1" s="556" customFormat="1" ht="12" hidden="1" customHeight="1">
      <c r="A1822" s="576"/>
    </row>
    <row r="1823" spans="1:1" s="556" customFormat="1" ht="12" hidden="1" customHeight="1">
      <c r="A1823" s="576"/>
    </row>
    <row r="1824" spans="1:1" s="556" customFormat="1" ht="12" hidden="1" customHeight="1">
      <c r="A1824" s="576"/>
    </row>
    <row r="1825" spans="1:1" s="556" customFormat="1" ht="12" hidden="1" customHeight="1">
      <c r="A1825" s="576"/>
    </row>
    <row r="1826" spans="1:1" s="556" customFormat="1" ht="12" hidden="1" customHeight="1">
      <c r="A1826" s="576"/>
    </row>
    <row r="1827" spans="1:1" s="556" customFormat="1" ht="12" hidden="1" customHeight="1">
      <c r="A1827" s="576"/>
    </row>
    <row r="1828" spans="1:1" s="556" customFormat="1" ht="12" hidden="1" customHeight="1">
      <c r="A1828" s="576"/>
    </row>
    <row r="1829" spans="1:1" s="556" customFormat="1" ht="12" hidden="1" customHeight="1">
      <c r="A1829" s="576"/>
    </row>
    <row r="1830" spans="1:1" s="556" customFormat="1" ht="12" hidden="1" customHeight="1">
      <c r="A1830" s="576"/>
    </row>
    <row r="1831" spans="1:1" s="556" customFormat="1" ht="12" hidden="1" customHeight="1">
      <c r="A1831" s="576"/>
    </row>
    <row r="1832" spans="1:1" s="556" customFormat="1" ht="12" hidden="1" customHeight="1">
      <c r="A1832" s="576"/>
    </row>
    <row r="1833" spans="1:1" s="556" customFormat="1" ht="12" hidden="1" customHeight="1">
      <c r="A1833" s="576"/>
    </row>
    <row r="1834" spans="1:1" s="556" customFormat="1" ht="12" hidden="1" customHeight="1">
      <c r="A1834" s="576"/>
    </row>
    <row r="1835" spans="1:1" s="556" customFormat="1" ht="12" hidden="1" customHeight="1">
      <c r="A1835" s="576"/>
    </row>
    <row r="1836" spans="1:1" s="556" customFormat="1" ht="12" hidden="1" customHeight="1">
      <c r="A1836" s="576"/>
    </row>
    <row r="1837" spans="1:1" s="556" customFormat="1" ht="12" hidden="1" customHeight="1">
      <c r="A1837" s="576"/>
    </row>
    <row r="1838" spans="1:1" s="556" customFormat="1" ht="12" hidden="1" customHeight="1">
      <c r="A1838" s="576"/>
    </row>
    <row r="1839" spans="1:1" s="556" customFormat="1" ht="12" hidden="1" customHeight="1">
      <c r="A1839" s="576"/>
    </row>
    <row r="1840" spans="1:1" s="556" customFormat="1" ht="12" hidden="1" customHeight="1">
      <c r="A1840" s="576"/>
    </row>
    <row r="1841" spans="1:1" s="556" customFormat="1" ht="12" hidden="1" customHeight="1">
      <c r="A1841" s="576"/>
    </row>
    <row r="1842" spans="1:1" s="556" customFormat="1" ht="12" hidden="1" customHeight="1">
      <c r="A1842" s="576"/>
    </row>
    <row r="1843" spans="1:1" s="556" customFormat="1" ht="12" hidden="1" customHeight="1">
      <c r="A1843" s="576"/>
    </row>
    <row r="1844" spans="1:1" s="556" customFormat="1" ht="12" hidden="1" customHeight="1">
      <c r="A1844" s="576"/>
    </row>
    <row r="1845" spans="1:1" s="556" customFormat="1" ht="12" hidden="1" customHeight="1">
      <c r="A1845" s="576"/>
    </row>
    <row r="1846" spans="1:1" s="556" customFormat="1" ht="12" hidden="1" customHeight="1">
      <c r="A1846" s="576"/>
    </row>
    <row r="1847" spans="1:1" s="556" customFormat="1" ht="12" hidden="1" customHeight="1">
      <c r="A1847" s="576"/>
    </row>
    <row r="1848" spans="1:1" s="556" customFormat="1" ht="12" hidden="1" customHeight="1">
      <c r="A1848" s="576"/>
    </row>
    <row r="1849" spans="1:1" s="556" customFormat="1" ht="12" hidden="1" customHeight="1">
      <c r="A1849" s="576"/>
    </row>
    <row r="1850" spans="1:1" s="556" customFormat="1" ht="12" hidden="1" customHeight="1">
      <c r="A1850" s="576"/>
    </row>
    <row r="1851" spans="1:1" s="556" customFormat="1" ht="12" hidden="1" customHeight="1">
      <c r="A1851" s="576"/>
    </row>
    <row r="1852" spans="1:1" s="556" customFormat="1" ht="12" hidden="1" customHeight="1">
      <c r="A1852" s="576"/>
    </row>
    <row r="1853" spans="1:1" s="556" customFormat="1" ht="12" hidden="1" customHeight="1">
      <c r="A1853" s="576"/>
    </row>
    <row r="1854" spans="1:1" s="556" customFormat="1" ht="12" hidden="1" customHeight="1">
      <c r="A1854" s="576"/>
    </row>
    <row r="1855" spans="1:1" s="556" customFormat="1" ht="12" hidden="1" customHeight="1">
      <c r="A1855" s="576"/>
    </row>
    <row r="1856" spans="1:1" s="556" customFormat="1" ht="12" hidden="1" customHeight="1">
      <c r="A1856" s="576"/>
    </row>
    <row r="1857" spans="1:1" s="556" customFormat="1" ht="12" hidden="1" customHeight="1">
      <c r="A1857" s="576"/>
    </row>
    <row r="1858" spans="1:1" s="556" customFormat="1" ht="12" hidden="1" customHeight="1">
      <c r="A1858" s="576"/>
    </row>
    <row r="1859" spans="1:1" s="556" customFormat="1" ht="12" hidden="1" customHeight="1">
      <c r="A1859" s="576"/>
    </row>
    <row r="1860" spans="1:1" s="556" customFormat="1" ht="12" hidden="1" customHeight="1">
      <c r="A1860" s="576"/>
    </row>
    <row r="1861" spans="1:1" s="556" customFormat="1" ht="12" hidden="1" customHeight="1">
      <c r="A1861" s="576"/>
    </row>
    <row r="1862" spans="1:1" s="556" customFormat="1" ht="12" hidden="1" customHeight="1">
      <c r="A1862" s="576"/>
    </row>
    <row r="1863" spans="1:1" s="556" customFormat="1" ht="12" hidden="1" customHeight="1">
      <c r="A1863" s="576"/>
    </row>
    <row r="1864" spans="1:1" s="556" customFormat="1" ht="12" hidden="1" customHeight="1">
      <c r="A1864" s="576"/>
    </row>
    <row r="1865" spans="1:1" s="556" customFormat="1" ht="12" hidden="1" customHeight="1">
      <c r="A1865" s="576"/>
    </row>
    <row r="1866" spans="1:1" s="556" customFormat="1" ht="12" hidden="1" customHeight="1">
      <c r="A1866" s="576"/>
    </row>
    <row r="1867" spans="1:1" s="556" customFormat="1" ht="12" hidden="1" customHeight="1">
      <c r="A1867" s="576"/>
    </row>
    <row r="1868" spans="1:1" s="556" customFormat="1" ht="12" hidden="1" customHeight="1">
      <c r="A1868" s="576"/>
    </row>
    <row r="1869" spans="1:1" s="556" customFormat="1" ht="12" hidden="1" customHeight="1">
      <c r="A1869" s="576"/>
    </row>
    <row r="1870" spans="1:1" s="556" customFormat="1" ht="12" hidden="1" customHeight="1">
      <c r="A1870" s="576"/>
    </row>
    <row r="1871" spans="1:1" s="556" customFormat="1" ht="12" hidden="1" customHeight="1">
      <c r="A1871" s="576"/>
    </row>
    <row r="1872" spans="1:1" s="556" customFormat="1" ht="12" hidden="1" customHeight="1">
      <c r="A1872" s="576"/>
    </row>
    <row r="1873" spans="1:1" s="556" customFormat="1" ht="12" hidden="1" customHeight="1">
      <c r="A1873" s="576"/>
    </row>
    <row r="1874" spans="1:1" s="556" customFormat="1" ht="12" hidden="1" customHeight="1">
      <c r="A1874" s="576"/>
    </row>
    <row r="1875" spans="1:1" s="556" customFormat="1" ht="12" hidden="1" customHeight="1">
      <c r="A1875" s="576"/>
    </row>
    <row r="1876" spans="1:1" s="556" customFormat="1" ht="12" hidden="1" customHeight="1">
      <c r="A1876" s="576"/>
    </row>
    <row r="1877" spans="1:1" s="556" customFormat="1" ht="12" hidden="1" customHeight="1">
      <c r="A1877" s="576"/>
    </row>
    <row r="1878" spans="1:1" s="556" customFormat="1" ht="12" hidden="1" customHeight="1">
      <c r="A1878" s="576"/>
    </row>
    <row r="1879" spans="1:1" s="556" customFormat="1" ht="12" hidden="1" customHeight="1">
      <c r="A1879" s="576"/>
    </row>
    <row r="1880" spans="1:1" s="556" customFormat="1" ht="12" hidden="1" customHeight="1">
      <c r="A1880" s="576"/>
    </row>
    <row r="1881" spans="1:1" s="556" customFormat="1" ht="12" hidden="1" customHeight="1">
      <c r="A1881" s="576"/>
    </row>
    <row r="1882" spans="1:1" s="556" customFormat="1" ht="12" hidden="1" customHeight="1">
      <c r="A1882" s="576"/>
    </row>
    <row r="1883" spans="1:1" s="556" customFormat="1" ht="12" hidden="1" customHeight="1">
      <c r="A1883" s="576"/>
    </row>
    <row r="1884" spans="1:1" s="556" customFormat="1" ht="12" hidden="1" customHeight="1">
      <c r="A1884" s="576"/>
    </row>
    <row r="1885" spans="1:1" s="556" customFormat="1" ht="12" hidden="1" customHeight="1">
      <c r="A1885" s="576"/>
    </row>
    <row r="1886" spans="1:1" s="556" customFormat="1" ht="12" hidden="1" customHeight="1">
      <c r="A1886" s="576"/>
    </row>
    <row r="1887" spans="1:1" s="556" customFormat="1" ht="12" hidden="1" customHeight="1">
      <c r="A1887" s="576"/>
    </row>
    <row r="1888" spans="1:1" s="556" customFormat="1" ht="12" hidden="1" customHeight="1">
      <c r="A1888" s="576"/>
    </row>
    <row r="1889" spans="1:1" s="556" customFormat="1" ht="12" hidden="1" customHeight="1">
      <c r="A1889" s="576"/>
    </row>
    <row r="1890" spans="1:1" s="556" customFormat="1" ht="12" hidden="1" customHeight="1">
      <c r="A1890" s="576"/>
    </row>
    <row r="1891" spans="1:1" s="556" customFormat="1" ht="12" hidden="1" customHeight="1">
      <c r="A1891" s="576"/>
    </row>
    <row r="1892" spans="1:1" s="556" customFormat="1" ht="12" hidden="1" customHeight="1">
      <c r="A1892" s="576"/>
    </row>
    <row r="1893" spans="1:1" s="556" customFormat="1" ht="12" hidden="1" customHeight="1">
      <c r="A1893" s="576"/>
    </row>
    <row r="1894" spans="1:1" s="556" customFormat="1" ht="12" hidden="1" customHeight="1">
      <c r="A1894" s="576"/>
    </row>
    <row r="1895" spans="1:1" s="556" customFormat="1" ht="12" hidden="1" customHeight="1">
      <c r="A1895" s="576"/>
    </row>
    <row r="1896" spans="1:1" s="556" customFormat="1" ht="12" hidden="1" customHeight="1">
      <c r="A1896" s="576"/>
    </row>
    <row r="1897" spans="1:1" s="556" customFormat="1" ht="12" hidden="1" customHeight="1">
      <c r="A1897" s="576"/>
    </row>
    <row r="1898" spans="1:1" s="556" customFormat="1" ht="12" hidden="1" customHeight="1">
      <c r="A1898" s="576"/>
    </row>
    <row r="1899" spans="1:1" s="556" customFormat="1" ht="12" hidden="1" customHeight="1">
      <c r="A1899" s="576"/>
    </row>
    <row r="1900" spans="1:1" s="556" customFormat="1" ht="12" hidden="1" customHeight="1">
      <c r="A1900" s="576"/>
    </row>
    <row r="1901" spans="1:1" s="556" customFormat="1" ht="12" hidden="1" customHeight="1">
      <c r="A1901" s="576"/>
    </row>
    <row r="1902" spans="1:1" s="556" customFormat="1" ht="12" hidden="1" customHeight="1">
      <c r="A1902" s="576"/>
    </row>
    <row r="1903" spans="1:1" s="556" customFormat="1" ht="12" hidden="1" customHeight="1">
      <c r="A1903" s="576"/>
    </row>
    <row r="1904" spans="1:1" s="556" customFormat="1" ht="12" hidden="1" customHeight="1">
      <c r="A1904" s="576"/>
    </row>
    <row r="1905" spans="1:1" s="556" customFormat="1" ht="12" hidden="1" customHeight="1">
      <c r="A1905" s="576"/>
    </row>
    <row r="1906" spans="1:1" s="556" customFormat="1" ht="12" hidden="1" customHeight="1">
      <c r="A1906" s="576"/>
    </row>
    <row r="1907" spans="1:1" s="556" customFormat="1" ht="12" hidden="1" customHeight="1">
      <c r="A1907" s="576"/>
    </row>
    <row r="1908" spans="1:1" s="556" customFormat="1" ht="12" hidden="1" customHeight="1">
      <c r="A1908" s="576"/>
    </row>
    <row r="1909" spans="1:1" s="556" customFormat="1" ht="12" hidden="1" customHeight="1">
      <c r="A1909" s="576"/>
    </row>
    <row r="1910" spans="1:1" s="556" customFormat="1" ht="12" hidden="1" customHeight="1">
      <c r="A1910" s="576"/>
    </row>
    <row r="1911" spans="1:1" s="556" customFormat="1" ht="12" hidden="1" customHeight="1">
      <c r="A1911" s="576"/>
    </row>
    <row r="1912" spans="1:1" s="556" customFormat="1" ht="12" hidden="1" customHeight="1">
      <c r="A1912" s="576"/>
    </row>
    <row r="1913" spans="1:1" s="556" customFormat="1" ht="12" hidden="1" customHeight="1">
      <c r="A1913" s="576"/>
    </row>
    <row r="1914" spans="1:1" s="556" customFormat="1" ht="12" hidden="1" customHeight="1">
      <c r="A1914" s="576"/>
    </row>
    <row r="1915" spans="1:1" s="556" customFormat="1" ht="12" hidden="1" customHeight="1">
      <c r="A1915" s="576"/>
    </row>
    <row r="1916" spans="1:1" s="556" customFormat="1" ht="12" hidden="1" customHeight="1">
      <c r="A1916" s="576"/>
    </row>
    <row r="1917" spans="1:1" s="556" customFormat="1" ht="12" hidden="1" customHeight="1">
      <c r="A1917" s="576"/>
    </row>
    <row r="1918" spans="1:1" s="556" customFormat="1" ht="12" hidden="1" customHeight="1">
      <c r="A1918" s="576"/>
    </row>
    <row r="1919" spans="1:1" s="556" customFormat="1" ht="12" hidden="1" customHeight="1">
      <c r="A1919" s="576"/>
    </row>
    <row r="1920" spans="1:1" s="556" customFormat="1" ht="12" hidden="1" customHeight="1">
      <c r="A1920" s="576"/>
    </row>
    <row r="1921" spans="1:1" s="556" customFormat="1" ht="12" hidden="1" customHeight="1">
      <c r="A1921" s="576"/>
    </row>
    <row r="1922" spans="1:1" s="556" customFormat="1" ht="12" hidden="1" customHeight="1">
      <c r="A1922" s="576"/>
    </row>
    <row r="1923" spans="1:1" s="556" customFormat="1" ht="12" hidden="1" customHeight="1">
      <c r="A1923" s="576"/>
    </row>
    <row r="1924" spans="1:1" s="556" customFormat="1" ht="12" hidden="1" customHeight="1">
      <c r="A1924" s="576"/>
    </row>
    <row r="1925" spans="1:1" s="556" customFormat="1" ht="12" hidden="1" customHeight="1">
      <c r="A1925" s="576"/>
    </row>
    <row r="1926" spans="1:1" s="556" customFormat="1" ht="12" hidden="1" customHeight="1">
      <c r="A1926" s="576"/>
    </row>
    <row r="1927" spans="1:1" s="556" customFormat="1" ht="12" hidden="1" customHeight="1">
      <c r="A1927" s="576"/>
    </row>
    <row r="1928" spans="1:1" s="556" customFormat="1" ht="12" hidden="1" customHeight="1">
      <c r="A1928" s="576"/>
    </row>
    <row r="1929" spans="1:1" s="556" customFormat="1" ht="12" hidden="1" customHeight="1">
      <c r="A1929" s="576"/>
    </row>
    <row r="1930" spans="1:1" s="556" customFormat="1" ht="12" hidden="1" customHeight="1">
      <c r="A1930" s="576"/>
    </row>
    <row r="1931" spans="1:1" s="556" customFormat="1" ht="12" hidden="1" customHeight="1">
      <c r="A1931" s="576"/>
    </row>
    <row r="1932" spans="1:1" s="556" customFormat="1" ht="12" hidden="1" customHeight="1">
      <c r="A1932" s="576"/>
    </row>
    <row r="1933" spans="1:1" s="556" customFormat="1" ht="12" hidden="1" customHeight="1">
      <c r="A1933" s="576"/>
    </row>
    <row r="1934" spans="1:1" s="556" customFormat="1" ht="12" hidden="1" customHeight="1">
      <c r="A1934" s="576"/>
    </row>
    <row r="1935" spans="1:1" s="556" customFormat="1" ht="12" hidden="1" customHeight="1">
      <c r="A1935" s="576"/>
    </row>
    <row r="1936" spans="1:1" s="556" customFormat="1" ht="12" hidden="1" customHeight="1">
      <c r="A1936" s="576"/>
    </row>
    <row r="1937" spans="1:1" s="556" customFormat="1" ht="12" hidden="1" customHeight="1">
      <c r="A1937" s="576"/>
    </row>
    <row r="1938" spans="1:1" s="556" customFormat="1" ht="12" hidden="1" customHeight="1">
      <c r="A1938" s="576"/>
    </row>
    <row r="1939" spans="1:1" s="556" customFormat="1" ht="12" hidden="1" customHeight="1">
      <c r="A1939" s="576"/>
    </row>
    <row r="1940" spans="1:1" s="556" customFormat="1" ht="12" hidden="1" customHeight="1">
      <c r="A1940" s="576"/>
    </row>
    <row r="1941" spans="1:1" s="556" customFormat="1" ht="12" hidden="1" customHeight="1">
      <c r="A1941" s="576"/>
    </row>
    <row r="1942" spans="1:1" s="556" customFormat="1" ht="12" hidden="1" customHeight="1">
      <c r="A1942" s="576"/>
    </row>
    <row r="1943" spans="1:1" s="556" customFormat="1" ht="12" hidden="1" customHeight="1">
      <c r="A1943" s="576"/>
    </row>
    <row r="1944" spans="1:1" s="556" customFormat="1" ht="12" hidden="1" customHeight="1">
      <c r="A1944" s="576"/>
    </row>
    <row r="1945" spans="1:1" s="556" customFormat="1" ht="12" hidden="1" customHeight="1">
      <c r="A1945" s="576"/>
    </row>
    <row r="1946" spans="1:1" s="556" customFormat="1" ht="12" hidden="1" customHeight="1">
      <c r="A1946" s="576"/>
    </row>
    <row r="1947" spans="1:1" s="556" customFormat="1" ht="12" hidden="1" customHeight="1">
      <c r="A1947" s="576"/>
    </row>
    <row r="1948" spans="1:1" s="556" customFormat="1" ht="12" hidden="1" customHeight="1">
      <c r="A1948" s="576"/>
    </row>
    <row r="1949" spans="1:1" s="556" customFormat="1" ht="12" hidden="1" customHeight="1">
      <c r="A1949" s="576"/>
    </row>
    <row r="1950" spans="1:1" s="556" customFormat="1" ht="12" hidden="1" customHeight="1">
      <c r="A1950" s="576"/>
    </row>
    <row r="1951" spans="1:1" s="556" customFormat="1" ht="12" hidden="1" customHeight="1">
      <c r="A1951" s="576"/>
    </row>
    <row r="1952" spans="1:1" s="556" customFormat="1" ht="12" hidden="1" customHeight="1">
      <c r="A1952" s="576"/>
    </row>
    <row r="1953" spans="1:1" s="556" customFormat="1" ht="12" hidden="1" customHeight="1">
      <c r="A1953" s="576"/>
    </row>
    <row r="1954" spans="1:1" s="556" customFormat="1" ht="12" hidden="1" customHeight="1">
      <c r="A1954" s="576"/>
    </row>
    <row r="1955" spans="1:1" s="556" customFormat="1" ht="12" hidden="1" customHeight="1">
      <c r="A1955" s="576"/>
    </row>
    <row r="1956" spans="1:1" s="556" customFormat="1" ht="12" hidden="1" customHeight="1">
      <c r="A1956" s="576"/>
    </row>
    <row r="1957" spans="1:1" s="556" customFormat="1" ht="12" hidden="1" customHeight="1">
      <c r="A1957" s="576"/>
    </row>
    <row r="1958" spans="1:1" s="556" customFormat="1" ht="12" hidden="1" customHeight="1">
      <c r="A1958" s="576"/>
    </row>
    <row r="1959" spans="1:1" s="556" customFormat="1" ht="12" hidden="1" customHeight="1">
      <c r="A1959" s="576"/>
    </row>
    <row r="1960" spans="1:1" s="556" customFormat="1" ht="12" hidden="1" customHeight="1">
      <c r="A1960" s="576"/>
    </row>
    <row r="1961" spans="1:1" s="556" customFormat="1" ht="12" hidden="1" customHeight="1">
      <c r="A1961" s="576"/>
    </row>
    <row r="1962" spans="1:1" s="556" customFormat="1" ht="12" hidden="1" customHeight="1">
      <c r="A1962" s="576"/>
    </row>
    <row r="1963" spans="1:1" s="556" customFormat="1" ht="12" hidden="1" customHeight="1">
      <c r="A1963" s="576"/>
    </row>
    <row r="1964" spans="1:1" s="556" customFormat="1" ht="12" hidden="1" customHeight="1">
      <c r="A1964" s="576"/>
    </row>
    <row r="1965" spans="1:1" s="556" customFormat="1" ht="12" hidden="1" customHeight="1">
      <c r="A1965" s="576"/>
    </row>
    <row r="1966" spans="1:1" s="556" customFormat="1" ht="12" hidden="1" customHeight="1">
      <c r="A1966" s="576"/>
    </row>
    <row r="1967" spans="1:1" s="556" customFormat="1" ht="12" hidden="1" customHeight="1">
      <c r="A1967" s="576"/>
    </row>
    <row r="1968" spans="1:1" s="556" customFormat="1" ht="12" hidden="1" customHeight="1">
      <c r="A1968" s="576"/>
    </row>
    <row r="1969" spans="1:1" s="556" customFormat="1" ht="12" hidden="1" customHeight="1">
      <c r="A1969" s="576"/>
    </row>
    <row r="1970" spans="1:1" s="556" customFormat="1" ht="12" hidden="1" customHeight="1">
      <c r="A1970" s="576"/>
    </row>
    <row r="1971" spans="1:1" s="556" customFormat="1" ht="12" hidden="1" customHeight="1">
      <c r="A1971" s="576"/>
    </row>
    <row r="1972" spans="1:1" s="556" customFormat="1" ht="12" hidden="1" customHeight="1">
      <c r="A1972" s="576"/>
    </row>
    <row r="1973" spans="1:1" s="556" customFormat="1" ht="12" hidden="1" customHeight="1">
      <c r="A1973" s="576"/>
    </row>
    <row r="1974" spans="1:1" s="556" customFormat="1" ht="12" hidden="1" customHeight="1">
      <c r="A1974" s="576"/>
    </row>
    <row r="1975" spans="1:1" s="556" customFormat="1" ht="12" hidden="1" customHeight="1">
      <c r="A1975" s="576"/>
    </row>
    <row r="1976" spans="1:1" s="556" customFormat="1" ht="12" hidden="1" customHeight="1">
      <c r="A1976" s="576"/>
    </row>
    <row r="1977" spans="1:1" s="556" customFormat="1" ht="12" hidden="1" customHeight="1">
      <c r="A1977" s="576"/>
    </row>
    <row r="1978" spans="1:1" s="556" customFormat="1" ht="12" hidden="1" customHeight="1">
      <c r="A1978" s="576"/>
    </row>
    <row r="1979" spans="1:1" s="556" customFormat="1" ht="12" hidden="1" customHeight="1">
      <c r="A1979" s="576"/>
    </row>
    <row r="1980" spans="1:1" s="556" customFormat="1" ht="12" hidden="1" customHeight="1">
      <c r="A1980" s="576"/>
    </row>
    <row r="1981" spans="1:1" s="556" customFormat="1" ht="12" hidden="1" customHeight="1">
      <c r="A1981" s="576"/>
    </row>
    <row r="1982" spans="1:1" s="556" customFormat="1" ht="12" hidden="1" customHeight="1">
      <c r="A1982" s="576"/>
    </row>
    <row r="1983" spans="1:1" s="556" customFormat="1" ht="12" hidden="1" customHeight="1">
      <c r="A1983" s="576"/>
    </row>
    <row r="1984" spans="1:1" s="556" customFormat="1" ht="12" hidden="1" customHeight="1">
      <c r="A1984" s="576"/>
    </row>
    <row r="1985" spans="1:1" s="556" customFormat="1" ht="12" hidden="1" customHeight="1">
      <c r="A1985" s="576"/>
    </row>
    <row r="1986" spans="1:1" s="556" customFormat="1" ht="12" hidden="1" customHeight="1">
      <c r="A1986" s="576"/>
    </row>
    <row r="1987" spans="1:1" s="556" customFormat="1" ht="12" hidden="1" customHeight="1">
      <c r="A1987" s="576"/>
    </row>
    <row r="1988" spans="1:1" s="556" customFormat="1" ht="12" hidden="1" customHeight="1">
      <c r="A1988" s="576"/>
    </row>
    <row r="1989" spans="1:1" s="556" customFormat="1" ht="12" hidden="1" customHeight="1">
      <c r="A1989" s="576"/>
    </row>
    <row r="1990" spans="1:1" s="556" customFormat="1" ht="12" hidden="1" customHeight="1">
      <c r="A1990" s="576"/>
    </row>
    <row r="1991" spans="1:1" s="556" customFormat="1" ht="12" hidden="1" customHeight="1">
      <c r="A1991" s="576"/>
    </row>
    <row r="1992" spans="1:1" s="556" customFormat="1" ht="12" hidden="1" customHeight="1">
      <c r="A1992" s="576"/>
    </row>
    <row r="1993" spans="1:1" s="556" customFormat="1" ht="12" hidden="1" customHeight="1">
      <c r="A1993" s="576"/>
    </row>
    <row r="1994" spans="1:1" s="556" customFormat="1" ht="12" hidden="1" customHeight="1">
      <c r="A1994" s="576"/>
    </row>
    <row r="1995" spans="1:1" s="556" customFormat="1" ht="12" hidden="1" customHeight="1">
      <c r="A1995" s="576"/>
    </row>
    <row r="1996" spans="1:1" s="556" customFormat="1" ht="12" hidden="1" customHeight="1">
      <c r="A1996" s="576"/>
    </row>
    <row r="1997" spans="1:1" s="556" customFormat="1" ht="12" hidden="1" customHeight="1">
      <c r="A1997" s="576"/>
    </row>
    <row r="1998" spans="1:1" s="556" customFormat="1" ht="12" hidden="1" customHeight="1">
      <c r="A1998" s="576"/>
    </row>
    <row r="1999" spans="1:1" s="556" customFormat="1" ht="12" hidden="1" customHeight="1">
      <c r="A1999" s="576"/>
    </row>
    <row r="2000" spans="1:1" s="556" customFormat="1" ht="12" hidden="1" customHeight="1">
      <c r="A2000" s="576"/>
    </row>
    <row r="2001" spans="1:1" s="556" customFormat="1" ht="12" hidden="1" customHeight="1">
      <c r="A2001" s="576"/>
    </row>
    <row r="2002" spans="1:1" s="556" customFormat="1" ht="12" hidden="1" customHeight="1">
      <c r="A2002" s="576"/>
    </row>
    <row r="2003" spans="1:1" s="556" customFormat="1" ht="12" hidden="1" customHeight="1">
      <c r="A2003" s="576"/>
    </row>
    <row r="2004" spans="1:1" s="556" customFormat="1" ht="12" hidden="1" customHeight="1">
      <c r="A2004" s="576"/>
    </row>
    <row r="2005" spans="1:1" s="556" customFormat="1" ht="12" hidden="1" customHeight="1">
      <c r="A2005" s="576"/>
    </row>
    <row r="2006" spans="1:1" s="556" customFormat="1" ht="12" hidden="1" customHeight="1">
      <c r="A2006" s="576"/>
    </row>
    <row r="2007" spans="1:1" s="556" customFormat="1" ht="12" hidden="1" customHeight="1">
      <c r="A2007" s="576"/>
    </row>
    <row r="2008" spans="1:1" s="556" customFormat="1" ht="12" hidden="1" customHeight="1">
      <c r="A2008" s="576"/>
    </row>
    <row r="2009" spans="1:1" s="556" customFormat="1" ht="12" hidden="1" customHeight="1">
      <c r="A2009" s="576"/>
    </row>
    <row r="2010" spans="1:1" s="556" customFormat="1" ht="12" hidden="1" customHeight="1">
      <c r="A2010" s="576"/>
    </row>
    <row r="2011" spans="1:1" s="556" customFormat="1" ht="12" hidden="1" customHeight="1">
      <c r="A2011" s="576"/>
    </row>
    <row r="2012" spans="1:1" s="556" customFormat="1" ht="12" hidden="1" customHeight="1">
      <c r="A2012" s="576"/>
    </row>
    <row r="2013" spans="1:1" s="556" customFormat="1" ht="12" hidden="1" customHeight="1">
      <c r="A2013" s="576"/>
    </row>
    <row r="2014" spans="1:1" s="556" customFormat="1" ht="12" hidden="1" customHeight="1">
      <c r="A2014" s="576"/>
    </row>
    <row r="2015" spans="1:1" s="556" customFormat="1" ht="12" hidden="1" customHeight="1">
      <c r="A2015" s="576"/>
    </row>
    <row r="2016" spans="1:1" s="556" customFormat="1" ht="12" hidden="1" customHeight="1">
      <c r="A2016" s="576"/>
    </row>
    <row r="2017" spans="1:1" s="556" customFormat="1" ht="12" hidden="1" customHeight="1">
      <c r="A2017" s="576"/>
    </row>
    <row r="2018" spans="1:1" s="556" customFormat="1" ht="12" hidden="1" customHeight="1">
      <c r="A2018" s="576"/>
    </row>
    <row r="2019" spans="1:1" s="556" customFormat="1" ht="12" hidden="1" customHeight="1">
      <c r="A2019" s="576"/>
    </row>
    <row r="2020" spans="1:1" s="556" customFormat="1" ht="12" hidden="1" customHeight="1">
      <c r="A2020" s="576"/>
    </row>
    <row r="2021" spans="1:1" s="556" customFormat="1" ht="12" hidden="1" customHeight="1">
      <c r="A2021" s="576"/>
    </row>
    <row r="2022" spans="1:1" s="556" customFormat="1" ht="12" hidden="1" customHeight="1">
      <c r="A2022" s="576"/>
    </row>
    <row r="2023" spans="1:1" s="556" customFormat="1" ht="12" hidden="1" customHeight="1">
      <c r="A2023" s="576"/>
    </row>
    <row r="2024" spans="1:1" s="556" customFormat="1" ht="12" hidden="1" customHeight="1">
      <c r="A2024" s="576"/>
    </row>
    <row r="2025" spans="1:1" s="556" customFormat="1" ht="12" hidden="1" customHeight="1">
      <c r="A2025" s="576"/>
    </row>
    <row r="2026" spans="1:1" s="556" customFormat="1" ht="12" hidden="1" customHeight="1">
      <c r="A2026" s="576"/>
    </row>
    <row r="2027" spans="1:1" s="556" customFormat="1" ht="12" hidden="1" customHeight="1">
      <c r="A2027" s="576"/>
    </row>
    <row r="2028" spans="1:1" s="556" customFormat="1" ht="12" hidden="1" customHeight="1">
      <c r="A2028" s="576"/>
    </row>
    <row r="2029" spans="1:1" s="556" customFormat="1" ht="12" hidden="1" customHeight="1">
      <c r="A2029" s="576"/>
    </row>
    <row r="2030" spans="1:1" s="556" customFormat="1" ht="12" hidden="1" customHeight="1">
      <c r="A2030" s="576"/>
    </row>
    <row r="2031" spans="1:1" s="556" customFormat="1" ht="12" hidden="1" customHeight="1">
      <c r="A2031" s="576"/>
    </row>
    <row r="2032" spans="1:1" s="556" customFormat="1" ht="12" hidden="1" customHeight="1">
      <c r="A2032" s="576"/>
    </row>
    <row r="2033" spans="1:1" s="556" customFormat="1" ht="12" hidden="1" customHeight="1">
      <c r="A2033" s="576"/>
    </row>
    <row r="2034" spans="1:1" s="556" customFormat="1" ht="12" hidden="1" customHeight="1">
      <c r="A2034" s="576"/>
    </row>
    <row r="2035" spans="1:1" s="556" customFormat="1" ht="12" hidden="1" customHeight="1">
      <c r="A2035" s="576"/>
    </row>
    <row r="2036" spans="1:1" s="556" customFormat="1" ht="12" hidden="1" customHeight="1">
      <c r="A2036" s="576"/>
    </row>
    <row r="2037" spans="1:1" s="556" customFormat="1" ht="12" hidden="1" customHeight="1">
      <c r="A2037" s="576"/>
    </row>
    <row r="2038" spans="1:1" s="556" customFormat="1" ht="12" hidden="1" customHeight="1">
      <c r="A2038" s="576"/>
    </row>
    <row r="2039" spans="1:1" s="556" customFormat="1" ht="12" hidden="1" customHeight="1">
      <c r="A2039" s="576"/>
    </row>
    <row r="2040" spans="1:1" s="556" customFormat="1" ht="12" hidden="1" customHeight="1">
      <c r="A2040" s="576"/>
    </row>
    <row r="2041" spans="1:1" s="556" customFormat="1" ht="12" hidden="1" customHeight="1">
      <c r="A2041" s="576"/>
    </row>
    <row r="2042" spans="1:1" s="556" customFormat="1" ht="12" hidden="1" customHeight="1">
      <c r="A2042" s="576"/>
    </row>
    <row r="2043" spans="1:1" s="556" customFormat="1" ht="12" hidden="1" customHeight="1">
      <c r="A2043" s="576"/>
    </row>
    <row r="2044" spans="1:1" s="556" customFormat="1" ht="12" hidden="1" customHeight="1">
      <c r="A2044" s="576"/>
    </row>
    <row r="2045" spans="1:1" s="556" customFormat="1" ht="12" hidden="1" customHeight="1">
      <c r="A2045" s="576"/>
    </row>
    <row r="2046" spans="1:1" s="556" customFormat="1" ht="12" hidden="1" customHeight="1">
      <c r="A2046" s="576"/>
    </row>
    <row r="2047" spans="1:1" s="556" customFormat="1" ht="12" hidden="1" customHeight="1">
      <c r="A2047" s="576"/>
    </row>
    <row r="2048" spans="1:1" s="556" customFormat="1" ht="12" hidden="1" customHeight="1">
      <c r="A2048" s="576"/>
    </row>
    <row r="2049" spans="1:1" s="556" customFormat="1" ht="12" hidden="1" customHeight="1">
      <c r="A2049" s="576"/>
    </row>
    <row r="2050" spans="1:1" s="556" customFormat="1" ht="12" hidden="1" customHeight="1">
      <c r="A2050" s="576"/>
    </row>
    <row r="2051" spans="1:1" s="556" customFormat="1" ht="12" hidden="1" customHeight="1">
      <c r="A2051" s="576"/>
    </row>
    <row r="2052" spans="1:1" s="556" customFormat="1" ht="12" hidden="1" customHeight="1">
      <c r="A2052" s="576"/>
    </row>
    <row r="2053" spans="1:1" s="556" customFormat="1" ht="12" hidden="1" customHeight="1">
      <c r="A2053" s="576"/>
    </row>
    <row r="2054" spans="1:1" s="556" customFormat="1" ht="12" hidden="1" customHeight="1">
      <c r="A2054" s="576"/>
    </row>
    <row r="2055" spans="1:1" s="556" customFormat="1" ht="12" hidden="1" customHeight="1">
      <c r="A2055" s="576"/>
    </row>
    <row r="2056" spans="1:1" s="556" customFormat="1" ht="12" hidden="1" customHeight="1">
      <c r="A2056" s="576"/>
    </row>
    <row r="2057" spans="1:1" s="556" customFormat="1" ht="12" hidden="1" customHeight="1">
      <c r="A2057" s="576"/>
    </row>
    <row r="2058" spans="1:1" s="556" customFormat="1" ht="12" hidden="1" customHeight="1">
      <c r="A2058" s="576"/>
    </row>
    <row r="2059" spans="1:1" s="556" customFormat="1" ht="12" hidden="1" customHeight="1">
      <c r="A2059" s="576"/>
    </row>
    <row r="2060" spans="1:1" s="556" customFormat="1" ht="12" hidden="1" customHeight="1">
      <c r="A2060" s="576"/>
    </row>
    <row r="2061" spans="1:1" s="556" customFormat="1" ht="12" hidden="1" customHeight="1">
      <c r="A2061" s="576"/>
    </row>
    <row r="2062" spans="1:1" s="556" customFormat="1" ht="12" hidden="1" customHeight="1">
      <c r="A2062" s="576"/>
    </row>
    <row r="2063" spans="1:1" s="556" customFormat="1" ht="12" hidden="1" customHeight="1">
      <c r="A2063" s="576"/>
    </row>
    <row r="2064" spans="1:1" s="556" customFormat="1" ht="12" hidden="1" customHeight="1">
      <c r="A2064" s="576"/>
    </row>
    <row r="2065" spans="1:1" s="556" customFormat="1" ht="12" hidden="1" customHeight="1">
      <c r="A2065" s="576"/>
    </row>
    <row r="2066" spans="1:1" s="556" customFormat="1" ht="12" hidden="1" customHeight="1">
      <c r="A2066" s="576"/>
    </row>
    <row r="2067" spans="1:1" s="556" customFormat="1" ht="12" hidden="1" customHeight="1">
      <c r="A2067" s="576"/>
    </row>
    <row r="2068" spans="1:1" s="556" customFormat="1" ht="12" hidden="1" customHeight="1">
      <c r="A2068" s="576"/>
    </row>
    <row r="2069" spans="1:1" s="556" customFormat="1" ht="12" hidden="1" customHeight="1">
      <c r="A2069" s="576"/>
    </row>
    <row r="2070" spans="1:1" s="556" customFormat="1" ht="12" hidden="1" customHeight="1">
      <c r="A2070" s="576"/>
    </row>
    <row r="2071" spans="1:1" s="556" customFormat="1" ht="12" hidden="1" customHeight="1">
      <c r="A2071" s="576"/>
    </row>
    <row r="2072" spans="1:1" s="556" customFormat="1" ht="12" hidden="1" customHeight="1">
      <c r="A2072" s="576"/>
    </row>
    <row r="2073" spans="1:1" s="556" customFormat="1" ht="12" hidden="1" customHeight="1">
      <c r="A2073" s="576"/>
    </row>
    <row r="2074" spans="1:1" s="556" customFormat="1" ht="12" hidden="1" customHeight="1">
      <c r="A2074" s="576"/>
    </row>
    <row r="2075" spans="1:1" s="556" customFormat="1" ht="12" hidden="1" customHeight="1">
      <c r="A2075" s="576"/>
    </row>
    <row r="2076" spans="1:1" s="556" customFormat="1" ht="12" hidden="1" customHeight="1">
      <c r="A2076" s="576"/>
    </row>
    <row r="2077" spans="1:1" s="556" customFormat="1" ht="12" hidden="1" customHeight="1">
      <c r="A2077" s="576"/>
    </row>
    <row r="2078" spans="1:1" s="556" customFormat="1" ht="12" hidden="1" customHeight="1">
      <c r="A2078" s="576"/>
    </row>
    <row r="2079" spans="1:1" s="556" customFormat="1" ht="12" hidden="1" customHeight="1">
      <c r="A2079" s="576"/>
    </row>
    <row r="2080" spans="1:1" s="556" customFormat="1" ht="12" hidden="1" customHeight="1">
      <c r="A2080" s="576"/>
    </row>
    <row r="2081" spans="1:1" s="556" customFormat="1" ht="12" hidden="1" customHeight="1">
      <c r="A2081" s="576"/>
    </row>
    <row r="2082" spans="1:1" s="556" customFormat="1" ht="12" hidden="1" customHeight="1">
      <c r="A2082" s="576"/>
    </row>
    <row r="2083" spans="1:1" s="556" customFormat="1" ht="12" hidden="1" customHeight="1">
      <c r="A2083" s="576"/>
    </row>
    <row r="2084" spans="1:1" s="556" customFormat="1" ht="12" hidden="1" customHeight="1">
      <c r="A2084" s="576"/>
    </row>
    <row r="2085" spans="1:1" s="556" customFormat="1" ht="12" hidden="1" customHeight="1">
      <c r="A2085" s="576"/>
    </row>
    <row r="2086" spans="1:1" s="556" customFormat="1" ht="12" hidden="1" customHeight="1">
      <c r="A2086" s="576"/>
    </row>
    <row r="2087" spans="1:1" s="556" customFormat="1" ht="12" hidden="1" customHeight="1">
      <c r="A2087" s="576"/>
    </row>
    <row r="2088" spans="1:1" s="556" customFormat="1" ht="12" hidden="1" customHeight="1">
      <c r="A2088" s="576"/>
    </row>
    <row r="2089" spans="1:1" s="556" customFormat="1" ht="12" hidden="1" customHeight="1">
      <c r="A2089" s="576"/>
    </row>
    <row r="2090" spans="1:1" s="556" customFormat="1" ht="12" hidden="1" customHeight="1">
      <c r="A2090" s="576"/>
    </row>
    <row r="2091" spans="1:1" s="556" customFormat="1" ht="12" hidden="1" customHeight="1">
      <c r="A2091" s="576"/>
    </row>
    <row r="2092" spans="1:1" s="556" customFormat="1" ht="12" hidden="1" customHeight="1">
      <c r="A2092" s="576"/>
    </row>
    <row r="2093" spans="1:1" s="556" customFormat="1" ht="12" hidden="1" customHeight="1">
      <c r="A2093" s="576"/>
    </row>
    <row r="2094" spans="1:1" s="556" customFormat="1" ht="12" hidden="1" customHeight="1">
      <c r="A2094" s="576"/>
    </row>
    <row r="2095" spans="1:1" s="556" customFormat="1" ht="12" hidden="1" customHeight="1">
      <c r="A2095" s="576"/>
    </row>
    <row r="2096" spans="1:1" s="556" customFormat="1" ht="12" hidden="1" customHeight="1">
      <c r="A2096" s="576"/>
    </row>
    <row r="2097" spans="1:1" s="556" customFormat="1" ht="12" hidden="1" customHeight="1">
      <c r="A2097" s="576"/>
    </row>
    <row r="2098" spans="1:1" s="556" customFormat="1" ht="12" hidden="1" customHeight="1">
      <c r="A2098" s="576"/>
    </row>
    <row r="2099" spans="1:1" s="556" customFormat="1" ht="12" hidden="1" customHeight="1">
      <c r="A2099" s="576"/>
    </row>
    <row r="2100" spans="1:1" s="556" customFormat="1" ht="12" hidden="1" customHeight="1">
      <c r="A2100" s="576"/>
    </row>
    <row r="2101" spans="1:1" s="556" customFormat="1" ht="12" hidden="1" customHeight="1">
      <c r="A2101" s="576"/>
    </row>
    <row r="2102" spans="1:1" s="556" customFormat="1" ht="12" hidden="1" customHeight="1">
      <c r="A2102" s="576"/>
    </row>
    <row r="2103" spans="1:1" s="556" customFormat="1" ht="12" hidden="1" customHeight="1">
      <c r="A2103" s="576"/>
    </row>
    <row r="2104" spans="1:1" s="556" customFormat="1" ht="12" hidden="1" customHeight="1">
      <c r="A2104" s="576"/>
    </row>
    <row r="2105" spans="1:1" s="556" customFormat="1" ht="12" hidden="1" customHeight="1">
      <c r="A2105" s="576"/>
    </row>
    <row r="2106" spans="1:1" s="556" customFormat="1" ht="12" hidden="1" customHeight="1">
      <c r="A2106" s="576"/>
    </row>
    <row r="2107" spans="1:1" s="556" customFormat="1" ht="12" hidden="1" customHeight="1">
      <c r="A2107" s="576"/>
    </row>
    <row r="2108" spans="1:1" s="556" customFormat="1" ht="12" hidden="1" customHeight="1">
      <c r="A2108" s="576"/>
    </row>
    <row r="2109" spans="1:1" s="556" customFormat="1" ht="12" hidden="1" customHeight="1">
      <c r="A2109" s="576"/>
    </row>
    <row r="2110" spans="1:1" s="556" customFormat="1" ht="12" hidden="1" customHeight="1">
      <c r="A2110" s="576"/>
    </row>
    <row r="2111" spans="1:1" s="556" customFormat="1" ht="12" hidden="1" customHeight="1">
      <c r="A2111" s="576"/>
    </row>
    <row r="2112" spans="1:1" s="556" customFormat="1" ht="12" hidden="1" customHeight="1">
      <c r="A2112" s="576"/>
    </row>
    <row r="2113" spans="1:1" s="556" customFormat="1" ht="12" hidden="1" customHeight="1">
      <c r="A2113" s="576"/>
    </row>
    <row r="2114" spans="1:1" s="556" customFormat="1" ht="12" hidden="1" customHeight="1">
      <c r="A2114" s="576"/>
    </row>
    <row r="2115" spans="1:1" s="556" customFormat="1" ht="12" hidden="1" customHeight="1">
      <c r="A2115" s="576"/>
    </row>
    <row r="2116" spans="1:1" s="556" customFormat="1" ht="12" hidden="1" customHeight="1">
      <c r="A2116" s="576"/>
    </row>
    <row r="2117" spans="1:1" s="556" customFormat="1" ht="12" hidden="1" customHeight="1">
      <c r="A2117" s="576"/>
    </row>
    <row r="2118" spans="1:1" s="556" customFormat="1" ht="12" hidden="1" customHeight="1">
      <c r="A2118" s="576"/>
    </row>
    <row r="2119" spans="1:1" s="556" customFormat="1" ht="12" hidden="1" customHeight="1">
      <c r="A2119" s="576"/>
    </row>
    <row r="2120" spans="1:1" s="556" customFormat="1" ht="12" hidden="1" customHeight="1">
      <c r="A2120" s="576"/>
    </row>
    <row r="2121" spans="1:1" s="556" customFormat="1" ht="12" hidden="1" customHeight="1">
      <c r="A2121" s="576"/>
    </row>
    <row r="2122" spans="1:1" s="556" customFormat="1" ht="12" hidden="1" customHeight="1">
      <c r="A2122" s="576"/>
    </row>
    <row r="2123" spans="1:1" s="556" customFormat="1" ht="12" hidden="1" customHeight="1">
      <c r="A2123" s="576"/>
    </row>
    <row r="2124" spans="1:1" s="556" customFormat="1" ht="12" hidden="1" customHeight="1">
      <c r="A2124" s="576"/>
    </row>
    <row r="2125" spans="1:1" s="556" customFormat="1" ht="12" hidden="1" customHeight="1">
      <c r="A2125" s="576"/>
    </row>
    <row r="2126" spans="1:1" s="556" customFormat="1" ht="12" hidden="1" customHeight="1">
      <c r="A2126" s="576"/>
    </row>
    <row r="2127" spans="1:1" s="556" customFormat="1" ht="12" hidden="1" customHeight="1">
      <c r="A2127" s="576"/>
    </row>
    <row r="2128" spans="1:1" s="556" customFormat="1" ht="12" hidden="1" customHeight="1">
      <c r="A2128" s="576"/>
    </row>
    <row r="2129" spans="1:1" s="556" customFormat="1" ht="12" hidden="1" customHeight="1">
      <c r="A2129" s="576"/>
    </row>
    <row r="2130" spans="1:1" s="556" customFormat="1" ht="12" hidden="1" customHeight="1">
      <c r="A2130" s="576"/>
    </row>
    <row r="2131" spans="1:1" s="556" customFormat="1" ht="12" hidden="1" customHeight="1">
      <c r="A2131" s="576"/>
    </row>
    <row r="2132" spans="1:1" s="556" customFormat="1" ht="12" hidden="1" customHeight="1">
      <c r="A2132" s="576"/>
    </row>
    <row r="2133" spans="1:1" s="556" customFormat="1" ht="12" hidden="1" customHeight="1">
      <c r="A2133" s="576"/>
    </row>
    <row r="2134" spans="1:1" s="556" customFormat="1" ht="12" hidden="1" customHeight="1">
      <c r="A2134" s="576"/>
    </row>
    <row r="2135" spans="1:1" s="556" customFormat="1" ht="12" hidden="1" customHeight="1">
      <c r="A2135" s="576"/>
    </row>
    <row r="2136" spans="1:1" s="556" customFormat="1" ht="12" hidden="1" customHeight="1">
      <c r="A2136" s="576"/>
    </row>
    <row r="2137" spans="1:1" s="556" customFormat="1" ht="12" hidden="1" customHeight="1">
      <c r="A2137" s="576"/>
    </row>
    <row r="2138" spans="1:1" s="556" customFormat="1" ht="12" hidden="1" customHeight="1">
      <c r="A2138" s="576"/>
    </row>
    <row r="2139" spans="1:1" s="556" customFormat="1" ht="12" hidden="1" customHeight="1">
      <c r="A2139" s="576"/>
    </row>
    <row r="2140" spans="1:1" s="556" customFormat="1" ht="12" hidden="1" customHeight="1">
      <c r="A2140" s="576"/>
    </row>
    <row r="2141" spans="1:1" s="556" customFormat="1" ht="12" hidden="1" customHeight="1">
      <c r="A2141" s="576"/>
    </row>
    <row r="2142" spans="1:1" s="556" customFormat="1" ht="12" hidden="1" customHeight="1">
      <c r="A2142" s="576"/>
    </row>
    <row r="2143" spans="1:1" s="556" customFormat="1" ht="12" hidden="1" customHeight="1">
      <c r="A2143" s="576"/>
    </row>
    <row r="2144" spans="1:1" s="556" customFormat="1" ht="12" hidden="1" customHeight="1">
      <c r="A2144" s="576"/>
    </row>
    <row r="2145" spans="1:1" s="556" customFormat="1" ht="12" hidden="1" customHeight="1">
      <c r="A2145" s="576"/>
    </row>
    <row r="2146" spans="1:1" s="556" customFormat="1" ht="12" hidden="1" customHeight="1">
      <c r="A2146" s="576"/>
    </row>
    <row r="2147" spans="1:1" s="556" customFormat="1" ht="12" hidden="1" customHeight="1">
      <c r="A2147" s="576"/>
    </row>
    <row r="2148" spans="1:1" s="556" customFormat="1" ht="12" hidden="1" customHeight="1">
      <c r="A2148" s="576"/>
    </row>
    <row r="2149" spans="1:1" s="556" customFormat="1" ht="12" hidden="1" customHeight="1">
      <c r="A2149" s="576"/>
    </row>
    <row r="2150" spans="1:1" s="556" customFormat="1" ht="12" hidden="1" customHeight="1">
      <c r="A2150" s="576"/>
    </row>
    <row r="2151" spans="1:1" s="556" customFormat="1" ht="12" hidden="1" customHeight="1">
      <c r="A2151" s="576"/>
    </row>
    <row r="2152" spans="1:1" s="556" customFormat="1" ht="12" hidden="1" customHeight="1">
      <c r="A2152" s="576"/>
    </row>
    <row r="2153" spans="1:1" s="556" customFormat="1" ht="12" hidden="1" customHeight="1">
      <c r="A2153" s="576"/>
    </row>
    <row r="2154" spans="1:1" s="556" customFormat="1" ht="12" hidden="1" customHeight="1">
      <c r="A2154" s="576"/>
    </row>
    <row r="2155" spans="1:1" s="556" customFormat="1" ht="12" hidden="1" customHeight="1">
      <c r="A2155" s="576"/>
    </row>
    <row r="2156" spans="1:1" s="556" customFormat="1" ht="12" hidden="1" customHeight="1">
      <c r="A2156" s="576"/>
    </row>
    <row r="2157" spans="1:1" s="556" customFormat="1" ht="12" hidden="1" customHeight="1">
      <c r="A2157" s="576"/>
    </row>
    <row r="2158" spans="1:1" s="556" customFormat="1" ht="12" hidden="1" customHeight="1">
      <c r="A2158" s="576"/>
    </row>
    <row r="2159" spans="1:1" s="556" customFormat="1" ht="12" hidden="1" customHeight="1">
      <c r="A2159" s="576"/>
    </row>
    <row r="2160" spans="1:1" s="556" customFormat="1" ht="12" hidden="1" customHeight="1">
      <c r="A2160" s="576"/>
    </row>
    <row r="2161" spans="1:1" s="556" customFormat="1" ht="12" hidden="1" customHeight="1">
      <c r="A2161" s="576"/>
    </row>
    <row r="2162" spans="1:1" s="556" customFormat="1" ht="12" hidden="1" customHeight="1">
      <c r="A2162" s="576"/>
    </row>
    <row r="2163" spans="1:1" s="556" customFormat="1" ht="12" hidden="1" customHeight="1">
      <c r="A2163" s="576"/>
    </row>
    <row r="2164" spans="1:1" s="556" customFormat="1" ht="12" hidden="1" customHeight="1">
      <c r="A2164" s="576"/>
    </row>
    <row r="2165" spans="1:1" s="556" customFormat="1" ht="12" hidden="1" customHeight="1">
      <c r="A2165" s="576"/>
    </row>
    <row r="2166" spans="1:1" s="556" customFormat="1" ht="12" hidden="1" customHeight="1">
      <c r="A2166" s="576"/>
    </row>
    <row r="2167" spans="1:1" s="556" customFormat="1" ht="12" hidden="1" customHeight="1">
      <c r="A2167" s="576"/>
    </row>
    <row r="2168" spans="1:1" s="556" customFormat="1" ht="12" hidden="1" customHeight="1">
      <c r="A2168" s="576"/>
    </row>
    <row r="2169" spans="1:1" s="556" customFormat="1" ht="12" hidden="1" customHeight="1">
      <c r="A2169" s="576"/>
    </row>
    <row r="2170" spans="1:1" s="556" customFormat="1" ht="12" hidden="1" customHeight="1">
      <c r="A2170" s="576"/>
    </row>
    <row r="2171" spans="1:1" s="556" customFormat="1" ht="12" hidden="1" customHeight="1">
      <c r="A2171" s="576"/>
    </row>
    <row r="2172" spans="1:1" s="556" customFormat="1" ht="12" hidden="1" customHeight="1">
      <c r="A2172" s="576"/>
    </row>
    <row r="2173" spans="1:1" s="556" customFormat="1" ht="12" hidden="1" customHeight="1">
      <c r="A2173" s="576"/>
    </row>
    <row r="2174" spans="1:1" s="556" customFormat="1" ht="12" hidden="1" customHeight="1">
      <c r="A2174" s="576"/>
    </row>
    <row r="2175" spans="1:1" s="556" customFormat="1" ht="12" hidden="1" customHeight="1">
      <c r="A2175" s="576"/>
    </row>
    <row r="2176" spans="1:1" s="556" customFormat="1" ht="12" hidden="1" customHeight="1">
      <c r="A2176" s="576"/>
    </row>
    <row r="2177" spans="1:1" s="556" customFormat="1" ht="12" hidden="1" customHeight="1">
      <c r="A2177" s="576"/>
    </row>
    <row r="2178" spans="1:1" s="556" customFormat="1" ht="12" hidden="1" customHeight="1">
      <c r="A2178" s="576"/>
    </row>
    <row r="2179" spans="1:1" s="556" customFormat="1" ht="12" hidden="1" customHeight="1">
      <c r="A2179" s="576"/>
    </row>
    <row r="2180" spans="1:1" s="556" customFormat="1" ht="12" hidden="1" customHeight="1">
      <c r="A2180" s="576"/>
    </row>
    <row r="2181" spans="1:1" s="556" customFormat="1" ht="12" hidden="1" customHeight="1">
      <c r="A2181" s="576"/>
    </row>
    <row r="2182" spans="1:1" s="556" customFormat="1" ht="12" hidden="1" customHeight="1">
      <c r="A2182" s="576"/>
    </row>
    <row r="2183" spans="1:1" s="556" customFormat="1" ht="12" hidden="1" customHeight="1">
      <c r="A2183" s="576"/>
    </row>
    <row r="2184" spans="1:1" s="556" customFormat="1" ht="12" hidden="1" customHeight="1">
      <c r="A2184" s="576"/>
    </row>
    <row r="2185" spans="1:1" s="556" customFormat="1" ht="12" hidden="1" customHeight="1">
      <c r="A2185" s="576"/>
    </row>
    <row r="2186" spans="1:1" s="556" customFormat="1" ht="12" hidden="1" customHeight="1">
      <c r="A2186" s="576"/>
    </row>
    <row r="2187" spans="1:1" s="556" customFormat="1" ht="12" hidden="1" customHeight="1">
      <c r="A2187" s="576"/>
    </row>
    <row r="2188" spans="1:1" s="556" customFormat="1" ht="12" hidden="1" customHeight="1">
      <c r="A2188" s="576"/>
    </row>
    <row r="2189" spans="1:1" s="556" customFormat="1" ht="12" hidden="1" customHeight="1">
      <c r="A2189" s="576"/>
    </row>
    <row r="2190" spans="1:1" s="556" customFormat="1" ht="12" hidden="1" customHeight="1">
      <c r="A2190" s="576"/>
    </row>
    <row r="2191" spans="1:1" s="556" customFormat="1" ht="12" hidden="1" customHeight="1">
      <c r="A2191" s="576"/>
    </row>
    <row r="2192" spans="1:1" s="556" customFormat="1" ht="12" hidden="1" customHeight="1">
      <c r="A2192" s="576"/>
    </row>
    <row r="2193" spans="1:1" s="556" customFormat="1" ht="12" hidden="1" customHeight="1">
      <c r="A2193" s="576"/>
    </row>
    <row r="2194" spans="1:1" s="556" customFormat="1" ht="12" hidden="1" customHeight="1">
      <c r="A2194" s="576"/>
    </row>
    <row r="2195" spans="1:1" s="556" customFormat="1" ht="12" hidden="1" customHeight="1">
      <c r="A2195" s="576"/>
    </row>
    <row r="2196" spans="1:1" s="556" customFormat="1" ht="12" hidden="1" customHeight="1">
      <c r="A2196" s="576"/>
    </row>
    <row r="2197" spans="1:1" s="556" customFormat="1" ht="12" hidden="1" customHeight="1">
      <c r="A2197" s="576"/>
    </row>
    <row r="2198" spans="1:1" s="556" customFormat="1" ht="12" hidden="1" customHeight="1">
      <c r="A2198" s="576"/>
    </row>
    <row r="2199" spans="1:1" s="556" customFormat="1" ht="12" hidden="1" customHeight="1">
      <c r="A2199" s="576"/>
    </row>
    <row r="2200" spans="1:1" s="556" customFormat="1" ht="12" hidden="1" customHeight="1">
      <c r="A2200" s="576"/>
    </row>
    <row r="2201" spans="1:1" s="556" customFormat="1" ht="12" hidden="1" customHeight="1">
      <c r="A2201" s="576"/>
    </row>
    <row r="2202" spans="1:1" s="556" customFormat="1" ht="12" hidden="1" customHeight="1">
      <c r="A2202" s="576"/>
    </row>
    <row r="2203" spans="1:1" s="556" customFormat="1" ht="12" hidden="1" customHeight="1">
      <c r="A2203" s="576"/>
    </row>
    <row r="2204" spans="1:1" s="556" customFormat="1" ht="12" hidden="1" customHeight="1">
      <c r="A2204" s="576"/>
    </row>
    <row r="2205" spans="1:1" s="556" customFormat="1" ht="12" hidden="1" customHeight="1">
      <c r="A2205" s="576"/>
    </row>
    <row r="2206" spans="1:1" s="556" customFormat="1" ht="12" hidden="1" customHeight="1">
      <c r="A2206" s="576"/>
    </row>
    <row r="2207" spans="1:1" s="556" customFormat="1" ht="12" hidden="1" customHeight="1">
      <c r="A2207" s="576"/>
    </row>
    <row r="2208" spans="1:1" s="556" customFormat="1" ht="12" hidden="1" customHeight="1">
      <c r="A2208" s="576"/>
    </row>
    <row r="2209" spans="1:1" s="556" customFormat="1" ht="12" hidden="1" customHeight="1">
      <c r="A2209" s="576"/>
    </row>
    <row r="2210" spans="1:1" s="556" customFormat="1" ht="12" hidden="1" customHeight="1">
      <c r="A2210" s="576"/>
    </row>
    <row r="2211" spans="1:1" s="556" customFormat="1" ht="12" hidden="1" customHeight="1">
      <c r="A2211" s="576"/>
    </row>
    <row r="2212" spans="1:1" s="556" customFormat="1" ht="12" hidden="1" customHeight="1">
      <c r="A2212" s="576"/>
    </row>
    <row r="2213" spans="1:1" s="556" customFormat="1" ht="12" hidden="1" customHeight="1">
      <c r="A2213" s="576"/>
    </row>
    <row r="2214" spans="1:1" s="556" customFormat="1" ht="12" hidden="1" customHeight="1">
      <c r="A2214" s="576"/>
    </row>
    <row r="2215" spans="1:1" s="556" customFormat="1" ht="12" hidden="1" customHeight="1">
      <c r="A2215" s="576"/>
    </row>
    <row r="2216" spans="1:1" s="556" customFormat="1" ht="12" hidden="1" customHeight="1">
      <c r="A2216" s="576"/>
    </row>
    <row r="2217" spans="1:1" s="556" customFormat="1" ht="12" hidden="1" customHeight="1">
      <c r="A2217" s="576"/>
    </row>
    <row r="2218" spans="1:1" s="556" customFormat="1" ht="12" hidden="1" customHeight="1">
      <c r="A2218" s="576"/>
    </row>
    <row r="2219" spans="1:1" s="556" customFormat="1" ht="12" hidden="1" customHeight="1">
      <c r="A2219" s="576"/>
    </row>
    <row r="2220" spans="1:1" s="556" customFormat="1" ht="12" hidden="1" customHeight="1">
      <c r="A2220" s="576"/>
    </row>
    <row r="2221" spans="1:1" s="556" customFormat="1" ht="12" hidden="1" customHeight="1">
      <c r="A2221" s="576"/>
    </row>
    <row r="2222" spans="1:1" s="556" customFormat="1" ht="12" hidden="1" customHeight="1">
      <c r="A2222" s="576"/>
    </row>
    <row r="2223" spans="1:1" s="556" customFormat="1" ht="12" hidden="1" customHeight="1">
      <c r="A2223" s="576"/>
    </row>
    <row r="2224" spans="1:1" s="556" customFormat="1" ht="12" hidden="1" customHeight="1">
      <c r="A2224" s="576"/>
    </row>
    <row r="2225" spans="1:1" s="556" customFormat="1" ht="12" hidden="1" customHeight="1">
      <c r="A2225" s="576"/>
    </row>
    <row r="2226" spans="1:1" s="556" customFormat="1" ht="12" hidden="1" customHeight="1">
      <c r="A2226" s="576"/>
    </row>
    <row r="2227" spans="1:1" s="556" customFormat="1" ht="12" hidden="1" customHeight="1">
      <c r="A2227" s="576"/>
    </row>
    <row r="2228" spans="1:1" s="556" customFormat="1" ht="12" hidden="1" customHeight="1">
      <c r="A2228" s="576"/>
    </row>
    <row r="2229" spans="1:1" s="556" customFormat="1" ht="12" hidden="1" customHeight="1">
      <c r="A2229" s="576"/>
    </row>
    <row r="2230" spans="1:1" s="556" customFormat="1" ht="12" hidden="1" customHeight="1">
      <c r="A2230" s="576"/>
    </row>
    <row r="2231" spans="1:1" s="556" customFormat="1" ht="12" hidden="1" customHeight="1">
      <c r="A2231" s="576"/>
    </row>
    <row r="2232" spans="1:1" s="556" customFormat="1" ht="12" hidden="1" customHeight="1">
      <c r="A2232" s="576"/>
    </row>
    <row r="2233" spans="1:1" s="556" customFormat="1" ht="12" hidden="1" customHeight="1">
      <c r="A2233" s="576"/>
    </row>
    <row r="2234" spans="1:1" s="556" customFormat="1" ht="12" hidden="1" customHeight="1">
      <c r="A2234" s="576"/>
    </row>
    <row r="2235" spans="1:1" s="556" customFormat="1" ht="12" hidden="1" customHeight="1">
      <c r="A2235" s="576"/>
    </row>
    <row r="2236" spans="1:1" s="556" customFormat="1" ht="12" hidden="1" customHeight="1">
      <c r="A2236" s="576"/>
    </row>
    <row r="2237" spans="1:1" s="556" customFormat="1" ht="12" hidden="1" customHeight="1">
      <c r="A2237" s="576"/>
    </row>
    <row r="2238" spans="1:1" s="556" customFormat="1" ht="12" hidden="1" customHeight="1">
      <c r="A2238" s="576"/>
    </row>
    <row r="2239" spans="1:1" s="556" customFormat="1" ht="12" hidden="1" customHeight="1">
      <c r="A2239" s="576"/>
    </row>
    <row r="2240" spans="1:1" s="556" customFormat="1" ht="12" hidden="1" customHeight="1">
      <c r="A2240" s="576"/>
    </row>
    <row r="2241" spans="1:1" s="556" customFormat="1" ht="12" hidden="1" customHeight="1">
      <c r="A2241" s="576"/>
    </row>
    <row r="2242" spans="1:1" s="556" customFormat="1" ht="12" hidden="1" customHeight="1">
      <c r="A2242" s="576"/>
    </row>
    <row r="2243" spans="1:1" s="556" customFormat="1" ht="12" hidden="1" customHeight="1">
      <c r="A2243" s="576"/>
    </row>
    <row r="2244" spans="1:1" s="556" customFormat="1" ht="12" hidden="1" customHeight="1">
      <c r="A2244" s="576"/>
    </row>
    <row r="2245" spans="1:1" s="556" customFormat="1" ht="12" hidden="1" customHeight="1">
      <c r="A2245" s="576"/>
    </row>
    <row r="2246" spans="1:1" s="556" customFormat="1" ht="12" hidden="1" customHeight="1">
      <c r="A2246" s="576"/>
    </row>
    <row r="2247" spans="1:1" s="556" customFormat="1" ht="12" hidden="1" customHeight="1">
      <c r="A2247" s="576"/>
    </row>
    <row r="2248" spans="1:1" s="556" customFormat="1" ht="12" hidden="1" customHeight="1">
      <c r="A2248" s="576"/>
    </row>
    <row r="2249" spans="1:1" s="556" customFormat="1" ht="12" hidden="1" customHeight="1">
      <c r="A2249" s="576"/>
    </row>
    <row r="2250" spans="1:1" s="556" customFormat="1" ht="12" hidden="1" customHeight="1">
      <c r="A2250" s="576"/>
    </row>
    <row r="2251" spans="1:1" s="556" customFormat="1" ht="12" hidden="1" customHeight="1">
      <c r="A2251" s="576"/>
    </row>
    <row r="2252" spans="1:1" s="556" customFormat="1" ht="12" hidden="1" customHeight="1">
      <c r="A2252" s="576"/>
    </row>
    <row r="2253" spans="1:1" s="556" customFormat="1" ht="12" hidden="1" customHeight="1">
      <c r="A2253" s="576"/>
    </row>
    <row r="2254" spans="1:1" s="556" customFormat="1" ht="12" hidden="1" customHeight="1">
      <c r="A2254" s="576"/>
    </row>
    <row r="2255" spans="1:1" s="556" customFormat="1" ht="12" hidden="1" customHeight="1">
      <c r="A2255" s="576"/>
    </row>
    <row r="2256" spans="1:1" s="556" customFormat="1" ht="12" hidden="1" customHeight="1">
      <c r="A2256" s="576"/>
    </row>
    <row r="2257" spans="1:1" s="556" customFormat="1" ht="12" hidden="1" customHeight="1">
      <c r="A2257" s="576"/>
    </row>
    <row r="2258" spans="1:1" s="556" customFormat="1" ht="12" hidden="1" customHeight="1">
      <c r="A2258" s="576"/>
    </row>
    <row r="2259" spans="1:1" s="556" customFormat="1" ht="12" hidden="1" customHeight="1">
      <c r="A2259" s="576"/>
    </row>
    <row r="2260" spans="1:1" s="556" customFormat="1" ht="12" hidden="1" customHeight="1">
      <c r="A2260" s="576"/>
    </row>
    <row r="2261" spans="1:1" s="556" customFormat="1" ht="12" hidden="1" customHeight="1">
      <c r="A2261" s="576"/>
    </row>
    <row r="2262" spans="1:1" s="556" customFormat="1" ht="12" hidden="1" customHeight="1">
      <c r="A2262" s="576"/>
    </row>
    <row r="2263" spans="1:1" s="556" customFormat="1" ht="12" hidden="1" customHeight="1">
      <c r="A2263" s="576"/>
    </row>
    <row r="2264" spans="1:1" s="556" customFormat="1" ht="12" hidden="1" customHeight="1">
      <c r="A2264" s="576"/>
    </row>
    <row r="2265" spans="1:1" s="556" customFormat="1" ht="12" hidden="1" customHeight="1">
      <c r="A2265" s="576"/>
    </row>
    <row r="2266" spans="1:1" s="556" customFormat="1" ht="12" hidden="1" customHeight="1">
      <c r="A2266" s="576"/>
    </row>
    <row r="2267" spans="1:1" s="556" customFormat="1" ht="12" hidden="1" customHeight="1">
      <c r="A2267" s="576"/>
    </row>
    <row r="2268" spans="1:1" s="556" customFormat="1" ht="12" hidden="1" customHeight="1">
      <c r="A2268" s="576"/>
    </row>
    <row r="2269" spans="1:1" s="556" customFormat="1" ht="12" hidden="1" customHeight="1">
      <c r="A2269" s="576"/>
    </row>
    <row r="2270" spans="1:1" s="556" customFormat="1" ht="12" hidden="1" customHeight="1">
      <c r="A2270" s="576"/>
    </row>
    <row r="2271" spans="1:1" s="556" customFormat="1" ht="12" hidden="1" customHeight="1">
      <c r="A2271" s="576"/>
    </row>
    <row r="2272" spans="1:1" s="556" customFormat="1" ht="12" hidden="1" customHeight="1">
      <c r="A2272" s="576"/>
    </row>
    <row r="2273" spans="1:1" s="556" customFormat="1" ht="12" hidden="1" customHeight="1">
      <c r="A2273" s="576"/>
    </row>
    <row r="2274" spans="1:1" s="556" customFormat="1" ht="12" hidden="1" customHeight="1">
      <c r="A2274" s="576"/>
    </row>
    <row r="2275" spans="1:1" s="556" customFormat="1" ht="12" hidden="1" customHeight="1">
      <c r="A2275" s="576"/>
    </row>
    <row r="2276" spans="1:1" s="556" customFormat="1" ht="12" hidden="1" customHeight="1">
      <c r="A2276" s="576"/>
    </row>
    <row r="2277" spans="1:1" s="556" customFormat="1" ht="12" hidden="1" customHeight="1">
      <c r="A2277" s="576"/>
    </row>
    <row r="2278" spans="1:1" s="556" customFormat="1" ht="12" hidden="1" customHeight="1">
      <c r="A2278" s="576"/>
    </row>
    <row r="2279" spans="1:1" s="556" customFormat="1" ht="12" hidden="1" customHeight="1">
      <c r="A2279" s="576"/>
    </row>
    <row r="2280" spans="1:1" s="556" customFormat="1" ht="12" hidden="1" customHeight="1">
      <c r="A2280" s="576"/>
    </row>
    <row r="2281" spans="1:1" s="556" customFormat="1" ht="12" hidden="1" customHeight="1">
      <c r="A2281" s="576"/>
    </row>
    <row r="2282" spans="1:1" s="556" customFormat="1" ht="12" hidden="1" customHeight="1">
      <c r="A2282" s="576"/>
    </row>
    <row r="2283" spans="1:1" s="556" customFormat="1" ht="12" hidden="1" customHeight="1">
      <c r="A2283" s="576"/>
    </row>
    <row r="2284" spans="1:1" s="556" customFormat="1" ht="12" hidden="1" customHeight="1">
      <c r="A2284" s="576"/>
    </row>
    <row r="2285" spans="1:1" s="556" customFormat="1" ht="12" hidden="1" customHeight="1">
      <c r="A2285" s="576"/>
    </row>
    <row r="2286" spans="1:1" s="556" customFormat="1" ht="12" hidden="1" customHeight="1">
      <c r="A2286" s="576"/>
    </row>
    <row r="2287" spans="1:1" s="556" customFormat="1" ht="12" hidden="1" customHeight="1">
      <c r="A2287" s="576"/>
    </row>
    <row r="2288" spans="1:1" s="556" customFormat="1" ht="12" hidden="1" customHeight="1">
      <c r="A2288" s="576"/>
    </row>
    <row r="2289" spans="1:1" s="556" customFormat="1" ht="12" hidden="1" customHeight="1">
      <c r="A2289" s="576"/>
    </row>
    <row r="2290" spans="1:1" s="556" customFormat="1" ht="12" hidden="1" customHeight="1">
      <c r="A2290" s="576"/>
    </row>
    <row r="2291" spans="1:1" s="556" customFormat="1" ht="12" hidden="1" customHeight="1">
      <c r="A2291" s="576"/>
    </row>
    <row r="2292" spans="1:1" s="556" customFormat="1" ht="12" hidden="1" customHeight="1">
      <c r="A2292" s="576"/>
    </row>
    <row r="2293" spans="1:1" s="556" customFormat="1" ht="12" hidden="1" customHeight="1">
      <c r="A2293" s="576"/>
    </row>
    <row r="2294" spans="1:1" s="556" customFormat="1" ht="12" hidden="1" customHeight="1">
      <c r="A2294" s="576"/>
    </row>
    <row r="2295" spans="1:1" s="556" customFormat="1" ht="12" hidden="1" customHeight="1">
      <c r="A2295" s="576"/>
    </row>
    <row r="2296" spans="1:1" s="556" customFormat="1" ht="12" hidden="1" customHeight="1">
      <c r="A2296" s="576"/>
    </row>
    <row r="2297" spans="1:1" s="556" customFormat="1" ht="12" hidden="1" customHeight="1">
      <c r="A2297" s="576"/>
    </row>
    <row r="2298" spans="1:1" s="556" customFormat="1" ht="12" hidden="1" customHeight="1">
      <c r="A2298" s="576"/>
    </row>
    <row r="2299" spans="1:1" s="556" customFormat="1" ht="12" hidden="1" customHeight="1">
      <c r="A2299" s="576"/>
    </row>
    <row r="2300" spans="1:1" s="556" customFormat="1" ht="12" hidden="1" customHeight="1">
      <c r="A2300" s="576"/>
    </row>
    <row r="2301" spans="1:1" s="556" customFormat="1" ht="12" hidden="1" customHeight="1">
      <c r="A2301" s="576"/>
    </row>
    <row r="2302" spans="1:1" s="556" customFormat="1" ht="12" hidden="1" customHeight="1">
      <c r="A2302" s="576"/>
    </row>
    <row r="2303" spans="1:1" s="556" customFormat="1" ht="12" hidden="1" customHeight="1">
      <c r="A2303" s="576"/>
    </row>
    <row r="2304" spans="1:1" s="556" customFormat="1" ht="12" hidden="1" customHeight="1">
      <c r="A2304" s="576"/>
    </row>
    <row r="2305" spans="1:1" s="556" customFormat="1" ht="12" hidden="1" customHeight="1">
      <c r="A2305" s="576"/>
    </row>
    <row r="2306" spans="1:1" s="556" customFormat="1" ht="12" hidden="1" customHeight="1">
      <c r="A2306" s="576"/>
    </row>
    <row r="2307" spans="1:1" s="556" customFormat="1" ht="12" hidden="1" customHeight="1">
      <c r="A2307" s="576"/>
    </row>
    <row r="2308" spans="1:1" s="556" customFormat="1" ht="12" hidden="1" customHeight="1">
      <c r="A2308" s="576"/>
    </row>
    <row r="2309" spans="1:1" s="556" customFormat="1" ht="12" hidden="1" customHeight="1">
      <c r="A2309" s="576"/>
    </row>
    <row r="2310" spans="1:1" s="556" customFormat="1" ht="12" hidden="1" customHeight="1">
      <c r="A2310" s="576"/>
    </row>
    <row r="2311" spans="1:1" s="556" customFormat="1" ht="12" hidden="1" customHeight="1">
      <c r="A2311" s="576"/>
    </row>
    <row r="2312" spans="1:1" s="556" customFormat="1" ht="12" hidden="1" customHeight="1">
      <c r="A2312" s="576"/>
    </row>
    <row r="2313" spans="1:1" s="556" customFormat="1" ht="12" hidden="1" customHeight="1">
      <c r="A2313" s="576"/>
    </row>
    <row r="2314" spans="1:1" s="556" customFormat="1" ht="12" hidden="1" customHeight="1">
      <c r="A2314" s="576"/>
    </row>
    <row r="2315" spans="1:1" s="556" customFormat="1" ht="12" hidden="1" customHeight="1">
      <c r="A2315" s="576"/>
    </row>
    <row r="2316" spans="1:1" s="556" customFormat="1" ht="12" hidden="1" customHeight="1">
      <c r="A2316" s="576"/>
    </row>
    <row r="2317" spans="1:1" s="556" customFormat="1" ht="12" hidden="1" customHeight="1">
      <c r="A2317" s="576"/>
    </row>
    <row r="2318" spans="1:1" s="556" customFormat="1" ht="12" hidden="1" customHeight="1">
      <c r="A2318" s="576"/>
    </row>
    <row r="2319" spans="1:1" s="556" customFormat="1" ht="12" hidden="1" customHeight="1">
      <c r="A2319" s="576"/>
    </row>
    <row r="2320" spans="1:1" s="556" customFormat="1" ht="12" hidden="1" customHeight="1">
      <c r="A2320" s="576"/>
    </row>
    <row r="2321" spans="1:1" s="556" customFormat="1" ht="12" hidden="1" customHeight="1">
      <c r="A2321" s="576"/>
    </row>
    <row r="2322" spans="1:1" s="556" customFormat="1" ht="12" hidden="1" customHeight="1">
      <c r="A2322" s="576"/>
    </row>
    <row r="2323" spans="1:1" s="556" customFormat="1" ht="12" hidden="1" customHeight="1">
      <c r="A2323" s="576"/>
    </row>
    <row r="2324" spans="1:1" s="556" customFormat="1" ht="12" hidden="1" customHeight="1">
      <c r="A2324" s="576"/>
    </row>
    <row r="2325" spans="1:1" s="556" customFormat="1" ht="12" hidden="1" customHeight="1">
      <c r="A2325" s="576"/>
    </row>
    <row r="2326" spans="1:1" s="556" customFormat="1" ht="12" hidden="1" customHeight="1">
      <c r="A2326" s="576"/>
    </row>
    <row r="2327" spans="1:1" s="556" customFormat="1" ht="12" hidden="1" customHeight="1">
      <c r="A2327" s="576"/>
    </row>
    <row r="2328" spans="1:1" s="556" customFormat="1" ht="12" hidden="1" customHeight="1">
      <c r="A2328" s="576"/>
    </row>
    <row r="2329" spans="1:1" s="556" customFormat="1" ht="12" hidden="1" customHeight="1">
      <c r="A2329" s="576"/>
    </row>
    <row r="2330" spans="1:1" s="556" customFormat="1" ht="12" hidden="1" customHeight="1">
      <c r="A2330" s="576"/>
    </row>
    <row r="2331" spans="1:1" s="556" customFormat="1" ht="12" hidden="1" customHeight="1">
      <c r="A2331" s="576"/>
    </row>
    <row r="2332" spans="1:1" s="556" customFormat="1" ht="12" hidden="1" customHeight="1">
      <c r="A2332" s="576"/>
    </row>
    <row r="2333" spans="1:1" s="556" customFormat="1" ht="12" hidden="1" customHeight="1">
      <c r="A2333" s="576"/>
    </row>
    <row r="2334" spans="1:1" s="556" customFormat="1" ht="12" hidden="1" customHeight="1">
      <c r="A2334" s="576"/>
    </row>
    <row r="2335" spans="1:1" s="556" customFormat="1" ht="12" hidden="1" customHeight="1">
      <c r="A2335" s="576"/>
    </row>
    <row r="2336" spans="1:1" s="556" customFormat="1" ht="12" hidden="1" customHeight="1">
      <c r="A2336" s="576"/>
    </row>
    <row r="2337" spans="1:1" s="556" customFormat="1" ht="12" hidden="1" customHeight="1">
      <c r="A2337" s="576"/>
    </row>
    <row r="2338" spans="1:1" s="556" customFormat="1" ht="12" hidden="1" customHeight="1">
      <c r="A2338" s="576"/>
    </row>
    <row r="2339" spans="1:1" s="556" customFormat="1" ht="12" hidden="1" customHeight="1">
      <c r="A2339" s="576"/>
    </row>
    <row r="2340" spans="1:1" s="556" customFormat="1" ht="12" hidden="1" customHeight="1">
      <c r="A2340" s="576"/>
    </row>
    <row r="2341" spans="1:1" s="556" customFormat="1" ht="12" hidden="1" customHeight="1">
      <c r="A2341" s="576"/>
    </row>
    <row r="2342" spans="1:1" s="556" customFormat="1" ht="12" hidden="1" customHeight="1">
      <c r="A2342" s="576"/>
    </row>
    <row r="2343" spans="1:1" s="556" customFormat="1" ht="12" hidden="1" customHeight="1">
      <c r="A2343" s="576"/>
    </row>
    <row r="2344" spans="1:1" s="556" customFormat="1" ht="12" hidden="1" customHeight="1">
      <c r="A2344" s="576"/>
    </row>
    <row r="2345" spans="1:1" s="556" customFormat="1" ht="12" hidden="1" customHeight="1">
      <c r="A2345" s="576"/>
    </row>
    <row r="2346" spans="1:1" s="556" customFormat="1" ht="12" hidden="1" customHeight="1">
      <c r="A2346" s="576"/>
    </row>
    <row r="2347" spans="1:1" s="556" customFormat="1" ht="12" hidden="1" customHeight="1">
      <c r="A2347" s="576"/>
    </row>
    <row r="2348" spans="1:1" s="556" customFormat="1" ht="12" hidden="1" customHeight="1">
      <c r="A2348" s="576"/>
    </row>
    <row r="2349" spans="1:1" s="556" customFormat="1" ht="12" hidden="1" customHeight="1">
      <c r="A2349" s="576"/>
    </row>
    <row r="2350" spans="1:1" s="556" customFormat="1" ht="12" hidden="1" customHeight="1">
      <c r="A2350" s="576"/>
    </row>
    <row r="2351" spans="1:1" s="556" customFormat="1" ht="12" hidden="1" customHeight="1">
      <c r="A2351" s="576"/>
    </row>
    <row r="2352" spans="1:1" s="556" customFormat="1" ht="12" hidden="1" customHeight="1">
      <c r="A2352" s="576"/>
    </row>
    <row r="2353" spans="1:1" s="556" customFormat="1" ht="12" hidden="1" customHeight="1">
      <c r="A2353" s="576"/>
    </row>
    <row r="2354" spans="1:1" s="556" customFormat="1" ht="12" hidden="1" customHeight="1">
      <c r="A2354" s="576"/>
    </row>
    <row r="2355" spans="1:1" s="556" customFormat="1" ht="12" hidden="1" customHeight="1">
      <c r="A2355" s="576"/>
    </row>
    <row r="2356" spans="1:1" s="556" customFormat="1" ht="12" hidden="1" customHeight="1">
      <c r="A2356" s="576"/>
    </row>
    <row r="2357" spans="1:1" s="556" customFormat="1" ht="12" hidden="1" customHeight="1">
      <c r="A2357" s="576"/>
    </row>
    <row r="2358" spans="1:1" s="556" customFormat="1" ht="12" hidden="1" customHeight="1">
      <c r="A2358" s="576"/>
    </row>
    <row r="2359" spans="1:1" s="556" customFormat="1" ht="12" hidden="1" customHeight="1">
      <c r="A2359" s="576"/>
    </row>
    <row r="2360" spans="1:1" s="556" customFormat="1" ht="12" hidden="1" customHeight="1">
      <c r="A2360" s="576"/>
    </row>
    <row r="2361" spans="1:1" s="556" customFormat="1" ht="12" hidden="1" customHeight="1">
      <c r="A2361" s="576"/>
    </row>
    <row r="2362" spans="1:1" s="556" customFormat="1" ht="12" hidden="1" customHeight="1">
      <c r="A2362" s="576"/>
    </row>
    <row r="2363" spans="1:1" s="556" customFormat="1" ht="12" hidden="1" customHeight="1">
      <c r="A2363" s="576"/>
    </row>
    <row r="2364" spans="1:1" s="556" customFormat="1" ht="12" hidden="1" customHeight="1">
      <c r="A2364" s="576"/>
    </row>
    <row r="2365" spans="1:1" s="556" customFormat="1" ht="12" hidden="1" customHeight="1">
      <c r="A2365" s="576"/>
    </row>
    <row r="2366" spans="1:1" s="556" customFormat="1" ht="12" hidden="1" customHeight="1">
      <c r="A2366" s="576"/>
    </row>
    <row r="2367" spans="1:1" s="556" customFormat="1" ht="12" hidden="1" customHeight="1">
      <c r="A2367" s="576"/>
    </row>
    <row r="2368" spans="1:1" s="556" customFormat="1" ht="12" hidden="1" customHeight="1">
      <c r="A2368" s="576"/>
    </row>
    <row r="2369" spans="1:1" s="556" customFormat="1" ht="12" hidden="1" customHeight="1">
      <c r="A2369" s="576"/>
    </row>
    <row r="2370" spans="1:1" s="556" customFormat="1" ht="12" hidden="1" customHeight="1">
      <c r="A2370" s="576"/>
    </row>
    <row r="2371" spans="1:1" s="556" customFormat="1" ht="12" hidden="1" customHeight="1">
      <c r="A2371" s="576"/>
    </row>
    <row r="2372" spans="1:1" s="556" customFormat="1" ht="12" hidden="1" customHeight="1">
      <c r="A2372" s="576"/>
    </row>
    <row r="2373" spans="1:1" s="556" customFormat="1" ht="12" hidden="1" customHeight="1">
      <c r="A2373" s="576"/>
    </row>
    <row r="2374" spans="1:1" s="556" customFormat="1" ht="12" hidden="1" customHeight="1">
      <c r="A2374" s="576"/>
    </row>
    <row r="2375" spans="1:1" s="556" customFormat="1" ht="12" hidden="1" customHeight="1">
      <c r="A2375" s="576"/>
    </row>
    <row r="2376" spans="1:1" s="556" customFormat="1" ht="12" hidden="1" customHeight="1">
      <c r="A2376" s="576"/>
    </row>
    <row r="2377" spans="1:1" s="556" customFormat="1" ht="12" hidden="1" customHeight="1">
      <c r="A2377" s="576"/>
    </row>
    <row r="2378" spans="1:1" s="556" customFormat="1" ht="12" hidden="1" customHeight="1">
      <c r="A2378" s="576"/>
    </row>
    <row r="2379" spans="1:1" s="556" customFormat="1" ht="12" hidden="1" customHeight="1">
      <c r="A2379" s="576"/>
    </row>
    <row r="2380" spans="1:1" s="556" customFormat="1" ht="12" hidden="1" customHeight="1">
      <c r="A2380" s="576"/>
    </row>
    <row r="2381" spans="1:1" s="556" customFormat="1" ht="12" hidden="1" customHeight="1">
      <c r="A2381" s="576"/>
    </row>
    <row r="2382" spans="1:1" s="556" customFormat="1" ht="12" hidden="1" customHeight="1">
      <c r="A2382" s="576"/>
    </row>
    <row r="2383" spans="1:1" s="556" customFormat="1" ht="12" hidden="1" customHeight="1">
      <c r="A2383" s="576"/>
    </row>
    <row r="2384" spans="1:1" s="556" customFormat="1" ht="12" hidden="1" customHeight="1">
      <c r="A2384" s="576"/>
    </row>
    <row r="2385" spans="1:1" s="556" customFormat="1" ht="12" hidden="1" customHeight="1">
      <c r="A2385" s="576"/>
    </row>
    <row r="2386" spans="1:1" s="556" customFormat="1" ht="12" hidden="1" customHeight="1">
      <c r="A2386" s="576"/>
    </row>
    <row r="2387" spans="1:1" s="556" customFormat="1" ht="12" hidden="1" customHeight="1">
      <c r="A2387" s="576"/>
    </row>
    <row r="2388" spans="1:1" s="556" customFormat="1" ht="12" hidden="1" customHeight="1">
      <c r="A2388" s="576"/>
    </row>
    <row r="2389" spans="1:1" s="556" customFormat="1" ht="12" hidden="1" customHeight="1">
      <c r="A2389" s="576"/>
    </row>
    <row r="2390" spans="1:1" s="556" customFormat="1" ht="12" hidden="1" customHeight="1">
      <c r="A2390" s="576"/>
    </row>
    <row r="2391" spans="1:1" s="556" customFormat="1" ht="12" hidden="1" customHeight="1">
      <c r="A2391" s="576"/>
    </row>
    <row r="2392" spans="1:1" s="556" customFormat="1" ht="12" hidden="1" customHeight="1">
      <c r="A2392" s="576"/>
    </row>
    <row r="2393" spans="1:1" s="556" customFormat="1" ht="12" hidden="1" customHeight="1">
      <c r="A2393" s="576"/>
    </row>
    <row r="2394" spans="1:1" s="556" customFormat="1" ht="12" hidden="1" customHeight="1">
      <c r="A2394" s="576"/>
    </row>
    <row r="2395" spans="1:1" s="556" customFormat="1" ht="12" hidden="1" customHeight="1">
      <c r="A2395" s="576"/>
    </row>
    <row r="2396" spans="1:1" s="556" customFormat="1" ht="12" hidden="1" customHeight="1">
      <c r="A2396" s="576"/>
    </row>
    <row r="2397" spans="1:1" s="556" customFormat="1" ht="12" hidden="1" customHeight="1">
      <c r="A2397" s="576"/>
    </row>
    <row r="2398" spans="1:1" s="556" customFormat="1" ht="12" hidden="1" customHeight="1">
      <c r="A2398" s="576"/>
    </row>
    <row r="2399" spans="1:1" s="556" customFormat="1" ht="12" hidden="1" customHeight="1">
      <c r="A2399" s="576"/>
    </row>
    <row r="2400" spans="1:1" s="556" customFormat="1" ht="12" hidden="1" customHeight="1">
      <c r="A2400" s="576"/>
    </row>
    <row r="2401" spans="1:1" s="556" customFormat="1" ht="12" hidden="1" customHeight="1">
      <c r="A2401" s="576"/>
    </row>
    <row r="2402" spans="1:1" s="556" customFormat="1" ht="12" hidden="1" customHeight="1">
      <c r="A2402" s="576"/>
    </row>
    <row r="2403" spans="1:1" s="556" customFormat="1" ht="12" hidden="1" customHeight="1">
      <c r="A2403" s="576"/>
    </row>
    <row r="2404" spans="1:1" s="556" customFormat="1" ht="12" hidden="1" customHeight="1">
      <c r="A2404" s="576"/>
    </row>
    <row r="2405" spans="1:1" s="556" customFormat="1" ht="12" hidden="1" customHeight="1">
      <c r="A2405" s="576"/>
    </row>
    <row r="2406" spans="1:1" s="556" customFormat="1" ht="12" hidden="1" customHeight="1">
      <c r="A2406" s="576"/>
    </row>
    <row r="2407" spans="1:1" s="556" customFormat="1" ht="12" hidden="1" customHeight="1">
      <c r="A2407" s="576"/>
    </row>
    <row r="2408" spans="1:1" s="556" customFormat="1" ht="12" hidden="1" customHeight="1">
      <c r="A2408" s="576"/>
    </row>
    <row r="2409" spans="1:1" s="556" customFormat="1" ht="12" hidden="1" customHeight="1">
      <c r="A2409" s="576"/>
    </row>
    <row r="2410" spans="1:1" s="556" customFormat="1" ht="12" hidden="1" customHeight="1">
      <c r="A2410" s="576"/>
    </row>
    <row r="2411" spans="1:1" s="556" customFormat="1" ht="12" hidden="1" customHeight="1">
      <c r="A2411" s="576"/>
    </row>
    <row r="2412" spans="1:1" s="556" customFormat="1" ht="12" hidden="1" customHeight="1">
      <c r="A2412" s="576"/>
    </row>
    <row r="2413" spans="1:1" s="556" customFormat="1" ht="12" hidden="1" customHeight="1">
      <c r="A2413" s="576"/>
    </row>
    <row r="2414" spans="1:1" s="556" customFormat="1" ht="12" hidden="1" customHeight="1">
      <c r="A2414" s="576"/>
    </row>
    <row r="2415" spans="1:1" s="556" customFormat="1" ht="12" hidden="1" customHeight="1">
      <c r="A2415" s="576"/>
    </row>
    <row r="2416" spans="1:1" s="556" customFormat="1" ht="12" hidden="1" customHeight="1">
      <c r="A2416" s="576"/>
    </row>
    <row r="2417" spans="1:1" s="556" customFormat="1" ht="12" hidden="1" customHeight="1">
      <c r="A2417" s="576"/>
    </row>
    <row r="2418" spans="1:1" s="556" customFormat="1" ht="12" hidden="1" customHeight="1">
      <c r="A2418" s="576"/>
    </row>
    <row r="2419" spans="1:1" s="556" customFormat="1" ht="12" hidden="1" customHeight="1">
      <c r="A2419" s="576"/>
    </row>
    <row r="2420" spans="1:1" s="556" customFormat="1" ht="12" hidden="1" customHeight="1">
      <c r="A2420" s="576"/>
    </row>
    <row r="2421" spans="1:1" s="556" customFormat="1" ht="12" hidden="1" customHeight="1">
      <c r="A2421" s="576"/>
    </row>
    <row r="2422" spans="1:1" s="556" customFormat="1" ht="12" hidden="1" customHeight="1">
      <c r="A2422" s="576"/>
    </row>
    <row r="2423" spans="1:1" s="556" customFormat="1" ht="12" hidden="1" customHeight="1">
      <c r="A2423" s="576"/>
    </row>
    <row r="2424" spans="1:1" s="556" customFormat="1" ht="12" hidden="1" customHeight="1">
      <c r="A2424" s="576"/>
    </row>
    <row r="2425" spans="1:1" s="556" customFormat="1" ht="12" hidden="1" customHeight="1">
      <c r="A2425" s="576"/>
    </row>
    <row r="2426" spans="1:1" s="556" customFormat="1" ht="12" hidden="1" customHeight="1">
      <c r="A2426" s="576"/>
    </row>
    <row r="2427" spans="1:1" s="556" customFormat="1" ht="12" hidden="1" customHeight="1">
      <c r="A2427" s="576"/>
    </row>
    <row r="2428" spans="1:1" s="556" customFormat="1" ht="12" hidden="1" customHeight="1">
      <c r="A2428" s="576"/>
    </row>
    <row r="2429" spans="1:1" s="556" customFormat="1" ht="12" hidden="1" customHeight="1">
      <c r="A2429" s="576"/>
    </row>
    <row r="2430" spans="1:1" s="556" customFormat="1" ht="12" hidden="1" customHeight="1">
      <c r="A2430" s="576"/>
    </row>
    <row r="2431" spans="1:1" s="556" customFormat="1" ht="12" hidden="1" customHeight="1">
      <c r="A2431" s="576"/>
    </row>
    <row r="2432" spans="1:1" s="556" customFormat="1" ht="12" hidden="1" customHeight="1">
      <c r="A2432" s="576"/>
    </row>
    <row r="2433" spans="1:1" s="556" customFormat="1" ht="12" hidden="1" customHeight="1">
      <c r="A2433" s="576"/>
    </row>
    <row r="2434" spans="1:1" s="556" customFormat="1" ht="12" hidden="1" customHeight="1">
      <c r="A2434" s="576"/>
    </row>
    <row r="2435" spans="1:1" s="556" customFormat="1" ht="12" hidden="1" customHeight="1">
      <c r="A2435" s="576"/>
    </row>
    <row r="2436" spans="1:1" s="556" customFormat="1" ht="12" hidden="1" customHeight="1">
      <c r="A2436" s="576"/>
    </row>
    <row r="2437" spans="1:1" s="556" customFormat="1" ht="12" hidden="1" customHeight="1">
      <c r="A2437" s="576"/>
    </row>
    <row r="2438" spans="1:1" s="556" customFormat="1" ht="12" hidden="1" customHeight="1">
      <c r="A2438" s="576"/>
    </row>
    <row r="2439" spans="1:1" s="556" customFormat="1" ht="12" hidden="1" customHeight="1">
      <c r="A2439" s="576"/>
    </row>
    <row r="2440" spans="1:1" s="556" customFormat="1" ht="12" hidden="1" customHeight="1">
      <c r="A2440" s="576"/>
    </row>
    <row r="2441" spans="1:1" s="556" customFormat="1" ht="12" hidden="1" customHeight="1">
      <c r="A2441" s="576"/>
    </row>
    <row r="2442" spans="1:1" s="556" customFormat="1" ht="12" hidden="1" customHeight="1">
      <c r="A2442" s="576"/>
    </row>
    <row r="2443" spans="1:1" s="556" customFormat="1" ht="12" hidden="1" customHeight="1">
      <c r="A2443" s="576"/>
    </row>
    <row r="2444" spans="1:1" s="556" customFormat="1" ht="12" hidden="1" customHeight="1">
      <c r="A2444" s="576"/>
    </row>
    <row r="2445" spans="1:1" s="556" customFormat="1" ht="12" hidden="1" customHeight="1">
      <c r="A2445" s="576"/>
    </row>
    <row r="2446" spans="1:1" s="556" customFormat="1" ht="12" hidden="1" customHeight="1">
      <c r="A2446" s="576"/>
    </row>
    <row r="2447" spans="1:1" s="556" customFormat="1" ht="12" hidden="1" customHeight="1">
      <c r="A2447" s="576"/>
    </row>
    <row r="2448" spans="1:1" s="556" customFormat="1" ht="12" hidden="1" customHeight="1">
      <c r="A2448" s="576"/>
    </row>
    <row r="2449" spans="1:1" s="556" customFormat="1" ht="12" hidden="1" customHeight="1">
      <c r="A2449" s="576"/>
    </row>
    <row r="2450" spans="1:1" s="556" customFormat="1" ht="12" hidden="1" customHeight="1">
      <c r="A2450" s="576"/>
    </row>
    <row r="2451" spans="1:1" s="556" customFormat="1" ht="12" hidden="1" customHeight="1">
      <c r="A2451" s="576"/>
    </row>
    <row r="2452" spans="1:1" s="556" customFormat="1" ht="12" hidden="1" customHeight="1">
      <c r="A2452" s="576"/>
    </row>
    <row r="2453" spans="1:1" s="556" customFormat="1" ht="12" hidden="1" customHeight="1">
      <c r="A2453" s="576"/>
    </row>
    <row r="2454" spans="1:1" s="556" customFormat="1" ht="12" hidden="1" customHeight="1">
      <c r="A2454" s="576"/>
    </row>
    <row r="2455" spans="1:1" s="556" customFormat="1" ht="12" hidden="1" customHeight="1">
      <c r="A2455" s="576"/>
    </row>
    <row r="2456" spans="1:1" s="556" customFormat="1" ht="12" hidden="1" customHeight="1">
      <c r="A2456" s="576"/>
    </row>
    <row r="2457" spans="1:1" s="556" customFormat="1" ht="12" hidden="1" customHeight="1">
      <c r="A2457" s="576"/>
    </row>
    <row r="2458" spans="1:1" s="556" customFormat="1" ht="12" hidden="1" customHeight="1">
      <c r="A2458" s="576"/>
    </row>
    <row r="2459" spans="1:1" s="556" customFormat="1" ht="12" hidden="1" customHeight="1">
      <c r="A2459" s="576"/>
    </row>
    <row r="2460" spans="1:1" s="556" customFormat="1" ht="12" hidden="1" customHeight="1">
      <c r="A2460" s="576"/>
    </row>
    <row r="2461" spans="1:1" s="556" customFormat="1" ht="12" hidden="1" customHeight="1">
      <c r="A2461" s="576"/>
    </row>
    <row r="2462" spans="1:1" s="556" customFormat="1" ht="12" hidden="1" customHeight="1">
      <c r="A2462" s="576"/>
    </row>
    <row r="2463" spans="1:1" s="556" customFormat="1" ht="12" hidden="1" customHeight="1">
      <c r="A2463" s="576"/>
    </row>
    <row r="2464" spans="1:1" s="556" customFormat="1" ht="12" hidden="1" customHeight="1">
      <c r="A2464" s="576"/>
    </row>
    <row r="2465" spans="1:1" s="556" customFormat="1" ht="12" hidden="1" customHeight="1">
      <c r="A2465" s="576"/>
    </row>
    <row r="2466" spans="1:1" s="556" customFormat="1" ht="12" hidden="1" customHeight="1">
      <c r="A2466" s="576"/>
    </row>
    <row r="2467" spans="1:1" s="556" customFormat="1" ht="12" hidden="1" customHeight="1">
      <c r="A2467" s="576"/>
    </row>
    <row r="2468" spans="1:1" s="556" customFormat="1" ht="12" hidden="1" customHeight="1">
      <c r="A2468" s="576"/>
    </row>
    <row r="2469" spans="1:1" s="556" customFormat="1" ht="12" hidden="1" customHeight="1">
      <c r="A2469" s="576"/>
    </row>
    <row r="2470" spans="1:1" s="556" customFormat="1" ht="12" hidden="1" customHeight="1">
      <c r="A2470" s="576"/>
    </row>
    <row r="2471" spans="1:1" s="556" customFormat="1" ht="12" hidden="1" customHeight="1">
      <c r="A2471" s="576"/>
    </row>
    <row r="2472" spans="1:1" s="556" customFormat="1" ht="12" hidden="1" customHeight="1">
      <c r="A2472" s="576"/>
    </row>
    <row r="2473" spans="1:1" s="556" customFormat="1" ht="12" hidden="1" customHeight="1">
      <c r="A2473" s="576"/>
    </row>
    <row r="2474" spans="1:1" s="556" customFormat="1" ht="12" hidden="1" customHeight="1">
      <c r="A2474" s="576"/>
    </row>
    <row r="2475" spans="1:1" s="556" customFormat="1" ht="12" hidden="1" customHeight="1">
      <c r="A2475" s="576"/>
    </row>
    <row r="2476" spans="1:1" s="556" customFormat="1" ht="12" hidden="1" customHeight="1">
      <c r="A2476" s="576"/>
    </row>
    <row r="2477" spans="1:1" s="556" customFormat="1" ht="12" hidden="1" customHeight="1">
      <c r="A2477" s="576"/>
    </row>
    <row r="2478" spans="1:1" s="556" customFormat="1" ht="12" hidden="1" customHeight="1">
      <c r="A2478" s="576"/>
    </row>
    <row r="2479" spans="1:1" s="556" customFormat="1" ht="12" hidden="1" customHeight="1">
      <c r="A2479" s="576"/>
    </row>
    <row r="2480" spans="1:1" s="556" customFormat="1" ht="12" hidden="1" customHeight="1">
      <c r="A2480" s="576"/>
    </row>
    <row r="2481" spans="1:1" s="556" customFormat="1" ht="12" hidden="1" customHeight="1">
      <c r="A2481" s="576"/>
    </row>
    <row r="2482" spans="1:1" s="556" customFormat="1" ht="12" hidden="1" customHeight="1">
      <c r="A2482" s="576"/>
    </row>
    <row r="2483" spans="1:1" s="556" customFormat="1" ht="12" hidden="1" customHeight="1">
      <c r="A2483" s="576"/>
    </row>
    <row r="2484" spans="1:1" s="556" customFormat="1" ht="12" hidden="1" customHeight="1">
      <c r="A2484" s="576"/>
    </row>
    <row r="2485" spans="1:1" s="556" customFormat="1" ht="12" hidden="1" customHeight="1">
      <c r="A2485" s="576"/>
    </row>
    <row r="2486" spans="1:1" s="556" customFormat="1" ht="12" hidden="1" customHeight="1">
      <c r="A2486" s="576"/>
    </row>
    <row r="2487" spans="1:1" s="556" customFormat="1" ht="12" hidden="1" customHeight="1">
      <c r="A2487" s="576"/>
    </row>
    <row r="2488" spans="1:1" s="556" customFormat="1" ht="12" hidden="1" customHeight="1">
      <c r="A2488" s="576"/>
    </row>
    <row r="2489" spans="1:1" s="556" customFormat="1" ht="12" hidden="1" customHeight="1">
      <c r="A2489" s="576"/>
    </row>
    <row r="2490" spans="1:1" s="556" customFormat="1" ht="12" hidden="1" customHeight="1">
      <c r="A2490" s="576"/>
    </row>
    <row r="2491" spans="1:1" s="556" customFormat="1" ht="12" hidden="1" customHeight="1">
      <c r="A2491" s="576"/>
    </row>
    <row r="2492" spans="1:1" s="556" customFormat="1" ht="12" hidden="1" customHeight="1">
      <c r="A2492" s="576"/>
    </row>
    <row r="2493" spans="1:1" s="556" customFormat="1" ht="12" hidden="1" customHeight="1">
      <c r="A2493" s="576"/>
    </row>
    <row r="2494" spans="1:1" s="556" customFormat="1" ht="12" hidden="1" customHeight="1">
      <c r="A2494" s="576"/>
    </row>
    <row r="2495" spans="1:1" s="556" customFormat="1" ht="12" hidden="1" customHeight="1">
      <c r="A2495" s="576"/>
    </row>
    <row r="2496" spans="1:1" s="556" customFormat="1" ht="12" hidden="1" customHeight="1">
      <c r="A2496" s="576"/>
    </row>
    <row r="2497" spans="1:1" s="556" customFormat="1" ht="12" hidden="1" customHeight="1">
      <c r="A2497" s="576"/>
    </row>
    <row r="2498" spans="1:1" s="556" customFormat="1" ht="12" hidden="1" customHeight="1">
      <c r="A2498" s="576"/>
    </row>
    <row r="2499" spans="1:1" s="556" customFormat="1" ht="12" hidden="1" customHeight="1">
      <c r="A2499" s="576"/>
    </row>
    <row r="2500" spans="1:1" s="556" customFormat="1" ht="12" hidden="1" customHeight="1">
      <c r="A2500" s="576"/>
    </row>
    <row r="2501" spans="1:1" s="556" customFormat="1" ht="12" hidden="1" customHeight="1">
      <c r="A2501" s="576"/>
    </row>
    <row r="2502" spans="1:1" s="556" customFormat="1" ht="12" hidden="1" customHeight="1">
      <c r="A2502" s="576"/>
    </row>
    <row r="2503" spans="1:1" s="556" customFormat="1" ht="12" hidden="1" customHeight="1">
      <c r="A2503" s="576"/>
    </row>
    <row r="2504" spans="1:1" s="556" customFormat="1" ht="12" hidden="1" customHeight="1">
      <c r="A2504" s="576"/>
    </row>
    <row r="2505" spans="1:1" s="556" customFormat="1" ht="12" hidden="1" customHeight="1">
      <c r="A2505" s="576"/>
    </row>
    <row r="2506" spans="1:1" s="556" customFormat="1" ht="12" hidden="1" customHeight="1">
      <c r="A2506" s="576"/>
    </row>
    <row r="2507" spans="1:1" s="556" customFormat="1" ht="12" hidden="1" customHeight="1">
      <c r="A2507" s="576"/>
    </row>
    <row r="2508" spans="1:1" s="556" customFormat="1" ht="12" hidden="1" customHeight="1">
      <c r="A2508" s="576"/>
    </row>
    <row r="2509" spans="1:1" s="556" customFormat="1" ht="12" hidden="1" customHeight="1">
      <c r="A2509" s="576"/>
    </row>
    <row r="2510" spans="1:1" s="556" customFormat="1" ht="12" hidden="1" customHeight="1">
      <c r="A2510" s="576"/>
    </row>
    <row r="2511" spans="1:1" s="556" customFormat="1" ht="12" hidden="1" customHeight="1">
      <c r="A2511" s="576"/>
    </row>
    <row r="2512" spans="1:1" s="556" customFormat="1" ht="12" hidden="1" customHeight="1">
      <c r="A2512" s="576"/>
    </row>
    <row r="2513" spans="1:1" s="556" customFormat="1" ht="12" hidden="1" customHeight="1">
      <c r="A2513" s="576"/>
    </row>
    <row r="2514" spans="1:1" s="556" customFormat="1" ht="12" hidden="1" customHeight="1">
      <c r="A2514" s="576"/>
    </row>
    <row r="2515" spans="1:1" s="556" customFormat="1" ht="12" hidden="1" customHeight="1">
      <c r="A2515" s="576"/>
    </row>
    <row r="2516" spans="1:1" s="556" customFormat="1" ht="12" hidden="1" customHeight="1">
      <c r="A2516" s="576"/>
    </row>
    <row r="2517" spans="1:1" s="556" customFormat="1" ht="12" hidden="1" customHeight="1">
      <c r="A2517" s="576"/>
    </row>
    <row r="2518" spans="1:1" s="556" customFormat="1" ht="12" hidden="1" customHeight="1">
      <c r="A2518" s="576"/>
    </row>
    <row r="2519" spans="1:1" s="556" customFormat="1" ht="12" hidden="1" customHeight="1">
      <c r="A2519" s="576"/>
    </row>
    <row r="2520" spans="1:1" s="556" customFormat="1" ht="12" hidden="1" customHeight="1">
      <c r="A2520" s="576"/>
    </row>
    <row r="2521" spans="1:1" s="556" customFormat="1" ht="12" hidden="1" customHeight="1">
      <c r="A2521" s="576"/>
    </row>
    <row r="2522" spans="1:1" s="556" customFormat="1" ht="12" hidden="1" customHeight="1">
      <c r="A2522" s="576"/>
    </row>
    <row r="2523" spans="1:1" s="556" customFormat="1" ht="12" hidden="1" customHeight="1">
      <c r="A2523" s="576"/>
    </row>
    <row r="2524" spans="1:1" s="556" customFormat="1" ht="12" hidden="1" customHeight="1">
      <c r="A2524" s="576"/>
    </row>
    <row r="2525" spans="1:1" s="556" customFormat="1" ht="12" hidden="1" customHeight="1">
      <c r="A2525" s="576"/>
    </row>
    <row r="2526" spans="1:1" s="556" customFormat="1" ht="12" hidden="1" customHeight="1">
      <c r="A2526" s="576"/>
    </row>
    <row r="2527" spans="1:1" s="556" customFormat="1" ht="12" hidden="1" customHeight="1">
      <c r="A2527" s="576"/>
    </row>
    <row r="2528" spans="1:1" s="556" customFormat="1" ht="12" hidden="1" customHeight="1">
      <c r="A2528" s="576"/>
    </row>
    <row r="2529" spans="1:1" s="556" customFormat="1" ht="12" hidden="1" customHeight="1">
      <c r="A2529" s="576"/>
    </row>
    <row r="2530" spans="1:1" s="556" customFormat="1" ht="12" hidden="1" customHeight="1">
      <c r="A2530" s="576"/>
    </row>
    <row r="2531" spans="1:1" s="556" customFormat="1" ht="12" hidden="1" customHeight="1">
      <c r="A2531" s="576"/>
    </row>
    <row r="2532" spans="1:1" s="556" customFormat="1" ht="12" hidden="1" customHeight="1">
      <c r="A2532" s="576"/>
    </row>
    <row r="2533" spans="1:1" s="556" customFormat="1" ht="12" hidden="1" customHeight="1">
      <c r="A2533" s="576"/>
    </row>
    <row r="2534" spans="1:1" s="556" customFormat="1" ht="12" hidden="1" customHeight="1">
      <c r="A2534" s="576"/>
    </row>
    <row r="2535" spans="1:1" s="556" customFormat="1" ht="12" hidden="1" customHeight="1">
      <c r="A2535" s="576"/>
    </row>
    <row r="2536" spans="1:1" s="556" customFormat="1" ht="12" hidden="1" customHeight="1">
      <c r="A2536" s="576"/>
    </row>
    <row r="2537" spans="1:1" s="556" customFormat="1" ht="12" hidden="1" customHeight="1">
      <c r="A2537" s="576"/>
    </row>
    <row r="2538" spans="1:1" s="556" customFormat="1" ht="12" hidden="1" customHeight="1">
      <c r="A2538" s="576"/>
    </row>
    <row r="2539" spans="1:1" s="556" customFormat="1" ht="12" hidden="1" customHeight="1">
      <c r="A2539" s="576"/>
    </row>
    <row r="2540" spans="1:1" s="556" customFormat="1" ht="12" hidden="1" customHeight="1">
      <c r="A2540" s="576"/>
    </row>
    <row r="2541" spans="1:1" s="556" customFormat="1" ht="12" hidden="1" customHeight="1">
      <c r="A2541" s="576"/>
    </row>
    <row r="2542" spans="1:1" s="556" customFormat="1" ht="12" hidden="1" customHeight="1">
      <c r="A2542" s="576"/>
    </row>
    <row r="2543" spans="1:1" s="556" customFormat="1" ht="12" hidden="1" customHeight="1">
      <c r="A2543" s="576"/>
    </row>
    <row r="2544" spans="1:1" s="556" customFormat="1" ht="12" hidden="1" customHeight="1">
      <c r="A2544" s="576"/>
    </row>
    <row r="2545" spans="1:1" s="556" customFormat="1" ht="12" hidden="1" customHeight="1">
      <c r="A2545" s="576"/>
    </row>
    <row r="2546" spans="1:1" s="556" customFormat="1" ht="12" hidden="1" customHeight="1">
      <c r="A2546" s="576"/>
    </row>
    <row r="2547" spans="1:1" s="556" customFormat="1" ht="12" hidden="1" customHeight="1">
      <c r="A2547" s="576"/>
    </row>
    <row r="2548" spans="1:1" s="556" customFormat="1" ht="12" hidden="1" customHeight="1">
      <c r="A2548" s="576"/>
    </row>
    <row r="2549" spans="1:1" s="556" customFormat="1" ht="12" hidden="1" customHeight="1">
      <c r="A2549" s="576"/>
    </row>
    <row r="2550" spans="1:1" s="556" customFormat="1" ht="12" hidden="1" customHeight="1">
      <c r="A2550" s="576"/>
    </row>
    <row r="2551" spans="1:1" s="556" customFormat="1" ht="12" hidden="1" customHeight="1">
      <c r="A2551" s="576"/>
    </row>
    <row r="2552" spans="1:1" s="556" customFormat="1" ht="12" hidden="1" customHeight="1">
      <c r="A2552" s="576"/>
    </row>
    <row r="2553" spans="1:1" s="556" customFormat="1" ht="12" hidden="1" customHeight="1">
      <c r="A2553" s="576"/>
    </row>
    <row r="2554" spans="1:1" s="556" customFormat="1" ht="12" hidden="1" customHeight="1">
      <c r="A2554" s="576"/>
    </row>
    <row r="2555" spans="1:1" s="556" customFormat="1" ht="12" hidden="1" customHeight="1">
      <c r="A2555" s="576"/>
    </row>
    <row r="2556" spans="1:1" s="556" customFormat="1" ht="12" hidden="1" customHeight="1">
      <c r="A2556" s="576"/>
    </row>
    <row r="2557" spans="1:1" s="556" customFormat="1" ht="12" hidden="1" customHeight="1">
      <c r="A2557" s="576"/>
    </row>
    <row r="2558" spans="1:1" s="556" customFormat="1" ht="12" hidden="1" customHeight="1">
      <c r="A2558" s="576"/>
    </row>
    <row r="2559" spans="1:1" s="556" customFormat="1" ht="12" hidden="1" customHeight="1">
      <c r="A2559" s="576"/>
    </row>
    <row r="2560" spans="1:1" s="556" customFormat="1" ht="12" hidden="1" customHeight="1">
      <c r="A2560" s="576"/>
    </row>
    <row r="2561" spans="1:1" s="556" customFormat="1" ht="12" hidden="1" customHeight="1">
      <c r="A2561" s="576"/>
    </row>
    <row r="2562" spans="1:1" s="556" customFormat="1" ht="12" hidden="1" customHeight="1">
      <c r="A2562" s="576"/>
    </row>
    <row r="2563" spans="1:1" s="556" customFormat="1" ht="12" hidden="1" customHeight="1">
      <c r="A2563" s="576"/>
    </row>
    <row r="2564" spans="1:1" s="556" customFormat="1" ht="12" hidden="1" customHeight="1">
      <c r="A2564" s="576"/>
    </row>
    <row r="2565" spans="1:1" s="556" customFormat="1" ht="12" hidden="1" customHeight="1">
      <c r="A2565" s="576"/>
    </row>
    <row r="2566" spans="1:1" s="556" customFormat="1" ht="12" hidden="1" customHeight="1">
      <c r="A2566" s="576"/>
    </row>
    <row r="2567" spans="1:1" s="556" customFormat="1" ht="12" hidden="1" customHeight="1">
      <c r="A2567" s="576"/>
    </row>
    <row r="2568" spans="1:1" s="556" customFormat="1" ht="12" hidden="1" customHeight="1">
      <c r="A2568" s="576"/>
    </row>
    <row r="2569" spans="1:1" s="556" customFormat="1" ht="12" hidden="1" customHeight="1">
      <c r="A2569" s="576"/>
    </row>
    <row r="2570" spans="1:1" s="556" customFormat="1" ht="12" hidden="1" customHeight="1">
      <c r="A2570" s="576"/>
    </row>
    <row r="2571" spans="1:1" s="556" customFormat="1" ht="12" hidden="1" customHeight="1">
      <c r="A2571" s="576"/>
    </row>
    <row r="2572" spans="1:1" s="556" customFormat="1" ht="12" hidden="1" customHeight="1">
      <c r="A2572" s="576"/>
    </row>
    <row r="2573" spans="1:1" s="556" customFormat="1" ht="12" hidden="1" customHeight="1">
      <c r="A2573" s="576"/>
    </row>
    <row r="2574" spans="1:1" s="556" customFormat="1" ht="12" hidden="1" customHeight="1">
      <c r="A2574" s="576"/>
    </row>
    <row r="2575" spans="1:1" s="556" customFormat="1" ht="12" hidden="1" customHeight="1">
      <c r="A2575" s="576"/>
    </row>
    <row r="2576" spans="1:1" s="556" customFormat="1" ht="12" hidden="1" customHeight="1">
      <c r="A2576" s="576"/>
    </row>
    <row r="2577" spans="1:1" s="556" customFormat="1" ht="12" hidden="1" customHeight="1">
      <c r="A2577" s="576"/>
    </row>
    <row r="2578" spans="1:1" s="556" customFormat="1" ht="12" hidden="1" customHeight="1">
      <c r="A2578" s="576"/>
    </row>
    <row r="2579" spans="1:1" s="556" customFormat="1" ht="12" hidden="1" customHeight="1">
      <c r="A2579" s="576"/>
    </row>
    <row r="2580" spans="1:1" s="556" customFormat="1" ht="12" hidden="1" customHeight="1">
      <c r="A2580" s="576"/>
    </row>
    <row r="2581" spans="1:1" s="556" customFormat="1" ht="12" hidden="1" customHeight="1">
      <c r="A2581" s="576"/>
    </row>
    <row r="2582" spans="1:1" s="556" customFormat="1" ht="12" hidden="1" customHeight="1">
      <c r="A2582" s="576"/>
    </row>
    <row r="2583" spans="1:1" s="556" customFormat="1" ht="12" hidden="1" customHeight="1">
      <c r="A2583" s="576"/>
    </row>
    <row r="2584" spans="1:1" s="556" customFormat="1" ht="12" hidden="1" customHeight="1">
      <c r="A2584" s="576"/>
    </row>
    <row r="2585" spans="1:1" s="556" customFormat="1" ht="12" hidden="1" customHeight="1">
      <c r="A2585" s="576"/>
    </row>
    <row r="2586" spans="1:1" s="556" customFormat="1" ht="12" hidden="1" customHeight="1">
      <c r="A2586" s="576"/>
    </row>
    <row r="2587" spans="1:1" s="556" customFormat="1" ht="12" hidden="1" customHeight="1">
      <c r="A2587" s="576"/>
    </row>
    <row r="2588" spans="1:1" s="556" customFormat="1" ht="12" hidden="1" customHeight="1">
      <c r="A2588" s="576"/>
    </row>
    <row r="2589" spans="1:1" s="556" customFormat="1" ht="12" hidden="1" customHeight="1">
      <c r="A2589" s="576"/>
    </row>
    <row r="2590" spans="1:1" s="556" customFormat="1" ht="12" hidden="1" customHeight="1">
      <c r="A2590" s="576"/>
    </row>
    <row r="2591" spans="1:1" s="556" customFormat="1" ht="12" hidden="1" customHeight="1">
      <c r="A2591" s="576"/>
    </row>
    <row r="2592" spans="1:1" s="556" customFormat="1" ht="12" hidden="1" customHeight="1">
      <c r="A2592" s="576"/>
    </row>
    <row r="2593" spans="1:1" s="556" customFormat="1" ht="12" hidden="1" customHeight="1">
      <c r="A2593" s="576"/>
    </row>
    <row r="2594" spans="1:1" s="556" customFormat="1" ht="12" hidden="1" customHeight="1">
      <c r="A2594" s="576"/>
    </row>
    <row r="2595" spans="1:1" s="556" customFormat="1" ht="12" hidden="1" customHeight="1">
      <c r="A2595" s="576"/>
    </row>
    <row r="2596" spans="1:1" s="556" customFormat="1" ht="12" hidden="1" customHeight="1">
      <c r="A2596" s="576"/>
    </row>
    <row r="2597" spans="1:1" s="556" customFormat="1" ht="12" hidden="1" customHeight="1">
      <c r="A2597" s="576"/>
    </row>
    <row r="2598" spans="1:1" s="556" customFormat="1" ht="12" hidden="1" customHeight="1">
      <c r="A2598" s="576"/>
    </row>
    <row r="2599" spans="1:1" s="556" customFormat="1" ht="12" hidden="1" customHeight="1">
      <c r="A2599" s="576"/>
    </row>
    <row r="2600" spans="1:1" s="556" customFormat="1" ht="12" hidden="1" customHeight="1">
      <c r="A2600" s="576"/>
    </row>
    <row r="2601" spans="1:1" s="556" customFormat="1" ht="12" hidden="1" customHeight="1">
      <c r="A2601" s="576"/>
    </row>
    <row r="2602" spans="1:1" s="556" customFormat="1" ht="12" hidden="1" customHeight="1">
      <c r="A2602" s="576"/>
    </row>
    <row r="2603" spans="1:1" s="556" customFormat="1" ht="12" hidden="1" customHeight="1">
      <c r="A2603" s="576"/>
    </row>
    <row r="2604" spans="1:1" s="556" customFormat="1" ht="12" hidden="1" customHeight="1">
      <c r="A2604" s="576"/>
    </row>
    <row r="2605" spans="1:1" s="556" customFormat="1" ht="12" hidden="1" customHeight="1">
      <c r="A2605" s="576"/>
    </row>
    <row r="2606" spans="1:1" s="556" customFormat="1" ht="12" hidden="1" customHeight="1">
      <c r="A2606" s="576"/>
    </row>
    <row r="2607" spans="1:1" s="556" customFormat="1" ht="12" hidden="1" customHeight="1">
      <c r="A2607" s="576"/>
    </row>
    <row r="2608" spans="1:1" s="556" customFormat="1" ht="12" hidden="1" customHeight="1">
      <c r="A2608" s="576"/>
    </row>
    <row r="2609" spans="1:1" s="556" customFormat="1" ht="12" hidden="1" customHeight="1">
      <c r="A2609" s="576"/>
    </row>
    <row r="2610" spans="1:1" s="556" customFormat="1" ht="12" hidden="1" customHeight="1">
      <c r="A2610" s="576"/>
    </row>
    <row r="2611" spans="1:1" s="556" customFormat="1" ht="12" hidden="1" customHeight="1">
      <c r="A2611" s="576"/>
    </row>
    <row r="2612" spans="1:1" s="556" customFormat="1" ht="12" hidden="1" customHeight="1">
      <c r="A2612" s="576"/>
    </row>
    <row r="2613" spans="1:1" s="556" customFormat="1" ht="12" hidden="1" customHeight="1">
      <c r="A2613" s="576"/>
    </row>
    <row r="2614" spans="1:1" s="556" customFormat="1" ht="12" hidden="1" customHeight="1">
      <c r="A2614" s="576"/>
    </row>
    <row r="2615" spans="1:1" s="556" customFormat="1" ht="12" hidden="1" customHeight="1">
      <c r="A2615" s="576"/>
    </row>
    <row r="2616" spans="1:1" s="556" customFormat="1" ht="12" hidden="1" customHeight="1">
      <c r="A2616" s="576"/>
    </row>
    <row r="2617" spans="1:1" s="556" customFormat="1" ht="12" hidden="1" customHeight="1">
      <c r="A2617" s="576"/>
    </row>
    <row r="2618" spans="1:1" s="556" customFormat="1" ht="12" hidden="1" customHeight="1">
      <c r="A2618" s="576"/>
    </row>
    <row r="2619" spans="1:1" s="556" customFormat="1" ht="12" hidden="1" customHeight="1">
      <c r="A2619" s="576"/>
    </row>
    <row r="2620" spans="1:1" s="556" customFormat="1" ht="12" hidden="1" customHeight="1">
      <c r="A2620" s="576"/>
    </row>
    <row r="2621" spans="1:1" s="556" customFormat="1" ht="12" hidden="1" customHeight="1">
      <c r="A2621" s="576"/>
    </row>
    <row r="2622" spans="1:1" s="556" customFormat="1" ht="12" hidden="1" customHeight="1">
      <c r="A2622" s="576"/>
    </row>
    <row r="2623" spans="1:1" s="556" customFormat="1" ht="12" hidden="1" customHeight="1">
      <c r="A2623" s="576"/>
    </row>
    <row r="2624" spans="1:1" s="556" customFormat="1" ht="12" hidden="1" customHeight="1">
      <c r="A2624" s="576"/>
    </row>
    <row r="2625" spans="1:1" s="556" customFormat="1" ht="12" hidden="1" customHeight="1">
      <c r="A2625" s="576"/>
    </row>
    <row r="2626" spans="1:1" s="556" customFormat="1" ht="12" hidden="1" customHeight="1">
      <c r="A2626" s="576"/>
    </row>
    <row r="2627" spans="1:1" s="556" customFormat="1" ht="12" hidden="1" customHeight="1">
      <c r="A2627" s="576"/>
    </row>
    <row r="2628" spans="1:1" s="556" customFormat="1" ht="12" hidden="1" customHeight="1">
      <c r="A2628" s="576"/>
    </row>
    <row r="2629" spans="1:1" s="556" customFormat="1" ht="12" hidden="1" customHeight="1">
      <c r="A2629" s="576"/>
    </row>
    <row r="2630" spans="1:1" s="556" customFormat="1" ht="12" hidden="1" customHeight="1">
      <c r="A2630" s="576"/>
    </row>
    <row r="2631" spans="1:1" s="556" customFormat="1" ht="12" hidden="1" customHeight="1">
      <c r="A2631" s="576"/>
    </row>
    <row r="2632" spans="1:1" s="556" customFormat="1" ht="12" hidden="1" customHeight="1">
      <c r="A2632" s="576"/>
    </row>
    <row r="2633" spans="1:1" s="556" customFormat="1" ht="12" hidden="1" customHeight="1">
      <c r="A2633" s="576"/>
    </row>
    <row r="2634" spans="1:1" s="556" customFormat="1" ht="12" hidden="1" customHeight="1">
      <c r="A2634" s="576"/>
    </row>
    <row r="2635" spans="1:1" s="556" customFormat="1" ht="12" hidden="1" customHeight="1">
      <c r="A2635" s="576"/>
    </row>
    <row r="2636" spans="1:1" s="556" customFormat="1" ht="12" hidden="1" customHeight="1">
      <c r="A2636" s="576"/>
    </row>
    <row r="2637" spans="1:1" s="556" customFormat="1" ht="12" hidden="1" customHeight="1">
      <c r="A2637" s="576"/>
    </row>
    <row r="2638" spans="1:1" s="556" customFormat="1" ht="12" hidden="1" customHeight="1">
      <c r="A2638" s="576"/>
    </row>
    <row r="2639" spans="1:1" s="556" customFormat="1" ht="12" hidden="1" customHeight="1">
      <c r="A2639" s="576"/>
    </row>
    <row r="2640" spans="1:1" s="556" customFormat="1" ht="12" hidden="1" customHeight="1">
      <c r="A2640" s="576"/>
    </row>
    <row r="2641" spans="1:1" s="556" customFormat="1" ht="12" hidden="1" customHeight="1">
      <c r="A2641" s="576"/>
    </row>
    <row r="2642" spans="1:1" s="556" customFormat="1" ht="12" hidden="1" customHeight="1">
      <c r="A2642" s="576"/>
    </row>
    <row r="2643" spans="1:1" s="556" customFormat="1" ht="12" hidden="1" customHeight="1">
      <c r="A2643" s="576"/>
    </row>
    <row r="2644" spans="1:1" s="556" customFormat="1" ht="12" hidden="1" customHeight="1">
      <c r="A2644" s="576"/>
    </row>
    <row r="2645" spans="1:1" s="556" customFormat="1" ht="12" hidden="1" customHeight="1">
      <c r="A2645" s="576"/>
    </row>
    <row r="2646" spans="1:1" s="556" customFormat="1" ht="12" hidden="1" customHeight="1">
      <c r="A2646" s="576"/>
    </row>
    <row r="2647" spans="1:1" s="556" customFormat="1" ht="12" hidden="1" customHeight="1">
      <c r="A2647" s="576"/>
    </row>
    <row r="2648" spans="1:1" s="556" customFormat="1" ht="12" hidden="1" customHeight="1">
      <c r="A2648" s="576"/>
    </row>
    <row r="2649" spans="1:1" s="556" customFormat="1" ht="12" hidden="1" customHeight="1">
      <c r="A2649" s="576"/>
    </row>
    <row r="2650" spans="1:1" s="556" customFormat="1" ht="12" hidden="1" customHeight="1">
      <c r="A2650" s="576"/>
    </row>
    <row r="2651" spans="1:1" s="556" customFormat="1" ht="12" hidden="1" customHeight="1">
      <c r="A2651" s="576"/>
    </row>
    <row r="2652" spans="1:1" s="556" customFormat="1" ht="12" hidden="1" customHeight="1">
      <c r="A2652" s="576"/>
    </row>
    <row r="2653" spans="1:1" s="556" customFormat="1" ht="12" hidden="1" customHeight="1">
      <c r="A2653" s="576"/>
    </row>
    <row r="2654" spans="1:1" s="556" customFormat="1" ht="12" hidden="1" customHeight="1">
      <c r="A2654" s="576"/>
    </row>
    <row r="2655" spans="1:1" s="556" customFormat="1" ht="12" hidden="1" customHeight="1">
      <c r="A2655" s="576"/>
    </row>
    <row r="2656" spans="1:1" s="556" customFormat="1" ht="12" hidden="1" customHeight="1">
      <c r="A2656" s="576"/>
    </row>
    <row r="2657" spans="1:1" s="556" customFormat="1" ht="12" hidden="1" customHeight="1">
      <c r="A2657" s="576"/>
    </row>
    <row r="2658" spans="1:1" s="556" customFormat="1" ht="12" hidden="1" customHeight="1">
      <c r="A2658" s="576"/>
    </row>
    <row r="2659" spans="1:1" s="556" customFormat="1" ht="12" hidden="1" customHeight="1">
      <c r="A2659" s="576"/>
    </row>
    <row r="2660" spans="1:1" s="556" customFormat="1" ht="12" hidden="1" customHeight="1">
      <c r="A2660" s="576"/>
    </row>
    <row r="2661" spans="1:1" s="556" customFormat="1" ht="12" hidden="1" customHeight="1">
      <c r="A2661" s="576"/>
    </row>
    <row r="2662" spans="1:1" s="556" customFormat="1" ht="12" hidden="1" customHeight="1">
      <c r="A2662" s="576"/>
    </row>
    <row r="2663" spans="1:1" s="556" customFormat="1" ht="12" hidden="1" customHeight="1">
      <c r="A2663" s="576"/>
    </row>
    <row r="2664" spans="1:1" s="556" customFormat="1" ht="12" hidden="1" customHeight="1">
      <c r="A2664" s="576"/>
    </row>
    <row r="2665" spans="1:1" s="556" customFormat="1" ht="12" hidden="1" customHeight="1">
      <c r="A2665" s="576"/>
    </row>
    <row r="2666" spans="1:1" s="556" customFormat="1" ht="12" hidden="1" customHeight="1">
      <c r="A2666" s="576"/>
    </row>
    <row r="2667" spans="1:1" s="556" customFormat="1" ht="12" hidden="1" customHeight="1">
      <c r="A2667" s="576"/>
    </row>
    <row r="2668" spans="1:1" s="556" customFormat="1" ht="12" hidden="1" customHeight="1">
      <c r="A2668" s="576"/>
    </row>
    <row r="2669" spans="1:1" s="556" customFormat="1" ht="12" hidden="1" customHeight="1">
      <c r="A2669" s="576"/>
    </row>
    <row r="2670" spans="1:1" s="556" customFormat="1" ht="12" hidden="1" customHeight="1">
      <c r="A2670" s="576"/>
    </row>
    <row r="2671" spans="1:1" s="556" customFormat="1" ht="12" hidden="1" customHeight="1">
      <c r="A2671" s="576"/>
    </row>
    <row r="2672" spans="1:1" s="556" customFormat="1" ht="12" hidden="1" customHeight="1">
      <c r="A2672" s="576"/>
    </row>
    <row r="2673" spans="1:1" s="556" customFormat="1" ht="12" hidden="1" customHeight="1">
      <c r="A2673" s="576"/>
    </row>
    <row r="2674" spans="1:1" s="556" customFormat="1" ht="12" hidden="1" customHeight="1">
      <c r="A2674" s="576"/>
    </row>
    <row r="2675" spans="1:1" s="556" customFormat="1" ht="12" hidden="1" customHeight="1">
      <c r="A2675" s="576"/>
    </row>
    <row r="2676" spans="1:1" s="556" customFormat="1" ht="12" hidden="1" customHeight="1">
      <c r="A2676" s="576"/>
    </row>
    <row r="2677" spans="1:1" s="556" customFormat="1" ht="12" hidden="1" customHeight="1">
      <c r="A2677" s="576"/>
    </row>
    <row r="2678" spans="1:1" s="556" customFormat="1" ht="12" hidden="1" customHeight="1">
      <c r="A2678" s="576"/>
    </row>
    <row r="2679" spans="1:1" s="556" customFormat="1" ht="12" hidden="1" customHeight="1">
      <c r="A2679" s="576"/>
    </row>
    <row r="2680" spans="1:1" s="556" customFormat="1" ht="12" hidden="1" customHeight="1">
      <c r="A2680" s="576"/>
    </row>
    <row r="2681" spans="1:1" s="556" customFormat="1" ht="12" hidden="1" customHeight="1">
      <c r="A2681" s="576"/>
    </row>
    <row r="2682" spans="1:1" s="556" customFormat="1" ht="12" hidden="1" customHeight="1">
      <c r="A2682" s="576"/>
    </row>
    <row r="2683" spans="1:1" s="556" customFormat="1" ht="12" hidden="1" customHeight="1">
      <c r="A2683" s="576"/>
    </row>
    <row r="2684" spans="1:1" s="556" customFormat="1" ht="12" hidden="1" customHeight="1">
      <c r="A2684" s="576"/>
    </row>
    <row r="2685" spans="1:1" s="556" customFormat="1" ht="12" hidden="1" customHeight="1">
      <c r="A2685" s="576"/>
    </row>
    <row r="2686" spans="1:1" s="556" customFormat="1" ht="12" hidden="1" customHeight="1">
      <c r="A2686" s="576"/>
    </row>
    <row r="2687" spans="1:1" s="556" customFormat="1" ht="12" hidden="1" customHeight="1">
      <c r="A2687" s="576"/>
    </row>
    <row r="2688" spans="1:1" s="556" customFormat="1" ht="12" hidden="1" customHeight="1">
      <c r="A2688" s="576"/>
    </row>
    <row r="2689" spans="1:1" s="556" customFormat="1" ht="12" hidden="1" customHeight="1">
      <c r="A2689" s="576"/>
    </row>
    <row r="2690" spans="1:1" s="556" customFormat="1" ht="12" hidden="1" customHeight="1">
      <c r="A2690" s="576"/>
    </row>
    <row r="2691" spans="1:1" s="556" customFormat="1" ht="12" hidden="1" customHeight="1">
      <c r="A2691" s="576"/>
    </row>
    <row r="2692" spans="1:1" s="556" customFormat="1" ht="12" hidden="1" customHeight="1">
      <c r="A2692" s="576"/>
    </row>
    <row r="2693" spans="1:1" s="556" customFormat="1" ht="12" hidden="1" customHeight="1">
      <c r="A2693" s="576"/>
    </row>
    <row r="2694" spans="1:1" s="556" customFormat="1" ht="12" hidden="1" customHeight="1">
      <c r="A2694" s="576"/>
    </row>
    <row r="2695" spans="1:1" s="556" customFormat="1" ht="12" hidden="1" customHeight="1">
      <c r="A2695" s="576"/>
    </row>
    <row r="2696" spans="1:1" s="556" customFormat="1" ht="12" hidden="1" customHeight="1">
      <c r="A2696" s="576"/>
    </row>
    <row r="2697" spans="1:1" s="556" customFormat="1" ht="12" hidden="1" customHeight="1">
      <c r="A2697" s="576"/>
    </row>
    <row r="2698" spans="1:1" s="556" customFormat="1" ht="12" hidden="1" customHeight="1">
      <c r="A2698" s="576"/>
    </row>
    <row r="2699" spans="1:1" s="556" customFormat="1" ht="12" hidden="1" customHeight="1">
      <c r="A2699" s="576"/>
    </row>
    <row r="2700" spans="1:1" s="556" customFormat="1" ht="12" hidden="1" customHeight="1">
      <c r="A2700" s="576"/>
    </row>
    <row r="2701" spans="1:1" s="556" customFormat="1" ht="12" hidden="1" customHeight="1">
      <c r="A2701" s="576"/>
    </row>
    <row r="2702" spans="1:1" s="556" customFormat="1" ht="12" hidden="1" customHeight="1">
      <c r="A2702" s="576"/>
    </row>
    <row r="2703" spans="1:1" s="556" customFormat="1" ht="12" hidden="1" customHeight="1">
      <c r="A2703" s="576"/>
    </row>
    <row r="2704" spans="1:1" s="556" customFormat="1" ht="12" hidden="1" customHeight="1">
      <c r="A2704" s="576"/>
    </row>
    <row r="2705" spans="1:1" s="556" customFormat="1" ht="12" hidden="1" customHeight="1">
      <c r="A2705" s="576"/>
    </row>
    <row r="2706" spans="1:1" s="556" customFormat="1" ht="12" hidden="1" customHeight="1">
      <c r="A2706" s="576"/>
    </row>
    <row r="2707" spans="1:1" s="556" customFormat="1" ht="12" hidden="1" customHeight="1">
      <c r="A2707" s="576"/>
    </row>
    <row r="2708" spans="1:1" s="556" customFormat="1" ht="12" hidden="1" customHeight="1">
      <c r="A2708" s="576"/>
    </row>
    <row r="2709" spans="1:1" s="556" customFormat="1" ht="12" hidden="1" customHeight="1">
      <c r="A2709" s="576"/>
    </row>
    <row r="2710" spans="1:1" s="556" customFormat="1" ht="12" hidden="1" customHeight="1">
      <c r="A2710" s="576"/>
    </row>
    <row r="2711" spans="1:1" s="556" customFormat="1" ht="12" hidden="1" customHeight="1">
      <c r="A2711" s="576"/>
    </row>
    <row r="2712" spans="1:1" s="556" customFormat="1" ht="12" hidden="1" customHeight="1">
      <c r="A2712" s="576"/>
    </row>
    <row r="2713" spans="1:1" s="556" customFormat="1" ht="12" hidden="1" customHeight="1">
      <c r="A2713" s="576"/>
    </row>
    <row r="2714" spans="1:1" s="556" customFormat="1" ht="12" hidden="1" customHeight="1">
      <c r="A2714" s="576"/>
    </row>
    <row r="2715" spans="1:1" s="556" customFormat="1" ht="12" hidden="1" customHeight="1">
      <c r="A2715" s="576"/>
    </row>
    <row r="2716" spans="1:1" s="556" customFormat="1" ht="12" hidden="1" customHeight="1">
      <c r="A2716" s="576"/>
    </row>
    <row r="2717" spans="1:1" s="556" customFormat="1" ht="12" hidden="1" customHeight="1">
      <c r="A2717" s="576"/>
    </row>
    <row r="2718" spans="1:1" s="556" customFormat="1" ht="12" hidden="1" customHeight="1">
      <c r="A2718" s="576"/>
    </row>
    <row r="2719" spans="1:1" s="556" customFormat="1" ht="12" hidden="1" customHeight="1">
      <c r="A2719" s="576"/>
    </row>
    <row r="2720" spans="1:1" s="556" customFormat="1" ht="12" hidden="1" customHeight="1">
      <c r="A2720" s="576"/>
    </row>
    <row r="2721" spans="1:1" s="556" customFormat="1" ht="12" hidden="1" customHeight="1">
      <c r="A2721" s="576"/>
    </row>
    <row r="2722" spans="1:1" s="556" customFormat="1" ht="12" hidden="1" customHeight="1">
      <c r="A2722" s="576"/>
    </row>
    <row r="2723" spans="1:1" s="556" customFormat="1" ht="12" hidden="1" customHeight="1">
      <c r="A2723" s="576"/>
    </row>
    <row r="2724" spans="1:1" s="556" customFormat="1" ht="12" hidden="1" customHeight="1">
      <c r="A2724" s="576"/>
    </row>
    <row r="2725" spans="1:1" s="556" customFormat="1" ht="12" hidden="1" customHeight="1">
      <c r="A2725" s="576"/>
    </row>
    <row r="2726" spans="1:1" s="556" customFormat="1" ht="12" hidden="1" customHeight="1">
      <c r="A2726" s="576"/>
    </row>
    <row r="2727" spans="1:1" s="556" customFormat="1" ht="12" hidden="1" customHeight="1">
      <c r="A2727" s="576"/>
    </row>
    <row r="2728" spans="1:1" s="556" customFormat="1" ht="12" hidden="1" customHeight="1">
      <c r="A2728" s="576"/>
    </row>
    <row r="2729" spans="1:1" s="556" customFormat="1" ht="12" hidden="1" customHeight="1">
      <c r="A2729" s="576"/>
    </row>
    <row r="2730" spans="1:1" s="556" customFormat="1" ht="12" hidden="1" customHeight="1">
      <c r="A2730" s="576"/>
    </row>
    <row r="2731" spans="1:1" s="556" customFormat="1" ht="12" hidden="1" customHeight="1">
      <c r="A2731" s="576"/>
    </row>
    <row r="2732" spans="1:1" s="556" customFormat="1" ht="12" hidden="1" customHeight="1">
      <c r="A2732" s="576"/>
    </row>
    <row r="2733" spans="1:1" s="556" customFormat="1" ht="12" hidden="1" customHeight="1">
      <c r="A2733" s="576"/>
    </row>
    <row r="2734" spans="1:1" s="556" customFormat="1" ht="12" hidden="1" customHeight="1">
      <c r="A2734" s="576"/>
    </row>
    <row r="2735" spans="1:1" s="556" customFormat="1" ht="12" hidden="1" customHeight="1">
      <c r="A2735" s="576"/>
    </row>
    <row r="2736" spans="1:1" s="556" customFormat="1" ht="12" hidden="1" customHeight="1">
      <c r="A2736" s="576"/>
    </row>
    <row r="2737" spans="1:1" s="556" customFormat="1" ht="12" hidden="1" customHeight="1">
      <c r="A2737" s="576"/>
    </row>
    <row r="2738" spans="1:1" s="556" customFormat="1" ht="12" hidden="1" customHeight="1">
      <c r="A2738" s="576"/>
    </row>
    <row r="2739" spans="1:1" s="556" customFormat="1" ht="12" hidden="1" customHeight="1">
      <c r="A2739" s="576"/>
    </row>
    <row r="2740" spans="1:1" s="556" customFormat="1" ht="12" hidden="1" customHeight="1">
      <c r="A2740" s="576"/>
    </row>
    <row r="2741" spans="1:1" s="556" customFormat="1" ht="12" hidden="1" customHeight="1">
      <c r="A2741" s="576"/>
    </row>
    <row r="2742" spans="1:1" s="556" customFormat="1" ht="12" hidden="1" customHeight="1">
      <c r="A2742" s="576"/>
    </row>
    <row r="2743" spans="1:1" s="556" customFormat="1" ht="12" hidden="1" customHeight="1">
      <c r="A2743" s="576"/>
    </row>
    <row r="2744" spans="1:1" s="556" customFormat="1" ht="12" hidden="1" customHeight="1">
      <c r="A2744" s="576"/>
    </row>
    <row r="2745" spans="1:1" s="556" customFormat="1" ht="12" hidden="1" customHeight="1">
      <c r="A2745" s="576"/>
    </row>
    <row r="2746" spans="1:1" s="556" customFormat="1" ht="12" hidden="1" customHeight="1">
      <c r="A2746" s="576"/>
    </row>
    <row r="2747" spans="1:1" s="556" customFormat="1" ht="12" hidden="1" customHeight="1">
      <c r="A2747" s="576"/>
    </row>
    <row r="2748" spans="1:1" s="556" customFormat="1" ht="12" hidden="1" customHeight="1">
      <c r="A2748" s="576"/>
    </row>
    <row r="2749" spans="1:1" s="556" customFormat="1" ht="12" hidden="1" customHeight="1">
      <c r="A2749" s="576"/>
    </row>
    <row r="2750" spans="1:1" s="556" customFormat="1" ht="12" hidden="1" customHeight="1">
      <c r="A2750" s="576"/>
    </row>
    <row r="2751" spans="1:1" s="556" customFormat="1" ht="12" hidden="1" customHeight="1">
      <c r="A2751" s="576"/>
    </row>
    <row r="2752" spans="1:1" s="556" customFormat="1" ht="12" hidden="1" customHeight="1">
      <c r="A2752" s="576"/>
    </row>
    <row r="2753" spans="1:1" s="556" customFormat="1" ht="12" hidden="1" customHeight="1">
      <c r="A2753" s="576"/>
    </row>
    <row r="2754" spans="1:1" s="556" customFormat="1" ht="12" hidden="1" customHeight="1">
      <c r="A2754" s="576"/>
    </row>
    <row r="2755" spans="1:1" s="556" customFormat="1" ht="12" hidden="1" customHeight="1">
      <c r="A2755" s="576"/>
    </row>
    <row r="2756" spans="1:1" s="556" customFormat="1" ht="12" hidden="1" customHeight="1">
      <c r="A2756" s="576"/>
    </row>
    <row r="2757" spans="1:1" s="556" customFormat="1" ht="12" hidden="1" customHeight="1">
      <c r="A2757" s="576"/>
    </row>
    <row r="2758" spans="1:1" s="556" customFormat="1" ht="12" hidden="1" customHeight="1">
      <c r="A2758" s="576"/>
    </row>
    <row r="2759" spans="1:1" s="556" customFormat="1" ht="12" hidden="1" customHeight="1">
      <c r="A2759" s="576"/>
    </row>
    <row r="2760" spans="1:1" s="556" customFormat="1" ht="12" hidden="1" customHeight="1">
      <c r="A2760" s="576"/>
    </row>
    <row r="2761" spans="1:1" s="556" customFormat="1" ht="12" hidden="1" customHeight="1">
      <c r="A2761" s="576"/>
    </row>
    <row r="2762" spans="1:1" s="556" customFormat="1" ht="12" hidden="1" customHeight="1">
      <c r="A2762" s="576"/>
    </row>
    <row r="2763" spans="1:1" s="556" customFormat="1" ht="12" hidden="1" customHeight="1">
      <c r="A2763" s="576"/>
    </row>
    <row r="2764" spans="1:1" s="556" customFormat="1" ht="12" hidden="1" customHeight="1">
      <c r="A2764" s="576"/>
    </row>
    <row r="2765" spans="1:1" s="556" customFormat="1" ht="12" hidden="1" customHeight="1">
      <c r="A2765" s="576"/>
    </row>
    <row r="2766" spans="1:1" s="556" customFormat="1" ht="12" hidden="1" customHeight="1">
      <c r="A2766" s="576"/>
    </row>
    <row r="2767" spans="1:1" s="556" customFormat="1" ht="12" hidden="1" customHeight="1">
      <c r="A2767" s="576"/>
    </row>
    <row r="2768" spans="1:1" s="556" customFormat="1" ht="12" hidden="1" customHeight="1">
      <c r="A2768" s="576"/>
    </row>
    <row r="2769" spans="1:1" s="556" customFormat="1" ht="12" hidden="1" customHeight="1">
      <c r="A2769" s="576"/>
    </row>
    <row r="2770" spans="1:1" s="556" customFormat="1" ht="12" hidden="1" customHeight="1">
      <c r="A2770" s="576"/>
    </row>
    <row r="2771" spans="1:1" s="556" customFormat="1" ht="12" hidden="1" customHeight="1">
      <c r="A2771" s="576"/>
    </row>
    <row r="2772" spans="1:1" s="556" customFormat="1" ht="12" hidden="1" customHeight="1">
      <c r="A2772" s="576"/>
    </row>
    <row r="2773" spans="1:1" s="556" customFormat="1" ht="12" hidden="1" customHeight="1">
      <c r="A2773" s="576"/>
    </row>
    <row r="2774" spans="1:1" s="556" customFormat="1" ht="12" hidden="1" customHeight="1">
      <c r="A2774" s="576"/>
    </row>
    <row r="2775" spans="1:1" s="556" customFormat="1" ht="12" hidden="1" customHeight="1">
      <c r="A2775" s="576"/>
    </row>
    <row r="2776" spans="1:1" s="556" customFormat="1" ht="12" hidden="1" customHeight="1">
      <c r="A2776" s="576"/>
    </row>
    <row r="2777" spans="1:1" s="556" customFormat="1" ht="12" hidden="1" customHeight="1">
      <c r="A2777" s="576"/>
    </row>
    <row r="2778" spans="1:1" s="556" customFormat="1" ht="12" hidden="1" customHeight="1">
      <c r="A2778" s="576"/>
    </row>
    <row r="2779" spans="1:1" s="556" customFormat="1" ht="12" hidden="1" customHeight="1">
      <c r="A2779" s="576"/>
    </row>
    <row r="2780" spans="1:1" s="556" customFormat="1" ht="12" hidden="1" customHeight="1">
      <c r="A2780" s="576"/>
    </row>
    <row r="2781" spans="1:1" s="556" customFormat="1" ht="12" hidden="1" customHeight="1">
      <c r="A2781" s="576"/>
    </row>
    <row r="2782" spans="1:1" s="556" customFormat="1" ht="12" hidden="1" customHeight="1">
      <c r="A2782" s="576"/>
    </row>
    <row r="2783" spans="1:1" s="556" customFormat="1" ht="12" hidden="1" customHeight="1">
      <c r="A2783" s="576"/>
    </row>
    <row r="2784" spans="1:1" s="556" customFormat="1" ht="12" hidden="1" customHeight="1">
      <c r="A2784" s="576"/>
    </row>
    <row r="2785" spans="1:1" s="556" customFormat="1" ht="12" hidden="1" customHeight="1">
      <c r="A2785" s="576"/>
    </row>
    <row r="2786" spans="1:1" s="556" customFormat="1" ht="12" hidden="1" customHeight="1">
      <c r="A2786" s="576"/>
    </row>
    <row r="2787" spans="1:1" s="556" customFormat="1" ht="12" hidden="1" customHeight="1">
      <c r="A2787" s="576"/>
    </row>
    <row r="2788" spans="1:1" s="556" customFormat="1" ht="12" hidden="1" customHeight="1">
      <c r="A2788" s="576"/>
    </row>
    <row r="2789" spans="1:1" s="556" customFormat="1" ht="12" hidden="1" customHeight="1">
      <c r="A2789" s="576"/>
    </row>
    <row r="2790" spans="1:1" s="556" customFormat="1" ht="12" hidden="1" customHeight="1">
      <c r="A2790" s="576"/>
    </row>
    <row r="2791" spans="1:1" s="556" customFormat="1" ht="12" hidden="1" customHeight="1">
      <c r="A2791" s="576"/>
    </row>
    <row r="2792" spans="1:1" s="556" customFormat="1" ht="12" hidden="1" customHeight="1">
      <c r="A2792" s="576"/>
    </row>
    <row r="2793" spans="1:1" s="556" customFormat="1" ht="12" hidden="1" customHeight="1">
      <c r="A2793" s="576"/>
    </row>
    <row r="2794" spans="1:1" s="556" customFormat="1" ht="12" hidden="1" customHeight="1">
      <c r="A2794" s="576"/>
    </row>
    <row r="2795" spans="1:1" s="556" customFormat="1" ht="12" hidden="1" customHeight="1">
      <c r="A2795" s="576"/>
    </row>
    <row r="2796" spans="1:1" s="556" customFormat="1" ht="12" hidden="1" customHeight="1">
      <c r="A2796" s="576"/>
    </row>
    <row r="2797" spans="1:1" s="556" customFormat="1" ht="12" hidden="1" customHeight="1">
      <c r="A2797" s="576"/>
    </row>
    <row r="2798" spans="1:1" s="556" customFormat="1" ht="12" hidden="1" customHeight="1">
      <c r="A2798" s="576"/>
    </row>
    <row r="2799" spans="1:1" s="556" customFormat="1" ht="12" hidden="1" customHeight="1">
      <c r="A2799" s="576"/>
    </row>
    <row r="2800" spans="1:1" s="556" customFormat="1" ht="12" hidden="1" customHeight="1">
      <c r="A2800" s="576"/>
    </row>
    <row r="2801" spans="1:1" s="556" customFormat="1" ht="12" hidden="1" customHeight="1">
      <c r="A2801" s="576"/>
    </row>
    <row r="2802" spans="1:1" s="556" customFormat="1" ht="12" hidden="1" customHeight="1">
      <c r="A2802" s="576"/>
    </row>
    <row r="2803" spans="1:1" s="556" customFormat="1" ht="12" hidden="1" customHeight="1">
      <c r="A2803" s="576"/>
    </row>
    <row r="2804" spans="1:1" s="556" customFormat="1" ht="12" hidden="1" customHeight="1">
      <c r="A2804" s="576"/>
    </row>
    <row r="2805" spans="1:1" s="556" customFormat="1" ht="12" hidden="1" customHeight="1">
      <c r="A2805" s="576"/>
    </row>
    <row r="2806" spans="1:1" s="556" customFormat="1" ht="12" hidden="1" customHeight="1">
      <c r="A2806" s="576"/>
    </row>
    <row r="2807" spans="1:1" s="556" customFormat="1" ht="12" hidden="1" customHeight="1">
      <c r="A2807" s="576"/>
    </row>
    <row r="2808" spans="1:1" s="556" customFormat="1" ht="12" hidden="1" customHeight="1">
      <c r="A2808" s="576"/>
    </row>
    <row r="2809" spans="1:1" s="556" customFormat="1" ht="12" hidden="1" customHeight="1">
      <c r="A2809" s="576"/>
    </row>
    <row r="2810" spans="1:1" s="556" customFormat="1" ht="12" hidden="1" customHeight="1">
      <c r="A2810" s="576"/>
    </row>
    <row r="2811" spans="1:1" s="556" customFormat="1" ht="12" hidden="1" customHeight="1">
      <c r="A2811" s="576"/>
    </row>
    <row r="2812" spans="1:1" s="556" customFormat="1" ht="12" hidden="1" customHeight="1">
      <c r="A2812" s="576"/>
    </row>
    <row r="2813" spans="1:1" s="556" customFormat="1" ht="12" hidden="1" customHeight="1">
      <c r="A2813" s="576"/>
    </row>
    <row r="2814" spans="1:1" s="556" customFormat="1" ht="12" hidden="1" customHeight="1">
      <c r="A2814" s="576"/>
    </row>
    <row r="2815" spans="1:1" s="556" customFormat="1" ht="12" hidden="1" customHeight="1">
      <c r="A2815" s="576"/>
    </row>
    <row r="2816" spans="1:1" s="556" customFormat="1" ht="12" hidden="1" customHeight="1">
      <c r="A2816" s="576"/>
    </row>
    <row r="2817" spans="1:1" s="556" customFormat="1" ht="12" hidden="1" customHeight="1">
      <c r="A2817" s="576"/>
    </row>
    <row r="2818" spans="1:1" s="556" customFormat="1" ht="12" hidden="1" customHeight="1">
      <c r="A2818" s="576"/>
    </row>
    <row r="2819" spans="1:1" s="556" customFormat="1" ht="12" hidden="1" customHeight="1">
      <c r="A2819" s="576"/>
    </row>
    <row r="2820" spans="1:1" s="556" customFormat="1" ht="12" hidden="1" customHeight="1">
      <c r="A2820" s="576"/>
    </row>
    <row r="2821" spans="1:1" s="556" customFormat="1" ht="12" hidden="1" customHeight="1">
      <c r="A2821" s="576"/>
    </row>
    <row r="2822" spans="1:1" s="556" customFormat="1" ht="12" hidden="1" customHeight="1">
      <c r="A2822" s="576"/>
    </row>
    <row r="2823" spans="1:1" s="556" customFormat="1" ht="12" hidden="1" customHeight="1">
      <c r="A2823" s="576"/>
    </row>
    <row r="2824" spans="1:1" s="556" customFormat="1" ht="12" hidden="1" customHeight="1">
      <c r="A2824" s="576"/>
    </row>
    <row r="2825" spans="1:1" s="556" customFormat="1" ht="12" hidden="1" customHeight="1">
      <c r="A2825" s="576"/>
    </row>
    <row r="2826" spans="1:1" s="556" customFormat="1" ht="12" hidden="1" customHeight="1">
      <c r="A2826" s="576"/>
    </row>
    <row r="2827" spans="1:1" s="556" customFormat="1" ht="12" hidden="1" customHeight="1">
      <c r="A2827" s="576"/>
    </row>
    <row r="2828" spans="1:1" s="556" customFormat="1" ht="12" hidden="1" customHeight="1">
      <c r="A2828" s="576"/>
    </row>
    <row r="2829" spans="1:1" s="556" customFormat="1" ht="12" hidden="1" customHeight="1">
      <c r="A2829" s="576"/>
    </row>
    <row r="2830" spans="1:1" s="556" customFormat="1" ht="12" hidden="1" customHeight="1">
      <c r="A2830" s="576"/>
    </row>
    <row r="2831" spans="1:1" s="556" customFormat="1" ht="12" hidden="1" customHeight="1">
      <c r="A2831" s="576"/>
    </row>
    <row r="2832" spans="1:1" s="556" customFormat="1" ht="12" hidden="1" customHeight="1">
      <c r="A2832" s="576"/>
    </row>
    <row r="2833" spans="1:1" s="556" customFormat="1" ht="12" hidden="1" customHeight="1">
      <c r="A2833" s="576"/>
    </row>
    <row r="2834" spans="1:1" s="556" customFormat="1" ht="12" hidden="1" customHeight="1">
      <c r="A2834" s="576"/>
    </row>
    <row r="2835" spans="1:1" s="556" customFormat="1" ht="12" hidden="1" customHeight="1">
      <c r="A2835" s="576"/>
    </row>
    <row r="2836" spans="1:1" s="556" customFormat="1" ht="12" hidden="1" customHeight="1">
      <c r="A2836" s="576"/>
    </row>
    <row r="2837" spans="1:1" s="556" customFormat="1" ht="12" hidden="1" customHeight="1">
      <c r="A2837" s="576"/>
    </row>
    <row r="2838" spans="1:1" s="556" customFormat="1" ht="12" hidden="1" customHeight="1">
      <c r="A2838" s="576"/>
    </row>
    <row r="2839" spans="1:1" s="556" customFormat="1" ht="12" hidden="1" customHeight="1">
      <c r="A2839" s="576"/>
    </row>
    <row r="2840" spans="1:1" s="556" customFormat="1" ht="12" hidden="1" customHeight="1">
      <c r="A2840" s="576"/>
    </row>
    <row r="2841" spans="1:1" s="556" customFormat="1" ht="12" hidden="1" customHeight="1">
      <c r="A2841" s="576"/>
    </row>
    <row r="2842" spans="1:1" s="556" customFormat="1" ht="12" hidden="1" customHeight="1">
      <c r="A2842" s="576"/>
    </row>
    <row r="2843" spans="1:1" s="556" customFormat="1" ht="12" hidden="1" customHeight="1">
      <c r="A2843" s="576"/>
    </row>
    <row r="2844" spans="1:1" s="556" customFormat="1" ht="12" hidden="1" customHeight="1">
      <c r="A2844" s="576"/>
    </row>
    <row r="2845" spans="1:1" s="556" customFormat="1" ht="12" hidden="1" customHeight="1">
      <c r="A2845" s="576"/>
    </row>
    <row r="2846" spans="1:1" s="556" customFormat="1" ht="12" hidden="1" customHeight="1">
      <c r="A2846" s="576"/>
    </row>
    <row r="2847" spans="1:1" s="556" customFormat="1" ht="12" hidden="1" customHeight="1">
      <c r="A2847" s="576"/>
    </row>
    <row r="2848" spans="1:1" s="556" customFormat="1" ht="12" hidden="1" customHeight="1">
      <c r="A2848" s="576"/>
    </row>
    <row r="2849" spans="1:1" s="556" customFormat="1" ht="12" hidden="1" customHeight="1">
      <c r="A2849" s="576"/>
    </row>
    <row r="2850" spans="1:1" s="556" customFormat="1" ht="12" hidden="1" customHeight="1">
      <c r="A2850" s="576"/>
    </row>
    <row r="2851" spans="1:1" s="556" customFormat="1" ht="12" hidden="1" customHeight="1">
      <c r="A2851" s="576"/>
    </row>
    <row r="2852" spans="1:1" s="556" customFormat="1" ht="12" hidden="1" customHeight="1">
      <c r="A2852" s="576"/>
    </row>
    <row r="2853" spans="1:1" s="556" customFormat="1" ht="12" hidden="1" customHeight="1">
      <c r="A2853" s="576"/>
    </row>
    <row r="2854" spans="1:1" s="556" customFormat="1" ht="12" hidden="1" customHeight="1">
      <c r="A2854" s="576"/>
    </row>
    <row r="2855" spans="1:1" s="556" customFormat="1" ht="12" hidden="1" customHeight="1">
      <c r="A2855" s="576"/>
    </row>
    <row r="2856" spans="1:1" s="556" customFormat="1" ht="12" hidden="1" customHeight="1">
      <c r="A2856" s="576"/>
    </row>
    <row r="2857" spans="1:1" s="556" customFormat="1" ht="12" hidden="1" customHeight="1">
      <c r="A2857" s="576"/>
    </row>
    <row r="2858" spans="1:1" s="556" customFormat="1" ht="12" hidden="1" customHeight="1">
      <c r="A2858" s="576"/>
    </row>
    <row r="2859" spans="1:1" s="556" customFormat="1" ht="12" hidden="1" customHeight="1">
      <c r="A2859" s="576"/>
    </row>
    <row r="2860" spans="1:1" s="556" customFormat="1" ht="12" hidden="1" customHeight="1">
      <c r="A2860" s="576"/>
    </row>
    <row r="2861" spans="1:1" s="556" customFormat="1" ht="12" hidden="1" customHeight="1">
      <c r="A2861" s="576"/>
    </row>
    <row r="2862" spans="1:1" s="556" customFormat="1" ht="12" hidden="1" customHeight="1">
      <c r="A2862" s="576"/>
    </row>
    <row r="2863" spans="1:1" s="556" customFormat="1" ht="12" hidden="1" customHeight="1">
      <c r="A2863" s="576"/>
    </row>
    <row r="2864" spans="1:1" s="556" customFormat="1" ht="12" hidden="1" customHeight="1">
      <c r="A2864" s="576"/>
    </row>
    <row r="2865" spans="1:1" s="556" customFormat="1" ht="12" hidden="1" customHeight="1">
      <c r="A2865" s="576"/>
    </row>
    <row r="2866" spans="1:1" s="556" customFormat="1" ht="12" hidden="1" customHeight="1">
      <c r="A2866" s="576"/>
    </row>
    <row r="2867" spans="1:1" s="556" customFormat="1" ht="12" hidden="1" customHeight="1">
      <c r="A2867" s="576"/>
    </row>
    <row r="2868" spans="1:1" s="556" customFormat="1" ht="12" hidden="1" customHeight="1">
      <c r="A2868" s="576"/>
    </row>
    <row r="2869" spans="1:1" s="556" customFormat="1" ht="12" hidden="1" customHeight="1">
      <c r="A2869" s="576"/>
    </row>
    <row r="2870" spans="1:1" s="556" customFormat="1" ht="12" hidden="1" customHeight="1">
      <c r="A2870" s="576"/>
    </row>
    <row r="2871" spans="1:1" s="556" customFormat="1" ht="12" hidden="1" customHeight="1">
      <c r="A2871" s="576"/>
    </row>
    <row r="2872" spans="1:1" s="556" customFormat="1" ht="12" hidden="1" customHeight="1">
      <c r="A2872" s="576"/>
    </row>
    <row r="2873" spans="1:1" s="556" customFormat="1" ht="12" hidden="1" customHeight="1">
      <c r="A2873" s="576"/>
    </row>
    <row r="2874" spans="1:1" s="556" customFormat="1" ht="12" hidden="1" customHeight="1">
      <c r="A2874" s="576"/>
    </row>
    <row r="2875" spans="1:1" s="556" customFormat="1" ht="12" hidden="1" customHeight="1">
      <c r="A2875" s="576"/>
    </row>
    <row r="2876" spans="1:1" s="556" customFormat="1" ht="12" hidden="1" customHeight="1">
      <c r="A2876" s="576"/>
    </row>
    <row r="2877" spans="1:1" s="556" customFormat="1" ht="12" hidden="1" customHeight="1">
      <c r="A2877" s="576"/>
    </row>
    <row r="2878" spans="1:1" s="556" customFormat="1" ht="12" hidden="1" customHeight="1">
      <c r="A2878" s="576"/>
    </row>
    <row r="2879" spans="1:1" s="556" customFormat="1" ht="12" hidden="1" customHeight="1">
      <c r="A2879" s="576"/>
    </row>
    <row r="2880" spans="1:1" s="556" customFormat="1" ht="12" hidden="1" customHeight="1">
      <c r="A2880" s="576"/>
    </row>
    <row r="2881" spans="1:1" s="556" customFormat="1" ht="12" hidden="1" customHeight="1">
      <c r="A2881" s="576"/>
    </row>
    <row r="2882" spans="1:1" s="556" customFormat="1" ht="12" hidden="1" customHeight="1">
      <c r="A2882" s="576"/>
    </row>
    <row r="2883" spans="1:1" s="556" customFormat="1" ht="12" hidden="1" customHeight="1">
      <c r="A2883" s="576"/>
    </row>
    <row r="2884" spans="1:1" s="556" customFormat="1" ht="12" hidden="1" customHeight="1">
      <c r="A2884" s="576"/>
    </row>
    <row r="2885" spans="1:1" s="556" customFormat="1" ht="12" hidden="1" customHeight="1">
      <c r="A2885" s="576"/>
    </row>
    <row r="2886" spans="1:1" s="556" customFormat="1" ht="12" hidden="1" customHeight="1">
      <c r="A2886" s="576"/>
    </row>
    <row r="2887" spans="1:1" s="556" customFormat="1" ht="12" hidden="1" customHeight="1">
      <c r="A2887" s="576"/>
    </row>
    <row r="2888" spans="1:1" s="556" customFormat="1" ht="12" hidden="1" customHeight="1">
      <c r="A2888" s="576"/>
    </row>
    <row r="2889" spans="1:1" s="556" customFormat="1" ht="12" hidden="1" customHeight="1">
      <c r="A2889" s="576"/>
    </row>
    <row r="2890" spans="1:1" s="556" customFormat="1" ht="12" hidden="1" customHeight="1">
      <c r="A2890" s="576"/>
    </row>
    <row r="2891" spans="1:1" s="556" customFormat="1" ht="12" hidden="1" customHeight="1">
      <c r="A2891" s="576"/>
    </row>
    <row r="2892" spans="1:1" s="556" customFormat="1" ht="12" hidden="1" customHeight="1">
      <c r="A2892" s="576"/>
    </row>
    <row r="2893" spans="1:1" s="556" customFormat="1" ht="12" hidden="1" customHeight="1">
      <c r="A2893" s="576"/>
    </row>
    <row r="2894" spans="1:1" s="556" customFormat="1" ht="12" hidden="1" customHeight="1">
      <c r="A2894" s="576"/>
    </row>
    <row r="2895" spans="1:1" s="556" customFormat="1" ht="12" hidden="1" customHeight="1">
      <c r="A2895" s="576"/>
    </row>
    <row r="2896" spans="1:1" s="556" customFormat="1" ht="12" hidden="1" customHeight="1">
      <c r="A2896" s="576"/>
    </row>
    <row r="2897" spans="1:1" s="556" customFormat="1" ht="12" hidden="1" customHeight="1">
      <c r="A2897" s="576"/>
    </row>
    <row r="2898" spans="1:1" s="556" customFormat="1" ht="12" hidden="1" customHeight="1">
      <c r="A2898" s="576"/>
    </row>
    <row r="2899" spans="1:1" s="556" customFormat="1" ht="12" hidden="1" customHeight="1">
      <c r="A2899" s="576"/>
    </row>
    <row r="2900" spans="1:1" s="556" customFormat="1" ht="12" hidden="1" customHeight="1">
      <c r="A2900" s="576"/>
    </row>
    <row r="2901" spans="1:1" s="556" customFormat="1" ht="12" hidden="1" customHeight="1">
      <c r="A2901" s="576"/>
    </row>
    <row r="2902" spans="1:1" s="556" customFormat="1" ht="12" hidden="1" customHeight="1">
      <c r="A2902" s="576"/>
    </row>
    <row r="2903" spans="1:1" s="556" customFormat="1" ht="12" hidden="1" customHeight="1">
      <c r="A2903" s="576"/>
    </row>
    <row r="2904" spans="1:1" s="556" customFormat="1" ht="12" hidden="1" customHeight="1">
      <c r="A2904" s="576"/>
    </row>
    <row r="2905" spans="1:1" s="556" customFormat="1" ht="12" hidden="1" customHeight="1">
      <c r="A2905" s="576"/>
    </row>
    <row r="2906" spans="1:1" s="556" customFormat="1" ht="12" hidden="1" customHeight="1">
      <c r="A2906" s="576"/>
    </row>
    <row r="2907" spans="1:1" s="556" customFormat="1" ht="12" hidden="1" customHeight="1">
      <c r="A2907" s="576"/>
    </row>
    <row r="2908" spans="1:1" s="556" customFormat="1" ht="12" hidden="1" customHeight="1">
      <c r="A2908" s="576"/>
    </row>
    <row r="2909" spans="1:1" s="556" customFormat="1" ht="12" hidden="1" customHeight="1">
      <c r="A2909" s="576"/>
    </row>
    <row r="2910" spans="1:1" s="556" customFormat="1" ht="12" hidden="1" customHeight="1">
      <c r="A2910" s="576"/>
    </row>
    <row r="2911" spans="1:1" s="556" customFormat="1" ht="12" hidden="1" customHeight="1">
      <c r="A2911" s="576"/>
    </row>
    <row r="2912" spans="1:1" s="556" customFormat="1" ht="12" hidden="1" customHeight="1">
      <c r="A2912" s="576"/>
    </row>
    <row r="2913" spans="1:1" s="556" customFormat="1" ht="12" hidden="1" customHeight="1">
      <c r="A2913" s="576"/>
    </row>
    <row r="2914" spans="1:1" s="556" customFormat="1" ht="12" hidden="1" customHeight="1">
      <c r="A2914" s="576"/>
    </row>
    <row r="2915" spans="1:1" s="556" customFormat="1" ht="12" hidden="1" customHeight="1">
      <c r="A2915" s="576"/>
    </row>
    <row r="2916" spans="1:1" s="556" customFormat="1" ht="12" hidden="1" customHeight="1">
      <c r="A2916" s="576"/>
    </row>
    <row r="2917" spans="1:1" s="556" customFormat="1" ht="12" hidden="1" customHeight="1">
      <c r="A2917" s="576"/>
    </row>
    <row r="2918" spans="1:1" s="556" customFormat="1" ht="12" hidden="1" customHeight="1">
      <c r="A2918" s="576"/>
    </row>
    <row r="2919" spans="1:1" s="556" customFormat="1" ht="12" hidden="1" customHeight="1">
      <c r="A2919" s="576"/>
    </row>
    <row r="2920" spans="1:1" s="556" customFormat="1" ht="12" hidden="1" customHeight="1">
      <c r="A2920" s="576"/>
    </row>
    <row r="2921" spans="1:1" s="556" customFormat="1" ht="12" hidden="1" customHeight="1">
      <c r="A2921" s="576"/>
    </row>
    <row r="2922" spans="1:1" s="556" customFormat="1" ht="12" hidden="1" customHeight="1">
      <c r="A2922" s="576"/>
    </row>
    <row r="2923" spans="1:1" s="556" customFormat="1" ht="12" hidden="1" customHeight="1">
      <c r="A2923" s="576"/>
    </row>
    <row r="2924" spans="1:1" s="556" customFormat="1" ht="12" hidden="1" customHeight="1">
      <c r="A2924" s="576"/>
    </row>
    <row r="2925" spans="1:1" s="556" customFormat="1" ht="12" hidden="1" customHeight="1">
      <c r="A2925" s="576"/>
    </row>
    <row r="2926" spans="1:1" s="556" customFormat="1" ht="12" hidden="1" customHeight="1">
      <c r="A2926" s="576"/>
    </row>
    <row r="2927" spans="1:1" s="556" customFormat="1" ht="12" hidden="1" customHeight="1">
      <c r="A2927" s="576"/>
    </row>
    <row r="2928" spans="1:1" s="556" customFormat="1" ht="12" hidden="1" customHeight="1">
      <c r="A2928" s="576"/>
    </row>
    <row r="2929" spans="1:1" s="556" customFormat="1" ht="12" hidden="1" customHeight="1">
      <c r="A2929" s="576"/>
    </row>
    <row r="2930" spans="1:1" s="556" customFormat="1" ht="12" hidden="1" customHeight="1">
      <c r="A2930" s="576"/>
    </row>
    <row r="2931" spans="1:1" s="556" customFormat="1" ht="12" hidden="1" customHeight="1">
      <c r="A2931" s="576"/>
    </row>
    <row r="2932" spans="1:1" s="556" customFormat="1" ht="12" hidden="1" customHeight="1">
      <c r="A2932" s="576"/>
    </row>
    <row r="2933" spans="1:1" s="556" customFormat="1" ht="12" hidden="1" customHeight="1">
      <c r="A2933" s="576"/>
    </row>
    <row r="2934" spans="1:1" s="556" customFormat="1" ht="12" hidden="1" customHeight="1">
      <c r="A2934" s="576"/>
    </row>
    <row r="2935" spans="1:1" s="556" customFormat="1" ht="12" hidden="1" customHeight="1">
      <c r="A2935" s="576"/>
    </row>
    <row r="2936" spans="1:1" s="556" customFormat="1" ht="12" hidden="1" customHeight="1">
      <c r="A2936" s="576"/>
    </row>
    <row r="2937" spans="1:1" s="556" customFormat="1" ht="12" hidden="1" customHeight="1">
      <c r="A2937" s="576"/>
    </row>
    <row r="2938" spans="1:1" s="556" customFormat="1" ht="12" hidden="1" customHeight="1">
      <c r="A2938" s="576"/>
    </row>
    <row r="2939" spans="1:1" s="556" customFormat="1" ht="12" hidden="1" customHeight="1">
      <c r="A2939" s="576"/>
    </row>
    <row r="2940" spans="1:1" s="556" customFormat="1" ht="12" hidden="1" customHeight="1">
      <c r="A2940" s="576"/>
    </row>
    <row r="2941" spans="1:1" s="556" customFormat="1" ht="12" hidden="1" customHeight="1">
      <c r="A2941" s="576"/>
    </row>
    <row r="2942" spans="1:1" s="556" customFormat="1" ht="12" hidden="1" customHeight="1">
      <c r="A2942" s="576"/>
    </row>
    <row r="2943" spans="1:1" s="556" customFormat="1" ht="12" hidden="1" customHeight="1">
      <c r="A2943" s="576"/>
    </row>
    <row r="2944" spans="1:1" s="556" customFormat="1" ht="12" hidden="1" customHeight="1">
      <c r="A2944" s="576"/>
    </row>
    <row r="2945" spans="1:1" s="556" customFormat="1" ht="12" hidden="1" customHeight="1">
      <c r="A2945" s="576"/>
    </row>
    <row r="2946" spans="1:1" s="556" customFormat="1" ht="12" hidden="1" customHeight="1">
      <c r="A2946" s="576"/>
    </row>
    <row r="2947" spans="1:1" s="556" customFormat="1" ht="12" hidden="1" customHeight="1">
      <c r="A2947" s="576"/>
    </row>
    <row r="2948" spans="1:1" s="556" customFormat="1" ht="12" hidden="1" customHeight="1">
      <c r="A2948" s="576"/>
    </row>
    <row r="2949" spans="1:1" s="556" customFormat="1" ht="12" hidden="1" customHeight="1">
      <c r="A2949" s="576"/>
    </row>
    <row r="2950" spans="1:1" s="556" customFormat="1" ht="12" hidden="1" customHeight="1">
      <c r="A2950" s="576"/>
    </row>
    <row r="2951" spans="1:1" s="556" customFormat="1" ht="12" hidden="1" customHeight="1">
      <c r="A2951" s="576"/>
    </row>
    <row r="2952" spans="1:1" s="556" customFormat="1" ht="12" hidden="1" customHeight="1">
      <c r="A2952" s="576"/>
    </row>
    <row r="2953" spans="1:1" s="556" customFormat="1" ht="12" hidden="1" customHeight="1">
      <c r="A2953" s="576"/>
    </row>
    <row r="2954" spans="1:1" s="556" customFormat="1" ht="12" hidden="1" customHeight="1">
      <c r="A2954" s="576"/>
    </row>
    <row r="2955" spans="1:1" s="556" customFormat="1" ht="12" hidden="1" customHeight="1">
      <c r="A2955" s="576"/>
    </row>
    <row r="2956" spans="1:1" s="556" customFormat="1" ht="12" hidden="1" customHeight="1">
      <c r="A2956" s="576"/>
    </row>
    <row r="2957" spans="1:1" s="556" customFormat="1" ht="12" hidden="1" customHeight="1">
      <c r="A2957" s="576"/>
    </row>
    <row r="2958" spans="1:1" s="556" customFormat="1" ht="12" hidden="1" customHeight="1">
      <c r="A2958" s="576"/>
    </row>
    <row r="2959" spans="1:1" s="556" customFormat="1" ht="12" hidden="1" customHeight="1">
      <c r="A2959" s="576"/>
    </row>
    <row r="2960" spans="1:1" s="556" customFormat="1" ht="12" hidden="1" customHeight="1">
      <c r="A2960" s="576"/>
    </row>
    <row r="2961" spans="1:1" s="556" customFormat="1" ht="12" hidden="1" customHeight="1">
      <c r="A2961" s="576"/>
    </row>
    <row r="2962" spans="1:1" s="556" customFormat="1" ht="12" hidden="1" customHeight="1">
      <c r="A2962" s="576"/>
    </row>
    <row r="2963" spans="1:1" s="556" customFormat="1" ht="12" hidden="1" customHeight="1">
      <c r="A2963" s="576"/>
    </row>
    <row r="2964" spans="1:1" s="556" customFormat="1" ht="12" hidden="1" customHeight="1">
      <c r="A2964" s="576"/>
    </row>
    <row r="2965" spans="1:1" s="556" customFormat="1" ht="12" hidden="1" customHeight="1">
      <c r="A2965" s="576"/>
    </row>
    <row r="2966" spans="1:1" s="556" customFormat="1" ht="12" hidden="1" customHeight="1">
      <c r="A2966" s="576"/>
    </row>
    <row r="2967" spans="1:1" s="556" customFormat="1" ht="12" hidden="1" customHeight="1">
      <c r="A2967" s="576"/>
    </row>
    <row r="2968" spans="1:1" s="556" customFormat="1" ht="12" hidden="1" customHeight="1">
      <c r="A2968" s="576"/>
    </row>
    <row r="2969" spans="1:1" s="556" customFormat="1" ht="12" hidden="1" customHeight="1">
      <c r="A2969" s="576"/>
    </row>
    <row r="2970" spans="1:1" s="556" customFormat="1" ht="12" hidden="1" customHeight="1">
      <c r="A2970" s="576"/>
    </row>
    <row r="2971" spans="1:1" s="556" customFormat="1" ht="12" hidden="1" customHeight="1">
      <c r="A2971" s="576"/>
    </row>
    <row r="2972" spans="1:1" s="556" customFormat="1" ht="12" hidden="1" customHeight="1">
      <c r="A2972" s="576"/>
    </row>
    <row r="2973" spans="1:1" s="556" customFormat="1" ht="12" hidden="1" customHeight="1">
      <c r="A2973" s="576"/>
    </row>
    <row r="2974" spans="1:1" s="556" customFormat="1" ht="12" hidden="1" customHeight="1">
      <c r="A2974" s="576"/>
    </row>
    <row r="2975" spans="1:1" s="556" customFormat="1" ht="12" hidden="1" customHeight="1">
      <c r="A2975" s="576"/>
    </row>
    <row r="2976" spans="1:1" s="556" customFormat="1" ht="12" hidden="1" customHeight="1">
      <c r="A2976" s="576"/>
    </row>
    <row r="2977" spans="1:1" s="556" customFormat="1" ht="12" hidden="1" customHeight="1">
      <c r="A2977" s="576"/>
    </row>
    <row r="2978" spans="1:1" s="556" customFormat="1" ht="12" hidden="1" customHeight="1">
      <c r="A2978" s="576"/>
    </row>
    <row r="2979" spans="1:1" s="556" customFormat="1" ht="12" hidden="1" customHeight="1">
      <c r="A2979" s="576"/>
    </row>
    <row r="2980" spans="1:1" s="556" customFormat="1" ht="12" hidden="1" customHeight="1">
      <c r="A2980" s="576"/>
    </row>
    <row r="2981" spans="1:1" s="556" customFormat="1" ht="12" hidden="1" customHeight="1">
      <c r="A2981" s="576"/>
    </row>
    <row r="2982" spans="1:1" s="556" customFormat="1" ht="12" hidden="1" customHeight="1">
      <c r="A2982" s="576"/>
    </row>
    <row r="2983" spans="1:1" s="556" customFormat="1" ht="12" hidden="1" customHeight="1">
      <c r="A2983" s="576"/>
    </row>
    <row r="2984" spans="1:1" s="556" customFormat="1" ht="12" hidden="1" customHeight="1">
      <c r="A2984" s="576"/>
    </row>
    <row r="2985" spans="1:1" s="556" customFormat="1" ht="12" hidden="1" customHeight="1">
      <c r="A2985" s="576"/>
    </row>
    <row r="2986" spans="1:1" s="556" customFormat="1" ht="12" hidden="1" customHeight="1">
      <c r="A2986" s="576"/>
    </row>
    <row r="2987" spans="1:1" s="556" customFormat="1" ht="12" hidden="1" customHeight="1">
      <c r="A2987" s="576"/>
    </row>
    <row r="2988" spans="1:1" s="556" customFormat="1" ht="12" hidden="1" customHeight="1">
      <c r="A2988" s="576"/>
    </row>
    <row r="2989" spans="1:1" s="556" customFormat="1" ht="12" hidden="1" customHeight="1">
      <c r="A2989" s="576"/>
    </row>
    <row r="2990" spans="1:1" s="556" customFormat="1" ht="12" hidden="1" customHeight="1">
      <c r="A2990" s="576"/>
    </row>
    <row r="2991" spans="1:1" s="556" customFormat="1" ht="12" hidden="1" customHeight="1">
      <c r="A2991" s="576"/>
    </row>
    <row r="2992" spans="1:1" s="556" customFormat="1" ht="12" hidden="1" customHeight="1">
      <c r="A2992" s="576"/>
    </row>
    <row r="2993" spans="1:1" s="556" customFormat="1" ht="12" hidden="1" customHeight="1">
      <c r="A2993" s="576"/>
    </row>
    <row r="2994" spans="1:1" s="556" customFormat="1" ht="12" hidden="1" customHeight="1">
      <c r="A2994" s="576"/>
    </row>
    <row r="2995" spans="1:1" s="556" customFormat="1" ht="12" hidden="1" customHeight="1">
      <c r="A2995" s="576"/>
    </row>
    <row r="2996" spans="1:1" s="556" customFormat="1" ht="12" hidden="1" customHeight="1">
      <c r="A2996" s="576"/>
    </row>
    <row r="2997" spans="1:1" s="556" customFormat="1" ht="12" hidden="1" customHeight="1">
      <c r="A2997" s="576"/>
    </row>
    <row r="2998" spans="1:1" s="556" customFormat="1" ht="12" hidden="1" customHeight="1">
      <c r="A2998" s="576"/>
    </row>
    <row r="2999" spans="1:1" s="556" customFormat="1" ht="12" hidden="1" customHeight="1">
      <c r="A2999" s="576"/>
    </row>
    <row r="3000" spans="1:1" s="556" customFormat="1" ht="12" hidden="1" customHeight="1">
      <c r="A3000" s="576"/>
    </row>
    <row r="3001" spans="1:1" s="556" customFormat="1" ht="12" hidden="1" customHeight="1">
      <c r="A3001" s="576"/>
    </row>
    <row r="3002" spans="1:1" s="556" customFormat="1" ht="12" hidden="1" customHeight="1">
      <c r="A3002" s="576"/>
    </row>
    <row r="3003" spans="1:1" s="556" customFormat="1" ht="12" hidden="1" customHeight="1">
      <c r="A3003" s="576"/>
    </row>
    <row r="3004" spans="1:1" s="556" customFormat="1" ht="12" hidden="1" customHeight="1">
      <c r="A3004" s="576"/>
    </row>
    <row r="3005" spans="1:1" s="556" customFormat="1" ht="12" hidden="1" customHeight="1">
      <c r="A3005" s="576"/>
    </row>
    <row r="3006" spans="1:1" s="556" customFormat="1" ht="12" hidden="1" customHeight="1">
      <c r="A3006" s="576"/>
    </row>
    <row r="3007" spans="1:1" s="556" customFormat="1" ht="12" hidden="1" customHeight="1">
      <c r="A3007" s="576"/>
    </row>
    <row r="3008" spans="1:1" s="556" customFormat="1" ht="12" hidden="1" customHeight="1">
      <c r="A3008" s="576"/>
    </row>
    <row r="3009" spans="1:1" s="556" customFormat="1" ht="12" hidden="1" customHeight="1">
      <c r="A3009" s="576"/>
    </row>
    <row r="3010" spans="1:1" s="556" customFormat="1" ht="12" hidden="1" customHeight="1">
      <c r="A3010" s="576"/>
    </row>
    <row r="3011" spans="1:1" s="556" customFormat="1" ht="12" hidden="1" customHeight="1">
      <c r="A3011" s="576"/>
    </row>
    <row r="3012" spans="1:1" s="556" customFormat="1" ht="12" hidden="1" customHeight="1">
      <c r="A3012" s="576"/>
    </row>
    <row r="3013" spans="1:1" s="556" customFormat="1" ht="12" hidden="1" customHeight="1">
      <c r="A3013" s="576"/>
    </row>
    <row r="3014" spans="1:1" s="556" customFormat="1" ht="12" hidden="1" customHeight="1">
      <c r="A3014" s="576"/>
    </row>
    <row r="3015" spans="1:1" s="556" customFormat="1" ht="12" hidden="1" customHeight="1">
      <c r="A3015" s="576"/>
    </row>
    <row r="3016" spans="1:1" s="556" customFormat="1" ht="12" hidden="1" customHeight="1">
      <c r="A3016" s="576"/>
    </row>
    <row r="3017" spans="1:1" s="556" customFormat="1" ht="12" hidden="1" customHeight="1">
      <c r="A3017" s="576"/>
    </row>
    <row r="3018" spans="1:1" s="556" customFormat="1" ht="12" hidden="1" customHeight="1">
      <c r="A3018" s="576"/>
    </row>
    <row r="3019" spans="1:1" s="556" customFormat="1" ht="12" hidden="1" customHeight="1">
      <c r="A3019" s="576"/>
    </row>
    <row r="3020" spans="1:1" s="556" customFormat="1" ht="12" hidden="1" customHeight="1">
      <c r="A3020" s="576"/>
    </row>
    <row r="3021" spans="1:1" s="556" customFormat="1" ht="12" hidden="1" customHeight="1">
      <c r="A3021" s="576"/>
    </row>
    <row r="3022" spans="1:1" s="556" customFormat="1" ht="12" hidden="1" customHeight="1">
      <c r="A3022" s="576"/>
    </row>
    <row r="3023" spans="1:1" s="556" customFormat="1" ht="12" hidden="1" customHeight="1">
      <c r="A3023" s="576"/>
    </row>
    <row r="3024" spans="1:1" s="556" customFormat="1" ht="12" hidden="1" customHeight="1">
      <c r="A3024" s="576"/>
    </row>
    <row r="3025" spans="1:1" s="556" customFormat="1" ht="12" hidden="1" customHeight="1">
      <c r="A3025" s="576"/>
    </row>
    <row r="3026" spans="1:1" s="556" customFormat="1" ht="12" hidden="1" customHeight="1">
      <c r="A3026" s="576"/>
    </row>
    <row r="3027" spans="1:1" s="556" customFormat="1" ht="12" hidden="1" customHeight="1">
      <c r="A3027" s="576"/>
    </row>
    <row r="3028" spans="1:1" s="556" customFormat="1" ht="12" hidden="1" customHeight="1">
      <c r="A3028" s="576"/>
    </row>
    <row r="3029" spans="1:1" s="556" customFormat="1" ht="12" hidden="1" customHeight="1">
      <c r="A3029" s="576"/>
    </row>
    <row r="3030" spans="1:1" s="556" customFormat="1" ht="12" hidden="1" customHeight="1">
      <c r="A3030" s="576"/>
    </row>
    <row r="3031" spans="1:1" s="556" customFormat="1" ht="12" hidden="1" customHeight="1">
      <c r="A3031" s="576"/>
    </row>
    <row r="3032" spans="1:1" s="556" customFormat="1" ht="12" hidden="1" customHeight="1">
      <c r="A3032" s="576"/>
    </row>
    <row r="3033" spans="1:1" s="556" customFormat="1" ht="12" hidden="1" customHeight="1">
      <c r="A3033" s="576"/>
    </row>
    <row r="3034" spans="1:1" s="556" customFormat="1" ht="12" hidden="1" customHeight="1">
      <c r="A3034" s="576"/>
    </row>
    <row r="3035" spans="1:1" s="556" customFormat="1" ht="12" hidden="1" customHeight="1">
      <c r="A3035" s="576"/>
    </row>
    <row r="3036" spans="1:1" s="556" customFormat="1" ht="12" hidden="1" customHeight="1">
      <c r="A3036" s="576"/>
    </row>
    <row r="3037" spans="1:1" s="556" customFormat="1" ht="12" hidden="1" customHeight="1">
      <c r="A3037" s="576"/>
    </row>
    <row r="3038" spans="1:1" s="556" customFormat="1" ht="12" hidden="1" customHeight="1">
      <c r="A3038" s="576"/>
    </row>
    <row r="3039" spans="1:1" s="556" customFormat="1" ht="12" hidden="1" customHeight="1">
      <c r="A3039" s="576"/>
    </row>
    <row r="3040" spans="1:1" s="556" customFormat="1" ht="12" hidden="1" customHeight="1">
      <c r="A3040" s="576"/>
    </row>
    <row r="3041" spans="1:1" s="556" customFormat="1" ht="12" hidden="1" customHeight="1">
      <c r="A3041" s="576"/>
    </row>
    <row r="3042" spans="1:1" s="556" customFormat="1" ht="12" hidden="1" customHeight="1">
      <c r="A3042" s="576"/>
    </row>
    <row r="3043" spans="1:1" s="556" customFormat="1" ht="12" hidden="1" customHeight="1">
      <c r="A3043" s="576"/>
    </row>
    <row r="3044" spans="1:1" s="556" customFormat="1" ht="12" hidden="1" customHeight="1">
      <c r="A3044" s="576"/>
    </row>
    <row r="3045" spans="1:1" s="556" customFormat="1" ht="12" hidden="1" customHeight="1">
      <c r="A3045" s="576"/>
    </row>
    <row r="3046" spans="1:1" s="556" customFormat="1" ht="12" hidden="1" customHeight="1">
      <c r="A3046" s="576"/>
    </row>
    <row r="3047" spans="1:1" s="556" customFormat="1" ht="12" hidden="1" customHeight="1">
      <c r="A3047" s="576"/>
    </row>
    <row r="3048" spans="1:1" s="556" customFormat="1" ht="12" hidden="1" customHeight="1">
      <c r="A3048" s="576"/>
    </row>
    <row r="3049" spans="1:1" s="556" customFormat="1" ht="12" hidden="1" customHeight="1">
      <c r="A3049" s="576"/>
    </row>
    <row r="3050" spans="1:1" s="556" customFormat="1" ht="12" hidden="1" customHeight="1">
      <c r="A3050" s="576"/>
    </row>
    <row r="3051" spans="1:1" s="556" customFormat="1" ht="12" hidden="1" customHeight="1">
      <c r="A3051" s="576"/>
    </row>
    <row r="3052" spans="1:1" s="556" customFormat="1" ht="12" hidden="1" customHeight="1">
      <c r="A3052" s="576"/>
    </row>
    <row r="3053" spans="1:1" s="556" customFormat="1" ht="12" hidden="1" customHeight="1">
      <c r="A3053" s="576"/>
    </row>
    <row r="3054" spans="1:1" s="556" customFormat="1" ht="12" hidden="1" customHeight="1">
      <c r="A3054" s="576"/>
    </row>
    <row r="3055" spans="1:1" s="556" customFormat="1" ht="12" hidden="1" customHeight="1">
      <c r="A3055" s="576"/>
    </row>
    <row r="3056" spans="1:1" s="556" customFormat="1" ht="12" hidden="1" customHeight="1">
      <c r="A3056" s="576"/>
    </row>
    <row r="3057" spans="1:1" s="556" customFormat="1" ht="12" hidden="1" customHeight="1">
      <c r="A3057" s="576"/>
    </row>
    <row r="3058" spans="1:1" s="556" customFormat="1" ht="12" hidden="1" customHeight="1">
      <c r="A3058" s="576"/>
    </row>
    <row r="3059" spans="1:1" s="556" customFormat="1" ht="12" hidden="1" customHeight="1">
      <c r="A3059" s="576"/>
    </row>
    <row r="3060" spans="1:1" s="556" customFormat="1" ht="12" hidden="1" customHeight="1">
      <c r="A3060" s="576"/>
    </row>
    <row r="3061" spans="1:1" s="556" customFormat="1" ht="12" hidden="1" customHeight="1">
      <c r="A3061" s="576"/>
    </row>
    <row r="3062" spans="1:1" s="556" customFormat="1" ht="12" hidden="1" customHeight="1">
      <c r="A3062" s="576"/>
    </row>
    <row r="3063" spans="1:1" s="556" customFormat="1" ht="12" hidden="1" customHeight="1">
      <c r="A3063" s="576"/>
    </row>
    <row r="3064" spans="1:1" s="556" customFormat="1" ht="12" hidden="1" customHeight="1">
      <c r="A3064" s="576"/>
    </row>
    <row r="3065" spans="1:1" s="556" customFormat="1" ht="12" hidden="1" customHeight="1">
      <c r="A3065" s="576"/>
    </row>
    <row r="3066" spans="1:1" s="556" customFormat="1" ht="12" hidden="1" customHeight="1">
      <c r="A3066" s="576"/>
    </row>
    <row r="3067" spans="1:1" s="556" customFormat="1" ht="12" hidden="1" customHeight="1">
      <c r="A3067" s="576"/>
    </row>
    <row r="3068" spans="1:1" s="556" customFormat="1" ht="12" hidden="1" customHeight="1">
      <c r="A3068" s="576"/>
    </row>
    <row r="3069" spans="1:1" s="556" customFormat="1" ht="12" hidden="1" customHeight="1">
      <c r="A3069" s="576"/>
    </row>
    <row r="3070" spans="1:1" s="556" customFormat="1" ht="12" hidden="1" customHeight="1">
      <c r="A3070" s="576"/>
    </row>
    <row r="3071" spans="1:1" s="556" customFormat="1" ht="12" hidden="1" customHeight="1">
      <c r="A3071" s="576"/>
    </row>
    <row r="3072" spans="1:1" s="556" customFormat="1" ht="12" hidden="1" customHeight="1">
      <c r="A3072" s="576"/>
    </row>
    <row r="3073" spans="1:1" s="556" customFormat="1" ht="12" hidden="1" customHeight="1">
      <c r="A3073" s="576"/>
    </row>
    <row r="3074" spans="1:1" s="556" customFormat="1" ht="12" hidden="1" customHeight="1">
      <c r="A3074" s="576"/>
    </row>
    <row r="3075" spans="1:1" s="556" customFormat="1" ht="12" hidden="1" customHeight="1">
      <c r="A3075" s="576"/>
    </row>
    <row r="3076" spans="1:1" s="556" customFormat="1" ht="12" hidden="1" customHeight="1">
      <c r="A3076" s="576"/>
    </row>
    <row r="3077" spans="1:1" s="556" customFormat="1" ht="12" hidden="1" customHeight="1">
      <c r="A3077" s="576"/>
    </row>
    <row r="3078" spans="1:1" s="556" customFormat="1" ht="12" hidden="1" customHeight="1">
      <c r="A3078" s="576"/>
    </row>
    <row r="3079" spans="1:1" s="556" customFormat="1" ht="12" hidden="1" customHeight="1">
      <c r="A3079" s="576"/>
    </row>
    <row r="3080" spans="1:1" s="556" customFormat="1" ht="12" hidden="1" customHeight="1">
      <c r="A3080" s="576"/>
    </row>
    <row r="3081" spans="1:1" s="556" customFormat="1" ht="12" hidden="1" customHeight="1">
      <c r="A3081" s="576"/>
    </row>
    <row r="3082" spans="1:1" s="556" customFormat="1" ht="12" hidden="1" customHeight="1">
      <c r="A3082" s="576"/>
    </row>
    <row r="3083" spans="1:1" s="556" customFormat="1" ht="12" hidden="1" customHeight="1">
      <c r="A3083" s="576"/>
    </row>
    <row r="3084" spans="1:1" s="556" customFormat="1" ht="12" hidden="1" customHeight="1">
      <c r="A3084" s="576"/>
    </row>
    <row r="3085" spans="1:1" s="556" customFormat="1" ht="12" hidden="1" customHeight="1">
      <c r="A3085" s="576"/>
    </row>
    <row r="3086" spans="1:1" s="556" customFormat="1" ht="12" hidden="1" customHeight="1">
      <c r="A3086" s="576"/>
    </row>
    <row r="3087" spans="1:1" s="556" customFormat="1" ht="12" hidden="1" customHeight="1">
      <c r="A3087" s="576"/>
    </row>
    <row r="3088" spans="1:1" s="556" customFormat="1" ht="12" hidden="1" customHeight="1">
      <c r="A3088" s="576"/>
    </row>
    <row r="3089" spans="1:1" s="556" customFormat="1" ht="12" hidden="1" customHeight="1">
      <c r="A3089" s="576"/>
    </row>
    <row r="3090" spans="1:1" s="556" customFormat="1" ht="12" hidden="1" customHeight="1">
      <c r="A3090" s="576"/>
    </row>
    <row r="3091" spans="1:1" s="556" customFormat="1" ht="12" hidden="1" customHeight="1">
      <c r="A3091" s="576"/>
    </row>
    <row r="3092" spans="1:1" s="556" customFormat="1" ht="12" hidden="1" customHeight="1">
      <c r="A3092" s="576"/>
    </row>
    <row r="3093" spans="1:1" s="556" customFormat="1" ht="12" hidden="1" customHeight="1">
      <c r="A3093" s="576"/>
    </row>
    <row r="3094" spans="1:1" s="556" customFormat="1" ht="12" hidden="1" customHeight="1">
      <c r="A3094" s="576"/>
    </row>
    <row r="3095" spans="1:1" s="556" customFormat="1" ht="12" hidden="1" customHeight="1">
      <c r="A3095" s="576"/>
    </row>
    <row r="3096" spans="1:1" s="556" customFormat="1" ht="12" hidden="1" customHeight="1">
      <c r="A3096" s="576"/>
    </row>
    <row r="3097" spans="1:1" s="556" customFormat="1" ht="12" hidden="1" customHeight="1">
      <c r="A3097" s="576"/>
    </row>
    <row r="3098" spans="1:1" s="556" customFormat="1" ht="12" hidden="1" customHeight="1">
      <c r="A3098" s="576"/>
    </row>
    <row r="3099" spans="1:1" s="556" customFormat="1" ht="12" hidden="1" customHeight="1">
      <c r="A3099" s="576"/>
    </row>
    <row r="3100" spans="1:1" s="556" customFormat="1" ht="12" hidden="1" customHeight="1">
      <c r="A3100" s="576"/>
    </row>
    <row r="3101" spans="1:1" s="556" customFormat="1" ht="12" hidden="1" customHeight="1">
      <c r="A3101" s="576"/>
    </row>
    <row r="3102" spans="1:1" s="556" customFormat="1" ht="12" hidden="1" customHeight="1">
      <c r="A3102" s="576"/>
    </row>
    <row r="3103" spans="1:1" s="556" customFormat="1" ht="12" hidden="1" customHeight="1">
      <c r="A3103" s="576"/>
    </row>
    <row r="3104" spans="1:1" s="556" customFormat="1" ht="12" hidden="1" customHeight="1">
      <c r="A3104" s="576"/>
    </row>
    <row r="3105" spans="1:1" s="556" customFormat="1" ht="12" hidden="1" customHeight="1">
      <c r="A3105" s="576"/>
    </row>
    <row r="3106" spans="1:1" s="556" customFormat="1" ht="12" hidden="1" customHeight="1">
      <c r="A3106" s="576"/>
    </row>
    <row r="3107" spans="1:1" s="556" customFormat="1" ht="12" hidden="1" customHeight="1">
      <c r="A3107" s="576"/>
    </row>
    <row r="3108" spans="1:1" s="556" customFormat="1" ht="12" hidden="1" customHeight="1">
      <c r="A3108" s="576"/>
    </row>
    <row r="3109" spans="1:1" s="556" customFormat="1" ht="12" hidden="1" customHeight="1">
      <c r="A3109" s="576"/>
    </row>
    <row r="3110" spans="1:1" s="556" customFormat="1" ht="12" hidden="1" customHeight="1">
      <c r="A3110" s="576"/>
    </row>
    <row r="3111" spans="1:1" s="556" customFormat="1" ht="12" hidden="1" customHeight="1">
      <c r="A3111" s="576"/>
    </row>
    <row r="3112" spans="1:1" s="556" customFormat="1" ht="12" hidden="1" customHeight="1">
      <c r="A3112" s="576"/>
    </row>
    <row r="3113" spans="1:1" s="556" customFormat="1" ht="12" hidden="1" customHeight="1">
      <c r="A3113" s="576"/>
    </row>
    <row r="3114" spans="1:1" s="556" customFormat="1" ht="12" hidden="1" customHeight="1">
      <c r="A3114" s="576"/>
    </row>
    <row r="3115" spans="1:1" s="556" customFormat="1" ht="12" hidden="1" customHeight="1">
      <c r="A3115" s="576"/>
    </row>
    <row r="3116" spans="1:1" s="556" customFormat="1" ht="12" hidden="1" customHeight="1">
      <c r="A3116" s="576"/>
    </row>
    <row r="3117" spans="1:1" s="556" customFormat="1" ht="12" hidden="1" customHeight="1">
      <c r="A3117" s="576"/>
    </row>
    <row r="3118" spans="1:1" s="556" customFormat="1" ht="12" hidden="1" customHeight="1">
      <c r="A3118" s="576"/>
    </row>
    <row r="3119" spans="1:1" s="556" customFormat="1" ht="12" hidden="1" customHeight="1">
      <c r="A3119" s="576"/>
    </row>
    <row r="3120" spans="1:1" s="556" customFormat="1" ht="12" hidden="1" customHeight="1">
      <c r="A3120" s="576"/>
    </row>
    <row r="3121" spans="1:1" s="556" customFormat="1" ht="12" hidden="1" customHeight="1">
      <c r="A3121" s="576"/>
    </row>
    <row r="3122" spans="1:1" s="556" customFormat="1" ht="12" hidden="1" customHeight="1">
      <c r="A3122" s="576"/>
    </row>
    <row r="3123" spans="1:1" s="556" customFormat="1" ht="12" hidden="1" customHeight="1">
      <c r="A3123" s="576"/>
    </row>
    <row r="3124" spans="1:1" s="556" customFormat="1" ht="12" hidden="1" customHeight="1">
      <c r="A3124" s="576"/>
    </row>
    <row r="3125" spans="1:1" s="556" customFormat="1" ht="12" hidden="1" customHeight="1">
      <c r="A3125" s="576"/>
    </row>
    <row r="3126" spans="1:1" s="556" customFormat="1" ht="12" hidden="1" customHeight="1">
      <c r="A3126" s="576"/>
    </row>
    <row r="3127" spans="1:1" s="556" customFormat="1" ht="12" hidden="1" customHeight="1">
      <c r="A3127" s="576"/>
    </row>
    <row r="3128" spans="1:1" s="556" customFormat="1" ht="12" hidden="1" customHeight="1">
      <c r="A3128" s="576"/>
    </row>
    <row r="3129" spans="1:1" s="556" customFormat="1" ht="12" hidden="1" customHeight="1">
      <c r="A3129" s="576"/>
    </row>
    <row r="3130" spans="1:1" s="556" customFormat="1" ht="12" hidden="1" customHeight="1">
      <c r="A3130" s="576"/>
    </row>
    <row r="3131" spans="1:1" s="556" customFormat="1" ht="12" hidden="1" customHeight="1">
      <c r="A3131" s="576"/>
    </row>
    <row r="3132" spans="1:1" s="556" customFormat="1" ht="12" hidden="1" customHeight="1">
      <c r="A3132" s="576"/>
    </row>
    <row r="3133" spans="1:1" s="556" customFormat="1" ht="12" hidden="1" customHeight="1">
      <c r="A3133" s="576"/>
    </row>
    <row r="3134" spans="1:1" s="556" customFormat="1" ht="12" hidden="1" customHeight="1">
      <c r="A3134" s="576"/>
    </row>
    <row r="3135" spans="1:1" s="556" customFormat="1" ht="12" hidden="1" customHeight="1">
      <c r="A3135" s="576"/>
    </row>
    <row r="3136" spans="1:1" s="556" customFormat="1" ht="12" hidden="1" customHeight="1">
      <c r="A3136" s="576"/>
    </row>
    <row r="3137" spans="1:1" s="556" customFormat="1" ht="12" hidden="1" customHeight="1">
      <c r="A3137" s="576"/>
    </row>
    <row r="3138" spans="1:1" s="556" customFormat="1" ht="12" hidden="1" customHeight="1">
      <c r="A3138" s="576"/>
    </row>
    <row r="3139" spans="1:1" s="556" customFormat="1" ht="12" hidden="1" customHeight="1">
      <c r="A3139" s="576"/>
    </row>
    <row r="3140" spans="1:1" s="556" customFormat="1" ht="12" hidden="1" customHeight="1">
      <c r="A3140" s="576"/>
    </row>
    <row r="3141" spans="1:1" s="556" customFormat="1" ht="12" hidden="1" customHeight="1">
      <c r="A3141" s="576"/>
    </row>
    <row r="3142" spans="1:1" s="556" customFormat="1" ht="12" hidden="1" customHeight="1">
      <c r="A3142" s="576"/>
    </row>
    <row r="3143" spans="1:1" s="556" customFormat="1" ht="12" hidden="1" customHeight="1">
      <c r="A3143" s="576"/>
    </row>
    <row r="3144" spans="1:1" s="556" customFormat="1" ht="12" hidden="1" customHeight="1">
      <c r="A3144" s="576"/>
    </row>
    <row r="3145" spans="1:1" s="556" customFormat="1" ht="12" hidden="1" customHeight="1">
      <c r="A3145" s="576"/>
    </row>
    <row r="3146" spans="1:1" s="556" customFormat="1" ht="12" hidden="1" customHeight="1">
      <c r="A3146" s="576"/>
    </row>
    <row r="3147" spans="1:1" s="556" customFormat="1" ht="12" hidden="1" customHeight="1">
      <c r="A3147" s="576"/>
    </row>
    <row r="3148" spans="1:1" s="556" customFormat="1" ht="12" hidden="1" customHeight="1">
      <c r="A3148" s="576"/>
    </row>
    <row r="3149" spans="1:1" s="556" customFormat="1" ht="12" hidden="1" customHeight="1">
      <c r="A3149" s="576"/>
    </row>
    <row r="3150" spans="1:1" s="556" customFormat="1" ht="12" hidden="1" customHeight="1">
      <c r="A3150" s="576"/>
    </row>
    <row r="3151" spans="1:1" s="556" customFormat="1" ht="12" hidden="1" customHeight="1">
      <c r="A3151" s="576"/>
    </row>
    <row r="3152" spans="1:1" s="556" customFormat="1" ht="12" hidden="1" customHeight="1">
      <c r="A3152" s="576"/>
    </row>
    <row r="3153" spans="1:1" s="556" customFormat="1" ht="12" hidden="1" customHeight="1">
      <c r="A3153" s="576"/>
    </row>
    <row r="3154" spans="1:1" s="556" customFormat="1" ht="12" hidden="1" customHeight="1">
      <c r="A3154" s="576"/>
    </row>
    <row r="3155" spans="1:1" s="556" customFormat="1" ht="12" hidden="1" customHeight="1">
      <c r="A3155" s="576"/>
    </row>
    <row r="3156" spans="1:1" s="556" customFormat="1" ht="12" hidden="1" customHeight="1">
      <c r="A3156" s="576"/>
    </row>
    <row r="3157" spans="1:1" s="556" customFormat="1" ht="12" hidden="1" customHeight="1">
      <c r="A3157" s="576"/>
    </row>
    <row r="3158" spans="1:1" s="556" customFormat="1" ht="12" hidden="1" customHeight="1">
      <c r="A3158" s="576"/>
    </row>
    <row r="3159" spans="1:1" s="556" customFormat="1" ht="12" hidden="1" customHeight="1">
      <c r="A3159" s="576"/>
    </row>
    <row r="3160" spans="1:1" s="556" customFormat="1" ht="12" hidden="1" customHeight="1">
      <c r="A3160" s="576"/>
    </row>
    <row r="3161" spans="1:1" s="556" customFormat="1" ht="12" hidden="1" customHeight="1">
      <c r="A3161" s="576"/>
    </row>
    <row r="3162" spans="1:1" s="556" customFormat="1" ht="12" hidden="1" customHeight="1">
      <c r="A3162" s="576"/>
    </row>
    <row r="3163" spans="1:1" s="556" customFormat="1" ht="12" hidden="1" customHeight="1">
      <c r="A3163" s="576"/>
    </row>
    <row r="3164" spans="1:1" s="556" customFormat="1" ht="12" hidden="1" customHeight="1">
      <c r="A3164" s="576"/>
    </row>
    <row r="3165" spans="1:1" s="556" customFormat="1" ht="12" hidden="1" customHeight="1">
      <c r="A3165" s="576"/>
    </row>
    <row r="3166" spans="1:1" s="556" customFormat="1" ht="12" hidden="1" customHeight="1">
      <c r="A3166" s="576"/>
    </row>
    <row r="3167" spans="1:1" s="556" customFormat="1" ht="12" hidden="1" customHeight="1">
      <c r="A3167" s="576"/>
    </row>
    <row r="3168" spans="1:1" s="556" customFormat="1" ht="12" hidden="1" customHeight="1">
      <c r="A3168" s="576"/>
    </row>
    <row r="3169" spans="1:1" s="556" customFormat="1" ht="12" hidden="1" customHeight="1">
      <c r="A3169" s="576"/>
    </row>
    <row r="3170" spans="1:1" s="556" customFormat="1" ht="12" hidden="1" customHeight="1">
      <c r="A3170" s="576"/>
    </row>
    <row r="3171" spans="1:1" s="556" customFormat="1" ht="12" hidden="1" customHeight="1">
      <c r="A3171" s="576"/>
    </row>
    <row r="3172" spans="1:1" s="556" customFormat="1" ht="12" hidden="1" customHeight="1">
      <c r="A3172" s="576"/>
    </row>
    <row r="3173" spans="1:1" s="556" customFormat="1" ht="12" hidden="1" customHeight="1">
      <c r="A3173" s="576"/>
    </row>
    <row r="3174" spans="1:1" s="556" customFormat="1" ht="12" hidden="1" customHeight="1">
      <c r="A3174" s="576"/>
    </row>
    <row r="3175" spans="1:1" s="556" customFormat="1" ht="12" hidden="1" customHeight="1">
      <c r="A3175" s="576"/>
    </row>
    <row r="3176" spans="1:1" s="556" customFormat="1" ht="12" hidden="1" customHeight="1">
      <c r="A3176" s="576"/>
    </row>
    <row r="3177" spans="1:1" s="556" customFormat="1" ht="12" hidden="1" customHeight="1">
      <c r="A3177" s="576"/>
    </row>
    <row r="3178" spans="1:1" s="556" customFormat="1" ht="12" hidden="1" customHeight="1">
      <c r="A3178" s="576"/>
    </row>
    <row r="3179" spans="1:1" s="556" customFormat="1" ht="12" hidden="1" customHeight="1">
      <c r="A3179" s="576"/>
    </row>
    <row r="3180" spans="1:1" s="556" customFormat="1" ht="12" hidden="1" customHeight="1">
      <c r="A3180" s="576"/>
    </row>
    <row r="3181" spans="1:1" s="556" customFormat="1" ht="12" hidden="1" customHeight="1">
      <c r="A3181" s="576"/>
    </row>
    <row r="3182" spans="1:1" s="556" customFormat="1" ht="12" hidden="1" customHeight="1">
      <c r="A3182" s="576"/>
    </row>
    <row r="3183" spans="1:1" s="556" customFormat="1" ht="12" hidden="1" customHeight="1">
      <c r="A3183" s="576"/>
    </row>
    <row r="3184" spans="1:1" s="556" customFormat="1" ht="12" hidden="1" customHeight="1">
      <c r="A3184" s="576"/>
    </row>
    <row r="3185" spans="1:1" s="556" customFormat="1" ht="12" hidden="1" customHeight="1">
      <c r="A3185" s="576"/>
    </row>
    <row r="3186" spans="1:1" s="556" customFormat="1" ht="12" hidden="1" customHeight="1">
      <c r="A3186" s="576"/>
    </row>
    <row r="3187" spans="1:1" s="556" customFormat="1" ht="12" hidden="1" customHeight="1">
      <c r="A3187" s="576"/>
    </row>
    <row r="3188" spans="1:1" s="556" customFormat="1" ht="12" hidden="1" customHeight="1">
      <c r="A3188" s="576"/>
    </row>
    <row r="3189" spans="1:1" s="556" customFormat="1" ht="12" hidden="1" customHeight="1">
      <c r="A3189" s="576"/>
    </row>
    <row r="3190" spans="1:1" s="556" customFormat="1" ht="12" hidden="1" customHeight="1">
      <c r="A3190" s="576"/>
    </row>
    <row r="3191" spans="1:1" s="556" customFormat="1" ht="12" hidden="1" customHeight="1">
      <c r="A3191" s="576"/>
    </row>
    <row r="3192" spans="1:1" s="556" customFormat="1" ht="12" hidden="1" customHeight="1">
      <c r="A3192" s="576"/>
    </row>
    <row r="3193" spans="1:1" s="556" customFormat="1" ht="12" hidden="1" customHeight="1">
      <c r="A3193" s="576"/>
    </row>
    <row r="3194" spans="1:1" s="556" customFormat="1" ht="12" hidden="1" customHeight="1">
      <c r="A3194" s="576"/>
    </row>
    <row r="3195" spans="1:1" s="556" customFormat="1" ht="12" hidden="1" customHeight="1">
      <c r="A3195" s="576"/>
    </row>
    <row r="3196" spans="1:1" s="556" customFormat="1" ht="12" hidden="1" customHeight="1">
      <c r="A3196" s="576"/>
    </row>
    <row r="3197" spans="1:1" s="556" customFormat="1" ht="12" hidden="1" customHeight="1">
      <c r="A3197" s="576"/>
    </row>
    <row r="3198" spans="1:1" s="556" customFormat="1" ht="12" hidden="1" customHeight="1">
      <c r="A3198" s="576"/>
    </row>
    <row r="3199" spans="1:1" s="556" customFormat="1" ht="12" hidden="1" customHeight="1">
      <c r="A3199" s="576"/>
    </row>
    <row r="3200" spans="1:1" s="556" customFormat="1" ht="12" hidden="1" customHeight="1">
      <c r="A3200" s="576"/>
    </row>
    <row r="3201" spans="1:1" s="556" customFormat="1" ht="12" hidden="1" customHeight="1">
      <c r="A3201" s="576"/>
    </row>
    <row r="3202" spans="1:1" s="556" customFormat="1" ht="12" hidden="1" customHeight="1">
      <c r="A3202" s="576"/>
    </row>
    <row r="3203" spans="1:1" s="556" customFormat="1" ht="12" hidden="1" customHeight="1">
      <c r="A3203" s="576"/>
    </row>
    <row r="3204" spans="1:1" s="556" customFormat="1" ht="12" hidden="1" customHeight="1">
      <c r="A3204" s="576"/>
    </row>
    <row r="3205" spans="1:1" s="556" customFormat="1" ht="12" hidden="1" customHeight="1">
      <c r="A3205" s="576"/>
    </row>
    <row r="3206" spans="1:1" s="556" customFormat="1" ht="12" hidden="1" customHeight="1">
      <c r="A3206" s="576"/>
    </row>
    <row r="3207" spans="1:1" s="556" customFormat="1" ht="12" hidden="1" customHeight="1">
      <c r="A3207" s="576"/>
    </row>
    <row r="3208" spans="1:1" s="556" customFormat="1" ht="12" hidden="1" customHeight="1">
      <c r="A3208" s="576"/>
    </row>
    <row r="3209" spans="1:1" s="556" customFormat="1" ht="12" hidden="1" customHeight="1">
      <c r="A3209" s="576"/>
    </row>
    <row r="3210" spans="1:1" s="556" customFormat="1" ht="12" hidden="1" customHeight="1">
      <c r="A3210" s="576"/>
    </row>
    <row r="3211" spans="1:1" s="556" customFormat="1" ht="12" hidden="1" customHeight="1">
      <c r="A3211" s="576"/>
    </row>
    <row r="3212" spans="1:1" s="556" customFormat="1" ht="12" hidden="1" customHeight="1">
      <c r="A3212" s="576"/>
    </row>
    <row r="3213" spans="1:1" s="556" customFormat="1" ht="12" hidden="1" customHeight="1">
      <c r="A3213" s="576"/>
    </row>
    <row r="3214" spans="1:1" s="556" customFormat="1" ht="12" hidden="1" customHeight="1">
      <c r="A3214" s="576"/>
    </row>
    <row r="3215" spans="1:1" s="556" customFormat="1" ht="12" hidden="1" customHeight="1">
      <c r="A3215" s="576"/>
    </row>
    <row r="3216" spans="1:1" s="556" customFormat="1" ht="12" hidden="1" customHeight="1">
      <c r="A3216" s="576"/>
    </row>
    <row r="3217" spans="1:1" s="556" customFormat="1" ht="12" hidden="1" customHeight="1">
      <c r="A3217" s="576"/>
    </row>
    <row r="3218" spans="1:1" s="556" customFormat="1" ht="12" hidden="1" customHeight="1">
      <c r="A3218" s="576"/>
    </row>
    <row r="3219" spans="1:1" s="556" customFormat="1" ht="12" hidden="1" customHeight="1">
      <c r="A3219" s="576"/>
    </row>
    <row r="3220" spans="1:1" s="556" customFormat="1" ht="12" hidden="1" customHeight="1">
      <c r="A3220" s="576"/>
    </row>
    <row r="3221" spans="1:1" s="556" customFormat="1" ht="12" hidden="1" customHeight="1">
      <c r="A3221" s="576"/>
    </row>
    <row r="3222" spans="1:1" s="556" customFormat="1" ht="12" hidden="1" customHeight="1">
      <c r="A3222" s="576"/>
    </row>
    <row r="3223" spans="1:1" s="556" customFormat="1" ht="12" hidden="1" customHeight="1">
      <c r="A3223" s="576"/>
    </row>
    <row r="3224" spans="1:1" s="556" customFormat="1" ht="12" hidden="1" customHeight="1">
      <c r="A3224" s="576"/>
    </row>
    <row r="3225" spans="1:1" s="556" customFormat="1" ht="12" hidden="1" customHeight="1">
      <c r="A3225" s="576"/>
    </row>
    <row r="3226" spans="1:1" s="556" customFormat="1" ht="12" hidden="1" customHeight="1">
      <c r="A3226" s="576"/>
    </row>
    <row r="3227" spans="1:1" s="556" customFormat="1" ht="12" hidden="1" customHeight="1">
      <c r="A3227" s="576"/>
    </row>
    <row r="3228" spans="1:1" s="556" customFormat="1" ht="12" hidden="1" customHeight="1">
      <c r="A3228" s="576"/>
    </row>
    <row r="3229" spans="1:1" s="556" customFormat="1" ht="12" hidden="1" customHeight="1">
      <c r="A3229" s="576"/>
    </row>
    <row r="3230" spans="1:1" s="556" customFormat="1" ht="12" hidden="1" customHeight="1">
      <c r="A3230" s="576"/>
    </row>
    <row r="3231" spans="1:1" s="556" customFormat="1" ht="12" hidden="1" customHeight="1">
      <c r="A3231" s="576"/>
    </row>
    <row r="3232" spans="1:1" s="556" customFormat="1" ht="12" hidden="1" customHeight="1">
      <c r="A3232" s="576"/>
    </row>
    <row r="3233" spans="1:1" s="556" customFormat="1" ht="12" hidden="1" customHeight="1">
      <c r="A3233" s="576"/>
    </row>
    <row r="3234" spans="1:1" s="556" customFormat="1" ht="12" hidden="1" customHeight="1">
      <c r="A3234" s="576"/>
    </row>
    <row r="3235" spans="1:1" s="556" customFormat="1" ht="12" hidden="1" customHeight="1">
      <c r="A3235" s="576"/>
    </row>
    <row r="3236" spans="1:1" s="556" customFormat="1" ht="12" hidden="1" customHeight="1">
      <c r="A3236" s="576"/>
    </row>
    <row r="3237" spans="1:1" s="556" customFormat="1" ht="12" hidden="1" customHeight="1">
      <c r="A3237" s="576"/>
    </row>
    <row r="3238" spans="1:1" s="556" customFormat="1" ht="12" hidden="1" customHeight="1">
      <c r="A3238" s="576"/>
    </row>
    <row r="3239" spans="1:1" s="556" customFormat="1" ht="12" hidden="1" customHeight="1">
      <c r="A3239" s="576"/>
    </row>
    <row r="3240" spans="1:1" s="556" customFormat="1" ht="12" hidden="1" customHeight="1">
      <c r="A3240" s="576"/>
    </row>
    <row r="3241" spans="1:1" s="556" customFormat="1" ht="12" hidden="1" customHeight="1">
      <c r="A3241" s="576"/>
    </row>
    <row r="3242" spans="1:1" s="556" customFormat="1" ht="12" hidden="1" customHeight="1">
      <c r="A3242" s="576"/>
    </row>
    <row r="3243" spans="1:1" s="556" customFormat="1" ht="12" hidden="1" customHeight="1">
      <c r="A3243" s="576"/>
    </row>
    <row r="3244" spans="1:1" s="556" customFormat="1" ht="12" hidden="1" customHeight="1">
      <c r="A3244" s="576"/>
    </row>
    <row r="3245" spans="1:1" s="556" customFormat="1" ht="12" hidden="1" customHeight="1">
      <c r="A3245" s="576"/>
    </row>
    <row r="3246" spans="1:1" s="556" customFormat="1" ht="12" hidden="1" customHeight="1">
      <c r="A3246" s="576"/>
    </row>
    <row r="3247" spans="1:1" s="556" customFormat="1" ht="12" hidden="1" customHeight="1">
      <c r="A3247" s="576"/>
    </row>
    <row r="3248" spans="1:1" s="556" customFormat="1" ht="12" hidden="1" customHeight="1">
      <c r="A3248" s="576"/>
    </row>
    <row r="3249" spans="1:1" s="556" customFormat="1" ht="12" hidden="1" customHeight="1">
      <c r="A3249" s="576"/>
    </row>
    <row r="3250" spans="1:1" s="556" customFormat="1" ht="12" hidden="1" customHeight="1">
      <c r="A3250" s="576"/>
    </row>
    <row r="3251" spans="1:1" s="556" customFormat="1" ht="12" hidden="1" customHeight="1">
      <c r="A3251" s="576"/>
    </row>
    <row r="3252" spans="1:1" s="556" customFormat="1" ht="12" hidden="1" customHeight="1">
      <c r="A3252" s="576"/>
    </row>
    <row r="3253" spans="1:1" s="556" customFormat="1" ht="12" hidden="1" customHeight="1">
      <c r="A3253" s="576"/>
    </row>
    <row r="3254" spans="1:1" s="556" customFormat="1" ht="12" hidden="1" customHeight="1">
      <c r="A3254" s="576"/>
    </row>
    <row r="3255" spans="1:1" s="556" customFormat="1" ht="12" hidden="1" customHeight="1">
      <c r="A3255" s="576"/>
    </row>
    <row r="3256" spans="1:1" s="556" customFormat="1" ht="12" hidden="1" customHeight="1">
      <c r="A3256" s="576"/>
    </row>
    <row r="3257" spans="1:1" s="556" customFormat="1" ht="12" hidden="1" customHeight="1">
      <c r="A3257" s="576"/>
    </row>
    <row r="3258" spans="1:1" s="556" customFormat="1" ht="12" hidden="1" customHeight="1">
      <c r="A3258" s="576"/>
    </row>
    <row r="3259" spans="1:1" s="556" customFormat="1" ht="12" hidden="1" customHeight="1">
      <c r="A3259" s="576"/>
    </row>
    <row r="3260" spans="1:1" s="556" customFormat="1" ht="12" hidden="1" customHeight="1">
      <c r="A3260" s="576"/>
    </row>
    <row r="3261" spans="1:1" s="556" customFormat="1" ht="12" hidden="1" customHeight="1">
      <c r="A3261" s="576"/>
    </row>
    <row r="3262" spans="1:1" s="556" customFormat="1" ht="12" hidden="1" customHeight="1">
      <c r="A3262" s="576"/>
    </row>
    <row r="3263" spans="1:1" s="556" customFormat="1" ht="12" hidden="1" customHeight="1">
      <c r="A3263" s="576"/>
    </row>
    <row r="3264" spans="1:1" s="556" customFormat="1" ht="12" hidden="1" customHeight="1">
      <c r="A3264" s="576"/>
    </row>
    <row r="3265" spans="1:1" s="556" customFormat="1" ht="12" hidden="1" customHeight="1">
      <c r="A3265" s="576"/>
    </row>
    <row r="3266" spans="1:1" s="556" customFormat="1" ht="12" hidden="1" customHeight="1">
      <c r="A3266" s="576"/>
    </row>
    <row r="3267" spans="1:1" s="556" customFormat="1" ht="12" hidden="1" customHeight="1">
      <c r="A3267" s="576"/>
    </row>
    <row r="3268" spans="1:1" s="556" customFormat="1" ht="12" hidden="1" customHeight="1">
      <c r="A3268" s="576"/>
    </row>
    <row r="3269" spans="1:1" s="556" customFormat="1" ht="12" hidden="1" customHeight="1">
      <c r="A3269" s="576"/>
    </row>
    <row r="3270" spans="1:1" s="556" customFormat="1" ht="12" hidden="1" customHeight="1">
      <c r="A3270" s="576"/>
    </row>
    <row r="3271" spans="1:1" s="556" customFormat="1" ht="12" hidden="1" customHeight="1">
      <c r="A3271" s="576"/>
    </row>
    <row r="3272" spans="1:1" s="556" customFormat="1" ht="12" hidden="1" customHeight="1">
      <c r="A3272" s="576"/>
    </row>
    <row r="3273" spans="1:1" s="556" customFormat="1" ht="12" hidden="1" customHeight="1">
      <c r="A3273" s="576"/>
    </row>
    <row r="3274" spans="1:1" s="556" customFormat="1" ht="12" hidden="1" customHeight="1">
      <c r="A3274" s="576"/>
    </row>
    <row r="3275" spans="1:1" s="556" customFormat="1" ht="12" hidden="1" customHeight="1">
      <c r="A3275" s="576"/>
    </row>
    <row r="3276" spans="1:1" s="556" customFormat="1" ht="12" hidden="1" customHeight="1">
      <c r="A3276" s="576"/>
    </row>
    <row r="3277" spans="1:1" s="556" customFormat="1" ht="12" hidden="1" customHeight="1">
      <c r="A3277" s="576"/>
    </row>
    <row r="3278" spans="1:1" s="556" customFormat="1" ht="12" hidden="1" customHeight="1">
      <c r="A3278" s="576"/>
    </row>
    <row r="3279" spans="1:1" s="556" customFormat="1" ht="12" hidden="1" customHeight="1">
      <c r="A3279" s="576"/>
    </row>
    <row r="3280" spans="1:1" s="556" customFormat="1" ht="12" hidden="1" customHeight="1">
      <c r="A3280" s="576"/>
    </row>
    <row r="3281" spans="1:1" s="556" customFormat="1" ht="12" hidden="1" customHeight="1">
      <c r="A3281" s="576"/>
    </row>
    <row r="3282" spans="1:1" s="556" customFormat="1" ht="12" hidden="1" customHeight="1">
      <c r="A3282" s="576"/>
    </row>
    <row r="3283" spans="1:1" s="556" customFormat="1" ht="12" hidden="1" customHeight="1">
      <c r="A3283" s="576"/>
    </row>
    <row r="3284" spans="1:1" s="556" customFormat="1" ht="12" hidden="1" customHeight="1">
      <c r="A3284" s="576"/>
    </row>
    <row r="3285" spans="1:1" s="556" customFormat="1" ht="12" hidden="1" customHeight="1">
      <c r="A3285" s="576"/>
    </row>
    <row r="3286" spans="1:1" s="556" customFormat="1" ht="12" hidden="1" customHeight="1">
      <c r="A3286" s="576"/>
    </row>
    <row r="3287" spans="1:1" s="556" customFormat="1" ht="12" hidden="1" customHeight="1">
      <c r="A3287" s="576"/>
    </row>
    <row r="3288" spans="1:1" s="556" customFormat="1" ht="12" hidden="1" customHeight="1">
      <c r="A3288" s="576"/>
    </row>
    <row r="3289" spans="1:1" s="556" customFormat="1" ht="12" hidden="1" customHeight="1">
      <c r="A3289" s="576"/>
    </row>
    <row r="3290" spans="1:1" s="556" customFormat="1" ht="12" hidden="1" customHeight="1">
      <c r="A3290" s="576"/>
    </row>
    <row r="3291" spans="1:1" s="556" customFormat="1" ht="12" hidden="1" customHeight="1">
      <c r="A3291" s="576"/>
    </row>
    <row r="3292" spans="1:1" s="556" customFormat="1" ht="12" hidden="1" customHeight="1">
      <c r="A3292" s="576"/>
    </row>
    <row r="3293" spans="1:1" s="556" customFormat="1" ht="12" hidden="1" customHeight="1">
      <c r="A3293" s="576"/>
    </row>
    <row r="3294" spans="1:1" s="556" customFormat="1" ht="12" hidden="1" customHeight="1">
      <c r="A3294" s="576"/>
    </row>
    <row r="3295" spans="1:1" s="556" customFormat="1" ht="12" hidden="1" customHeight="1">
      <c r="A3295" s="576"/>
    </row>
    <row r="3296" spans="1:1" s="556" customFormat="1" ht="12" hidden="1" customHeight="1">
      <c r="A3296" s="576"/>
    </row>
    <row r="3297" spans="1:1" s="556" customFormat="1" ht="12" hidden="1" customHeight="1">
      <c r="A3297" s="576"/>
    </row>
    <row r="3298" spans="1:1" s="556" customFormat="1" ht="12" hidden="1" customHeight="1">
      <c r="A3298" s="576"/>
    </row>
    <row r="3299" spans="1:1" s="556" customFormat="1" ht="12" hidden="1" customHeight="1">
      <c r="A3299" s="576"/>
    </row>
    <row r="3300" spans="1:1" s="556" customFormat="1" ht="12" hidden="1" customHeight="1">
      <c r="A3300" s="576"/>
    </row>
    <row r="3301" spans="1:1" s="556" customFormat="1" ht="12" hidden="1" customHeight="1">
      <c r="A3301" s="576"/>
    </row>
    <row r="3302" spans="1:1" s="556" customFormat="1" ht="12" hidden="1" customHeight="1">
      <c r="A3302" s="576"/>
    </row>
    <row r="3303" spans="1:1" s="556" customFormat="1" ht="12" hidden="1" customHeight="1">
      <c r="A3303" s="576"/>
    </row>
    <row r="3304" spans="1:1" s="556" customFormat="1" ht="12" hidden="1" customHeight="1">
      <c r="A3304" s="576"/>
    </row>
    <row r="3305" spans="1:1" s="556" customFormat="1" ht="12" hidden="1" customHeight="1">
      <c r="A3305" s="576"/>
    </row>
    <row r="3306" spans="1:1" s="556" customFormat="1" ht="12" hidden="1" customHeight="1">
      <c r="A3306" s="576"/>
    </row>
    <row r="3307" spans="1:1" s="556" customFormat="1" ht="12" hidden="1" customHeight="1">
      <c r="A3307" s="576"/>
    </row>
    <row r="3308" spans="1:1" s="556" customFormat="1" ht="12" hidden="1" customHeight="1">
      <c r="A3308" s="576"/>
    </row>
    <row r="3309" spans="1:1" s="556" customFormat="1" ht="12" hidden="1" customHeight="1">
      <c r="A3309" s="576"/>
    </row>
    <row r="3310" spans="1:1" s="556" customFormat="1" ht="12" hidden="1" customHeight="1">
      <c r="A3310" s="576"/>
    </row>
    <row r="3311" spans="1:1" s="556" customFormat="1" ht="12" hidden="1" customHeight="1">
      <c r="A3311" s="576"/>
    </row>
    <row r="3312" spans="1:1" s="556" customFormat="1" ht="12" hidden="1" customHeight="1">
      <c r="A3312" s="576"/>
    </row>
    <row r="3313" spans="1:1" s="556" customFormat="1" ht="12" hidden="1" customHeight="1">
      <c r="A3313" s="576"/>
    </row>
    <row r="3314" spans="1:1" s="556" customFormat="1" ht="12" hidden="1" customHeight="1">
      <c r="A3314" s="576"/>
    </row>
    <row r="3315" spans="1:1" s="556" customFormat="1" ht="12" hidden="1" customHeight="1">
      <c r="A3315" s="576"/>
    </row>
    <row r="3316" spans="1:1" s="556" customFormat="1" ht="12" hidden="1" customHeight="1">
      <c r="A3316" s="576"/>
    </row>
    <row r="3317" spans="1:1" s="556" customFormat="1" ht="12" hidden="1" customHeight="1">
      <c r="A3317" s="576"/>
    </row>
    <row r="3318" spans="1:1" s="556" customFormat="1" ht="12" hidden="1" customHeight="1">
      <c r="A3318" s="576"/>
    </row>
    <row r="3319" spans="1:1" s="556" customFormat="1" ht="12" hidden="1" customHeight="1">
      <c r="A3319" s="576"/>
    </row>
    <row r="3320" spans="1:1" s="556" customFormat="1" ht="12" hidden="1" customHeight="1">
      <c r="A3320" s="576"/>
    </row>
    <row r="3321" spans="1:1" s="556" customFormat="1" ht="12" hidden="1" customHeight="1">
      <c r="A3321" s="576"/>
    </row>
    <row r="3322" spans="1:1" s="556" customFormat="1" ht="12" hidden="1" customHeight="1">
      <c r="A3322" s="576"/>
    </row>
    <row r="3323" spans="1:1" s="556" customFormat="1" ht="12" hidden="1" customHeight="1">
      <c r="A3323" s="576"/>
    </row>
    <row r="3324" spans="1:1" s="556" customFormat="1" ht="12" hidden="1" customHeight="1">
      <c r="A3324" s="576"/>
    </row>
    <row r="3325" spans="1:1" s="556" customFormat="1" ht="12" hidden="1" customHeight="1">
      <c r="A3325" s="576"/>
    </row>
    <row r="3326" spans="1:1" s="556" customFormat="1" ht="12" hidden="1" customHeight="1">
      <c r="A3326" s="576"/>
    </row>
    <row r="3327" spans="1:1" s="556" customFormat="1" ht="12" hidden="1" customHeight="1">
      <c r="A3327" s="576"/>
    </row>
    <row r="3328" spans="1:1" s="556" customFormat="1" ht="12" hidden="1" customHeight="1">
      <c r="A3328" s="576"/>
    </row>
    <row r="3329" spans="1:1" s="556" customFormat="1" ht="12" hidden="1" customHeight="1">
      <c r="A3329" s="576"/>
    </row>
    <row r="3330" spans="1:1" s="556" customFormat="1" ht="12" hidden="1" customHeight="1">
      <c r="A3330" s="576"/>
    </row>
    <row r="3331" spans="1:1" s="556" customFormat="1" ht="12" hidden="1" customHeight="1">
      <c r="A3331" s="576"/>
    </row>
    <row r="3332" spans="1:1" s="556" customFormat="1" ht="12" hidden="1" customHeight="1">
      <c r="A3332" s="576"/>
    </row>
    <row r="3333" spans="1:1" s="556" customFormat="1" ht="12" hidden="1" customHeight="1">
      <c r="A3333" s="576"/>
    </row>
    <row r="3334" spans="1:1" s="556" customFormat="1" ht="12" hidden="1" customHeight="1">
      <c r="A3334" s="576"/>
    </row>
    <row r="3335" spans="1:1" s="556" customFormat="1" ht="12" hidden="1" customHeight="1">
      <c r="A3335" s="576"/>
    </row>
    <row r="3336" spans="1:1" s="556" customFormat="1" ht="12" hidden="1" customHeight="1">
      <c r="A3336" s="576"/>
    </row>
    <row r="3337" spans="1:1" s="556" customFormat="1" ht="12" hidden="1" customHeight="1">
      <c r="A3337" s="576"/>
    </row>
    <row r="3338" spans="1:1" s="556" customFormat="1" ht="12" hidden="1" customHeight="1">
      <c r="A3338" s="576"/>
    </row>
    <row r="3339" spans="1:1" s="556" customFormat="1" ht="12" hidden="1" customHeight="1">
      <c r="A3339" s="576"/>
    </row>
    <row r="3340" spans="1:1" s="556" customFormat="1" ht="12" hidden="1" customHeight="1">
      <c r="A3340" s="576"/>
    </row>
    <row r="3341" spans="1:1" s="556" customFormat="1" ht="12" hidden="1" customHeight="1">
      <c r="A3341" s="576"/>
    </row>
    <row r="3342" spans="1:1" s="556" customFormat="1" ht="12" hidden="1" customHeight="1">
      <c r="A3342" s="576"/>
    </row>
    <row r="3343" spans="1:1" s="556" customFormat="1" ht="12" hidden="1" customHeight="1">
      <c r="A3343" s="576"/>
    </row>
    <row r="3344" spans="1:1" s="556" customFormat="1" ht="12" hidden="1" customHeight="1">
      <c r="A3344" s="576"/>
    </row>
    <row r="3345" spans="1:1" s="556" customFormat="1" ht="12" hidden="1" customHeight="1">
      <c r="A3345" s="576"/>
    </row>
    <row r="3346" spans="1:1" s="556" customFormat="1" ht="12" hidden="1" customHeight="1">
      <c r="A3346" s="576"/>
    </row>
    <row r="3347" spans="1:1" s="556" customFormat="1" ht="12" hidden="1" customHeight="1">
      <c r="A3347" s="576"/>
    </row>
    <row r="3348" spans="1:1" s="556" customFormat="1" ht="12" hidden="1" customHeight="1">
      <c r="A3348" s="576"/>
    </row>
    <row r="3349" spans="1:1" s="556" customFormat="1" ht="12" hidden="1" customHeight="1">
      <c r="A3349" s="576"/>
    </row>
    <row r="3350" spans="1:1" s="556" customFormat="1" ht="12" hidden="1" customHeight="1">
      <c r="A3350" s="576"/>
    </row>
    <row r="3351" spans="1:1" s="556" customFormat="1" ht="12" hidden="1" customHeight="1">
      <c r="A3351" s="576"/>
    </row>
    <row r="3352" spans="1:1" s="556" customFormat="1" ht="12" hidden="1" customHeight="1">
      <c r="A3352" s="576"/>
    </row>
    <row r="3353" spans="1:1" s="556" customFormat="1" ht="12" hidden="1" customHeight="1">
      <c r="A3353" s="576"/>
    </row>
    <row r="3354" spans="1:1" s="556" customFormat="1" ht="12" hidden="1" customHeight="1">
      <c r="A3354" s="576"/>
    </row>
    <row r="3355" spans="1:1" s="556" customFormat="1" ht="12" hidden="1" customHeight="1">
      <c r="A3355" s="576"/>
    </row>
    <row r="3356" spans="1:1" s="556" customFormat="1" ht="12" hidden="1" customHeight="1">
      <c r="A3356" s="576"/>
    </row>
    <row r="3357" spans="1:1" s="556" customFormat="1" ht="12" hidden="1" customHeight="1">
      <c r="A3357" s="576"/>
    </row>
    <row r="3358" spans="1:1" s="556" customFormat="1" ht="12" hidden="1" customHeight="1">
      <c r="A3358" s="576"/>
    </row>
    <row r="3359" spans="1:1" s="556" customFormat="1" ht="12" hidden="1" customHeight="1">
      <c r="A3359" s="576"/>
    </row>
    <row r="3360" spans="1:1" s="556" customFormat="1" ht="12" hidden="1" customHeight="1">
      <c r="A3360" s="576"/>
    </row>
    <row r="3361" spans="1:1" s="556" customFormat="1" ht="12" hidden="1" customHeight="1">
      <c r="A3361" s="576"/>
    </row>
    <row r="3362" spans="1:1" s="556" customFormat="1" ht="12" hidden="1" customHeight="1">
      <c r="A3362" s="576"/>
    </row>
    <row r="3363" spans="1:1" s="556" customFormat="1" ht="12" hidden="1" customHeight="1">
      <c r="A3363" s="576"/>
    </row>
    <row r="3364" spans="1:1" s="556" customFormat="1" ht="12" hidden="1" customHeight="1">
      <c r="A3364" s="576"/>
    </row>
    <row r="3365" spans="1:1" s="556" customFormat="1" ht="12" hidden="1" customHeight="1">
      <c r="A3365" s="576"/>
    </row>
    <row r="3366" spans="1:1" s="556" customFormat="1" ht="12" hidden="1" customHeight="1">
      <c r="A3366" s="576"/>
    </row>
    <row r="3367" spans="1:1" s="556" customFormat="1" ht="12" hidden="1" customHeight="1">
      <c r="A3367" s="576"/>
    </row>
    <row r="3368" spans="1:1" s="556" customFormat="1" ht="12" hidden="1" customHeight="1">
      <c r="A3368" s="576"/>
    </row>
    <row r="3369" spans="1:1" s="556" customFormat="1" ht="12" hidden="1" customHeight="1">
      <c r="A3369" s="576"/>
    </row>
    <row r="3370" spans="1:1" s="556" customFormat="1" ht="12" hidden="1" customHeight="1">
      <c r="A3370" s="576"/>
    </row>
    <row r="3371" spans="1:1" s="556" customFormat="1" ht="12" hidden="1" customHeight="1">
      <c r="A3371" s="576"/>
    </row>
    <row r="3372" spans="1:1" s="556" customFormat="1" ht="12" hidden="1" customHeight="1">
      <c r="A3372" s="576"/>
    </row>
    <row r="3373" spans="1:1" s="556" customFormat="1" ht="12" hidden="1" customHeight="1">
      <c r="A3373" s="576"/>
    </row>
    <row r="3374" spans="1:1" s="556" customFormat="1" ht="12" hidden="1" customHeight="1">
      <c r="A3374" s="576"/>
    </row>
    <row r="3375" spans="1:1" s="556" customFormat="1" ht="12" hidden="1" customHeight="1">
      <c r="A3375" s="576"/>
    </row>
    <row r="3376" spans="1:1" s="556" customFormat="1" ht="12" hidden="1" customHeight="1">
      <c r="A3376" s="576"/>
    </row>
    <row r="3377" spans="1:1" s="556" customFormat="1" ht="12" hidden="1" customHeight="1">
      <c r="A3377" s="576"/>
    </row>
    <row r="3378" spans="1:1" s="556" customFormat="1" ht="12" hidden="1" customHeight="1">
      <c r="A3378" s="576"/>
    </row>
    <row r="3379" spans="1:1" s="556" customFormat="1" ht="12" hidden="1" customHeight="1">
      <c r="A3379" s="576"/>
    </row>
    <row r="3380" spans="1:1" s="556" customFormat="1" ht="12" hidden="1" customHeight="1">
      <c r="A3380" s="576"/>
    </row>
    <row r="3381" spans="1:1" s="556" customFormat="1" ht="12" hidden="1" customHeight="1">
      <c r="A3381" s="576"/>
    </row>
    <row r="3382" spans="1:1" s="556" customFormat="1" ht="12" hidden="1" customHeight="1">
      <c r="A3382" s="576"/>
    </row>
    <row r="3383" spans="1:1" s="556" customFormat="1" ht="12" hidden="1" customHeight="1">
      <c r="A3383" s="576"/>
    </row>
    <row r="3384" spans="1:1" s="556" customFormat="1" ht="12" hidden="1" customHeight="1">
      <c r="A3384" s="576"/>
    </row>
    <row r="3385" spans="1:1" s="556" customFormat="1" ht="12" hidden="1" customHeight="1">
      <c r="A3385" s="576"/>
    </row>
    <row r="3386" spans="1:1" s="556" customFormat="1" ht="12" hidden="1" customHeight="1">
      <c r="A3386" s="576"/>
    </row>
    <row r="3387" spans="1:1" s="556" customFormat="1" ht="12" hidden="1" customHeight="1">
      <c r="A3387" s="576"/>
    </row>
    <row r="3388" spans="1:1" s="556" customFormat="1" ht="12" hidden="1" customHeight="1">
      <c r="A3388" s="576"/>
    </row>
    <row r="3389" spans="1:1" s="556" customFormat="1" ht="12" hidden="1" customHeight="1">
      <c r="A3389" s="576"/>
    </row>
    <row r="3390" spans="1:1" s="556" customFormat="1" ht="12" hidden="1" customHeight="1">
      <c r="A3390" s="576"/>
    </row>
    <row r="3391" spans="1:1" s="556" customFormat="1" ht="12" hidden="1" customHeight="1">
      <c r="A3391" s="576"/>
    </row>
    <row r="3392" spans="1:1" s="556" customFormat="1" ht="12" hidden="1" customHeight="1">
      <c r="A3392" s="576"/>
    </row>
    <row r="3393" spans="1:1" s="556" customFormat="1" ht="12" hidden="1" customHeight="1">
      <c r="A3393" s="576"/>
    </row>
    <row r="3394" spans="1:1" s="556" customFormat="1" ht="12" hidden="1" customHeight="1">
      <c r="A3394" s="576"/>
    </row>
    <row r="3395" spans="1:1" s="556" customFormat="1" ht="12" hidden="1" customHeight="1">
      <c r="A3395" s="576"/>
    </row>
    <row r="3396" spans="1:1" s="556" customFormat="1" ht="12" hidden="1" customHeight="1">
      <c r="A3396" s="576"/>
    </row>
    <row r="3397" spans="1:1" s="556" customFormat="1" ht="12" hidden="1" customHeight="1">
      <c r="A3397" s="576"/>
    </row>
    <row r="3398" spans="1:1" s="556" customFormat="1" ht="12" hidden="1" customHeight="1">
      <c r="A3398" s="576"/>
    </row>
    <row r="3399" spans="1:1" s="556" customFormat="1" ht="12" hidden="1" customHeight="1">
      <c r="A3399" s="576"/>
    </row>
    <row r="3400" spans="1:1" s="556" customFormat="1" ht="12" hidden="1" customHeight="1">
      <c r="A3400" s="576"/>
    </row>
    <row r="3401" spans="1:1" s="556" customFormat="1" ht="12" hidden="1" customHeight="1">
      <c r="A3401" s="576"/>
    </row>
    <row r="3402" spans="1:1" s="556" customFormat="1" ht="12" hidden="1" customHeight="1">
      <c r="A3402" s="576"/>
    </row>
    <row r="3403" spans="1:1" s="556" customFormat="1" ht="12" hidden="1" customHeight="1">
      <c r="A3403" s="576"/>
    </row>
    <row r="3404" spans="1:1" s="556" customFormat="1" ht="12" hidden="1" customHeight="1">
      <c r="A3404" s="576"/>
    </row>
    <row r="3405" spans="1:1" s="556" customFormat="1" ht="12" hidden="1" customHeight="1">
      <c r="A3405" s="576"/>
    </row>
    <row r="3406" spans="1:1" s="556" customFormat="1" ht="12" hidden="1" customHeight="1">
      <c r="A3406" s="576"/>
    </row>
    <row r="3407" spans="1:1" s="556" customFormat="1" ht="12" hidden="1" customHeight="1">
      <c r="A3407" s="576"/>
    </row>
    <row r="3408" spans="1:1" s="556" customFormat="1" ht="12" hidden="1" customHeight="1">
      <c r="A3408" s="576"/>
    </row>
    <row r="3409" spans="1:1" s="556" customFormat="1" ht="12" hidden="1" customHeight="1">
      <c r="A3409" s="576"/>
    </row>
    <row r="3410" spans="1:1" s="556" customFormat="1" ht="12" hidden="1" customHeight="1">
      <c r="A3410" s="576"/>
    </row>
    <row r="3411" spans="1:1" s="556" customFormat="1" ht="12" hidden="1" customHeight="1">
      <c r="A3411" s="576"/>
    </row>
    <row r="3412" spans="1:1" s="556" customFormat="1" ht="12" hidden="1" customHeight="1">
      <c r="A3412" s="576"/>
    </row>
    <row r="3413" spans="1:1" s="556" customFormat="1" ht="12" hidden="1" customHeight="1">
      <c r="A3413" s="576"/>
    </row>
    <row r="3414" spans="1:1" s="556" customFormat="1" ht="12" hidden="1" customHeight="1">
      <c r="A3414" s="576"/>
    </row>
    <row r="3415" spans="1:1" s="556" customFormat="1" ht="12" hidden="1" customHeight="1">
      <c r="A3415" s="576"/>
    </row>
    <row r="3416" spans="1:1" s="556" customFormat="1" ht="12" hidden="1" customHeight="1">
      <c r="A3416" s="576"/>
    </row>
    <row r="3417" spans="1:1" s="556" customFormat="1" ht="12" hidden="1" customHeight="1">
      <c r="A3417" s="576"/>
    </row>
    <row r="3418" spans="1:1" s="556" customFormat="1" ht="12" hidden="1" customHeight="1">
      <c r="A3418" s="576"/>
    </row>
    <row r="3419" spans="1:1" s="556" customFormat="1" ht="12" hidden="1" customHeight="1">
      <c r="A3419" s="576"/>
    </row>
    <row r="3420" spans="1:1" s="556" customFormat="1" ht="12" hidden="1" customHeight="1">
      <c r="A3420" s="576"/>
    </row>
    <row r="3421" spans="1:1" s="556" customFormat="1" ht="12" hidden="1" customHeight="1">
      <c r="A3421" s="576"/>
    </row>
    <row r="3422" spans="1:1" s="556" customFormat="1" ht="12" hidden="1" customHeight="1">
      <c r="A3422" s="576"/>
    </row>
    <row r="3423" spans="1:1" s="556" customFormat="1" ht="12" hidden="1" customHeight="1">
      <c r="A3423" s="576"/>
    </row>
    <row r="3424" spans="1:1" s="556" customFormat="1" ht="12" hidden="1" customHeight="1">
      <c r="A3424" s="576"/>
    </row>
    <row r="3425" spans="1:1" s="556" customFormat="1" ht="12" hidden="1" customHeight="1">
      <c r="A3425" s="576"/>
    </row>
    <row r="3426" spans="1:1" s="556" customFormat="1" ht="12" hidden="1" customHeight="1">
      <c r="A3426" s="576"/>
    </row>
    <row r="3427" spans="1:1" s="556" customFormat="1" ht="12" hidden="1" customHeight="1">
      <c r="A3427" s="576"/>
    </row>
    <row r="3428" spans="1:1" s="556" customFormat="1" ht="12" hidden="1" customHeight="1">
      <c r="A3428" s="576"/>
    </row>
    <row r="3429" spans="1:1" s="556" customFormat="1" ht="12" hidden="1" customHeight="1">
      <c r="A3429" s="576"/>
    </row>
    <row r="3430" spans="1:1" s="556" customFormat="1" ht="12" hidden="1" customHeight="1">
      <c r="A3430" s="576"/>
    </row>
    <row r="3431" spans="1:1" s="556" customFormat="1" ht="12" hidden="1" customHeight="1">
      <c r="A3431" s="576"/>
    </row>
    <row r="3432" spans="1:1" s="556" customFormat="1" ht="12" hidden="1" customHeight="1">
      <c r="A3432" s="576"/>
    </row>
    <row r="3433" spans="1:1" s="556" customFormat="1" ht="12" hidden="1" customHeight="1">
      <c r="A3433" s="576"/>
    </row>
    <row r="3434" spans="1:1" s="556" customFormat="1" ht="12" hidden="1" customHeight="1">
      <c r="A3434" s="576"/>
    </row>
    <row r="3435" spans="1:1" s="556" customFormat="1" ht="12" hidden="1" customHeight="1">
      <c r="A3435" s="576"/>
    </row>
    <row r="3436" spans="1:1" s="556" customFormat="1" ht="12" hidden="1" customHeight="1">
      <c r="A3436" s="576"/>
    </row>
    <row r="3437" spans="1:1" s="556" customFormat="1" ht="12" hidden="1" customHeight="1">
      <c r="A3437" s="576"/>
    </row>
    <row r="3438" spans="1:1" s="556" customFormat="1" ht="12" hidden="1" customHeight="1">
      <c r="A3438" s="576"/>
    </row>
    <row r="3439" spans="1:1" s="556" customFormat="1" ht="12" hidden="1" customHeight="1">
      <c r="A3439" s="576"/>
    </row>
    <row r="3440" spans="1:1" s="556" customFormat="1" ht="12" hidden="1" customHeight="1">
      <c r="A3440" s="576"/>
    </row>
    <row r="3441" spans="1:1" s="556" customFormat="1" ht="12" hidden="1" customHeight="1">
      <c r="A3441" s="576"/>
    </row>
    <row r="3442" spans="1:1" s="556" customFormat="1" ht="12" hidden="1" customHeight="1">
      <c r="A3442" s="576"/>
    </row>
    <row r="3443" spans="1:1" s="556" customFormat="1" ht="12" hidden="1" customHeight="1">
      <c r="A3443" s="576"/>
    </row>
    <row r="3444" spans="1:1" s="556" customFormat="1" ht="12" hidden="1" customHeight="1">
      <c r="A3444" s="576"/>
    </row>
    <row r="3445" spans="1:1" s="556" customFormat="1" ht="12" hidden="1" customHeight="1">
      <c r="A3445" s="576"/>
    </row>
    <row r="3446" spans="1:1" s="556" customFormat="1" ht="12" hidden="1" customHeight="1">
      <c r="A3446" s="576"/>
    </row>
    <row r="3447" spans="1:1" s="556" customFormat="1" ht="12" hidden="1" customHeight="1">
      <c r="A3447" s="576"/>
    </row>
    <row r="3448" spans="1:1" s="556" customFormat="1" ht="12" hidden="1" customHeight="1">
      <c r="A3448" s="576"/>
    </row>
    <row r="3449" spans="1:1" s="556" customFormat="1" ht="12" hidden="1" customHeight="1">
      <c r="A3449" s="576"/>
    </row>
    <row r="3450" spans="1:1" s="556" customFormat="1" ht="12" hidden="1" customHeight="1">
      <c r="A3450" s="576"/>
    </row>
    <row r="3451" spans="1:1" s="556" customFormat="1" ht="12" hidden="1" customHeight="1">
      <c r="A3451" s="576"/>
    </row>
    <row r="3452" spans="1:1" s="556" customFormat="1" ht="12" hidden="1" customHeight="1">
      <c r="A3452" s="576"/>
    </row>
    <row r="3453" spans="1:1" s="556" customFormat="1" ht="12" hidden="1" customHeight="1">
      <c r="A3453" s="576"/>
    </row>
    <row r="3454" spans="1:1" s="556" customFormat="1" ht="12" hidden="1" customHeight="1">
      <c r="A3454" s="576"/>
    </row>
    <row r="3455" spans="1:1" s="556" customFormat="1" ht="12" hidden="1" customHeight="1">
      <c r="A3455" s="576"/>
    </row>
    <row r="3456" spans="1:1" s="556" customFormat="1" ht="12" hidden="1" customHeight="1">
      <c r="A3456" s="576"/>
    </row>
    <row r="3457" spans="1:1" s="556" customFormat="1" ht="12" hidden="1" customHeight="1">
      <c r="A3457" s="576"/>
    </row>
    <row r="3458" spans="1:1" s="556" customFormat="1" ht="12" hidden="1" customHeight="1">
      <c r="A3458" s="576"/>
    </row>
    <row r="3459" spans="1:1" s="556" customFormat="1" ht="12" hidden="1" customHeight="1">
      <c r="A3459" s="576"/>
    </row>
    <row r="3460" spans="1:1" s="556" customFormat="1" ht="12" hidden="1" customHeight="1">
      <c r="A3460" s="576"/>
    </row>
    <row r="3461" spans="1:1" s="556" customFormat="1" ht="12" hidden="1" customHeight="1">
      <c r="A3461" s="576"/>
    </row>
    <row r="3462" spans="1:1" s="556" customFormat="1" ht="12" hidden="1" customHeight="1">
      <c r="A3462" s="576"/>
    </row>
    <row r="3463" spans="1:1" s="556" customFormat="1" ht="12" hidden="1" customHeight="1">
      <c r="A3463" s="576"/>
    </row>
    <row r="3464" spans="1:1" s="556" customFormat="1" ht="12" hidden="1" customHeight="1">
      <c r="A3464" s="576"/>
    </row>
    <row r="3465" spans="1:1" s="556" customFormat="1" ht="12" hidden="1" customHeight="1">
      <c r="A3465" s="576"/>
    </row>
    <row r="3466" spans="1:1" s="556" customFormat="1" ht="12" hidden="1" customHeight="1">
      <c r="A3466" s="576"/>
    </row>
    <row r="3467" spans="1:1" s="556" customFormat="1" ht="12" hidden="1" customHeight="1">
      <c r="A3467" s="576"/>
    </row>
    <row r="3468" spans="1:1" s="556" customFormat="1" ht="12" hidden="1" customHeight="1">
      <c r="A3468" s="576"/>
    </row>
    <row r="3469" spans="1:1" s="556" customFormat="1" ht="12" hidden="1" customHeight="1">
      <c r="A3469" s="576"/>
    </row>
    <row r="3470" spans="1:1" s="556" customFormat="1" ht="12" hidden="1" customHeight="1">
      <c r="A3470" s="576"/>
    </row>
    <row r="3471" spans="1:1" s="556" customFormat="1" ht="12" hidden="1" customHeight="1">
      <c r="A3471" s="576"/>
    </row>
    <row r="3472" spans="1:1" s="556" customFormat="1" ht="12" hidden="1" customHeight="1">
      <c r="A3472" s="576"/>
    </row>
    <row r="3473" spans="1:1" s="556" customFormat="1" ht="12" hidden="1" customHeight="1">
      <c r="A3473" s="576"/>
    </row>
    <row r="3474" spans="1:1" s="556" customFormat="1" ht="12" hidden="1" customHeight="1">
      <c r="A3474" s="576"/>
    </row>
    <row r="3475" spans="1:1" s="556" customFormat="1" ht="12" hidden="1" customHeight="1">
      <c r="A3475" s="576"/>
    </row>
    <row r="3476" spans="1:1" s="556" customFormat="1" ht="12" hidden="1" customHeight="1">
      <c r="A3476" s="576"/>
    </row>
    <row r="3477" spans="1:1" s="556" customFormat="1" ht="12" hidden="1" customHeight="1">
      <c r="A3477" s="576"/>
    </row>
    <row r="3478" spans="1:1" s="556" customFormat="1" ht="12" hidden="1" customHeight="1">
      <c r="A3478" s="576"/>
    </row>
    <row r="3479" spans="1:1" s="556" customFormat="1" ht="12" hidden="1" customHeight="1">
      <c r="A3479" s="576"/>
    </row>
    <row r="3480" spans="1:1" s="556" customFormat="1" ht="12" hidden="1" customHeight="1">
      <c r="A3480" s="576"/>
    </row>
    <row r="3481" spans="1:1" s="556" customFormat="1" ht="12" hidden="1" customHeight="1">
      <c r="A3481" s="576"/>
    </row>
    <row r="3482" spans="1:1" s="556" customFormat="1" ht="12" hidden="1" customHeight="1">
      <c r="A3482" s="576"/>
    </row>
    <row r="3483" spans="1:1" s="556" customFormat="1" ht="12" hidden="1" customHeight="1">
      <c r="A3483" s="576"/>
    </row>
    <row r="3484" spans="1:1" s="556" customFormat="1" ht="12" hidden="1" customHeight="1">
      <c r="A3484" s="576"/>
    </row>
    <row r="3485" spans="1:1" s="556" customFormat="1" ht="12" hidden="1" customHeight="1">
      <c r="A3485" s="576"/>
    </row>
    <row r="3486" spans="1:1" s="556" customFormat="1" ht="12" hidden="1" customHeight="1">
      <c r="A3486" s="576"/>
    </row>
    <row r="3487" spans="1:1" s="556" customFormat="1" ht="12" hidden="1" customHeight="1">
      <c r="A3487" s="576"/>
    </row>
    <row r="3488" spans="1:1" s="556" customFormat="1" ht="12" hidden="1" customHeight="1">
      <c r="A3488" s="576"/>
    </row>
    <row r="3489" spans="1:1" s="556" customFormat="1" ht="12" hidden="1" customHeight="1">
      <c r="A3489" s="576"/>
    </row>
    <row r="3490" spans="1:1" s="556" customFormat="1" ht="12" hidden="1" customHeight="1">
      <c r="A3490" s="576"/>
    </row>
    <row r="3491" spans="1:1" s="556" customFormat="1" ht="12" hidden="1" customHeight="1">
      <c r="A3491" s="576"/>
    </row>
    <row r="3492" spans="1:1" s="556" customFormat="1" ht="12" hidden="1" customHeight="1">
      <c r="A3492" s="576"/>
    </row>
    <row r="3493" spans="1:1" s="556" customFormat="1" ht="12" hidden="1" customHeight="1">
      <c r="A3493" s="576"/>
    </row>
    <row r="3494" spans="1:1" s="556" customFormat="1" ht="12" hidden="1" customHeight="1">
      <c r="A3494" s="576"/>
    </row>
    <row r="3495" spans="1:1" s="556" customFormat="1" ht="12" hidden="1" customHeight="1">
      <c r="A3495" s="576"/>
    </row>
    <row r="3496" spans="1:1" s="556" customFormat="1" ht="12" hidden="1" customHeight="1">
      <c r="A3496" s="576"/>
    </row>
    <row r="3497" spans="1:1" s="556" customFormat="1" ht="12" hidden="1" customHeight="1">
      <c r="A3497" s="576"/>
    </row>
    <row r="3498" spans="1:1" s="556" customFormat="1" ht="12" hidden="1" customHeight="1">
      <c r="A3498" s="576"/>
    </row>
    <row r="3499" spans="1:1" s="556" customFormat="1" ht="12" hidden="1" customHeight="1">
      <c r="A3499" s="576"/>
    </row>
    <row r="3500" spans="1:1" s="556" customFormat="1" ht="12" hidden="1" customHeight="1">
      <c r="A3500" s="576"/>
    </row>
    <row r="3501" spans="1:1" s="556" customFormat="1" ht="12" hidden="1" customHeight="1">
      <c r="A3501" s="576"/>
    </row>
    <row r="3502" spans="1:1" s="556" customFormat="1" ht="12" hidden="1" customHeight="1">
      <c r="A3502" s="576"/>
    </row>
    <row r="3503" spans="1:1" s="556" customFormat="1" ht="12" hidden="1" customHeight="1">
      <c r="A3503" s="576"/>
    </row>
    <row r="3504" spans="1:1" s="556" customFormat="1" ht="12" hidden="1" customHeight="1">
      <c r="A3504" s="576"/>
    </row>
    <row r="3505" spans="1:1" s="556" customFormat="1" ht="12" hidden="1" customHeight="1">
      <c r="A3505" s="576"/>
    </row>
    <row r="3506" spans="1:1" s="556" customFormat="1" ht="12" hidden="1" customHeight="1">
      <c r="A3506" s="576"/>
    </row>
    <row r="3507" spans="1:1" s="556" customFormat="1" ht="12" hidden="1" customHeight="1">
      <c r="A3507" s="576"/>
    </row>
    <row r="3508" spans="1:1" s="556" customFormat="1" ht="12" hidden="1" customHeight="1">
      <c r="A3508" s="576"/>
    </row>
    <row r="3509" spans="1:1" s="556" customFormat="1" ht="12" hidden="1" customHeight="1">
      <c r="A3509" s="576"/>
    </row>
    <row r="3510" spans="1:1" s="556" customFormat="1" ht="12" hidden="1" customHeight="1">
      <c r="A3510" s="576"/>
    </row>
    <row r="3511" spans="1:1" s="556" customFormat="1" ht="12" hidden="1" customHeight="1">
      <c r="A3511" s="576"/>
    </row>
    <row r="3512" spans="1:1" s="556" customFormat="1" ht="12" hidden="1" customHeight="1">
      <c r="A3512" s="576"/>
    </row>
    <row r="3513" spans="1:1" s="556" customFormat="1" ht="12" hidden="1" customHeight="1">
      <c r="A3513" s="576"/>
    </row>
    <row r="3514" spans="1:1" s="556" customFormat="1" ht="12" hidden="1" customHeight="1">
      <c r="A3514" s="576"/>
    </row>
    <row r="3515" spans="1:1" s="556" customFormat="1" ht="12" hidden="1" customHeight="1">
      <c r="A3515" s="576"/>
    </row>
    <row r="3516" spans="1:1" s="556" customFormat="1" ht="12" hidden="1" customHeight="1">
      <c r="A3516" s="576"/>
    </row>
    <row r="3517" spans="1:1" s="556" customFormat="1" ht="12" hidden="1" customHeight="1">
      <c r="A3517" s="576"/>
    </row>
    <row r="3518" spans="1:1" s="556" customFormat="1" ht="12" hidden="1" customHeight="1">
      <c r="A3518" s="576"/>
    </row>
    <row r="3519" spans="1:1" s="556" customFormat="1" ht="12" hidden="1" customHeight="1">
      <c r="A3519" s="576"/>
    </row>
    <row r="3520" spans="1:1" s="556" customFormat="1" ht="12" hidden="1" customHeight="1">
      <c r="A3520" s="576"/>
    </row>
    <row r="3521" spans="1:1" s="556" customFormat="1" ht="12" hidden="1" customHeight="1">
      <c r="A3521" s="576"/>
    </row>
    <row r="3522" spans="1:1" s="556" customFormat="1" ht="12" hidden="1" customHeight="1">
      <c r="A3522" s="576"/>
    </row>
    <row r="3523" spans="1:1" s="556" customFormat="1" ht="12" hidden="1" customHeight="1">
      <c r="A3523" s="576"/>
    </row>
    <row r="3524" spans="1:1" s="556" customFormat="1" ht="12" hidden="1" customHeight="1">
      <c r="A3524" s="576"/>
    </row>
    <row r="3525" spans="1:1" s="556" customFormat="1" ht="12" hidden="1" customHeight="1">
      <c r="A3525" s="576"/>
    </row>
    <row r="3526" spans="1:1" s="556" customFormat="1" ht="12" hidden="1" customHeight="1">
      <c r="A3526" s="576"/>
    </row>
    <row r="3527" spans="1:1" s="556" customFormat="1" ht="12" hidden="1" customHeight="1">
      <c r="A3527" s="576"/>
    </row>
    <row r="3528" spans="1:1" s="556" customFormat="1" ht="12" hidden="1" customHeight="1">
      <c r="A3528" s="576"/>
    </row>
    <row r="3529" spans="1:1" s="556" customFormat="1" ht="12" hidden="1" customHeight="1">
      <c r="A3529" s="576"/>
    </row>
    <row r="3530" spans="1:1" s="556" customFormat="1" ht="12" hidden="1" customHeight="1">
      <c r="A3530" s="576"/>
    </row>
    <row r="3531" spans="1:1" s="556" customFormat="1" ht="12" hidden="1" customHeight="1">
      <c r="A3531" s="576"/>
    </row>
    <row r="3532" spans="1:1" s="556" customFormat="1" ht="12" hidden="1" customHeight="1">
      <c r="A3532" s="576"/>
    </row>
    <row r="3533" spans="1:1" s="556" customFormat="1" ht="12" hidden="1" customHeight="1">
      <c r="A3533" s="576"/>
    </row>
    <row r="3534" spans="1:1" s="556" customFormat="1" ht="12" hidden="1" customHeight="1">
      <c r="A3534" s="576"/>
    </row>
    <row r="3535" spans="1:1" s="556" customFormat="1" ht="12" hidden="1" customHeight="1">
      <c r="A3535" s="576"/>
    </row>
    <row r="3536" spans="1:1" s="556" customFormat="1" ht="12" hidden="1" customHeight="1">
      <c r="A3536" s="576"/>
    </row>
    <row r="3537" spans="1:1" s="556" customFormat="1" ht="12" hidden="1" customHeight="1">
      <c r="A3537" s="576"/>
    </row>
    <row r="3538" spans="1:1" s="556" customFormat="1" ht="12" hidden="1" customHeight="1">
      <c r="A3538" s="576"/>
    </row>
    <row r="3539" spans="1:1" s="556" customFormat="1" ht="12" hidden="1" customHeight="1">
      <c r="A3539" s="576"/>
    </row>
    <row r="3540" spans="1:1" s="556" customFormat="1" ht="12" hidden="1" customHeight="1">
      <c r="A3540" s="576"/>
    </row>
    <row r="3541" spans="1:1" s="556" customFormat="1" ht="12" hidden="1" customHeight="1">
      <c r="A3541" s="576"/>
    </row>
    <row r="3542" spans="1:1" s="556" customFormat="1" ht="12" hidden="1" customHeight="1">
      <c r="A3542" s="576"/>
    </row>
    <row r="3543" spans="1:1" s="556" customFormat="1" ht="12" hidden="1" customHeight="1">
      <c r="A3543" s="576"/>
    </row>
    <row r="3544" spans="1:1" s="556" customFormat="1" ht="12" hidden="1" customHeight="1">
      <c r="A3544" s="576"/>
    </row>
    <row r="3545" spans="1:1" s="556" customFormat="1" ht="12" hidden="1" customHeight="1">
      <c r="A3545" s="576"/>
    </row>
    <row r="3546" spans="1:1" s="556" customFormat="1" ht="12" hidden="1" customHeight="1">
      <c r="A3546" s="576"/>
    </row>
    <row r="3547" spans="1:1" s="556" customFormat="1" ht="12" hidden="1" customHeight="1">
      <c r="A3547" s="576"/>
    </row>
    <row r="3548" spans="1:1" s="556" customFormat="1" ht="12" hidden="1" customHeight="1">
      <c r="A3548" s="576"/>
    </row>
    <row r="3549" spans="1:1" s="556" customFormat="1" ht="12" hidden="1" customHeight="1">
      <c r="A3549" s="576"/>
    </row>
    <row r="3550" spans="1:1" s="556" customFormat="1" ht="12" hidden="1" customHeight="1">
      <c r="A3550" s="576"/>
    </row>
    <row r="3551" spans="1:1" s="556" customFormat="1" ht="12" hidden="1" customHeight="1">
      <c r="A3551" s="576"/>
    </row>
    <row r="3552" spans="1:1" s="556" customFormat="1" ht="12" hidden="1" customHeight="1">
      <c r="A3552" s="576"/>
    </row>
    <row r="3553" spans="1:1" s="556" customFormat="1" ht="12" hidden="1" customHeight="1">
      <c r="A3553" s="576"/>
    </row>
    <row r="3554" spans="1:1" s="556" customFormat="1" ht="12" hidden="1" customHeight="1">
      <c r="A3554" s="576"/>
    </row>
    <row r="3555" spans="1:1" s="556" customFormat="1" ht="12" hidden="1" customHeight="1">
      <c r="A3555" s="576"/>
    </row>
    <row r="3556" spans="1:1" s="556" customFormat="1" ht="12" hidden="1" customHeight="1">
      <c r="A3556" s="576"/>
    </row>
    <row r="3557" spans="1:1" s="556" customFormat="1" ht="12" hidden="1" customHeight="1">
      <c r="A3557" s="576"/>
    </row>
    <row r="3558" spans="1:1" s="556" customFormat="1" ht="12" hidden="1" customHeight="1">
      <c r="A3558" s="576"/>
    </row>
    <row r="3559" spans="1:1" s="556" customFormat="1" ht="12" hidden="1" customHeight="1">
      <c r="A3559" s="576"/>
    </row>
    <row r="3560" spans="1:1" s="556" customFormat="1" ht="12" hidden="1" customHeight="1">
      <c r="A3560" s="576"/>
    </row>
    <row r="3561" spans="1:1" s="556" customFormat="1" ht="12" hidden="1" customHeight="1">
      <c r="A3561" s="576"/>
    </row>
    <row r="3562" spans="1:1" s="556" customFormat="1" ht="12" hidden="1" customHeight="1">
      <c r="A3562" s="576"/>
    </row>
    <row r="3563" spans="1:1" s="556" customFormat="1" ht="12" hidden="1" customHeight="1">
      <c r="A3563" s="576"/>
    </row>
    <row r="3564" spans="1:1" s="556" customFormat="1" ht="12" hidden="1" customHeight="1">
      <c r="A3564" s="576"/>
    </row>
    <row r="3565" spans="1:1" s="556" customFormat="1" ht="12" hidden="1" customHeight="1">
      <c r="A3565" s="576"/>
    </row>
    <row r="3566" spans="1:1" s="556" customFormat="1" ht="12" hidden="1" customHeight="1">
      <c r="A3566" s="576"/>
    </row>
    <row r="3567" spans="1:1" s="556" customFormat="1" ht="12" hidden="1" customHeight="1">
      <c r="A3567" s="576"/>
    </row>
    <row r="3568" spans="1:1" s="556" customFormat="1" ht="12" hidden="1" customHeight="1">
      <c r="A3568" s="576"/>
    </row>
    <row r="3569" spans="1:1" s="556" customFormat="1" ht="12" hidden="1" customHeight="1">
      <c r="A3569" s="576"/>
    </row>
    <row r="3570" spans="1:1" s="556" customFormat="1" ht="12" hidden="1" customHeight="1">
      <c r="A3570" s="576"/>
    </row>
    <row r="3571" spans="1:1" s="556" customFormat="1" ht="12" hidden="1" customHeight="1">
      <c r="A3571" s="576"/>
    </row>
    <row r="3572" spans="1:1" s="556" customFormat="1" ht="12" hidden="1" customHeight="1">
      <c r="A3572" s="576"/>
    </row>
    <row r="3573" spans="1:1" s="556" customFormat="1" ht="12" hidden="1" customHeight="1">
      <c r="A3573" s="576"/>
    </row>
    <row r="3574" spans="1:1" s="556" customFormat="1" ht="12" hidden="1" customHeight="1">
      <c r="A3574" s="576"/>
    </row>
    <row r="3575" spans="1:1" s="556" customFormat="1" ht="12" hidden="1" customHeight="1">
      <c r="A3575" s="576"/>
    </row>
    <row r="3576" spans="1:1" s="556" customFormat="1" ht="12" hidden="1" customHeight="1">
      <c r="A3576" s="576"/>
    </row>
    <row r="3577" spans="1:1" s="556" customFormat="1" ht="12" hidden="1" customHeight="1">
      <c r="A3577" s="576"/>
    </row>
    <row r="3578" spans="1:1" s="556" customFormat="1" ht="12" hidden="1" customHeight="1">
      <c r="A3578" s="576"/>
    </row>
    <row r="3579" spans="1:1" s="556" customFormat="1" ht="12" hidden="1" customHeight="1">
      <c r="A3579" s="576"/>
    </row>
    <row r="3580" spans="1:1" s="556" customFormat="1" ht="12" hidden="1" customHeight="1">
      <c r="A3580" s="576"/>
    </row>
    <row r="3581" spans="1:1" s="556" customFormat="1" ht="12" hidden="1" customHeight="1">
      <c r="A3581" s="576"/>
    </row>
    <row r="3582" spans="1:1" s="556" customFormat="1" ht="12" hidden="1" customHeight="1">
      <c r="A3582" s="576"/>
    </row>
    <row r="3583" spans="1:1" s="556" customFormat="1" ht="12" hidden="1" customHeight="1">
      <c r="A3583" s="576"/>
    </row>
    <row r="3584" spans="1:1" s="556" customFormat="1" ht="12" hidden="1" customHeight="1">
      <c r="A3584" s="576"/>
    </row>
    <row r="3585" spans="1:1" s="556" customFormat="1" ht="12" hidden="1" customHeight="1">
      <c r="A3585" s="576"/>
    </row>
    <row r="3586" spans="1:1" s="556" customFormat="1" ht="12" hidden="1" customHeight="1">
      <c r="A3586" s="576"/>
    </row>
    <row r="3587" spans="1:1" s="556" customFormat="1" ht="12" hidden="1" customHeight="1">
      <c r="A3587" s="576"/>
    </row>
    <row r="3588" spans="1:1" s="556" customFormat="1" ht="12" hidden="1" customHeight="1">
      <c r="A3588" s="576"/>
    </row>
    <row r="3589" spans="1:1" s="556" customFormat="1" ht="12" hidden="1" customHeight="1">
      <c r="A3589" s="576"/>
    </row>
    <row r="3590" spans="1:1" s="556" customFormat="1" ht="12" hidden="1" customHeight="1">
      <c r="A3590" s="576"/>
    </row>
    <row r="3591" spans="1:1" s="556" customFormat="1" ht="12" hidden="1" customHeight="1">
      <c r="A3591" s="576"/>
    </row>
    <row r="3592" spans="1:1" s="556" customFormat="1" ht="12" hidden="1" customHeight="1">
      <c r="A3592" s="576"/>
    </row>
    <row r="3593" spans="1:1" s="556" customFormat="1" ht="12" hidden="1" customHeight="1">
      <c r="A3593" s="576"/>
    </row>
    <row r="3594" spans="1:1" s="556" customFormat="1" ht="12" hidden="1" customHeight="1">
      <c r="A3594" s="576"/>
    </row>
    <row r="3595" spans="1:1" s="556" customFormat="1" ht="12" hidden="1" customHeight="1">
      <c r="A3595" s="576"/>
    </row>
    <row r="3596" spans="1:1" s="556" customFormat="1" ht="12" hidden="1" customHeight="1">
      <c r="A3596" s="576"/>
    </row>
    <row r="3597" spans="1:1" s="556" customFormat="1" ht="12" hidden="1" customHeight="1">
      <c r="A3597" s="576"/>
    </row>
    <row r="3598" spans="1:1" s="556" customFormat="1" ht="12" hidden="1" customHeight="1">
      <c r="A3598" s="576"/>
    </row>
    <row r="3599" spans="1:1" s="556" customFormat="1" ht="12" hidden="1" customHeight="1">
      <c r="A3599" s="576"/>
    </row>
    <row r="3600" spans="1:1" s="556" customFormat="1" ht="12" hidden="1" customHeight="1">
      <c r="A3600" s="576"/>
    </row>
    <row r="3601" spans="1:1" s="556" customFormat="1" ht="12" hidden="1" customHeight="1">
      <c r="A3601" s="576"/>
    </row>
    <row r="3602" spans="1:1" s="556" customFormat="1" ht="12" hidden="1" customHeight="1">
      <c r="A3602" s="576"/>
    </row>
    <row r="3603" spans="1:1" s="556" customFormat="1" ht="12" hidden="1" customHeight="1">
      <c r="A3603" s="576"/>
    </row>
    <row r="3604" spans="1:1" s="556" customFormat="1" ht="12" hidden="1" customHeight="1">
      <c r="A3604" s="576"/>
    </row>
    <row r="3605" spans="1:1" s="556" customFormat="1" ht="12" hidden="1" customHeight="1">
      <c r="A3605" s="576"/>
    </row>
    <row r="3606" spans="1:1" s="556" customFormat="1" ht="12" hidden="1" customHeight="1">
      <c r="A3606" s="576"/>
    </row>
    <row r="3607" spans="1:1" s="556" customFormat="1" ht="12" hidden="1" customHeight="1">
      <c r="A3607" s="576"/>
    </row>
    <row r="3608" spans="1:1" s="556" customFormat="1" ht="12" hidden="1" customHeight="1">
      <c r="A3608" s="576"/>
    </row>
    <row r="3609" spans="1:1" s="556" customFormat="1" ht="12" hidden="1" customHeight="1">
      <c r="A3609" s="576"/>
    </row>
    <row r="3610" spans="1:1" s="556" customFormat="1" ht="12" hidden="1" customHeight="1">
      <c r="A3610" s="576"/>
    </row>
    <row r="3611" spans="1:1" s="556" customFormat="1" ht="12" hidden="1" customHeight="1">
      <c r="A3611" s="576"/>
    </row>
    <row r="3612" spans="1:1" s="556" customFormat="1" ht="12" hidden="1" customHeight="1">
      <c r="A3612" s="576"/>
    </row>
    <row r="3613" spans="1:1" s="556" customFormat="1" ht="12" hidden="1" customHeight="1">
      <c r="A3613" s="576"/>
    </row>
    <row r="3614" spans="1:1" s="556" customFormat="1" ht="12" hidden="1" customHeight="1">
      <c r="A3614" s="576"/>
    </row>
    <row r="3615" spans="1:1" s="556" customFormat="1" ht="12" hidden="1" customHeight="1">
      <c r="A3615" s="576"/>
    </row>
    <row r="3616" spans="1:1" s="556" customFormat="1" ht="12" hidden="1" customHeight="1">
      <c r="A3616" s="576"/>
    </row>
    <row r="3617" spans="1:1" s="556" customFormat="1" ht="12" hidden="1" customHeight="1">
      <c r="A3617" s="576"/>
    </row>
    <row r="3618" spans="1:1" s="556" customFormat="1" ht="12" hidden="1" customHeight="1">
      <c r="A3618" s="576"/>
    </row>
    <row r="3619" spans="1:1" s="556" customFormat="1" ht="12" hidden="1" customHeight="1">
      <c r="A3619" s="576"/>
    </row>
    <row r="3620" spans="1:1" s="556" customFormat="1" ht="12" hidden="1" customHeight="1">
      <c r="A3620" s="576"/>
    </row>
    <row r="3621" spans="1:1" s="556" customFormat="1" ht="12" hidden="1" customHeight="1">
      <c r="A3621" s="576"/>
    </row>
    <row r="3622" spans="1:1" s="556" customFormat="1" ht="12" hidden="1" customHeight="1">
      <c r="A3622" s="576"/>
    </row>
    <row r="3623" spans="1:1" s="556" customFormat="1" ht="12" hidden="1" customHeight="1">
      <c r="A3623" s="576"/>
    </row>
    <row r="3624" spans="1:1" s="556" customFormat="1" ht="12" hidden="1" customHeight="1">
      <c r="A3624" s="576"/>
    </row>
    <row r="3625" spans="1:1" s="556" customFormat="1" ht="12" hidden="1" customHeight="1">
      <c r="A3625" s="576"/>
    </row>
    <row r="3626" spans="1:1" s="556" customFormat="1" ht="12" hidden="1" customHeight="1">
      <c r="A3626" s="576"/>
    </row>
    <row r="3627" spans="1:1" s="556" customFormat="1" ht="12" hidden="1" customHeight="1">
      <c r="A3627" s="576"/>
    </row>
    <row r="3628" spans="1:1" s="556" customFormat="1" ht="12" hidden="1" customHeight="1">
      <c r="A3628" s="576"/>
    </row>
    <row r="3629" spans="1:1" s="556" customFormat="1" ht="12" hidden="1" customHeight="1">
      <c r="A3629" s="576"/>
    </row>
    <row r="3630" spans="1:1" s="556" customFormat="1" ht="12" hidden="1" customHeight="1">
      <c r="A3630" s="576"/>
    </row>
    <row r="3631" spans="1:1" s="556" customFormat="1" ht="12" hidden="1" customHeight="1">
      <c r="A3631" s="576"/>
    </row>
    <row r="3632" spans="1:1" s="556" customFormat="1" ht="12" hidden="1" customHeight="1">
      <c r="A3632" s="576"/>
    </row>
    <row r="3633" spans="1:1" s="556" customFormat="1" ht="12" hidden="1" customHeight="1">
      <c r="A3633" s="576"/>
    </row>
    <row r="3634" spans="1:1" s="556" customFormat="1" ht="12" hidden="1" customHeight="1">
      <c r="A3634" s="576"/>
    </row>
    <row r="3635" spans="1:1" s="556" customFormat="1" ht="12" hidden="1" customHeight="1">
      <c r="A3635" s="576"/>
    </row>
    <row r="3636" spans="1:1" s="556" customFormat="1" ht="12" hidden="1" customHeight="1">
      <c r="A3636" s="576"/>
    </row>
    <row r="3637" spans="1:1" s="556" customFormat="1" ht="12" hidden="1" customHeight="1">
      <c r="A3637" s="576"/>
    </row>
    <row r="3638" spans="1:1" s="556" customFormat="1" ht="12" hidden="1" customHeight="1">
      <c r="A3638" s="576"/>
    </row>
    <row r="3639" spans="1:1" s="556" customFormat="1" ht="12" hidden="1" customHeight="1">
      <c r="A3639" s="576"/>
    </row>
    <row r="3640" spans="1:1" s="556" customFormat="1" ht="12" hidden="1" customHeight="1">
      <c r="A3640" s="576"/>
    </row>
    <row r="3641" spans="1:1" s="556" customFormat="1" ht="12" hidden="1" customHeight="1">
      <c r="A3641" s="576"/>
    </row>
    <row r="3642" spans="1:1" s="556" customFormat="1" ht="12" hidden="1" customHeight="1">
      <c r="A3642" s="576"/>
    </row>
    <row r="3643" spans="1:1" s="556" customFormat="1" ht="12" hidden="1" customHeight="1">
      <c r="A3643" s="576"/>
    </row>
    <row r="3644" spans="1:1" s="556" customFormat="1" ht="12" hidden="1" customHeight="1">
      <c r="A3644" s="576"/>
    </row>
    <row r="3645" spans="1:1" s="556" customFormat="1" ht="12" hidden="1" customHeight="1">
      <c r="A3645" s="576"/>
    </row>
    <row r="3646" spans="1:1" s="556" customFormat="1" ht="12" hidden="1" customHeight="1">
      <c r="A3646" s="576"/>
    </row>
    <row r="3647" spans="1:1" s="556" customFormat="1" ht="12" hidden="1" customHeight="1">
      <c r="A3647" s="576"/>
    </row>
    <row r="3648" spans="1:1" s="556" customFormat="1" ht="12" hidden="1" customHeight="1">
      <c r="A3648" s="576"/>
    </row>
    <row r="3649" spans="1:1" s="556" customFormat="1" ht="12" hidden="1" customHeight="1">
      <c r="A3649" s="576"/>
    </row>
    <row r="3650" spans="1:1" s="556" customFormat="1" ht="12" hidden="1" customHeight="1">
      <c r="A3650" s="576"/>
    </row>
    <row r="3651" spans="1:1" s="556" customFormat="1" ht="12" hidden="1" customHeight="1">
      <c r="A3651" s="576"/>
    </row>
    <row r="3652" spans="1:1" s="556" customFormat="1" ht="12" hidden="1" customHeight="1">
      <c r="A3652" s="576"/>
    </row>
    <row r="3653" spans="1:1" s="556" customFormat="1" ht="12" hidden="1" customHeight="1">
      <c r="A3653" s="576"/>
    </row>
    <row r="3654" spans="1:1" s="556" customFormat="1" ht="12" hidden="1" customHeight="1">
      <c r="A3654" s="576"/>
    </row>
    <row r="3655" spans="1:1" s="556" customFormat="1" ht="12" hidden="1" customHeight="1">
      <c r="A3655" s="576"/>
    </row>
    <row r="3656" spans="1:1" s="556" customFormat="1" ht="12" hidden="1" customHeight="1">
      <c r="A3656" s="576"/>
    </row>
    <row r="3657" spans="1:1" s="556" customFormat="1" ht="12" hidden="1" customHeight="1">
      <c r="A3657" s="576"/>
    </row>
    <row r="3658" spans="1:1" s="556" customFormat="1" ht="12" hidden="1" customHeight="1">
      <c r="A3658" s="576"/>
    </row>
    <row r="3659" spans="1:1" s="556" customFormat="1" ht="12" hidden="1" customHeight="1">
      <c r="A3659" s="576"/>
    </row>
    <row r="3660" spans="1:1" s="556" customFormat="1" ht="12" hidden="1" customHeight="1">
      <c r="A3660" s="576"/>
    </row>
    <row r="3661" spans="1:1" s="556" customFormat="1" ht="12" hidden="1" customHeight="1">
      <c r="A3661" s="576"/>
    </row>
    <row r="3662" spans="1:1" s="556" customFormat="1" ht="12" hidden="1" customHeight="1">
      <c r="A3662" s="576"/>
    </row>
    <row r="3663" spans="1:1" s="556" customFormat="1" ht="12" hidden="1" customHeight="1">
      <c r="A3663" s="576"/>
    </row>
    <row r="3664" spans="1:1" s="556" customFormat="1" ht="12" hidden="1" customHeight="1">
      <c r="A3664" s="576"/>
    </row>
    <row r="3665" spans="1:1" s="556" customFormat="1" ht="12" hidden="1" customHeight="1">
      <c r="A3665" s="576"/>
    </row>
    <row r="3666" spans="1:1" s="556" customFormat="1" ht="12" hidden="1" customHeight="1">
      <c r="A3666" s="576"/>
    </row>
    <row r="3667" spans="1:1" s="556" customFormat="1" ht="12" hidden="1" customHeight="1">
      <c r="A3667" s="576"/>
    </row>
    <row r="3668" spans="1:1" s="556" customFormat="1" ht="12" hidden="1" customHeight="1">
      <c r="A3668" s="576"/>
    </row>
    <row r="3669" spans="1:1" s="556" customFormat="1" ht="12" hidden="1" customHeight="1">
      <c r="A3669" s="576"/>
    </row>
    <row r="3670" spans="1:1" s="556" customFormat="1" ht="12" hidden="1" customHeight="1">
      <c r="A3670" s="576"/>
    </row>
    <row r="3671" spans="1:1" s="556" customFormat="1" ht="12" hidden="1" customHeight="1">
      <c r="A3671" s="576"/>
    </row>
    <row r="3672" spans="1:1" s="556" customFormat="1" ht="12" hidden="1" customHeight="1">
      <c r="A3672" s="576"/>
    </row>
    <row r="3673" spans="1:1" s="556" customFormat="1" ht="12" hidden="1" customHeight="1">
      <c r="A3673" s="576"/>
    </row>
    <row r="3674" spans="1:1" s="556" customFormat="1" ht="12" hidden="1" customHeight="1">
      <c r="A3674" s="576"/>
    </row>
    <row r="3675" spans="1:1" s="556" customFormat="1" ht="12" hidden="1" customHeight="1">
      <c r="A3675" s="576"/>
    </row>
    <row r="3676" spans="1:1" s="556" customFormat="1" ht="12" hidden="1" customHeight="1">
      <c r="A3676" s="576"/>
    </row>
    <row r="3677" spans="1:1" s="556" customFormat="1" ht="12" hidden="1" customHeight="1">
      <c r="A3677" s="576"/>
    </row>
    <row r="3678" spans="1:1" s="556" customFormat="1" ht="12" hidden="1" customHeight="1">
      <c r="A3678" s="576"/>
    </row>
    <row r="3679" spans="1:1" s="556" customFormat="1" ht="12" hidden="1" customHeight="1">
      <c r="A3679" s="576"/>
    </row>
    <row r="3680" spans="1:1" s="556" customFormat="1" ht="12" hidden="1" customHeight="1">
      <c r="A3680" s="576"/>
    </row>
    <row r="3681" spans="1:1" s="556" customFormat="1" ht="12" hidden="1" customHeight="1">
      <c r="A3681" s="576"/>
    </row>
    <row r="3682" spans="1:1" s="556" customFormat="1" ht="12" hidden="1" customHeight="1">
      <c r="A3682" s="576"/>
    </row>
    <row r="3683" spans="1:1" s="556" customFormat="1" ht="12" hidden="1" customHeight="1">
      <c r="A3683" s="576"/>
    </row>
    <row r="3684" spans="1:1" s="556" customFormat="1" ht="12" hidden="1" customHeight="1">
      <c r="A3684" s="576"/>
    </row>
    <row r="3685" spans="1:1" s="556" customFormat="1" ht="12" hidden="1" customHeight="1">
      <c r="A3685" s="576"/>
    </row>
    <row r="3686" spans="1:1" s="556" customFormat="1" ht="12" hidden="1" customHeight="1">
      <c r="A3686" s="576"/>
    </row>
    <row r="3687" spans="1:1" s="556" customFormat="1" ht="12" hidden="1" customHeight="1">
      <c r="A3687" s="576"/>
    </row>
    <row r="3688" spans="1:1" s="556" customFormat="1" ht="12" hidden="1" customHeight="1">
      <c r="A3688" s="576"/>
    </row>
    <row r="3689" spans="1:1" s="556" customFormat="1" ht="12" hidden="1" customHeight="1">
      <c r="A3689" s="576"/>
    </row>
    <row r="3690" spans="1:1" s="556" customFormat="1" ht="12" hidden="1" customHeight="1">
      <c r="A3690" s="576"/>
    </row>
    <row r="3691" spans="1:1" s="556" customFormat="1" ht="12" hidden="1" customHeight="1">
      <c r="A3691" s="576"/>
    </row>
    <row r="3692" spans="1:1" s="556" customFormat="1" ht="12" hidden="1" customHeight="1">
      <c r="A3692" s="576"/>
    </row>
    <row r="3693" spans="1:1" s="556" customFormat="1" ht="12" hidden="1" customHeight="1">
      <c r="A3693" s="576"/>
    </row>
    <row r="3694" spans="1:1" s="556" customFormat="1" ht="12" hidden="1" customHeight="1">
      <c r="A3694" s="576"/>
    </row>
    <row r="3695" spans="1:1" s="556" customFormat="1" ht="12" hidden="1" customHeight="1">
      <c r="A3695" s="576"/>
    </row>
    <row r="3696" spans="1:1" s="556" customFormat="1" ht="12" hidden="1" customHeight="1">
      <c r="A3696" s="576"/>
    </row>
    <row r="3697" spans="1:1" s="556" customFormat="1" ht="12" hidden="1" customHeight="1">
      <c r="A3697" s="576"/>
    </row>
    <row r="3698" spans="1:1" s="556" customFormat="1" ht="12" hidden="1" customHeight="1">
      <c r="A3698" s="576"/>
    </row>
    <row r="3699" spans="1:1" s="556" customFormat="1" ht="12" hidden="1" customHeight="1">
      <c r="A3699" s="576"/>
    </row>
    <row r="3700" spans="1:1" s="556" customFormat="1" ht="12" hidden="1" customHeight="1">
      <c r="A3700" s="576"/>
    </row>
    <row r="3701" spans="1:1" s="556" customFormat="1" ht="12" hidden="1" customHeight="1">
      <c r="A3701" s="576"/>
    </row>
    <row r="3702" spans="1:1" s="556" customFormat="1" ht="12" hidden="1" customHeight="1">
      <c r="A3702" s="576"/>
    </row>
    <row r="3703" spans="1:1" s="556" customFormat="1" ht="12" hidden="1" customHeight="1">
      <c r="A3703" s="576"/>
    </row>
    <row r="3704" spans="1:1" s="556" customFormat="1" ht="12" hidden="1" customHeight="1">
      <c r="A3704" s="576"/>
    </row>
    <row r="3705" spans="1:1" s="556" customFormat="1" ht="12" hidden="1" customHeight="1">
      <c r="A3705" s="576"/>
    </row>
    <row r="3706" spans="1:1" s="556" customFormat="1" ht="12" hidden="1" customHeight="1">
      <c r="A3706" s="576"/>
    </row>
    <row r="3707" spans="1:1" s="556" customFormat="1" ht="12" hidden="1" customHeight="1">
      <c r="A3707" s="576"/>
    </row>
    <row r="3708" spans="1:1" s="556" customFormat="1" ht="12" hidden="1" customHeight="1">
      <c r="A3708" s="576"/>
    </row>
    <row r="3709" spans="1:1" s="556" customFormat="1" ht="12" hidden="1" customHeight="1">
      <c r="A3709" s="576"/>
    </row>
    <row r="3710" spans="1:1" s="556" customFormat="1" ht="12" hidden="1" customHeight="1">
      <c r="A3710" s="576"/>
    </row>
    <row r="3711" spans="1:1" s="556" customFormat="1" ht="12" hidden="1" customHeight="1">
      <c r="A3711" s="576"/>
    </row>
    <row r="3712" spans="1:1" s="556" customFormat="1" ht="12" hidden="1" customHeight="1">
      <c r="A3712" s="576"/>
    </row>
    <row r="3713" spans="1:1" s="556" customFormat="1" ht="12" hidden="1" customHeight="1">
      <c r="A3713" s="576"/>
    </row>
    <row r="3714" spans="1:1" s="556" customFormat="1" ht="12" hidden="1" customHeight="1">
      <c r="A3714" s="576"/>
    </row>
    <row r="3715" spans="1:1" s="556" customFormat="1" ht="12" hidden="1" customHeight="1">
      <c r="A3715" s="576"/>
    </row>
    <row r="3716" spans="1:1" s="556" customFormat="1" ht="12" hidden="1" customHeight="1">
      <c r="A3716" s="576"/>
    </row>
    <row r="3717" spans="1:1" s="556" customFormat="1" ht="12" hidden="1" customHeight="1">
      <c r="A3717" s="576"/>
    </row>
    <row r="3718" spans="1:1" s="556" customFormat="1" ht="12" hidden="1" customHeight="1">
      <c r="A3718" s="576"/>
    </row>
    <row r="3719" spans="1:1" s="556" customFormat="1" ht="12" hidden="1" customHeight="1">
      <c r="A3719" s="576"/>
    </row>
    <row r="3720" spans="1:1" s="556" customFormat="1" ht="12" hidden="1" customHeight="1">
      <c r="A3720" s="576"/>
    </row>
    <row r="3721" spans="1:1" s="556" customFormat="1" ht="12" hidden="1" customHeight="1">
      <c r="A3721" s="576"/>
    </row>
    <row r="3722" spans="1:1" s="556" customFormat="1" ht="12" hidden="1" customHeight="1">
      <c r="A3722" s="576"/>
    </row>
    <row r="3723" spans="1:1" s="556" customFormat="1" ht="12" hidden="1" customHeight="1">
      <c r="A3723" s="576"/>
    </row>
    <row r="3724" spans="1:1" s="556" customFormat="1" ht="12" hidden="1" customHeight="1">
      <c r="A3724" s="576"/>
    </row>
    <row r="3725" spans="1:1" s="556" customFormat="1" ht="12" hidden="1" customHeight="1">
      <c r="A3725" s="576"/>
    </row>
    <row r="3726" spans="1:1" s="556" customFormat="1" ht="12" hidden="1" customHeight="1">
      <c r="A3726" s="576"/>
    </row>
    <row r="3727" spans="1:1" s="556" customFormat="1" ht="12" hidden="1" customHeight="1">
      <c r="A3727" s="576"/>
    </row>
    <row r="3728" spans="1:1" s="556" customFormat="1" ht="12" hidden="1" customHeight="1">
      <c r="A3728" s="576"/>
    </row>
    <row r="3729" spans="1:1" s="556" customFormat="1" ht="12" hidden="1" customHeight="1">
      <c r="A3729" s="576"/>
    </row>
    <row r="3730" spans="1:1" s="556" customFormat="1" ht="12" hidden="1" customHeight="1">
      <c r="A3730" s="576"/>
    </row>
    <row r="3731" spans="1:1" s="556" customFormat="1" ht="12" hidden="1" customHeight="1">
      <c r="A3731" s="576"/>
    </row>
    <row r="3732" spans="1:1" s="556" customFormat="1" ht="12" hidden="1" customHeight="1">
      <c r="A3732" s="576"/>
    </row>
    <row r="3733" spans="1:1" s="556" customFormat="1" ht="12" hidden="1" customHeight="1">
      <c r="A3733" s="576"/>
    </row>
    <row r="3734" spans="1:1" s="556" customFormat="1" ht="12" hidden="1" customHeight="1">
      <c r="A3734" s="576"/>
    </row>
    <row r="3735" spans="1:1" s="556" customFormat="1" ht="12" hidden="1" customHeight="1">
      <c r="A3735" s="576"/>
    </row>
    <row r="3736" spans="1:1" s="556" customFormat="1" ht="12" hidden="1" customHeight="1">
      <c r="A3736" s="576"/>
    </row>
    <row r="3737" spans="1:1" s="556" customFormat="1" ht="12" hidden="1" customHeight="1">
      <c r="A3737" s="576"/>
    </row>
    <row r="3738" spans="1:1" s="556" customFormat="1" ht="12" hidden="1" customHeight="1">
      <c r="A3738" s="576"/>
    </row>
    <row r="3739" spans="1:1" s="556" customFormat="1" ht="12" hidden="1" customHeight="1">
      <c r="A3739" s="576"/>
    </row>
    <row r="3740" spans="1:1" s="556" customFormat="1" ht="12" hidden="1" customHeight="1">
      <c r="A3740" s="576"/>
    </row>
    <row r="3741" spans="1:1" s="556" customFormat="1" ht="12" hidden="1" customHeight="1">
      <c r="A3741" s="576"/>
    </row>
    <row r="3742" spans="1:1" s="556" customFormat="1" ht="12" hidden="1" customHeight="1">
      <c r="A3742" s="576"/>
    </row>
    <row r="3743" spans="1:1" s="556" customFormat="1" ht="12" hidden="1" customHeight="1">
      <c r="A3743" s="576"/>
    </row>
    <row r="3744" spans="1:1" s="556" customFormat="1" ht="12" hidden="1" customHeight="1">
      <c r="A3744" s="576"/>
    </row>
    <row r="3745" spans="1:1" s="556" customFormat="1" ht="12" hidden="1" customHeight="1">
      <c r="A3745" s="576"/>
    </row>
    <row r="3746" spans="1:1" s="556" customFormat="1" ht="12" hidden="1" customHeight="1">
      <c r="A3746" s="576"/>
    </row>
    <row r="3747" spans="1:1" s="556" customFormat="1" ht="12" hidden="1" customHeight="1">
      <c r="A3747" s="576"/>
    </row>
    <row r="3748" spans="1:1" s="556" customFormat="1" ht="12" hidden="1" customHeight="1">
      <c r="A3748" s="576"/>
    </row>
    <row r="3749" spans="1:1" s="556" customFormat="1" ht="12" hidden="1" customHeight="1">
      <c r="A3749" s="576"/>
    </row>
    <row r="3750" spans="1:1" s="556" customFormat="1" ht="12" hidden="1" customHeight="1">
      <c r="A3750" s="576"/>
    </row>
    <row r="3751" spans="1:1" s="556" customFormat="1" ht="12" hidden="1" customHeight="1">
      <c r="A3751" s="576"/>
    </row>
    <row r="3752" spans="1:1" s="556" customFormat="1" ht="12" hidden="1" customHeight="1">
      <c r="A3752" s="576"/>
    </row>
    <row r="3753" spans="1:1" s="556" customFormat="1" ht="12" hidden="1" customHeight="1">
      <c r="A3753" s="576"/>
    </row>
    <row r="3754" spans="1:1" s="556" customFormat="1" ht="12" hidden="1" customHeight="1">
      <c r="A3754" s="576"/>
    </row>
    <row r="3755" spans="1:1" s="556" customFormat="1" ht="12" hidden="1" customHeight="1">
      <c r="A3755" s="576"/>
    </row>
    <row r="3756" spans="1:1" s="556" customFormat="1" ht="12" hidden="1" customHeight="1">
      <c r="A3756" s="576"/>
    </row>
    <row r="3757" spans="1:1" s="556" customFormat="1" ht="12" hidden="1" customHeight="1">
      <c r="A3757" s="576"/>
    </row>
    <row r="3758" spans="1:1" s="556" customFormat="1" ht="12" hidden="1" customHeight="1">
      <c r="A3758" s="576"/>
    </row>
    <row r="3759" spans="1:1" s="556" customFormat="1" ht="12" hidden="1" customHeight="1">
      <c r="A3759" s="576"/>
    </row>
    <row r="3760" spans="1:1" s="556" customFormat="1" ht="12" hidden="1" customHeight="1">
      <c r="A3760" s="576"/>
    </row>
    <row r="3761" spans="1:1" s="556" customFormat="1" ht="12" hidden="1" customHeight="1">
      <c r="A3761" s="576"/>
    </row>
    <row r="3762" spans="1:1" s="556" customFormat="1" ht="12" hidden="1" customHeight="1">
      <c r="A3762" s="576"/>
    </row>
    <row r="3763" spans="1:1" s="556" customFormat="1" ht="12" hidden="1" customHeight="1">
      <c r="A3763" s="576"/>
    </row>
    <row r="3764" spans="1:1" s="556" customFormat="1" ht="12" hidden="1" customHeight="1">
      <c r="A3764" s="576"/>
    </row>
    <row r="3765" spans="1:1" s="556" customFormat="1" ht="12" hidden="1" customHeight="1">
      <c r="A3765" s="576"/>
    </row>
    <row r="3766" spans="1:1" s="556" customFormat="1" ht="12" hidden="1" customHeight="1">
      <c r="A3766" s="576"/>
    </row>
    <row r="3767" spans="1:1" s="556" customFormat="1" ht="12" hidden="1" customHeight="1">
      <c r="A3767" s="576"/>
    </row>
    <row r="3768" spans="1:1" s="556" customFormat="1" ht="12" hidden="1" customHeight="1">
      <c r="A3768" s="576"/>
    </row>
    <row r="3769" spans="1:1" s="556" customFormat="1" ht="12" hidden="1" customHeight="1">
      <c r="A3769" s="576"/>
    </row>
    <row r="3770" spans="1:1" s="556" customFormat="1" ht="12" hidden="1" customHeight="1">
      <c r="A3770" s="576"/>
    </row>
    <row r="3771" spans="1:1" s="556" customFormat="1" ht="12" hidden="1" customHeight="1">
      <c r="A3771" s="576"/>
    </row>
    <row r="3772" spans="1:1" s="556" customFormat="1" ht="12" hidden="1" customHeight="1">
      <c r="A3772" s="576"/>
    </row>
    <row r="3773" spans="1:1" s="556" customFormat="1" ht="12" hidden="1" customHeight="1">
      <c r="A3773" s="576"/>
    </row>
    <row r="3774" spans="1:1" s="556" customFormat="1" ht="12" hidden="1" customHeight="1">
      <c r="A3774" s="576"/>
    </row>
    <row r="3775" spans="1:1" s="556" customFormat="1" ht="12" hidden="1" customHeight="1">
      <c r="A3775" s="576"/>
    </row>
    <row r="3776" spans="1:1" s="556" customFormat="1" ht="12" hidden="1" customHeight="1">
      <c r="A3776" s="576"/>
    </row>
    <row r="3777" spans="1:1" s="556" customFormat="1" ht="12" hidden="1" customHeight="1">
      <c r="A3777" s="576"/>
    </row>
    <row r="3778" spans="1:1" s="556" customFormat="1" ht="12" hidden="1" customHeight="1">
      <c r="A3778" s="576"/>
    </row>
    <row r="3779" spans="1:1" s="556" customFormat="1" ht="12" hidden="1" customHeight="1">
      <c r="A3779" s="576"/>
    </row>
    <row r="3780" spans="1:1" s="556" customFormat="1" ht="12" hidden="1" customHeight="1">
      <c r="A3780" s="576"/>
    </row>
    <row r="3781" spans="1:1" s="556" customFormat="1" ht="12" hidden="1" customHeight="1">
      <c r="A3781" s="576"/>
    </row>
    <row r="3782" spans="1:1" s="556" customFormat="1" ht="12" hidden="1" customHeight="1">
      <c r="A3782" s="576"/>
    </row>
    <row r="3783" spans="1:1" s="556" customFormat="1" ht="12" hidden="1" customHeight="1">
      <c r="A3783" s="576"/>
    </row>
    <row r="3784" spans="1:1" s="556" customFormat="1" ht="12" hidden="1" customHeight="1">
      <c r="A3784" s="576"/>
    </row>
    <row r="3785" spans="1:1" s="556" customFormat="1" ht="12" hidden="1" customHeight="1">
      <c r="A3785" s="576"/>
    </row>
    <row r="3786" spans="1:1" s="556" customFormat="1" ht="12" hidden="1" customHeight="1">
      <c r="A3786" s="576"/>
    </row>
    <row r="3787" spans="1:1" s="556" customFormat="1" ht="12" hidden="1" customHeight="1">
      <c r="A3787" s="576"/>
    </row>
    <row r="3788" spans="1:1" s="556" customFormat="1" ht="12" hidden="1" customHeight="1">
      <c r="A3788" s="576"/>
    </row>
    <row r="3789" spans="1:1" s="556" customFormat="1" ht="12" hidden="1" customHeight="1">
      <c r="A3789" s="576"/>
    </row>
    <row r="3790" spans="1:1" s="556" customFormat="1" ht="12" hidden="1" customHeight="1">
      <c r="A3790" s="576"/>
    </row>
    <row r="3791" spans="1:1" s="556" customFormat="1" ht="12" hidden="1" customHeight="1">
      <c r="A3791" s="576"/>
    </row>
    <row r="3792" spans="1:1" s="556" customFormat="1" ht="12" hidden="1" customHeight="1">
      <c r="A3792" s="576"/>
    </row>
    <row r="3793" spans="1:1" s="556" customFormat="1" ht="12" hidden="1" customHeight="1">
      <c r="A3793" s="576"/>
    </row>
    <row r="3794" spans="1:1" s="556" customFormat="1" ht="12" hidden="1" customHeight="1">
      <c r="A3794" s="576"/>
    </row>
    <row r="3795" spans="1:1" s="556" customFormat="1" ht="12" hidden="1" customHeight="1">
      <c r="A3795" s="576"/>
    </row>
    <row r="3796" spans="1:1" s="556" customFormat="1" ht="12" hidden="1" customHeight="1">
      <c r="A3796" s="576"/>
    </row>
    <row r="3797" spans="1:1" s="556" customFormat="1" ht="12" hidden="1" customHeight="1">
      <c r="A3797" s="576"/>
    </row>
    <row r="3798" spans="1:1" s="556" customFormat="1" ht="12" hidden="1" customHeight="1">
      <c r="A3798" s="576"/>
    </row>
    <row r="3799" spans="1:1" s="556" customFormat="1" ht="12" hidden="1" customHeight="1">
      <c r="A3799" s="576"/>
    </row>
    <row r="3800" spans="1:1" s="556" customFormat="1" ht="12" hidden="1" customHeight="1">
      <c r="A3800" s="576"/>
    </row>
    <row r="3801" spans="1:1" s="556" customFormat="1" ht="12" hidden="1" customHeight="1">
      <c r="A3801" s="576"/>
    </row>
    <row r="3802" spans="1:1" s="556" customFormat="1" ht="12" hidden="1" customHeight="1">
      <c r="A3802" s="576"/>
    </row>
    <row r="3803" spans="1:1" s="556" customFormat="1" ht="12" hidden="1" customHeight="1">
      <c r="A3803" s="576"/>
    </row>
    <row r="3804" spans="1:1" s="556" customFormat="1" ht="12" hidden="1" customHeight="1">
      <c r="A3804" s="576"/>
    </row>
    <row r="3805" spans="1:1" s="556" customFormat="1" ht="12" hidden="1" customHeight="1">
      <c r="A3805" s="576"/>
    </row>
    <row r="3806" spans="1:1" s="556" customFormat="1" ht="12" hidden="1" customHeight="1">
      <c r="A3806" s="576"/>
    </row>
    <row r="3807" spans="1:1" s="556" customFormat="1" ht="12" hidden="1" customHeight="1">
      <c r="A3807" s="576"/>
    </row>
    <row r="3808" spans="1:1" s="556" customFormat="1" ht="12" hidden="1" customHeight="1">
      <c r="A3808" s="576"/>
    </row>
    <row r="3809" spans="1:1" s="556" customFormat="1" ht="12" hidden="1" customHeight="1">
      <c r="A3809" s="576"/>
    </row>
    <row r="3810" spans="1:1" s="556" customFormat="1" ht="12" hidden="1" customHeight="1">
      <c r="A3810" s="576"/>
    </row>
    <row r="3811" spans="1:1" s="556" customFormat="1" ht="12" hidden="1" customHeight="1">
      <c r="A3811" s="576"/>
    </row>
    <row r="3812" spans="1:1" s="556" customFormat="1" ht="12" hidden="1" customHeight="1">
      <c r="A3812" s="576"/>
    </row>
    <row r="3813" spans="1:1" s="556" customFormat="1" ht="12" hidden="1" customHeight="1">
      <c r="A3813" s="576"/>
    </row>
    <row r="3814" spans="1:1" s="556" customFormat="1" ht="12" hidden="1" customHeight="1">
      <c r="A3814" s="576"/>
    </row>
    <row r="3815" spans="1:1" s="556" customFormat="1" ht="12" hidden="1" customHeight="1">
      <c r="A3815" s="576"/>
    </row>
    <row r="3816" spans="1:1" s="556" customFormat="1" ht="12" hidden="1" customHeight="1">
      <c r="A3816" s="576"/>
    </row>
    <row r="3817" spans="1:1" s="556" customFormat="1" ht="12" hidden="1" customHeight="1">
      <c r="A3817" s="576"/>
    </row>
    <row r="3818" spans="1:1" s="556" customFormat="1" ht="12" hidden="1" customHeight="1">
      <c r="A3818" s="576"/>
    </row>
    <row r="3819" spans="1:1" s="556" customFormat="1" ht="12" hidden="1" customHeight="1">
      <c r="A3819" s="576"/>
    </row>
    <row r="3820" spans="1:1" s="556" customFormat="1" ht="12" hidden="1" customHeight="1">
      <c r="A3820" s="576"/>
    </row>
    <row r="3821" spans="1:1" s="556" customFormat="1" ht="12" hidden="1" customHeight="1">
      <c r="A3821" s="576"/>
    </row>
    <row r="3822" spans="1:1" s="556" customFormat="1" ht="12" hidden="1" customHeight="1">
      <c r="A3822" s="576"/>
    </row>
    <row r="3823" spans="1:1" s="556" customFormat="1" ht="12" hidden="1" customHeight="1">
      <c r="A3823" s="576"/>
    </row>
    <row r="3824" spans="1:1" s="556" customFormat="1" ht="12" hidden="1" customHeight="1">
      <c r="A3824" s="576"/>
    </row>
    <row r="3825" spans="1:1" s="556" customFormat="1" ht="12" hidden="1" customHeight="1">
      <c r="A3825" s="576"/>
    </row>
    <row r="3826" spans="1:1" s="556" customFormat="1" ht="12" hidden="1" customHeight="1">
      <c r="A3826" s="576"/>
    </row>
    <row r="3827" spans="1:1" s="556" customFormat="1" ht="12" hidden="1" customHeight="1">
      <c r="A3827" s="576"/>
    </row>
    <row r="3828" spans="1:1" s="556" customFormat="1" ht="12" hidden="1" customHeight="1">
      <c r="A3828" s="576"/>
    </row>
    <row r="3829" spans="1:1" s="556" customFormat="1" ht="12" hidden="1" customHeight="1">
      <c r="A3829" s="576"/>
    </row>
    <row r="3830" spans="1:1" s="556" customFormat="1" ht="12" hidden="1" customHeight="1">
      <c r="A3830" s="576"/>
    </row>
    <row r="3831" spans="1:1" s="556" customFormat="1" ht="12" hidden="1" customHeight="1">
      <c r="A3831" s="576"/>
    </row>
    <row r="3832" spans="1:1" s="556" customFormat="1" ht="12" hidden="1" customHeight="1">
      <c r="A3832" s="576"/>
    </row>
    <row r="3833" spans="1:1" s="556" customFormat="1" ht="12" hidden="1" customHeight="1">
      <c r="A3833" s="576"/>
    </row>
    <row r="3834" spans="1:1" s="556" customFormat="1" ht="12" hidden="1" customHeight="1">
      <c r="A3834" s="576"/>
    </row>
    <row r="3835" spans="1:1" s="556" customFormat="1" ht="12" hidden="1" customHeight="1">
      <c r="A3835" s="576"/>
    </row>
    <row r="3836" spans="1:1" s="556" customFormat="1" ht="12" hidden="1" customHeight="1">
      <c r="A3836" s="576"/>
    </row>
    <row r="3837" spans="1:1" s="556" customFormat="1" ht="12" hidden="1" customHeight="1">
      <c r="A3837" s="576"/>
    </row>
    <row r="3838" spans="1:1" s="556" customFormat="1" ht="12" hidden="1" customHeight="1">
      <c r="A3838" s="576"/>
    </row>
    <row r="3839" spans="1:1" s="556" customFormat="1" ht="12" hidden="1" customHeight="1">
      <c r="A3839" s="576"/>
    </row>
    <row r="3840" spans="1:1" s="556" customFormat="1" ht="12" hidden="1" customHeight="1">
      <c r="A3840" s="576"/>
    </row>
    <row r="3841" spans="1:1" s="556" customFormat="1" ht="12" hidden="1" customHeight="1">
      <c r="A3841" s="576"/>
    </row>
    <row r="3842" spans="1:1" s="556" customFormat="1" ht="12" hidden="1" customHeight="1">
      <c r="A3842" s="576"/>
    </row>
    <row r="3843" spans="1:1" s="556" customFormat="1" ht="12" hidden="1" customHeight="1">
      <c r="A3843" s="576"/>
    </row>
    <row r="3844" spans="1:1" s="556" customFormat="1" ht="12" hidden="1" customHeight="1">
      <c r="A3844" s="576"/>
    </row>
    <row r="3845" spans="1:1" s="556" customFormat="1" ht="12" hidden="1" customHeight="1">
      <c r="A3845" s="576"/>
    </row>
    <row r="3846" spans="1:1" s="556" customFormat="1" ht="12" hidden="1" customHeight="1">
      <c r="A3846" s="576"/>
    </row>
    <row r="3847" spans="1:1" s="556" customFormat="1" ht="12" hidden="1" customHeight="1">
      <c r="A3847" s="576"/>
    </row>
    <row r="3848" spans="1:1" s="556" customFormat="1" ht="12" hidden="1" customHeight="1">
      <c r="A3848" s="576"/>
    </row>
    <row r="3849" spans="1:1" s="556" customFormat="1" ht="12" hidden="1" customHeight="1">
      <c r="A3849" s="576"/>
    </row>
    <row r="3850" spans="1:1" s="556" customFormat="1" ht="12" hidden="1" customHeight="1">
      <c r="A3850" s="576"/>
    </row>
    <row r="3851" spans="1:1" s="556" customFormat="1" ht="12" hidden="1" customHeight="1">
      <c r="A3851" s="576"/>
    </row>
    <row r="3852" spans="1:1" s="556" customFormat="1" ht="12" hidden="1" customHeight="1">
      <c r="A3852" s="576"/>
    </row>
    <row r="3853" spans="1:1" s="556" customFormat="1" ht="12" hidden="1" customHeight="1">
      <c r="A3853" s="576"/>
    </row>
    <row r="3854" spans="1:1" s="556" customFormat="1" ht="12" hidden="1" customHeight="1">
      <c r="A3854" s="576"/>
    </row>
    <row r="3855" spans="1:1" s="556" customFormat="1" ht="12" hidden="1" customHeight="1">
      <c r="A3855" s="576"/>
    </row>
    <row r="3856" spans="1:1" s="556" customFormat="1" ht="12" hidden="1" customHeight="1">
      <c r="A3856" s="576"/>
    </row>
    <row r="3857" spans="1:1" s="556" customFormat="1" ht="12" hidden="1" customHeight="1">
      <c r="A3857" s="576"/>
    </row>
    <row r="3858" spans="1:1" s="556" customFormat="1" ht="12" hidden="1" customHeight="1">
      <c r="A3858" s="576"/>
    </row>
    <row r="3859" spans="1:1" s="556" customFormat="1" ht="12" hidden="1" customHeight="1">
      <c r="A3859" s="576"/>
    </row>
    <row r="3860" spans="1:1" s="556" customFormat="1" ht="12" hidden="1" customHeight="1">
      <c r="A3860" s="576"/>
    </row>
    <row r="3861" spans="1:1" s="556" customFormat="1" ht="12" hidden="1" customHeight="1">
      <c r="A3861" s="576"/>
    </row>
    <row r="3862" spans="1:1" s="556" customFormat="1" ht="12" hidden="1" customHeight="1">
      <c r="A3862" s="576"/>
    </row>
    <row r="3863" spans="1:1" s="556" customFormat="1" ht="12" hidden="1" customHeight="1">
      <c r="A3863" s="576"/>
    </row>
    <row r="3864" spans="1:1" s="556" customFormat="1" ht="12" hidden="1" customHeight="1">
      <c r="A3864" s="576"/>
    </row>
    <row r="3865" spans="1:1" s="556" customFormat="1" ht="12" hidden="1" customHeight="1">
      <c r="A3865" s="576"/>
    </row>
    <row r="3866" spans="1:1" s="556" customFormat="1" ht="12" hidden="1" customHeight="1">
      <c r="A3866" s="576"/>
    </row>
    <row r="3867" spans="1:1" s="556" customFormat="1" ht="12" hidden="1" customHeight="1">
      <c r="A3867" s="576"/>
    </row>
    <row r="3868" spans="1:1" s="556" customFormat="1" ht="12" hidden="1" customHeight="1">
      <c r="A3868" s="576"/>
    </row>
    <row r="3869" spans="1:1" s="556" customFormat="1" ht="12" hidden="1" customHeight="1">
      <c r="A3869" s="576"/>
    </row>
    <row r="3870" spans="1:1" s="556" customFormat="1" ht="12" hidden="1" customHeight="1">
      <c r="A3870" s="576"/>
    </row>
    <row r="3871" spans="1:1" s="556" customFormat="1" ht="12" hidden="1" customHeight="1">
      <c r="A3871" s="576"/>
    </row>
    <row r="3872" spans="1:1" s="556" customFormat="1" ht="12" hidden="1" customHeight="1">
      <c r="A3872" s="576"/>
    </row>
    <row r="3873" spans="1:1" s="556" customFormat="1" ht="12" hidden="1" customHeight="1">
      <c r="A3873" s="576"/>
    </row>
    <row r="3874" spans="1:1" s="556" customFormat="1" ht="12" hidden="1" customHeight="1">
      <c r="A3874" s="576"/>
    </row>
    <row r="3875" spans="1:1" s="556" customFormat="1" ht="12" hidden="1" customHeight="1">
      <c r="A3875" s="576"/>
    </row>
    <row r="3876" spans="1:1" s="556" customFormat="1" ht="12" hidden="1" customHeight="1">
      <c r="A3876" s="576"/>
    </row>
    <row r="3877" spans="1:1" s="556" customFormat="1" ht="12" hidden="1" customHeight="1">
      <c r="A3877" s="576"/>
    </row>
    <row r="3878" spans="1:1" s="556" customFormat="1" ht="12" hidden="1" customHeight="1">
      <c r="A3878" s="576"/>
    </row>
    <row r="3879" spans="1:1" s="556" customFormat="1" ht="12" hidden="1" customHeight="1">
      <c r="A3879" s="576"/>
    </row>
    <row r="3880" spans="1:1" s="556" customFormat="1" ht="12" hidden="1" customHeight="1">
      <c r="A3880" s="576"/>
    </row>
    <row r="3881" spans="1:1" s="556" customFormat="1" ht="12" hidden="1" customHeight="1">
      <c r="A3881" s="576"/>
    </row>
    <row r="3882" spans="1:1" s="556" customFormat="1" ht="12" hidden="1" customHeight="1">
      <c r="A3882" s="576"/>
    </row>
    <row r="3883" spans="1:1" s="556" customFormat="1" ht="12" hidden="1" customHeight="1">
      <c r="A3883" s="576"/>
    </row>
    <row r="3884" spans="1:1" s="556" customFormat="1" ht="12" hidden="1" customHeight="1">
      <c r="A3884" s="576"/>
    </row>
    <row r="3885" spans="1:1" s="556" customFormat="1" ht="12" hidden="1" customHeight="1">
      <c r="A3885" s="576"/>
    </row>
    <row r="3886" spans="1:1" s="556" customFormat="1" ht="12" hidden="1" customHeight="1">
      <c r="A3886" s="576"/>
    </row>
    <row r="3887" spans="1:1" s="556" customFormat="1" ht="12" hidden="1" customHeight="1">
      <c r="A3887" s="576"/>
    </row>
    <row r="3888" spans="1:1" s="556" customFormat="1" ht="12" hidden="1" customHeight="1">
      <c r="A3888" s="576"/>
    </row>
    <row r="3889" spans="1:1" s="556" customFormat="1" ht="12" hidden="1" customHeight="1">
      <c r="A3889" s="576"/>
    </row>
    <row r="3890" spans="1:1" s="556" customFormat="1" ht="12" hidden="1" customHeight="1">
      <c r="A3890" s="576"/>
    </row>
    <row r="3891" spans="1:1" s="556" customFormat="1" ht="12" hidden="1" customHeight="1">
      <c r="A3891" s="576"/>
    </row>
    <row r="3892" spans="1:1" s="556" customFormat="1" ht="12" hidden="1" customHeight="1">
      <c r="A3892" s="576"/>
    </row>
    <row r="3893" spans="1:1" s="556" customFormat="1" ht="12" hidden="1" customHeight="1">
      <c r="A3893" s="576"/>
    </row>
    <row r="3894" spans="1:1" s="556" customFormat="1" ht="12" hidden="1" customHeight="1">
      <c r="A3894" s="576"/>
    </row>
    <row r="3895" spans="1:1" s="556" customFormat="1" ht="12" hidden="1" customHeight="1">
      <c r="A3895" s="576"/>
    </row>
    <row r="3896" spans="1:1" s="556" customFormat="1" ht="12" hidden="1" customHeight="1">
      <c r="A3896" s="576"/>
    </row>
    <row r="3897" spans="1:1" s="556" customFormat="1" ht="12" hidden="1" customHeight="1">
      <c r="A3897" s="576"/>
    </row>
    <row r="3898" spans="1:1" s="556" customFormat="1" ht="12" hidden="1" customHeight="1">
      <c r="A3898" s="576"/>
    </row>
    <row r="3899" spans="1:1" s="556" customFormat="1" ht="12" hidden="1" customHeight="1">
      <c r="A3899" s="576"/>
    </row>
    <row r="3900" spans="1:1" s="556" customFormat="1" ht="12" hidden="1" customHeight="1">
      <c r="A3900" s="576"/>
    </row>
    <row r="3901" spans="1:1" s="556" customFormat="1" ht="12" hidden="1" customHeight="1">
      <c r="A3901" s="576"/>
    </row>
    <row r="3902" spans="1:1" s="556" customFormat="1" ht="12" hidden="1" customHeight="1">
      <c r="A3902" s="576"/>
    </row>
    <row r="3903" spans="1:1" s="556" customFormat="1" ht="12" hidden="1" customHeight="1">
      <c r="A3903" s="576"/>
    </row>
    <row r="3904" spans="1:1" s="556" customFormat="1" ht="12" hidden="1" customHeight="1">
      <c r="A3904" s="576"/>
    </row>
    <row r="3905" spans="1:1" s="556" customFormat="1" ht="12" hidden="1" customHeight="1">
      <c r="A3905" s="576"/>
    </row>
    <row r="3906" spans="1:1" s="556" customFormat="1" ht="12" hidden="1" customHeight="1">
      <c r="A3906" s="576"/>
    </row>
    <row r="3907" spans="1:1" s="556" customFormat="1" ht="12" hidden="1" customHeight="1">
      <c r="A3907" s="576"/>
    </row>
    <row r="3908" spans="1:1" s="556" customFormat="1" ht="12" hidden="1" customHeight="1">
      <c r="A3908" s="576"/>
    </row>
    <row r="3909" spans="1:1" s="556" customFormat="1" ht="12" hidden="1" customHeight="1">
      <c r="A3909" s="576"/>
    </row>
    <row r="3910" spans="1:1" s="556" customFormat="1" ht="12" hidden="1" customHeight="1">
      <c r="A3910" s="576"/>
    </row>
    <row r="3911" spans="1:1" s="556" customFormat="1" ht="12" hidden="1" customHeight="1">
      <c r="A3911" s="576"/>
    </row>
    <row r="3912" spans="1:1" s="556" customFormat="1" ht="12" hidden="1" customHeight="1">
      <c r="A3912" s="576"/>
    </row>
    <row r="3913" spans="1:1" s="556" customFormat="1" ht="12" hidden="1" customHeight="1">
      <c r="A3913" s="576"/>
    </row>
    <row r="3914" spans="1:1" s="556" customFormat="1" ht="12" hidden="1" customHeight="1">
      <c r="A3914" s="576"/>
    </row>
    <row r="3915" spans="1:1" s="556" customFormat="1" ht="12" hidden="1" customHeight="1">
      <c r="A3915" s="576"/>
    </row>
    <row r="3916" spans="1:1" s="556" customFormat="1" ht="12" hidden="1" customHeight="1">
      <c r="A3916" s="576"/>
    </row>
    <row r="3917" spans="1:1" s="556" customFormat="1" ht="12" hidden="1" customHeight="1">
      <c r="A3917" s="576"/>
    </row>
    <row r="3918" spans="1:1" s="556" customFormat="1" ht="12" hidden="1" customHeight="1">
      <c r="A3918" s="576"/>
    </row>
    <row r="3919" spans="1:1" s="556" customFormat="1" ht="12" hidden="1" customHeight="1">
      <c r="A3919" s="576"/>
    </row>
    <row r="3920" spans="1:1" s="556" customFormat="1" ht="12" hidden="1" customHeight="1">
      <c r="A3920" s="576"/>
    </row>
    <row r="3921" spans="1:1" s="556" customFormat="1" ht="12" hidden="1" customHeight="1">
      <c r="A3921" s="576"/>
    </row>
    <row r="3922" spans="1:1" s="556" customFormat="1" ht="12" hidden="1" customHeight="1">
      <c r="A3922" s="576"/>
    </row>
    <row r="3923" spans="1:1" s="556" customFormat="1" ht="12" hidden="1" customHeight="1">
      <c r="A3923" s="576"/>
    </row>
    <row r="3924" spans="1:1" s="556" customFormat="1" ht="12" hidden="1" customHeight="1">
      <c r="A3924" s="576"/>
    </row>
    <row r="3925" spans="1:1" s="556" customFormat="1" ht="12" hidden="1" customHeight="1">
      <c r="A3925" s="576"/>
    </row>
    <row r="3926" spans="1:1" s="556" customFormat="1" ht="12" hidden="1" customHeight="1">
      <c r="A3926" s="576"/>
    </row>
    <row r="3927" spans="1:1" s="556" customFormat="1" ht="12" hidden="1" customHeight="1">
      <c r="A3927" s="576"/>
    </row>
    <row r="3928" spans="1:1" s="556" customFormat="1" ht="12" hidden="1" customHeight="1">
      <c r="A3928" s="576"/>
    </row>
    <row r="3929" spans="1:1" s="556" customFormat="1" ht="12" hidden="1" customHeight="1">
      <c r="A3929" s="576"/>
    </row>
    <row r="3930" spans="1:1" s="556" customFormat="1" ht="12" hidden="1" customHeight="1">
      <c r="A3930" s="576"/>
    </row>
    <row r="3931" spans="1:1" s="556" customFormat="1" ht="12" hidden="1" customHeight="1">
      <c r="A3931" s="576"/>
    </row>
    <row r="3932" spans="1:1" s="556" customFormat="1" ht="12" hidden="1" customHeight="1">
      <c r="A3932" s="576"/>
    </row>
    <row r="3933" spans="1:1" s="556" customFormat="1" ht="12" hidden="1" customHeight="1">
      <c r="A3933" s="576"/>
    </row>
    <row r="3934" spans="1:1" s="556" customFormat="1" ht="12" hidden="1" customHeight="1">
      <c r="A3934" s="576"/>
    </row>
    <row r="3935" spans="1:1" s="556" customFormat="1" ht="12" hidden="1" customHeight="1">
      <c r="A3935" s="576"/>
    </row>
    <row r="3936" spans="1:1" s="556" customFormat="1" ht="12" hidden="1" customHeight="1">
      <c r="A3936" s="576"/>
    </row>
    <row r="3937" spans="1:1" s="556" customFormat="1" ht="12" hidden="1" customHeight="1">
      <c r="A3937" s="576"/>
    </row>
    <row r="3938" spans="1:1" s="556" customFormat="1" ht="12" hidden="1" customHeight="1">
      <c r="A3938" s="576"/>
    </row>
    <row r="3939" spans="1:1" s="556" customFormat="1" ht="12" hidden="1" customHeight="1">
      <c r="A3939" s="576"/>
    </row>
    <row r="3940" spans="1:1" s="556" customFormat="1" ht="12" hidden="1" customHeight="1">
      <c r="A3940" s="576"/>
    </row>
    <row r="3941" spans="1:1" s="556" customFormat="1" ht="12" hidden="1" customHeight="1">
      <c r="A3941" s="576"/>
    </row>
    <row r="3942" spans="1:1" s="556" customFormat="1" ht="12" hidden="1" customHeight="1">
      <c r="A3942" s="576"/>
    </row>
    <row r="3943" spans="1:1" s="556" customFormat="1" ht="12" hidden="1" customHeight="1">
      <c r="A3943" s="576"/>
    </row>
    <row r="3944" spans="1:1" s="556" customFormat="1" ht="12" hidden="1" customHeight="1">
      <c r="A3944" s="576"/>
    </row>
    <row r="3945" spans="1:1" s="556" customFormat="1" ht="12" hidden="1" customHeight="1">
      <c r="A3945" s="576"/>
    </row>
    <row r="3946" spans="1:1" s="556" customFormat="1" ht="12" hidden="1" customHeight="1">
      <c r="A3946" s="576"/>
    </row>
    <row r="3947" spans="1:1" s="556" customFormat="1" ht="12" hidden="1" customHeight="1">
      <c r="A3947" s="576"/>
    </row>
    <row r="3948" spans="1:1" s="556" customFormat="1" ht="12" hidden="1" customHeight="1">
      <c r="A3948" s="576"/>
    </row>
    <row r="3949" spans="1:1" s="556" customFormat="1" ht="12" hidden="1" customHeight="1">
      <c r="A3949" s="576"/>
    </row>
    <row r="3950" spans="1:1" s="556" customFormat="1" ht="12" hidden="1" customHeight="1">
      <c r="A3950" s="576"/>
    </row>
    <row r="3951" spans="1:1" s="556" customFormat="1" ht="12" hidden="1" customHeight="1">
      <c r="A3951" s="576"/>
    </row>
    <row r="3952" spans="1:1" s="556" customFormat="1" ht="12" hidden="1" customHeight="1">
      <c r="A3952" s="576"/>
    </row>
    <row r="3953" spans="1:1" s="556" customFormat="1" ht="12" hidden="1" customHeight="1">
      <c r="A3953" s="576"/>
    </row>
    <row r="3954" spans="1:1" s="556" customFormat="1" ht="12" hidden="1" customHeight="1">
      <c r="A3954" s="576"/>
    </row>
    <row r="3955" spans="1:1" s="556" customFormat="1" ht="12" hidden="1" customHeight="1">
      <c r="A3955" s="576"/>
    </row>
    <row r="3956" spans="1:1" s="556" customFormat="1" ht="12" hidden="1" customHeight="1">
      <c r="A3956" s="576"/>
    </row>
    <row r="3957" spans="1:1" s="556" customFormat="1" ht="12" hidden="1" customHeight="1">
      <c r="A3957" s="576"/>
    </row>
    <row r="3958" spans="1:1" s="556" customFormat="1" ht="12" hidden="1" customHeight="1">
      <c r="A3958" s="576"/>
    </row>
    <row r="3959" spans="1:1" s="556" customFormat="1" ht="12" hidden="1" customHeight="1">
      <c r="A3959" s="576"/>
    </row>
    <row r="3960" spans="1:1" s="556" customFormat="1" ht="12" hidden="1" customHeight="1">
      <c r="A3960" s="576"/>
    </row>
    <row r="3961" spans="1:1" s="556" customFormat="1" ht="12" hidden="1" customHeight="1">
      <c r="A3961" s="576"/>
    </row>
    <row r="3962" spans="1:1" s="556" customFormat="1" ht="12" hidden="1" customHeight="1">
      <c r="A3962" s="576"/>
    </row>
    <row r="3963" spans="1:1" s="556" customFormat="1" ht="12" hidden="1" customHeight="1">
      <c r="A3963" s="576"/>
    </row>
    <row r="3964" spans="1:1" s="556" customFormat="1" ht="12" hidden="1" customHeight="1">
      <c r="A3964" s="576"/>
    </row>
    <row r="3965" spans="1:1" s="556" customFormat="1" ht="12" hidden="1" customHeight="1">
      <c r="A3965" s="576"/>
    </row>
    <row r="3966" spans="1:1" s="556" customFormat="1" ht="12" hidden="1" customHeight="1">
      <c r="A3966" s="576"/>
    </row>
    <row r="3967" spans="1:1" s="556" customFormat="1" ht="12" hidden="1" customHeight="1">
      <c r="A3967" s="576"/>
    </row>
    <row r="3968" spans="1:1" s="556" customFormat="1" ht="12" hidden="1" customHeight="1">
      <c r="A3968" s="576"/>
    </row>
    <row r="3969" spans="1:1" s="556" customFormat="1" ht="12" hidden="1" customHeight="1">
      <c r="A3969" s="576"/>
    </row>
    <row r="3970" spans="1:1" s="556" customFormat="1" ht="12" hidden="1" customHeight="1">
      <c r="A3970" s="576"/>
    </row>
    <row r="3971" spans="1:1" s="556" customFormat="1" ht="12" hidden="1" customHeight="1">
      <c r="A3971" s="576"/>
    </row>
    <row r="3972" spans="1:1" s="556" customFormat="1" ht="12" hidden="1" customHeight="1">
      <c r="A3972" s="576"/>
    </row>
    <row r="3973" spans="1:1" s="556" customFormat="1" ht="12" hidden="1" customHeight="1">
      <c r="A3973" s="576"/>
    </row>
    <row r="3974" spans="1:1" s="556" customFormat="1" ht="12" hidden="1" customHeight="1">
      <c r="A3974" s="576"/>
    </row>
    <row r="3975" spans="1:1" s="556" customFormat="1" ht="12" hidden="1" customHeight="1">
      <c r="A3975" s="576"/>
    </row>
    <row r="3976" spans="1:1" s="556" customFormat="1" ht="12" hidden="1" customHeight="1">
      <c r="A3976" s="576"/>
    </row>
    <row r="3977" spans="1:1" s="556" customFormat="1" ht="12" hidden="1" customHeight="1">
      <c r="A3977" s="576"/>
    </row>
    <row r="3978" spans="1:1" s="556" customFormat="1" ht="12" hidden="1" customHeight="1">
      <c r="A3978" s="576"/>
    </row>
    <row r="3979" spans="1:1" s="556" customFormat="1" ht="12" hidden="1" customHeight="1">
      <c r="A3979" s="576"/>
    </row>
    <row r="3980" spans="1:1" s="556" customFormat="1" ht="12" hidden="1" customHeight="1">
      <c r="A3980" s="576"/>
    </row>
    <row r="3981" spans="1:1" s="556" customFormat="1" ht="12" hidden="1" customHeight="1">
      <c r="A3981" s="576"/>
    </row>
    <row r="3982" spans="1:1" s="556" customFormat="1" ht="12" hidden="1" customHeight="1">
      <c r="A3982" s="576"/>
    </row>
    <row r="3983" spans="1:1" s="556" customFormat="1" ht="12" hidden="1" customHeight="1">
      <c r="A3983" s="576"/>
    </row>
    <row r="3984" spans="1:1" s="556" customFormat="1" ht="12" hidden="1" customHeight="1">
      <c r="A3984" s="576"/>
    </row>
    <row r="3985" spans="1:1" s="556" customFormat="1" ht="12" hidden="1" customHeight="1">
      <c r="A3985" s="576"/>
    </row>
    <row r="3986" spans="1:1" s="556" customFormat="1" ht="12" hidden="1" customHeight="1">
      <c r="A3986" s="576"/>
    </row>
    <row r="3987" spans="1:1" s="556" customFormat="1" ht="12" hidden="1" customHeight="1">
      <c r="A3987" s="576"/>
    </row>
    <row r="3988" spans="1:1" s="556" customFormat="1" ht="12" hidden="1" customHeight="1">
      <c r="A3988" s="576"/>
    </row>
    <row r="3989" spans="1:1" s="556" customFormat="1" ht="12" hidden="1" customHeight="1">
      <c r="A3989" s="576"/>
    </row>
    <row r="3990" spans="1:1" s="556" customFormat="1" ht="12" hidden="1" customHeight="1">
      <c r="A3990" s="576"/>
    </row>
    <row r="3991" spans="1:1" s="556" customFormat="1" ht="12" hidden="1" customHeight="1">
      <c r="A3991" s="576"/>
    </row>
    <row r="3992" spans="1:1" s="556" customFormat="1" ht="12" hidden="1" customHeight="1">
      <c r="A3992" s="576"/>
    </row>
    <row r="3993" spans="1:1" s="556" customFormat="1" ht="12" hidden="1" customHeight="1">
      <c r="A3993" s="576"/>
    </row>
    <row r="3994" spans="1:1" s="556" customFormat="1" ht="12" hidden="1" customHeight="1">
      <c r="A3994" s="576"/>
    </row>
    <row r="3995" spans="1:1" s="556" customFormat="1" ht="12" hidden="1" customHeight="1">
      <c r="A3995" s="576"/>
    </row>
    <row r="3996" spans="1:1" s="556" customFormat="1" ht="12" hidden="1" customHeight="1">
      <c r="A3996" s="576"/>
    </row>
    <row r="3997" spans="1:1" s="556" customFormat="1" ht="12" hidden="1" customHeight="1">
      <c r="A3997" s="576"/>
    </row>
    <row r="3998" spans="1:1" s="556" customFormat="1" ht="12" hidden="1" customHeight="1">
      <c r="A3998" s="576"/>
    </row>
    <row r="3999" spans="1:1" s="556" customFormat="1" ht="12" hidden="1" customHeight="1">
      <c r="A3999" s="576"/>
    </row>
    <row r="4000" spans="1:1" s="556" customFormat="1" ht="12" hidden="1" customHeight="1">
      <c r="A4000" s="576"/>
    </row>
    <row r="4001" spans="1:1" s="556" customFormat="1" ht="12" hidden="1" customHeight="1">
      <c r="A4001" s="576"/>
    </row>
    <row r="4002" spans="1:1" s="556" customFormat="1" ht="12" hidden="1" customHeight="1">
      <c r="A4002" s="576"/>
    </row>
    <row r="4003" spans="1:1" s="556" customFormat="1" ht="12" hidden="1" customHeight="1">
      <c r="A4003" s="576"/>
    </row>
    <row r="4004" spans="1:1" s="556" customFormat="1" ht="12" hidden="1" customHeight="1">
      <c r="A4004" s="576"/>
    </row>
    <row r="4005" spans="1:1" s="556" customFormat="1" ht="12" hidden="1" customHeight="1">
      <c r="A4005" s="576"/>
    </row>
    <row r="4006" spans="1:1" s="556" customFormat="1" ht="12" hidden="1" customHeight="1">
      <c r="A4006" s="576"/>
    </row>
    <row r="4007" spans="1:1" s="556" customFormat="1" ht="12" hidden="1" customHeight="1">
      <c r="A4007" s="576"/>
    </row>
    <row r="4008" spans="1:1" s="556" customFormat="1" ht="12" hidden="1" customHeight="1">
      <c r="A4008" s="576"/>
    </row>
    <row r="4009" spans="1:1" s="556" customFormat="1" ht="12" hidden="1" customHeight="1">
      <c r="A4009" s="576"/>
    </row>
    <row r="4010" spans="1:1" s="556" customFormat="1" ht="12" hidden="1" customHeight="1">
      <c r="A4010" s="576"/>
    </row>
    <row r="4011" spans="1:1" s="556" customFormat="1" ht="12" hidden="1" customHeight="1">
      <c r="A4011" s="576"/>
    </row>
    <row r="4012" spans="1:1" s="556" customFormat="1" ht="12" hidden="1" customHeight="1">
      <c r="A4012" s="576"/>
    </row>
    <row r="4013" spans="1:1" s="556" customFormat="1" ht="12" hidden="1" customHeight="1">
      <c r="A4013" s="576"/>
    </row>
    <row r="4014" spans="1:1" s="556" customFormat="1" ht="12" hidden="1" customHeight="1">
      <c r="A4014" s="576"/>
    </row>
    <row r="4015" spans="1:1" s="556" customFormat="1" ht="12" hidden="1" customHeight="1">
      <c r="A4015" s="576"/>
    </row>
    <row r="4016" spans="1:1" s="556" customFormat="1" ht="12" hidden="1" customHeight="1">
      <c r="A4016" s="576"/>
    </row>
    <row r="4017" spans="1:1" s="556" customFormat="1" ht="12" hidden="1" customHeight="1">
      <c r="A4017" s="576"/>
    </row>
    <row r="4018" spans="1:1" s="556" customFormat="1" ht="12" hidden="1" customHeight="1">
      <c r="A4018" s="576"/>
    </row>
    <row r="4019" spans="1:1" s="556" customFormat="1" ht="12" hidden="1" customHeight="1">
      <c r="A4019" s="576"/>
    </row>
    <row r="4020" spans="1:1" s="556" customFormat="1" ht="12" hidden="1" customHeight="1">
      <c r="A4020" s="576"/>
    </row>
    <row r="4021" spans="1:1" s="556" customFormat="1" ht="12" hidden="1" customHeight="1">
      <c r="A4021" s="576"/>
    </row>
    <row r="4022" spans="1:1" s="556" customFormat="1" ht="12" hidden="1" customHeight="1">
      <c r="A4022" s="576"/>
    </row>
    <row r="4023" spans="1:1" s="556" customFormat="1" ht="12" hidden="1" customHeight="1">
      <c r="A4023" s="576"/>
    </row>
    <row r="4024" spans="1:1" s="556" customFormat="1" ht="12" hidden="1" customHeight="1">
      <c r="A4024" s="576"/>
    </row>
    <row r="4025" spans="1:1" s="556" customFormat="1" ht="12" hidden="1" customHeight="1">
      <c r="A4025" s="576"/>
    </row>
    <row r="4026" spans="1:1" s="556" customFormat="1" ht="12" hidden="1" customHeight="1">
      <c r="A4026" s="576"/>
    </row>
    <row r="4027" spans="1:1" s="556" customFormat="1" ht="12" hidden="1" customHeight="1">
      <c r="A4027" s="576"/>
    </row>
    <row r="4028" spans="1:1" s="556" customFormat="1" ht="12" hidden="1" customHeight="1">
      <c r="A4028" s="576"/>
    </row>
    <row r="4029" spans="1:1" s="556" customFormat="1" ht="12" hidden="1" customHeight="1">
      <c r="A4029" s="576"/>
    </row>
    <row r="4030" spans="1:1" s="556" customFormat="1" ht="12" hidden="1" customHeight="1">
      <c r="A4030" s="576"/>
    </row>
    <row r="4031" spans="1:1" s="556" customFormat="1" ht="12" hidden="1" customHeight="1">
      <c r="A4031" s="576"/>
    </row>
    <row r="4032" spans="1:1" s="556" customFormat="1" ht="12" hidden="1" customHeight="1">
      <c r="A4032" s="576"/>
    </row>
    <row r="4033" spans="1:1" s="556" customFormat="1" ht="12" hidden="1" customHeight="1">
      <c r="A4033" s="576"/>
    </row>
    <row r="4034" spans="1:1" s="556" customFormat="1" ht="12" hidden="1" customHeight="1">
      <c r="A4034" s="576"/>
    </row>
    <row r="4035" spans="1:1" s="556" customFormat="1" ht="12" hidden="1" customHeight="1">
      <c r="A4035" s="576"/>
    </row>
    <row r="4036" spans="1:1" s="556" customFormat="1" ht="12" hidden="1" customHeight="1">
      <c r="A4036" s="576"/>
    </row>
    <row r="4037" spans="1:1" s="556" customFormat="1" ht="12" hidden="1" customHeight="1">
      <c r="A4037" s="576"/>
    </row>
    <row r="4038" spans="1:1" s="556" customFormat="1" ht="12" hidden="1" customHeight="1">
      <c r="A4038" s="576"/>
    </row>
    <row r="4039" spans="1:1" s="556" customFormat="1" ht="12" hidden="1" customHeight="1">
      <c r="A4039" s="576"/>
    </row>
    <row r="4040" spans="1:1" s="556" customFormat="1" ht="12" hidden="1" customHeight="1">
      <c r="A4040" s="576"/>
    </row>
    <row r="4041" spans="1:1" s="556" customFormat="1" ht="12" hidden="1" customHeight="1">
      <c r="A4041" s="576"/>
    </row>
    <row r="4042" spans="1:1" s="556" customFormat="1" ht="12" hidden="1" customHeight="1">
      <c r="A4042" s="576"/>
    </row>
    <row r="4043" spans="1:1" s="556" customFormat="1" ht="12" hidden="1" customHeight="1">
      <c r="A4043" s="576"/>
    </row>
    <row r="4044" spans="1:1" s="556" customFormat="1" ht="12" hidden="1" customHeight="1">
      <c r="A4044" s="576"/>
    </row>
    <row r="4045" spans="1:1" s="556" customFormat="1" ht="12" hidden="1" customHeight="1">
      <c r="A4045" s="576"/>
    </row>
    <row r="4046" spans="1:1" s="556" customFormat="1" ht="12" hidden="1" customHeight="1">
      <c r="A4046" s="576"/>
    </row>
    <row r="4047" spans="1:1" s="556" customFormat="1" ht="12" hidden="1" customHeight="1">
      <c r="A4047" s="576"/>
    </row>
    <row r="4048" spans="1:1" s="556" customFormat="1" ht="12" hidden="1" customHeight="1">
      <c r="A4048" s="576"/>
    </row>
    <row r="4049" spans="1:1" s="556" customFormat="1" ht="12" hidden="1" customHeight="1">
      <c r="A4049" s="576"/>
    </row>
    <row r="4050" spans="1:1" s="556" customFormat="1" ht="12" hidden="1" customHeight="1">
      <c r="A4050" s="576"/>
    </row>
    <row r="4051" spans="1:1" s="556" customFormat="1" ht="12" hidden="1" customHeight="1">
      <c r="A4051" s="576"/>
    </row>
    <row r="4052" spans="1:1" s="556" customFormat="1" ht="12" hidden="1" customHeight="1">
      <c r="A4052" s="576"/>
    </row>
    <row r="4053" spans="1:1" s="556" customFormat="1" ht="12" hidden="1" customHeight="1">
      <c r="A4053" s="576"/>
    </row>
    <row r="4054" spans="1:1" s="556" customFormat="1" ht="12" hidden="1" customHeight="1">
      <c r="A4054" s="576"/>
    </row>
    <row r="4055" spans="1:1" s="556" customFormat="1" ht="12" hidden="1" customHeight="1">
      <c r="A4055" s="576"/>
    </row>
    <row r="4056" spans="1:1" s="556" customFormat="1" ht="12" hidden="1" customHeight="1">
      <c r="A4056" s="576"/>
    </row>
    <row r="4057" spans="1:1" s="556" customFormat="1" ht="12" hidden="1" customHeight="1">
      <c r="A4057" s="576"/>
    </row>
    <row r="4058" spans="1:1" s="556" customFormat="1" ht="12" hidden="1" customHeight="1">
      <c r="A4058" s="576"/>
    </row>
    <row r="4059" spans="1:1" s="556" customFormat="1" ht="12" hidden="1" customHeight="1">
      <c r="A4059" s="576"/>
    </row>
    <row r="4060" spans="1:1" s="556" customFormat="1" ht="12" hidden="1" customHeight="1">
      <c r="A4060" s="576"/>
    </row>
    <row r="4061" spans="1:1" s="556" customFormat="1" ht="12" hidden="1" customHeight="1">
      <c r="A4061" s="576"/>
    </row>
    <row r="4062" spans="1:1" s="556" customFormat="1" ht="12" hidden="1" customHeight="1">
      <c r="A4062" s="576"/>
    </row>
    <row r="4063" spans="1:1" s="556" customFormat="1" ht="12" hidden="1" customHeight="1">
      <c r="A4063" s="576"/>
    </row>
    <row r="4064" spans="1:1" s="556" customFormat="1" ht="12" hidden="1" customHeight="1">
      <c r="A4064" s="576"/>
    </row>
    <row r="4065" spans="1:1" s="556" customFormat="1" ht="12" hidden="1" customHeight="1">
      <c r="A4065" s="576"/>
    </row>
    <row r="4066" spans="1:1" s="556" customFormat="1" ht="12" hidden="1" customHeight="1">
      <c r="A4066" s="576"/>
    </row>
    <row r="4067" spans="1:1" s="556" customFormat="1" ht="12" hidden="1" customHeight="1">
      <c r="A4067" s="576"/>
    </row>
    <row r="4068" spans="1:1" s="556" customFormat="1" ht="12" hidden="1" customHeight="1">
      <c r="A4068" s="576"/>
    </row>
    <row r="4069" spans="1:1" s="556" customFormat="1" ht="12" hidden="1" customHeight="1">
      <c r="A4069" s="576"/>
    </row>
    <row r="4070" spans="1:1" s="556" customFormat="1" ht="12" hidden="1" customHeight="1">
      <c r="A4070" s="576"/>
    </row>
    <row r="4071" spans="1:1" s="556" customFormat="1" ht="12" hidden="1" customHeight="1">
      <c r="A4071" s="576"/>
    </row>
    <row r="4072" spans="1:1" s="556" customFormat="1" ht="12" hidden="1" customHeight="1">
      <c r="A4072" s="576"/>
    </row>
    <row r="4073" spans="1:1" s="556" customFormat="1" ht="12" hidden="1" customHeight="1">
      <c r="A4073" s="576"/>
    </row>
    <row r="4074" spans="1:1" s="556" customFormat="1" ht="12" hidden="1" customHeight="1">
      <c r="A4074" s="576"/>
    </row>
    <row r="4075" spans="1:1" s="556" customFormat="1" ht="12" hidden="1" customHeight="1">
      <c r="A4075" s="576"/>
    </row>
    <row r="4076" spans="1:1" s="556" customFormat="1" ht="12" hidden="1" customHeight="1">
      <c r="A4076" s="576"/>
    </row>
    <row r="4077" spans="1:1" s="556" customFormat="1" ht="12" hidden="1" customHeight="1">
      <c r="A4077" s="576"/>
    </row>
    <row r="4078" spans="1:1" s="556" customFormat="1" ht="12" hidden="1" customHeight="1">
      <c r="A4078" s="576"/>
    </row>
    <row r="4079" spans="1:1" s="556" customFormat="1" ht="12" hidden="1" customHeight="1">
      <c r="A4079" s="576"/>
    </row>
    <row r="4080" spans="1:1" s="556" customFormat="1" ht="12" hidden="1" customHeight="1">
      <c r="A4080" s="576"/>
    </row>
    <row r="4081" spans="1:1" s="556" customFormat="1" ht="12" hidden="1" customHeight="1">
      <c r="A4081" s="576"/>
    </row>
    <row r="4082" spans="1:1" s="556" customFormat="1" ht="12" hidden="1" customHeight="1">
      <c r="A4082" s="576"/>
    </row>
    <row r="4083" spans="1:1" s="556" customFormat="1" ht="12" hidden="1" customHeight="1">
      <c r="A4083" s="576"/>
    </row>
    <row r="4084" spans="1:1" s="556" customFormat="1" ht="12" hidden="1" customHeight="1">
      <c r="A4084" s="576"/>
    </row>
    <row r="4085" spans="1:1" s="556" customFormat="1" ht="12" hidden="1" customHeight="1">
      <c r="A4085" s="576"/>
    </row>
    <row r="4086" spans="1:1" s="556" customFormat="1" ht="12" hidden="1" customHeight="1">
      <c r="A4086" s="576"/>
    </row>
    <row r="4087" spans="1:1" s="556" customFormat="1" ht="12" hidden="1" customHeight="1">
      <c r="A4087" s="576"/>
    </row>
    <row r="4088" spans="1:1" s="556" customFormat="1" ht="12" hidden="1" customHeight="1">
      <c r="A4088" s="576"/>
    </row>
    <row r="4089" spans="1:1" s="556" customFormat="1" ht="12" hidden="1" customHeight="1">
      <c r="A4089" s="576"/>
    </row>
    <row r="4090" spans="1:1" s="556" customFormat="1" ht="12" hidden="1" customHeight="1">
      <c r="A4090" s="576"/>
    </row>
    <row r="4091" spans="1:1" s="556" customFormat="1" ht="12" hidden="1" customHeight="1">
      <c r="A4091" s="576"/>
    </row>
    <row r="4092" spans="1:1" s="556" customFormat="1" ht="12" hidden="1" customHeight="1">
      <c r="A4092" s="576"/>
    </row>
    <row r="4093" spans="1:1" s="556" customFormat="1" ht="12" hidden="1" customHeight="1">
      <c r="A4093" s="576"/>
    </row>
    <row r="4094" spans="1:1" s="556" customFormat="1" ht="12" hidden="1" customHeight="1">
      <c r="A4094" s="576"/>
    </row>
    <row r="4095" spans="1:1" s="556" customFormat="1" ht="12" hidden="1" customHeight="1">
      <c r="A4095" s="576"/>
    </row>
    <row r="4096" spans="1:1" s="556" customFormat="1" ht="12" hidden="1" customHeight="1">
      <c r="A4096" s="576"/>
    </row>
    <row r="4097" spans="1:1" s="556" customFormat="1" ht="12" hidden="1" customHeight="1">
      <c r="A4097" s="576"/>
    </row>
    <row r="4098" spans="1:1" s="556" customFormat="1" ht="12" hidden="1" customHeight="1">
      <c r="A4098" s="576"/>
    </row>
    <row r="4099" spans="1:1" s="556" customFormat="1" ht="12" hidden="1" customHeight="1">
      <c r="A4099" s="576"/>
    </row>
    <row r="4100" spans="1:1" s="556" customFormat="1" ht="12" hidden="1" customHeight="1">
      <c r="A4100" s="576"/>
    </row>
    <row r="4101" spans="1:1" s="556" customFormat="1" ht="12" hidden="1" customHeight="1">
      <c r="A4101" s="576"/>
    </row>
    <row r="4102" spans="1:1" s="556" customFormat="1" ht="12" hidden="1" customHeight="1">
      <c r="A4102" s="576"/>
    </row>
    <row r="4103" spans="1:1" s="556" customFormat="1" ht="12" hidden="1" customHeight="1">
      <c r="A4103" s="576"/>
    </row>
    <row r="4104" spans="1:1" s="556" customFormat="1" ht="12" hidden="1" customHeight="1">
      <c r="A4104" s="576"/>
    </row>
    <row r="4105" spans="1:1" s="556" customFormat="1" ht="12" hidden="1" customHeight="1">
      <c r="A4105" s="576"/>
    </row>
    <row r="4106" spans="1:1" s="556" customFormat="1" ht="12" hidden="1" customHeight="1">
      <c r="A4106" s="576"/>
    </row>
    <row r="4107" spans="1:1" s="556" customFormat="1" ht="12" hidden="1" customHeight="1">
      <c r="A4107" s="576"/>
    </row>
    <row r="4108" spans="1:1" s="556" customFormat="1" ht="12" hidden="1" customHeight="1">
      <c r="A4108" s="576"/>
    </row>
    <row r="4109" spans="1:1" s="556" customFormat="1" ht="12" hidden="1" customHeight="1">
      <c r="A4109" s="576"/>
    </row>
    <row r="4110" spans="1:1" s="556" customFormat="1" ht="12" hidden="1" customHeight="1">
      <c r="A4110" s="576"/>
    </row>
    <row r="4111" spans="1:1" s="556" customFormat="1" ht="12" hidden="1" customHeight="1">
      <c r="A4111" s="576"/>
    </row>
    <row r="4112" spans="1:1" s="556" customFormat="1" ht="12" hidden="1" customHeight="1">
      <c r="A4112" s="576"/>
    </row>
    <row r="4113" spans="1:1" s="556" customFormat="1" ht="12" hidden="1" customHeight="1">
      <c r="A4113" s="576"/>
    </row>
    <row r="4114" spans="1:1" s="556" customFormat="1" ht="12" hidden="1" customHeight="1">
      <c r="A4114" s="576"/>
    </row>
    <row r="4115" spans="1:1" s="556" customFormat="1" ht="12" hidden="1" customHeight="1">
      <c r="A4115" s="576"/>
    </row>
    <row r="4116" spans="1:1" s="556" customFormat="1" ht="12" hidden="1" customHeight="1">
      <c r="A4116" s="576"/>
    </row>
    <row r="4117" spans="1:1" s="556" customFormat="1" ht="12" hidden="1" customHeight="1">
      <c r="A4117" s="576"/>
    </row>
    <row r="4118" spans="1:1" s="556" customFormat="1" ht="12" hidden="1" customHeight="1">
      <c r="A4118" s="576"/>
    </row>
    <row r="4119" spans="1:1" s="556" customFormat="1" ht="12" hidden="1" customHeight="1">
      <c r="A4119" s="576"/>
    </row>
    <row r="4120" spans="1:1" s="556" customFormat="1" ht="12" hidden="1" customHeight="1">
      <c r="A4120" s="576"/>
    </row>
    <row r="4121" spans="1:1" s="556" customFormat="1" ht="12" hidden="1" customHeight="1">
      <c r="A4121" s="576"/>
    </row>
    <row r="4122" spans="1:1" s="556" customFormat="1" ht="12" hidden="1" customHeight="1">
      <c r="A4122" s="576"/>
    </row>
    <row r="4123" spans="1:1" s="556" customFormat="1" ht="12" hidden="1" customHeight="1">
      <c r="A4123" s="576"/>
    </row>
    <row r="4124" spans="1:1" s="556" customFormat="1" ht="12" hidden="1" customHeight="1">
      <c r="A4124" s="576"/>
    </row>
    <row r="4125" spans="1:1" s="556" customFormat="1" ht="12" hidden="1" customHeight="1">
      <c r="A4125" s="576"/>
    </row>
    <row r="4126" spans="1:1" s="556" customFormat="1" ht="12" hidden="1" customHeight="1">
      <c r="A4126" s="576"/>
    </row>
    <row r="4127" spans="1:1" s="556" customFormat="1" ht="12" hidden="1" customHeight="1">
      <c r="A4127" s="576"/>
    </row>
    <row r="4128" spans="1:1" s="556" customFormat="1" ht="12" hidden="1" customHeight="1">
      <c r="A4128" s="576"/>
    </row>
    <row r="4129" spans="1:1" s="556" customFormat="1" ht="12" hidden="1" customHeight="1">
      <c r="A4129" s="576"/>
    </row>
    <row r="4130" spans="1:1" s="556" customFormat="1" ht="12" hidden="1" customHeight="1">
      <c r="A4130" s="576"/>
    </row>
    <row r="4131" spans="1:1" s="556" customFormat="1" ht="12" hidden="1" customHeight="1">
      <c r="A4131" s="576"/>
    </row>
    <row r="4132" spans="1:1" s="556" customFormat="1" ht="12" hidden="1" customHeight="1">
      <c r="A4132" s="576"/>
    </row>
    <row r="4133" spans="1:1" s="556" customFormat="1" ht="12" hidden="1" customHeight="1">
      <c r="A4133" s="576"/>
    </row>
    <row r="4134" spans="1:1" s="556" customFormat="1" ht="12" hidden="1" customHeight="1">
      <c r="A4134" s="576"/>
    </row>
    <row r="4135" spans="1:1" s="556" customFormat="1" ht="12" hidden="1" customHeight="1">
      <c r="A4135" s="576"/>
    </row>
    <row r="4136" spans="1:1" s="556" customFormat="1" ht="12" hidden="1" customHeight="1">
      <c r="A4136" s="576"/>
    </row>
    <row r="4137" spans="1:1" s="556" customFormat="1" ht="12" hidden="1" customHeight="1">
      <c r="A4137" s="576"/>
    </row>
    <row r="4138" spans="1:1" s="556" customFormat="1" ht="12" hidden="1" customHeight="1">
      <c r="A4138" s="576"/>
    </row>
    <row r="4139" spans="1:1" s="556" customFormat="1" ht="12" hidden="1" customHeight="1">
      <c r="A4139" s="576"/>
    </row>
    <row r="4140" spans="1:1" s="556" customFormat="1" ht="12" hidden="1" customHeight="1">
      <c r="A4140" s="576"/>
    </row>
    <row r="4141" spans="1:1" s="556" customFormat="1" ht="12" hidden="1" customHeight="1">
      <c r="A4141" s="576"/>
    </row>
    <row r="4142" spans="1:1" s="556" customFormat="1" ht="12" hidden="1" customHeight="1">
      <c r="A4142" s="576"/>
    </row>
    <row r="4143" spans="1:1" s="556" customFormat="1" ht="12" hidden="1" customHeight="1">
      <c r="A4143" s="576"/>
    </row>
    <row r="4144" spans="1:1" s="556" customFormat="1" ht="12" hidden="1" customHeight="1">
      <c r="A4144" s="576"/>
    </row>
    <row r="4145" spans="1:1" s="556" customFormat="1" ht="12" hidden="1" customHeight="1">
      <c r="A4145" s="576"/>
    </row>
    <row r="4146" spans="1:1" s="556" customFormat="1" ht="12" hidden="1" customHeight="1">
      <c r="A4146" s="576"/>
    </row>
    <row r="4147" spans="1:1" s="556" customFormat="1" ht="12" hidden="1" customHeight="1">
      <c r="A4147" s="576"/>
    </row>
    <row r="4148" spans="1:1" s="556" customFormat="1" ht="12" hidden="1" customHeight="1">
      <c r="A4148" s="576"/>
    </row>
    <row r="4149" spans="1:1" s="556" customFormat="1" ht="12" hidden="1" customHeight="1">
      <c r="A4149" s="576"/>
    </row>
    <row r="4150" spans="1:1" s="556" customFormat="1" ht="12" hidden="1" customHeight="1">
      <c r="A4150" s="576"/>
    </row>
    <row r="4151" spans="1:1" s="556" customFormat="1" ht="12" hidden="1" customHeight="1">
      <c r="A4151" s="576"/>
    </row>
    <row r="4152" spans="1:1" s="556" customFormat="1" ht="12" hidden="1" customHeight="1">
      <c r="A4152" s="576"/>
    </row>
    <row r="4153" spans="1:1" s="556" customFormat="1" ht="12" hidden="1" customHeight="1">
      <c r="A4153" s="576"/>
    </row>
    <row r="4154" spans="1:1" s="556" customFormat="1" ht="12" hidden="1" customHeight="1">
      <c r="A4154" s="576"/>
    </row>
    <row r="4155" spans="1:1" s="556" customFormat="1" ht="12" hidden="1" customHeight="1">
      <c r="A4155" s="576"/>
    </row>
    <row r="4156" spans="1:1" s="556" customFormat="1" ht="12" hidden="1" customHeight="1">
      <c r="A4156" s="576"/>
    </row>
    <row r="4157" spans="1:1" s="556" customFormat="1" ht="12" hidden="1" customHeight="1">
      <c r="A4157" s="576"/>
    </row>
    <row r="4158" spans="1:1" s="556" customFormat="1" ht="12" hidden="1" customHeight="1">
      <c r="A4158" s="576"/>
    </row>
    <row r="4159" spans="1:1" s="556" customFormat="1" ht="12" hidden="1" customHeight="1">
      <c r="A4159" s="576"/>
    </row>
    <row r="4160" spans="1:1" s="556" customFormat="1" ht="12" hidden="1" customHeight="1">
      <c r="A4160" s="576"/>
    </row>
    <row r="4161" spans="1:1" s="556" customFormat="1" ht="12" hidden="1" customHeight="1">
      <c r="A4161" s="576"/>
    </row>
    <row r="4162" spans="1:1" s="556" customFormat="1" ht="12" hidden="1" customHeight="1">
      <c r="A4162" s="576"/>
    </row>
    <row r="4163" spans="1:1" s="556" customFormat="1" ht="12" hidden="1" customHeight="1">
      <c r="A4163" s="576"/>
    </row>
    <row r="4164" spans="1:1" s="556" customFormat="1" ht="12" hidden="1" customHeight="1">
      <c r="A4164" s="576"/>
    </row>
    <row r="4165" spans="1:1" s="556" customFormat="1" ht="12" hidden="1" customHeight="1">
      <c r="A4165" s="576"/>
    </row>
    <row r="4166" spans="1:1" s="556" customFormat="1" ht="12" hidden="1" customHeight="1">
      <c r="A4166" s="576"/>
    </row>
    <row r="4167" spans="1:1" s="556" customFormat="1" ht="12" hidden="1" customHeight="1">
      <c r="A4167" s="576"/>
    </row>
    <row r="4168" spans="1:1" s="556" customFormat="1" ht="12" hidden="1" customHeight="1">
      <c r="A4168" s="576"/>
    </row>
    <row r="4169" spans="1:1" s="556" customFormat="1" ht="12" hidden="1" customHeight="1">
      <c r="A4169" s="576"/>
    </row>
    <row r="4170" spans="1:1" s="556" customFormat="1" ht="12" hidden="1" customHeight="1">
      <c r="A4170" s="576"/>
    </row>
    <row r="4171" spans="1:1" s="556" customFormat="1" ht="12" hidden="1" customHeight="1">
      <c r="A4171" s="576"/>
    </row>
    <row r="4172" spans="1:1" s="556" customFormat="1" ht="12" hidden="1" customHeight="1">
      <c r="A4172" s="576"/>
    </row>
    <row r="4173" spans="1:1" s="556" customFormat="1" ht="12" hidden="1" customHeight="1">
      <c r="A4173" s="576"/>
    </row>
    <row r="4174" spans="1:1" s="556" customFormat="1" ht="12" hidden="1" customHeight="1">
      <c r="A4174" s="576"/>
    </row>
    <row r="4175" spans="1:1" s="556" customFormat="1" ht="12" hidden="1" customHeight="1">
      <c r="A4175" s="576"/>
    </row>
    <row r="4176" spans="1:1" s="556" customFormat="1" ht="12" hidden="1" customHeight="1">
      <c r="A4176" s="576"/>
    </row>
    <row r="4177" spans="1:1" s="556" customFormat="1" ht="12" hidden="1" customHeight="1">
      <c r="A4177" s="576"/>
    </row>
    <row r="4178" spans="1:1" s="556" customFormat="1" ht="12" hidden="1" customHeight="1">
      <c r="A4178" s="576"/>
    </row>
    <row r="4179" spans="1:1" s="556" customFormat="1" ht="12" hidden="1" customHeight="1">
      <c r="A4179" s="576"/>
    </row>
    <row r="4180" spans="1:1" s="556" customFormat="1" ht="12" hidden="1" customHeight="1">
      <c r="A4180" s="576"/>
    </row>
    <row r="4181" spans="1:1" s="556" customFormat="1" ht="12" hidden="1" customHeight="1">
      <c r="A4181" s="576"/>
    </row>
    <row r="4182" spans="1:1" s="556" customFormat="1" ht="12" hidden="1" customHeight="1">
      <c r="A4182" s="576"/>
    </row>
    <row r="4183" spans="1:1" s="556" customFormat="1" ht="12" hidden="1" customHeight="1">
      <c r="A4183" s="576"/>
    </row>
    <row r="4184" spans="1:1" s="556" customFormat="1" ht="12" hidden="1" customHeight="1">
      <c r="A4184" s="576"/>
    </row>
    <row r="4185" spans="1:1" s="556" customFormat="1" ht="12" hidden="1" customHeight="1">
      <c r="A4185" s="576"/>
    </row>
    <row r="4186" spans="1:1" s="556" customFormat="1" ht="12" hidden="1" customHeight="1">
      <c r="A4186" s="576"/>
    </row>
    <row r="4187" spans="1:1" s="556" customFormat="1" ht="12" hidden="1" customHeight="1">
      <c r="A4187" s="576"/>
    </row>
    <row r="4188" spans="1:1" s="556" customFormat="1" ht="12" hidden="1" customHeight="1">
      <c r="A4188" s="576"/>
    </row>
    <row r="4189" spans="1:1" s="556" customFormat="1" ht="12" hidden="1" customHeight="1">
      <c r="A4189" s="576"/>
    </row>
    <row r="4190" spans="1:1" s="556" customFormat="1" ht="12" hidden="1" customHeight="1">
      <c r="A4190" s="576"/>
    </row>
    <row r="4191" spans="1:1" s="556" customFormat="1" ht="12" hidden="1" customHeight="1">
      <c r="A4191" s="576"/>
    </row>
    <row r="4192" spans="1:1" s="556" customFormat="1" ht="12" hidden="1" customHeight="1">
      <c r="A4192" s="576"/>
    </row>
    <row r="4193" spans="1:1" s="556" customFormat="1" ht="12" hidden="1" customHeight="1">
      <c r="A4193" s="576"/>
    </row>
    <row r="4194" spans="1:1" s="556" customFormat="1" ht="12" hidden="1" customHeight="1">
      <c r="A4194" s="576"/>
    </row>
    <row r="4195" spans="1:1" s="556" customFormat="1" ht="12" hidden="1" customHeight="1">
      <c r="A4195" s="576"/>
    </row>
    <row r="4196" spans="1:1" s="556" customFormat="1" ht="12" hidden="1" customHeight="1">
      <c r="A4196" s="576"/>
    </row>
    <row r="4197" spans="1:1" s="556" customFormat="1" ht="12" hidden="1" customHeight="1">
      <c r="A4197" s="576"/>
    </row>
    <row r="4198" spans="1:1" s="556" customFormat="1" ht="12" hidden="1" customHeight="1">
      <c r="A4198" s="576"/>
    </row>
    <row r="4199" spans="1:1" s="556" customFormat="1" ht="12" hidden="1" customHeight="1">
      <c r="A4199" s="576"/>
    </row>
    <row r="4200" spans="1:1" s="556" customFormat="1" ht="12" hidden="1" customHeight="1">
      <c r="A4200" s="576"/>
    </row>
    <row r="4201" spans="1:1" s="556" customFormat="1" ht="12" hidden="1" customHeight="1">
      <c r="A4201" s="576"/>
    </row>
    <row r="4202" spans="1:1" s="556" customFormat="1" ht="12" hidden="1" customHeight="1">
      <c r="A4202" s="576"/>
    </row>
    <row r="4203" spans="1:1" s="556" customFormat="1" ht="12" hidden="1" customHeight="1">
      <c r="A4203" s="576"/>
    </row>
    <row r="4204" spans="1:1" s="556" customFormat="1" ht="12" hidden="1" customHeight="1">
      <c r="A4204" s="576"/>
    </row>
    <row r="4205" spans="1:1" s="556" customFormat="1" ht="12" hidden="1" customHeight="1">
      <c r="A4205" s="576"/>
    </row>
    <row r="4206" spans="1:1" s="556" customFormat="1" ht="12" hidden="1" customHeight="1">
      <c r="A4206" s="576"/>
    </row>
    <row r="4207" spans="1:1" s="556" customFormat="1" ht="12" hidden="1" customHeight="1">
      <c r="A4207" s="576"/>
    </row>
    <row r="4208" spans="1:1" s="556" customFormat="1" ht="12" hidden="1" customHeight="1">
      <c r="A4208" s="576"/>
    </row>
    <row r="4209" spans="1:1" s="556" customFormat="1" ht="12" hidden="1" customHeight="1">
      <c r="A4209" s="576"/>
    </row>
    <row r="4210" spans="1:1" s="556" customFormat="1" ht="12" hidden="1" customHeight="1">
      <c r="A4210" s="576"/>
    </row>
    <row r="4211" spans="1:1" s="556" customFormat="1" ht="12" hidden="1" customHeight="1">
      <c r="A4211" s="576"/>
    </row>
    <row r="4212" spans="1:1" s="556" customFormat="1" ht="12" hidden="1" customHeight="1">
      <c r="A4212" s="576"/>
    </row>
    <row r="4213" spans="1:1" s="556" customFormat="1" ht="12" hidden="1" customHeight="1">
      <c r="A4213" s="576"/>
    </row>
    <row r="4214" spans="1:1" s="556" customFormat="1" ht="12" hidden="1" customHeight="1">
      <c r="A4214" s="576"/>
    </row>
    <row r="4215" spans="1:1" s="556" customFormat="1" ht="12" hidden="1" customHeight="1">
      <c r="A4215" s="576"/>
    </row>
    <row r="4216" spans="1:1" s="556" customFormat="1" ht="12" hidden="1" customHeight="1">
      <c r="A4216" s="576"/>
    </row>
    <row r="4217" spans="1:1" s="556" customFormat="1" ht="12" hidden="1" customHeight="1">
      <c r="A4217" s="576"/>
    </row>
    <row r="4218" spans="1:1" s="556" customFormat="1" ht="12" hidden="1" customHeight="1">
      <c r="A4218" s="576"/>
    </row>
    <row r="4219" spans="1:1" s="556" customFormat="1" ht="12" hidden="1" customHeight="1">
      <c r="A4219" s="576"/>
    </row>
    <row r="4220" spans="1:1" s="556" customFormat="1" ht="12" hidden="1" customHeight="1">
      <c r="A4220" s="576"/>
    </row>
    <row r="4221" spans="1:1" s="556" customFormat="1" ht="12" hidden="1" customHeight="1">
      <c r="A4221" s="576"/>
    </row>
    <row r="4222" spans="1:1" s="556" customFormat="1" ht="12" hidden="1" customHeight="1">
      <c r="A4222" s="576"/>
    </row>
    <row r="4223" spans="1:1" s="556" customFormat="1" ht="12" hidden="1" customHeight="1">
      <c r="A4223" s="576"/>
    </row>
    <row r="4224" spans="1:1" s="556" customFormat="1" ht="12" hidden="1" customHeight="1">
      <c r="A4224" s="576"/>
    </row>
    <row r="4225" spans="1:1" s="556" customFormat="1" ht="12" hidden="1" customHeight="1">
      <c r="A4225" s="576"/>
    </row>
    <row r="4226" spans="1:1" s="556" customFormat="1" ht="12" hidden="1" customHeight="1">
      <c r="A4226" s="576"/>
    </row>
    <row r="4227" spans="1:1" s="556" customFormat="1" ht="12" hidden="1" customHeight="1">
      <c r="A4227" s="576"/>
    </row>
    <row r="4228" spans="1:1" s="556" customFormat="1" ht="12" hidden="1" customHeight="1">
      <c r="A4228" s="576"/>
    </row>
    <row r="4229" spans="1:1" s="556" customFormat="1" ht="12" hidden="1" customHeight="1">
      <c r="A4229" s="576"/>
    </row>
    <row r="4230" spans="1:1" s="556" customFormat="1" ht="12" hidden="1" customHeight="1">
      <c r="A4230" s="576"/>
    </row>
    <row r="4231" spans="1:1" s="556" customFormat="1" ht="12" hidden="1" customHeight="1">
      <c r="A4231" s="576"/>
    </row>
    <row r="4232" spans="1:1" s="556" customFormat="1" ht="12" hidden="1" customHeight="1">
      <c r="A4232" s="576"/>
    </row>
    <row r="4233" spans="1:1" s="556" customFormat="1" ht="12" hidden="1" customHeight="1">
      <c r="A4233" s="576"/>
    </row>
    <row r="4234" spans="1:1" s="556" customFormat="1" ht="12" hidden="1" customHeight="1">
      <c r="A4234" s="576"/>
    </row>
    <row r="4235" spans="1:1" s="556" customFormat="1" ht="12" hidden="1" customHeight="1">
      <c r="A4235" s="576"/>
    </row>
    <row r="4236" spans="1:1" s="556" customFormat="1" ht="12" hidden="1" customHeight="1">
      <c r="A4236" s="576"/>
    </row>
    <row r="4237" spans="1:1" s="556" customFormat="1" ht="12" hidden="1" customHeight="1">
      <c r="A4237" s="576"/>
    </row>
    <row r="4238" spans="1:1" s="556" customFormat="1" ht="12" hidden="1" customHeight="1">
      <c r="A4238" s="576"/>
    </row>
    <row r="4239" spans="1:1" s="556" customFormat="1" ht="12" hidden="1" customHeight="1">
      <c r="A4239" s="576"/>
    </row>
    <row r="4240" spans="1:1" s="556" customFormat="1" ht="12" hidden="1" customHeight="1">
      <c r="A4240" s="576"/>
    </row>
    <row r="4241" spans="1:1" s="556" customFormat="1" ht="12" hidden="1" customHeight="1">
      <c r="A4241" s="576"/>
    </row>
    <row r="4242" spans="1:1" s="556" customFormat="1" ht="12" hidden="1" customHeight="1">
      <c r="A4242" s="576"/>
    </row>
    <row r="4243" spans="1:1" s="556" customFormat="1" ht="12" hidden="1" customHeight="1">
      <c r="A4243" s="576"/>
    </row>
    <row r="4244" spans="1:1" s="556" customFormat="1" ht="12" hidden="1" customHeight="1">
      <c r="A4244" s="576"/>
    </row>
    <row r="4245" spans="1:1" s="556" customFormat="1" ht="12" hidden="1" customHeight="1">
      <c r="A4245" s="576"/>
    </row>
    <row r="4246" spans="1:1" s="556" customFormat="1" ht="12" hidden="1" customHeight="1">
      <c r="A4246" s="576"/>
    </row>
    <row r="4247" spans="1:1" s="556" customFormat="1" ht="12" hidden="1" customHeight="1">
      <c r="A4247" s="576"/>
    </row>
    <row r="4248" spans="1:1" s="556" customFormat="1" ht="12" hidden="1" customHeight="1">
      <c r="A4248" s="576"/>
    </row>
    <row r="4249" spans="1:1" s="556" customFormat="1" ht="12" hidden="1" customHeight="1">
      <c r="A4249" s="576"/>
    </row>
    <row r="4250" spans="1:1" s="556" customFormat="1" ht="12" hidden="1" customHeight="1">
      <c r="A4250" s="576"/>
    </row>
    <row r="4251" spans="1:1" s="556" customFormat="1" ht="12" hidden="1" customHeight="1">
      <c r="A4251" s="576"/>
    </row>
    <row r="4252" spans="1:1" s="556" customFormat="1" ht="12" hidden="1" customHeight="1">
      <c r="A4252" s="576"/>
    </row>
    <row r="4253" spans="1:1" s="556" customFormat="1" ht="12" hidden="1" customHeight="1">
      <c r="A4253" s="576"/>
    </row>
    <row r="4254" spans="1:1" s="556" customFormat="1" ht="12" hidden="1" customHeight="1">
      <c r="A4254" s="576"/>
    </row>
    <row r="4255" spans="1:1" s="556" customFormat="1" ht="12" hidden="1" customHeight="1">
      <c r="A4255" s="576"/>
    </row>
    <row r="4256" spans="1:1" s="556" customFormat="1" ht="12" hidden="1" customHeight="1">
      <c r="A4256" s="576"/>
    </row>
    <row r="4257" spans="1:1" s="556" customFormat="1" ht="12" hidden="1" customHeight="1">
      <c r="A4257" s="576"/>
    </row>
    <row r="4258" spans="1:1" s="556" customFormat="1" ht="12" hidden="1" customHeight="1">
      <c r="A4258" s="576"/>
    </row>
    <row r="4259" spans="1:1" s="556" customFormat="1" ht="12" hidden="1" customHeight="1">
      <c r="A4259" s="576"/>
    </row>
    <row r="4260" spans="1:1" s="556" customFormat="1" ht="12" hidden="1" customHeight="1">
      <c r="A4260" s="576"/>
    </row>
    <row r="4261" spans="1:1" s="556" customFormat="1" ht="12" hidden="1" customHeight="1">
      <c r="A4261" s="576"/>
    </row>
    <row r="4262" spans="1:1" s="556" customFormat="1" ht="12" hidden="1" customHeight="1">
      <c r="A4262" s="576"/>
    </row>
    <row r="4263" spans="1:1" s="556" customFormat="1" ht="12" hidden="1" customHeight="1">
      <c r="A4263" s="576"/>
    </row>
    <row r="4264" spans="1:1" s="556" customFormat="1" ht="12" hidden="1" customHeight="1">
      <c r="A4264" s="576"/>
    </row>
    <row r="4265" spans="1:1" s="556" customFormat="1" ht="12" hidden="1" customHeight="1">
      <c r="A4265" s="576"/>
    </row>
    <row r="4266" spans="1:1" s="556" customFormat="1" ht="12" hidden="1" customHeight="1">
      <c r="A4266" s="576"/>
    </row>
    <row r="4267" spans="1:1" s="556" customFormat="1" ht="12" hidden="1" customHeight="1">
      <c r="A4267" s="576"/>
    </row>
    <row r="4268" spans="1:1" s="556" customFormat="1" ht="12" hidden="1" customHeight="1">
      <c r="A4268" s="576"/>
    </row>
    <row r="4269" spans="1:1" s="556" customFormat="1" ht="12" hidden="1" customHeight="1">
      <c r="A4269" s="576"/>
    </row>
    <row r="4270" spans="1:1" s="556" customFormat="1" ht="12" hidden="1" customHeight="1">
      <c r="A4270" s="576"/>
    </row>
    <row r="4271" spans="1:1" s="556" customFormat="1" ht="12" hidden="1" customHeight="1">
      <c r="A4271" s="576"/>
    </row>
    <row r="4272" spans="1:1" s="556" customFormat="1" ht="12" hidden="1" customHeight="1">
      <c r="A4272" s="576"/>
    </row>
    <row r="4273" spans="1:1" s="556" customFormat="1" ht="12" hidden="1" customHeight="1">
      <c r="A4273" s="576"/>
    </row>
    <row r="4274" spans="1:1" s="556" customFormat="1" ht="12" hidden="1" customHeight="1">
      <c r="A4274" s="576"/>
    </row>
    <row r="4275" spans="1:1" s="556" customFormat="1" ht="12" hidden="1" customHeight="1">
      <c r="A4275" s="576"/>
    </row>
    <row r="4276" spans="1:1" s="556" customFormat="1" ht="12" hidden="1" customHeight="1">
      <c r="A4276" s="576"/>
    </row>
    <row r="4277" spans="1:1" s="556" customFormat="1" ht="12" hidden="1" customHeight="1">
      <c r="A4277" s="576"/>
    </row>
    <row r="4278" spans="1:1" s="556" customFormat="1" ht="12" hidden="1" customHeight="1">
      <c r="A4278" s="576"/>
    </row>
    <row r="4279" spans="1:1" s="556" customFormat="1" ht="12" hidden="1" customHeight="1">
      <c r="A4279" s="576"/>
    </row>
    <row r="4280" spans="1:1" s="556" customFormat="1" ht="12" hidden="1" customHeight="1">
      <c r="A4280" s="576"/>
    </row>
    <row r="4281" spans="1:1" s="556" customFormat="1" ht="12" hidden="1" customHeight="1">
      <c r="A4281" s="576"/>
    </row>
    <row r="4282" spans="1:1" s="556" customFormat="1" ht="12" hidden="1" customHeight="1">
      <c r="A4282" s="576"/>
    </row>
    <row r="4283" spans="1:1" s="556" customFormat="1" ht="12" hidden="1" customHeight="1">
      <c r="A4283" s="576"/>
    </row>
    <row r="4284" spans="1:1" s="556" customFormat="1" ht="12" hidden="1" customHeight="1">
      <c r="A4284" s="576"/>
    </row>
    <row r="4285" spans="1:1" s="556" customFormat="1" ht="12" hidden="1" customHeight="1">
      <c r="A4285" s="576"/>
    </row>
    <row r="4286" spans="1:1" s="556" customFormat="1" ht="12" hidden="1" customHeight="1">
      <c r="A4286" s="576"/>
    </row>
    <row r="4287" spans="1:1" s="556" customFormat="1" ht="12" hidden="1" customHeight="1">
      <c r="A4287" s="576"/>
    </row>
    <row r="4288" spans="1:1" s="556" customFormat="1" ht="12" hidden="1" customHeight="1">
      <c r="A4288" s="576"/>
    </row>
    <row r="4289" spans="1:1" s="556" customFormat="1" ht="12" hidden="1" customHeight="1">
      <c r="A4289" s="576"/>
    </row>
    <row r="4290" spans="1:1" s="556" customFormat="1" ht="12" hidden="1" customHeight="1">
      <c r="A4290" s="576"/>
    </row>
    <row r="4291" spans="1:1" s="556" customFormat="1" ht="12" hidden="1" customHeight="1">
      <c r="A4291" s="576"/>
    </row>
    <row r="4292" spans="1:1" s="556" customFormat="1" ht="12" hidden="1" customHeight="1">
      <c r="A4292" s="576"/>
    </row>
    <row r="4293" spans="1:1" s="556" customFormat="1" ht="12" hidden="1" customHeight="1">
      <c r="A4293" s="576"/>
    </row>
    <row r="4294" spans="1:1" s="556" customFormat="1" ht="12" hidden="1" customHeight="1">
      <c r="A4294" s="576"/>
    </row>
    <row r="4295" spans="1:1" s="556" customFormat="1" ht="12" hidden="1" customHeight="1">
      <c r="A4295" s="576"/>
    </row>
    <row r="4296" spans="1:1" s="556" customFormat="1" ht="12" hidden="1" customHeight="1">
      <c r="A4296" s="576"/>
    </row>
    <row r="4297" spans="1:1" s="556" customFormat="1" ht="12" hidden="1" customHeight="1">
      <c r="A4297" s="576"/>
    </row>
    <row r="4298" spans="1:1" s="556" customFormat="1" ht="12" hidden="1" customHeight="1">
      <c r="A4298" s="576"/>
    </row>
    <row r="4299" spans="1:1" s="556" customFormat="1" ht="12" hidden="1" customHeight="1">
      <c r="A4299" s="576"/>
    </row>
    <row r="4300" spans="1:1" s="556" customFormat="1" ht="12" hidden="1" customHeight="1">
      <c r="A4300" s="576"/>
    </row>
    <row r="4301" spans="1:1" s="556" customFormat="1" ht="12" hidden="1" customHeight="1">
      <c r="A4301" s="576"/>
    </row>
    <row r="4302" spans="1:1" s="556" customFormat="1" ht="12" hidden="1" customHeight="1">
      <c r="A4302" s="576"/>
    </row>
    <row r="4303" spans="1:1" s="556" customFormat="1" ht="12" hidden="1" customHeight="1">
      <c r="A4303" s="576"/>
    </row>
    <row r="4304" spans="1:1" s="556" customFormat="1" ht="12" hidden="1" customHeight="1">
      <c r="A4304" s="576"/>
    </row>
    <row r="4305" spans="1:1" s="556" customFormat="1" ht="12" hidden="1" customHeight="1">
      <c r="A4305" s="576"/>
    </row>
    <row r="4306" spans="1:1" s="556" customFormat="1" ht="12" hidden="1" customHeight="1">
      <c r="A4306" s="576"/>
    </row>
    <row r="4307" spans="1:1" s="556" customFormat="1" ht="12" hidden="1" customHeight="1">
      <c r="A4307" s="576"/>
    </row>
    <row r="4308" spans="1:1" s="556" customFormat="1" ht="12" hidden="1" customHeight="1">
      <c r="A4308" s="576"/>
    </row>
    <row r="4309" spans="1:1" s="556" customFormat="1" ht="12" hidden="1" customHeight="1">
      <c r="A4309" s="576"/>
    </row>
    <row r="4310" spans="1:1" s="556" customFormat="1" ht="12" hidden="1" customHeight="1">
      <c r="A4310" s="576"/>
    </row>
    <row r="4311" spans="1:1" s="556" customFormat="1" ht="12" hidden="1" customHeight="1">
      <c r="A4311" s="576"/>
    </row>
    <row r="4312" spans="1:1" s="556" customFormat="1" ht="12" hidden="1" customHeight="1">
      <c r="A4312" s="576"/>
    </row>
    <row r="4313" spans="1:1" s="556" customFormat="1" ht="12" hidden="1" customHeight="1">
      <c r="A4313" s="576"/>
    </row>
    <row r="4314" spans="1:1" s="556" customFormat="1" ht="12" hidden="1" customHeight="1">
      <c r="A4314" s="576"/>
    </row>
    <row r="4315" spans="1:1" s="556" customFormat="1" ht="12" hidden="1" customHeight="1">
      <c r="A4315" s="576"/>
    </row>
    <row r="4316" spans="1:1" s="556" customFormat="1" ht="12" hidden="1" customHeight="1">
      <c r="A4316" s="576"/>
    </row>
    <row r="4317" spans="1:1" s="556" customFormat="1" ht="12" hidden="1" customHeight="1">
      <c r="A4317" s="576"/>
    </row>
    <row r="4318" spans="1:1" s="556" customFormat="1" ht="12" hidden="1" customHeight="1">
      <c r="A4318" s="576"/>
    </row>
    <row r="4319" spans="1:1" s="556" customFormat="1" ht="12" hidden="1" customHeight="1">
      <c r="A4319" s="576"/>
    </row>
    <row r="4320" spans="1:1" s="556" customFormat="1" ht="12" hidden="1" customHeight="1">
      <c r="A4320" s="576"/>
    </row>
    <row r="4321" spans="1:1" s="556" customFormat="1" ht="12" hidden="1" customHeight="1">
      <c r="A4321" s="576"/>
    </row>
    <row r="4322" spans="1:1" s="556" customFormat="1" ht="12" hidden="1" customHeight="1">
      <c r="A4322" s="576"/>
    </row>
    <row r="4323" spans="1:1" s="556" customFormat="1" ht="12" hidden="1" customHeight="1">
      <c r="A4323" s="576"/>
    </row>
    <row r="4324" spans="1:1" s="556" customFormat="1" ht="12" hidden="1" customHeight="1">
      <c r="A4324" s="576"/>
    </row>
    <row r="4325" spans="1:1" s="556" customFormat="1" ht="12" hidden="1" customHeight="1">
      <c r="A4325" s="576"/>
    </row>
    <row r="4326" spans="1:1" s="556" customFormat="1" ht="12" hidden="1" customHeight="1">
      <c r="A4326" s="576"/>
    </row>
    <row r="4327" spans="1:1" s="556" customFormat="1" ht="12" hidden="1" customHeight="1">
      <c r="A4327" s="576"/>
    </row>
    <row r="4328" spans="1:1" s="556" customFormat="1" ht="12" hidden="1" customHeight="1">
      <c r="A4328" s="576"/>
    </row>
    <row r="4329" spans="1:1" s="556" customFormat="1" ht="12" hidden="1" customHeight="1">
      <c r="A4329" s="576"/>
    </row>
    <row r="4330" spans="1:1" s="556" customFormat="1" ht="12" hidden="1" customHeight="1">
      <c r="A4330" s="576"/>
    </row>
    <row r="4331" spans="1:1" s="556" customFormat="1" ht="12" hidden="1" customHeight="1">
      <c r="A4331" s="576"/>
    </row>
    <row r="4332" spans="1:1" s="556" customFormat="1" ht="12" hidden="1" customHeight="1">
      <c r="A4332" s="576"/>
    </row>
    <row r="4333" spans="1:1" s="556" customFormat="1" ht="12" hidden="1" customHeight="1">
      <c r="A4333" s="576"/>
    </row>
    <row r="4334" spans="1:1" s="556" customFormat="1" ht="12" hidden="1" customHeight="1">
      <c r="A4334" s="576"/>
    </row>
    <row r="4335" spans="1:1" s="556" customFormat="1" ht="12" hidden="1" customHeight="1">
      <c r="A4335" s="576"/>
    </row>
    <row r="4336" spans="1:1" s="556" customFormat="1" ht="12" hidden="1" customHeight="1">
      <c r="A4336" s="576"/>
    </row>
    <row r="4337" spans="1:1" s="556" customFormat="1" ht="12" hidden="1" customHeight="1">
      <c r="A4337" s="576"/>
    </row>
    <row r="4338" spans="1:1" s="556" customFormat="1" ht="12" hidden="1" customHeight="1">
      <c r="A4338" s="576"/>
    </row>
    <row r="4339" spans="1:1" s="556" customFormat="1" ht="12" hidden="1" customHeight="1">
      <c r="A4339" s="576"/>
    </row>
    <row r="4340" spans="1:1" s="556" customFormat="1" ht="12" hidden="1" customHeight="1">
      <c r="A4340" s="576"/>
    </row>
    <row r="4341" spans="1:1" s="556" customFormat="1" ht="12" hidden="1" customHeight="1">
      <c r="A4341" s="576"/>
    </row>
    <row r="4342" spans="1:1" s="556" customFormat="1" ht="12" hidden="1" customHeight="1">
      <c r="A4342" s="576"/>
    </row>
    <row r="4343" spans="1:1" s="556" customFormat="1" ht="12" hidden="1" customHeight="1">
      <c r="A4343" s="576"/>
    </row>
    <row r="4344" spans="1:1" s="556" customFormat="1" ht="12" hidden="1" customHeight="1">
      <c r="A4344" s="576"/>
    </row>
    <row r="4345" spans="1:1" s="556" customFormat="1" ht="12" hidden="1" customHeight="1">
      <c r="A4345" s="576"/>
    </row>
    <row r="4346" spans="1:1" s="556" customFormat="1" ht="12" hidden="1" customHeight="1">
      <c r="A4346" s="576"/>
    </row>
    <row r="4347" spans="1:1" s="556" customFormat="1" ht="12" hidden="1" customHeight="1">
      <c r="A4347" s="576"/>
    </row>
    <row r="4348" spans="1:1" s="556" customFormat="1" ht="12" hidden="1" customHeight="1">
      <c r="A4348" s="576"/>
    </row>
    <row r="4349" spans="1:1" s="556" customFormat="1" ht="12" hidden="1" customHeight="1">
      <c r="A4349" s="576"/>
    </row>
    <row r="4350" spans="1:1" s="556" customFormat="1" ht="12" hidden="1" customHeight="1">
      <c r="A4350" s="576"/>
    </row>
    <row r="4351" spans="1:1" s="556" customFormat="1" ht="12" hidden="1" customHeight="1">
      <c r="A4351" s="576"/>
    </row>
    <row r="4352" spans="1:1" s="556" customFormat="1" ht="12" hidden="1" customHeight="1">
      <c r="A4352" s="576"/>
    </row>
    <row r="4353" spans="1:1" s="556" customFormat="1" ht="12" hidden="1" customHeight="1">
      <c r="A4353" s="576"/>
    </row>
    <row r="4354" spans="1:1" s="556" customFormat="1" ht="12" hidden="1" customHeight="1">
      <c r="A4354" s="576"/>
    </row>
    <row r="4355" spans="1:1" s="556" customFormat="1" ht="12" hidden="1" customHeight="1">
      <c r="A4355" s="576"/>
    </row>
    <row r="4356" spans="1:1" s="556" customFormat="1" ht="12" hidden="1" customHeight="1">
      <c r="A4356" s="576"/>
    </row>
    <row r="4357" spans="1:1" s="556" customFormat="1" ht="12" hidden="1" customHeight="1">
      <c r="A4357" s="576"/>
    </row>
    <row r="4358" spans="1:1" s="556" customFormat="1" ht="12" hidden="1" customHeight="1">
      <c r="A4358" s="576"/>
    </row>
    <row r="4359" spans="1:1" s="556" customFormat="1" ht="12" hidden="1" customHeight="1">
      <c r="A4359" s="576"/>
    </row>
    <row r="4360" spans="1:1" s="556" customFormat="1" ht="12" hidden="1" customHeight="1">
      <c r="A4360" s="576"/>
    </row>
    <row r="4361" spans="1:1" s="556" customFormat="1" ht="12" hidden="1" customHeight="1">
      <c r="A4361" s="576"/>
    </row>
    <row r="4362" spans="1:1" s="556" customFormat="1" ht="12" hidden="1" customHeight="1">
      <c r="A4362" s="576"/>
    </row>
    <row r="4363" spans="1:1" s="556" customFormat="1" ht="12" hidden="1" customHeight="1">
      <c r="A4363" s="576"/>
    </row>
    <row r="4364" spans="1:1" s="556" customFormat="1" ht="12" hidden="1" customHeight="1">
      <c r="A4364" s="576"/>
    </row>
    <row r="4365" spans="1:1" s="556" customFormat="1" ht="12" hidden="1" customHeight="1">
      <c r="A4365" s="576"/>
    </row>
    <row r="4366" spans="1:1" s="556" customFormat="1" ht="12" hidden="1" customHeight="1">
      <c r="A4366" s="576"/>
    </row>
    <row r="4367" spans="1:1" s="556" customFormat="1" ht="12" hidden="1" customHeight="1">
      <c r="A4367" s="576"/>
    </row>
    <row r="4368" spans="1:1" s="556" customFormat="1" ht="12" hidden="1" customHeight="1">
      <c r="A4368" s="576"/>
    </row>
    <row r="4369" spans="1:1" s="556" customFormat="1" ht="12" hidden="1" customHeight="1">
      <c r="A4369" s="576"/>
    </row>
    <row r="4370" spans="1:1" s="556" customFormat="1" ht="12" hidden="1" customHeight="1">
      <c r="A4370" s="576"/>
    </row>
    <row r="4371" spans="1:1" s="556" customFormat="1" ht="12" hidden="1" customHeight="1">
      <c r="A4371" s="576"/>
    </row>
    <row r="4372" spans="1:1" s="556" customFormat="1" ht="12" hidden="1" customHeight="1">
      <c r="A4372" s="576"/>
    </row>
    <row r="4373" spans="1:1" s="556" customFormat="1" ht="12" hidden="1" customHeight="1">
      <c r="A4373" s="576"/>
    </row>
    <row r="4374" spans="1:1" s="556" customFormat="1" ht="12" hidden="1" customHeight="1">
      <c r="A4374" s="576"/>
    </row>
    <row r="4375" spans="1:1" s="556" customFormat="1" ht="12" hidden="1" customHeight="1">
      <c r="A4375" s="576"/>
    </row>
    <row r="4376" spans="1:1" s="556" customFormat="1" ht="12" hidden="1" customHeight="1">
      <c r="A4376" s="576"/>
    </row>
    <row r="4377" spans="1:1" s="556" customFormat="1" ht="12" hidden="1" customHeight="1">
      <c r="A4377" s="576"/>
    </row>
    <row r="4378" spans="1:1" s="556" customFormat="1" ht="12" hidden="1" customHeight="1">
      <c r="A4378" s="576"/>
    </row>
    <row r="4379" spans="1:1" s="556" customFormat="1" ht="12" hidden="1" customHeight="1">
      <c r="A4379" s="576"/>
    </row>
    <row r="4380" spans="1:1" s="556" customFormat="1" ht="12" hidden="1" customHeight="1">
      <c r="A4380" s="576"/>
    </row>
    <row r="4381" spans="1:1" s="556" customFormat="1" ht="12" hidden="1" customHeight="1">
      <c r="A4381" s="576"/>
    </row>
    <row r="4382" spans="1:1" s="556" customFormat="1" ht="12" hidden="1" customHeight="1">
      <c r="A4382" s="576"/>
    </row>
    <row r="4383" spans="1:1" s="556" customFormat="1" ht="12" hidden="1" customHeight="1">
      <c r="A4383" s="576"/>
    </row>
    <row r="4384" spans="1:1" s="556" customFormat="1" ht="12" hidden="1" customHeight="1">
      <c r="A4384" s="576"/>
    </row>
    <row r="4385" spans="1:1" s="556" customFormat="1" ht="12" hidden="1" customHeight="1">
      <c r="A4385" s="576"/>
    </row>
    <row r="4386" spans="1:1" s="556" customFormat="1" ht="12" hidden="1" customHeight="1">
      <c r="A4386" s="576"/>
    </row>
    <row r="4387" spans="1:1" s="556" customFormat="1" ht="12" hidden="1" customHeight="1">
      <c r="A4387" s="576"/>
    </row>
    <row r="4388" spans="1:1" s="556" customFormat="1" ht="12" hidden="1" customHeight="1">
      <c r="A4388" s="576"/>
    </row>
    <row r="4389" spans="1:1" s="556" customFormat="1" ht="12" hidden="1" customHeight="1">
      <c r="A4389" s="576"/>
    </row>
    <row r="4390" spans="1:1" s="556" customFormat="1" ht="12" hidden="1" customHeight="1">
      <c r="A4390" s="576"/>
    </row>
    <row r="4391" spans="1:1" s="556" customFormat="1" ht="12" hidden="1" customHeight="1">
      <c r="A4391" s="576"/>
    </row>
    <row r="4392" spans="1:1" s="556" customFormat="1" ht="12" hidden="1" customHeight="1">
      <c r="A4392" s="576"/>
    </row>
    <row r="4393" spans="1:1" s="556" customFormat="1" ht="12" hidden="1" customHeight="1">
      <c r="A4393" s="576"/>
    </row>
    <row r="4394" spans="1:1" s="556" customFormat="1" ht="12" hidden="1" customHeight="1">
      <c r="A4394" s="576"/>
    </row>
    <row r="4395" spans="1:1" s="556" customFormat="1" ht="12" hidden="1" customHeight="1">
      <c r="A4395" s="576"/>
    </row>
    <row r="4396" spans="1:1" s="556" customFormat="1" ht="12" hidden="1" customHeight="1">
      <c r="A4396" s="576"/>
    </row>
    <row r="4397" spans="1:1" s="556" customFormat="1" ht="12" hidden="1" customHeight="1">
      <c r="A4397" s="576"/>
    </row>
    <row r="4398" spans="1:1" s="556" customFormat="1" ht="12" hidden="1" customHeight="1">
      <c r="A4398" s="576"/>
    </row>
    <row r="4399" spans="1:1" s="556" customFormat="1" ht="12" hidden="1" customHeight="1">
      <c r="A4399" s="576"/>
    </row>
    <row r="4400" spans="1:1" s="556" customFormat="1" ht="12" hidden="1" customHeight="1">
      <c r="A4400" s="576"/>
    </row>
    <row r="4401" spans="1:1" s="556" customFormat="1" ht="12" hidden="1" customHeight="1">
      <c r="A4401" s="576"/>
    </row>
    <row r="4402" spans="1:1" s="556" customFormat="1" ht="12" hidden="1" customHeight="1">
      <c r="A4402" s="576"/>
    </row>
    <row r="4403" spans="1:1" s="556" customFormat="1" ht="12" hidden="1" customHeight="1">
      <c r="A4403" s="576"/>
    </row>
    <row r="4404" spans="1:1" s="556" customFormat="1" ht="12" hidden="1" customHeight="1">
      <c r="A4404" s="576"/>
    </row>
    <row r="4405" spans="1:1" s="556" customFormat="1" ht="12" hidden="1" customHeight="1">
      <c r="A4405" s="576"/>
    </row>
    <row r="4406" spans="1:1" s="556" customFormat="1" ht="12" hidden="1" customHeight="1">
      <c r="A4406" s="576"/>
    </row>
    <row r="4407" spans="1:1" s="556" customFormat="1" ht="12" hidden="1" customHeight="1">
      <c r="A4407" s="576"/>
    </row>
    <row r="4408" spans="1:1" s="556" customFormat="1" ht="12" hidden="1" customHeight="1">
      <c r="A4408" s="576"/>
    </row>
    <row r="4409" spans="1:1" s="556" customFormat="1" ht="12" hidden="1" customHeight="1">
      <c r="A4409" s="576"/>
    </row>
    <row r="4410" spans="1:1" s="556" customFormat="1" ht="12" hidden="1" customHeight="1">
      <c r="A4410" s="576"/>
    </row>
    <row r="4411" spans="1:1" s="556" customFormat="1" ht="12" hidden="1" customHeight="1">
      <c r="A4411" s="576"/>
    </row>
    <row r="4412" spans="1:1" s="556" customFormat="1" ht="12" hidden="1" customHeight="1">
      <c r="A4412" s="576"/>
    </row>
    <row r="4413" spans="1:1" s="556" customFormat="1" ht="12" hidden="1" customHeight="1">
      <c r="A4413" s="576"/>
    </row>
    <row r="4414" spans="1:1" s="556" customFormat="1" ht="12" hidden="1" customHeight="1">
      <c r="A4414" s="576"/>
    </row>
    <row r="4415" spans="1:1" s="556" customFormat="1" ht="12" hidden="1" customHeight="1">
      <c r="A4415" s="576"/>
    </row>
    <row r="4416" spans="1:1" s="556" customFormat="1" ht="12" hidden="1" customHeight="1">
      <c r="A4416" s="576"/>
    </row>
    <row r="4417" spans="1:1" s="556" customFormat="1" ht="12" hidden="1" customHeight="1">
      <c r="A4417" s="576"/>
    </row>
    <row r="4418" spans="1:1" s="556" customFormat="1" ht="12" hidden="1" customHeight="1">
      <c r="A4418" s="576"/>
    </row>
    <row r="4419" spans="1:1" s="556" customFormat="1" ht="12" hidden="1" customHeight="1">
      <c r="A4419" s="576"/>
    </row>
    <row r="4420" spans="1:1" s="556" customFormat="1" ht="12" hidden="1" customHeight="1">
      <c r="A4420" s="576"/>
    </row>
    <row r="4421" spans="1:1" s="556" customFormat="1" ht="12" hidden="1" customHeight="1">
      <c r="A4421" s="576"/>
    </row>
    <row r="4422" spans="1:1" s="556" customFormat="1" ht="12" hidden="1" customHeight="1">
      <c r="A4422" s="576"/>
    </row>
    <row r="4423" spans="1:1" s="556" customFormat="1" ht="12" hidden="1" customHeight="1">
      <c r="A4423" s="576"/>
    </row>
    <row r="4424" spans="1:1" s="556" customFormat="1" ht="12" hidden="1" customHeight="1">
      <c r="A4424" s="576"/>
    </row>
    <row r="4425" spans="1:1" s="556" customFormat="1" ht="12" hidden="1" customHeight="1">
      <c r="A4425" s="576"/>
    </row>
    <row r="4426" spans="1:1" s="556" customFormat="1" ht="12" hidden="1" customHeight="1">
      <c r="A4426" s="576"/>
    </row>
    <row r="4427" spans="1:1" s="556" customFormat="1" ht="12" hidden="1" customHeight="1">
      <c r="A4427" s="576"/>
    </row>
    <row r="4428" spans="1:1" s="556" customFormat="1" ht="12" hidden="1" customHeight="1">
      <c r="A4428" s="576"/>
    </row>
    <row r="4429" spans="1:1" s="556" customFormat="1" ht="12" hidden="1" customHeight="1">
      <c r="A4429" s="576"/>
    </row>
    <row r="4430" spans="1:1" s="556" customFormat="1" ht="12" hidden="1" customHeight="1">
      <c r="A4430" s="576"/>
    </row>
    <row r="4431" spans="1:1" s="556" customFormat="1" ht="12" hidden="1" customHeight="1">
      <c r="A4431" s="576"/>
    </row>
    <row r="4432" spans="1:1" s="556" customFormat="1" ht="12" hidden="1" customHeight="1">
      <c r="A4432" s="576"/>
    </row>
    <row r="4433" spans="1:1" s="556" customFormat="1" ht="12" hidden="1" customHeight="1">
      <c r="A4433" s="576"/>
    </row>
    <row r="4434" spans="1:1" s="556" customFormat="1" ht="12" hidden="1" customHeight="1">
      <c r="A4434" s="576"/>
    </row>
    <row r="4435" spans="1:1" s="556" customFormat="1" ht="12" hidden="1" customHeight="1">
      <c r="A4435" s="576"/>
    </row>
    <row r="4436" spans="1:1" s="556" customFormat="1" ht="12" hidden="1" customHeight="1">
      <c r="A4436" s="576"/>
    </row>
    <row r="4437" spans="1:1" s="556" customFormat="1" ht="12" hidden="1" customHeight="1">
      <c r="A4437" s="576"/>
    </row>
    <row r="4438" spans="1:1" s="556" customFormat="1" ht="12" hidden="1" customHeight="1">
      <c r="A4438" s="576"/>
    </row>
    <row r="4439" spans="1:1" s="556" customFormat="1" ht="12" hidden="1" customHeight="1">
      <c r="A4439" s="576"/>
    </row>
    <row r="4440" spans="1:1" s="556" customFormat="1" ht="12" hidden="1" customHeight="1">
      <c r="A4440" s="576"/>
    </row>
    <row r="4441" spans="1:1" s="556" customFormat="1" ht="12" hidden="1" customHeight="1">
      <c r="A4441" s="576"/>
    </row>
    <row r="4442" spans="1:1" s="556" customFormat="1" ht="12" hidden="1" customHeight="1">
      <c r="A4442" s="576"/>
    </row>
    <row r="4443" spans="1:1" s="556" customFormat="1" ht="12" hidden="1" customHeight="1">
      <c r="A4443" s="576"/>
    </row>
    <row r="4444" spans="1:1" s="556" customFormat="1" ht="12" hidden="1" customHeight="1">
      <c r="A4444" s="576"/>
    </row>
    <row r="4445" spans="1:1" s="556" customFormat="1" ht="12" hidden="1" customHeight="1">
      <c r="A4445" s="576"/>
    </row>
    <row r="4446" spans="1:1" s="556" customFormat="1" ht="12" hidden="1" customHeight="1">
      <c r="A4446" s="576"/>
    </row>
    <row r="4447" spans="1:1" s="556" customFormat="1" ht="12" hidden="1" customHeight="1">
      <c r="A4447" s="576"/>
    </row>
    <row r="4448" spans="1:1" s="556" customFormat="1" ht="12" hidden="1" customHeight="1">
      <c r="A4448" s="576"/>
    </row>
    <row r="4449" spans="1:1" s="556" customFormat="1" ht="12" hidden="1" customHeight="1">
      <c r="A4449" s="576"/>
    </row>
    <row r="4450" spans="1:1" s="556" customFormat="1" ht="12" hidden="1" customHeight="1">
      <c r="A4450" s="576"/>
    </row>
    <row r="4451" spans="1:1" s="556" customFormat="1" ht="12" hidden="1" customHeight="1">
      <c r="A4451" s="576"/>
    </row>
    <row r="4452" spans="1:1" s="556" customFormat="1" ht="12" hidden="1" customHeight="1">
      <c r="A4452" s="576"/>
    </row>
    <row r="4453" spans="1:1" s="556" customFormat="1" ht="12" hidden="1" customHeight="1">
      <c r="A4453" s="576"/>
    </row>
    <row r="4454" spans="1:1" s="556" customFormat="1" ht="12" hidden="1" customHeight="1">
      <c r="A4454" s="576"/>
    </row>
    <row r="4455" spans="1:1" s="556" customFormat="1" ht="12" hidden="1" customHeight="1">
      <c r="A4455" s="576"/>
    </row>
    <row r="4456" spans="1:1" s="556" customFormat="1" ht="12" hidden="1" customHeight="1">
      <c r="A4456" s="576"/>
    </row>
    <row r="4457" spans="1:1" s="556" customFormat="1" ht="12" hidden="1" customHeight="1">
      <c r="A4457" s="576"/>
    </row>
    <row r="4458" spans="1:1" s="556" customFormat="1" ht="12" hidden="1" customHeight="1">
      <c r="A4458" s="576"/>
    </row>
    <row r="4459" spans="1:1" s="556" customFormat="1" ht="12" hidden="1" customHeight="1">
      <c r="A4459" s="576"/>
    </row>
    <row r="4460" spans="1:1" s="556" customFormat="1" ht="12" hidden="1" customHeight="1">
      <c r="A4460" s="576"/>
    </row>
    <row r="4461" spans="1:1" s="556" customFormat="1" ht="12" hidden="1" customHeight="1">
      <c r="A4461" s="576"/>
    </row>
    <row r="4462" spans="1:1" s="556" customFormat="1" ht="12" hidden="1" customHeight="1">
      <c r="A4462" s="576"/>
    </row>
    <row r="4463" spans="1:1" s="556" customFormat="1" ht="12" hidden="1" customHeight="1">
      <c r="A4463" s="576"/>
    </row>
    <row r="4464" spans="1:1" s="556" customFormat="1" ht="12" hidden="1" customHeight="1">
      <c r="A4464" s="576"/>
    </row>
    <row r="4465" spans="1:1" s="556" customFormat="1" ht="12" hidden="1" customHeight="1">
      <c r="A4465" s="576"/>
    </row>
    <row r="4466" spans="1:1" s="556" customFormat="1" ht="12" hidden="1" customHeight="1">
      <c r="A4466" s="576"/>
    </row>
    <row r="4467" spans="1:1" s="556" customFormat="1" ht="12" hidden="1" customHeight="1">
      <c r="A4467" s="576"/>
    </row>
    <row r="4468" spans="1:1" s="556" customFormat="1" ht="12" hidden="1" customHeight="1">
      <c r="A4468" s="576"/>
    </row>
    <row r="4469" spans="1:1" s="556" customFormat="1" ht="12" hidden="1" customHeight="1">
      <c r="A4469" s="576"/>
    </row>
    <row r="4470" spans="1:1" s="556" customFormat="1" ht="12" hidden="1" customHeight="1">
      <c r="A4470" s="576"/>
    </row>
    <row r="4471" spans="1:1" s="556" customFormat="1" ht="12" hidden="1" customHeight="1">
      <c r="A4471" s="576"/>
    </row>
    <row r="4472" spans="1:1" s="556" customFormat="1" ht="12" hidden="1" customHeight="1">
      <c r="A4472" s="576"/>
    </row>
    <row r="4473" spans="1:1" s="556" customFormat="1" ht="12" hidden="1" customHeight="1">
      <c r="A4473" s="576"/>
    </row>
    <row r="4474" spans="1:1" s="556" customFormat="1" ht="12" hidden="1" customHeight="1">
      <c r="A4474" s="576"/>
    </row>
    <row r="4475" spans="1:1" s="556" customFormat="1" ht="12" hidden="1" customHeight="1">
      <c r="A4475" s="576"/>
    </row>
    <row r="4476" spans="1:1" s="556" customFormat="1" ht="12" hidden="1" customHeight="1">
      <c r="A4476" s="576"/>
    </row>
    <row r="4477" spans="1:1" s="556" customFormat="1" ht="12" hidden="1" customHeight="1">
      <c r="A4477" s="576"/>
    </row>
    <row r="4478" spans="1:1" s="556" customFormat="1" ht="12" hidden="1" customHeight="1">
      <c r="A4478" s="576"/>
    </row>
    <row r="4479" spans="1:1" s="556" customFormat="1" ht="12" hidden="1" customHeight="1">
      <c r="A4479" s="576"/>
    </row>
    <row r="4480" spans="1:1" s="556" customFormat="1" ht="12" hidden="1" customHeight="1">
      <c r="A4480" s="576"/>
    </row>
    <row r="4481" spans="1:1" s="556" customFormat="1" ht="12" hidden="1" customHeight="1">
      <c r="A4481" s="576"/>
    </row>
    <row r="4482" spans="1:1" s="556" customFormat="1" ht="12" hidden="1" customHeight="1">
      <c r="A4482" s="576"/>
    </row>
    <row r="4483" spans="1:1" s="556" customFormat="1" ht="12" hidden="1" customHeight="1">
      <c r="A4483" s="576"/>
    </row>
    <row r="4484" spans="1:1" s="556" customFormat="1" ht="12" hidden="1" customHeight="1">
      <c r="A4484" s="576"/>
    </row>
    <row r="4485" spans="1:1" s="556" customFormat="1" ht="12" hidden="1" customHeight="1">
      <c r="A4485" s="576"/>
    </row>
    <row r="4486" spans="1:1" s="556" customFormat="1" ht="12" hidden="1" customHeight="1">
      <c r="A4486" s="576"/>
    </row>
    <row r="4487" spans="1:1" s="556" customFormat="1" ht="12" hidden="1" customHeight="1">
      <c r="A4487" s="576"/>
    </row>
    <row r="4488" spans="1:1" s="556" customFormat="1" ht="12" hidden="1" customHeight="1">
      <c r="A4488" s="576"/>
    </row>
    <row r="4489" spans="1:1" s="556" customFormat="1" ht="12" hidden="1" customHeight="1">
      <c r="A4489" s="576"/>
    </row>
    <row r="4490" spans="1:1" s="556" customFormat="1" ht="12" hidden="1" customHeight="1">
      <c r="A4490" s="576"/>
    </row>
    <row r="4491" spans="1:1" s="556" customFormat="1" ht="12" hidden="1" customHeight="1">
      <c r="A4491" s="576"/>
    </row>
    <row r="4492" spans="1:1" s="556" customFormat="1" ht="12" hidden="1" customHeight="1">
      <c r="A4492" s="576"/>
    </row>
    <row r="4493" spans="1:1" s="556" customFormat="1" ht="12" hidden="1" customHeight="1">
      <c r="A4493" s="576"/>
    </row>
    <row r="4494" spans="1:1" s="556" customFormat="1" ht="12" hidden="1" customHeight="1">
      <c r="A4494" s="576"/>
    </row>
    <row r="4495" spans="1:1" s="556" customFormat="1" ht="12" hidden="1" customHeight="1">
      <c r="A4495" s="576"/>
    </row>
    <row r="4496" spans="1:1" s="556" customFormat="1" ht="12" hidden="1" customHeight="1">
      <c r="A4496" s="576"/>
    </row>
    <row r="4497" spans="1:1" s="556" customFormat="1" ht="12" hidden="1" customHeight="1">
      <c r="A4497" s="576"/>
    </row>
    <row r="4498" spans="1:1" s="556" customFormat="1" ht="12" hidden="1" customHeight="1">
      <c r="A4498" s="576"/>
    </row>
    <row r="4499" spans="1:1" s="556" customFormat="1" ht="12" hidden="1" customHeight="1">
      <c r="A4499" s="576"/>
    </row>
    <row r="4500" spans="1:1" s="556" customFormat="1" ht="12" hidden="1" customHeight="1">
      <c r="A4500" s="576"/>
    </row>
    <row r="4501" spans="1:1" s="556" customFormat="1" ht="12" hidden="1" customHeight="1">
      <c r="A4501" s="576"/>
    </row>
    <row r="4502" spans="1:1" s="556" customFormat="1" ht="12" hidden="1" customHeight="1">
      <c r="A4502" s="576"/>
    </row>
    <row r="4503" spans="1:1" s="556" customFormat="1" ht="12" hidden="1" customHeight="1">
      <c r="A4503" s="576"/>
    </row>
    <row r="4504" spans="1:1" s="556" customFormat="1" ht="12" hidden="1" customHeight="1">
      <c r="A4504" s="576"/>
    </row>
    <row r="4505" spans="1:1" s="556" customFormat="1" ht="12" hidden="1" customHeight="1">
      <c r="A4505" s="576"/>
    </row>
    <row r="4506" spans="1:1" s="556" customFormat="1" ht="12" hidden="1" customHeight="1">
      <c r="A4506" s="576"/>
    </row>
    <row r="4507" spans="1:1" s="556" customFormat="1" ht="12" hidden="1" customHeight="1">
      <c r="A4507" s="576"/>
    </row>
    <row r="4508" spans="1:1" s="556" customFormat="1" ht="12" hidden="1" customHeight="1">
      <c r="A4508" s="576"/>
    </row>
    <row r="4509" spans="1:1" s="556" customFormat="1" ht="12" hidden="1" customHeight="1">
      <c r="A4509" s="576"/>
    </row>
    <row r="4510" spans="1:1" s="556" customFormat="1" ht="12" hidden="1" customHeight="1">
      <c r="A4510" s="576"/>
    </row>
    <row r="4511" spans="1:1" s="556" customFormat="1" ht="12" hidden="1" customHeight="1">
      <c r="A4511" s="576"/>
    </row>
    <row r="4512" spans="1:1" s="556" customFormat="1" ht="12" hidden="1" customHeight="1">
      <c r="A4512" s="576"/>
    </row>
    <row r="4513" spans="1:1" s="556" customFormat="1" ht="12" hidden="1" customHeight="1">
      <c r="A4513" s="576"/>
    </row>
    <row r="4514" spans="1:1" s="556" customFormat="1" ht="12" hidden="1" customHeight="1">
      <c r="A4514" s="576"/>
    </row>
    <row r="4515" spans="1:1" s="556" customFormat="1" ht="12" hidden="1" customHeight="1">
      <c r="A4515" s="576"/>
    </row>
    <row r="4516" spans="1:1" s="556" customFormat="1" ht="12" hidden="1" customHeight="1">
      <c r="A4516" s="576"/>
    </row>
    <row r="4517" spans="1:1" s="556" customFormat="1" ht="12" hidden="1" customHeight="1">
      <c r="A4517" s="576"/>
    </row>
    <row r="4518" spans="1:1" s="556" customFormat="1" ht="12" hidden="1" customHeight="1">
      <c r="A4518" s="576"/>
    </row>
    <row r="4519" spans="1:1" s="556" customFormat="1" ht="12" hidden="1" customHeight="1">
      <c r="A4519" s="576"/>
    </row>
    <row r="4520" spans="1:1" s="556" customFormat="1" ht="12" hidden="1" customHeight="1">
      <c r="A4520" s="576"/>
    </row>
    <row r="4521" spans="1:1" s="556" customFormat="1" ht="12" hidden="1" customHeight="1">
      <c r="A4521" s="576"/>
    </row>
    <row r="4522" spans="1:1" s="556" customFormat="1" ht="12" hidden="1" customHeight="1">
      <c r="A4522" s="576"/>
    </row>
    <row r="4523" spans="1:1" s="556" customFormat="1" ht="12" hidden="1" customHeight="1">
      <c r="A4523" s="576"/>
    </row>
    <row r="4524" spans="1:1" s="556" customFormat="1" ht="12" hidden="1" customHeight="1">
      <c r="A4524" s="576"/>
    </row>
    <row r="4525" spans="1:1" s="556" customFormat="1" ht="12" hidden="1" customHeight="1">
      <c r="A4525" s="576"/>
    </row>
    <row r="4526" spans="1:1" s="556" customFormat="1" ht="12" hidden="1" customHeight="1">
      <c r="A4526" s="576"/>
    </row>
    <row r="4527" spans="1:1" s="556" customFormat="1" ht="12" hidden="1" customHeight="1">
      <c r="A4527" s="576"/>
    </row>
    <row r="4528" spans="1:1" s="556" customFormat="1" ht="12" hidden="1" customHeight="1">
      <c r="A4528" s="576"/>
    </row>
    <row r="4529" spans="1:1" s="556" customFormat="1" ht="12" hidden="1" customHeight="1">
      <c r="A4529" s="576"/>
    </row>
    <row r="4530" spans="1:1" s="556" customFormat="1" ht="12" hidden="1" customHeight="1">
      <c r="A4530" s="576"/>
    </row>
    <row r="4531" spans="1:1" s="556" customFormat="1" ht="12" hidden="1" customHeight="1">
      <c r="A4531" s="576"/>
    </row>
    <row r="4532" spans="1:1" s="556" customFormat="1" ht="12" hidden="1" customHeight="1">
      <c r="A4532" s="576"/>
    </row>
    <row r="4533" spans="1:1" s="556" customFormat="1" ht="12" hidden="1" customHeight="1">
      <c r="A4533" s="576"/>
    </row>
    <row r="4534" spans="1:1" s="556" customFormat="1" ht="12" hidden="1" customHeight="1">
      <c r="A4534" s="576"/>
    </row>
    <row r="4535" spans="1:1" s="556" customFormat="1" ht="12" hidden="1" customHeight="1">
      <c r="A4535" s="576"/>
    </row>
    <row r="4536" spans="1:1" s="556" customFormat="1" ht="12" hidden="1" customHeight="1">
      <c r="A4536" s="576"/>
    </row>
    <row r="4537" spans="1:1" s="556" customFormat="1" ht="12" hidden="1" customHeight="1">
      <c r="A4537" s="576"/>
    </row>
    <row r="4538" spans="1:1" s="556" customFormat="1" ht="12" hidden="1" customHeight="1">
      <c r="A4538" s="576"/>
    </row>
    <row r="4539" spans="1:1" s="556" customFormat="1" ht="12" hidden="1" customHeight="1">
      <c r="A4539" s="576"/>
    </row>
    <row r="4540" spans="1:1" s="556" customFormat="1" ht="12" hidden="1" customHeight="1">
      <c r="A4540" s="576"/>
    </row>
    <row r="4541" spans="1:1" s="556" customFormat="1" ht="12" hidden="1" customHeight="1">
      <c r="A4541" s="576"/>
    </row>
    <row r="4542" spans="1:1" s="556" customFormat="1" ht="12" hidden="1" customHeight="1">
      <c r="A4542" s="576"/>
    </row>
    <row r="4543" spans="1:1" s="556" customFormat="1" ht="12" hidden="1" customHeight="1">
      <c r="A4543" s="576"/>
    </row>
    <row r="4544" spans="1:1" s="556" customFormat="1" ht="12" hidden="1" customHeight="1">
      <c r="A4544" s="576"/>
    </row>
    <row r="4545" spans="1:1" s="556" customFormat="1" ht="12" hidden="1" customHeight="1">
      <c r="A4545" s="576"/>
    </row>
    <row r="4546" spans="1:1" s="556" customFormat="1" ht="12" hidden="1" customHeight="1">
      <c r="A4546" s="576"/>
    </row>
    <row r="4547" spans="1:1" s="556" customFormat="1" ht="12" hidden="1" customHeight="1">
      <c r="A4547" s="576"/>
    </row>
    <row r="4548" spans="1:1" s="556" customFormat="1" ht="12" hidden="1" customHeight="1">
      <c r="A4548" s="576"/>
    </row>
    <row r="4549" spans="1:1" s="556" customFormat="1" ht="12" hidden="1" customHeight="1">
      <c r="A4549" s="576"/>
    </row>
    <row r="4550" spans="1:1" s="556" customFormat="1" ht="12" hidden="1" customHeight="1">
      <c r="A4550" s="576"/>
    </row>
    <row r="4551" spans="1:1" s="556" customFormat="1" ht="12" hidden="1" customHeight="1">
      <c r="A4551" s="576"/>
    </row>
    <row r="4552" spans="1:1" s="556" customFormat="1" ht="12" hidden="1" customHeight="1">
      <c r="A4552" s="576"/>
    </row>
    <row r="4553" spans="1:1" s="556" customFormat="1" ht="12" hidden="1" customHeight="1">
      <c r="A4553" s="576"/>
    </row>
    <row r="4554" spans="1:1" s="556" customFormat="1" ht="12" hidden="1" customHeight="1">
      <c r="A4554" s="576"/>
    </row>
    <row r="4555" spans="1:1" s="556" customFormat="1" ht="12" hidden="1" customHeight="1">
      <c r="A4555" s="576"/>
    </row>
    <row r="4556" spans="1:1" s="556" customFormat="1" ht="12" hidden="1" customHeight="1">
      <c r="A4556" s="576"/>
    </row>
    <row r="4557" spans="1:1" s="556" customFormat="1" ht="12" hidden="1" customHeight="1">
      <c r="A4557" s="576"/>
    </row>
    <row r="4558" spans="1:1" s="556" customFormat="1" ht="12" hidden="1" customHeight="1">
      <c r="A4558" s="576"/>
    </row>
    <row r="4559" spans="1:1" s="556" customFormat="1" ht="12" hidden="1" customHeight="1">
      <c r="A4559" s="576"/>
    </row>
    <row r="4560" spans="1:1" s="556" customFormat="1" ht="12" hidden="1" customHeight="1">
      <c r="A4560" s="576"/>
    </row>
    <row r="4561" spans="1:1" s="556" customFormat="1" ht="12" hidden="1" customHeight="1">
      <c r="A4561" s="576"/>
    </row>
    <row r="4562" spans="1:1" s="556" customFormat="1" ht="12" hidden="1" customHeight="1">
      <c r="A4562" s="576"/>
    </row>
    <row r="4563" spans="1:1" s="556" customFormat="1" ht="12" hidden="1" customHeight="1">
      <c r="A4563" s="576"/>
    </row>
    <row r="4564" spans="1:1" s="556" customFormat="1" ht="12" hidden="1" customHeight="1">
      <c r="A4564" s="576"/>
    </row>
    <row r="4565" spans="1:1" s="556" customFormat="1" ht="12" hidden="1" customHeight="1">
      <c r="A4565" s="576"/>
    </row>
    <row r="4566" spans="1:1" s="556" customFormat="1" ht="12" hidden="1" customHeight="1">
      <c r="A4566" s="576"/>
    </row>
    <row r="4567" spans="1:1" s="556" customFormat="1" ht="12" hidden="1" customHeight="1">
      <c r="A4567" s="576"/>
    </row>
    <row r="4568" spans="1:1" s="556" customFormat="1" ht="12" hidden="1" customHeight="1">
      <c r="A4568" s="576"/>
    </row>
    <row r="4569" spans="1:1" s="556" customFormat="1" ht="12" hidden="1" customHeight="1">
      <c r="A4569" s="576"/>
    </row>
    <row r="4570" spans="1:1" s="556" customFormat="1" ht="12" hidden="1" customHeight="1">
      <c r="A4570" s="576"/>
    </row>
    <row r="4571" spans="1:1" s="556" customFormat="1" ht="12" hidden="1" customHeight="1">
      <c r="A4571" s="576"/>
    </row>
    <row r="4572" spans="1:1" s="556" customFormat="1" ht="12" hidden="1" customHeight="1">
      <c r="A4572" s="576"/>
    </row>
    <row r="4573" spans="1:1" s="556" customFormat="1" ht="12" hidden="1" customHeight="1">
      <c r="A4573" s="576"/>
    </row>
    <row r="4574" spans="1:1" s="556" customFormat="1" ht="12" hidden="1" customHeight="1">
      <c r="A4574" s="576"/>
    </row>
    <row r="4575" spans="1:1" s="556" customFormat="1" ht="12" hidden="1" customHeight="1">
      <c r="A4575" s="576"/>
    </row>
    <row r="4576" spans="1:1" s="556" customFormat="1" ht="12" hidden="1" customHeight="1">
      <c r="A4576" s="576"/>
    </row>
    <row r="4577" spans="1:1" s="556" customFormat="1" ht="12" hidden="1" customHeight="1">
      <c r="A4577" s="576"/>
    </row>
    <row r="4578" spans="1:1" s="556" customFormat="1" ht="12" hidden="1" customHeight="1">
      <c r="A4578" s="576"/>
    </row>
    <row r="4579" spans="1:1" s="556" customFormat="1" ht="12" hidden="1" customHeight="1">
      <c r="A4579" s="576"/>
    </row>
    <row r="4580" spans="1:1" s="556" customFormat="1" ht="12" hidden="1" customHeight="1">
      <c r="A4580" s="576"/>
    </row>
    <row r="4581" spans="1:1" s="556" customFormat="1" ht="12" hidden="1" customHeight="1">
      <c r="A4581" s="576"/>
    </row>
    <row r="4582" spans="1:1" s="556" customFormat="1" ht="12" hidden="1" customHeight="1">
      <c r="A4582" s="576"/>
    </row>
    <row r="4583" spans="1:1" s="556" customFormat="1" ht="12" hidden="1" customHeight="1">
      <c r="A4583" s="576"/>
    </row>
    <row r="4584" spans="1:1" s="556" customFormat="1" ht="12" hidden="1" customHeight="1">
      <c r="A4584" s="576"/>
    </row>
    <row r="4585" spans="1:1" s="556" customFormat="1" ht="12" hidden="1" customHeight="1">
      <c r="A4585" s="576"/>
    </row>
    <row r="4586" spans="1:1" s="556" customFormat="1" ht="12" hidden="1" customHeight="1">
      <c r="A4586" s="576"/>
    </row>
    <row r="4587" spans="1:1" s="556" customFormat="1" ht="12" hidden="1" customHeight="1">
      <c r="A4587" s="576"/>
    </row>
    <row r="4588" spans="1:1" s="556" customFormat="1" ht="12" hidden="1" customHeight="1">
      <c r="A4588" s="576"/>
    </row>
    <row r="4589" spans="1:1" s="556" customFormat="1" ht="12" hidden="1" customHeight="1">
      <c r="A4589" s="576"/>
    </row>
    <row r="4590" spans="1:1" s="556" customFormat="1" ht="12" hidden="1" customHeight="1">
      <c r="A4590" s="576"/>
    </row>
    <row r="4591" spans="1:1" s="556" customFormat="1" ht="12" hidden="1" customHeight="1">
      <c r="A4591" s="576"/>
    </row>
    <row r="4592" spans="1:1" s="556" customFormat="1" ht="12" hidden="1" customHeight="1">
      <c r="A4592" s="576"/>
    </row>
    <row r="4593" spans="1:1" s="556" customFormat="1" ht="12" hidden="1" customHeight="1">
      <c r="A4593" s="576"/>
    </row>
    <row r="4594" spans="1:1" s="556" customFormat="1" ht="12" hidden="1" customHeight="1">
      <c r="A4594" s="576"/>
    </row>
    <row r="4595" spans="1:1" s="556" customFormat="1" ht="12" hidden="1" customHeight="1">
      <c r="A4595" s="576"/>
    </row>
    <row r="4596" spans="1:1" s="556" customFormat="1" ht="12" hidden="1" customHeight="1">
      <c r="A4596" s="576"/>
    </row>
    <row r="4597" spans="1:1" s="556" customFormat="1" ht="12" hidden="1" customHeight="1">
      <c r="A4597" s="576"/>
    </row>
    <row r="4598" spans="1:1" s="556" customFormat="1" ht="12" hidden="1" customHeight="1">
      <c r="A4598" s="576"/>
    </row>
    <row r="4599" spans="1:1" s="556" customFormat="1" ht="12" hidden="1" customHeight="1">
      <c r="A4599" s="576"/>
    </row>
    <row r="4600" spans="1:1" s="556" customFormat="1" ht="12" hidden="1" customHeight="1">
      <c r="A4600" s="576"/>
    </row>
    <row r="4601" spans="1:1" s="556" customFormat="1" ht="12" hidden="1" customHeight="1">
      <c r="A4601" s="576"/>
    </row>
    <row r="4602" spans="1:1" s="556" customFormat="1" ht="12" hidden="1" customHeight="1">
      <c r="A4602" s="576"/>
    </row>
    <row r="4603" spans="1:1" s="556" customFormat="1" ht="12" hidden="1" customHeight="1">
      <c r="A4603" s="576"/>
    </row>
    <row r="4604" spans="1:1" s="556" customFormat="1" ht="12" hidden="1" customHeight="1">
      <c r="A4604" s="576"/>
    </row>
    <row r="4605" spans="1:1" s="556" customFormat="1" ht="12" hidden="1" customHeight="1">
      <c r="A4605" s="576"/>
    </row>
    <row r="4606" spans="1:1" s="556" customFormat="1" ht="12" hidden="1" customHeight="1">
      <c r="A4606" s="576"/>
    </row>
    <row r="4607" spans="1:1" s="556" customFormat="1" ht="12" hidden="1" customHeight="1">
      <c r="A4607" s="576"/>
    </row>
    <row r="4608" spans="1:1" s="556" customFormat="1" ht="12" hidden="1" customHeight="1">
      <c r="A4608" s="576"/>
    </row>
    <row r="4609" spans="1:1" s="556" customFormat="1" ht="12" hidden="1" customHeight="1">
      <c r="A4609" s="576"/>
    </row>
    <row r="4610" spans="1:1" s="556" customFormat="1" ht="12" hidden="1" customHeight="1">
      <c r="A4610" s="576"/>
    </row>
    <row r="4611" spans="1:1" s="556" customFormat="1" ht="12" hidden="1" customHeight="1">
      <c r="A4611" s="576"/>
    </row>
    <row r="4612" spans="1:1" s="556" customFormat="1" ht="12" hidden="1" customHeight="1">
      <c r="A4612" s="576"/>
    </row>
    <row r="4613" spans="1:1" s="556" customFormat="1" ht="12" hidden="1" customHeight="1">
      <c r="A4613" s="576"/>
    </row>
    <row r="4614" spans="1:1" s="556" customFormat="1" ht="12" hidden="1" customHeight="1">
      <c r="A4614" s="576"/>
    </row>
    <row r="4615" spans="1:1" s="556" customFormat="1" ht="12" hidden="1" customHeight="1">
      <c r="A4615" s="576"/>
    </row>
    <row r="4616" spans="1:1" s="556" customFormat="1" ht="12" hidden="1" customHeight="1">
      <c r="A4616" s="576"/>
    </row>
    <row r="4617" spans="1:1" s="556" customFormat="1" ht="12" hidden="1" customHeight="1">
      <c r="A4617" s="576"/>
    </row>
    <row r="4618" spans="1:1" s="556" customFormat="1" ht="12" hidden="1" customHeight="1">
      <c r="A4618" s="576"/>
    </row>
    <row r="4619" spans="1:1" s="556" customFormat="1" ht="12" hidden="1" customHeight="1">
      <c r="A4619" s="576"/>
    </row>
    <row r="4620" spans="1:1" s="556" customFormat="1" ht="12" hidden="1" customHeight="1">
      <c r="A4620" s="576"/>
    </row>
    <row r="4621" spans="1:1" s="556" customFormat="1" ht="12" hidden="1" customHeight="1">
      <c r="A4621" s="576"/>
    </row>
    <row r="4622" spans="1:1" s="556" customFormat="1" ht="12" hidden="1" customHeight="1">
      <c r="A4622" s="576"/>
    </row>
    <row r="4623" spans="1:1" s="556" customFormat="1" ht="12" hidden="1" customHeight="1">
      <c r="A4623" s="576"/>
    </row>
    <row r="4624" spans="1:1" s="556" customFormat="1" ht="12" hidden="1" customHeight="1">
      <c r="A4624" s="576"/>
    </row>
    <row r="4625" spans="1:1" s="556" customFormat="1" ht="12" hidden="1" customHeight="1">
      <c r="A4625" s="576"/>
    </row>
    <row r="4626" spans="1:1" s="556" customFormat="1" ht="12" hidden="1" customHeight="1">
      <c r="A4626" s="576"/>
    </row>
    <row r="4627" spans="1:1" s="556" customFormat="1" ht="12" hidden="1" customHeight="1">
      <c r="A4627" s="576"/>
    </row>
    <row r="4628" spans="1:1" s="556" customFormat="1" ht="12" hidden="1" customHeight="1">
      <c r="A4628" s="576"/>
    </row>
    <row r="4629" spans="1:1" s="556" customFormat="1" ht="12" hidden="1" customHeight="1">
      <c r="A4629" s="576"/>
    </row>
    <row r="4630" spans="1:1" s="556" customFormat="1" ht="12" hidden="1" customHeight="1">
      <c r="A4630" s="576"/>
    </row>
    <row r="4631" spans="1:1" s="556" customFormat="1" ht="12" hidden="1" customHeight="1">
      <c r="A4631" s="576"/>
    </row>
    <row r="4632" spans="1:1" s="556" customFormat="1" ht="12" hidden="1" customHeight="1">
      <c r="A4632" s="576"/>
    </row>
    <row r="4633" spans="1:1" s="556" customFormat="1" ht="12" hidden="1" customHeight="1">
      <c r="A4633" s="576"/>
    </row>
    <row r="4634" spans="1:1" s="556" customFormat="1" ht="12" hidden="1" customHeight="1">
      <c r="A4634" s="576"/>
    </row>
    <row r="4635" spans="1:1" s="556" customFormat="1" ht="12" hidden="1" customHeight="1">
      <c r="A4635" s="576"/>
    </row>
    <row r="4636" spans="1:1" s="556" customFormat="1" ht="12" hidden="1" customHeight="1">
      <c r="A4636" s="576"/>
    </row>
    <row r="4637" spans="1:1" s="556" customFormat="1" ht="12" hidden="1" customHeight="1">
      <c r="A4637" s="576"/>
    </row>
    <row r="4638" spans="1:1" s="556" customFormat="1" ht="12" hidden="1" customHeight="1">
      <c r="A4638" s="576"/>
    </row>
    <row r="4639" spans="1:1" s="556" customFormat="1" ht="12" hidden="1" customHeight="1">
      <c r="A4639" s="576"/>
    </row>
    <row r="4640" spans="1:1" s="556" customFormat="1" ht="12" hidden="1" customHeight="1">
      <c r="A4640" s="576"/>
    </row>
    <row r="4641" spans="1:1" s="556" customFormat="1" ht="12" hidden="1" customHeight="1">
      <c r="A4641" s="576"/>
    </row>
    <row r="4642" spans="1:1" s="556" customFormat="1" ht="12" hidden="1" customHeight="1">
      <c r="A4642" s="576"/>
    </row>
    <row r="4643" spans="1:1" s="556" customFormat="1" ht="12" hidden="1" customHeight="1">
      <c r="A4643" s="576"/>
    </row>
    <row r="4644" spans="1:1" s="556" customFormat="1" ht="12" hidden="1" customHeight="1">
      <c r="A4644" s="576"/>
    </row>
    <row r="4645" spans="1:1" s="556" customFormat="1" ht="12" hidden="1" customHeight="1">
      <c r="A4645" s="576"/>
    </row>
    <row r="4646" spans="1:1" s="556" customFormat="1" ht="12" hidden="1" customHeight="1">
      <c r="A4646" s="576"/>
    </row>
    <row r="4647" spans="1:1" s="556" customFormat="1" ht="12" hidden="1" customHeight="1">
      <c r="A4647" s="576"/>
    </row>
    <row r="4648" spans="1:1" s="556" customFormat="1" ht="12" hidden="1" customHeight="1">
      <c r="A4648" s="576"/>
    </row>
    <row r="4649" spans="1:1" s="556" customFormat="1" ht="12" hidden="1" customHeight="1">
      <c r="A4649" s="576"/>
    </row>
    <row r="4650" spans="1:1" s="556" customFormat="1" ht="12" hidden="1" customHeight="1">
      <c r="A4650" s="576"/>
    </row>
    <row r="4651" spans="1:1" s="556" customFormat="1" ht="12" hidden="1" customHeight="1">
      <c r="A4651" s="576"/>
    </row>
    <row r="4652" spans="1:1" s="556" customFormat="1" ht="12" hidden="1" customHeight="1">
      <c r="A4652" s="576"/>
    </row>
    <row r="4653" spans="1:1" s="556" customFormat="1" ht="12" hidden="1" customHeight="1">
      <c r="A4653" s="576"/>
    </row>
    <row r="4654" spans="1:1" s="556" customFormat="1" ht="12" hidden="1" customHeight="1">
      <c r="A4654" s="576"/>
    </row>
    <row r="4655" spans="1:1" s="556" customFormat="1" ht="12" hidden="1" customHeight="1">
      <c r="A4655" s="576"/>
    </row>
    <row r="4656" spans="1:1" s="556" customFormat="1" ht="12" hidden="1" customHeight="1">
      <c r="A4656" s="576"/>
    </row>
    <row r="4657" spans="1:1" s="556" customFormat="1" ht="12" hidden="1" customHeight="1">
      <c r="A4657" s="576"/>
    </row>
    <row r="4658" spans="1:1" s="556" customFormat="1" ht="12" hidden="1" customHeight="1">
      <c r="A4658" s="576"/>
    </row>
    <row r="4659" spans="1:1" s="556" customFormat="1" ht="12" hidden="1" customHeight="1">
      <c r="A4659" s="576"/>
    </row>
    <row r="4660" spans="1:1" s="556" customFormat="1" ht="12" hidden="1" customHeight="1">
      <c r="A4660" s="576"/>
    </row>
    <row r="4661" spans="1:1" s="556" customFormat="1" ht="12" hidden="1" customHeight="1">
      <c r="A4661" s="576"/>
    </row>
    <row r="4662" spans="1:1" s="556" customFormat="1" ht="12" hidden="1" customHeight="1">
      <c r="A4662" s="576"/>
    </row>
    <row r="4663" spans="1:1" s="556" customFormat="1" ht="12" hidden="1" customHeight="1">
      <c r="A4663" s="576"/>
    </row>
    <row r="4664" spans="1:1" s="556" customFormat="1" ht="12" hidden="1" customHeight="1">
      <c r="A4664" s="576"/>
    </row>
    <row r="4665" spans="1:1" s="556" customFormat="1" ht="12" hidden="1" customHeight="1">
      <c r="A4665" s="576"/>
    </row>
    <row r="4666" spans="1:1" s="556" customFormat="1" ht="12" hidden="1" customHeight="1">
      <c r="A4666" s="576"/>
    </row>
    <row r="4667" spans="1:1" s="556" customFormat="1" ht="12" hidden="1" customHeight="1">
      <c r="A4667" s="576"/>
    </row>
    <row r="4668" spans="1:1" s="556" customFormat="1" ht="12" hidden="1" customHeight="1">
      <c r="A4668" s="576"/>
    </row>
    <row r="4669" spans="1:1" s="556" customFormat="1" ht="12" hidden="1" customHeight="1">
      <c r="A4669" s="576"/>
    </row>
    <row r="4670" spans="1:1" s="556" customFormat="1" ht="12" hidden="1" customHeight="1">
      <c r="A4670" s="576"/>
    </row>
    <row r="4671" spans="1:1" s="556" customFormat="1" ht="12" hidden="1" customHeight="1">
      <c r="A4671" s="576"/>
    </row>
    <row r="4672" spans="1:1" s="556" customFormat="1" ht="12" hidden="1" customHeight="1">
      <c r="A4672" s="576"/>
    </row>
    <row r="4673" spans="1:1" s="556" customFormat="1" ht="12" hidden="1" customHeight="1">
      <c r="A4673" s="576"/>
    </row>
    <row r="4674" spans="1:1" s="556" customFormat="1" ht="12" hidden="1" customHeight="1">
      <c r="A4674" s="576"/>
    </row>
    <row r="4675" spans="1:1" s="556" customFormat="1" ht="12" hidden="1" customHeight="1">
      <c r="A4675" s="576"/>
    </row>
    <row r="4676" spans="1:1" s="556" customFormat="1" ht="12" hidden="1" customHeight="1">
      <c r="A4676" s="576"/>
    </row>
    <row r="4677" spans="1:1" s="556" customFormat="1" ht="12" hidden="1" customHeight="1">
      <c r="A4677" s="576"/>
    </row>
    <row r="4678" spans="1:1" s="556" customFormat="1" ht="12" hidden="1" customHeight="1">
      <c r="A4678" s="576"/>
    </row>
    <row r="4679" spans="1:1" s="556" customFormat="1" ht="12" hidden="1" customHeight="1">
      <c r="A4679" s="576"/>
    </row>
    <row r="4680" spans="1:1" s="556" customFormat="1" ht="12" hidden="1" customHeight="1">
      <c r="A4680" s="576"/>
    </row>
    <row r="4681" spans="1:1" s="556" customFormat="1" ht="12" hidden="1" customHeight="1">
      <c r="A4681" s="576"/>
    </row>
    <row r="4682" spans="1:1" s="556" customFormat="1" ht="12" hidden="1" customHeight="1">
      <c r="A4682" s="576"/>
    </row>
    <row r="4683" spans="1:1" s="556" customFormat="1" ht="12" hidden="1" customHeight="1">
      <c r="A4683" s="576"/>
    </row>
    <row r="4684" spans="1:1" s="556" customFormat="1" ht="12" hidden="1" customHeight="1">
      <c r="A4684" s="576"/>
    </row>
    <row r="4685" spans="1:1" s="556" customFormat="1" ht="12" hidden="1" customHeight="1">
      <c r="A4685" s="576"/>
    </row>
    <row r="4686" spans="1:1" s="556" customFormat="1" ht="12" hidden="1" customHeight="1">
      <c r="A4686" s="576"/>
    </row>
    <row r="4687" spans="1:1" s="556" customFormat="1" ht="12" hidden="1" customHeight="1">
      <c r="A4687" s="576"/>
    </row>
    <row r="4688" spans="1:1" s="556" customFormat="1" ht="12" hidden="1" customHeight="1">
      <c r="A4688" s="576"/>
    </row>
    <row r="4689" spans="1:1" s="556" customFormat="1" ht="12" hidden="1" customHeight="1">
      <c r="A4689" s="576"/>
    </row>
    <row r="4690" spans="1:1" s="556" customFormat="1" ht="12" hidden="1" customHeight="1">
      <c r="A4690" s="576"/>
    </row>
    <row r="4691" spans="1:1" s="556" customFormat="1" ht="12" hidden="1" customHeight="1">
      <c r="A4691" s="576"/>
    </row>
    <row r="4692" spans="1:1" s="556" customFormat="1" ht="12" hidden="1" customHeight="1">
      <c r="A4692" s="576"/>
    </row>
    <row r="4693" spans="1:1" s="556" customFormat="1" ht="12" hidden="1" customHeight="1">
      <c r="A4693" s="576"/>
    </row>
    <row r="4694" spans="1:1" s="556" customFormat="1" ht="12" hidden="1" customHeight="1">
      <c r="A4694" s="576"/>
    </row>
    <row r="4695" spans="1:1" s="556" customFormat="1" ht="12" hidden="1" customHeight="1">
      <c r="A4695" s="576"/>
    </row>
    <row r="4696" spans="1:1" s="556" customFormat="1" ht="12" hidden="1" customHeight="1">
      <c r="A4696" s="576"/>
    </row>
    <row r="4697" spans="1:1" s="556" customFormat="1" ht="12" hidden="1" customHeight="1">
      <c r="A4697" s="576"/>
    </row>
    <row r="4698" spans="1:1" s="556" customFormat="1" ht="12" hidden="1" customHeight="1">
      <c r="A4698" s="576"/>
    </row>
    <row r="4699" spans="1:1" s="556" customFormat="1" ht="12" hidden="1" customHeight="1">
      <c r="A4699" s="576"/>
    </row>
    <row r="4700" spans="1:1" s="556" customFormat="1" ht="12" hidden="1" customHeight="1">
      <c r="A4700" s="576"/>
    </row>
    <row r="4701" spans="1:1" s="556" customFormat="1" ht="12" hidden="1" customHeight="1">
      <c r="A4701" s="576"/>
    </row>
    <row r="4702" spans="1:1" s="556" customFormat="1" ht="12" hidden="1" customHeight="1">
      <c r="A4702" s="576"/>
    </row>
    <row r="4703" spans="1:1" s="556" customFormat="1" ht="12" hidden="1" customHeight="1">
      <c r="A4703" s="576"/>
    </row>
    <row r="4704" spans="1:1" s="556" customFormat="1" ht="12" hidden="1" customHeight="1">
      <c r="A4704" s="576"/>
    </row>
    <row r="4705" spans="1:1" s="556" customFormat="1" ht="12" hidden="1" customHeight="1">
      <c r="A4705" s="576"/>
    </row>
    <row r="4706" spans="1:1" s="556" customFormat="1" ht="12" hidden="1" customHeight="1">
      <c r="A4706" s="576"/>
    </row>
    <row r="4707" spans="1:1" s="556" customFormat="1" ht="12" hidden="1" customHeight="1">
      <c r="A4707" s="576"/>
    </row>
    <row r="4708" spans="1:1" s="556" customFormat="1" ht="12" hidden="1" customHeight="1">
      <c r="A4708" s="576"/>
    </row>
    <row r="4709" spans="1:1" s="556" customFormat="1" ht="12" hidden="1" customHeight="1">
      <c r="A4709" s="576"/>
    </row>
    <row r="4710" spans="1:1" s="556" customFormat="1" ht="12" hidden="1" customHeight="1">
      <c r="A4710" s="576"/>
    </row>
    <row r="4711" spans="1:1" s="556" customFormat="1" ht="12" hidden="1" customHeight="1">
      <c r="A4711" s="576"/>
    </row>
    <row r="4712" spans="1:1" s="556" customFormat="1" ht="12" hidden="1" customHeight="1">
      <c r="A4712" s="576"/>
    </row>
    <row r="4713" spans="1:1" s="556" customFormat="1" ht="12" hidden="1" customHeight="1">
      <c r="A4713" s="576"/>
    </row>
    <row r="4714" spans="1:1" s="556" customFormat="1" ht="12" hidden="1" customHeight="1">
      <c r="A4714" s="576"/>
    </row>
    <row r="4715" spans="1:1" s="556" customFormat="1" ht="12" hidden="1" customHeight="1">
      <c r="A4715" s="576"/>
    </row>
    <row r="4716" spans="1:1" s="556" customFormat="1" ht="12" hidden="1" customHeight="1">
      <c r="A4716" s="576"/>
    </row>
    <row r="4717" spans="1:1" s="556" customFormat="1" ht="12" hidden="1" customHeight="1">
      <c r="A4717" s="576"/>
    </row>
    <row r="4718" spans="1:1" s="556" customFormat="1" ht="12" hidden="1" customHeight="1">
      <c r="A4718" s="576"/>
    </row>
    <row r="4719" spans="1:1" s="556" customFormat="1" ht="12" hidden="1" customHeight="1">
      <c r="A4719" s="576"/>
    </row>
    <row r="4720" spans="1:1" s="556" customFormat="1" ht="12" hidden="1" customHeight="1">
      <c r="A4720" s="576"/>
    </row>
    <row r="4721" spans="1:1" s="556" customFormat="1" ht="12" hidden="1" customHeight="1">
      <c r="A4721" s="576"/>
    </row>
    <row r="4722" spans="1:1" s="556" customFormat="1" ht="12" hidden="1" customHeight="1">
      <c r="A4722" s="576"/>
    </row>
    <row r="4723" spans="1:1" s="556" customFormat="1" ht="12" hidden="1" customHeight="1">
      <c r="A4723" s="576"/>
    </row>
    <row r="4724" spans="1:1" s="556" customFormat="1" ht="12" hidden="1" customHeight="1">
      <c r="A4724" s="576"/>
    </row>
    <row r="4725" spans="1:1" s="556" customFormat="1" ht="12" hidden="1" customHeight="1">
      <c r="A4725" s="576"/>
    </row>
    <row r="4726" spans="1:1" s="556" customFormat="1" ht="12" hidden="1" customHeight="1">
      <c r="A4726" s="576"/>
    </row>
    <row r="4727" spans="1:1" s="556" customFormat="1" ht="12" hidden="1" customHeight="1">
      <c r="A4727" s="576"/>
    </row>
    <row r="4728" spans="1:1" s="556" customFormat="1" ht="12" hidden="1" customHeight="1">
      <c r="A4728" s="576"/>
    </row>
    <row r="4729" spans="1:1" s="556" customFormat="1" ht="12" hidden="1" customHeight="1">
      <c r="A4729" s="576"/>
    </row>
    <row r="4730" spans="1:1" s="556" customFormat="1" ht="12" hidden="1" customHeight="1">
      <c r="A4730" s="576"/>
    </row>
    <row r="4731" spans="1:1" s="556" customFormat="1" ht="12" hidden="1" customHeight="1">
      <c r="A4731" s="576"/>
    </row>
    <row r="4732" spans="1:1" s="556" customFormat="1" ht="12" hidden="1" customHeight="1">
      <c r="A4732" s="576"/>
    </row>
    <row r="4733" spans="1:1" s="556" customFormat="1" ht="12" hidden="1" customHeight="1">
      <c r="A4733" s="576"/>
    </row>
    <row r="4734" spans="1:1" s="556" customFormat="1" ht="12" hidden="1" customHeight="1">
      <c r="A4734" s="576"/>
    </row>
    <row r="4735" spans="1:1" s="556" customFormat="1" ht="12" hidden="1" customHeight="1">
      <c r="A4735" s="576"/>
    </row>
    <row r="4736" spans="1:1" s="556" customFormat="1" ht="12" hidden="1" customHeight="1">
      <c r="A4736" s="576"/>
    </row>
    <row r="4737" spans="1:1" s="556" customFormat="1" ht="12" hidden="1" customHeight="1">
      <c r="A4737" s="576"/>
    </row>
    <row r="4738" spans="1:1" s="556" customFormat="1" ht="12" hidden="1" customHeight="1">
      <c r="A4738" s="576"/>
    </row>
    <row r="4739" spans="1:1" s="556" customFormat="1" ht="12" hidden="1" customHeight="1">
      <c r="A4739" s="576"/>
    </row>
    <row r="4740" spans="1:1" s="556" customFormat="1" ht="12" hidden="1" customHeight="1">
      <c r="A4740" s="576"/>
    </row>
    <row r="4741" spans="1:1" s="556" customFormat="1" ht="12" hidden="1" customHeight="1">
      <c r="A4741" s="576"/>
    </row>
    <row r="4742" spans="1:1" s="556" customFormat="1" ht="12" hidden="1" customHeight="1">
      <c r="A4742" s="576"/>
    </row>
    <row r="4743" spans="1:1" s="556" customFormat="1" ht="12" hidden="1" customHeight="1">
      <c r="A4743" s="576"/>
    </row>
    <row r="4744" spans="1:1" s="556" customFormat="1" ht="12" hidden="1" customHeight="1">
      <c r="A4744" s="576"/>
    </row>
    <row r="4745" spans="1:1" s="556" customFormat="1" ht="12" hidden="1" customHeight="1">
      <c r="A4745" s="576"/>
    </row>
    <row r="4746" spans="1:1" s="556" customFormat="1" ht="12" hidden="1" customHeight="1">
      <c r="A4746" s="576"/>
    </row>
    <row r="4747" spans="1:1" s="556" customFormat="1" ht="12" hidden="1" customHeight="1">
      <c r="A4747" s="576"/>
    </row>
    <row r="4748" spans="1:1" s="556" customFormat="1" ht="12" hidden="1" customHeight="1">
      <c r="A4748" s="576"/>
    </row>
    <row r="4749" spans="1:1" s="556" customFormat="1" ht="12" hidden="1" customHeight="1">
      <c r="A4749" s="576"/>
    </row>
    <row r="4750" spans="1:1" s="556" customFormat="1" ht="12" hidden="1" customHeight="1">
      <c r="A4750" s="576"/>
    </row>
    <row r="4751" spans="1:1" s="556" customFormat="1" ht="12" hidden="1" customHeight="1">
      <c r="A4751" s="576"/>
    </row>
    <row r="4752" spans="1:1" s="556" customFormat="1" ht="12" hidden="1" customHeight="1">
      <c r="A4752" s="576"/>
    </row>
    <row r="4753" spans="1:1" s="556" customFormat="1" ht="12" hidden="1" customHeight="1">
      <c r="A4753" s="576"/>
    </row>
    <row r="4754" spans="1:1" s="556" customFormat="1" ht="12" hidden="1" customHeight="1">
      <c r="A4754" s="576"/>
    </row>
    <row r="4755" spans="1:1" s="556" customFormat="1" ht="12" hidden="1" customHeight="1">
      <c r="A4755" s="576"/>
    </row>
    <row r="4756" spans="1:1" s="556" customFormat="1" ht="12" hidden="1" customHeight="1">
      <c r="A4756" s="576"/>
    </row>
    <row r="4757" spans="1:1" s="556" customFormat="1" ht="12" hidden="1" customHeight="1">
      <c r="A4757" s="576"/>
    </row>
    <row r="4758" spans="1:1" s="556" customFormat="1" ht="12" hidden="1" customHeight="1">
      <c r="A4758" s="576"/>
    </row>
    <row r="4759" spans="1:1" s="556" customFormat="1" ht="12" hidden="1" customHeight="1">
      <c r="A4759" s="576"/>
    </row>
    <row r="4760" spans="1:1" s="556" customFormat="1" ht="12" hidden="1" customHeight="1">
      <c r="A4760" s="576"/>
    </row>
    <row r="4761" spans="1:1" s="556" customFormat="1" ht="12" hidden="1" customHeight="1">
      <c r="A4761" s="576"/>
    </row>
    <row r="4762" spans="1:1" s="556" customFormat="1" ht="12" hidden="1" customHeight="1">
      <c r="A4762" s="576"/>
    </row>
    <row r="4763" spans="1:1" s="556" customFormat="1" ht="12" hidden="1" customHeight="1">
      <c r="A4763" s="576"/>
    </row>
    <row r="4764" spans="1:1" s="556" customFormat="1" ht="12" hidden="1" customHeight="1">
      <c r="A4764" s="576"/>
    </row>
    <row r="4765" spans="1:1" s="556" customFormat="1" ht="12" hidden="1" customHeight="1">
      <c r="A4765" s="576"/>
    </row>
    <row r="4766" spans="1:1" s="556" customFormat="1" ht="12" hidden="1" customHeight="1">
      <c r="A4766" s="576"/>
    </row>
    <row r="4767" spans="1:1" s="556" customFormat="1" ht="12" hidden="1" customHeight="1">
      <c r="A4767" s="576"/>
    </row>
    <row r="4768" spans="1:1" s="556" customFormat="1" ht="12" hidden="1" customHeight="1">
      <c r="A4768" s="576"/>
    </row>
    <row r="4769" spans="1:1" s="556" customFormat="1" ht="12" hidden="1" customHeight="1">
      <c r="A4769" s="576"/>
    </row>
    <row r="4770" spans="1:1" s="556" customFormat="1" ht="12" hidden="1" customHeight="1">
      <c r="A4770" s="576"/>
    </row>
    <row r="4771" spans="1:1" s="556" customFormat="1" ht="12" hidden="1" customHeight="1">
      <c r="A4771" s="576"/>
    </row>
    <row r="4772" spans="1:1" s="556" customFormat="1" ht="12" hidden="1" customHeight="1">
      <c r="A4772" s="576"/>
    </row>
    <row r="4773" spans="1:1" s="556" customFormat="1" ht="12" hidden="1" customHeight="1">
      <c r="A4773" s="576"/>
    </row>
    <row r="4774" spans="1:1" s="556" customFormat="1" ht="12" hidden="1" customHeight="1">
      <c r="A4774" s="576"/>
    </row>
    <row r="4775" spans="1:1" s="556" customFormat="1" ht="12" hidden="1" customHeight="1">
      <c r="A4775" s="576"/>
    </row>
    <row r="4776" spans="1:1" s="556" customFormat="1" ht="12" hidden="1" customHeight="1">
      <c r="A4776" s="576"/>
    </row>
    <row r="4777" spans="1:1" s="556" customFormat="1" ht="12" hidden="1" customHeight="1">
      <c r="A4777" s="576"/>
    </row>
    <row r="4778" spans="1:1" s="556" customFormat="1" ht="12" hidden="1" customHeight="1">
      <c r="A4778" s="576"/>
    </row>
    <row r="4779" spans="1:1" s="556" customFormat="1" ht="12" hidden="1" customHeight="1">
      <c r="A4779" s="576"/>
    </row>
    <row r="4780" spans="1:1" s="556" customFormat="1" ht="12" hidden="1" customHeight="1">
      <c r="A4780" s="576"/>
    </row>
    <row r="4781" spans="1:1" s="556" customFormat="1" ht="12" hidden="1" customHeight="1">
      <c r="A4781" s="576"/>
    </row>
    <row r="4782" spans="1:1" s="556" customFormat="1" ht="12" hidden="1" customHeight="1">
      <c r="A4782" s="576"/>
    </row>
    <row r="4783" spans="1:1" s="556" customFormat="1" ht="12" hidden="1" customHeight="1">
      <c r="A4783" s="576"/>
    </row>
    <row r="4784" spans="1:1" s="556" customFormat="1" ht="12" hidden="1" customHeight="1">
      <c r="A4784" s="576"/>
    </row>
    <row r="4785" spans="1:1" s="556" customFormat="1" ht="12" hidden="1" customHeight="1">
      <c r="A4785" s="576"/>
    </row>
    <row r="4786" spans="1:1" s="556" customFormat="1" ht="12" hidden="1" customHeight="1">
      <c r="A4786" s="576"/>
    </row>
    <row r="4787" spans="1:1" s="556" customFormat="1" ht="12" hidden="1" customHeight="1">
      <c r="A4787" s="576"/>
    </row>
    <row r="4788" spans="1:1" s="556" customFormat="1" ht="12" hidden="1" customHeight="1">
      <c r="A4788" s="576"/>
    </row>
    <row r="4789" spans="1:1" s="556" customFormat="1" ht="12" hidden="1" customHeight="1">
      <c r="A4789" s="576"/>
    </row>
    <row r="4790" spans="1:1" s="556" customFormat="1" ht="12" hidden="1" customHeight="1">
      <c r="A4790" s="576"/>
    </row>
    <row r="4791" spans="1:1" s="556" customFormat="1" ht="12" hidden="1" customHeight="1">
      <c r="A4791" s="576"/>
    </row>
    <row r="4792" spans="1:1" s="556" customFormat="1" ht="12" hidden="1" customHeight="1">
      <c r="A4792" s="576"/>
    </row>
    <row r="4793" spans="1:1" s="556" customFormat="1" ht="12" hidden="1" customHeight="1">
      <c r="A4793" s="576"/>
    </row>
    <row r="4794" spans="1:1" s="556" customFormat="1" ht="12" hidden="1" customHeight="1">
      <c r="A4794" s="576"/>
    </row>
    <row r="4795" spans="1:1" s="556" customFormat="1" ht="12" hidden="1" customHeight="1">
      <c r="A4795" s="576"/>
    </row>
    <row r="4796" spans="1:1" s="556" customFormat="1" ht="12" hidden="1" customHeight="1">
      <c r="A4796" s="576"/>
    </row>
    <row r="4797" spans="1:1" s="556" customFormat="1" ht="12" hidden="1" customHeight="1">
      <c r="A4797" s="576"/>
    </row>
    <row r="4798" spans="1:1" s="556" customFormat="1" ht="12" hidden="1" customHeight="1">
      <c r="A4798" s="576"/>
    </row>
    <row r="4799" spans="1:1" s="556" customFormat="1" ht="12" hidden="1" customHeight="1">
      <c r="A4799" s="576"/>
    </row>
    <row r="4800" spans="1:1" s="556" customFormat="1" ht="12" hidden="1" customHeight="1">
      <c r="A4800" s="576"/>
    </row>
    <row r="4801" spans="1:1" s="556" customFormat="1" ht="12" hidden="1" customHeight="1">
      <c r="A4801" s="576"/>
    </row>
    <row r="4802" spans="1:1" s="556" customFormat="1" ht="12" hidden="1" customHeight="1">
      <c r="A4802" s="576"/>
    </row>
    <row r="4803" spans="1:1" s="556" customFormat="1" ht="12" hidden="1" customHeight="1">
      <c r="A4803" s="576"/>
    </row>
    <row r="4804" spans="1:1" s="556" customFormat="1" ht="12" hidden="1" customHeight="1">
      <c r="A4804" s="576"/>
    </row>
    <row r="4805" spans="1:1" s="556" customFormat="1" ht="12" hidden="1" customHeight="1">
      <c r="A4805" s="576"/>
    </row>
    <row r="4806" spans="1:1" s="556" customFormat="1" ht="12" hidden="1" customHeight="1">
      <c r="A4806" s="576"/>
    </row>
    <row r="4807" spans="1:1" s="556" customFormat="1" ht="12" hidden="1" customHeight="1">
      <c r="A4807" s="576"/>
    </row>
    <row r="4808" spans="1:1" s="556" customFormat="1" ht="12" hidden="1" customHeight="1">
      <c r="A4808" s="576"/>
    </row>
    <row r="4809" spans="1:1" s="556" customFormat="1" ht="12" hidden="1" customHeight="1">
      <c r="A4809" s="576"/>
    </row>
    <row r="4810" spans="1:1" s="556" customFormat="1" ht="12" hidden="1" customHeight="1">
      <c r="A4810" s="576"/>
    </row>
    <row r="4811" spans="1:1" s="556" customFormat="1" ht="12" hidden="1" customHeight="1">
      <c r="A4811" s="576"/>
    </row>
    <row r="4812" spans="1:1" s="556" customFormat="1" ht="12" hidden="1" customHeight="1">
      <c r="A4812" s="576"/>
    </row>
    <row r="4813" spans="1:1" s="556" customFormat="1" ht="12" hidden="1" customHeight="1">
      <c r="A4813" s="576"/>
    </row>
    <row r="4814" spans="1:1" s="556" customFormat="1" ht="12" hidden="1" customHeight="1">
      <c r="A4814" s="576"/>
    </row>
    <row r="4815" spans="1:1" s="556" customFormat="1" ht="12" hidden="1" customHeight="1">
      <c r="A4815" s="576"/>
    </row>
    <row r="4816" spans="1:1" s="556" customFormat="1" ht="12" hidden="1" customHeight="1">
      <c r="A4816" s="576"/>
    </row>
    <row r="4817" spans="1:1" s="556" customFormat="1" ht="12" hidden="1" customHeight="1">
      <c r="A4817" s="576"/>
    </row>
    <row r="4818" spans="1:1" s="556" customFormat="1" ht="12" hidden="1" customHeight="1">
      <c r="A4818" s="576"/>
    </row>
    <row r="4819" spans="1:1" s="556" customFormat="1" ht="12" hidden="1" customHeight="1">
      <c r="A4819" s="576"/>
    </row>
    <row r="4820" spans="1:1" s="556" customFormat="1" ht="12" hidden="1" customHeight="1">
      <c r="A4820" s="576"/>
    </row>
    <row r="4821" spans="1:1" s="556" customFormat="1" ht="12" hidden="1" customHeight="1">
      <c r="A4821" s="576"/>
    </row>
    <row r="4822" spans="1:1" s="556" customFormat="1" ht="12" hidden="1" customHeight="1">
      <c r="A4822" s="576"/>
    </row>
    <row r="4823" spans="1:1" s="556" customFormat="1" ht="12" hidden="1" customHeight="1">
      <c r="A4823" s="576"/>
    </row>
    <row r="4824" spans="1:1" s="556" customFormat="1" ht="12" hidden="1" customHeight="1">
      <c r="A4824" s="576"/>
    </row>
    <row r="4825" spans="1:1" s="556" customFormat="1" ht="12" hidden="1" customHeight="1">
      <c r="A4825" s="576"/>
    </row>
    <row r="4826" spans="1:1" s="556" customFormat="1" ht="12" hidden="1" customHeight="1">
      <c r="A4826" s="576"/>
    </row>
    <row r="4827" spans="1:1" s="556" customFormat="1" ht="12" hidden="1" customHeight="1">
      <c r="A4827" s="576"/>
    </row>
    <row r="4828" spans="1:1" s="556" customFormat="1" ht="12" hidden="1" customHeight="1">
      <c r="A4828" s="576"/>
    </row>
    <row r="4829" spans="1:1" s="556" customFormat="1" ht="12" hidden="1" customHeight="1">
      <c r="A4829" s="576"/>
    </row>
    <row r="4830" spans="1:1" s="556" customFormat="1" ht="12" hidden="1" customHeight="1">
      <c r="A4830" s="576"/>
    </row>
    <row r="4831" spans="1:1" s="556" customFormat="1" ht="12" hidden="1" customHeight="1">
      <c r="A4831" s="576"/>
    </row>
    <row r="4832" spans="1:1" s="556" customFormat="1" ht="12" hidden="1" customHeight="1">
      <c r="A4832" s="576"/>
    </row>
    <row r="4833" spans="1:1" s="556" customFormat="1" ht="12" hidden="1" customHeight="1">
      <c r="A4833" s="576"/>
    </row>
    <row r="4834" spans="1:1" s="556" customFormat="1" ht="12" hidden="1" customHeight="1">
      <c r="A4834" s="576"/>
    </row>
    <row r="4835" spans="1:1" s="556" customFormat="1" ht="12" hidden="1" customHeight="1">
      <c r="A4835" s="576"/>
    </row>
    <row r="4836" spans="1:1" s="556" customFormat="1" ht="12" hidden="1" customHeight="1">
      <c r="A4836" s="576"/>
    </row>
    <row r="4837" spans="1:1" s="556" customFormat="1" ht="12" hidden="1" customHeight="1">
      <c r="A4837" s="576"/>
    </row>
    <row r="4838" spans="1:1" s="556" customFormat="1" ht="12" hidden="1" customHeight="1">
      <c r="A4838" s="576"/>
    </row>
    <row r="4839" spans="1:1" s="556" customFormat="1" ht="12" hidden="1" customHeight="1">
      <c r="A4839" s="576"/>
    </row>
    <row r="4840" spans="1:1" s="556" customFormat="1" ht="12" hidden="1" customHeight="1">
      <c r="A4840" s="576"/>
    </row>
    <row r="4841" spans="1:1" s="556" customFormat="1" ht="12" hidden="1" customHeight="1">
      <c r="A4841" s="576"/>
    </row>
    <row r="4842" spans="1:1" s="556" customFormat="1" ht="12" hidden="1" customHeight="1">
      <c r="A4842" s="576"/>
    </row>
    <row r="4843" spans="1:1" s="556" customFormat="1" ht="12" hidden="1" customHeight="1">
      <c r="A4843" s="576"/>
    </row>
    <row r="4844" spans="1:1" s="556" customFormat="1" ht="12" hidden="1" customHeight="1">
      <c r="A4844" s="576"/>
    </row>
    <row r="4845" spans="1:1" s="556" customFormat="1" ht="12" hidden="1" customHeight="1">
      <c r="A4845" s="576"/>
    </row>
    <row r="4846" spans="1:1" s="556" customFormat="1" ht="12" hidden="1" customHeight="1">
      <c r="A4846" s="576"/>
    </row>
    <row r="4847" spans="1:1" s="556" customFormat="1" ht="12" hidden="1" customHeight="1">
      <c r="A4847" s="576"/>
    </row>
    <row r="4848" spans="1:1" s="556" customFormat="1" ht="12" hidden="1" customHeight="1">
      <c r="A4848" s="576"/>
    </row>
    <row r="4849" spans="1:1" s="556" customFormat="1" ht="12" hidden="1" customHeight="1">
      <c r="A4849" s="576"/>
    </row>
    <row r="4850" spans="1:1" s="556" customFormat="1" ht="12" hidden="1" customHeight="1">
      <c r="A4850" s="576"/>
    </row>
    <row r="4851" spans="1:1" s="556" customFormat="1" ht="12" hidden="1" customHeight="1">
      <c r="A4851" s="576"/>
    </row>
    <row r="4852" spans="1:1" s="556" customFormat="1" ht="12" hidden="1" customHeight="1">
      <c r="A4852" s="576"/>
    </row>
    <row r="4853" spans="1:1" s="556" customFormat="1" ht="12" hidden="1" customHeight="1">
      <c r="A4853" s="576"/>
    </row>
    <row r="4854" spans="1:1" s="556" customFormat="1" ht="12" hidden="1" customHeight="1">
      <c r="A4854" s="576"/>
    </row>
    <row r="4855" spans="1:1" s="556" customFormat="1" ht="12" hidden="1" customHeight="1">
      <c r="A4855" s="576"/>
    </row>
    <row r="4856" spans="1:1" s="556" customFormat="1" ht="12" hidden="1" customHeight="1">
      <c r="A4856" s="576"/>
    </row>
    <row r="4857" spans="1:1" s="556" customFormat="1" ht="12" hidden="1" customHeight="1">
      <c r="A4857" s="576"/>
    </row>
    <row r="4858" spans="1:1" s="556" customFormat="1" ht="12" hidden="1" customHeight="1">
      <c r="A4858" s="576"/>
    </row>
    <row r="4859" spans="1:1" s="556" customFormat="1" ht="12" hidden="1" customHeight="1">
      <c r="A4859" s="576"/>
    </row>
    <row r="4860" spans="1:1" s="556" customFormat="1" ht="12" hidden="1" customHeight="1">
      <c r="A4860" s="576"/>
    </row>
    <row r="4861" spans="1:1" s="556" customFormat="1" ht="12" hidden="1" customHeight="1">
      <c r="A4861" s="576"/>
    </row>
    <row r="4862" spans="1:1" s="556" customFormat="1" ht="12" hidden="1" customHeight="1">
      <c r="A4862" s="576"/>
    </row>
    <row r="4863" spans="1:1" s="556" customFormat="1" ht="12" hidden="1" customHeight="1">
      <c r="A4863" s="576"/>
    </row>
    <row r="4864" spans="1:1" s="556" customFormat="1" ht="12" hidden="1" customHeight="1">
      <c r="A4864" s="576"/>
    </row>
    <row r="4865" spans="1:1" s="556" customFormat="1" ht="12" hidden="1" customHeight="1">
      <c r="A4865" s="576"/>
    </row>
    <row r="4866" spans="1:1" s="556" customFormat="1" ht="12" hidden="1" customHeight="1">
      <c r="A4866" s="576"/>
    </row>
    <row r="4867" spans="1:1" s="556" customFormat="1" ht="12" hidden="1" customHeight="1">
      <c r="A4867" s="576"/>
    </row>
    <row r="4868" spans="1:1" s="556" customFormat="1" ht="12" hidden="1" customHeight="1">
      <c r="A4868" s="576"/>
    </row>
    <row r="4869" spans="1:1" s="556" customFormat="1" ht="12" hidden="1" customHeight="1">
      <c r="A4869" s="576"/>
    </row>
    <row r="4870" spans="1:1" s="556" customFormat="1" ht="12" hidden="1" customHeight="1">
      <c r="A4870" s="576"/>
    </row>
    <row r="4871" spans="1:1" s="556" customFormat="1" ht="12" hidden="1" customHeight="1">
      <c r="A4871" s="576"/>
    </row>
    <row r="4872" spans="1:1" s="556" customFormat="1" ht="12" hidden="1" customHeight="1">
      <c r="A4872" s="576"/>
    </row>
    <row r="4873" spans="1:1" s="556" customFormat="1" ht="12" hidden="1" customHeight="1">
      <c r="A4873" s="576"/>
    </row>
    <row r="4874" spans="1:1" s="556" customFormat="1" ht="12" hidden="1" customHeight="1">
      <c r="A4874" s="576"/>
    </row>
    <row r="4875" spans="1:1" s="556" customFormat="1" ht="12" hidden="1" customHeight="1">
      <c r="A4875" s="576"/>
    </row>
    <row r="4876" spans="1:1" s="556" customFormat="1" ht="12" hidden="1" customHeight="1">
      <c r="A4876" s="576"/>
    </row>
    <row r="4877" spans="1:1" s="556" customFormat="1" ht="12" hidden="1" customHeight="1">
      <c r="A4877" s="576"/>
    </row>
    <row r="4878" spans="1:1" s="556" customFormat="1" ht="12" hidden="1" customHeight="1">
      <c r="A4878" s="576"/>
    </row>
    <row r="4879" spans="1:1" s="556" customFormat="1" ht="12" hidden="1" customHeight="1">
      <c r="A4879" s="576"/>
    </row>
    <row r="4880" spans="1:1" s="556" customFormat="1" ht="12" hidden="1" customHeight="1">
      <c r="A4880" s="576"/>
    </row>
    <row r="4881" spans="1:1" s="556" customFormat="1" ht="12" hidden="1" customHeight="1">
      <c r="A4881" s="576"/>
    </row>
    <row r="4882" spans="1:1" s="556" customFormat="1" ht="12" hidden="1" customHeight="1">
      <c r="A4882" s="576"/>
    </row>
    <row r="4883" spans="1:1" s="556" customFormat="1" ht="12" hidden="1" customHeight="1">
      <c r="A4883" s="576"/>
    </row>
    <row r="4884" spans="1:1" s="556" customFormat="1" ht="12" hidden="1" customHeight="1">
      <c r="A4884" s="576"/>
    </row>
    <row r="4885" spans="1:1" s="556" customFormat="1" ht="12" hidden="1" customHeight="1">
      <c r="A4885" s="576"/>
    </row>
    <row r="4886" spans="1:1" s="556" customFormat="1" ht="12" hidden="1" customHeight="1">
      <c r="A4886" s="576"/>
    </row>
    <row r="4887" spans="1:1" s="556" customFormat="1" ht="12" hidden="1" customHeight="1">
      <c r="A4887" s="576"/>
    </row>
    <row r="4888" spans="1:1" s="556" customFormat="1" ht="12" hidden="1" customHeight="1">
      <c r="A4888" s="576"/>
    </row>
    <row r="4889" spans="1:1" s="556" customFormat="1" ht="12" hidden="1" customHeight="1">
      <c r="A4889" s="576"/>
    </row>
    <row r="4890" spans="1:1" s="556" customFormat="1" ht="12" hidden="1" customHeight="1">
      <c r="A4890" s="576"/>
    </row>
    <row r="4891" spans="1:1" s="556" customFormat="1" ht="12" hidden="1" customHeight="1">
      <c r="A4891" s="576"/>
    </row>
    <row r="4892" spans="1:1" s="556" customFormat="1" ht="12" hidden="1" customHeight="1">
      <c r="A4892" s="576"/>
    </row>
    <row r="4893" spans="1:1" s="556" customFormat="1" ht="12" hidden="1" customHeight="1">
      <c r="A4893" s="576"/>
    </row>
    <row r="4894" spans="1:1" s="556" customFormat="1" ht="12" hidden="1" customHeight="1">
      <c r="A4894" s="576"/>
    </row>
    <row r="4895" spans="1:1" s="556" customFormat="1" ht="12" hidden="1" customHeight="1">
      <c r="A4895" s="576"/>
    </row>
    <row r="4896" spans="1:1" s="556" customFormat="1" ht="12" hidden="1" customHeight="1">
      <c r="A4896" s="576"/>
    </row>
    <row r="4897" spans="1:1" s="556" customFormat="1" ht="12" hidden="1" customHeight="1">
      <c r="A4897" s="576"/>
    </row>
    <row r="4898" spans="1:1" s="556" customFormat="1" ht="12" hidden="1" customHeight="1">
      <c r="A4898" s="576"/>
    </row>
    <row r="4899" spans="1:1" s="556" customFormat="1" ht="12" hidden="1" customHeight="1">
      <c r="A4899" s="576"/>
    </row>
    <row r="4900" spans="1:1" s="556" customFormat="1" ht="12" hidden="1" customHeight="1">
      <c r="A4900" s="576"/>
    </row>
    <row r="4901" spans="1:1" s="556" customFormat="1" ht="12" hidden="1" customHeight="1">
      <c r="A4901" s="576"/>
    </row>
    <row r="4902" spans="1:1" s="556" customFormat="1" ht="12" hidden="1" customHeight="1">
      <c r="A4902" s="576"/>
    </row>
    <row r="4903" spans="1:1" s="556" customFormat="1" ht="12" hidden="1" customHeight="1">
      <c r="A4903" s="576"/>
    </row>
    <row r="4904" spans="1:1" s="556" customFormat="1" ht="12" hidden="1" customHeight="1">
      <c r="A4904" s="576"/>
    </row>
    <row r="4905" spans="1:1" s="556" customFormat="1" ht="12" hidden="1" customHeight="1">
      <c r="A4905" s="576"/>
    </row>
    <row r="4906" spans="1:1" s="556" customFormat="1" ht="12" hidden="1" customHeight="1">
      <c r="A4906" s="576"/>
    </row>
    <row r="4907" spans="1:1" s="556" customFormat="1" ht="12" hidden="1" customHeight="1">
      <c r="A4907" s="576"/>
    </row>
    <row r="4908" spans="1:1" s="556" customFormat="1" ht="12" hidden="1" customHeight="1">
      <c r="A4908" s="576"/>
    </row>
    <row r="4909" spans="1:1" s="556" customFormat="1" ht="12" hidden="1" customHeight="1">
      <c r="A4909" s="576"/>
    </row>
    <row r="4910" spans="1:1" s="556" customFormat="1" ht="12" hidden="1" customHeight="1">
      <c r="A4910" s="576"/>
    </row>
    <row r="4911" spans="1:1" s="556" customFormat="1" ht="12" hidden="1" customHeight="1">
      <c r="A4911" s="576"/>
    </row>
    <row r="4912" spans="1:1" s="556" customFormat="1" ht="12" hidden="1" customHeight="1">
      <c r="A4912" s="576"/>
    </row>
    <row r="4913" spans="1:1" s="556" customFormat="1" ht="12" hidden="1" customHeight="1">
      <c r="A4913" s="576"/>
    </row>
    <row r="4914" spans="1:1" s="556" customFormat="1" ht="12" hidden="1" customHeight="1">
      <c r="A4914" s="576"/>
    </row>
    <row r="4915" spans="1:1" s="556" customFormat="1" ht="12" hidden="1" customHeight="1">
      <c r="A4915" s="576"/>
    </row>
    <row r="4916" spans="1:1" s="556" customFormat="1" ht="12" hidden="1" customHeight="1">
      <c r="A4916" s="576"/>
    </row>
    <row r="4917" spans="1:1" s="556" customFormat="1" ht="12" hidden="1" customHeight="1">
      <c r="A4917" s="576"/>
    </row>
    <row r="4918" spans="1:1" s="556" customFormat="1" ht="12" hidden="1" customHeight="1">
      <c r="A4918" s="576"/>
    </row>
    <row r="4919" spans="1:1" s="556" customFormat="1" ht="12" hidden="1" customHeight="1">
      <c r="A4919" s="576"/>
    </row>
    <row r="4920" spans="1:1" s="556" customFormat="1" ht="12" hidden="1" customHeight="1">
      <c r="A4920" s="576"/>
    </row>
    <row r="4921" spans="1:1" s="556" customFormat="1" ht="12" hidden="1" customHeight="1">
      <c r="A4921" s="576"/>
    </row>
    <row r="4922" spans="1:1" s="556" customFormat="1" ht="12" hidden="1" customHeight="1">
      <c r="A4922" s="576"/>
    </row>
    <row r="4923" spans="1:1" s="556" customFormat="1" ht="12" hidden="1" customHeight="1">
      <c r="A4923" s="576"/>
    </row>
    <row r="4924" spans="1:1" s="556" customFormat="1" ht="12" hidden="1" customHeight="1">
      <c r="A4924" s="576"/>
    </row>
    <row r="4925" spans="1:1" s="556" customFormat="1" ht="12" hidden="1" customHeight="1">
      <c r="A4925" s="576"/>
    </row>
    <row r="4926" spans="1:1" s="556" customFormat="1" ht="12" hidden="1" customHeight="1">
      <c r="A4926" s="576"/>
    </row>
    <row r="4927" spans="1:1" s="556" customFormat="1" ht="12" hidden="1" customHeight="1">
      <c r="A4927" s="576"/>
    </row>
    <row r="4928" spans="1:1" s="556" customFormat="1" ht="12" hidden="1" customHeight="1">
      <c r="A4928" s="576"/>
    </row>
    <row r="4929" spans="1:1" s="556" customFormat="1" ht="12" hidden="1" customHeight="1">
      <c r="A4929" s="576"/>
    </row>
    <row r="4930" spans="1:1" s="556" customFormat="1" ht="12" hidden="1" customHeight="1">
      <c r="A4930" s="576"/>
    </row>
    <row r="4931" spans="1:1" s="556" customFormat="1" ht="12" hidden="1" customHeight="1">
      <c r="A4931" s="576"/>
    </row>
    <row r="4932" spans="1:1" s="556" customFormat="1" ht="12" hidden="1" customHeight="1">
      <c r="A4932" s="576"/>
    </row>
    <row r="4933" spans="1:1" s="556" customFormat="1" ht="12" hidden="1" customHeight="1">
      <c r="A4933" s="576"/>
    </row>
    <row r="4934" spans="1:1" s="556" customFormat="1" ht="12" hidden="1" customHeight="1">
      <c r="A4934" s="576"/>
    </row>
    <row r="4935" spans="1:1" s="556" customFormat="1" ht="12" hidden="1" customHeight="1">
      <c r="A4935" s="576"/>
    </row>
    <row r="4936" spans="1:1" s="556" customFormat="1" ht="12" hidden="1" customHeight="1">
      <c r="A4936" s="576"/>
    </row>
    <row r="4937" spans="1:1" s="556" customFormat="1" ht="12" hidden="1" customHeight="1">
      <c r="A4937" s="576"/>
    </row>
    <row r="4938" spans="1:1" s="556" customFormat="1" ht="12" hidden="1" customHeight="1">
      <c r="A4938" s="576"/>
    </row>
    <row r="4939" spans="1:1" s="556" customFormat="1" ht="12" hidden="1" customHeight="1">
      <c r="A4939" s="576"/>
    </row>
    <row r="4940" spans="1:1" s="556" customFormat="1" ht="12" hidden="1" customHeight="1">
      <c r="A4940" s="576"/>
    </row>
    <row r="4941" spans="1:1" s="556" customFormat="1" ht="12" hidden="1" customHeight="1">
      <c r="A4941" s="576"/>
    </row>
    <row r="4942" spans="1:1" s="556" customFormat="1" ht="12" hidden="1" customHeight="1">
      <c r="A4942" s="576"/>
    </row>
    <row r="4943" spans="1:1" s="556" customFormat="1" ht="12" hidden="1" customHeight="1">
      <c r="A4943" s="576"/>
    </row>
    <row r="4944" spans="1:1" s="556" customFormat="1" ht="12" hidden="1" customHeight="1">
      <c r="A4944" s="576"/>
    </row>
    <row r="4945" spans="1:1" s="556" customFormat="1" ht="12" hidden="1" customHeight="1">
      <c r="A4945" s="576"/>
    </row>
    <row r="4946" spans="1:1" s="556" customFormat="1" ht="12" hidden="1" customHeight="1">
      <c r="A4946" s="576"/>
    </row>
    <row r="4947" spans="1:1" s="556" customFormat="1" ht="12" hidden="1" customHeight="1">
      <c r="A4947" s="576"/>
    </row>
    <row r="4948" spans="1:1" s="556" customFormat="1" ht="12" hidden="1" customHeight="1">
      <c r="A4948" s="576"/>
    </row>
    <row r="4949" spans="1:1" s="556" customFormat="1" ht="12" hidden="1" customHeight="1">
      <c r="A4949" s="576"/>
    </row>
    <row r="4950" spans="1:1" s="556" customFormat="1" ht="12" hidden="1" customHeight="1">
      <c r="A4950" s="576"/>
    </row>
    <row r="4951" spans="1:1" s="556" customFormat="1" ht="12" hidden="1" customHeight="1">
      <c r="A4951" s="576"/>
    </row>
    <row r="4952" spans="1:1" s="556" customFormat="1" ht="12" hidden="1" customHeight="1">
      <c r="A4952" s="576"/>
    </row>
    <row r="4953" spans="1:1" s="556" customFormat="1" ht="12" hidden="1" customHeight="1">
      <c r="A4953" s="576"/>
    </row>
    <row r="4954" spans="1:1" s="556" customFormat="1" ht="12" hidden="1" customHeight="1">
      <c r="A4954" s="576"/>
    </row>
    <row r="4955" spans="1:1" s="556" customFormat="1" ht="12" hidden="1" customHeight="1">
      <c r="A4955" s="576"/>
    </row>
    <row r="4956" spans="1:1" s="556" customFormat="1" ht="12" hidden="1" customHeight="1">
      <c r="A4956" s="576"/>
    </row>
    <row r="4957" spans="1:1" s="556" customFormat="1" ht="12" hidden="1" customHeight="1">
      <c r="A4957" s="576"/>
    </row>
    <row r="4958" spans="1:1" s="556" customFormat="1" ht="12" hidden="1" customHeight="1">
      <c r="A4958" s="576"/>
    </row>
    <row r="4959" spans="1:1" s="556" customFormat="1" ht="12" hidden="1" customHeight="1">
      <c r="A4959" s="576"/>
    </row>
    <row r="4960" spans="1:1" s="556" customFormat="1" ht="12" hidden="1" customHeight="1">
      <c r="A4960" s="576"/>
    </row>
    <row r="4961" spans="1:1" s="556" customFormat="1" ht="12" hidden="1" customHeight="1">
      <c r="A4961" s="576"/>
    </row>
    <row r="4962" spans="1:1" s="556" customFormat="1" ht="12" hidden="1" customHeight="1">
      <c r="A4962" s="576"/>
    </row>
    <row r="4963" spans="1:1" s="556" customFormat="1" ht="12" hidden="1" customHeight="1">
      <c r="A4963" s="576"/>
    </row>
    <row r="4964" spans="1:1" s="556" customFormat="1" ht="12" hidden="1" customHeight="1">
      <c r="A4964" s="576"/>
    </row>
    <row r="4965" spans="1:1" s="556" customFormat="1" ht="12" hidden="1" customHeight="1">
      <c r="A4965" s="576"/>
    </row>
    <row r="4966" spans="1:1" s="556" customFormat="1" ht="12" hidden="1" customHeight="1">
      <c r="A4966" s="576"/>
    </row>
    <row r="4967" spans="1:1" s="556" customFormat="1" ht="12" hidden="1" customHeight="1">
      <c r="A4967" s="576"/>
    </row>
    <row r="4968" spans="1:1" s="556" customFormat="1" ht="12" hidden="1" customHeight="1">
      <c r="A4968" s="576"/>
    </row>
    <row r="4969" spans="1:1" s="556" customFormat="1" ht="12" hidden="1" customHeight="1">
      <c r="A4969" s="576"/>
    </row>
    <row r="4970" spans="1:1" s="556" customFormat="1" ht="12" hidden="1" customHeight="1">
      <c r="A4970" s="576"/>
    </row>
    <row r="4971" spans="1:1" s="556" customFormat="1" ht="12" hidden="1" customHeight="1">
      <c r="A4971" s="576"/>
    </row>
    <row r="4972" spans="1:1" s="556" customFormat="1" ht="12" hidden="1" customHeight="1">
      <c r="A4972" s="576"/>
    </row>
    <row r="4973" spans="1:1" s="556" customFormat="1" ht="12" hidden="1" customHeight="1">
      <c r="A4973" s="576"/>
    </row>
    <row r="4974" spans="1:1" s="556" customFormat="1" ht="12" hidden="1" customHeight="1">
      <c r="A4974" s="576"/>
    </row>
    <row r="4975" spans="1:1" s="556" customFormat="1" ht="12" hidden="1" customHeight="1">
      <c r="A4975" s="576"/>
    </row>
    <row r="4976" spans="1:1" s="556" customFormat="1" ht="12" hidden="1" customHeight="1">
      <c r="A4976" s="576"/>
    </row>
    <row r="4977" spans="1:1" s="556" customFormat="1" ht="12" hidden="1" customHeight="1">
      <c r="A4977" s="576"/>
    </row>
    <row r="4978" spans="1:1" s="556" customFormat="1" ht="12" hidden="1" customHeight="1">
      <c r="A4978" s="576"/>
    </row>
    <row r="4979" spans="1:1" s="556" customFormat="1" ht="12" hidden="1" customHeight="1">
      <c r="A4979" s="576"/>
    </row>
    <row r="4980" spans="1:1" s="556" customFormat="1" ht="12" hidden="1" customHeight="1">
      <c r="A4980" s="576"/>
    </row>
    <row r="4981" spans="1:1" s="556" customFormat="1" ht="12" hidden="1" customHeight="1">
      <c r="A4981" s="576"/>
    </row>
    <row r="4982" spans="1:1" s="556" customFormat="1" ht="12" hidden="1" customHeight="1">
      <c r="A4982" s="576"/>
    </row>
    <row r="4983" spans="1:1" s="556" customFormat="1" ht="12" hidden="1" customHeight="1">
      <c r="A4983" s="576"/>
    </row>
    <row r="4984" spans="1:1" s="556" customFormat="1" ht="12" hidden="1" customHeight="1">
      <c r="A4984" s="576"/>
    </row>
    <row r="4985" spans="1:1" s="556" customFormat="1" ht="12" hidden="1" customHeight="1">
      <c r="A4985" s="576"/>
    </row>
    <row r="4986" spans="1:1" s="556" customFormat="1" ht="12" hidden="1" customHeight="1">
      <c r="A4986" s="576"/>
    </row>
    <row r="4987" spans="1:1" s="556" customFormat="1" ht="12" hidden="1" customHeight="1">
      <c r="A4987" s="576"/>
    </row>
    <row r="4988" spans="1:1" s="556" customFormat="1" ht="12" hidden="1" customHeight="1">
      <c r="A4988" s="576"/>
    </row>
    <row r="4989" spans="1:1" s="556" customFormat="1" ht="12" hidden="1" customHeight="1">
      <c r="A4989" s="576"/>
    </row>
    <row r="4990" spans="1:1" s="556" customFormat="1" ht="12" hidden="1" customHeight="1">
      <c r="A4990" s="576"/>
    </row>
    <row r="4991" spans="1:1" s="556" customFormat="1" ht="12" hidden="1" customHeight="1">
      <c r="A4991" s="576"/>
    </row>
    <row r="4992" spans="1:1" s="556" customFormat="1" ht="12" hidden="1" customHeight="1">
      <c r="A4992" s="576"/>
    </row>
    <row r="4993" spans="1:1" s="556" customFormat="1" ht="12" hidden="1" customHeight="1">
      <c r="A4993" s="576"/>
    </row>
    <row r="4994" spans="1:1" s="556" customFormat="1" ht="12" hidden="1" customHeight="1">
      <c r="A4994" s="576"/>
    </row>
    <row r="4995" spans="1:1" s="556" customFormat="1" ht="12" hidden="1" customHeight="1">
      <c r="A4995" s="576"/>
    </row>
    <row r="4996" spans="1:1" s="556" customFormat="1" ht="12" hidden="1" customHeight="1">
      <c r="A4996" s="576"/>
    </row>
    <row r="4997" spans="1:1" s="556" customFormat="1" ht="12" hidden="1" customHeight="1">
      <c r="A4997" s="576"/>
    </row>
    <row r="4998" spans="1:1" s="556" customFormat="1" ht="12" hidden="1" customHeight="1">
      <c r="A4998" s="576"/>
    </row>
    <row r="4999" spans="1:1" s="556" customFormat="1" ht="12" hidden="1" customHeight="1">
      <c r="A4999" s="576"/>
    </row>
    <row r="5000" spans="1:1" s="556" customFormat="1" ht="12" hidden="1" customHeight="1">
      <c r="A5000" s="576"/>
    </row>
    <row r="5001" spans="1:1" s="556" customFormat="1" ht="12" hidden="1" customHeight="1">
      <c r="A5001" s="576"/>
    </row>
    <row r="5002" spans="1:1" s="556" customFormat="1" ht="12" hidden="1" customHeight="1">
      <c r="A5002" s="576"/>
    </row>
    <row r="5003" spans="1:1" s="556" customFormat="1" ht="12" hidden="1" customHeight="1">
      <c r="A5003" s="576"/>
    </row>
    <row r="5004" spans="1:1" s="556" customFormat="1" ht="12" hidden="1" customHeight="1">
      <c r="A5004" s="576"/>
    </row>
    <row r="5005" spans="1:1" s="556" customFormat="1" ht="12" hidden="1" customHeight="1">
      <c r="A5005" s="576"/>
    </row>
    <row r="5006" spans="1:1" s="556" customFormat="1" ht="12" hidden="1" customHeight="1">
      <c r="A5006" s="576"/>
    </row>
    <row r="5007" spans="1:1" s="556" customFormat="1" ht="12" hidden="1" customHeight="1">
      <c r="A5007" s="576"/>
    </row>
    <row r="5008" spans="1:1" s="556" customFormat="1" ht="12" hidden="1" customHeight="1">
      <c r="A5008" s="576"/>
    </row>
    <row r="5009" spans="1:1" s="556" customFormat="1" ht="12" hidden="1" customHeight="1">
      <c r="A5009" s="576"/>
    </row>
    <row r="5010" spans="1:1" s="556" customFormat="1" ht="12" hidden="1" customHeight="1">
      <c r="A5010" s="576"/>
    </row>
    <row r="5011" spans="1:1" s="556" customFormat="1" ht="12" hidden="1" customHeight="1">
      <c r="A5011" s="576"/>
    </row>
    <row r="5012" spans="1:1" s="556" customFormat="1" ht="12" hidden="1" customHeight="1">
      <c r="A5012" s="576"/>
    </row>
    <row r="5013" spans="1:1" s="556" customFormat="1" ht="12" hidden="1" customHeight="1">
      <c r="A5013" s="576"/>
    </row>
    <row r="5014" spans="1:1" s="556" customFormat="1" ht="12" hidden="1" customHeight="1">
      <c r="A5014" s="576"/>
    </row>
    <row r="5015" spans="1:1" s="556" customFormat="1" ht="12" hidden="1" customHeight="1">
      <c r="A5015" s="576"/>
    </row>
    <row r="5016" spans="1:1" s="556" customFormat="1" ht="12" hidden="1" customHeight="1">
      <c r="A5016" s="576"/>
    </row>
    <row r="5017" spans="1:1" s="556" customFormat="1" ht="12" hidden="1" customHeight="1">
      <c r="A5017" s="576"/>
    </row>
    <row r="5018" spans="1:1" s="556" customFormat="1" ht="12" hidden="1" customHeight="1">
      <c r="A5018" s="576"/>
    </row>
    <row r="5019" spans="1:1" s="556" customFormat="1" ht="12" hidden="1" customHeight="1">
      <c r="A5019" s="576"/>
    </row>
    <row r="5020" spans="1:1" s="556" customFormat="1" ht="12" hidden="1" customHeight="1">
      <c r="A5020" s="576"/>
    </row>
    <row r="5021" spans="1:1" s="556" customFormat="1" ht="12" hidden="1" customHeight="1">
      <c r="A5021" s="576"/>
    </row>
    <row r="5022" spans="1:1" s="556" customFormat="1" ht="12" hidden="1" customHeight="1">
      <c r="A5022" s="576"/>
    </row>
    <row r="5023" spans="1:1" s="556" customFormat="1" ht="12" hidden="1" customHeight="1">
      <c r="A5023" s="576"/>
    </row>
    <row r="5024" spans="1:1" s="556" customFormat="1" ht="12" hidden="1" customHeight="1">
      <c r="A5024" s="576"/>
    </row>
    <row r="5025" spans="1:1" s="556" customFormat="1" ht="12" hidden="1" customHeight="1">
      <c r="A5025" s="576"/>
    </row>
    <row r="5026" spans="1:1" s="556" customFormat="1" ht="12" hidden="1" customHeight="1">
      <c r="A5026" s="576"/>
    </row>
    <row r="5027" spans="1:1" s="556" customFormat="1" ht="12" hidden="1" customHeight="1">
      <c r="A5027" s="576"/>
    </row>
    <row r="5028" spans="1:1" s="556" customFormat="1" ht="12" hidden="1" customHeight="1">
      <c r="A5028" s="576"/>
    </row>
    <row r="5029" spans="1:1" s="556" customFormat="1" ht="12" hidden="1" customHeight="1">
      <c r="A5029" s="576"/>
    </row>
    <row r="5030" spans="1:1" s="556" customFormat="1" ht="12" hidden="1" customHeight="1">
      <c r="A5030" s="576"/>
    </row>
    <row r="5031" spans="1:1" s="556" customFormat="1" ht="12" hidden="1" customHeight="1">
      <c r="A5031" s="576"/>
    </row>
    <row r="5032" spans="1:1" s="556" customFormat="1" ht="12" hidden="1" customHeight="1">
      <c r="A5032" s="576"/>
    </row>
    <row r="5033" spans="1:1" s="556" customFormat="1" ht="12" hidden="1" customHeight="1">
      <c r="A5033" s="576"/>
    </row>
    <row r="5034" spans="1:1" s="556" customFormat="1" ht="12" hidden="1" customHeight="1">
      <c r="A5034" s="576"/>
    </row>
    <row r="5035" spans="1:1" s="556" customFormat="1" ht="12" hidden="1" customHeight="1">
      <c r="A5035" s="576"/>
    </row>
    <row r="5036" spans="1:1" s="556" customFormat="1" ht="12" hidden="1" customHeight="1">
      <c r="A5036" s="576"/>
    </row>
    <row r="5037" spans="1:1" s="556" customFormat="1" ht="12" hidden="1" customHeight="1">
      <c r="A5037" s="576"/>
    </row>
    <row r="5038" spans="1:1" s="556" customFormat="1" ht="12" hidden="1" customHeight="1">
      <c r="A5038" s="576"/>
    </row>
    <row r="5039" spans="1:1" s="556" customFormat="1" ht="12" hidden="1" customHeight="1">
      <c r="A5039" s="576"/>
    </row>
    <row r="5040" spans="1:1" s="556" customFormat="1" ht="12" hidden="1" customHeight="1">
      <c r="A5040" s="576"/>
    </row>
    <row r="5041" spans="1:1" s="556" customFormat="1" ht="12" hidden="1" customHeight="1">
      <c r="A5041" s="576"/>
    </row>
    <row r="5042" spans="1:1" s="556" customFormat="1" ht="12" hidden="1" customHeight="1">
      <c r="A5042" s="576"/>
    </row>
    <row r="5043" spans="1:1" s="556" customFormat="1" ht="12" hidden="1" customHeight="1">
      <c r="A5043" s="576"/>
    </row>
    <row r="5044" spans="1:1" s="556" customFormat="1" ht="12" hidden="1" customHeight="1">
      <c r="A5044" s="576"/>
    </row>
    <row r="5045" spans="1:1" s="556" customFormat="1" ht="12" hidden="1" customHeight="1">
      <c r="A5045" s="576"/>
    </row>
    <row r="5046" spans="1:1" s="556" customFormat="1" ht="12" hidden="1" customHeight="1">
      <c r="A5046" s="576"/>
    </row>
    <row r="5047" spans="1:1" s="556" customFormat="1" ht="12" hidden="1" customHeight="1">
      <c r="A5047" s="576"/>
    </row>
    <row r="5048" spans="1:1" s="556" customFormat="1" ht="12" hidden="1" customHeight="1">
      <c r="A5048" s="576"/>
    </row>
    <row r="5049" spans="1:1" s="556" customFormat="1" ht="12" hidden="1" customHeight="1">
      <c r="A5049" s="576"/>
    </row>
    <row r="5050" spans="1:1" s="556" customFormat="1" ht="12" hidden="1" customHeight="1">
      <c r="A5050" s="576"/>
    </row>
    <row r="5051" spans="1:1" s="556" customFormat="1" ht="12" hidden="1" customHeight="1">
      <c r="A5051" s="576"/>
    </row>
    <row r="5052" spans="1:1" s="556" customFormat="1" ht="12" hidden="1" customHeight="1">
      <c r="A5052" s="576"/>
    </row>
    <row r="5053" spans="1:1" s="556" customFormat="1" ht="12" hidden="1" customHeight="1">
      <c r="A5053" s="576"/>
    </row>
    <row r="5054" spans="1:1" s="556" customFormat="1" ht="12" hidden="1" customHeight="1">
      <c r="A5054" s="576"/>
    </row>
    <row r="5055" spans="1:1" s="556" customFormat="1" ht="12" hidden="1" customHeight="1">
      <c r="A5055" s="576"/>
    </row>
    <row r="5056" spans="1:1" s="556" customFormat="1" ht="12" hidden="1" customHeight="1">
      <c r="A5056" s="576"/>
    </row>
    <row r="5057" spans="1:1" s="556" customFormat="1" ht="12" hidden="1" customHeight="1">
      <c r="A5057" s="576"/>
    </row>
    <row r="5058" spans="1:1" s="556" customFormat="1" ht="12" hidden="1" customHeight="1">
      <c r="A5058" s="576"/>
    </row>
    <row r="5059" spans="1:1" s="556" customFormat="1" ht="12" hidden="1" customHeight="1">
      <c r="A5059" s="576"/>
    </row>
    <row r="5060" spans="1:1" s="556" customFormat="1" ht="12" hidden="1" customHeight="1">
      <c r="A5060" s="576"/>
    </row>
    <row r="5061" spans="1:1" s="556" customFormat="1" ht="12" hidden="1" customHeight="1">
      <c r="A5061" s="576"/>
    </row>
    <row r="5062" spans="1:1" s="556" customFormat="1" ht="12" hidden="1" customHeight="1">
      <c r="A5062" s="576"/>
    </row>
    <row r="5063" spans="1:1" s="556" customFormat="1" ht="12" hidden="1" customHeight="1">
      <c r="A5063" s="576"/>
    </row>
    <row r="5064" spans="1:1" s="556" customFormat="1" ht="12" hidden="1" customHeight="1">
      <c r="A5064" s="576"/>
    </row>
    <row r="5065" spans="1:1" s="556" customFormat="1" ht="12" hidden="1" customHeight="1">
      <c r="A5065" s="576"/>
    </row>
    <row r="5066" spans="1:1" s="556" customFormat="1" ht="12" hidden="1" customHeight="1">
      <c r="A5066" s="576"/>
    </row>
    <row r="5067" spans="1:1" s="556" customFormat="1" ht="12" hidden="1" customHeight="1">
      <c r="A5067" s="576"/>
    </row>
    <row r="5068" spans="1:1" s="556" customFormat="1" ht="12" hidden="1" customHeight="1">
      <c r="A5068" s="576"/>
    </row>
    <row r="5069" spans="1:1" s="556" customFormat="1" ht="12" hidden="1" customHeight="1">
      <c r="A5069" s="576"/>
    </row>
    <row r="5070" spans="1:1" s="556" customFormat="1" ht="12" hidden="1" customHeight="1">
      <c r="A5070" s="576"/>
    </row>
    <row r="5071" spans="1:1" s="556" customFormat="1" ht="12" hidden="1" customHeight="1">
      <c r="A5071" s="576"/>
    </row>
    <row r="5072" spans="1:1" s="556" customFormat="1" ht="12" hidden="1" customHeight="1">
      <c r="A5072" s="576"/>
    </row>
    <row r="5073" spans="1:1" s="556" customFormat="1" ht="12" hidden="1" customHeight="1">
      <c r="A5073" s="576"/>
    </row>
    <row r="5074" spans="1:1" s="556" customFormat="1" ht="12" hidden="1" customHeight="1">
      <c r="A5074" s="576"/>
    </row>
    <row r="5075" spans="1:1" s="556" customFormat="1" ht="12" hidden="1" customHeight="1">
      <c r="A5075" s="576"/>
    </row>
    <row r="5076" spans="1:1" s="556" customFormat="1" ht="12" hidden="1" customHeight="1">
      <c r="A5076" s="576"/>
    </row>
    <row r="5077" spans="1:1" s="556" customFormat="1" ht="12" hidden="1" customHeight="1">
      <c r="A5077" s="576"/>
    </row>
    <row r="5078" spans="1:1" s="556" customFormat="1" ht="12" hidden="1" customHeight="1">
      <c r="A5078" s="576"/>
    </row>
    <row r="5079" spans="1:1" s="556" customFormat="1" ht="12" hidden="1" customHeight="1">
      <c r="A5079" s="576"/>
    </row>
    <row r="5080" spans="1:1" s="556" customFormat="1" ht="12" hidden="1" customHeight="1">
      <c r="A5080" s="576"/>
    </row>
    <row r="5081" spans="1:1" s="556" customFormat="1" ht="12" hidden="1" customHeight="1">
      <c r="A5081" s="576"/>
    </row>
    <row r="5082" spans="1:1" s="556" customFormat="1" ht="12" hidden="1" customHeight="1">
      <c r="A5082" s="576"/>
    </row>
    <row r="5083" spans="1:1" s="556" customFormat="1" ht="12" hidden="1" customHeight="1">
      <c r="A5083" s="576"/>
    </row>
    <row r="5084" spans="1:1" s="556" customFormat="1" ht="12" hidden="1" customHeight="1">
      <c r="A5084" s="576"/>
    </row>
    <row r="5085" spans="1:1" s="556" customFormat="1" ht="12" hidden="1" customHeight="1">
      <c r="A5085" s="576"/>
    </row>
    <row r="5086" spans="1:1" s="556" customFormat="1" ht="12" hidden="1" customHeight="1">
      <c r="A5086" s="576"/>
    </row>
    <row r="5087" spans="1:1" s="556" customFormat="1" ht="12" hidden="1" customHeight="1">
      <c r="A5087" s="576"/>
    </row>
    <row r="5088" spans="1:1" s="556" customFormat="1" ht="12" hidden="1" customHeight="1">
      <c r="A5088" s="576"/>
    </row>
    <row r="5089" spans="1:1" s="556" customFormat="1" ht="12" hidden="1" customHeight="1">
      <c r="A5089" s="576"/>
    </row>
    <row r="5090" spans="1:1" s="556" customFormat="1" ht="12" hidden="1" customHeight="1">
      <c r="A5090" s="576"/>
    </row>
    <row r="5091" spans="1:1" s="556" customFormat="1" ht="12" hidden="1" customHeight="1">
      <c r="A5091" s="576"/>
    </row>
    <row r="5092" spans="1:1" s="556" customFormat="1" ht="12" hidden="1" customHeight="1">
      <c r="A5092" s="576"/>
    </row>
    <row r="5093" spans="1:1" s="556" customFormat="1" ht="12" hidden="1" customHeight="1">
      <c r="A5093" s="576"/>
    </row>
    <row r="5094" spans="1:1" s="556" customFormat="1" ht="12" hidden="1" customHeight="1">
      <c r="A5094" s="576"/>
    </row>
    <row r="5095" spans="1:1" s="556" customFormat="1" ht="12" hidden="1" customHeight="1">
      <c r="A5095" s="576"/>
    </row>
    <row r="5096" spans="1:1" s="556" customFormat="1" ht="12" hidden="1" customHeight="1">
      <c r="A5096" s="576"/>
    </row>
    <row r="5097" spans="1:1" s="556" customFormat="1" ht="12" hidden="1" customHeight="1">
      <c r="A5097" s="576"/>
    </row>
    <row r="5098" spans="1:1" s="556" customFormat="1" ht="12" hidden="1" customHeight="1">
      <c r="A5098" s="576"/>
    </row>
    <row r="5099" spans="1:1" s="556" customFormat="1" ht="12" hidden="1" customHeight="1">
      <c r="A5099" s="576"/>
    </row>
    <row r="5100" spans="1:1" s="556" customFormat="1" ht="12" hidden="1" customHeight="1">
      <c r="A5100" s="576"/>
    </row>
    <row r="5101" spans="1:1" s="556" customFormat="1" ht="12" hidden="1" customHeight="1">
      <c r="A5101" s="576"/>
    </row>
    <row r="5102" spans="1:1" s="556" customFormat="1" ht="12" hidden="1" customHeight="1">
      <c r="A5102" s="576"/>
    </row>
    <row r="5103" spans="1:1" s="556" customFormat="1" ht="12" hidden="1" customHeight="1">
      <c r="A5103" s="576"/>
    </row>
    <row r="5104" spans="1:1" s="556" customFormat="1" ht="12" hidden="1" customHeight="1">
      <c r="A5104" s="576"/>
    </row>
    <row r="5105" spans="1:1" s="556" customFormat="1" ht="12" hidden="1" customHeight="1">
      <c r="A5105" s="576"/>
    </row>
    <row r="5106" spans="1:1" s="556" customFormat="1" ht="12" hidden="1" customHeight="1">
      <c r="A5106" s="576"/>
    </row>
    <row r="5107" spans="1:1" s="556" customFormat="1" ht="12" hidden="1" customHeight="1">
      <c r="A5107" s="576"/>
    </row>
    <row r="5108" spans="1:1" s="556" customFormat="1" ht="12" hidden="1" customHeight="1">
      <c r="A5108" s="576"/>
    </row>
    <row r="5109" spans="1:1" s="556" customFormat="1" ht="12" hidden="1" customHeight="1">
      <c r="A5109" s="576"/>
    </row>
    <row r="5110" spans="1:1" s="556" customFormat="1" ht="12" hidden="1" customHeight="1">
      <c r="A5110" s="576"/>
    </row>
    <row r="5111" spans="1:1" s="556" customFormat="1" ht="12" hidden="1" customHeight="1">
      <c r="A5111" s="576"/>
    </row>
    <row r="5112" spans="1:1" s="556" customFormat="1" ht="12" hidden="1" customHeight="1">
      <c r="A5112" s="576"/>
    </row>
    <row r="5113" spans="1:1" s="556" customFormat="1" ht="12" hidden="1" customHeight="1">
      <c r="A5113" s="576"/>
    </row>
    <row r="5114" spans="1:1" s="556" customFormat="1" ht="12" hidden="1" customHeight="1">
      <c r="A5114" s="576"/>
    </row>
    <row r="5115" spans="1:1" s="556" customFormat="1" ht="12" hidden="1" customHeight="1">
      <c r="A5115" s="576"/>
    </row>
    <row r="5116" spans="1:1" s="556" customFormat="1" ht="12" hidden="1" customHeight="1">
      <c r="A5116" s="576"/>
    </row>
    <row r="5117" spans="1:1" s="556" customFormat="1" ht="12" hidden="1" customHeight="1">
      <c r="A5117" s="576"/>
    </row>
    <row r="5118" spans="1:1" s="556" customFormat="1" ht="12" hidden="1" customHeight="1">
      <c r="A5118" s="576"/>
    </row>
    <row r="5119" spans="1:1" s="556" customFormat="1" ht="12" hidden="1" customHeight="1">
      <c r="A5119" s="576"/>
    </row>
    <row r="5120" spans="1:1" s="556" customFormat="1" ht="12" hidden="1" customHeight="1">
      <c r="A5120" s="576"/>
    </row>
    <row r="5121" spans="1:1" s="556" customFormat="1" ht="12" hidden="1" customHeight="1">
      <c r="A5121" s="576"/>
    </row>
    <row r="5122" spans="1:1" s="556" customFormat="1" ht="12" hidden="1" customHeight="1">
      <c r="A5122" s="576"/>
    </row>
    <row r="5123" spans="1:1" s="556" customFormat="1" ht="12" hidden="1" customHeight="1">
      <c r="A5123" s="576"/>
    </row>
    <row r="5124" spans="1:1" s="556" customFormat="1" ht="12" hidden="1" customHeight="1">
      <c r="A5124" s="576"/>
    </row>
    <row r="5125" spans="1:1" s="556" customFormat="1" ht="12" hidden="1" customHeight="1">
      <c r="A5125" s="576"/>
    </row>
    <row r="5126" spans="1:1" s="556" customFormat="1" ht="12" hidden="1" customHeight="1">
      <c r="A5126" s="576"/>
    </row>
    <row r="5127" spans="1:1" s="556" customFormat="1" ht="12" hidden="1" customHeight="1">
      <c r="A5127" s="576"/>
    </row>
    <row r="5128" spans="1:1" s="556" customFormat="1" ht="12" hidden="1" customHeight="1">
      <c r="A5128" s="576"/>
    </row>
    <row r="5129" spans="1:1" s="556" customFormat="1" ht="12" hidden="1" customHeight="1">
      <c r="A5129" s="576"/>
    </row>
    <row r="5130" spans="1:1" s="556" customFormat="1" ht="12" hidden="1" customHeight="1">
      <c r="A5130" s="576"/>
    </row>
    <row r="5131" spans="1:1" s="556" customFormat="1" ht="12" hidden="1" customHeight="1">
      <c r="A5131" s="576"/>
    </row>
    <row r="5132" spans="1:1" s="556" customFormat="1" ht="12" hidden="1" customHeight="1">
      <c r="A5132" s="576"/>
    </row>
    <row r="5133" spans="1:1" s="556" customFormat="1" ht="12" hidden="1" customHeight="1">
      <c r="A5133" s="576"/>
    </row>
    <row r="5134" spans="1:1" s="556" customFormat="1" ht="12" hidden="1" customHeight="1">
      <c r="A5134" s="576"/>
    </row>
    <row r="5135" spans="1:1" s="556" customFormat="1" ht="12" hidden="1" customHeight="1">
      <c r="A5135" s="576"/>
    </row>
    <row r="5136" spans="1:1" s="556" customFormat="1" ht="12" hidden="1" customHeight="1">
      <c r="A5136" s="576"/>
    </row>
    <row r="5137" spans="1:1" s="556" customFormat="1" ht="12" hidden="1" customHeight="1">
      <c r="A5137" s="576"/>
    </row>
    <row r="5138" spans="1:1" s="556" customFormat="1" ht="12" hidden="1" customHeight="1">
      <c r="A5138" s="576"/>
    </row>
    <row r="5139" spans="1:1" s="556" customFormat="1" ht="12" hidden="1" customHeight="1">
      <c r="A5139" s="576"/>
    </row>
    <row r="5140" spans="1:1" s="556" customFormat="1" ht="12" hidden="1" customHeight="1">
      <c r="A5140" s="576"/>
    </row>
    <row r="5141" spans="1:1" s="556" customFormat="1" ht="12" hidden="1" customHeight="1">
      <c r="A5141" s="576"/>
    </row>
    <row r="5142" spans="1:1" s="556" customFormat="1" ht="12" hidden="1" customHeight="1">
      <c r="A5142" s="576"/>
    </row>
    <row r="5143" spans="1:1" s="556" customFormat="1" ht="12" hidden="1" customHeight="1">
      <c r="A5143" s="576"/>
    </row>
    <row r="5144" spans="1:1" s="556" customFormat="1" ht="12" hidden="1" customHeight="1">
      <c r="A5144" s="576"/>
    </row>
    <row r="5145" spans="1:1" s="556" customFormat="1" ht="12" hidden="1" customHeight="1">
      <c r="A5145" s="576"/>
    </row>
    <row r="5146" spans="1:1" s="556" customFormat="1" ht="12" hidden="1" customHeight="1">
      <c r="A5146" s="576"/>
    </row>
    <row r="5147" spans="1:1" s="556" customFormat="1" ht="12" hidden="1" customHeight="1">
      <c r="A5147" s="576"/>
    </row>
    <row r="5148" spans="1:1" s="556" customFormat="1" ht="12" hidden="1" customHeight="1">
      <c r="A5148" s="576"/>
    </row>
    <row r="5149" spans="1:1" s="556" customFormat="1" ht="12" hidden="1" customHeight="1">
      <c r="A5149" s="576"/>
    </row>
    <row r="5150" spans="1:1" s="556" customFormat="1" ht="12" hidden="1" customHeight="1">
      <c r="A5150" s="576"/>
    </row>
    <row r="5151" spans="1:1" s="556" customFormat="1" ht="12" hidden="1" customHeight="1">
      <c r="A5151" s="576"/>
    </row>
    <row r="5152" spans="1:1" s="556" customFormat="1" ht="12" hidden="1" customHeight="1">
      <c r="A5152" s="576"/>
    </row>
    <row r="5153" spans="1:1" s="556" customFormat="1" ht="12" hidden="1" customHeight="1">
      <c r="A5153" s="576"/>
    </row>
    <row r="5154" spans="1:1" s="556" customFormat="1" ht="12" hidden="1" customHeight="1">
      <c r="A5154" s="576"/>
    </row>
    <row r="5155" spans="1:1" s="556" customFormat="1" ht="12" hidden="1" customHeight="1">
      <c r="A5155" s="576"/>
    </row>
    <row r="5156" spans="1:1" s="556" customFormat="1" ht="12" hidden="1" customHeight="1">
      <c r="A5156" s="576"/>
    </row>
    <row r="5157" spans="1:1" s="556" customFormat="1" ht="12" hidden="1" customHeight="1">
      <c r="A5157" s="576"/>
    </row>
    <row r="5158" spans="1:1" s="556" customFormat="1" ht="12" hidden="1" customHeight="1">
      <c r="A5158" s="576"/>
    </row>
    <row r="5159" spans="1:1" s="556" customFormat="1" ht="12" hidden="1" customHeight="1">
      <c r="A5159" s="576"/>
    </row>
    <row r="5160" spans="1:1" s="556" customFormat="1" ht="12" hidden="1" customHeight="1">
      <c r="A5160" s="576"/>
    </row>
    <row r="5161" spans="1:1" s="556" customFormat="1" ht="12" hidden="1" customHeight="1">
      <c r="A5161" s="576"/>
    </row>
    <row r="5162" spans="1:1" s="556" customFormat="1" ht="12" hidden="1" customHeight="1">
      <c r="A5162" s="576"/>
    </row>
    <row r="5163" spans="1:1" s="556" customFormat="1" ht="12" hidden="1" customHeight="1">
      <c r="A5163" s="576"/>
    </row>
    <row r="5164" spans="1:1" s="556" customFormat="1" ht="12" hidden="1" customHeight="1">
      <c r="A5164" s="576"/>
    </row>
    <row r="5165" spans="1:1" s="556" customFormat="1" ht="12" hidden="1" customHeight="1">
      <c r="A5165" s="576"/>
    </row>
    <row r="5166" spans="1:1" s="556" customFormat="1" ht="12" hidden="1" customHeight="1">
      <c r="A5166" s="576"/>
    </row>
    <row r="5167" spans="1:1" s="556" customFormat="1" ht="12" hidden="1" customHeight="1">
      <c r="A5167" s="576"/>
    </row>
    <row r="5168" spans="1:1" s="556" customFormat="1" ht="12" hidden="1" customHeight="1">
      <c r="A5168" s="576"/>
    </row>
    <row r="5169" spans="1:1" s="556" customFormat="1" ht="12" hidden="1" customHeight="1">
      <c r="A5169" s="576"/>
    </row>
    <row r="5170" spans="1:1" s="556" customFormat="1" ht="12" hidden="1" customHeight="1">
      <c r="A5170" s="576"/>
    </row>
    <row r="5171" spans="1:1" s="556" customFormat="1" ht="12" hidden="1" customHeight="1">
      <c r="A5171" s="576"/>
    </row>
    <row r="5172" spans="1:1" s="556" customFormat="1" ht="12" hidden="1" customHeight="1">
      <c r="A5172" s="576"/>
    </row>
    <row r="5173" spans="1:1" s="556" customFormat="1" ht="12" hidden="1" customHeight="1">
      <c r="A5173" s="576"/>
    </row>
    <row r="5174" spans="1:1" s="556" customFormat="1" ht="12" hidden="1" customHeight="1">
      <c r="A5174" s="576"/>
    </row>
    <row r="5175" spans="1:1" s="556" customFormat="1" ht="12" hidden="1" customHeight="1">
      <c r="A5175" s="576"/>
    </row>
    <row r="5176" spans="1:1" s="556" customFormat="1" ht="12" hidden="1" customHeight="1">
      <c r="A5176" s="576"/>
    </row>
    <row r="5177" spans="1:1" s="556" customFormat="1" ht="12" hidden="1" customHeight="1">
      <c r="A5177" s="576"/>
    </row>
    <row r="5178" spans="1:1" s="556" customFormat="1" ht="12" hidden="1" customHeight="1">
      <c r="A5178" s="576"/>
    </row>
    <row r="5179" spans="1:1" s="556" customFormat="1" ht="12" hidden="1" customHeight="1">
      <c r="A5179" s="576"/>
    </row>
    <row r="5180" spans="1:1" s="556" customFormat="1" ht="12" hidden="1" customHeight="1">
      <c r="A5180" s="576"/>
    </row>
    <row r="5181" spans="1:1" s="556" customFormat="1" ht="12" hidden="1" customHeight="1">
      <c r="A5181" s="576"/>
    </row>
    <row r="5182" spans="1:1" s="556" customFormat="1" ht="12" hidden="1" customHeight="1">
      <c r="A5182" s="576"/>
    </row>
    <row r="5183" spans="1:1" s="556" customFormat="1" ht="12" hidden="1" customHeight="1">
      <c r="A5183" s="576"/>
    </row>
    <row r="5184" spans="1:1" s="556" customFormat="1" ht="12" hidden="1" customHeight="1">
      <c r="A5184" s="576"/>
    </row>
    <row r="5185" spans="1:1" s="556" customFormat="1" ht="12" hidden="1" customHeight="1">
      <c r="A5185" s="576"/>
    </row>
    <row r="5186" spans="1:1" s="556" customFormat="1" ht="12" hidden="1" customHeight="1">
      <c r="A5186" s="576"/>
    </row>
    <row r="5187" spans="1:1" s="556" customFormat="1" ht="12" hidden="1" customHeight="1">
      <c r="A5187" s="576"/>
    </row>
    <row r="5188" spans="1:1" s="556" customFormat="1" ht="12" hidden="1" customHeight="1">
      <c r="A5188" s="576"/>
    </row>
    <row r="5189" spans="1:1" s="556" customFormat="1" ht="12" hidden="1" customHeight="1">
      <c r="A5189" s="576"/>
    </row>
    <row r="5190" spans="1:1" s="556" customFormat="1" ht="12" hidden="1" customHeight="1">
      <c r="A5190" s="576"/>
    </row>
    <row r="5191" spans="1:1" s="556" customFormat="1" ht="12" hidden="1" customHeight="1">
      <c r="A5191" s="576"/>
    </row>
    <row r="5192" spans="1:1" s="556" customFormat="1" ht="12" hidden="1" customHeight="1">
      <c r="A5192" s="576"/>
    </row>
    <row r="5193" spans="1:1" s="556" customFormat="1" ht="12" hidden="1" customHeight="1">
      <c r="A5193" s="576"/>
    </row>
    <row r="5194" spans="1:1" s="556" customFormat="1" ht="12" hidden="1" customHeight="1">
      <c r="A5194" s="576"/>
    </row>
    <row r="5195" spans="1:1" s="556" customFormat="1" ht="12" hidden="1" customHeight="1">
      <c r="A5195" s="576"/>
    </row>
    <row r="5196" spans="1:1" s="556" customFormat="1" ht="12" hidden="1" customHeight="1">
      <c r="A5196" s="576"/>
    </row>
    <row r="5197" spans="1:1" s="556" customFormat="1" ht="12" hidden="1" customHeight="1">
      <c r="A5197" s="576"/>
    </row>
    <row r="5198" spans="1:1" s="556" customFormat="1" ht="12" hidden="1" customHeight="1">
      <c r="A5198" s="576"/>
    </row>
    <row r="5199" spans="1:1" s="556" customFormat="1" ht="12" hidden="1" customHeight="1">
      <c r="A5199" s="576"/>
    </row>
    <row r="5200" spans="1:1" s="556" customFormat="1" ht="12" hidden="1" customHeight="1">
      <c r="A5200" s="576"/>
    </row>
    <row r="5201" spans="1:1" s="556" customFormat="1" ht="12" hidden="1" customHeight="1">
      <c r="A5201" s="576"/>
    </row>
    <row r="5202" spans="1:1" s="556" customFormat="1" ht="12" hidden="1" customHeight="1">
      <c r="A5202" s="576"/>
    </row>
    <row r="5203" spans="1:1" s="556" customFormat="1" ht="12" hidden="1" customHeight="1">
      <c r="A5203" s="576"/>
    </row>
    <row r="5204" spans="1:1" s="556" customFormat="1" ht="12" hidden="1" customHeight="1">
      <c r="A5204" s="576"/>
    </row>
    <row r="5205" spans="1:1" s="556" customFormat="1" ht="12" hidden="1" customHeight="1">
      <c r="A5205" s="576"/>
    </row>
    <row r="5206" spans="1:1" s="556" customFormat="1" ht="12" hidden="1" customHeight="1">
      <c r="A5206" s="576"/>
    </row>
    <row r="5207" spans="1:1" s="556" customFormat="1" ht="12" hidden="1" customHeight="1">
      <c r="A5207" s="576"/>
    </row>
    <row r="5208" spans="1:1" s="556" customFormat="1" ht="12" hidden="1" customHeight="1">
      <c r="A5208" s="576"/>
    </row>
    <row r="5209" spans="1:1" s="556" customFormat="1" ht="12" hidden="1" customHeight="1">
      <c r="A5209" s="576"/>
    </row>
    <row r="5210" spans="1:1" s="556" customFormat="1" ht="12" hidden="1" customHeight="1">
      <c r="A5210" s="576"/>
    </row>
    <row r="5211" spans="1:1" s="556" customFormat="1" ht="12" hidden="1" customHeight="1">
      <c r="A5211" s="576"/>
    </row>
    <row r="5212" spans="1:1" s="556" customFormat="1" ht="12" hidden="1" customHeight="1">
      <c r="A5212" s="576"/>
    </row>
    <row r="5213" spans="1:1" s="556" customFormat="1" ht="12" hidden="1" customHeight="1">
      <c r="A5213" s="576"/>
    </row>
    <row r="5214" spans="1:1" s="556" customFormat="1" ht="12" hidden="1" customHeight="1">
      <c r="A5214" s="576"/>
    </row>
    <row r="5215" spans="1:1" s="556" customFormat="1" ht="12" hidden="1" customHeight="1">
      <c r="A5215" s="576"/>
    </row>
    <row r="5216" spans="1:1" s="556" customFormat="1" ht="12" hidden="1" customHeight="1">
      <c r="A5216" s="576"/>
    </row>
    <row r="5217" spans="1:1" s="556" customFormat="1" ht="12" hidden="1" customHeight="1">
      <c r="A5217" s="576"/>
    </row>
    <row r="5218" spans="1:1" s="556" customFormat="1" ht="12" hidden="1" customHeight="1">
      <c r="A5218" s="576"/>
    </row>
    <row r="5219" spans="1:1" s="556" customFormat="1" ht="12" hidden="1" customHeight="1">
      <c r="A5219" s="576"/>
    </row>
    <row r="5220" spans="1:1" s="556" customFormat="1" ht="12" hidden="1" customHeight="1">
      <c r="A5220" s="576"/>
    </row>
    <row r="5221" spans="1:1" s="556" customFormat="1" ht="12" hidden="1" customHeight="1">
      <c r="A5221" s="576"/>
    </row>
    <row r="5222" spans="1:1" s="556" customFormat="1" ht="12" hidden="1" customHeight="1">
      <c r="A5222" s="576"/>
    </row>
    <row r="5223" spans="1:1" s="556" customFormat="1" ht="12" hidden="1" customHeight="1">
      <c r="A5223" s="576"/>
    </row>
    <row r="5224" spans="1:1" s="556" customFormat="1" ht="12" hidden="1" customHeight="1">
      <c r="A5224" s="576"/>
    </row>
    <row r="5225" spans="1:1" s="556" customFormat="1" ht="12" hidden="1" customHeight="1">
      <c r="A5225" s="576"/>
    </row>
    <row r="5226" spans="1:1" s="556" customFormat="1" ht="12" hidden="1" customHeight="1">
      <c r="A5226" s="576"/>
    </row>
    <row r="5227" spans="1:1" s="556" customFormat="1" ht="12" hidden="1" customHeight="1">
      <c r="A5227" s="576"/>
    </row>
    <row r="5228" spans="1:1" s="556" customFormat="1" ht="12" hidden="1" customHeight="1">
      <c r="A5228" s="576"/>
    </row>
    <row r="5229" spans="1:1" s="556" customFormat="1" ht="12" hidden="1" customHeight="1">
      <c r="A5229" s="576"/>
    </row>
    <row r="5230" spans="1:1" s="556" customFormat="1" ht="12" hidden="1" customHeight="1">
      <c r="A5230" s="576"/>
    </row>
    <row r="5231" spans="1:1" s="556" customFormat="1" ht="12" hidden="1" customHeight="1">
      <c r="A5231" s="576"/>
    </row>
    <row r="5232" spans="1:1" s="556" customFormat="1" ht="12" hidden="1" customHeight="1">
      <c r="A5232" s="576"/>
    </row>
    <row r="5233" spans="1:1" s="556" customFormat="1" ht="12" hidden="1" customHeight="1">
      <c r="A5233" s="576"/>
    </row>
    <row r="5234" spans="1:1" s="556" customFormat="1" ht="12" hidden="1" customHeight="1">
      <c r="A5234" s="576"/>
    </row>
    <row r="5235" spans="1:1" s="556" customFormat="1" ht="12" hidden="1" customHeight="1">
      <c r="A5235" s="576"/>
    </row>
    <row r="5236" spans="1:1" s="556" customFormat="1" ht="12" hidden="1" customHeight="1">
      <c r="A5236" s="576"/>
    </row>
    <row r="5237" spans="1:1" s="556" customFormat="1" ht="12" hidden="1" customHeight="1">
      <c r="A5237" s="576"/>
    </row>
    <row r="5238" spans="1:1" s="556" customFormat="1" ht="12" hidden="1" customHeight="1">
      <c r="A5238" s="576"/>
    </row>
    <row r="5239" spans="1:1" s="556" customFormat="1" ht="12" hidden="1" customHeight="1">
      <c r="A5239" s="576"/>
    </row>
    <row r="5240" spans="1:1" s="556" customFormat="1" ht="12" hidden="1" customHeight="1">
      <c r="A5240" s="576"/>
    </row>
    <row r="5241" spans="1:1" s="556" customFormat="1" ht="12" hidden="1" customHeight="1">
      <c r="A5241" s="576"/>
    </row>
    <row r="5242" spans="1:1" s="556" customFormat="1" ht="12" hidden="1" customHeight="1">
      <c r="A5242" s="576"/>
    </row>
    <row r="5243" spans="1:1" s="556" customFormat="1" ht="12" hidden="1" customHeight="1">
      <c r="A5243" s="576"/>
    </row>
    <row r="5244" spans="1:1" s="556" customFormat="1" ht="12" hidden="1" customHeight="1">
      <c r="A5244" s="576"/>
    </row>
    <row r="5245" spans="1:1" s="556" customFormat="1" ht="12" hidden="1" customHeight="1">
      <c r="A5245" s="576"/>
    </row>
    <row r="5246" spans="1:1" s="556" customFormat="1" ht="12" hidden="1" customHeight="1">
      <c r="A5246" s="576"/>
    </row>
    <row r="5247" spans="1:1" s="556" customFormat="1" ht="12" hidden="1" customHeight="1">
      <c r="A5247" s="576"/>
    </row>
    <row r="5248" spans="1:1" s="556" customFormat="1" ht="12" hidden="1" customHeight="1">
      <c r="A5248" s="576"/>
    </row>
    <row r="5249" spans="1:1" s="556" customFormat="1" ht="12" hidden="1" customHeight="1">
      <c r="A5249" s="576"/>
    </row>
    <row r="5250" spans="1:1" s="556" customFormat="1" ht="12" hidden="1" customHeight="1">
      <c r="A5250" s="576"/>
    </row>
    <row r="5251" spans="1:1" s="556" customFormat="1" ht="12" hidden="1" customHeight="1">
      <c r="A5251" s="576"/>
    </row>
    <row r="5252" spans="1:1" s="556" customFormat="1" ht="12" hidden="1" customHeight="1">
      <c r="A5252" s="576"/>
    </row>
    <row r="5253" spans="1:1" s="556" customFormat="1" ht="12" hidden="1" customHeight="1">
      <c r="A5253" s="576"/>
    </row>
    <row r="5254" spans="1:1" s="556" customFormat="1" ht="12" hidden="1" customHeight="1">
      <c r="A5254" s="576"/>
    </row>
    <row r="5255" spans="1:1" s="556" customFormat="1" ht="12" hidden="1" customHeight="1">
      <c r="A5255" s="576"/>
    </row>
    <row r="5256" spans="1:1" s="556" customFormat="1" ht="12" hidden="1" customHeight="1">
      <c r="A5256" s="576"/>
    </row>
    <row r="5257" spans="1:1" s="556" customFormat="1" ht="12" hidden="1" customHeight="1">
      <c r="A5257" s="576"/>
    </row>
    <row r="5258" spans="1:1" s="556" customFormat="1" ht="12" hidden="1" customHeight="1">
      <c r="A5258" s="576"/>
    </row>
    <row r="5259" spans="1:1" s="556" customFormat="1" ht="12" hidden="1" customHeight="1">
      <c r="A5259" s="576"/>
    </row>
    <row r="5260" spans="1:1" s="556" customFormat="1" ht="12" hidden="1" customHeight="1">
      <c r="A5260" s="576"/>
    </row>
    <row r="5261" spans="1:1" s="556" customFormat="1" ht="12" hidden="1" customHeight="1">
      <c r="A5261" s="576"/>
    </row>
    <row r="5262" spans="1:1" s="556" customFormat="1" ht="12" hidden="1" customHeight="1">
      <c r="A5262" s="576"/>
    </row>
    <row r="5263" spans="1:1" s="556" customFormat="1" ht="12" hidden="1" customHeight="1">
      <c r="A5263" s="576"/>
    </row>
    <row r="5264" spans="1:1" s="556" customFormat="1" ht="12" hidden="1" customHeight="1">
      <c r="A5264" s="576"/>
    </row>
    <row r="5265" spans="1:1" s="556" customFormat="1" ht="12" hidden="1" customHeight="1">
      <c r="A5265" s="576"/>
    </row>
    <row r="5266" spans="1:1" s="556" customFormat="1" ht="12" hidden="1" customHeight="1">
      <c r="A5266" s="576"/>
    </row>
    <row r="5267" spans="1:1" s="556" customFormat="1" ht="12" hidden="1" customHeight="1">
      <c r="A5267" s="576"/>
    </row>
    <row r="5268" spans="1:1" s="556" customFormat="1" ht="12" hidden="1" customHeight="1">
      <c r="A5268" s="576"/>
    </row>
    <row r="5269" spans="1:1" s="556" customFormat="1" ht="12" hidden="1" customHeight="1">
      <c r="A5269" s="576"/>
    </row>
    <row r="5270" spans="1:1" s="556" customFormat="1" ht="12" hidden="1" customHeight="1">
      <c r="A5270" s="576"/>
    </row>
    <row r="5271" spans="1:1" s="556" customFormat="1" ht="12" hidden="1" customHeight="1">
      <c r="A5271" s="576"/>
    </row>
    <row r="5272" spans="1:1" s="556" customFormat="1" ht="12" hidden="1" customHeight="1">
      <c r="A5272" s="576"/>
    </row>
    <row r="5273" spans="1:1" s="556" customFormat="1" ht="12" hidden="1" customHeight="1">
      <c r="A5273" s="576"/>
    </row>
    <row r="5274" spans="1:1" s="556" customFormat="1" ht="12" hidden="1" customHeight="1">
      <c r="A5274" s="576"/>
    </row>
    <row r="5275" spans="1:1" s="556" customFormat="1" ht="12" hidden="1" customHeight="1">
      <c r="A5275" s="576"/>
    </row>
    <row r="5276" spans="1:1" s="556" customFormat="1" ht="12" hidden="1" customHeight="1">
      <c r="A5276" s="576"/>
    </row>
    <row r="5277" spans="1:1" s="556" customFormat="1" ht="12" hidden="1" customHeight="1">
      <c r="A5277" s="576"/>
    </row>
    <row r="5278" spans="1:1" s="556" customFormat="1" ht="12" hidden="1" customHeight="1">
      <c r="A5278" s="576"/>
    </row>
    <row r="5279" spans="1:1" s="556" customFormat="1" ht="12" hidden="1" customHeight="1">
      <c r="A5279" s="576"/>
    </row>
    <row r="5280" spans="1:1" s="556" customFormat="1" ht="12" hidden="1" customHeight="1">
      <c r="A5280" s="576"/>
    </row>
    <row r="5281" spans="1:1" s="556" customFormat="1" ht="12" hidden="1" customHeight="1">
      <c r="A5281" s="576"/>
    </row>
    <row r="5282" spans="1:1" s="556" customFormat="1" ht="12" hidden="1" customHeight="1">
      <c r="A5282" s="576"/>
    </row>
    <row r="5283" spans="1:1" s="556" customFormat="1" ht="12" hidden="1" customHeight="1">
      <c r="A5283" s="576"/>
    </row>
    <row r="5284" spans="1:1" s="556" customFormat="1" ht="12" hidden="1" customHeight="1">
      <c r="A5284" s="576"/>
    </row>
    <row r="5285" spans="1:1" s="556" customFormat="1" ht="12" hidden="1" customHeight="1">
      <c r="A5285" s="576"/>
    </row>
    <row r="5286" spans="1:1" s="556" customFormat="1" ht="12" hidden="1" customHeight="1">
      <c r="A5286" s="576"/>
    </row>
    <row r="5287" spans="1:1" s="556" customFormat="1" ht="12" hidden="1" customHeight="1">
      <c r="A5287" s="576"/>
    </row>
    <row r="5288" spans="1:1" s="556" customFormat="1" ht="12" hidden="1" customHeight="1">
      <c r="A5288" s="576"/>
    </row>
    <row r="5289" spans="1:1" s="556" customFormat="1" ht="12" hidden="1" customHeight="1">
      <c r="A5289" s="576"/>
    </row>
    <row r="5290" spans="1:1" s="556" customFormat="1" ht="12" hidden="1" customHeight="1">
      <c r="A5290" s="576"/>
    </row>
    <row r="5291" spans="1:1" s="556" customFormat="1" ht="12" hidden="1" customHeight="1">
      <c r="A5291" s="576"/>
    </row>
    <row r="5292" spans="1:1" s="556" customFormat="1" ht="12" hidden="1" customHeight="1">
      <c r="A5292" s="576"/>
    </row>
    <row r="5293" spans="1:1" s="556" customFormat="1" ht="12" hidden="1" customHeight="1">
      <c r="A5293" s="576"/>
    </row>
    <row r="5294" spans="1:1" s="556" customFormat="1" ht="12" hidden="1" customHeight="1">
      <c r="A5294" s="576"/>
    </row>
    <row r="5295" spans="1:1" s="556" customFormat="1" ht="12" hidden="1" customHeight="1">
      <c r="A5295" s="576"/>
    </row>
    <row r="5296" spans="1:1" s="556" customFormat="1" ht="12" hidden="1" customHeight="1">
      <c r="A5296" s="576"/>
    </row>
    <row r="5297" spans="1:1" s="556" customFormat="1" ht="12" hidden="1" customHeight="1">
      <c r="A5297" s="576"/>
    </row>
    <row r="5298" spans="1:1" s="556" customFormat="1" ht="12" hidden="1" customHeight="1">
      <c r="A5298" s="576"/>
    </row>
    <row r="5299" spans="1:1" s="556" customFormat="1" ht="12" hidden="1" customHeight="1">
      <c r="A5299" s="576"/>
    </row>
    <row r="5300" spans="1:1" s="556" customFormat="1" ht="12" hidden="1" customHeight="1">
      <c r="A5300" s="576"/>
    </row>
    <row r="5301" spans="1:1" s="556" customFormat="1" ht="12" hidden="1" customHeight="1">
      <c r="A5301" s="576"/>
    </row>
    <row r="5302" spans="1:1" s="556" customFormat="1" ht="12" hidden="1" customHeight="1">
      <c r="A5302" s="576"/>
    </row>
    <row r="5303" spans="1:1" s="556" customFormat="1" ht="12" hidden="1" customHeight="1">
      <c r="A5303" s="576"/>
    </row>
    <row r="5304" spans="1:1" s="556" customFormat="1" ht="12" hidden="1" customHeight="1">
      <c r="A5304" s="576"/>
    </row>
    <row r="5305" spans="1:1" s="556" customFormat="1" ht="12" hidden="1" customHeight="1">
      <c r="A5305" s="576"/>
    </row>
    <row r="5306" spans="1:1" s="556" customFormat="1" ht="12" hidden="1" customHeight="1">
      <c r="A5306" s="576"/>
    </row>
    <row r="5307" spans="1:1" s="556" customFormat="1" ht="12" hidden="1" customHeight="1">
      <c r="A5307" s="576"/>
    </row>
    <row r="5308" spans="1:1" s="556" customFormat="1" ht="12" hidden="1" customHeight="1">
      <c r="A5308" s="576"/>
    </row>
    <row r="5309" spans="1:1" s="556" customFormat="1" ht="12" hidden="1" customHeight="1">
      <c r="A5309" s="576"/>
    </row>
    <row r="5310" spans="1:1" s="556" customFormat="1" ht="12" hidden="1" customHeight="1">
      <c r="A5310" s="576"/>
    </row>
    <row r="5311" spans="1:1" s="556" customFormat="1" ht="12" hidden="1" customHeight="1">
      <c r="A5311" s="576"/>
    </row>
    <row r="5312" spans="1:1" s="556" customFormat="1" ht="12" hidden="1" customHeight="1">
      <c r="A5312" s="576"/>
    </row>
    <row r="5313" spans="1:1" s="556" customFormat="1" ht="12" hidden="1" customHeight="1">
      <c r="A5313" s="576"/>
    </row>
    <row r="5314" spans="1:1" s="556" customFormat="1" ht="12" hidden="1" customHeight="1">
      <c r="A5314" s="576"/>
    </row>
    <row r="5315" spans="1:1" s="556" customFormat="1" ht="12" hidden="1" customHeight="1">
      <c r="A5315" s="576"/>
    </row>
    <row r="5316" spans="1:1" s="556" customFormat="1" ht="12" hidden="1" customHeight="1">
      <c r="A5316" s="576"/>
    </row>
    <row r="5317" spans="1:1" s="556" customFormat="1" ht="12" hidden="1" customHeight="1">
      <c r="A5317" s="576"/>
    </row>
    <row r="5318" spans="1:1" s="556" customFormat="1" ht="12" hidden="1" customHeight="1">
      <c r="A5318" s="576"/>
    </row>
    <row r="5319" spans="1:1" s="556" customFormat="1" ht="12" hidden="1" customHeight="1">
      <c r="A5319" s="576"/>
    </row>
    <row r="5320" spans="1:1" s="556" customFormat="1" ht="12" hidden="1" customHeight="1">
      <c r="A5320" s="576"/>
    </row>
    <row r="5321" spans="1:1" s="556" customFormat="1" ht="12" hidden="1" customHeight="1">
      <c r="A5321" s="576"/>
    </row>
    <row r="5322" spans="1:1" s="556" customFormat="1" ht="12" hidden="1" customHeight="1">
      <c r="A5322" s="576"/>
    </row>
    <row r="5323" spans="1:1" s="556" customFormat="1" ht="12" hidden="1" customHeight="1">
      <c r="A5323" s="576"/>
    </row>
    <row r="5324" spans="1:1" s="556" customFormat="1" ht="12" hidden="1" customHeight="1">
      <c r="A5324" s="576"/>
    </row>
    <row r="5325" spans="1:1" s="556" customFormat="1" ht="12" hidden="1" customHeight="1">
      <c r="A5325" s="576"/>
    </row>
    <row r="5326" spans="1:1" s="556" customFormat="1" ht="12" hidden="1" customHeight="1">
      <c r="A5326" s="576"/>
    </row>
    <row r="5327" spans="1:1" s="556" customFormat="1" ht="12" hidden="1" customHeight="1">
      <c r="A5327" s="576"/>
    </row>
    <row r="5328" spans="1:1" s="556" customFormat="1" ht="12" hidden="1" customHeight="1">
      <c r="A5328" s="576"/>
    </row>
    <row r="5329" spans="1:1" s="556" customFormat="1" ht="12" hidden="1" customHeight="1">
      <c r="A5329" s="576"/>
    </row>
    <row r="5330" spans="1:1" s="556" customFormat="1" ht="12" hidden="1" customHeight="1">
      <c r="A5330" s="576"/>
    </row>
    <row r="5331" spans="1:1" s="556" customFormat="1" ht="12" hidden="1" customHeight="1">
      <c r="A5331" s="576"/>
    </row>
    <row r="5332" spans="1:1" s="556" customFormat="1" ht="12" hidden="1" customHeight="1">
      <c r="A5332" s="576"/>
    </row>
    <row r="5333" spans="1:1" s="556" customFormat="1" ht="12" hidden="1" customHeight="1">
      <c r="A5333" s="576"/>
    </row>
    <row r="5334" spans="1:1" s="556" customFormat="1" ht="12" hidden="1" customHeight="1">
      <c r="A5334" s="576"/>
    </row>
    <row r="5335" spans="1:1" s="556" customFormat="1" ht="12" hidden="1" customHeight="1">
      <c r="A5335" s="576"/>
    </row>
    <row r="5336" spans="1:1" s="556" customFormat="1" ht="12" hidden="1" customHeight="1">
      <c r="A5336" s="576"/>
    </row>
    <row r="5337" spans="1:1" s="556" customFormat="1" ht="12" hidden="1" customHeight="1">
      <c r="A5337" s="576"/>
    </row>
    <row r="5338" spans="1:1" s="556" customFormat="1" ht="12" hidden="1" customHeight="1">
      <c r="A5338" s="576"/>
    </row>
    <row r="5339" spans="1:1" s="556" customFormat="1" ht="12" hidden="1" customHeight="1">
      <c r="A5339" s="576"/>
    </row>
    <row r="5340" spans="1:1" s="556" customFormat="1" ht="12" hidden="1" customHeight="1">
      <c r="A5340" s="576"/>
    </row>
    <row r="5341" spans="1:1" s="556" customFormat="1" ht="12" hidden="1" customHeight="1">
      <c r="A5341" s="576"/>
    </row>
    <row r="5342" spans="1:1" s="556" customFormat="1" ht="12" hidden="1" customHeight="1">
      <c r="A5342" s="576"/>
    </row>
    <row r="5343" spans="1:1" s="556" customFormat="1" ht="12" hidden="1" customHeight="1">
      <c r="A5343" s="576"/>
    </row>
    <row r="5344" spans="1:1" s="556" customFormat="1" ht="12" hidden="1" customHeight="1">
      <c r="A5344" s="576"/>
    </row>
    <row r="5345" spans="1:1" s="556" customFormat="1" ht="12" hidden="1" customHeight="1">
      <c r="A5345" s="576"/>
    </row>
    <row r="5346" spans="1:1" s="556" customFormat="1" ht="12" hidden="1" customHeight="1">
      <c r="A5346" s="576"/>
    </row>
    <row r="5347" spans="1:1" s="556" customFormat="1" ht="12" hidden="1" customHeight="1">
      <c r="A5347" s="576"/>
    </row>
    <row r="5348" spans="1:1" s="556" customFormat="1" ht="12" hidden="1" customHeight="1">
      <c r="A5348" s="576"/>
    </row>
    <row r="5349" spans="1:1" s="556" customFormat="1" ht="12" hidden="1" customHeight="1">
      <c r="A5349" s="576"/>
    </row>
    <row r="5350" spans="1:1" s="556" customFormat="1" ht="12" hidden="1" customHeight="1">
      <c r="A5350" s="576"/>
    </row>
    <row r="5351" spans="1:1" s="556" customFormat="1" ht="12" hidden="1" customHeight="1">
      <c r="A5351" s="576"/>
    </row>
    <row r="5352" spans="1:1" s="556" customFormat="1" ht="12" hidden="1" customHeight="1">
      <c r="A5352" s="576"/>
    </row>
    <row r="5353" spans="1:1" s="556" customFormat="1" ht="12" hidden="1" customHeight="1">
      <c r="A5353" s="576"/>
    </row>
    <row r="5354" spans="1:1" s="556" customFormat="1" ht="12" hidden="1" customHeight="1">
      <c r="A5354" s="576"/>
    </row>
    <row r="5355" spans="1:1" s="556" customFormat="1" ht="12" hidden="1" customHeight="1">
      <c r="A5355" s="576"/>
    </row>
    <row r="5356" spans="1:1" s="556" customFormat="1" ht="12" hidden="1" customHeight="1">
      <c r="A5356" s="576"/>
    </row>
    <row r="5357" spans="1:1" s="556" customFormat="1" ht="12" hidden="1" customHeight="1">
      <c r="A5357" s="576"/>
    </row>
    <row r="5358" spans="1:1" s="556" customFormat="1" ht="12" hidden="1" customHeight="1">
      <c r="A5358" s="576"/>
    </row>
    <row r="5359" spans="1:1" s="556" customFormat="1" ht="12" hidden="1" customHeight="1">
      <c r="A5359" s="576"/>
    </row>
    <row r="5360" spans="1:1" s="556" customFormat="1" ht="12" hidden="1" customHeight="1">
      <c r="A5360" s="576"/>
    </row>
    <row r="5361" spans="1:1" s="556" customFormat="1" ht="12" hidden="1" customHeight="1">
      <c r="A5361" s="576"/>
    </row>
    <row r="5362" spans="1:1" s="556" customFormat="1" ht="12" hidden="1" customHeight="1">
      <c r="A5362" s="576"/>
    </row>
    <row r="5363" spans="1:1" s="556" customFormat="1" ht="12" hidden="1" customHeight="1">
      <c r="A5363" s="576"/>
    </row>
    <row r="5364" spans="1:1" s="556" customFormat="1" ht="12" hidden="1" customHeight="1">
      <c r="A5364" s="576"/>
    </row>
    <row r="5365" spans="1:1" s="556" customFormat="1" ht="12" hidden="1" customHeight="1">
      <c r="A5365" s="576"/>
    </row>
    <row r="5366" spans="1:1" s="556" customFormat="1" ht="12" hidden="1" customHeight="1">
      <c r="A5366" s="576"/>
    </row>
    <row r="5367" spans="1:1" s="556" customFormat="1" ht="12" hidden="1" customHeight="1">
      <c r="A5367" s="576"/>
    </row>
    <row r="5368" spans="1:1" s="556" customFormat="1" ht="12" hidden="1" customHeight="1">
      <c r="A5368" s="576"/>
    </row>
    <row r="5369" spans="1:1" s="556" customFormat="1" ht="12" hidden="1" customHeight="1">
      <c r="A5369" s="576"/>
    </row>
    <row r="5370" spans="1:1" s="556" customFormat="1" ht="12" hidden="1" customHeight="1">
      <c r="A5370" s="576"/>
    </row>
    <row r="5371" spans="1:1" s="556" customFormat="1" ht="12" hidden="1" customHeight="1">
      <c r="A5371" s="576"/>
    </row>
    <row r="5372" spans="1:1" s="556" customFormat="1" ht="12" hidden="1" customHeight="1">
      <c r="A5372" s="576"/>
    </row>
    <row r="5373" spans="1:1" s="556" customFormat="1" ht="12" hidden="1" customHeight="1">
      <c r="A5373" s="576"/>
    </row>
    <row r="5374" spans="1:1" s="556" customFormat="1" ht="12" hidden="1" customHeight="1">
      <c r="A5374" s="576"/>
    </row>
    <row r="5375" spans="1:1" s="556" customFormat="1" ht="12" hidden="1" customHeight="1">
      <c r="A5375" s="576"/>
    </row>
    <row r="5376" spans="1:1" s="556" customFormat="1" ht="12" hidden="1" customHeight="1">
      <c r="A5376" s="576"/>
    </row>
    <row r="5377" spans="1:1" s="556" customFormat="1" ht="12" hidden="1" customHeight="1">
      <c r="A5377" s="576"/>
    </row>
    <row r="5378" spans="1:1" s="556" customFormat="1" ht="12" hidden="1" customHeight="1">
      <c r="A5378" s="576"/>
    </row>
    <row r="5379" spans="1:1" s="556" customFormat="1" ht="12" hidden="1" customHeight="1">
      <c r="A5379" s="576"/>
    </row>
    <row r="5380" spans="1:1" s="556" customFormat="1" ht="12" hidden="1" customHeight="1">
      <c r="A5380" s="576"/>
    </row>
    <row r="5381" spans="1:1" s="556" customFormat="1" ht="12" hidden="1" customHeight="1">
      <c r="A5381" s="576"/>
    </row>
    <row r="5382" spans="1:1" s="556" customFormat="1" ht="12" hidden="1" customHeight="1">
      <c r="A5382" s="576"/>
    </row>
    <row r="5383" spans="1:1" s="556" customFormat="1" ht="12" hidden="1" customHeight="1">
      <c r="A5383" s="576"/>
    </row>
    <row r="5384" spans="1:1" s="556" customFormat="1" ht="12" hidden="1" customHeight="1">
      <c r="A5384" s="576"/>
    </row>
    <row r="5385" spans="1:1" s="556" customFormat="1" ht="12" hidden="1" customHeight="1">
      <c r="A5385" s="576"/>
    </row>
    <row r="5386" spans="1:1" s="556" customFormat="1" ht="12" hidden="1" customHeight="1">
      <c r="A5386" s="576"/>
    </row>
    <row r="5387" spans="1:1" s="556" customFormat="1" ht="12" hidden="1" customHeight="1">
      <c r="A5387" s="576"/>
    </row>
    <row r="5388" spans="1:1" s="556" customFormat="1" ht="12" hidden="1" customHeight="1">
      <c r="A5388" s="576"/>
    </row>
    <row r="5389" spans="1:1" s="556" customFormat="1" ht="12" hidden="1" customHeight="1">
      <c r="A5389" s="576"/>
    </row>
    <row r="5390" spans="1:1" s="556" customFormat="1" ht="12" hidden="1" customHeight="1">
      <c r="A5390" s="576"/>
    </row>
    <row r="5391" spans="1:1" s="556" customFormat="1" ht="12" hidden="1" customHeight="1">
      <c r="A5391" s="576"/>
    </row>
    <row r="5392" spans="1:1" s="556" customFormat="1" ht="12" hidden="1" customHeight="1">
      <c r="A5392" s="576"/>
    </row>
    <row r="5393" spans="1:1" s="556" customFormat="1" ht="12" hidden="1" customHeight="1">
      <c r="A5393" s="576"/>
    </row>
    <row r="5394" spans="1:1" s="556" customFormat="1" ht="12" hidden="1" customHeight="1">
      <c r="A5394" s="576"/>
    </row>
    <row r="5395" spans="1:1" s="556" customFormat="1" ht="12" hidden="1" customHeight="1">
      <c r="A5395" s="576"/>
    </row>
    <row r="5396" spans="1:1" s="556" customFormat="1" ht="12" hidden="1" customHeight="1">
      <c r="A5396" s="576"/>
    </row>
    <row r="5397" spans="1:1" s="556" customFormat="1" ht="12" hidden="1" customHeight="1">
      <c r="A5397" s="576"/>
    </row>
    <row r="5398" spans="1:1" s="556" customFormat="1" ht="12" hidden="1" customHeight="1">
      <c r="A5398" s="576"/>
    </row>
    <row r="5399" spans="1:1" s="556" customFormat="1" ht="12" hidden="1" customHeight="1">
      <c r="A5399" s="576"/>
    </row>
    <row r="5400" spans="1:1" s="556" customFormat="1" ht="12" hidden="1" customHeight="1">
      <c r="A5400" s="576"/>
    </row>
    <row r="5401" spans="1:1" s="556" customFormat="1" ht="12" hidden="1" customHeight="1">
      <c r="A5401" s="576"/>
    </row>
    <row r="5402" spans="1:1" s="556" customFormat="1" ht="12" hidden="1" customHeight="1">
      <c r="A5402" s="576"/>
    </row>
    <row r="5403" spans="1:1" s="556" customFormat="1" ht="12" hidden="1" customHeight="1">
      <c r="A5403" s="576"/>
    </row>
    <row r="5404" spans="1:1" s="556" customFormat="1" ht="12" hidden="1" customHeight="1">
      <c r="A5404" s="576"/>
    </row>
    <row r="5405" spans="1:1" s="556" customFormat="1" ht="12" hidden="1" customHeight="1">
      <c r="A5405" s="576"/>
    </row>
    <row r="5406" spans="1:1" s="556" customFormat="1" ht="12" hidden="1" customHeight="1">
      <c r="A5406" s="576"/>
    </row>
    <row r="5407" spans="1:1" s="556" customFormat="1" ht="12" hidden="1" customHeight="1">
      <c r="A5407" s="576"/>
    </row>
    <row r="5408" spans="1:1" s="556" customFormat="1" ht="12" hidden="1" customHeight="1">
      <c r="A5408" s="576"/>
    </row>
    <row r="5409" spans="1:1" s="556" customFormat="1" ht="12" hidden="1" customHeight="1">
      <c r="A5409" s="576"/>
    </row>
    <row r="5410" spans="1:1" s="556" customFormat="1" ht="12" hidden="1" customHeight="1">
      <c r="A5410" s="576"/>
    </row>
    <row r="5411" spans="1:1" s="556" customFormat="1" ht="12" hidden="1" customHeight="1">
      <c r="A5411" s="576"/>
    </row>
    <row r="5412" spans="1:1" s="556" customFormat="1" ht="12" hidden="1" customHeight="1">
      <c r="A5412" s="576"/>
    </row>
    <row r="5413" spans="1:1" s="556" customFormat="1" ht="12" hidden="1" customHeight="1">
      <c r="A5413" s="576"/>
    </row>
    <row r="5414" spans="1:1" s="556" customFormat="1" ht="12" hidden="1" customHeight="1">
      <c r="A5414" s="576"/>
    </row>
    <row r="5415" spans="1:1" s="556" customFormat="1" ht="12" hidden="1" customHeight="1">
      <c r="A5415" s="576"/>
    </row>
    <row r="5416" spans="1:1" s="556" customFormat="1" ht="12" hidden="1" customHeight="1">
      <c r="A5416" s="576"/>
    </row>
    <row r="5417" spans="1:1" s="556" customFormat="1" ht="12" hidden="1" customHeight="1">
      <c r="A5417" s="576"/>
    </row>
    <row r="5418" spans="1:1" s="556" customFormat="1" ht="12" hidden="1" customHeight="1">
      <c r="A5418" s="576"/>
    </row>
    <row r="5419" spans="1:1" s="556" customFormat="1" ht="12" hidden="1" customHeight="1">
      <c r="A5419" s="576"/>
    </row>
    <row r="5420" spans="1:1" s="556" customFormat="1" ht="12" hidden="1" customHeight="1">
      <c r="A5420" s="576"/>
    </row>
    <row r="5421" spans="1:1" s="556" customFormat="1" ht="12" hidden="1" customHeight="1">
      <c r="A5421" s="576"/>
    </row>
    <row r="5422" spans="1:1" s="556" customFormat="1" ht="12" hidden="1" customHeight="1">
      <c r="A5422" s="576"/>
    </row>
    <row r="5423" spans="1:1" s="556" customFormat="1" ht="12" hidden="1" customHeight="1">
      <c r="A5423" s="576"/>
    </row>
    <row r="5424" spans="1:1" s="556" customFormat="1" ht="12" hidden="1" customHeight="1">
      <c r="A5424" s="576"/>
    </row>
    <row r="5425" spans="1:1" s="556" customFormat="1" ht="12" hidden="1" customHeight="1">
      <c r="A5425" s="576"/>
    </row>
    <row r="5426" spans="1:1" s="556" customFormat="1" ht="12" hidden="1" customHeight="1">
      <c r="A5426" s="576"/>
    </row>
    <row r="5427" spans="1:1" s="556" customFormat="1" ht="12" hidden="1" customHeight="1">
      <c r="A5427" s="576"/>
    </row>
    <row r="5428" spans="1:1" s="556" customFormat="1" ht="12" hidden="1" customHeight="1">
      <c r="A5428" s="576"/>
    </row>
    <row r="5429" spans="1:1" s="556" customFormat="1" ht="12" hidden="1" customHeight="1">
      <c r="A5429" s="576"/>
    </row>
    <row r="5430" spans="1:1" s="556" customFormat="1" ht="12" hidden="1" customHeight="1">
      <c r="A5430" s="576"/>
    </row>
    <row r="5431" spans="1:1" s="556" customFormat="1" ht="12" hidden="1" customHeight="1">
      <c r="A5431" s="576"/>
    </row>
    <row r="5432" spans="1:1" s="556" customFormat="1" ht="12" hidden="1" customHeight="1">
      <c r="A5432" s="576"/>
    </row>
    <row r="5433" spans="1:1" s="556" customFormat="1" ht="12" hidden="1" customHeight="1">
      <c r="A5433" s="576"/>
    </row>
    <row r="5434" spans="1:1" s="556" customFormat="1" ht="12" hidden="1" customHeight="1">
      <c r="A5434" s="576"/>
    </row>
    <row r="5435" spans="1:1" s="556" customFormat="1" ht="12" hidden="1" customHeight="1">
      <c r="A5435" s="576"/>
    </row>
    <row r="5436" spans="1:1" s="556" customFormat="1" ht="12" hidden="1" customHeight="1">
      <c r="A5436" s="576"/>
    </row>
    <row r="5437" spans="1:1" s="556" customFormat="1" ht="12" hidden="1" customHeight="1">
      <c r="A5437" s="576"/>
    </row>
    <row r="5438" spans="1:1" s="556" customFormat="1" ht="12" hidden="1" customHeight="1">
      <c r="A5438" s="576"/>
    </row>
    <row r="5439" spans="1:1" s="556" customFormat="1" ht="12" hidden="1" customHeight="1">
      <c r="A5439" s="576"/>
    </row>
    <row r="5440" spans="1:1" s="556" customFormat="1" ht="12" hidden="1" customHeight="1">
      <c r="A5440" s="576"/>
    </row>
    <row r="5441" spans="1:1" s="556" customFormat="1" ht="12" hidden="1" customHeight="1">
      <c r="A5441" s="576"/>
    </row>
    <row r="5442" spans="1:1" s="556" customFormat="1" ht="12" hidden="1" customHeight="1">
      <c r="A5442" s="576"/>
    </row>
    <row r="5443" spans="1:1" s="556" customFormat="1" ht="12" hidden="1" customHeight="1">
      <c r="A5443" s="576"/>
    </row>
    <row r="5444" spans="1:1" s="556" customFormat="1" ht="12" hidden="1" customHeight="1">
      <c r="A5444" s="576"/>
    </row>
    <row r="5445" spans="1:1" s="556" customFormat="1" ht="12" hidden="1" customHeight="1">
      <c r="A5445" s="576"/>
    </row>
    <row r="5446" spans="1:1" s="556" customFormat="1" ht="12" hidden="1" customHeight="1">
      <c r="A5446" s="576"/>
    </row>
    <row r="5447" spans="1:1" s="556" customFormat="1" ht="12" hidden="1" customHeight="1">
      <c r="A5447" s="576"/>
    </row>
    <row r="5448" spans="1:1" s="556" customFormat="1" ht="12" hidden="1" customHeight="1">
      <c r="A5448" s="576"/>
    </row>
    <row r="5449" spans="1:1" s="556" customFormat="1" ht="12" hidden="1" customHeight="1">
      <c r="A5449" s="576"/>
    </row>
    <row r="5450" spans="1:1" s="556" customFormat="1" ht="12" hidden="1" customHeight="1">
      <c r="A5450" s="576"/>
    </row>
    <row r="5451" spans="1:1" s="556" customFormat="1" ht="12" hidden="1" customHeight="1">
      <c r="A5451" s="576"/>
    </row>
    <row r="5452" spans="1:1" s="556" customFormat="1" ht="12" hidden="1" customHeight="1">
      <c r="A5452" s="576"/>
    </row>
    <row r="5453" spans="1:1" s="556" customFormat="1" ht="12" hidden="1" customHeight="1">
      <c r="A5453" s="576"/>
    </row>
    <row r="5454" spans="1:1" s="556" customFormat="1" ht="12" hidden="1" customHeight="1">
      <c r="A5454" s="576"/>
    </row>
    <row r="5455" spans="1:1" s="556" customFormat="1" ht="12" hidden="1" customHeight="1">
      <c r="A5455" s="576"/>
    </row>
    <row r="5456" spans="1:1" s="556" customFormat="1" ht="12" hidden="1" customHeight="1">
      <c r="A5456" s="576"/>
    </row>
    <row r="5457" spans="1:1" s="556" customFormat="1" ht="12" hidden="1" customHeight="1">
      <c r="A5457" s="576"/>
    </row>
    <row r="5458" spans="1:1" s="556" customFormat="1" ht="12" hidden="1" customHeight="1">
      <c r="A5458" s="576"/>
    </row>
    <row r="5459" spans="1:1" s="556" customFormat="1" ht="12" hidden="1" customHeight="1">
      <c r="A5459" s="576"/>
    </row>
    <row r="5460" spans="1:1" s="556" customFormat="1" ht="12" hidden="1" customHeight="1">
      <c r="A5460" s="576"/>
    </row>
    <row r="5461" spans="1:1" s="556" customFormat="1" ht="12" hidden="1" customHeight="1">
      <c r="A5461" s="576"/>
    </row>
    <row r="5462" spans="1:1" s="556" customFormat="1" ht="12" hidden="1" customHeight="1">
      <c r="A5462" s="576"/>
    </row>
    <row r="5463" spans="1:1" s="556" customFormat="1" ht="12" hidden="1" customHeight="1">
      <c r="A5463" s="576"/>
    </row>
    <row r="5464" spans="1:1" s="556" customFormat="1" ht="12" hidden="1" customHeight="1">
      <c r="A5464" s="576"/>
    </row>
    <row r="5465" spans="1:1" s="556" customFormat="1" ht="12" hidden="1" customHeight="1">
      <c r="A5465" s="576"/>
    </row>
    <row r="5466" spans="1:1" s="556" customFormat="1" ht="12" hidden="1" customHeight="1">
      <c r="A5466" s="576"/>
    </row>
    <row r="5467" spans="1:1" s="556" customFormat="1" ht="12" hidden="1" customHeight="1">
      <c r="A5467" s="576"/>
    </row>
    <row r="5468" spans="1:1" s="556" customFormat="1" ht="12" hidden="1" customHeight="1">
      <c r="A5468" s="576"/>
    </row>
    <row r="5469" spans="1:1" s="556" customFormat="1" ht="12" hidden="1" customHeight="1">
      <c r="A5469" s="576"/>
    </row>
    <row r="5470" spans="1:1" s="556" customFormat="1" ht="12" hidden="1" customHeight="1">
      <c r="A5470" s="576"/>
    </row>
    <row r="5471" spans="1:1" s="556" customFormat="1" ht="12" hidden="1" customHeight="1">
      <c r="A5471" s="576"/>
    </row>
    <row r="5472" spans="1:1" s="556" customFormat="1" ht="12" hidden="1" customHeight="1">
      <c r="A5472" s="576"/>
    </row>
    <row r="5473" spans="1:1" s="556" customFormat="1" ht="12" hidden="1" customHeight="1">
      <c r="A5473" s="576"/>
    </row>
    <row r="5474" spans="1:1" s="556" customFormat="1" ht="12" hidden="1" customHeight="1">
      <c r="A5474" s="576"/>
    </row>
    <row r="5475" spans="1:1" s="556" customFormat="1" ht="12" hidden="1" customHeight="1">
      <c r="A5475" s="576"/>
    </row>
    <row r="5476" spans="1:1" s="556" customFormat="1" ht="12" hidden="1" customHeight="1">
      <c r="A5476" s="576"/>
    </row>
    <row r="5477" spans="1:1" s="556" customFormat="1" ht="12" hidden="1" customHeight="1">
      <c r="A5477" s="576"/>
    </row>
    <row r="5478" spans="1:1" s="556" customFormat="1" ht="12" hidden="1" customHeight="1">
      <c r="A5478" s="576"/>
    </row>
    <row r="5479" spans="1:1" s="556" customFormat="1" ht="12" hidden="1" customHeight="1">
      <c r="A5479" s="576"/>
    </row>
    <row r="5480" spans="1:1" s="556" customFormat="1" ht="12" hidden="1" customHeight="1">
      <c r="A5480" s="576"/>
    </row>
    <row r="5481" spans="1:1" s="556" customFormat="1" ht="12" hidden="1" customHeight="1">
      <c r="A5481" s="576"/>
    </row>
    <row r="5482" spans="1:1" s="556" customFormat="1" ht="12" hidden="1" customHeight="1">
      <c r="A5482" s="576"/>
    </row>
    <row r="5483" spans="1:1" s="556" customFormat="1" ht="12" hidden="1" customHeight="1">
      <c r="A5483" s="576"/>
    </row>
    <row r="5484" spans="1:1" s="556" customFormat="1" ht="12" hidden="1" customHeight="1">
      <c r="A5484" s="576"/>
    </row>
    <row r="5485" spans="1:1" s="556" customFormat="1" ht="12" hidden="1" customHeight="1">
      <c r="A5485" s="576"/>
    </row>
    <row r="5486" spans="1:1" s="556" customFormat="1" ht="12" hidden="1" customHeight="1">
      <c r="A5486" s="576"/>
    </row>
    <row r="5487" spans="1:1" s="556" customFormat="1" ht="12" hidden="1" customHeight="1">
      <c r="A5487" s="576"/>
    </row>
    <row r="5488" spans="1:1" s="556" customFormat="1" ht="12" hidden="1" customHeight="1">
      <c r="A5488" s="576"/>
    </row>
    <row r="5489" spans="1:1" s="556" customFormat="1" ht="12" hidden="1" customHeight="1">
      <c r="A5489" s="576"/>
    </row>
    <row r="5490" spans="1:1" s="556" customFormat="1" ht="12" hidden="1" customHeight="1">
      <c r="A5490" s="576"/>
    </row>
    <row r="5491" spans="1:1" s="556" customFormat="1" ht="12" hidden="1" customHeight="1">
      <c r="A5491" s="576"/>
    </row>
    <row r="5492" spans="1:1" s="556" customFormat="1" ht="12" hidden="1" customHeight="1">
      <c r="A5492" s="576"/>
    </row>
    <row r="5493" spans="1:1" s="556" customFormat="1" ht="12" hidden="1" customHeight="1">
      <c r="A5493" s="576"/>
    </row>
    <row r="5494" spans="1:1" s="556" customFormat="1" ht="12" hidden="1" customHeight="1">
      <c r="A5494" s="576"/>
    </row>
    <row r="5495" spans="1:1" s="556" customFormat="1" ht="12" hidden="1" customHeight="1">
      <c r="A5495" s="576"/>
    </row>
    <row r="5496" spans="1:1" s="556" customFormat="1" ht="12" hidden="1" customHeight="1">
      <c r="A5496" s="576"/>
    </row>
    <row r="5497" spans="1:1" s="556" customFormat="1" ht="12" hidden="1" customHeight="1">
      <c r="A5497" s="576"/>
    </row>
    <row r="5498" spans="1:1" s="556" customFormat="1" ht="12" hidden="1" customHeight="1">
      <c r="A5498" s="576"/>
    </row>
    <row r="5499" spans="1:1" s="556" customFormat="1" ht="12" hidden="1" customHeight="1">
      <c r="A5499" s="576"/>
    </row>
    <row r="5500" spans="1:1" s="556" customFormat="1" ht="12" hidden="1" customHeight="1">
      <c r="A5500" s="576"/>
    </row>
    <row r="5501" spans="1:1" s="556" customFormat="1" ht="12" hidden="1" customHeight="1">
      <c r="A5501" s="576"/>
    </row>
    <row r="5502" spans="1:1" s="556" customFormat="1" ht="12" hidden="1" customHeight="1">
      <c r="A5502" s="576"/>
    </row>
    <row r="5503" spans="1:1" s="556" customFormat="1" ht="12" hidden="1" customHeight="1">
      <c r="A5503" s="576"/>
    </row>
    <row r="5504" spans="1:1" s="556" customFormat="1" ht="12" hidden="1" customHeight="1">
      <c r="A5504" s="576"/>
    </row>
    <row r="5505" spans="1:1" s="556" customFormat="1" ht="12" hidden="1" customHeight="1">
      <c r="A5505" s="576"/>
    </row>
    <row r="5506" spans="1:1" s="556" customFormat="1" ht="12" hidden="1" customHeight="1">
      <c r="A5506" s="576"/>
    </row>
    <row r="5507" spans="1:1" s="556" customFormat="1" ht="12" hidden="1" customHeight="1">
      <c r="A5507" s="576"/>
    </row>
    <row r="5508" spans="1:1" s="556" customFormat="1" ht="12" hidden="1" customHeight="1">
      <c r="A5508" s="576"/>
    </row>
    <row r="5509" spans="1:1" s="556" customFormat="1" ht="12" hidden="1" customHeight="1">
      <c r="A5509" s="576"/>
    </row>
    <row r="5510" spans="1:1" s="556" customFormat="1" ht="12" hidden="1" customHeight="1">
      <c r="A5510" s="576"/>
    </row>
    <row r="5511" spans="1:1" s="556" customFormat="1" ht="12" hidden="1" customHeight="1">
      <c r="A5511" s="576"/>
    </row>
    <row r="5512" spans="1:1" s="556" customFormat="1" ht="12" hidden="1" customHeight="1">
      <c r="A5512" s="576"/>
    </row>
    <row r="5513" spans="1:1" s="556" customFormat="1" ht="12" hidden="1" customHeight="1">
      <c r="A5513" s="576"/>
    </row>
    <row r="5514" spans="1:1" s="556" customFormat="1" ht="12" hidden="1" customHeight="1">
      <c r="A5514" s="576"/>
    </row>
    <row r="5515" spans="1:1" s="556" customFormat="1" ht="12" hidden="1" customHeight="1">
      <c r="A5515" s="576"/>
    </row>
    <row r="5516" spans="1:1" s="556" customFormat="1" ht="12" hidden="1" customHeight="1">
      <c r="A5516" s="576"/>
    </row>
    <row r="5517" spans="1:1" s="556" customFormat="1" ht="12" hidden="1" customHeight="1">
      <c r="A5517" s="576"/>
    </row>
    <row r="5518" spans="1:1" s="556" customFormat="1" ht="12" hidden="1" customHeight="1">
      <c r="A5518" s="576"/>
    </row>
    <row r="5519" spans="1:1" s="556" customFormat="1" ht="12" hidden="1" customHeight="1">
      <c r="A5519" s="576"/>
    </row>
    <row r="5520" spans="1:1" s="556" customFormat="1" ht="12" hidden="1" customHeight="1">
      <c r="A5520" s="576"/>
    </row>
    <row r="5521" spans="1:1" s="556" customFormat="1" ht="12" hidden="1" customHeight="1">
      <c r="A5521" s="576"/>
    </row>
    <row r="5522" spans="1:1" s="556" customFormat="1" ht="12" hidden="1" customHeight="1">
      <c r="A5522" s="576"/>
    </row>
    <row r="5523" spans="1:1" s="556" customFormat="1" ht="12" hidden="1" customHeight="1">
      <c r="A5523" s="576"/>
    </row>
    <row r="5524" spans="1:1" s="556" customFormat="1" ht="12" hidden="1" customHeight="1">
      <c r="A5524" s="576"/>
    </row>
    <row r="5525" spans="1:1" s="556" customFormat="1" ht="12" hidden="1" customHeight="1">
      <c r="A5525" s="576"/>
    </row>
    <row r="5526" spans="1:1" s="556" customFormat="1" ht="12" hidden="1" customHeight="1">
      <c r="A5526" s="576"/>
    </row>
    <row r="5527" spans="1:1" s="556" customFormat="1" ht="12" hidden="1" customHeight="1">
      <c r="A5527" s="576"/>
    </row>
    <row r="5528" spans="1:1" s="556" customFormat="1" ht="12" hidden="1" customHeight="1">
      <c r="A5528" s="576"/>
    </row>
    <row r="5529" spans="1:1" s="556" customFormat="1" ht="12" hidden="1" customHeight="1">
      <c r="A5529" s="576"/>
    </row>
    <row r="5530" spans="1:1" s="556" customFormat="1" ht="12" hidden="1" customHeight="1">
      <c r="A5530" s="576"/>
    </row>
    <row r="5531" spans="1:1" s="556" customFormat="1" ht="12" hidden="1" customHeight="1">
      <c r="A5531" s="576"/>
    </row>
    <row r="5532" spans="1:1" s="556" customFormat="1" ht="12" hidden="1" customHeight="1">
      <c r="A5532" s="576"/>
    </row>
    <row r="5533" spans="1:1" s="556" customFormat="1" ht="12" hidden="1" customHeight="1">
      <c r="A5533" s="576"/>
    </row>
    <row r="5534" spans="1:1" s="556" customFormat="1" ht="12" hidden="1" customHeight="1">
      <c r="A5534" s="576"/>
    </row>
    <row r="5535" spans="1:1" s="556" customFormat="1" ht="12" hidden="1" customHeight="1">
      <c r="A5535" s="576"/>
    </row>
    <row r="5536" spans="1:1" s="556" customFormat="1" ht="12" hidden="1" customHeight="1">
      <c r="A5536" s="576"/>
    </row>
    <row r="5537" spans="1:1" s="556" customFormat="1" ht="12" hidden="1" customHeight="1">
      <c r="A5537" s="576"/>
    </row>
    <row r="5538" spans="1:1" s="556" customFormat="1" ht="12" hidden="1" customHeight="1">
      <c r="A5538" s="576"/>
    </row>
    <row r="5539" spans="1:1" s="556" customFormat="1" ht="12" hidden="1" customHeight="1">
      <c r="A5539" s="576"/>
    </row>
    <row r="5540" spans="1:1" s="556" customFormat="1" ht="12" hidden="1" customHeight="1">
      <c r="A5540" s="576"/>
    </row>
    <row r="5541" spans="1:1" s="556" customFormat="1" ht="12" hidden="1" customHeight="1">
      <c r="A5541" s="576"/>
    </row>
    <row r="5542" spans="1:1" s="556" customFormat="1" ht="12" hidden="1" customHeight="1">
      <c r="A5542" s="576"/>
    </row>
    <row r="5543" spans="1:1" s="556" customFormat="1" ht="12" hidden="1" customHeight="1">
      <c r="A5543" s="576"/>
    </row>
    <row r="5544" spans="1:1" s="556" customFormat="1" ht="12" hidden="1" customHeight="1">
      <c r="A5544" s="576"/>
    </row>
    <row r="5545" spans="1:1" s="556" customFormat="1" ht="12" hidden="1" customHeight="1">
      <c r="A5545" s="576"/>
    </row>
    <row r="5546" spans="1:1" s="556" customFormat="1" ht="12" hidden="1" customHeight="1">
      <c r="A5546" s="576"/>
    </row>
    <row r="5547" spans="1:1" s="556" customFormat="1" ht="12" hidden="1" customHeight="1">
      <c r="A5547" s="576"/>
    </row>
    <row r="5548" spans="1:1" s="556" customFormat="1" ht="12" hidden="1" customHeight="1">
      <c r="A5548" s="576"/>
    </row>
    <row r="5549" spans="1:1" s="556" customFormat="1" ht="12" hidden="1" customHeight="1">
      <c r="A5549" s="576"/>
    </row>
    <row r="5550" spans="1:1" s="556" customFormat="1" ht="12" hidden="1" customHeight="1">
      <c r="A5550" s="576"/>
    </row>
    <row r="5551" spans="1:1" s="556" customFormat="1" ht="12" hidden="1" customHeight="1">
      <c r="A5551" s="576"/>
    </row>
    <row r="5552" spans="1:1" s="556" customFormat="1" ht="12" hidden="1" customHeight="1">
      <c r="A5552" s="576"/>
    </row>
    <row r="5553" spans="1:1" s="556" customFormat="1" ht="12" hidden="1" customHeight="1">
      <c r="A5553" s="576"/>
    </row>
    <row r="5554" spans="1:1" s="556" customFormat="1" ht="12" hidden="1" customHeight="1">
      <c r="A5554" s="576"/>
    </row>
    <row r="5555" spans="1:1" s="556" customFormat="1" ht="12" hidden="1" customHeight="1">
      <c r="A5555" s="576"/>
    </row>
    <row r="5556" spans="1:1" s="556" customFormat="1" ht="12" hidden="1" customHeight="1">
      <c r="A5556" s="576"/>
    </row>
    <row r="5557" spans="1:1" s="556" customFormat="1" ht="12" hidden="1" customHeight="1">
      <c r="A5557" s="576"/>
    </row>
    <row r="5558" spans="1:1" s="556" customFormat="1" ht="12" hidden="1" customHeight="1">
      <c r="A5558" s="576"/>
    </row>
    <row r="5559" spans="1:1" s="556" customFormat="1" ht="12" hidden="1" customHeight="1">
      <c r="A5559" s="576"/>
    </row>
    <row r="5560" spans="1:1" s="556" customFormat="1" ht="12" hidden="1" customHeight="1">
      <c r="A5560" s="576"/>
    </row>
    <row r="5561" spans="1:1" s="556" customFormat="1" ht="12" hidden="1" customHeight="1">
      <c r="A5561" s="576"/>
    </row>
    <row r="5562" spans="1:1" s="556" customFormat="1" ht="12" hidden="1" customHeight="1">
      <c r="A5562" s="576"/>
    </row>
    <row r="5563" spans="1:1" s="556" customFormat="1" ht="12" hidden="1" customHeight="1">
      <c r="A5563" s="576"/>
    </row>
    <row r="5564" spans="1:1" s="556" customFormat="1" ht="12" hidden="1" customHeight="1">
      <c r="A5564" s="576"/>
    </row>
    <row r="5565" spans="1:1" s="556" customFormat="1" ht="12" hidden="1" customHeight="1">
      <c r="A5565" s="576"/>
    </row>
    <row r="5566" spans="1:1" s="556" customFormat="1" ht="12" hidden="1" customHeight="1">
      <c r="A5566" s="576"/>
    </row>
    <row r="5567" spans="1:1" s="556" customFormat="1" ht="12" hidden="1" customHeight="1">
      <c r="A5567" s="576"/>
    </row>
    <row r="5568" spans="1:1" s="556" customFormat="1" ht="12" hidden="1" customHeight="1">
      <c r="A5568" s="576"/>
    </row>
    <row r="5569" spans="1:1" s="556" customFormat="1" ht="12" hidden="1" customHeight="1">
      <c r="A5569" s="576"/>
    </row>
    <row r="5570" spans="1:1" s="556" customFormat="1" ht="12" hidden="1" customHeight="1">
      <c r="A5570" s="576"/>
    </row>
    <row r="5571" spans="1:1" s="556" customFormat="1" ht="12" hidden="1" customHeight="1">
      <c r="A5571" s="576"/>
    </row>
    <row r="5572" spans="1:1" s="556" customFormat="1" ht="12" hidden="1" customHeight="1">
      <c r="A5572" s="576"/>
    </row>
    <row r="5573" spans="1:1" s="556" customFormat="1" ht="12" hidden="1" customHeight="1">
      <c r="A5573" s="576"/>
    </row>
    <row r="5574" spans="1:1" s="556" customFormat="1" ht="12" hidden="1" customHeight="1">
      <c r="A5574" s="576"/>
    </row>
    <row r="5575" spans="1:1" s="556" customFormat="1" ht="12" hidden="1" customHeight="1">
      <c r="A5575" s="576"/>
    </row>
    <row r="5576" spans="1:1" s="556" customFormat="1" ht="12" hidden="1" customHeight="1">
      <c r="A5576" s="576"/>
    </row>
    <row r="5577" spans="1:1" s="556" customFormat="1" ht="12" hidden="1" customHeight="1">
      <c r="A5577" s="576"/>
    </row>
    <row r="5578" spans="1:1" s="556" customFormat="1" ht="12" hidden="1" customHeight="1">
      <c r="A5578" s="576"/>
    </row>
    <row r="5579" spans="1:1" s="556" customFormat="1" ht="12" hidden="1" customHeight="1">
      <c r="A5579" s="576"/>
    </row>
    <row r="5580" spans="1:1" s="556" customFormat="1" ht="12" hidden="1" customHeight="1">
      <c r="A5580" s="576"/>
    </row>
    <row r="5581" spans="1:1" s="556" customFormat="1" ht="12" hidden="1" customHeight="1">
      <c r="A5581" s="576"/>
    </row>
    <row r="5582" spans="1:1" s="556" customFormat="1" ht="12" hidden="1" customHeight="1">
      <c r="A5582" s="576"/>
    </row>
    <row r="5583" spans="1:1" s="556" customFormat="1" ht="12" hidden="1" customHeight="1">
      <c r="A5583" s="576"/>
    </row>
    <row r="5584" spans="1:1" s="556" customFormat="1" ht="12" hidden="1" customHeight="1">
      <c r="A5584" s="576"/>
    </row>
    <row r="5585" spans="1:1" s="556" customFormat="1" ht="12" hidden="1" customHeight="1">
      <c r="A5585" s="576"/>
    </row>
    <row r="5586" spans="1:1" s="556" customFormat="1" ht="12" hidden="1" customHeight="1">
      <c r="A5586" s="576"/>
    </row>
    <row r="5587" spans="1:1" s="556" customFormat="1" ht="12" hidden="1" customHeight="1">
      <c r="A5587" s="576"/>
    </row>
    <row r="5588" spans="1:1" s="556" customFormat="1" ht="12" hidden="1" customHeight="1">
      <c r="A5588" s="576"/>
    </row>
    <row r="5589" spans="1:1" s="556" customFormat="1" ht="12" hidden="1" customHeight="1">
      <c r="A5589" s="576"/>
    </row>
    <row r="5590" spans="1:1" s="556" customFormat="1" ht="12" hidden="1" customHeight="1">
      <c r="A5590" s="576"/>
    </row>
    <row r="5591" spans="1:1" s="556" customFormat="1" ht="12" hidden="1" customHeight="1">
      <c r="A5591" s="576"/>
    </row>
    <row r="5592" spans="1:1" s="556" customFormat="1" ht="12" hidden="1" customHeight="1">
      <c r="A5592" s="576"/>
    </row>
    <row r="5593" spans="1:1" s="556" customFormat="1" ht="12" hidden="1" customHeight="1">
      <c r="A5593" s="576"/>
    </row>
    <row r="5594" spans="1:1" s="556" customFormat="1" ht="12" hidden="1" customHeight="1">
      <c r="A5594" s="576"/>
    </row>
    <row r="5595" spans="1:1" s="556" customFormat="1" ht="12" hidden="1" customHeight="1">
      <c r="A5595" s="576"/>
    </row>
    <row r="5596" spans="1:1" s="556" customFormat="1" ht="12" hidden="1" customHeight="1">
      <c r="A5596" s="576"/>
    </row>
    <row r="5597" spans="1:1" s="556" customFormat="1" ht="12" hidden="1" customHeight="1">
      <c r="A5597" s="576"/>
    </row>
    <row r="5598" spans="1:1" s="556" customFormat="1" ht="12" hidden="1" customHeight="1">
      <c r="A5598" s="576"/>
    </row>
    <row r="5599" spans="1:1" s="556" customFormat="1" ht="12" hidden="1" customHeight="1">
      <c r="A5599" s="576"/>
    </row>
    <row r="5600" spans="1:1" s="556" customFormat="1" ht="12" hidden="1" customHeight="1">
      <c r="A5600" s="576"/>
    </row>
    <row r="5601" spans="1:1" s="556" customFormat="1" ht="12" hidden="1" customHeight="1">
      <c r="A5601" s="576"/>
    </row>
    <row r="5602" spans="1:1" s="556" customFormat="1" ht="12" hidden="1" customHeight="1">
      <c r="A5602" s="576"/>
    </row>
    <row r="5603" spans="1:1" s="556" customFormat="1" ht="12" hidden="1" customHeight="1">
      <c r="A5603" s="576"/>
    </row>
    <row r="5604" spans="1:1" s="556" customFormat="1" ht="12" hidden="1" customHeight="1">
      <c r="A5604" s="576"/>
    </row>
    <row r="5605" spans="1:1" s="556" customFormat="1" ht="12" hidden="1" customHeight="1">
      <c r="A5605" s="576"/>
    </row>
    <row r="5606" spans="1:1" s="556" customFormat="1" ht="12" hidden="1" customHeight="1">
      <c r="A5606" s="576"/>
    </row>
    <row r="5607" spans="1:1" s="556" customFormat="1" ht="12" hidden="1" customHeight="1">
      <c r="A5607" s="576"/>
    </row>
    <row r="5608" spans="1:1" s="556" customFormat="1" ht="12" hidden="1" customHeight="1">
      <c r="A5608" s="576"/>
    </row>
    <row r="5609" spans="1:1" s="556" customFormat="1" ht="12" hidden="1" customHeight="1">
      <c r="A5609" s="576"/>
    </row>
    <row r="5610" spans="1:1" s="556" customFormat="1" ht="12" hidden="1" customHeight="1">
      <c r="A5610" s="576"/>
    </row>
    <row r="5611" spans="1:1" s="556" customFormat="1" ht="12" hidden="1" customHeight="1">
      <c r="A5611" s="576"/>
    </row>
    <row r="5612" spans="1:1" s="556" customFormat="1" ht="12" hidden="1" customHeight="1">
      <c r="A5612" s="576"/>
    </row>
    <row r="5613" spans="1:1" s="556" customFormat="1" ht="12" hidden="1" customHeight="1">
      <c r="A5613" s="576"/>
    </row>
    <row r="5614" spans="1:1" s="556" customFormat="1" ht="12" hidden="1" customHeight="1">
      <c r="A5614" s="576"/>
    </row>
    <row r="5615" spans="1:1" s="556" customFormat="1" ht="12" hidden="1" customHeight="1">
      <c r="A5615" s="576"/>
    </row>
    <row r="5616" spans="1:1" s="556" customFormat="1" ht="12" hidden="1" customHeight="1">
      <c r="A5616" s="576"/>
    </row>
    <row r="5617" spans="1:1" s="556" customFormat="1" ht="12" hidden="1" customHeight="1">
      <c r="A5617" s="576"/>
    </row>
    <row r="5618" spans="1:1" s="556" customFormat="1" ht="12" hidden="1" customHeight="1">
      <c r="A5618" s="576"/>
    </row>
    <row r="5619" spans="1:1" s="556" customFormat="1" ht="12" hidden="1" customHeight="1">
      <c r="A5619" s="576"/>
    </row>
    <row r="5620" spans="1:1" s="556" customFormat="1" ht="12" hidden="1" customHeight="1">
      <c r="A5620" s="576"/>
    </row>
    <row r="5621" spans="1:1" s="556" customFormat="1" ht="12" hidden="1" customHeight="1">
      <c r="A5621" s="576"/>
    </row>
    <row r="5622" spans="1:1" s="556" customFormat="1" ht="12" hidden="1" customHeight="1">
      <c r="A5622" s="576"/>
    </row>
    <row r="5623" spans="1:1" s="556" customFormat="1" ht="12" hidden="1" customHeight="1">
      <c r="A5623" s="576"/>
    </row>
    <row r="5624" spans="1:1" s="556" customFormat="1" ht="12" hidden="1" customHeight="1">
      <c r="A5624" s="576"/>
    </row>
    <row r="5625" spans="1:1" s="556" customFormat="1" ht="12" hidden="1" customHeight="1">
      <c r="A5625" s="576"/>
    </row>
    <row r="5626" spans="1:1" s="556" customFormat="1" ht="12" hidden="1" customHeight="1">
      <c r="A5626" s="576"/>
    </row>
    <row r="5627" spans="1:1" s="556" customFormat="1" ht="12" hidden="1" customHeight="1">
      <c r="A5627" s="576"/>
    </row>
    <row r="5628" spans="1:1" s="556" customFormat="1" ht="12" hidden="1" customHeight="1">
      <c r="A5628" s="576"/>
    </row>
    <row r="5629" spans="1:1" s="556" customFormat="1" ht="12" hidden="1" customHeight="1">
      <c r="A5629" s="576"/>
    </row>
    <row r="5630" spans="1:1" s="556" customFormat="1" ht="12" hidden="1" customHeight="1">
      <c r="A5630" s="576"/>
    </row>
    <row r="5631" spans="1:1" s="556" customFormat="1" ht="12" hidden="1" customHeight="1">
      <c r="A5631" s="576"/>
    </row>
    <row r="5632" spans="1:1" s="556" customFormat="1" ht="12" hidden="1" customHeight="1">
      <c r="A5632" s="576"/>
    </row>
    <row r="5633" spans="1:1" s="556" customFormat="1" ht="12" hidden="1" customHeight="1">
      <c r="A5633" s="576"/>
    </row>
    <row r="5634" spans="1:1" s="556" customFormat="1" ht="12" hidden="1" customHeight="1">
      <c r="A5634" s="576"/>
    </row>
    <row r="5635" spans="1:1" s="556" customFormat="1" ht="12" hidden="1" customHeight="1">
      <c r="A5635" s="576"/>
    </row>
    <row r="5636" spans="1:1" s="556" customFormat="1" ht="12" hidden="1" customHeight="1">
      <c r="A5636" s="576"/>
    </row>
    <row r="5637" spans="1:1" s="556" customFormat="1" ht="12" hidden="1" customHeight="1">
      <c r="A5637" s="576"/>
    </row>
    <row r="5638" spans="1:1" s="556" customFormat="1" ht="12" hidden="1" customHeight="1">
      <c r="A5638" s="576"/>
    </row>
    <row r="5639" spans="1:1" s="556" customFormat="1" ht="12" hidden="1" customHeight="1">
      <c r="A5639" s="576"/>
    </row>
    <row r="5640" spans="1:1" s="556" customFormat="1" ht="12" hidden="1" customHeight="1">
      <c r="A5640" s="576"/>
    </row>
    <row r="5641" spans="1:1" s="556" customFormat="1" ht="12" hidden="1" customHeight="1">
      <c r="A5641" s="576"/>
    </row>
    <row r="5642" spans="1:1" s="556" customFormat="1" ht="12" hidden="1" customHeight="1">
      <c r="A5642" s="576"/>
    </row>
    <row r="5643" spans="1:1" s="556" customFormat="1" ht="12" hidden="1" customHeight="1">
      <c r="A5643" s="576"/>
    </row>
    <row r="5644" spans="1:1" s="556" customFormat="1" ht="12" hidden="1" customHeight="1">
      <c r="A5644" s="576"/>
    </row>
    <row r="5645" spans="1:1" s="556" customFormat="1" ht="12" hidden="1" customHeight="1">
      <c r="A5645" s="576"/>
    </row>
    <row r="5646" spans="1:1" s="556" customFormat="1" ht="12" hidden="1" customHeight="1">
      <c r="A5646" s="576"/>
    </row>
    <row r="5647" spans="1:1" s="556" customFormat="1" ht="12" hidden="1" customHeight="1">
      <c r="A5647" s="576"/>
    </row>
    <row r="5648" spans="1:1" s="556" customFormat="1" ht="12" hidden="1" customHeight="1">
      <c r="A5648" s="576"/>
    </row>
    <row r="5649" spans="1:1" s="556" customFormat="1" ht="12" hidden="1" customHeight="1">
      <c r="A5649" s="576"/>
    </row>
    <row r="5650" spans="1:1" s="556" customFormat="1" ht="12" hidden="1" customHeight="1">
      <c r="A5650" s="576"/>
    </row>
    <row r="5651" spans="1:1" s="556" customFormat="1" ht="12" hidden="1" customHeight="1">
      <c r="A5651" s="576"/>
    </row>
    <row r="5652" spans="1:1" s="556" customFormat="1" ht="12" hidden="1" customHeight="1">
      <c r="A5652" s="576"/>
    </row>
    <row r="5653" spans="1:1" s="556" customFormat="1" ht="12" hidden="1" customHeight="1">
      <c r="A5653" s="576"/>
    </row>
    <row r="5654" spans="1:1" s="556" customFormat="1" ht="12" hidden="1" customHeight="1">
      <c r="A5654" s="576"/>
    </row>
    <row r="5655" spans="1:1" s="556" customFormat="1" ht="12" hidden="1" customHeight="1">
      <c r="A5655" s="576"/>
    </row>
    <row r="5656" spans="1:1" s="556" customFormat="1" ht="12" hidden="1" customHeight="1">
      <c r="A5656" s="576"/>
    </row>
    <row r="5657" spans="1:1" s="556" customFormat="1" ht="12" hidden="1" customHeight="1">
      <c r="A5657" s="576"/>
    </row>
    <row r="5658" spans="1:1" s="556" customFormat="1" ht="12" hidden="1" customHeight="1">
      <c r="A5658" s="576"/>
    </row>
    <row r="5659" spans="1:1" s="556" customFormat="1" ht="12" hidden="1" customHeight="1">
      <c r="A5659" s="576"/>
    </row>
    <row r="5660" spans="1:1" s="556" customFormat="1" ht="12" hidden="1" customHeight="1">
      <c r="A5660" s="576"/>
    </row>
    <row r="5661" spans="1:1" s="556" customFormat="1" ht="12" hidden="1" customHeight="1">
      <c r="A5661" s="576"/>
    </row>
    <row r="5662" spans="1:1" s="556" customFormat="1" ht="12" hidden="1" customHeight="1">
      <c r="A5662" s="576"/>
    </row>
    <row r="5663" spans="1:1" s="556" customFormat="1" ht="12" hidden="1" customHeight="1">
      <c r="A5663" s="576"/>
    </row>
    <row r="5664" spans="1:1" s="556" customFormat="1" ht="12" hidden="1" customHeight="1">
      <c r="A5664" s="576"/>
    </row>
    <row r="5665" spans="1:1" s="556" customFormat="1" ht="12" hidden="1" customHeight="1">
      <c r="A5665" s="576"/>
    </row>
    <row r="5666" spans="1:1" s="556" customFormat="1" ht="12" hidden="1" customHeight="1">
      <c r="A5666" s="576"/>
    </row>
    <row r="5667" spans="1:1" s="556" customFormat="1" ht="12" hidden="1" customHeight="1">
      <c r="A5667" s="576"/>
    </row>
    <row r="5668" spans="1:1" s="556" customFormat="1" ht="12" hidden="1" customHeight="1">
      <c r="A5668" s="576"/>
    </row>
    <row r="5669" spans="1:1" s="556" customFormat="1" ht="12" hidden="1" customHeight="1">
      <c r="A5669" s="576"/>
    </row>
    <row r="5670" spans="1:1" s="556" customFormat="1" ht="12" hidden="1" customHeight="1">
      <c r="A5670" s="576"/>
    </row>
    <row r="5671" spans="1:1" s="556" customFormat="1" ht="12" hidden="1" customHeight="1">
      <c r="A5671" s="576"/>
    </row>
    <row r="5672" spans="1:1" s="556" customFormat="1" ht="12" hidden="1" customHeight="1">
      <c r="A5672" s="576"/>
    </row>
    <row r="5673" spans="1:1" s="556" customFormat="1" ht="12" hidden="1" customHeight="1">
      <c r="A5673" s="576"/>
    </row>
    <row r="5674" spans="1:1" s="556" customFormat="1" ht="12" hidden="1" customHeight="1">
      <c r="A5674" s="576"/>
    </row>
    <row r="5675" spans="1:1" s="556" customFormat="1" ht="12" hidden="1" customHeight="1">
      <c r="A5675" s="576"/>
    </row>
    <row r="5676" spans="1:1" s="556" customFormat="1" ht="12" hidden="1" customHeight="1">
      <c r="A5676" s="576"/>
    </row>
    <row r="5677" spans="1:1" s="556" customFormat="1" ht="12" hidden="1" customHeight="1">
      <c r="A5677" s="576"/>
    </row>
    <row r="5678" spans="1:1" s="556" customFormat="1" ht="12" hidden="1" customHeight="1">
      <c r="A5678" s="576"/>
    </row>
    <row r="5679" spans="1:1" s="556" customFormat="1" ht="12" hidden="1" customHeight="1">
      <c r="A5679" s="576"/>
    </row>
    <row r="5680" spans="1:1" s="556" customFormat="1" ht="12" hidden="1" customHeight="1">
      <c r="A5680" s="576"/>
    </row>
    <row r="5681" spans="1:1" s="556" customFormat="1" ht="12" hidden="1" customHeight="1">
      <c r="A5681" s="576"/>
    </row>
    <row r="5682" spans="1:1" s="556" customFormat="1" ht="12" hidden="1" customHeight="1">
      <c r="A5682" s="576"/>
    </row>
    <row r="5683" spans="1:1" s="556" customFormat="1" ht="12" hidden="1" customHeight="1">
      <c r="A5683" s="576"/>
    </row>
    <row r="5684" spans="1:1" s="556" customFormat="1" ht="12" hidden="1" customHeight="1">
      <c r="A5684" s="576"/>
    </row>
    <row r="5685" spans="1:1" s="556" customFormat="1" ht="12" hidden="1" customHeight="1">
      <c r="A5685" s="576"/>
    </row>
    <row r="5686" spans="1:1" s="556" customFormat="1" ht="12" hidden="1" customHeight="1">
      <c r="A5686" s="576"/>
    </row>
    <row r="5687" spans="1:1" s="556" customFormat="1" ht="12" hidden="1" customHeight="1">
      <c r="A5687" s="576"/>
    </row>
    <row r="5688" spans="1:1" s="556" customFormat="1" ht="12" hidden="1" customHeight="1">
      <c r="A5688" s="576"/>
    </row>
    <row r="5689" spans="1:1" s="556" customFormat="1" ht="12" hidden="1" customHeight="1">
      <c r="A5689" s="576"/>
    </row>
    <row r="5690" spans="1:1" s="556" customFormat="1" ht="12" hidden="1" customHeight="1">
      <c r="A5690" s="576"/>
    </row>
    <row r="5691" spans="1:1" s="556" customFormat="1" ht="12" hidden="1" customHeight="1">
      <c r="A5691" s="576"/>
    </row>
    <row r="5692" spans="1:1" s="556" customFormat="1" ht="12" hidden="1" customHeight="1">
      <c r="A5692" s="576"/>
    </row>
    <row r="5693" spans="1:1" s="556" customFormat="1" ht="12" hidden="1" customHeight="1">
      <c r="A5693" s="576"/>
    </row>
    <row r="5694" spans="1:1" s="556" customFormat="1" ht="12" hidden="1" customHeight="1">
      <c r="A5694" s="576"/>
    </row>
    <row r="5695" spans="1:1" s="556" customFormat="1" ht="12" hidden="1" customHeight="1">
      <c r="A5695" s="576"/>
    </row>
    <row r="5696" spans="1:1" s="556" customFormat="1" ht="12" hidden="1" customHeight="1">
      <c r="A5696" s="576"/>
    </row>
    <row r="5697" spans="1:1" s="556" customFormat="1" ht="12" hidden="1" customHeight="1">
      <c r="A5697" s="576"/>
    </row>
    <row r="5698" spans="1:1" s="556" customFormat="1" ht="12" hidden="1" customHeight="1">
      <c r="A5698" s="576"/>
    </row>
    <row r="5699" spans="1:1" s="556" customFormat="1" ht="12" hidden="1" customHeight="1">
      <c r="A5699" s="576"/>
    </row>
    <row r="5700" spans="1:1" s="556" customFormat="1" ht="12" hidden="1" customHeight="1">
      <c r="A5700" s="576"/>
    </row>
    <row r="5701" spans="1:1" s="556" customFormat="1" ht="12" hidden="1" customHeight="1">
      <c r="A5701" s="576"/>
    </row>
    <row r="5702" spans="1:1" s="556" customFormat="1" ht="12" hidden="1" customHeight="1">
      <c r="A5702" s="576"/>
    </row>
    <row r="5703" spans="1:1" s="556" customFormat="1" ht="12" hidden="1" customHeight="1">
      <c r="A5703" s="576"/>
    </row>
    <row r="5704" spans="1:1" s="556" customFormat="1" ht="12" hidden="1" customHeight="1">
      <c r="A5704" s="576"/>
    </row>
    <row r="5705" spans="1:1" s="556" customFormat="1" ht="12" hidden="1" customHeight="1">
      <c r="A5705" s="576"/>
    </row>
    <row r="5706" spans="1:1" s="556" customFormat="1" ht="12" hidden="1" customHeight="1">
      <c r="A5706" s="576"/>
    </row>
    <row r="5707" spans="1:1" s="556" customFormat="1" ht="12" hidden="1" customHeight="1">
      <c r="A5707" s="576"/>
    </row>
    <row r="5708" spans="1:1" s="556" customFormat="1" ht="12" hidden="1" customHeight="1">
      <c r="A5708" s="576"/>
    </row>
    <row r="5709" spans="1:1" s="556" customFormat="1" ht="12" hidden="1" customHeight="1">
      <c r="A5709" s="576"/>
    </row>
    <row r="5710" spans="1:1" s="556" customFormat="1" ht="12" hidden="1" customHeight="1">
      <c r="A5710" s="576"/>
    </row>
    <row r="5711" spans="1:1" s="556" customFormat="1" ht="12" hidden="1" customHeight="1">
      <c r="A5711" s="576"/>
    </row>
    <row r="5712" spans="1:1" s="556" customFormat="1" ht="12" hidden="1" customHeight="1">
      <c r="A5712" s="576"/>
    </row>
    <row r="5713" spans="1:1" s="556" customFormat="1" ht="12" hidden="1" customHeight="1">
      <c r="A5713" s="576"/>
    </row>
    <row r="5714" spans="1:1" s="556" customFormat="1" ht="12" hidden="1" customHeight="1">
      <c r="A5714" s="576"/>
    </row>
    <row r="5715" spans="1:1" s="556" customFormat="1" ht="12" hidden="1" customHeight="1">
      <c r="A5715" s="576"/>
    </row>
    <row r="5716" spans="1:1" s="556" customFormat="1" ht="12" hidden="1" customHeight="1">
      <c r="A5716" s="576"/>
    </row>
    <row r="5717" spans="1:1" s="556" customFormat="1" ht="12" hidden="1" customHeight="1">
      <c r="A5717" s="576"/>
    </row>
    <row r="5718" spans="1:1" s="556" customFormat="1" ht="12" hidden="1" customHeight="1">
      <c r="A5718" s="576"/>
    </row>
    <row r="5719" spans="1:1" s="556" customFormat="1" ht="12" hidden="1" customHeight="1">
      <c r="A5719" s="576"/>
    </row>
    <row r="5720" spans="1:1" s="556" customFormat="1" ht="12" hidden="1" customHeight="1">
      <c r="A5720" s="576"/>
    </row>
    <row r="5721" spans="1:1" s="556" customFormat="1" ht="12" hidden="1" customHeight="1">
      <c r="A5721" s="576"/>
    </row>
    <row r="5722" spans="1:1" s="556" customFormat="1" ht="12" hidden="1" customHeight="1">
      <c r="A5722" s="576"/>
    </row>
    <row r="5723" spans="1:1" s="556" customFormat="1" ht="12" hidden="1" customHeight="1">
      <c r="A5723" s="576"/>
    </row>
    <row r="5724" spans="1:1" s="556" customFormat="1" ht="12" hidden="1" customHeight="1">
      <c r="A5724" s="576"/>
    </row>
    <row r="5725" spans="1:1" s="556" customFormat="1" ht="12" hidden="1" customHeight="1">
      <c r="A5725" s="576"/>
    </row>
    <row r="5726" spans="1:1" s="556" customFormat="1" ht="12" hidden="1" customHeight="1">
      <c r="A5726" s="576"/>
    </row>
    <row r="5727" spans="1:1" s="556" customFormat="1" ht="12" hidden="1" customHeight="1">
      <c r="A5727" s="576"/>
    </row>
    <row r="5728" spans="1:1" s="556" customFormat="1" ht="12" hidden="1" customHeight="1">
      <c r="A5728" s="576"/>
    </row>
    <row r="5729" spans="1:1" s="556" customFormat="1" ht="12" hidden="1" customHeight="1">
      <c r="A5729" s="576"/>
    </row>
    <row r="5730" spans="1:1" s="556" customFormat="1" ht="12" hidden="1" customHeight="1">
      <c r="A5730" s="576"/>
    </row>
    <row r="5731" spans="1:1" s="556" customFormat="1" ht="12" hidden="1" customHeight="1">
      <c r="A5731" s="576"/>
    </row>
    <row r="5732" spans="1:1" s="556" customFormat="1" ht="12" hidden="1" customHeight="1">
      <c r="A5732" s="576"/>
    </row>
    <row r="5733" spans="1:1" s="556" customFormat="1" ht="12" hidden="1" customHeight="1">
      <c r="A5733" s="576"/>
    </row>
    <row r="5734" spans="1:1" s="556" customFormat="1" ht="12" hidden="1" customHeight="1">
      <c r="A5734" s="576"/>
    </row>
    <row r="5735" spans="1:1" s="556" customFormat="1" ht="12" hidden="1" customHeight="1">
      <c r="A5735" s="576"/>
    </row>
    <row r="5736" spans="1:1" s="556" customFormat="1" ht="12" hidden="1" customHeight="1">
      <c r="A5736" s="576"/>
    </row>
    <row r="5737" spans="1:1" s="556" customFormat="1" ht="12" hidden="1" customHeight="1">
      <c r="A5737" s="576"/>
    </row>
    <row r="5738" spans="1:1" s="556" customFormat="1" ht="12" hidden="1" customHeight="1">
      <c r="A5738" s="576"/>
    </row>
    <row r="5739" spans="1:1" s="556" customFormat="1" ht="12" hidden="1" customHeight="1">
      <c r="A5739" s="576"/>
    </row>
    <row r="5740" spans="1:1" s="556" customFormat="1" ht="12" hidden="1" customHeight="1">
      <c r="A5740" s="576"/>
    </row>
    <row r="5741" spans="1:1" s="556" customFormat="1" ht="12" hidden="1" customHeight="1">
      <c r="A5741" s="576"/>
    </row>
    <row r="5742" spans="1:1" s="556" customFormat="1" ht="12" hidden="1" customHeight="1">
      <c r="A5742" s="576"/>
    </row>
    <row r="5743" spans="1:1" s="556" customFormat="1" ht="12" hidden="1" customHeight="1">
      <c r="A5743" s="576"/>
    </row>
    <row r="5744" spans="1:1" s="556" customFormat="1" ht="12" hidden="1" customHeight="1">
      <c r="A5744" s="576"/>
    </row>
    <row r="5745" spans="1:1" s="556" customFormat="1" ht="12" hidden="1" customHeight="1">
      <c r="A5745" s="576"/>
    </row>
    <row r="5746" spans="1:1" s="556" customFormat="1" ht="12" hidden="1" customHeight="1">
      <c r="A5746" s="576"/>
    </row>
    <row r="5747" spans="1:1" s="556" customFormat="1" ht="12" hidden="1" customHeight="1">
      <c r="A5747" s="576"/>
    </row>
    <row r="5748" spans="1:1" s="556" customFormat="1" ht="12" hidden="1" customHeight="1">
      <c r="A5748" s="576"/>
    </row>
    <row r="5749" spans="1:1" s="556" customFormat="1" ht="12" hidden="1" customHeight="1">
      <c r="A5749" s="576"/>
    </row>
    <row r="5750" spans="1:1" s="556" customFormat="1" ht="12" hidden="1" customHeight="1">
      <c r="A5750" s="576"/>
    </row>
    <row r="5751" spans="1:1" s="556" customFormat="1" ht="12" hidden="1" customHeight="1">
      <c r="A5751" s="576"/>
    </row>
    <row r="5752" spans="1:1" s="556" customFormat="1" ht="12" hidden="1" customHeight="1">
      <c r="A5752" s="576"/>
    </row>
    <row r="5753" spans="1:1" s="556" customFormat="1" ht="12" hidden="1" customHeight="1">
      <c r="A5753" s="576"/>
    </row>
    <row r="5754" spans="1:1" s="556" customFormat="1" ht="12" hidden="1" customHeight="1">
      <c r="A5754" s="576"/>
    </row>
    <row r="5755" spans="1:1" s="556" customFormat="1" ht="12" hidden="1" customHeight="1">
      <c r="A5755" s="576"/>
    </row>
    <row r="5756" spans="1:1" s="556" customFormat="1" ht="12" hidden="1" customHeight="1">
      <c r="A5756" s="576"/>
    </row>
    <row r="5757" spans="1:1" s="556" customFormat="1" ht="12" hidden="1" customHeight="1">
      <c r="A5757" s="576"/>
    </row>
    <row r="5758" spans="1:1" s="556" customFormat="1" ht="12" hidden="1" customHeight="1">
      <c r="A5758" s="576"/>
    </row>
    <row r="5759" spans="1:1" s="556" customFormat="1" ht="12" hidden="1" customHeight="1">
      <c r="A5759" s="576"/>
    </row>
    <row r="5760" spans="1:1" s="556" customFormat="1" ht="12" hidden="1" customHeight="1">
      <c r="A5760" s="576"/>
    </row>
    <row r="5761" spans="1:1" s="556" customFormat="1" ht="12" hidden="1" customHeight="1">
      <c r="A5761" s="576"/>
    </row>
    <row r="5762" spans="1:1" s="556" customFormat="1" ht="12" hidden="1" customHeight="1">
      <c r="A5762" s="576"/>
    </row>
    <row r="5763" spans="1:1" s="556" customFormat="1" ht="12" hidden="1" customHeight="1">
      <c r="A5763" s="576"/>
    </row>
    <row r="5764" spans="1:1" s="556" customFormat="1" ht="12" hidden="1" customHeight="1">
      <c r="A5764" s="576"/>
    </row>
    <row r="5765" spans="1:1" s="556" customFormat="1" ht="12" hidden="1" customHeight="1">
      <c r="A5765" s="576"/>
    </row>
    <row r="5766" spans="1:1" s="556" customFormat="1" ht="12" hidden="1" customHeight="1">
      <c r="A5766" s="576"/>
    </row>
    <row r="5767" spans="1:1" s="556" customFormat="1" ht="12" hidden="1" customHeight="1">
      <c r="A5767" s="576"/>
    </row>
    <row r="5768" spans="1:1" s="556" customFormat="1" ht="12" hidden="1" customHeight="1">
      <c r="A5768" s="576"/>
    </row>
    <row r="5769" spans="1:1" s="556" customFormat="1" ht="12" hidden="1" customHeight="1">
      <c r="A5769" s="576"/>
    </row>
    <row r="5770" spans="1:1" s="556" customFormat="1" ht="12" hidden="1" customHeight="1">
      <c r="A5770" s="576"/>
    </row>
    <row r="5771" spans="1:1" s="556" customFormat="1" ht="12" hidden="1" customHeight="1">
      <c r="A5771" s="576"/>
    </row>
    <row r="5772" spans="1:1" s="556" customFormat="1" ht="12" hidden="1" customHeight="1">
      <c r="A5772" s="576"/>
    </row>
    <row r="5773" spans="1:1" s="556" customFormat="1" ht="12" hidden="1" customHeight="1">
      <c r="A5773" s="576"/>
    </row>
    <row r="5774" spans="1:1" s="556" customFormat="1" ht="12" hidden="1" customHeight="1">
      <c r="A5774" s="576"/>
    </row>
    <row r="5775" spans="1:1" s="556" customFormat="1" ht="12" hidden="1" customHeight="1">
      <c r="A5775" s="576"/>
    </row>
    <row r="5776" spans="1:1" s="556" customFormat="1" ht="12" hidden="1" customHeight="1">
      <c r="A5776" s="576"/>
    </row>
    <row r="5777" spans="1:1" s="556" customFormat="1" ht="12" hidden="1" customHeight="1">
      <c r="A5777" s="576"/>
    </row>
    <row r="5778" spans="1:1" s="556" customFormat="1" ht="12" hidden="1" customHeight="1">
      <c r="A5778" s="576"/>
    </row>
    <row r="5779" spans="1:1" s="556" customFormat="1" ht="12" hidden="1" customHeight="1">
      <c r="A5779" s="576"/>
    </row>
    <row r="5780" spans="1:1" s="556" customFormat="1" ht="12" hidden="1" customHeight="1">
      <c r="A5780" s="576"/>
    </row>
    <row r="5781" spans="1:1" s="556" customFormat="1" ht="12" hidden="1" customHeight="1">
      <c r="A5781" s="576"/>
    </row>
    <row r="5782" spans="1:1" s="556" customFormat="1" ht="12" hidden="1" customHeight="1">
      <c r="A5782" s="576"/>
    </row>
    <row r="5783" spans="1:1" s="556" customFormat="1" ht="12" hidden="1" customHeight="1">
      <c r="A5783" s="576"/>
    </row>
    <row r="5784" spans="1:1" s="556" customFormat="1" ht="12" hidden="1" customHeight="1">
      <c r="A5784" s="576"/>
    </row>
    <row r="5785" spans="1:1" s="556" customFormat="1" ht="12" hidden="1" customHeight="1">
      <c r="A5785" s="576"/>
    </row>
    <row r="5786" spans="1:1" s="556" customFormat="1" ht="12" hidden="1" customHeight="1">
      <c r="A5786" s="576"/>
    </row>
    <row r="5787" spans="1:1" s="556" customFormat="1" ht="12" hidden="1" customHeight="1">
      <c r="A5787" s="576"/>
    </row>
    <row r="5788" spans="1:1" s="556" customFormat="1" ht="12" hidden="1" customHeight="1">
      <c r="A5788" s="576"/>
    </row>
    <row r="5789" spans="1:1" s="556" customFormat="1" ht="12" hidden="1" customHeight="1">
      <c r="A5789" s="576"/>
    </row>
    <row r="5790" spans="1:1" s="556" customFormat="1" ht="12" hidden="1" customHeight="1">
      <c r="A5790" s="576"/>
    </row>
    <row r="5791" spans="1:1" s="556" customFormat="1" ht="12" hidden="1" customHeight="1">
      <c r="A5791" s="576"/>
    </row>
    <row r="5792" spans="1:1" s="556" customFormat="1" ht="12" hidden="1" customHeight="1">
      <c r="A5792" s="576"/>
    </row>
    <row r="5793" spans="1:1" s="556" customFormat="1" ht="12" hidden="1" customHeight="1">
      <c r="A5793" s="576"/>
    </row>
    <row r="5794" spans="1:1" s="556" customFormat="1" ht="12" hidden="1" customHeight="1">
      <c r="A5794" s="576"/>
    </row>
    <row r="5795" spans="1:1" s="556" customFormat="1" ht="12" hidden="1" customHeight="1">
      <c r="A5795" s="576"/>
    </row>
    <row r="5796" spans="1:1" s="556" customFormat="1" ht="12" hidden="1" customHeight="1">
      <c r="A5796" s="576"/>
    </row>
    <row r="5797" spans="1:1" s="556" customFormat="1" ht="12" hidden="1" customHeight="1">
      <c r="A5797" s="576"/>
    </row>
    <row r="5798" spans="1:1" s="556" customFormat="1" ht="12" hidden="1" customHeight="1">
      <c r="A5798" s="576"/>
    </row>
    <row r="5799" spans="1:1" s="556" customFormat="1" ht="12" hidden="1" customHeight="1">
      <c r="A5799" s="576"/>
    </row>
    <row r="5800" spans="1:1" s="556" customFormat="1" ht="12" hidden="1" customHeight="1">
      <c r="A5800" s="576"/>
    </row>
    <row r="5801" spans="1:1" s="556" customFormat="1" ht="12" hidden="1" customHeight="1">
      <c r="A5801" s="576"/>
    </row>
    <row r="5802" spans="1:1" s="556" customFormat="1" ht="12" hidden="1" customHeight="1">
      <c r="A5802" s="576"/>
    </row>
    <row r="5803" spans="1:1" s="556" customFormat="1" ht="12" hidden="1" customHeight="1">
      <c r="A5803" s="576"/>
    </row>
    <row r="5804" spans="1:1" s="556" customFormat="1" ht="12" hidden="1" customHeight="1">
      <c r="A5804" s="576"/>
    </row>
    <row r="5805" spans="1:1" s="556" customFormat="1" ht="12" hidden="1" customHeight="1">
      <c r="A5805" s="576"/>
    </row>
    <row r="5806" spans="1:1" s="556" customFormat="1" ht="12" hidden="1" customHeight="1">
      <c r="A5806" s="576"/>
    </row>
    <row r="5807" spans="1:1" s="556" customFormat="1" ht="12" hidden="1" customHeight="1">
      <c r="A5807" s="576"/>
    </row>
    <row r="5808" spans="1:1" s="556" customFormat="1" ht="12" hidden="1" customHeight="1">
      <c r="A5808" s="576"/>
    </row>
    <row r="5809" spans="1:1" s="556" customFormat="1" ht="12" hidden="1" customHeight="1">
      <c r="A5809" s="576"/>
    </row>
    <row r="5810" spans="1:1" s="556" customFormat="1" ht="12" hidden="1" customHeight="1">
      <c r="A5810" s="576"/>
    </row>
    <row r="5811" spans="1:1" s="556" customFormat="1" ht="12" hidden="1" customHeight="1">
      <c r="A5811" s="576"/>
    </row>
    <row r="5812" spans="1:1" s="556" customFormat="1" ht="12" hidden="1" customHeight="1">
      <c r="A5812" s="576"/>
    </row>
    <row r="5813" spans="1:1" s="556" customFormat="1" ht="12" hidden="1" customHeight="1">
      <c r="A5813" s="576"/>
    </row>
    <row r="5814" spans="1:1" s="556" customFormat="1" ht="12" hidden="1" customHeight="1">
      <c r="A5814" s="576"/>
    </row>
    <row r="5815" spans="1:1" s="556" customFormat="1" ht="12" hidden="1" customHeight="1">
      <c r="A5815" s="576"/>
    </row>
    <row r="5816" spans="1:1" s="556" customFormat="1" ht="12" hidden="1" customHeight="1">
      <c r="A5816" s="576"/>
    </row>
    <row r="5817" spans="1:1" s="556" customFormat="1" ht="12" hidden="1" customHeight="1">
      <c r="A5817" s="576"/>
    </row>
    <row r="5818" spans="1:1" s="556" customFormat="1" ht="12" hidden="1" customHeight="1">
      <c r="A5818" s="576"/>
    </row>
    <row r="5819" spans="1:1" s="556" customFormat="1" ht="12" hidden="1" customHeight="1">
      <c r="A5819" s="576"/>
    </row>
    <row r="5820" spans="1:1" s="556" customFormat="1" ht="12" hidden="1" customHeight="1">
      <c r="A5820" s="576"/>
    </row>
    <row r="5821" spans="1:1" s="556" customFormat="1" ht="12" hidden="1" customHeight="1">
      <c r="A5821" s="576"/>
    </row>
    <row r="5822" spans="1:1" s="556" customFormat="1" ht="12" hidden="1" customHeight="1">
      <c r="A5822" s="576"/>
    </row>
    <row r="5823" spans="1:1" s="556" customFormat="1" ht="12" hidden="1" customHeight="1">
      <c r="A5823" s="576"/>
    </row>
    <row r="5824" spans="1:1" s="556" customFormat="1" ht="12" hidden="1" customHeight="1">
      <c r="A5824" s="576"/>
    </row>
    <row r="5825" spans="1:1" s="556" customFormat="1" ht="12" hidden="1" customHeight="1">
      <c r="A5825" s="576"/>
    </row>
    <row r="5826" spans="1:1" s="556" customFormat="1" ht="12" hidden="1" customHeight="1">
      <c r="A5826" s="576"/>
    </row>
    <row r="5827" spans="1:1" s="556" customFormat="1" ht="12" hidden="1" customHeight="1">
      <c r="A5827" s="576"/>
    </row>
    <row r="5828" spans="1:1" s="556" customFormat="1" ht="12" hidden="1" customHeight="1">
      <c r="A5828" s="576"/>
    </row>
    <row r="5829" spans="1:1" s="556" customFormat="1" ht="12" hidden="1" customHeight="1">
      <c r="A5829" s="576"/>
    </row>
    <row r="5830" spans="1:1" s="556" customFormat="1" ht="12" hidden="1" customHeight="1">
      <c r="A5830" s="576"/>
    </row>
    <row r="5831" spans="1:1" s="556" customFormat="1" ht="12" hidden="1" customHeight="1">
      <c r="A5831" s="576"/>
    </row>
    <row r="5832" spans="1:1" s="556" customFormat="1" ht="12" hidden="1" customHeight="1">
      <c r="A5832" s="576"/>
    </row>
    <row r="5833" spans="1:1" s="556" customFormat="1" ht="12" hidden="1" customHeight="1">
      <c r="A5833" s="576"/>
    </row>
    <row r="5834" spans="1:1" s="556" customFormat="1" ht="12" hidden="1" customHeight="1">
      <c r="A5834" s="576"/>
    </row>
    <row r="5835" spans="1:1" s="556" customFormat="1" ht="12" hidden="1" customHeight="1">
      <c r="A5835" s="576"/>
    </row>
    <row r="5836" spans="1:1" s="556" customFormat="1" ht="12" hidden="1" customHeight="1">
      <c r="A5836" s="576"/>
    </row>
    <row r="5837" spans="1:1" s="556" customFormat="1" ht="12" hidden="1" customHeight="1">
      <c r="A5837" s="576"/>
    </row>
    <row r="5838" spans="1:1" s="556" customFormat="1" ht="12" hidden="1" customHeight="1">
      <c r="A5838" s="576"/>
    </row>
    <row r="5839" spans="1:1" s="556" customFormat="1" ht="12" hidden="1" customHeight="1">
      <c r="A5839" s="576"/>
    </row>
    <row r="5840" spans="1:1" s="556" customFormat="1" ht="12" hidden="1" customHeight="1">
      <c r="A5840" s="576"/>
    </row>
    <row r="5841" spans="1:1" s="556" customFormat="1" ht="12" hidden="1" customHeight="1">
      <c r="A5841" s="576"/>
    </row>
    <row r="5842" spans="1:1" s="556" customFormat="1" ht="12" hidden="1" customHeight="1">
      <c r="A5842" s="576"/>
    </row>
    <row r="5843" spans="1:1" s="556" customFormat="1" ht="12" hidden="1" customHeight="1">
      <c r="A5843" s="576"/>
    </row>
    <row r="5844" spans="1:1" s="556" customFormat="1" ht="12" hidden="1" customHeight="1">
      <c r="A5844" s="576"/>
    </row>
    <row r="5845" spans="1:1" s="556" customFormat="1" ht="12" hidden="1" customHeight="1">
      <c r="A5845" s="576"/>
    </row>
    <row r="5846" spans="1:1" s="556" customFormat="1" ht="12" hidden="1" customHeight="1">
      <c r="A5846" s="576"/>
    </row>
    <row r="5847" spans="1:1" s="556" customFormat="1" ht="12" hidden="1" customHeight="1">
      <c r="A5847" s="576"/>
    </row>
    <row r="5848" spans="1:1" s="556" customFormat="1" ht="12" hidden="1" customHeight="1">
      <c r="A5848" s="576"/>
    </row>
    <row r="5849" spans="1:1" s="556" customFormat="1" ht="12" hidden="1" customHeight="1">
      <c r="A5849" s="576"/>
    </row>
    <row r="5850" spans="1:1" s="556" customFormat="1" ht="12" hidden="1" customHeight="1">
      <c r="A5850" s="576"/>
    </row>
    <row r="5851" spans="1:1" s="556" customFormat="1" ht="12" hidden="1" customHeight="1">
      <c r="A5851" s="576"/>
    </row>
    <row r="5852" spans="1:1" s="556" customFormat="1" ht="12" hidden="1" customHeight="1">
      <c r="A5852" s="576"/>
    </row>
    <row r="5853" spans="1:1" s="556" customFormat="1" ht="12" hidden="1" customHeight="1">
      <c r="A5853" s="576"/>
    </row>
    <row r="5854" spans="1:1" s="556" customFormat="1" ht="12" hidden="1" customHeight="1">
      <c r="A5854" s="576"/>
    </row>
    <row r="5855" spans="1:1" s="556" customFormat="1" ht="12" hidden="1" customHeight="1">
      <c r="A5855" s="576"/>
    </row>
    <row r="5856" spans="1:1" s="556" customFormat="1" ht="12" hidden="1" customHeight="1">
      <c r="A5856" s="576"/>
    </row>
    <row r="5857" spans="1:1" s="556" customFormat="1" ht="12" hidden="1" customHeight="1">
      <c r="A5857" s="576"/>
    </row>
    <row r="5858" spans="1:1" s="556" customFormat="1" ht="12" hidden="1" customHeight="1">
      <c r="A5858" s="576"/>
    </row>
    <row r="5859" spans="1:1" s="556" customFormat="1" ht="12" hidden="1" customHeight="1">
      <c r="A5859" s="576"/>
    </row>
    <row r="5860" spans="1:1" s="556" customFormat="1" ht="12" hidden="1" customHeight="1">
      <c r="A5860" s="576"/>
    </row>
    <row r="5861" spans="1:1" s="556" customFormat="1" ht="12" hidden="1" customHeight="1">
      <c r="A5861" s="576"/>
    </row>
    <row r="5862" spans="1:1" s="556" customFormat="1" ht="12" hidden="1" customHeight="1">
      <c r="A5862" s="576"/>
    </row>
    <row r="5863" spans="1:1" s="556" customFormat="1" ht="12" hidden="1" customHeight="1">
      <c r="A5863" s="576"/>
    </row>
    <row r="5864" spans="1:1" s="556" customFormat="1" ht="12" hidden="1" customHeight="1">
      <c r="A5864" s="576"/>
    </row>
    <row r="5865" spans="1:1" s="556" customFormat="1" ht="12" hidden="1" customHeight="1">
      <c r="A5865" s="576"/>
    </row>
    <row r="5866" spans="1:1" s="556" customFormat="1" ht="12" hidden="1" customHeight="1">
      <c r="A5866" s="576"/>
    </row>
    <row r="5867" spans="1:1" s="556" customFormat="1" ht="12" hidden="1" customHeight="1">
      <c r="A5867" s="576"/>
    </row>
    <row r="5868" spans="1:1" s="556" customFormat="1" ht="12" hidden="1" customHeight="1">
      <c r="A5868" s="576"/>
    </row>
    <row r="5869" spans="1:1" s="556" customFormat="1" ht="12" hidden="1" customHeight="1">
      <c r="A5869" s="576"/>
    </row>
    <row r="5870" spans="1:1" s="556" customFormat="1" ht="12" hidden="1" customHeight="1">
      <c r="A5870" s="576"/>
    </row>
    <row r="5871" spans="1:1" s="556" customFormat="1" ht="12" hidden="1" customHeight="1">
      <c r="A5871" s="576"/>
    </row>
    <row r="5872" spans="1:1" s="556" customFormat="1" ht="12" hidden="1" customHeight="1">
      <c r="A5872" s="576"/>
    </row>
    <row r="5873" spans="1:1" s="556" customFormat="1" ht="12" hidden="1" customHeight="1">
      <c r="A5873" s="576"/>
    </row>
    <row r="5874" spans="1:1" s="556" customFormat="1" ht="12" hidden="1" customHeight="1">
      <c r="A5874" s="576"/>
    </row>
    <row r="5875" spans="1:1" s="556" customFormat="1" ht="12" hidden="1" customHeight="1">
      <c r="A5875" s="576"/>
    </row>
    <row r="5876" spans="1:1" s="556" customFormat="1" ht="12" hidden="1" customHeight="1">
      <c r="A5876" s="576"/>
    </row>
    <row r="5877" spans="1:1" s="556" customFormat="1" ht="12" hidden="1" customHeight="1">
      <c r="A5877" s="576"/>
    </row>
    <row r="5878" spans="1:1" s="556" customFormat="1" ht="12" hidden="1" customHeight="1">
      <c r="A5878" s="576"/>
    </row>
    <row r="5879" spans="1:1" s="556" customFormat="1" ht="12" hidden="1" customHeight="1">
      <c r="A5879" s="576"/>
    </row>
    <row r="5880" spans="1:1" s="556" customFormat="1" ht="12" hidden="1" customHeight="1">
      <c r="A5880" s="576"/>
    </row>
    <row r="5881" spans="1:1" s="556" customFormat="1" ht="12" hidden="1" customHeight="1">
      <c r="A5881" s="576"/>
    </row>
    <row r="5882" spans="1:1" s="556" customFormat="1" ht="12" hidden="1" customHeight="1">
      <c r="A5882" s="576"/>
    </row>
    <row r="5883" spans="1:1" s="556" customFormat="1" ht="12" hidden="1" customHeight="1">
      <c r="A5883" s="576"/>
    </row>
    <row r="5884" spans="1:1" s="556" customFormat="1" ht="12" hidden="1" customHeight="1">
      <c r="A5884" s="576"/>
    </row>
    <row r="5885" spans="1:1" s="556" customFormat="1" ht="12" hidden="1" customHeight="1">
      <c r="A5885" s="576"/>
    </row>
    <row r="5886" spans="1:1" s="556" customFormat="1" ht="12" hidden="1" customHeight="1">
      <c r="A5886" s="576"/>
    </row>
    <row r="5887" spans="1:1" s="556" customFormat="1" ht="12" hidden="1" customHeight="1">
      <c r="A5887" s="576"/>
    </row>
    <row r="5888" spans="1:1" s="556" customFormat="1" ht="12" hidden="1" customHeight="1">
      <c r="A5888" s="576"/>
    </row>
    <row r="5889" spans="1:1" s="556" customFormat="1" ht="12" hidden="1" customHeight="1">
      <c r="A5889" s="576"/>
    </row>
    <row r="5890" spans="1:1" s="556" customFormat="1" ht="12" hidden="1" customHeight="1">
      <c r="A5890" s="576"/>
    </row>
    <row r="5891" spans="1:1" s="556" customFormat="1" ht="12" hidden="1" customHeight="1">
      <c r="A5891" s="576"/>
    </row>
    <row r="5892" spans="1:1" s="556" customFormat="1" ht="12" hidden="1" customHeight="1">
      <c r="A5892" s="576"/>
    </row>
    <row r="5893" spans="1:1" s="556" customFormat="1" ht="12" hidden="1" customHeight="1">
      <c r="A5893" s="576"/>
    </row>
    <row r="5894" spans="1:1" s="556" customFormat="1" ht="12" hidden="1" customHeight="1">
      <c r="A5894" s="576"/>
    </row>
    <row r="5895" spans="1:1" s="556" customFormat="1" ht="12" hidden="1" customHeight="1">
      <c r="A5895" s="576"/>
    </row>
    <row r="5896" spans="1:1" s="556" customFormat="1" ht="12" hidden="1" customHeight="1">
      <c r="A5896" s="576"/>
    </row>
    <row r="5897" spans="1:1" s="556" customFormat="1" ht="12" hidden="1" customHeight="1">
      <c r="A5897" s="576"/>
    </row>
    <row r="5898" spans="1:1" s="556" customFormat="1" ht="12" hidden="1" customHeight="1">
      <c r="A5898" s="576"/>
    </row>
    <row r="5899" spans="1:1" s="556" customFormat="1" ht="12" hidden="1" customHeight="1">
      <c r="A5899" s="576"/>
    </row>
    <row r="5900" spans="1:1" s="556" customFormat="1" ht="12" hidden="1" customHeight="1">
      <c r="A5900" s="576"/>
    </row>
    <row r="5901" spans="1:1" s="556" customFormat="1" ht="12" hidden="1" customHeight="1">
      <c r="A5901" s="576"/>
    </row>
    <row r="5902" spans="1:1" s="556" customFormat="1" ht="12" hidden="1" customHeight="1">
      <c r="A5902" s="576"/>
    </row>
    <row r="5903" spans="1:1" s="556" customFormat="1" ht="12" hidden="1" customHeight="1">
      <c r="A5903" s="576"/>
    </row>
    <row r="5904" spans="1:1" s="556" customFormat="1" ht="12" hidden="1" customHeight="1">
      <c r="A5904" s="576"/>
    </row>
    <row r="5905" spans="1:1" s="556" customFormat="1" ht="12" hidden="1" customHeight="1">
      <c r="A5905" s="576"/>
    </row>
    <row r="5906" spans="1:1" s="556" customFormat="1" ht="12" hidden="1" customHeight="1">
      <c r="A5906" s="576"/>
    </row>
    <row r="5907" spans="1:1" s="556" customFormat="1" ht="12" hidden="1" customHeight="1">
      <c r="A5907" s="576"/>
    </row>
    <row r="5908" spans="1:1" s="556" customFormat="1" ht="12" hidden="1" customHeight="1">
      <c r="A5908" s="576"/>
    </row>
    <row r="5909" spans="1:1" s="556" customFormat="1" ht="12" hidden="1" customHeight="1">
      <c r="A5909" s="576"/>
    </row>
    <row r="5910" spans="1:1" s="556" customFormat="1" ht="12" hidden="1" customHeight="1">
      <c r="A5910" s="576"/>
    </row>
    <row r="5911" spans="1:1" s="556" customFormat="1" ht="12" hidden="1" customHeight="1">
      <c r="A5911" s="576"/>
    </row>
    <row r="5912" spans="1:1" s="556" customFormat="1" ht="12" hidden="1" customHeight="1">
      <c r="A5912" s="576"/>
    </row>
    <row r="5913" spans="1:1" s="556" customFormat="1" ht="12" hidden="1" customHeight="1">
      <c r="A5913" s="576"/>
    </row>
    <row r="5914" spans="1:1" s="556" customFormat="1" ht="12" hidden="1" customHeight="1">
      <c r="A5914" s="576"/>
    </row>
    <row r="5915" spans="1:1" s="556" customFormat="1" ht="12" hidden="1" customHeight="1">
      <c r="A5915" s="576"/>
    </row>
    <row r="5916" spans="1:1" s="556" customFormat="1" ht="12" hidden="1" customHeight="1">
      <c r="A5916" s="576"/>
    </row>
    <row r="5917" spans="1:1" s="556" customFormat="1" ht="12" hidden="1" customHeight="1">
      <c r="A5917" s="576"/>
    </row>
    <row r="5918" spans="1:1" s="556" customFormat="1" ht="12" hidden="1" customHeight="1">
      <c r="A5918" s="576"/>
    </row>
    <row r="5919" spans="1:1" s="556" customFormat="1" ht="12" hidden="1" customHeight="1">
      <c r="A5919" s="576"/>
    </row>
    <row r="5920" spans="1:1" s="556" customFormat="1" ht="12" hidden="1" customHeight="1">
      <c r="A5920" s="576"/>
    </row>
    <row r="5921" spans="1:1" s="556" customFormat="1" ht="12" hidden="1" customHeight="1">
      <c r="A5921" s="576"/>
    </row>
    <row r="5922" spans="1:1" s="556" customFormat="1" ht="12" hidden="1" customHeight="1">
      <c r="A5922" s="576"/>
    </row>
    <row r="5923" spans="1:1" s="556" customFormat="1" ht="12" hidden="1" customHeight="1">
      <c r="A5923" s="576"/>
    </row>
    <row r="5924" spans="1:1" s="556" customFormat="1" ht="12" hidden="1" customHeight="1">
      <c r="A5924" s="576"/>
    </row>
    <row r="5925" spans="1:1" s="556" customFormat="1" ht="12" hidden="1" customHeight="1">
      <c r="A5925" s="576"/>
    </row>
    <row r="5926" spans="1:1" s="556" customFormat="1" ht="12" hidden="1" customHeight="1">
      <c r="A5926" s="576"/>
    </row>
    <row r="5927" spans="1:1" s="556" customFormat="1" ht="12" hidden="1" customHeight="1">
      <c r="A5927" s="576"/>
    </row>
    <row r="5928" spans="1:1" s="556" customFormat="1" ht="12" hidden="1" customHeight="1">
      <c r="A5928" s="576"/>
    </row>
    <row r="5929" spans="1:1" s="556" customFormat="1" ht="12" hidden="1" customHeight="1">
      <c r="A5929" s="576"/>
    </row>
    <row r="5930" spans="1:1" s="556" customFormat="1" ht="12" hidden="1" customHeight="1">
      <c r="A5930" s="576"/>
    </row>
    <row r="5931" spans="1:1" s="556" customFormat="1" ht="12" hidden="1" customHeight="1">
      <c r="A5931" s="576"/>
    </row>
    <row r="5932" spans="1:1" s="556" customFormat="1" ht="12" hidden="1" customHeight="1">
      <c r="A5932" s="576"/>
    </row>
    <row r="5933" spans="1:1" s="556" customFormat="1" ht="12" hidden="1" customHeight="1">
      <c r="A5933" s="576"/>
    </row>
    <row r="5934" spans="1:1" s="556" customFormat="1" ht="12" hidden="1" customHeight="1">
      <c r="A5934" s="576"/>
    </row>
    <row r="5935" spans="1:1" s="556" customFormat="1" ht="12" hidden="1" customHeight="1">
      <c r="A5935" s="576"/>
    </row>
    <row r="5936" spans="1:1" s="556" customFormat="1" ht="12" hidden="1" customHeight="1">
      <c r="A5936" s="576"/>
    </row>
    <row r="5937" spans="1:1" s="556" customFormat="1" ht="12" hidden="1" customHeight="1">
      <c r="A5937" s="576"/>
    </row>
    <row r="5938" spans="1:1" s="556" customFormat="1" ht="12" hidden="1" customHeight="1">
      <c r="A5938" s="576"/>
    </row>
    <row r="5939" spans="1:1" s="556" customFormat="1" ht="12" hidden="1" customHeight="1">
      <c r="A5939" s="576"/>
    </row>
    <row r="5940" spans="1:1" s="556" customFormat="1" ht="12" hidden="1" customHeight="1">
      <c r="A5940" s="576"/>
    </row>
    <row r="5941" spans="1:1" s="556" customFormat="1" ht="12" hidden="1" customHeight="1">
      <c r="A5941" s="576"/>
    </row>
    <row r="5942" spans="1:1" s="556" customFormat="1" ht="12" hidden="1" customHeight="1">
      <c r="A5942" s="576"/>
    </row>
    <row r="5943" spans="1:1" s="556" customFormat="1" ht="12" hidden="1" customHeight="1">
      <c r="A5943" s="576"/>
    </row>
    <row r="5944" spans="1:1" s="556" customFormat="1" ht="12" hidden="1" customHeight="1">
      <c r="A5944" s="576"/>
    </row>
    <row r="5945" spans="1:1" s="556" customFormat="1" ht="12" hidden="1" customHeight="1">
      <c r="A5945" s="576"/>
    </row>
    <row r="5946" spans="1:1" s="556" customFormat="1" ht="12" hidden="1" customHeight="1">
      <c r="A5946" s="576"/>
    </row>
    <row r="5947" spans="1:1" s="556" customFormat="1" ht="12" hidden="1" customHeight="1">
      <c r="A5947" s="576"/>
    </row>
    <row r="5948" spans="1:1" s="556" customFormat="1" ht="12" hidden="1" customHeight="1">
      <c r="A5948" s="576"/>
    </row>
    <row r="5949" spans="1:1" s="556" customFormat="1" ht="12" hidden="1" customHeight="1">
      <c r="A5949" s="576"/>
    </row>
    <row r="5950" spans="1:1" s="556" customFormat="1" ht="12" hidden="1" customHeight="1">
      <c r="A5950" s="576"/>
    </row>
    <row r="5951" spans="1:1" s="556" customFormat="1" ht="12" hidden="1" customHeight="1">
      <c r="A5951" s="576"/>
    </row>
    <row r="5952" spans="1:1" s="556" customFormat="1" ht="12" hidden="1" customHeight="1">
      <c r="A5952" s="576"/>
    </row>
    <row r="5953" spans="1:1" s="556" customFormat="1" ht="12" hidden="1" customHeight="1">
      <c r="A5953" s="576"/>
    </row>
    <row r="5954" spans="1:1" s="556" customFormat="1" ht="12" hidden="1" customHeight="1">
      <c r="A5954" s="576"/>
    </row>
    <row r="5955" spans="1:1" s="556" customFormat="1" ht="12" hidden="1" customHeight="1">
      <c r="A5955" s="576"/>
    </row>
    <row r="5956" spans="1:1" s="556" customFormat="1" ht="12" hidden="1" customHeight="1">
      <c r="A5956" s="576"/>
    </row>
    <row r="5957" spans="1:1" s="556" customFormat="1" ht="12" hidden="1" customHeight="1">
      <c r="A5957" s="576"/>
    </row>
    <row r="5958" spans="1:1" s="556" customFormat="1" ht="12" hidden="1" customHeight="1">
      <c r="A5958" s="576"/>
    </row>
    <row r="5959" spans="1:1" s="556" customFormat="1" ht="12" hidden="1" customHeight="1">
      <c r="A5959" s="576"/>
    </row>
    <row r="5960" spans="1:1" s="556" customFormat="1" ht="12" hidden="1" customHeight="1">
      <c r="A5960" s="576"/>
    </row>
    <row r="5961" spans="1:1" s="556" customFormat="1" ht="12" hidden="1" customHeight="1">
      <c r="A5961" s="576"/>
    </row>
    <row r="5962" spans="1:1" s="556" customFormat="1" ht="12" hidden="1" customHeight="1">
      <c r="A5962" s="576"/>
    </row>
    <row r="5963" spans="1:1" s="556" customFormat="1" ht="12" hidden="1" customHeight="1">
      <c r="A5963" s="576"/>
    </row>
    <row r="5964" spans="1:1" s="556" customFormat="1" ht="12" hidden="1" customHeight="1">
      <c r="A5964" s="576"/>
    </row>
    <row r="5965" spans="1:1" s="556" customFormat="1" ht="12" hidden="1" customHeight="1">
      <c r="A5965" s="576"/>
    </row>
    <row r="5966" spans="1:1" s="556" customFormat="1" ht="12" hidden="1" customHeight="1">
      <c r="A5966" s="576"/>
    </row>
    <row r="5967" spans="1:1" s="556" customFormat="1" ht="12" hidden="1" customHeight="1">
      <c r="A5967" s="576"/>
    </row>
    <row r="5968" spans="1:1" s="556" customFormat="1" ht="12" hidden="1" customHeight="1">
      <c r="A5968" s="576"/>
    </row>
    <row r="5969" spans="1:1" s="556" customFormat="1" ht="12" hidden="1" customHeight="1">
      <c r="A5969" s="576"/>
    </row>
    <row r="5970" spans="1:1" s="556" customFormat="1" ht="12" hidden="1" customHeight="1">
      <c r="A5970" s="576"/>
    </row>
    <row r="5971" spans="1:1" s="556" customFormat="1" ht="12" hidden="1" customHeight="1">
      <c r="A5971" s="576"/>
    </row>
    <row r="5972" spans="1:1" s="556" customFormat="1" ht="12" hidden="1" customHeight="1">
      <c r="A5972" s="576"/>
    </row>
    <row r="5973" spans="1:1" s="556" customFormat="1" ht="12" hidden="1" customHeight="1">
      <c r="A5973" s="576"/>
    </row>
    <row r="5974" spans="1:1" s="556" customFormat="1" ht="12" hidden="1" customHeight="1">
      <c r="A5974" s="576"/>
    </row>
    <row r="5975" spans="1:1" s="556" customFormat="1" ht="12" hidden="1" customHeight="1">
      <c r="A5975" s="576"/>
    </row>
    <row r="5976" spans="1:1" s="556" customFormat="1" ht="12" hidden="1" customHeight="1">
      <c r="A5976" s="576"/>
    </row>
    <row r="5977" spans="1:1" s="556" customFormat="1" ht="12" hidden="1" customHeight="1">
      <c r="A5977" s="576"/>
    </row>
    <row r="5978" spans="1:1" s="556" customFormat="1" ht="12" hidden="1" customHeight="1">
      <c r="A5978" s="576"/>
    </row>
    <row r="5979" spans="1:1" s="556" customFormat="1" ht="12" hidden="1" customHeight="1">
      <c r="A5979" s="576"/>
    </row>
    <row r="5980" spans="1:1" s="556" customFormat="1" ht="12" hidden="1" customHeight="1">
      <c r="A5980" s="576"/>
    </row>
    <row r="5981" spans="1:1" s="556" customFormat="1" ht="12" hidden="1" customHeight="1">
      <c r="A5981" s="576"/>
    </row>
    <row r="5982" spans="1:1" s="556" customFormat="1" ht="12" hidden="1" customHeight="1">
      <c r="A5982" s="576"/>
    </row>
    <row r="5983" spans="1:1" s="556" customFormat="1" ht="12" hidden="1" customHeight="1">
      <c r="A5983" s="576"/>
    </row>
    <row r="5984" spans="1:1" s="556" customFormat="1" ht="12" hidden="1" customHeight="1">
      <c r="A5984" s="576"/>
    </row>
    <row r="5985" spans="1:1" s="556" customFormat="1" ht="12" hidden="1" customHeight="1">
      <c r="A5985" s="576"/>
    </row>
    <row r="5986" spans="1:1" s="556" customFormat="1" ht="12" hidden="1" customHeight="1">
      <c r="A5986" s="576"/>
    </row>
    <row r="5987" spans="1:1" s="556" customFormat="1" ht="12" hidden="1" customHeight="1">
      <c r="A5987" s="576"/>
    </row>
    <row r="5988" spans="1:1" s="556" customFormat="1" ht="12" hidden="1" customHeight="1">
      <c r="A5988" s="576"/>
    </row>
    <row r="5989" spans="1:1" s="556" customFormat="1" ht="12" hidden="1" customHeight="1">
      <c r="A5989" s="576"/>
    </row>
    <row r="5990" spans="1:1" s="556" customFormat="1" ht="12" hidden="1" customHeight="1">
      <c r="A5990" s="576"/>
    </row>
    <row r="5991" spans="1:1" s="556" customFormat="1" ht="12" hidden="1" customHeight="1">
      <c r="A5991" s="576"/>
    </row>
    <row r="5992" spans="1:1" s="556" customFormat="1" ht="12" hidden="1" customHeight="1">
      <c r="A5992" s="576"/>
    </row>
    <row r="5993" spans="1:1" s="556" customFormat="1" ht="12" hidden="1" customHeight="1">
      <c r="A5993" s="576"/>
    </row>
    <row r="5994" spans="1:1" s="556" customFormat="1" ht="12" hidden="1" customHeight="1">
      <c r="A5994" s="576"/>
    </row>
    <row r="5995" spans="1:1" s="556" customFormat="1" ht="12" hidden="1" customHeight="1">
      <c r="A5995" s="576"/>
    </row>
    <row r="5996" spans="1:1" s="556" customFormat="1" ht="12" hidden="1" customHeight="1">
      <c r="A5996" s="576"/>
    </row>
    <row r="5997" spans="1:1" s="556" customFormat="1" ht="12" hidden="1" customHeight="1">
      <c r="A5997" s="576"/>
    </row>
    <row r="5998" spans="1:1" s="556" customFormat="1" ht="12" hidden="1" customHeight="1">
      <c r="A5998" s="576"/>
    </row>
    <row r="5999" spans="1:1" s="556" customFormat="1" ht="12" hidden="1" customHeight="1">
      <c r="A5999" s="576"/>
    </row>
    <row r="6000" spans="1:1" s="556" customFormat="1" ht="12" hidden="1" customHeight="1">
      <c r="A6000" s="576"/>
    </row>
    <row r="6001" spans="1:1" s="556" customFormat="1" ht="12" hidden="1" customHeight="1">
      <c r="A6001" s="576"/>
    </row>
    <row r="6002" spans="1:1" s="556" customFormat="1" ht="12" hidden="1" customHeight="1">
      <c r="A6002" s="576"/>
    </row>
    <row r="6003" spans="1:1" s="556" customFormat="1" ht="12" hidden="1" customHeight="1">
      <c r="A6003" s="576"/>
    </row>
    <row r="6004" spans="1:1" s="556" customFormat="1" ht="12" hidden="1" customHeight="1">
      <c r="A6004" s="576"/>
    </row>
    <row r="6005" spans="1:1" s="556" customFormat="1" ht="12" hidden="1" customHeight="1">
      <c r="A6005" s="576"/>
    </row>
    <row r="6006" spans="1:1" s="556" customFormat="1" ht="12" hidden="1" customHeight="1">
      <c r="A6006" s="576"/>
    </row>
    <row r="6007" spans="1:1" s="556" customFormat="1" ht="12" hidden="1" customHeight="1">
      <c r="A6007" s="576"/>
    </row>
    <row r="6008" spans="1:1" s="556" customFormat="1" ht="12" hidden="1" customHeight="1">
      <c r="A6008" s="576"/>
    </row>
    <row r="6009" spans="1:1" s="556" customFormat="1" ht="12" hidden="1" customHeight="1">
      <c r="A6009" s="576"/>
    </row>
    <row r="6010" spans="1:1" s="556" customFormat="1" ht="12" hidden="1" customHeight="1">
      <c r="A6010" s="576"/>
    </row>
    <row r="6011" spans="1:1" s="556" customFormat="1" ht="12" hidden="1" customHeight="1">
      <c r="A6011" s="576"/>
    </row>
    <row r="6012" spans="1:1" s="556" customFormat="1" ht="12" hidden="1" customHeight="1">
      <c r="A6012" s="576"/>
    </row>
    <row r="6013" spans="1:1" s="556" customFormat="1" ht="12" hidden="1" customHeight="1">
      <c r="A6013" s="576"/>
    </row>
    <row r="6014" spans="1:1" s="556" customFormat="1" ht="12" hidden="1" customHeight="1">
      <c r="A6014" s="576"/>
    </row>
    <row r="6015" spans="1:1" s="556" customFormat="1" ht="12" hidden="1" customHeight="1">
      <c r="A6015" s="576"/>
    </row>
    <row r="6016" spans="1:1" s="556" customFormat="1" ht="12" hidden="1" customHeight="1">
      <c r="A6016" s="576"/>
    </row>
    <row r="6017" spans="1:1" s="556" customFormat="1" ht="12" hidden="1" customHeight="1">
      <c r="A6017" s="576"/>
    </row>
    <row r="6018" spans="1:1" s="556" customFormat="1" ht="12" hidden="1" customHeight="1">
      <c r="A6018" s="576"/>
    </row>
    <row r="6019" spans="1:1" s="556" customFormat="1" ht="12" hidden="1" customHeight="1">
      <c r="A6019" s="576"/>
    </row>
    <row r="6020" spans="1:1" s="556" customFormat="1" ht="12" hidden="1" customHeight="1">
      <c r="A6020" s="576"/>
    </row>
    <row r="6021" spans="1:1" s="556" customFormat="1" ht="12" hidden="1" customHeight="1">
      <c r="A6021" s="576"/>
    </row>
    <row r="6022" spans="1:1" s="556" customFormat="1" ht="12" hidden="1" customHeight="1">
      <c r="A6022" s="576"/>
    </row>
    <row r="6023" spans="1:1" s="556" customFormat="1" ht="12" hidden="1" customHeight="1">
      <c r="A6023" s="576"/>
    </row>
    <row r="6024" spans="1:1" s="556" customFormat="1" ht="12" hidden="1" customHeight="1">
      <c r="A6024" s="576"/>
    </row>
    <row r="6025" spans="1:1" s="556" customFormat="1" ht="12" hidden="1" customHeight="1">
      <c r="A6025" s="576"/>
    </row>
    <row r="6026" spans="1:1" s="556" customFormat="1" ht="12" hidden="1" customHeight="1">
      <c r="A6026" s="576"/>
    </row>
    <row r="6027" spans="1:1" s="556" customFormat="1" ht="12" hidden="1" customHeight="1">
      <c r="A6027" s="576"/>
    </row>
    <row r="6028" spans="1:1" s="556" customFormat="1" ht="12" hidden="1" customHeight="1">
      <c r="A6028" s="576"/>
    </row>
    <row r="6029" spans="1:1" s="556" customFormat="1" ht="12" hidden="1" customHeight="1">
      <c r="A6029" s="576"/>
    </row>
    <row r="6030" spans="1:1" s="556" customFormat="1" ht="12" hidden="1" customHeight="1">
      <c r="A6030" s="576"/>
    </row>
    <row r="6031" spans="1:1" s="556" customFormat="1" ht="12" hidden="1" customHeight="1">
      <c r="A6031" s="576"/>
    </row>
    <row r="6032" spans="1:1" s="556" customFormat="1" ht="12" hidden="1" customHeight="1">
      <c r="A6032" s="576"/>
    </row>
    <row r="6033" spans="1:1" s="556" customFormat="1" ht="12" hidden="1" customHeight="1">
      <c r="A6033" s="576"/>
    </row>
    <row r="6034" spans="1:1" s="556" customFormat="1" ht="12" hidden="1" customHeight="1">
      <c r="A6034" s="576"/>
    </row>
    <row r="6035" spans="1:1" s="556" customFormat="1" ht="12" hidden="1" customHeight="1">
      <c r="A6035" s="576"/>
    </row>
    <row r="6036" spans="1:1" s="556" customFormat="1" ht="12" hidden="1" customHeight="1">
      <c r="A6036" s="576"/>
    </row>
    <row r="6037" spans="1:1" s="556" customFormat="1" ht="12" hidden="1" customHeight="1">
      <c r="A6037" s="576"/>
    </row>
    <row r="6038" spans="1:1" s="556" customFormat="1" ht="12" hidden="1" customHeight="1">
      <c r="A6038" s="576"/>
    </row>
    <row r="6039" spans="1:1" s="556" customFormat="1" ht="12" hidden="1" customHeight="1">
      <c r="A6039" s="576"/>
    </row>
    <row r="6040" spans="1:1" s="556" customFormat="1" ht="12" hidden="1" customHeight="1">
      <c r="A6040" s="576"/>
    </row>
    <row r="6041" spans="1:1" s="556" customFormat="1" ht="12" hidden="1" customHeight="1">
      <c r="A6041" s="576"/>
    </row>
    <row r="6042" spans="1:1" s="556" customFormat="1" ht="12" hidden="1" customHeight="1">
      <c r="A6042" s="576"/>
    </row>
    <row r="6043" spans="1:1" s="556" customFormat="1" ht="12" hidden="1" customHeight="1">
      <c r="A6043" s="576"/>
    </row>
    <row r="6044" spans="1:1" s="556" customFormat="1" ht="12" hidden="1" customHeight="1">
      <c r="A6044" s="576"/>
    </row>
    <row r="6045" spans="1:1" s="556" customFormat="1" ht="12" hidden="1" customHeight="1">
      <c r="A6045" s="576"/>
    </row>
    <row r="6046" spans="1:1" s="556" customFormat="1" ht="12" hidden="1" customHeight="1">
      <c r="A6046" s="576"/>
    </row>
    <row r="6047" spans="1:1" s="556" customFormat="1" ht="12" hidden="1" customHeight="1">
      <c r="A6047" s="576"/>
    </row>
    <row r="6048" spans="1:1" s="556" customFormat="1" ht="12" hidden="1" customHeight="1">
      <c r="A6048" s="576"/>
    </row>
    <row r="6049" spans="1:1" s="556" customFormat="1" ht="12" hidden="1" customHeight="1">
      <c r="A6049" s="576"/>
    </row>
    <row r="6050" spans="1:1" s="556" customFormat="1" ht="12" hidden="1" customHeight="1">
      <c r="A6050" s="576"/>
    </row>
    <row r="6051" spans="1:1" s="556" customFormat="1" ht="12" hidden="1" customHeight="1">
      <c r="A6051" s="576"/>
    </row>
    <row r="6052" spans="1:1" s="556" customFormat="1" ht="12" hidden="1" customHeight="1">
      <c r="A6052" s="576"/>
    </row>
    <row r="6053" spans="1:1" s="556" customFormat="1" ht="12" hidden="1" customHeight="1">
      <c r="A6053" s="576"/>
    </row>
    <row r="6054" spans="1:1" s="556" customFormat="1" ht="12" hidden="1" customHeight="1">
      <c r="A6054" s="576"/>
    </row>
    <row r="6055" spans="1:1" s="556" customFormat="1" ht="12" hidden="1" customHeight="1">
      <c r="A6055" s="576"/>
    </row>
    <row r="6056" spans="1:1" s="556" customFormat="1" ht="12" hidden="1" customHeight="1">
      <c r="A6056" s="576"/>
    </row>
    <row r="6057" spans="1:1" s="556" customFormat="1" ht="12" hidden="1" customHeight="1">
      <c r="A6057" s="576"/>
    </row>
    <row r="6058" spans="1:1" s="556" customFormat="1" ht="12" hidden="1" customHeight="1">
      <c r="A6058" s="576"/>
    </row>
    <row r="6059" spans="1:1" s="556" customFormat="1" ht="12" hidden="1" customHeight="1">
      <c r="A6059" s="576"/>
    </row>
    <row r="6060" spans="1:1" s="556" customFormat="1" ht="12" hidden="1" customHeight="1">
      <c r="A6060" s="576"/>
    </row>
    <row r="6061" spans="1:1" s="556" customFormat="1" ht="12" hidden="1" customHeight="1">
      <c r="A6061" s="576"/>
    </row>
    <row r="6062" spans="1:1" s="556" customFormat="1" ht="12" hidden="1" customHeight="1">
      <c r="A6062" s="576"/>
    </row>
    <row r="6063" spans="1:1" s="556" customFormat="1" ht="12" hidden="1" customHeight="1">
      <c r="A6063" s="576"/>
    </row>
    <row r="6064" spans="1:1" s="556" customFormat="1" ht="12" hidden="1" customHeight="1">
      <c r="A6064" s="576"/>
    </row>
    <row r="6065" spans="1:1" s="556" customFormat="1" ht="12" hidden="1" customHeight="1">
      <c r="A6065" s="576"/>
    </row>
    <row r="6066" spans="1:1" s="556" customFormat="1" ht="12" hidden="1" customHeight="1">
      <c r="A6066" s="576"/>
    </row>
    <row r="6067" spans="1:1" s="556" customFormat="1" ht="12" hidden="1" customHeight="1">
      <c r="A6067" s="576"/>
    </row>
    <row r="6068" spans="1:1" s="556" customFormat="1" ht="12" hidden="1" customHeight="1">
      <c r="A6068" s="576"/>
    </row>
    <row r="6069" spans="1:1" s="556" customFormat="1" ht="12" hidden="1" customHeight="1">
      <c r="A6069" s="576"/>
    </row>
    <row r="6070" spans="1:1" s="556" customFormat="1" ht="12" hidden="1" customHeight="1">
      <c r="A6070" s="576"/>
    </row>
    <row r="6071" spans="1:1" s="556" customFormat="1" ht="12" hidden="1" customHeight="1">
      <c r="A6071" s="576"/>
    </row>
    <row r="6072" spans="1:1" s="556" customFormat="1" ht="12" hidden="1" customHeight="1">
      <c r="A6072" s="576"/>
    </row>
    <row r="6073" spans="1:1" s="556" customFormat="1" ht="12" hidden="1" customHeight="1">
      <c r="A6073" s="576"/>
    </row>
    <row r="6074" spans="1:1" s="556" customFormat="1" ht="12" hidden="1" customHeight="1">
      <c r="A6074" s="576"/>
    </row>
    <row r="6075" spans="1:1" s="556" customFormat="1" ht="12" hidden="1" customHeight="1">
      <c r="A6075" s="576"/>
    </row>
    <row r="6076" spans="1:1" s="556" customFormat="1" ht="12" hidden="1" customHeight="1">
      <c r="A6076" s="576"/>
    </row>
    <row r="6077" spans="1:1" s="556" customFormat="1" ht="12" hidden="1" customHeight="1">
      <c r="A6077" s="576"/>
    </row>
    <row r="6078" spans="1:1" s="556" customFormat="1" ht="12" hidden="1" customHeight="1">
      <c r="A6078" s="576"/>
    </row>
    <row r="6079" spans="1:1" s="556" customFormat="1" ht="12" hidden="1" customHeight="1">
      <c r="A6079" s="576"/>
    </row>
    <row r="6080" spans="1:1" s="556" customFormat="1" ht="12" hidden="1" customHeight="1">
      <c r="A6080" s="576"/>
    </row>
    <row r="6081" spans="1:1" s="556" customFormat="1" ht="12" hidden="1" customHeight="1">
      <c r="A6081" s="576"/>
    </row>
    <row r="6082" spans="1:1" s="556" customFormat="1" ht="12" hidden="1" customHeight="1">
      <c r="A6082" s="576"/>
    </row>
    <row r="6083" spans="1:1" s="556" customFormat="1" ht="12" hidden="1" customHeight="1">
      <c r="A6083" s="576"/>
    </row>
    <row r="6084" spans="1:1" s="556" customFormat="1" ht="12" hidden="1" customHeight="1">
      <c r="A6084" s="576"/>
    </row>
    <row r="6085" spans="1:1" s="556" customFormat="1" ht="12" hidden="1" customHeight="1">
      <c r="A6085" s="576"/>
    </row>
    <row r="6086" spans="1:1" s="556" customFormat="1" ht="12" hidden="1" customHeight="1">
      <c r="A6086" s="576"/>
    </row>
    <row r="6087" spans="1:1" s="556" customFormat="1" ht="12" hidden="1" customHeight="1">
      <c r="A6087" s="576"/>
    </row>
    <row r="6088" spans="1:1" s="556" customFormat="1" ht="12" hidden="1" customHeight="1">
      <c r="A6088" s="576"/>
    </row>
    <row r="6089" spans="1:1" s="556" customFormat="1" ht="12" hidden="1" customHeight="1">
      <c r="A6089" s="576"/>
    </row>
    <row r="6090" spans="1:1" s="556" customFormat="1" ht="12" hidden="1" customHeight="1">
      <c r="A6090" s="576"/>
    </row>
    <row r="6091" spans="1:1" s="556" customFormat="1" ht="12" hidden="1" customHeight="1">
      <c r="A6091" s="576"/>
    </row>
    <row r="6092" spans="1:1" s="556" customFormat="1" ht="12" hidden="1" customHeight="1">
      <c r="A6092" s="576"/>
    </row>
    <row r="6093" spans="1:1" s="556" customFormat="1" ht="12" hidden="1" customHeight="1">
      <c r="A6093" s="576"/>
    </row>
    <row r="6094" spans="1:1" s="556" customFormat="1" ht="12" hidden="1" customHeight="1">
      <c r="A6094" s="576"/>
    </row>
    <row r="6095" spans="1:1" s="556" customFormat="1" ht="12" hidden="1" customHeight="1">
      <c r="A6095" s="576"/>
    </row>
    <row r="6096" spans="1:1" s="556" customFormat="1" ht="12" hidden="1" customHeight="1">
      <c r="A6096" s="576"/>
    </row>
    <row r="6097" spans="1:1" s="556" customFormat="1" ht="12" hidden="1" customHeight="1">
      <c r="A6097" s="576"/>
    </row>
    <row r="6098" spans="1:1" s="556" customFormat="1" ht="12" hidden="1" customHeight="1">
      <c r="A6098" s="576"/>
    </row>
    <row r="6099" spans="1:1" s="556" customFormat="1" ht="12" hidden="1" customHeight="1">
      <c r="A6099" s="576"/>
    </row>
    <row r="6100" spans="1:1" s="556" customFormat="1" ht="12" hidden="1" customHeight="1">
      <c r="A6100" s="576"/>
    </row>
    <row r="6101" spans="1:1" s="556" customFormat="1" ht="12" hidden="1" customHeight="1">
      <c r="A6101" s="576"/>
    </row>
    <row r="6102" spans="1:1" s="556" customFormat="1" ht="12" hidden="1" customHeight="1">
      <c r="A6102" s="576"/>
    </row>
    <row r="6103" spans="1:1" s="556" customFormat="1" ht="12" hidden="1" customHeight="1">
      <c r="A6103" s="576"/>
    </row>
    <row r="6104" spans="1:1" s="556" customFormat="1" ht="12" hidden="1" customHeight="1">
      <c r="A6104" s="576"/>
    </row>
    <row r="6105" spans="1:1" s="556" customFormat="1" ht="12" hidden="1" customHeight="1">
      <c r="A6105" s="576"/>
    </row>
    <row r="6106" spans="1:1" s="556" customFormat="1" ht="12" hidden="1" customHeight="1">
      <c r="A6106" s="576"/>
    </row>
    <row r="6107" spans="1:1" s="556" customFormat="1" ht="12" hidden="1" customHeight="1">
      <c r="A6107" s="576"/>
    </row>
    <row r="6108" spans="1:1" s="556" customFormat="1" ht="12" hidden="1" customHeight="1">
      <c r="A6108" s="576"/>
    </row>
    <row r="6109" spans="1:1" s="556" customFormat="1" ht="12" hidden="1" customHeight="1">
      <c r="A6109" s="576"/>
    </row>
    <row r="6110" spans="1:1" s="556" customFormat="1" ht="12" hidden="1" customHeight="1">
      <c r="A6110" s="576"/>
    </row>
    <row r="6111" spans="1:1" s="556" customFormat="1" ht="12" hidden="1" customHeight="1">
      <c r="A6111" s="576"/>
    </row>
    <row r="6112" spans="1:1" s="556" customFormat="1" ht="12" hidden="1" customHeight="1">
      <c r="A6112" s="576"/>
    </row>
    <row r="6113" spans="1:1" s="556" customFormat="1" ht="12" hidden="1" customHeight="1">
      <c r="A6113" s="576"/>
    </row>
    <row r="6114" spans="1:1" s="556" customFormat="1" ht="12" hidden="1" customHeight="1">
      <c r="A6114" s="576"/>
    </row>
    <row r="6115" spans="1:1" s="556" customFormat="1" ht="12" hidden="1" customHeight="1">
      <c r="A6115" s="576"/>
    </row>
    <row r="6116" spans="1:1" s="556" customFormat="1" ht="12" hidden="1" customHeight="1">
      <c r="A6116" s="576"/>
    </row>
    <row r="6117" spans="1:1" s="556" customFormat="1" ht="12" hidden="1" customHeight="1">
      <c r="A6117" s="576"/>
    </row>
    <row r="6118" spans="1:1" s="556" customFormat="1" ht="12" hidden="1" customHeight="1">
      <c r="A6118" s="576"/>
    </row>
    <row r="6119" spans="1:1" s="556" customFormat="1" ht="12" hidden="1" customHeight="1">
      <c r="A6119" s="576"/>
    </row>
    <row r="6120" spans="1:1" s="556" customFormat="1" ht="12" hidden="1" customHeight="1">
      <c r="A6120" s="576"/>
    </row>
    <row r="6121" spans="1:1" s="556" customFormat="1" ht="12" hidden="1" customHeight="1">
      <c r="A6121" s="576"/>
    </row>
    <row r="6122" spans="1:1" s="556" customFormat="1" ht="12" hidden="1" customHeight="1">
      <c r="A6122" s="576"/>
    </row>
    <row r="6123" spans="1:1" s="556" customFormat="1" ht="12" hidden="1" customHeight="1">
      <c r="A6123" s="576"/>
    </row>
    <row r="6124" spans="1:1" s="556" customFormat="1" ht="12" hidden="1" customHeight="1">
      <c r="A6124" s="576"/>
    </row>
    <row r="6125" spans="1:1" s="556" customFormat="1" ht="12" hidden="1" customHeight="1">
      <c r="A6125" s="576"/>
    </row>
    <row r="6126" spans="1:1" s="556" customFormat="1" ht="12" hidden="1" customHeight="1">
      <c r="A6126" s="576"/>
    </row>
    <row r="6127" spans="1:1" s="556" customFormat="1" ht="12" hidden="1" customHeight="1">
      <c r="A6127" s="576"/>
    </row>
    <row r="6128" spans="1:1" s="556" customFormat="1" ht="12" hidden="1" customHeight="1">
      <c r="A6128" s="576"/>
    </row>
    <row r="6129" spans="1:1" s="556" customFormat="1" ht="12" hidden="1" customHeight="1">
      <c r="A6129" s="576"/>
    </row>
    <row r="6130" spans="1:1" s="556" customFormat="1" ht="12" hidden="1" customHeight="1">
      <c r="A6130" s="576"/>
    </row>
    <row r="6131" spans="1:1" s="556" customFormat="1" ht="12" hidden="1" customHeight="1">
      <c r="A6131" s="576"/>
    </row>
    <row r="6132" spans="1:1" s="556" customFormat="1" ht="12" hidden="1" customHeight="1">
      <c r="A6132" s="576"/>
    </row>
    <row r="6133" spans="1:1" s="556" customFormat="1" ht="12" hidden="1" customHeight="1">
      <c r="A6133" s="576"/>
    </row>
    <row r="6134" spans="1:1" s="556" customFormat="1" ht="12" hidden="1" customHeight="1">
      <c r="A6134" s="576"/>
    </row>
    <row r="6135" spans="1:1" s="556" customFormat="1" ht="12" hidden="1" customHeight="1">
      <c r="A6135" s="576"/>
    </row>
    <row r="6136" spans="1:1" s="556" customFormat="1" ht="12" hidden="1" customHeight="1">
      <c r="A6136" s="576"/>
    </row>
    <row r="6137" spans="1:1" s="556" customFormat="1" ht="12" hidden="1" customHeight="1">
      <c r="A6137" s="576"/>
    </row>
    <row r="6138" spans="1:1" s="556" customFormat="1" ht="12" hidden="1" customHeight="1">
      <c r="A6138" s="576"/>
    </row>
    <row r="6139" spans="1:1" s="556" customFormat="1" ht="12" hidden="1" customHeight="1">
      <c r="A6139" s="576"/>
    </row>
    <row r="6140" spans="1:1" s="556" customFormat="1" ht="12" hidden="1" customHeight="1">
      <c r="A6140" s="576"/>
    </row>
    <row r="6141" spans="1:1" s="556" customFormat="1" ht="12" hidden="1" customHeight="1">
      <c r="A6141" s="576"/>
    </row>
    <row r="6142" spans="1:1" s="556" customFormat="1" ht="12" hidden="1" customHeight="1">
      <c r="A6142" s="576"/>
    </row>
    <row r="6143" spans="1:1" s="556" customFormat="1" ht="12" hidden="1" customHeight="1">
      <c r="A6143" s="576"/>
    </row>
    <row r="6144" spans="1:1" s="556" customFormat="1" ht="12" hidden="1" customHeight="1">
      <c r="A6144" s="576"/>
    </row>
    <row r="6145" spans="1:1" s="556" customFormat="1" ht="12" hidden="1" customHeight="1">
      <c r="A6145" s="576"/>
    </row>
    <row r="6146" spans="1:1" s="556" customFormat="1" ht="12" hidden="1" customHeight="1">
      <c r="A6146" s="576"/>
    </row>
    <row r="6147" spans="1:1" s="556" customFormat="1" ht="12" hidden="1" customHeight="1">
      <c r="A6147" s="576"/>
    </row>
    <row r="6148" spans="1:1" s="556" customFormat="1" ht="12" hidden="1" customHeight="1">
      <c r="A6148" s="576"/>
    </row>
    <row r="6149" spans="1:1" s="556" customFormat="1" ht="12" hidden="1" customHeight="1">
      <c r="A6149" s="576"/>
    </row>
    <row r="6150" spans="1:1" s="556" customFormat="1" ht="12" hidden="1" customHeight="1">
      <c r="A6150" s="576"/>
    </row>
    <row r="6151" spans="1:1" s="556" customFormat="1" ht="12" hidden="1" customHeight="1">
      <c r="A6151" s="576"/>
    </row>
    <row r="6152" spans="1:1" s="556" customFormat="1" ht="12" hidden="1" customHeight="1">
      <c r="A6152" s="576"/>
    </row>
    <row r="6153" spans="1:1" s="556" customFormat="1" ht="12" hidden="1" customHeight="1">
      <c r="A6153" s="576"/>
    </row>
    <row r="6154" spans="1:1" s="556" customFormat="1" ht="12" hidden="1" customHeight="1">
      <c r="A6154" s="576"/>
    </row>
    <row r="6155" spans="1:1" s="556" customFormat="1" ht="12" hidden="1" customHeight="1">
      <c r="A6155" s="576"/>
    </row>
    <row r="6156" spans="1:1" s="556" customFormat="1" ht="12" hidden="1" customHeight="1">
      <c r="A6156" s="576"/>
    </row>
    <row r="6157" spans="1:1" s="556" customFormat="1" ht="12" hidden="1" customHeight="1">
      <c r="A6157" s="576"/>
    </row>
    <row r="6158" spans="1:1" s="556" customFormat="1" ht="12" hidden="1" customHeight="1">
      <c r="A6158" s="576"/>
    </row>
    <row r="6159" spans="1:1" s="556" customFormat="1" ht="12" hidden="1" customHeight="1">
      <c r="A6159" s="576"/>
    </row>
    <row r="6160" spans="1:1" s="556" customFormat="1" ht="12" hidden="1" customHeight="1">
      <c r="A6160" s="576"/>
    </row>
    <row r="6161" spans="1:1" s="556" customFormat="1" ht="12" hidden="1" customHeight="1">
      <c r="A6161" s="576"/>
    </row>
    <row r="6162" spans="1:1" s="556" customFormat="1" ht="12" hidden="1" customHeight="1">
      <c r="A6162" s="576"/>
    </row>
    <row r="6163" spans="1:1" s="556" customFormat="1" ht="12" hidden="1" customHeight="1">
      <c r="A6163" s="576"/>
    </row>
    <row r="6164" spans="1:1" s="556" customFormat="1" ht="12" hidden="1" customHeight="1">
      <c r="A6164" s="576"/>
    </row>
    <row r="6165" spans="1:1" s="556" customFormat="1" ht="12" hidden="1" customHeight="1">
      <c r="A6165" s="576"/>
    </row>
    <row r="6166" spans="1:1" s="556" customFormat="1" ht="12" hidden="1" customHeight="1">
      <c r="A6166" s="576"/>
    </row>
    <row r="6167" spans="1:1" s="556" customFormat="1" ht="12" hidden="1" customHeight="1">
      <c r="A6167" s="576"/>
    </row>
    <row r="6168" spans="1:1" s="556" customFormat="1" ht="12" hidden="1" customHeight="1">
      <c r="A6168" s="576"/>
    </row>
    <row r="6169" spans="1:1" s="556" customFormat="1" ht="12" hidden="1" customHeight="1">
      <c r="A6169" s="576"/>
    </row>
    <row r="6170" spans="1:1" s="556" customFormat="1" ht="12" hidden="1" customHeight="1">
      <c r="A6170" s="576"/>
    </row>
    <row r="6171" spans="1:1" s="556" customFormat="1" ht="12" hidden="1" customHeight="1">
      <c r="A6171" s="576"/>
    </row>
    <row r="6172" spans="1:1" s="556" customFormat="1" ht="12" hidden="1" customHeight="1">
      <c r="A6172" s="576"/>
    </row>
    <row r="6173" spans="1:1" s="556" customFormat="1" ht="12" hidden="1" customHeight="1">
      <c r="A6173" s="576"/>
    </row>
    <row r="6174" spans="1:1" s="556" customFormat="1" ht="12" hidden="1" customHeight="1">
      <c r="A6174" s="576"/>
    </row>
    <row r="6175" spans="1:1" s="556" customFormat="1" ht="12" hidden="1" customHeight="1">
      <c r="A6175" s="576"/>
    </row>
    <row r="6176" spans="1:1" s="556" customFormat="1" ht="12" hidden="1" customHeight="1">
      <c r="A6176" s="576"/>
    </row>
    <row r="6177" spans="1:1" s="556" customFormat="1" ht="12" hidden="1" customHeight="1">
      <c r="A6177" s="576"/>
    </row>
    <row r="6178" spans="1:1" s="556" customFormat="1" ht="12" hidden="1" customHeight="1">
      <c r="A6178" s="576"/>
    </row>
    <row r="6179" spans="1:1" s="556" customFormat="1" ht="12" hidden="1" customHeight="1">
      <c r="A6179" s="576"/>
    </row>
    <row r="6180" spans="1:1" s="556" customFormat="1" ht="12" hidden="1" customHeight="1">
      <c r="A6180" s="576"/>
    </row>
    <row r="6181" spans="1:1" s="556" customFormat="1" ht="12" hidden="1" customHeight="1">
      <c r="A6181" s="576"/>
    </row>
    <row r="6182" spans="1:1" s="556" customFormat="1" ht="12" hidden="1" customHeight="1">
      <c r="A6182" s="576"/>
    </row>
    <row r="6183" spans="1:1" s="556" customFormat="1" ht="12" hidden="1" customHeight="1">
      <c r="A6183" s="576"/>
    </row>
    <row r="6184" spans="1:1" s="556" customFormat="1" ht="12" hidden="1" customHeight="1">
      <c r="A6184" s="576"/>
    </row>
    <row r="6185" spans="1:1" s="556" customFormat="1" ht="12" hidden="1" customHeight="1">
      <c r="A6185" s="576"/>
    </row>
    <row r="6186" spans="1:1" s="556" customFormat="1" ht="12" hidden="1" customHeight="1">
      <c r="A6186" s="576"/>
    </row>
    <row r="6187" spans="1:1" s="556" customFormat="1" ht="12" hidden="1" customHeight="1">
      <c r="A6187" s="576"/>
    </row>
    <row r="6188" spans="1:1" s="556" customFormat="1" ht="12" hidden="1" customHeight="1">
      <c r="A6188" s="576"/>
    </row>
    <row r="6189" spans="1:1" s="556" customFormat="1" ht="12" hidden="1" customHeight="1">
      <c r="A6189" s="576"/>
    </row>
    <row r="6190" spans="1:1" s="556" customFormat="1" ht="12" hidden="1" customHeight="1">
      <c r="A6190" s="576"/>
    </row>
    <row r="6191" spans="1:1" s="556" customFormat="1" ht="12" hidden="1" customHeight="1">
      <c r="A6191" s="576"/>
    </row>
    <row r="6192" spans="1:1" s="556" customFormat="1" ht="12" hidden="1" customHeight="1">
      <c r="A6192" s="576"/>
    </row>
    <row r="6193" spans="1:1" s="556" customFormat="1" ht="12" hidden="1" customHeight="1">
      <c r="A6193" s="576"/>
    </row>
    <row r="6194" spans="1:1" s="556" customFormat="1" ht="12" hidden="1" customHeight="1">
      <c r="A6194" s="576"/>
    </row>
    <row r="6195" spans="1:1" s="556" customFormat="1" ht="12" hidden="1" customHeight="1">
      <c r="A6195" s="576"/>
    </row>
    <row r="6196" spans="1:1" s="556" customFormat="1" ht="12" hidden="1" customHeight="1">
      <c r="A6196" s="576"/>
    </row>
    <row r="6197" spans="1:1" s="556" customFormat="1" ht="12" hidden="1" customHeight="1">
      <c r="A6197" s="576"/>
    </row>
    <row r="6198" spans="1:1" s="556" customFormat="1" ht="12" hidden="1" customHeight="1">
      <c r="A6198" s="576"/>
    </row>
    <row r="6199" spans="1:1" s="556" customFormat="1" ht="12" hidden="1" customHeight="1">
      <c r="A6199" s="576"/>
    </row>
    <row r="6200" spans="1:1" s="556" customFormat="1" ht="12" hidden="1" customHeight="1">
      <c r="A6200" s="576"/>
    </row>
    <row r="6201" spans="1:1" s="556" customFormat="1" ht="12" hidden="1" customHeight="1">
      <c r="A6201" s="576"/>
    </row>
    <row r="6202" spans="1:1" s="556" customFormat="1" ht="12" hidden="1" customHeight="1">
      <c r="A6202" s="576"/>
    </row>
    <row r="6203" spans="1:1" s="556" customFormat="1" ht="12" hidden="1" customHeight="1">
      <c r="A6203" s="576"/>
    </row>
    <row r="6204" spans="1:1" s="556" customFormat="1" ht="12" hidden="1" customHeight="1">
      <c r="A6204" s="576"/>
    </row>
    <row r="6205" spans="1:1" s="556" customFormat="1" ht="12" hidden="1" customHeight="1">
      <c r="A6205" s="576"/>
    </row>
    <row r="6206" spans="1:1" s="556" customFormat="1" ht="12" hidden="1" customHeight="1">
      <c r="A6206" s="576"/>
    </row>
    <row r="6207" spans="1:1" s="556" customFormat="1" ht="12" hidden="1" customHeight="1">
      <c r="A6207" s="576"/>
    </row>
    <row r="6208" spans="1:1" s="556" customFormat="1" ht="12" hidden="1" customHeight="1">
      <c r="A6208" s="576"/>
    </row>
    <row r="6209" spans="1:1" s="556" customFormat="1" ht="12" hidden="1" customHeight="1">
      <c r="A6209" s="576"/>
    </row>
    <row r="6210" spans="1:1" s="556" customFormat="1" ht="12" hidden="1" customHeight="1">
      <c r="A6210" s="576"/>
    </row>
    <row r="6211" spans="1:1" s="556" customFormat="1" ht="12" hidden="1" customHeight="1">
      <c r="A6211" s="576"/>
    </row>
    <row r="6212" spans="1:1" s="556" customFormat="1" ht="12" hidden="1" customHeight="1">
      <c r="A6212" s="576"/>
    </row>
    <row r="6213" spans="1:1" s="556" customFormat="1" ht="12" hidden="1" customHeight="1">
      <c r="A6213" s="576"/>
    </row>
    <row r="6214" spans="1:1" s="556" customFormat="1" ht="12" hidden="1" customHeight="1">
      <c r="A6214" s="576"/>
    </row>
    <row r="6215" spans="1:1" s="556" customFormat="1" ht="12" hidden="1" customHeight="1">
      <c r="A6215" s="576"/>
    </row>
    <row r="6216" spans="1:1" s="556" customFormat="1" ht="12" hidden="1" customHeight="1">
      <c r="A6216" s="576"/>
    </row>
    <row r="6217" spans="1:1" s="556" customFormat="1" ht="12" hidden="1" customHeight="1">
      <c r="A6217" s="576"/>
    </row>
    <row r="6218" spans="1:1" s="556" customFormat="1" ht="12" hidden="1" customHeight="1">
      <c r="A6218" s="576"/>
    </row>
    <row r="6219" spans="1:1" s="556" customFormat="1" ht="12" hidden="1" customHeight="1">
      <c r="A6219" s="576"/>
    </row>
    <row r="6220" spans="1:1" s="556" customFormat="1" ht="12" hidden="1" customHeight="1">
      <c r="A6220" s="576"/>
    </row>
    <row r="6221" spans="1:1" s="556" customFormat="1" ht="12" hidden="1" customHeight="1">
      <c r="A6221" s="576"/>
    </row>
    <row r="6222" spans="1:1" s="556" customFormat="1" ht="12" hidden="1" customHeight="1">
      <c r="A6222" s="576"/>
    </row>
    <row r="6223" spans="1:1" s="556" customFormat="1" ht="12" hidden="1" customHeight="1">
      <c r="A6223" s="576"/>
    </row>
    <row r="6224" spans="1:1" s="556" customFormat="1" ht="12" hidden="1" customHeight="1">
      <c r="A6224" s="576"/>
    </row>
    <row r="6225" spans="1:1" s="556" customFormat="1" ht="12" hidden="1" customHeight="1">
      <c r="A6225" s="576"/>
    </row>
    <row r="6226" spans="1:1" s="556" customFormat="1" ht="12" hidden="1" customHeight="1">
      <c r="A6226" s="576"/>
    </row>
    <row r="6227" spans="1:1" s="556" customFormat="1" ht="12" hidden="1" customHeight="1">
      <c r="A6227" s="576"/>
    </row>
    <row r="6228" spans="1:1" s="556" customFormat="1" ht="12" hidden="1" customHeight="1">
      <c r="A6228" s="576"/>
    </row>
    <row r="6229" spans="1:1" s="556" customFormat="1" ht="12" hidden="1" customHeight="1">
      <c r="A6229" s="576"/>
    </row>
    <row r="6230" spans="1:1" s="556" customFormat="1" ht="12" hidden="1" customHeight="1">
      <c r="A6230" s="576"/>
    </row>
    <row r="6231" spans="1:1" s="556" customFormat="1" ht="12" hidden="1" customHeight="1">
      <c r="A6231" s="576"/>
    </row>
    <row r="6232" spans="1:1" s="556" customFormat="1" ht="12" hidden="1" customHeight="1">
      <c r="A6232" s="576"/>
    </row>
    <row r="6233" spans="1:1" s="556" customFormat="1" ht="12" hidden="1" customHeight="1">
      <c r="A6233" s="576"/>
    </row>
    <row r="6234" spans="1:1" s="556" customFormat="1" ht="12" hidden="1" customHeight="1">
      <c r="A6234" s="576"/>
    </row>
    <row r="6235" spans="1:1" s="556" customFormat="1" ht="12" hidden="1" customHeight="1">
      <c r="A6235" s="576"/>
    </row>
    <row r="6236" spans="1:1" s="556" customFormat="1" ht="12" hidden="1" customHeight="1">
      <c r="A6236" s="576"/>
    </row>
    <row r="6237" spans="1:1" s="556" customFormat="1" ht="12" hidden="1" customHeight="1">
      <c r="A6237" s="576"/>
    </row>
    <row r="6238" spans="1:1" s="556" customFormat="1" ht="12" hidden="1" customHeight="1">
      <c r="A6238" s="576"/>
    </row>
    <row r="6239" spans="1:1" s="556" customFormat="1" ht="12" hidden="1" customHeight="1">
      <c r="A6239" s="576"/>
    </row>
    <row r="6240" spans="1:1" s="556" customFormat="1" ht="12" hidden="1" customHeight="1">
      <c r="A6240" s="576"/>
    </row>
    <row r="6241" spans="1:1" s="556" customFormat="1" ht="12" hidden="1" customHeight="1">
      <c r="A6241" s="576"/>
    </row>
    <row r="6242" spans="1:1" s="556" customFormat="1" ht="12" hidden="1" customHeight="1">
      <c r="A6242" s="576"/>
    </row>
    <row r="6243" spans="1:1" s="556" customFormat="1" ht="12" hidden="1" customHeight="1">
      <c r="A6243" s="576"/>
    </row>
    <row r="6244" spans="1:1" s="556" customFormat="1" ht="12" hidden="1" customHeight="1">
      <c r="A6244" s="576"/>
    </row>
    <row r="6245" spans="1:1" s="556" customFormat="1" ht="12" hidden="1" customHeight="1">
      <c r="A6245" s="576"/>
    </row>
    <row r="6246" spans="1:1" s="556" customFormat="1" ht="12" hidden="1" customHeight="1">
      <c r="A6246" s="576"/>
    </row>
    <row r="6247" spans="1:1" s="556" customFormat="1" ht="12" hidden="1" customHeight="1">
      <c r="A6247" s="576"/>
    </row>
    <row r="6248" spans="1:1" s="556" customFormat="1" ht="12" hidden="1" customHeight="1">
      <c r="A6248" s="576"/>
    </row>
    <row r="6249" spans="1:1" s="556" customFormat="1" ht="12" hidden="1" customHeight="1">
      <c r="A6249" s="576"/>
    </row>
    <row r="6250" spans="1:1" s="556" customFormat="1" ht="12" hidden="1" customHeight="1">
      <c r="A6250" s="576"/>
    </row>
    <row r="6251" spans="1:1" s="556" customFormat="1" ht="12" hidden="1" customHeight="1">
      <c r="A6251" s="576"/>
    </row>
    <row r="6252" spans="1:1" s="556" customFormat="1" ht="12" hidden="1" customHeight="1">
      <c r="A6252" s="576"/>
    </row>
    <row r="6253" spans="1:1" s="556" customFormat="1" ht="12" hidden="1" customHeight="1">
      <c r="A6253" s="576"/>
    </row>
    <row r="6254" spans="1:1" s="556" customFormat="1" ht="12" hidden="1" customHeight="1">
      <c r="A6254" s="576"/>
    </row>
    <row r="6255" spans="1:1" s="556" customFormat="1" ht="12" hidden="1" customHeight="1">
      <c r="A6255" s="576"/>
    </row>
    <row r="6256" spans="1:1" s="556" customFormat="1" ht="12" hidden="1" customHeight="1">
      <c r="A6256" s="576"/>
    </row>
    <row r="6257" spans="1:1" s="556" customFormat="1" ht="12" hidden="1" customHeight="1">
      <c r="A6257" s="576"/>
    </row>
    <row r="6258" spans="1:1" s="556" customFormat="1" ht="12" hidden="1" customHeight="1">
      <c r="A6258" s="576"/>
    </row>
    <row r="6259" spans="1:1" s="556" customFormat="1" ht="12" hidden="1" customHeight="1">
      <c r="A6259" s="576"/>
    </row>
    <row r="6260" spans="1:1" s="556" customFormat="1" ht="12" hidden="1" customHeight="1">
      <c r="A6260" s="576"/>
    </row>
    <row r="6261" spans="1:1" s="556" customFormat="1" ht="12" hidden="1" customHeight="1">
      <c r="A6261" s="576"/>
    </row>
    <row r="6262" spans="1:1" s="556" customFormat="1" ht="12" hidden="1" customHeight="1">
      <c r="A6262" s="576"/>
    </row>
    <row r="6263" spans="1:1" s="556" customFormat="1" ht="12" hidden="1" customHeight="1">
      <c r="A6263" s="576"/>
    </row>
    <row r="6264" spans="1:1" s="556" customFormat="1" ht="12" hidden="1" customHeight="1">
      <c r="A6264" s="576"/>
    </row>
    <row r="6265" spans="1:1" s="556" customFormat="1" ht="12" hidden="1" customHeight="1">
      <c r="A6265" s="576"/>
    </row>
    <row r="6266" spans="1:1" s="556" customFormat="1" ht="12" hidden="1" customHeight="1">
      <c r="A6266" s="576"/>
    </row>
    <row r="6267" spans="1:1" s="556" customFormat="1" ht="12" hidden="1" customHeight="1">
      <c r="A6267" s="576"/>
    </row>
    <row r="6268" spans="1:1" s="556" customFormat="1" ht="12" hidden="1" customHeight="1">
      <c r="A6268" s="576"/>
    </row>
    <row r="6269" spans="1:1" s="556" customFormat="1" ht="12" hidden="1" customHeight="1">
      <c r="A6269" s="576"/>
    </row>
    <row r="6270" spans="1:1" s="556" customFormat="1" ht="12" hidden="1" customHeight="1">
      <c r="A6270" s="576"/>
    </row>
    <row r="6271" spans="1:1" s="556" customFormat="1" ht="12" hidden="1" customHeight="1">
      <c r="A6271" s="576"/>
    </row>
    <row r="6272" spans="1:1" s="556" customFormat="1" ht="12" hidden="1" customHeight="1">
      <c r="A6272" s="576"/>
    </row>
    <row r="6273" spans="1:1" s="556" customFormat="1" ht="12" hidden="1" customHeight="1">
      <c r="A6273" s="576"/>
    </row>
    <row r="6274" spans="1:1" s="556" customFormat="1" ht="12" hidden="1" customHeight="1">
      <c r="A6274" s="576"/>
    </row>
    <row r="6275" spans="1:1" s="556" customFormat="1" ht="12" hidden="1" customHeight="1">
      <c r="A6275" s="576"/>
    </row>
    <row r="6276" spans="1:1" s="556" customFormat="1" ht="12" hidden="1" customHeight="1">
      <c r="A6276" s="576"/>
    </row>
    <row r="6277" spans="1:1" s="556" customFormat="1" ht="12" hidden="1" customHeight="1">
      <c r="A6277" s="576"/>
    </row>
    <row r="6278" spans="1:1" s="556" customFormat="1" ht="12" hidden="1" customHeight="1">
      <c r="A6278" s="576"/>
    </row>
    <row r="6279" spans="1:1" s="556" customFormat="1" ht="12" hidden="1" customHeight="1">
      <c r="A6279" s="576"/>
    </row>
    <row r="6280" spans="1:1" s="556" customFormat="1" ht="12" hidden="1" customHeight="1">
      <c r="A6280" s="576"/>
    </row>
    <row r="6281" spans="1:1" s="556" customFormat="1" ht="12" hidden="1" customHeight="1">
      <c r="A6281" s="576"/>
    </row>
    <row r="6282" spans="1:1" s="556" customFormat="1" ht="12" hidden="1" customHeight="1">
      <c r="A6282" s="576"/>
    </row>
    <row r="6283" spans="1:1" s="556" customFormat="1" ht="12" hidden="1" customHeight="1">
      <c r="A6283" s="576"/>
    </row>
    <row r="6284" spans="1:1" s="556" customFormat="1" ht="12" hidden="1" customHeight="1">
      <c r="A6284" s="576"/>
    </row>
    <row r="6285" spans="1:1" s="556" customFormat="1" ht="12" hidden="1" customHeight="1">
      <c r="A6285" s="576"/>
    </row>
    <row r="6286" spans="1:1" s="556" customFormat="1" ht="12" hidden="1" customHeight="1">
      <c r="A6286" s="576"/>
    </row>
    <row r="6287" spans="1:1" s="556" customFormat="1" ht="12" hidden="1" customHeight="1">
      <c r="A6287" s="576"/>
    </row>
    <row r="6288" spans="1:1" s="556" customFormat="1" ht="12" hidden="1" customHeight="1">
      <c r="A6288" s="576"/>
    </row>
    <row r="6289" spans="1:1" s="556" customFormat="1" ht="12" hidden="1" customHeight="1">
      <c r="A6289" s="576"/>
    </row>
    <row r="6290" spans="1:1" s="556" customFormat="1" ht="12" hidden="1" customHeight="1">
      <c r="A6290" s="576"/>
    </row>
    <row r="6291" spans="1:1" s="556" customFormat="1" ht="12" hidden="1" customHeight="1">
      <c r="A6291" s="576"/>
    </row>
    <row r="6292" spans="1:1" s="556" customFormat="1" ht="12" hidden="1" customHeight="1">
      <c r="A6292" s="576"/>
    </row>
    <row r="6293" spans="1:1" s="556" customFormat="1" ht="12" hidden="1" customHeight="1">
      <c r="A6293" s="576"/>
    </row>
    <row r="6294" spans="1:1" s="556" customFormat="1" ht="12" hidden="1" customHeight="1">
      <c r="A6294" s="576"/>
    </row>
    <row r="6295" spans="1:1" s="556" customFormat="1" ht="12" hidden="1" customHeight="1">
      <c r="A6295" s="576"/>
    </row>
    <row r="6296" spans="1:1" s="556" customFormat="1" ht="12" hidden="1" customHeight="1">
      <c r="A6296" s="576"/>
    </row>
    <row r="6297" spans="1:1" s="556" customFormat="1" ht="12" hidden="1" customHeight="1">
      <c r="A6297" s="576"/>
    </row>
    <row r="6298" spans="1:1" s="556" customFormat="1" ht="12" hidden="1" customHeight="1">
      <c r="A6298" s="576"/>
    </row>
    <row r="6299" spans="1:1" s="556" customFormat="1" ht="12" hidden="1" customHeight="1">
      <c r="A6299" s="576"/>
    </row>
    <row r="6300" spans="1:1" s="556" customFormat="1" ht="12" hidden="1" customHeight="1">
      <c r="A6300" s="576"/>
    </row>
    <row r="6301" spans="1:1" s="556" customFormat="1" ht="12" hidden="1" customHeight="1">
      <c r="A6301" s="576"/>
    </row>
    <row r="6302" spans="1:1" s="556" customFormat="1" ht="12" hidden="1" customHeight="1">
      <c r="A6302" s="576"/>
    </row>
    <row r="6303" spans="1:1" s="556" customFormat="1" ht="12" hidden="1" customHeight="1">
      <c r="A6303" s="576"/>
    </row>
    <row r="6304" spans="1:1" s="556" customFormat="1" ht="12" hidden="1" customHeight="1">
      <c r="A6304" s="576"/>
    </row>
    <row r="6305" spans="1:1" s="556" customFormat="1" ht="12" hidden="1" customHeight="1">
      <c r="A6305" s="576"/>
    </row>
    <row r="6306" spans="1:1" s="556" customFormat="1" ht="12" hidden="1" customHeight="1">
      <c r="A6306" s="576"/>
    </row>
    <row r="6307" spans="1:1" s="556" customFormat="1" ht="12" hidden="1" customHeight="1">
      <c r="A6307" s="576"/>
    </row>
    <row r="6308" spans="1:1" s="556" customFormat="1" ht="12" hidden="1" customHeight="1">
      <c r="A6308" s="576"/>
    </row>
    <row r="6309" spans="1:1" s="556" customFormat="1" ht="12" hidden="1" customHeight="1">
      <c r="A6309" s="576"/>
    </row>
    <row r="6310" spans="1:1" s="556" customFormat="1" ht="12" hidden="1" customHeight="1">
      <c r="A6310" s="576"/>
    </row>
    <row r="6311" spans="1:1" s="556" customFormat="1" ht="12" hidden="1" customHeight="1">
      <c r="A6311" s="576"/>
    </row>
    <row r="6312" spans="1:1" s="556" customFormat="1" ht="12" hidden="1" customHeight="1">
      <c r="A6312" s="576"/>
    </row>
    <row r="6313" spans="1:1" s="556" customFormat="1" ht="12" hidden="1" customHeight="1">
      <c r="A6313" s="576"/>
    </row>
    <row r="6314" spans="1:1" s="556" customFormat="1" ht="12" hidden="1" customHeight="1">
      <c r="A6314" s="576"/>
    </row>
    <row r="6315" spans="1:1" s="556" customFormat="1" ht="12" hidden="1" customHeight="1">
      <c r="A6315" s="576"/>
    </row>
    <row r="6316" spans="1:1" s="556" customFormat="1" ht="12" hidden="1" customHeight="1">
      <c r="A6316" s="576"/>
    </row>
    <row r="6317" spans="1:1" s="556" customFormat="1" ht="12" hidden="1" customHeight="1">
      <c r="A6317" s="576"/>
    </row>
    <row r="6318" spans="1:1" s="556" customFormat="1" ht="12" hidden="1" customHeight="1">
      <c r="A6318" s="576"/>
    </row>
    <row r="6319" spans="1:1" s="556" customFormat="1" ht="12" hidden="1" customHeight="1">
      <c r="A6319" s="576"/>
    </row>
    <row r="6320" spans="1:1" s="556" customFormat="1" ht="12" hidden="1" customHeight="1">
      <c r="A6320" s="576"/>
    </row>
    <row r="6321" spans="1:1" s="556" customFormat="1" ht="12" hidden="1" customHeight="1">
      <c r="A6321" s="576"/>
    </row>
    <row r="6322" spans="1:1" s="556" customFormat="1" ht="12" hidden="1" customHeight="1">
      <c r="A6322" s="576"/>
    </row>
    <row r="6323" spans="1:1" s="556" customFormat="1" ht="12" hidden="1" customHeight="1">
      <c r="A6323" s="576"/>
    </row>
    <row r="6324" spans="1:1" s="556" customFormat="1" ht="12" hidden="1" customHeight="1">
      <c r="A6324" s="576"/>
    </row>
    <row r="6325" spans="1:1" s="556" customFormat="1" ht="12" hidden="1" customHeight="1">
      <c r="A6325" s="576"/>
    </row>
    <row r="6326" spans="1:1" s="556" customFormat="1" ht="12" hidden="1" customHeight="1">
      <c r="A6326" s="576"/>
    </row>
    <row r="6327" spans="1:1" s="556" customFormat="1" ht="12" hidden="1" customHeight="1">
      <c r="A6327" s="576"/>
    </row>
    <row r="6328" spans="1:1" s="556" customFormat="1" ht="12" hidden="1" customHeight="1">
      <c r="A6328" s="576"/>
    </row>
    <row r="6329" spans="1:1" s="556" customFormat="1" ht="12" hidden="1" customHeight="1">
      <c r="A6329" s="576"/>
    </row>
    <row r="6330" spans="1:1" s="556" customFormat="1" ht="12" hidden="1" customHeight="1">
      <c r="A6330" s="576"/>
    </row>
    <row r="6331" spans="1:1" s="556" customFormat="1" ht="12" hidden="1" customHeight="1">
      <c r="A6331" s="576"/>
    </row>
    <row r="6332" spans="1:1" s="556" customFormat="1" ht="12" hidden="1" customHeight="1">
      <c r="A6332" s="576"/>
    </row>
    <row r="6333" spans="1:1" s="556" customFormat="1" ht="12" hidden="1" customHeight="1">
      <c r="A6333" s="576"/>
    </row>
    <row r="6334" spans="1:1" s="556" customFormat="1" ht="12" hidden="1" customHeight="1">
      <c r="A6334" s="576"/>
    </row>
    <row r="6335" spans="1:1" s="556" customFormat="1" ht="12" hidden="1" customHeight="1">
      <c r="A6335" s="576"/>
    </row>
    <row r="6336" spans="1:1" s="556" customFormat="1" ht="12" hidden="1" customHeight="1">
      <c r="A6336" s="576"/>
    </row>
    <row r="6337" spans="1:1" s="556" customFormat="1" ht="12" hidden="1" customHeight="1">
      <c r="A6337" s="576"/>
    </row>
    <row r="6338" spans="1:1" s="556" customFormat="1" ht="12" hidden="1" customHeight="1">
      <c r="A6338" s="576"/>
    </row>
    <row r="6339" spans="1:1" s="556" customFormat="1" ht="12" hidden="1" customHeight="1">
      <c r="A6339" s="576"/>
    </row>
    <row r="6340" spans="1:1" s="556" customFormat="1" ht="12" hidden="1" customHeight="1">
      <c r="A6340" s="576"/>
    </row>
    <row r="6341" spans="1:1" s="556" customFormat="1" ht="12" hidden="1" customHeight="1">
      <c r="A6341" s="576"/>
    </row>
    <row r="6342" spans="1:1" s="556" customFormat="1" ht="12" hidden="1" customHeight="1">
      <c r="A6342" s="576"/>
    </row>
    <row r="6343" spans="1:1" s="556" customFormat="1" ht="12" hidden="1" customHeight="1">
      <c r="A6343" s="576"/>
    </row>
    <row r="6344" spans="1:1" s="556" customFormat="1" ht="12" hidden="1" customHeight="1">
      <c r="A6344" s="576"/>
    </row>
    <row r="6345" spans="1:1" s="556" customFormat="1" ht="12" hidden="1" customHeight="1">
      <c r="A6345" s="576"/>
    </row>
    <row r="6346" spans="1:1" s="556" customFormat="1" ht="12" hidden="1" customHeight="1">
      <c r="A6346" s="576"/>
    </row>
    <row r="6347" spans="1:1" s="556" customFormat="1" ht="12" hidden="1" customHeight="1">
      <c r="A6347" s="576"/>
    </row>
    <row r="6348" spans="1:1" s="556" customFormat="1" ht="12" hidden="1" customHeight="1">
      <c r="A6348" s="576"/>
    </row>
    <row r="6349" spans="1:1" s="556" customFormat="1" ht="12" hidden="1" customHeight="1">
      <c r="A6349" s="576"/>
    </row>
    <row r="6350" spans="1:1" s="556" customFormat="1" ht="12" hidden="1" customHeight="1">
      <c r="A6350" s="576"/>
    </row>
    <row r="6351" spans="1:1" s="556" customFormat="1" ht="12" hidden="1" customHeight="1">
      <c r="A6351" s="576"/>
    </row>
    <row r="6352" spans="1:1" s="556" customFormat="1" ht="12" hidden="1" customHeight="1">
      <c r="A6352" s="576"/>
    </row>
    <row r="6353" spans="1:1" s="556" customFormat="1" ht="12" hidden="1" customHeight="1">
      <c r="A6353" s="576"/>
    </row>
    <row r="6354" spans="1:1" s="556" customFormat="1" ht="12" hidden="1" customHeight="1">
      <c r="A6354" s="576"/>
    </row>
    <row r="6355" spans="1:1" s="556" customFormat="1" ht="12" hidden="1" customHeight="1">
      <c r="A6355" s="576"/>
    </row>
    <row r="6356" spans="1:1" s="556" customFormat="1" ht="12" hidden="1" customHeight="1">
      <c r="A6356" s="576"/>
    </row>
    <row r="6357" spans="1:1" s="556" customFormat="1" ht="12" hidden="1" customHeight="1">
      <c r="A6357" s="576"/>
    </row>
    <row r="6358" spans="1:1" s="556" customFormat="1" ht="12" hidden="1" customHeight="1">
      <c r="A6358" s="576"/>
    </row>
    <row r="6359" spans="1:1" s="556" customFormat="1" ht="12" hidden="1" customHeight="1">
      <c r="A6359" s="576"/>
    </row>
    <row r="6360" spans="1:1" s="556" customFormat="1" ht="12" hidden="1" customHeight="1">
      <c r="A6360" s="576"/>
    </row>
    <row r="6361" spans="1:1" s="556" customFormat="1" ht="12" hidden="1" customHeight="1">
      <c r="A6361" s="576"/>
    </row>
    <row r="6362" spans="1:1" s="556" customFormat="1" ht="12" hidden="1" customHeight="1">
      <c r="A6362" s="576"/>
    </row>
    <row r="6363" spans="1:1" s="556" customFormat="1" ht="12" hidden="1" customHeight="1">
      <c r="A6363" s="576"/>
    </row>
    <row r="6364" spans="1:1" s="556" customFormat="1" ht="12" hidden="1" customHeight="1">
      <c r="A6364" s="576"/>
    </row>
    <row r="6365" spans="1:1" s="556" customFormat="1" ht="12" hidden="1" customHeight="1">
      <c r="A6365" s="576"/>
    </row>
    <row r="6366" spans="1:1" s="556" customFormat="1" ht="12" hidden="1" customHeight="1">
      <c r="A6366" s="576"/>
    </row>
    <row r="6367" spans="1:1" s="556" customFormat="1" ht="12" hidden="1" customHeight="1">
      <c r="A6367" s="576"/>
    </row>
    <row r="6368" spans="1:1" s="556" customFormat="1" ht="12" hidden="1" customHeight="1">
      <c r="A6368" s="576"/>
    </row>
    <row r="6369" spans="1:1" s="556" customFormat="1" ht="12" hidden="1" customHeight="1">
      <c r="A6369" s="576"/>
    </row>
    <row r="6370" spans="1:1" s="556" customFormat="1" ht="12" hidden="1" customHeight="1">
      <c r="A6370" s="576"/>
    </row>
    <row r="6371" spans="1:1" s="556" customFormat="1" ht="12" hidden="1" customHeight="1">
      <c r="A6371" s="576"/>
    </row>
    <row r="6372" spans="1:1" s="556" customFormat="1" ht="12" hidden="1" customHeight="1">
      <c r="A6372" s="576"/>
    </row>
    <row r="6373" spans="1:1" s="556" customFormat="1" ht="12" hidden="1" customHeight="1">
      <c r="A6373" s="576"/>
    </row>
    <row r="6374" spans="1:1" s="556" customFormat="1" ht="12" hidden="1" customHeight="1">
      <c r="A6374" s="576"/>
    </row>
    <row r="6375" spans="1:1" s="556" customFormat="1" ht="12" hidden="1" customHeight="1">
      <c r="A6375" s="576"/>
    </row>
    <row r="6376" spans="1:1" s="556" customFormat="1" ht="12" hidden="1" customHeight="1">
      <c r="A6376" s="576"/>
    </row>
    <row r="6377" spans="1:1" s="556" customFormat="1" ht="12" hidden="1" customHeight="1">
      <c r="A6377" s="576"/>
    </row>
    <row r="6378" spans="1:1" s="556" customFormat="1" ht="12" hidden="1" customHeight="1">
      <c r="A6378" s="576"/>
    </row>
    <row r="6379" spans="1:1" s="556" customFormat="1" ht="12" hidden="1" customHeight="1">
      <c r="A6379" s="576"/>
    </row>
    <row r="6380" spans="1:1" s="556" customFormat="1" ht="12" hidden="1" customHeight="1">
      <c r="A6380" s="576"/>
    </row>
    <row r="6381" spans="1:1" s="556" customFormat="1" ht="12" hidden="1" customHeight="1">
      <c r="A6381" s="576"/>
    </row>
    <row r="6382" spans="1:1" s="556" customFormat="1" ht="12" hidden="1" customHeight="1">
      <c r="A6382" s="576"/>
    </row>
    <row r="6383" spans="1:1" s="556" customFormat="1" ht="12" hidden="1" customHeight="1">
      <c r="A6383" s="576"/>
    </row>
    <row r="6384" spans="1:1" s="556" customFormat="1" ht="12" hidden="1" customHeight="1">
      <c r="A6384" s="576"/>
    </row>
    <row r="6385" spans="1:1" s="556" customFormat="1" ht="12" hidden="1" customHeight="1">
      <c r="A6385" s="576"/>
    </row>
    <row r="6386" spans="1:1" s="556" customFormat="1" ht="12" hidden="1" customHeight="1">
      <c r="A6386" s="576"/>
    </row>
    <row r="6387" spans="1:1" s="556" customFormat="1" ht="12" hidden="1" customHeight="1">
      <c r="A6387" s="576"/>
    </row>
    <row r="6388" spans="1:1" s="556" customFormat="1" ht="12" hidden="1" customHeight="1">
      <c r="A6388" s="576"/>
    </row>
    <row r="6389" spans="1:1" s="556" customFormat="1" ht="12" hidden="1" customHeight="1">
      <c r="A6389" s="576"/>
    </row>
    <row r="6390" spans="1:1" s="556" customFormat="1" ht="12" hidden="1" customHeight="1">
      <c r="A6390" s="576"/>
    </row>
    <row r="6391" spans="1:1" s="556" customFormat="1" ht="12" hidden="1" customHeight="1">
      <c r="A6391" s="576"/>
    </row>
    <row r="6392" spans="1:1" s="556" customFormat="1" ht="12" hidden="1" customHeight="1">
      <c r="A6392" s="576"/>
    </row>
    <row r="6393" spans="1:1" s="556" customFormat="1" ht="12" hidden="1" customHeight="1">
      <c r="A6393" s="576"/>
    </row>
    <row r="6394" spans="1:1" s="556" customFormat="1" ht="12" hidden="1" customHeight="1">
      <c r="A6394" s="576"/>
    </row>
    <row r="6395" spans="1:1" s="556" customFormat="1" ht="12" hidden="1" customHeight="1">
      <c r="A6395" s="576"/>
    </row>
    <row r="6396" spans="1:1" s="556" customFormat="1" ht="12" hidden="1" customHeight="1">
      <c r="A6396" s="576"/>
    </row>
    <row r="6397" spans="1:1" s="556" customFormat="1" ht="12" hidden="1" customHeight="1">
      <c r="A6397" s="576"/>
    </row>
    <row r="6398" spans="1:1" s="556" customFormat="1" ht="12" hidden="1" customHeight="1">
      <c r="A6398" s="576"/>
    </row>
    <row r="6399" spans="1:1" s="556" customFormat="1" ht="12" hidden="1" customHeight="1">
      <c r="A6399" s="576"/>
    </row>
    <row r="6400" spans="1:1" s="556" customFormat="1" ht="12" hidden="1" customHeight="1">
      <c r="A6400" s="576"/>
    </row>
    <row r="6401" spans="1:1" s="556" customFormat="1" ht="12" hidden="1" customHeight="1">
      <c r="A6401" s="576"/>
    </row>
    <row r="6402" spans="1:1" s="556" customFormat="1" ht="12" hidden="1" customHeight="1">
      <c r="A6402" s="576"/>
    </row>
    <row r="6403" spans="1:1" s="556" customFormat="1" ht="12" hidden="1" customHeight="1">
      <c r="A6403" s="576"/>
    </row>
    <row r="6404" spans="1:1" s="556" customFormat="1" ht="12" hidden="1" customHeight="1">
      <c r="A6404" s="576"/>
    </row>
    <row r="6405" spans="1:1" s="556" customFormat="1" ht="12" hidden="1" customHeight="1">
      <c r="A6405" s="576"/>
    </row>
    <row r="6406" spans="1:1" s="556" customFormat="1" ht="12" hidden="1" customHeight="1">
      <c r="A6406" s="576"/>
    </row>
    <row r="6407" spans="1:1" s="556" customFormat="1" ht="12" hidden="1" customHeight="1">
      <c r="A6407" s="576"/>
    </row>
    <row r="6408" spans="1:1" s="556" customFormat="1" ht="12" hidden="1" customHeight="1">
      <c r="A6408" s="576"/>
    </row>
    <row r="6409" spans="1:1" s="556" customFormat="1" ht="12" hidden="1" customHeight="1">
      <c r="A6409" s="576"/>
    </row>
    <row r="6410" spans="1:1" s="556" customFormat="1" ht="12" hidden="1" customHeight="1">
      <c r="A6410" s="576"/>
    </row>
    <row r="6411" spans="1:1" s="556" customFormat="1" ht="12" hidden="1" customHeight="1">
      <c r="A6411" s="576"/>
    </row>
    <row r="6412" spans="1:1" s="556" customFormat="1" ht="12" hidden="1" customHeight="1">
      <c r="A6412" s="576"/>
    </row>
    <row r="6413" spans="1:1" s="556" customFormat="1" ht="12" hidden="1" customHeight="1">
      <c r="A6413" s="576"/>
    </row>
    <row r="6414" spans="1:1" s="556" customFormat="1" ht="12" hidden="1" customHeight="1">
      <c r="A6414" s="576"/>
    </row>
    <row r="6415" spans="1:1" s="556" customFormat="1" ht="12" hidden="1" customHeight="1">
      <c r="A6415" s="576"/>
    </row>
    <row r="6416" spans="1:1" s="556" customFormat="1" ht="12" hidden="1" customHeight="1">
      <c r="A6416" s="576"/>
    </row>
    <row r="6417" spans="1:1" s="556" customFormat="1" ht="12" hidden="1" customHeight="1">
      <c r="A6417" s="576"/>
    </row>
    <row r="6418" spans="1:1" s="556" customFormat="1" ht="12" hidden="1" customHeight="1">
      <c r="A6418" s="576"/>
    </row>
    <row r="6419" spans="1:1" s="556" customFormat="1" ht="12" hidden="1" customHeight="1">
      <c r="A6419" s="576"/>
    </row>
    <row r="6420" spans="1:1" s="556" customFormat="1" ht="12" hidden="1" customHeight="1">
      <c r="A6420" s="576"/>
    </row>
    <row r="6421" spans="1:1" s="556" customFormat="1" ht="12" hidden="1" customHeight="1">
      <c r="A6421" s="576"/>
    </row>
    <row r="6422" spans="1:1" s="556" customFormat="1" ht="12" hidden="1" customHeight="1">
      <c r="A6422" s="576"/>
    </row>
    <row r="6423" spans="1:1" s="556" customFormat="1" ht="12" hidden="1" customHeight="1">
      <c r="A6423" s="576"/>
    </row>
    <row r="6424" spans="1:1" s="556" customFormat="1" ht="12" hidden="1" customHeight="1">
      <c r="A6424" s="576"/>
    </row>
    <row r="6425" spans="1:1" s="556" customFormat="1" ht="12" hidden="1" customHeight="1">
      <c r="A6425" s="576"/>
    </row>
    <row r="6426" spans="1:1" s="556" customFormat="1" ht="12" hidden="1" customHeight="1">
      <c r="A6426" s="576"/>
    </row>
    <row r="6427" spans="1:1" s="556" customFormat="1" ht="12" hidden="1" customHeight="1">
      <c r="A6427" s="576"/>
    </row>
    <row r="6428" spans="1:1" s="556" customFormat="1" ht="12" hidden="1" customHeight="1">
      <c r="A6428" s="576"/>
    </row>
    <row r="6429" spans="1:1" s="556" customFormat="1" ht="12" hidden="1" customHeight="1">
      <c r="A6429" s="576"/>
    </row>
    <row r="6430" spans="1:1" s="556" customFormat="1" ht="12" hidden="1" customHeight="1">
      <c r="A6430" s="576"/>
    </row>
    <row r="6431" spans="1:1" s="556" customFormat="1" ht="12" hidden="1" customHeight="1">
      <c r="A6431" s="576"/>
    </row>
    <row r="6432" spans="1:1" s="556" customFormat="1" ht="12" hidden="1" customHeight="1">
      <c r="A6432" s="576"/>
    </row>
    <row r="6433" spans="1:1" s="556" customFormat="1" ht="12" hidden="1" customHeight="1">
      <c r="A6433" s="576"/>
    </row>
    <row r="6434" spans="1:1" s="556" customFormat="1" ht="12" hidden="1" customHeight="1">
      <c r="A6434" s="576"/>
    </row>
    <row r="6435" spans="1:1" s="556" customFormat="1" ht="12" hidden="1" customHeight="1">
      <c r="A6435" s="576"/>
    </row>
    <row r="6436" spans="1:1" s="556" customFormat="1" ht="12" hidden="1" customHeight="1">
      <c r="A6436" s="576"/>
    </row>
    <row r="6437" spans="1:1" s="556" customFormat="1" ht="12" hidden="1" customHeight="1">
      <c r="A6437" s="576"/>
    </row>
    <row r="6438" spans="1:1" s="556" customFormat="1" ht="12" hidden="1" customHeight="1">
      <c r="A6438" s="576"/>
    </row>
    <row r="6439" spans="1:1" s="556" customFormat="1" ht="12" hidden="1" customHeight="1">
      <c r="A6439" s="576"/>
    </row>
    <row r="6440" spans="1:1" s="556" customFormat="1" ht="12" hidden="1" customHeight="1">
      <c r="A6440" s="576"/>
    </row>
    <row r="6441" spans="1:1" s="556" customFormat="1" ht="12" hidden="1" customHeight="1">
      <c r="A6441" s="576"/>
    </row>
    <row r="6442" spans="1:1" s="556" customFormat="1" ht="12" hidden="1" customHeight="1">
      <c r="A6442" s="576"/>
    </row>
    <row r="6443" spans="1:1" s="556" customFormat="1" ht="12" hidden="1" customHeight="1">
      <c r="A6443" s="576"/>
    </row>
    <row r="6444" spans="1:1" s="556" customFormat="1" ht="12" hidden="1" customHeight="1">
      <c r="A6444" s="576"/>
    </row>
    <row r="6445" spans="1:1" s="556" customFormat="1" ht="12" hidden="1" customHeight="1">
      <c r="A6445" s="576"/>
    </row>
    <row r="6446" spans="1:1" s="556" customFormat="1" ht="12" hidden="1" customHeight="1">
      <c r="A6446" s="576"/>
    </row>
    <row r="6447" spans="1:1" s="556" customFormat="1" ht="12" hidden="1" customHeight="1">
      <c r="A6447" s="576"/>
    </row>
    <row r="6448" spans="1:1" s="556" customFormat="1" ht="12" hidden="1" customHeight="1">
      <c r="A6448" s="576"/>
    </row>
    <row r="6449" spans="1:1" s="556" customFormat="1" ht="12" hidden="1" customHeight="1">
      <c r="A6449" s="576"/>
    </row>
    <row r="6450" spans="1:1" s="556" customFormat="1" ht="12" hidden="1" customHeight="1">
      <c r="A6450" s="576"/>
    </row>
    <row r="6451" spans="1:1" s="556" customFormat="1" ht="12" hidden="1" customHeight="1">
      <c r="A6451" s="576"/>
    </row>
    <row r="6452" spans="1:1" s="556" customFormat="1" ht="12" hidden="1" customHeight="1">
      <c r="A6452" s="576"/>
    </row>
    <row r="6453" spans="1:1" s="556" customFormat="1" ht="12" hidden="1" customHeight="1">
      <c r="A6453" s="576"/>
    </row>
    <row r="6454" spans="1:1" s="556" customFormat="1" ht="12" hidden="1" customHeight="1">
      <c r="A6454" s="576"/>
    </row>
    <row r="6455" spans="1:1" s="556" customFormat="1" ht="12" hidden="1" customHeight="1">
      <c r="A6455" s="576"/>
    </row>
    <row r="6456" spans="1:1" s="556" customFormat="1" ht="12" hidden="1" customHeight="1">
      <c r="A6456" s="576"/>
    </row>
    <row r="6457" spans="1:1" s="556" customFormat="1" ht="12" hidden="1" customHeight="1">
      <c r="A6457" s="576"/>
    </row>
    <row r="6458" spans="1:1" s="556" customFormat="1" ht="12" hidden="1" customHeight="1">
      <c r="A6458" s="576"/>
    </row>
    <row r="6459" spans="1:1" s="556" customFormat="1" ht="12" hidden="1" customHeight="1">
      <c r="A6459" s="576"/>
    </row>
    <row r="6460" spans="1:1" s="556" customFormat="1" ht="12" hidden="1" customHeight="1">
      <c r="A6460" s="576"/>
    </row>
    <row r="6461" spans="1:1" s="556" customFormat="1" ht="12" hidden="1" customHeight="1">
      <c r="A6461" s="576"/>
    </row>
    <row r="6462" spans="1:1" s="556" customFormat="1" ht="12" hidden="1" customHeight="1">
      <c r="A6462" s="576"/>
    </row>
    <row r="6463" spans="1:1" s="556" customFormat="1" ht="12" hidden="1" customHeight="1">
      <c r="A6463" s="576"/>
    </row>
    <row r="6464" spans="1:1" s="556" customFormat="1" ht="12" hidden="1" customHeight="1">
      <c r="A6464" s="576"/>
    </row>
    <row r="6465" spans="1:1" s="556" customFormat="1" ht="12" hidden="1" customHeight="1">
      <c r="A6465" s="576"/>
    </row>
    <row r="6466" spans="1:1" s="556" customFormat="1" ht="12" hidden="1" customHeight="1">
      <c r="A6466" s="576"/>
    </row>
    <row r="6467" spans="1:1" s="556" customFormat="1" ht="12" hidden="1" customHeight="1">
      <c r="A6467" s="576"/>
    </row>
    <row r="6468" spans="1:1" s="556" customFormat="1" ht="12" hidden="1" customHeight="1">
      <c r="A6468" s="576"/>
    </row>
    <row r="6469" spans="1:1" s="556" customFormat="1" ht="12" hidden="1" customHeight="1">
      <c r="A6469" s="576"/>
    </row>
    <row r="6470" spans="1:1" s="556" customFormat="1" ht="12" hidden="1" customHeight="1">
      <c r="A6470" s="576"/>
    </row>
    <row r="6471" spans="1:1" s="556" customFormat="1" ht="12" hidden="1" customHeight="1">
      <c r="A6471" s="576"/>
    </row>
    <row r="6472" spans="1:1" s="556" customFormat="1" ht="12" hidden="1" customHeight="1">
      <c r="A6472" s="576"/>
    </row>
    <row r="6473" spans="1:1" s="556" customFormat="1" ht="12" hidden="1" customHeight="1">
      <c r="A6473" s="576"/>
    </row>
    <row r="6474" spans="1:1" s="556" customFormat="1" ht="12" hidden="1" customHeight="1">
      <c r="A6474" s="576"/>
    </row>
    <row r="6475" spans="1:1" s="556" customFormat="1" ht="12" hidden="1" customHeight="1">
      <c r="A6475" s="576"/>
    </row>
    <row r="6476" spans="1:1" s="556" customFormat="1" ht="12" hidden="1" customHeight="1">
      <c r="A6476" s="576"/>
    </row>
    <row r="6477" spans="1:1" s="556" customFormat="1" ht="12" hidden="1" customHeight="1">
      <c r="A6477" s="576"/>
    </row>
    <row r="6478" spans="1:1" s="556" customFormat="1" ht="12" hidden="1" customHeight="1">
      <c r="A6478" s="576"/>
    </row>
    <row r="6479" spans="1:1" s="556" customFormat="1" ht="12" hidden="1" customHeight="1">
      <c r="A6479" s="576"/>
    </row>
    <row r="6480" spans="1:1" s="556" customFormat="1" ht="12" hidden="1" customHeight="1">
      <c r="A6480" s="576"/>
    </row>
    <row r="6481" spans="1:1" s="556" customFormat="1" ht="12" hidden="1" customHeight="1">
      <c r="A6481" s="576"/>
    </row>
    <row r="6482" spans="1:1" s="556" customFormat="1" ht="12" hidden="1" customHeight="1">
      <c r="A6482" s="576"/>
    </row>
    <row r="6483" spans="1:1" s="556" customFormat="1" ht="12" hidden="1" customHeight="1">
      <c r="A6483" s="576"/>
    </row>
    <row r="6484" spans="1:1" s="556" customFormat="1" ht="12" hidden="1" customHeight="1">
      <c r="A6484" s="576"/>
    </row>
    <row r="6485" spans="1:1" s="556" customFormat="1" ht="12" hidden="1" customHeight="1">
      <c r="A6485" s="576"/>
    </row>
    <row r="6486" spans="1:1" s="556" customFormat="1" ht="12" hidden="1" customHeight="1">
      <c r="A6486" s="576"/>
    </row>
    <row r="6487" spans="1:1" s="556" customFormat="1" ht="12" hidden="1" customHeight="1">
      <c r="A6487" s="576"/>
    </row>
    <row r="6488" spans="1:1" s="556" customFormat="1" ht="12" hidden="1" customHeight="1">
      <c r="A6488" s="576"/>
    </row>
    <row r="6489" spans="1:1" s="556" customFormat="1" ht="12" hidden="1" customHeight="1">
      <c r="A6489" s="576"/>
    </row>
    <row r="6490" spans="1:1" s="556" customFormat="1" ht="12" hidden="1" customHeight="1">
      <c r="A6490" s="576"/>
    </row>
    <row r="6491" spans="1:1" s="556" customFormat="1" ht="12" hidden="1" customHeight="1">
      <c r="A6491" s="576"/>
    </row>
    <row r="6492" spans="1:1" s="556" customFormat="1" ht="12" hidden="1" customHeight="1">
      <c r="A6492" s="576"/>
    </row>
    <row r="6493" spans="1:1" s="556" customFormat="1" ht="12" hidden="1" customHeight="1">
      <c r="A6493" s="576"/>
    </row>
    <row r="6494" spans="1:1" s="556" customFormat="1" ht="12" hidden="1" customHeight="1">
      <c r="A6494" s="576"/>
    </row>
    <row r="6495" spans="1:1" s="556" customFormat="1" ht="12" hidden="1" customHeight="1">
      <c r="A6495" s="576"/>
    </row>
    <row r="6496" spans="1:1" s="556" customFormat="1" ht="12" hidden="1" customHeight="1">
      <c r="A6496" s="576"/>
    </row>
    <row r="6497" spans="1:1" s="556" customFormat="1" ht="12" hidden="1" customHeight="1">
      <c r="A6497" s="576"/>
    </row>
    <row r="6498" spans="1:1" s="556" customFormat="1" ht="12" hidden="1" customHeight="1">
      <c r="A6498" s="576"/>
    </row>
    <row r="6499" spans="1:1" s="556" customFormat="1" ht="12" hidden="1" customHeight="1">
      <c r="A6499" s="576"/>
    </row>
    <row r="6500" spans="1:1" s="556" customFormat="1" ht="12" hidden="1" customHeight="1">
      <c r="A6500" s="576"/>
    </row>
    <row r="6501" spans="1:1" s="556" customFormat="1" ht="12" hidden="1" customHeight="1">
      <c r="A6501" s="576"/>
    </row>
    <row r="6502" spans="1:1" s="556" customFormat="1" ht="12" hidden="1" customHeight="1">
      <c r="A6502" s="576"/>
    </row>
    <row r="6503" spans="1:1" s="556" customFormat="1" ht="12" hidden="1" customHeight="1">
      <c r="A6503" s="576"/>
    </row>
    <row r="6504" spans="1:1" s="556" customFormat="1" ht="12" hidden="1" customHeight="1">
      <c r="A6504" s="576"/>
    </row>
    <row r="6505" spans="1:1" s="556" customFormat="1" ht="12" hidden="1" customHeight="1">
      <c r="A6505" s="576"/>
    </row>
    <row r="6506" spans="1:1" s="556" customFormat="1" ht="12" hidden="1" customHeight="1">
      <c r="A6506" s="576"/>
    </row>
    <row r="6507" spans="1:1" s="556" customFormat="1" ht="12" hidden="1" customHeight="1">
      <c r="A6507" s="576"/>
    </row>
    <row r="6508" spans="1:1" s="556" customFormat="1" ht="12" hidden="1" customHeight="1">
      <c r="A6508" s="576"/>
    </row>
    <row r="6509" spans="1:1" s="556" customFormat="1" ht="12" hidden="1" customHeight="1">
      <c r="A6509" s="576"/>
    </row>
    <row r="6510" spans="1:1" s="556" customFormat="1" ht="12" hidden="1" customHeight="1">
      <c r="A6510" s="576"/>
    </row>
    <row r="6511" spans="1:1" s="556" customFormat="1" ht="12" hidden="1" customHeight="1">
      <c r="A6511" s="576"/>
    </row>
    <row r="6512" spans="1:1" s="556" customFormat="1" ht="12" hidden="1" customHeight="1">
      <c r="A6512" s="576"/>
    </row>
    <row r="6513" spans="1:1" s="556" customFormat="1" ht="12" hidden="1" customHeight="1">
      <c r="A6513" s="576"/>
    </row>
    <row r="6514" spans="1:1" s="556" customFormat="1" ht="12" hidden="1" customHeight="1">
      <c r="A6514" s="576"/>
    </row>
    <row r="6515" spans="1:1" s="556" customFormat="1" ht="12" hidden="1" customHeight="1">
      <c r="A6515" s="576"/>
    </row>
    <row r="6516" spans="1:1" s="556" customFormat="1" ht="12" hidden="1" customHeight="1">
      <c r="A6516" s="576"/>
    </row>
    <row r="6517" spans="1:1" s="556" customFormat="1" ht="12" hidden="1" customHeight="1">
      <c r="A6517" s="576"/>
    </row>
    <row r="6518" spans="1:1" s="556" customFormat="1" ht="12" hidden="1" customHeight="1">
      <c r="A6518" s="576"/>
    </row>
    <row r="6519" spans="1:1" s="556" customFormat="1" ht="12" hidden="1" customHeight="1">
      <c r="A6519" s="576"/>
    </row>
    <row r="6520" spans="1:1" s="556" customFormat="1" ht="12" hidden="1" customHeight="1">
      <c r="A6520" s="576"/>
    </row>
    <row r="6521" spans="1:1" s="556" customFormat="1" ht="12" hidden="1" customHeight="1">
      <c r="A6521" s="576"/>
    </row>
    <row r="6522" spans="1:1" s="556" customFormat="1" ht="12" hidden="1" customHeight="1">
      <c r="A6522" s="576"/>
    </row>
    <row r="6523" spans="1:1" s="556" customFormat="1" ht="12" hidden="1" customHeight="1">
      <c r="A6523" s="576"/>
    </row>
    <row r="6524" spans="1:1" s="556" customFormat="1" ht="12" hidden="1" customHeight="1">
      <c r="A6524" s="576"/>
    </row>
    <row r="6525" spans="1:1" s="556" customFormat="1" ht="12" hidden="1" customHeight="1">
      <c r="A6525" s="576"/>
    </row>
    <row r="6526" spans="1:1" s="556" customFormat="1" ht="12" hidden="1" customHeight="1">
      <c r="A6526" s="576"/>
    </row>
    <row r="6527" spans="1:1" s="556" customFormat="1" ht="12" hidden="1" customHeight="1">
      <c r="A6527" s="576"/>
    </row>
    <row r="6528" spans="1:1" s="556" customFormat="1" ht="12" hidden="1" customHeight="1">
      <c r="A6528" s="576"/>
    </row>
    <row r="6529" spans="1:1" s="556" customFormat="1" ht="12" hidden="1" customHeight="1">
      <c r="A6529" s="576"/>
    </row>
    <row r="6530" spans="1:1" s="556" customFormat="1" ht="12" hidden="1" customHeight="1">
      <c r="A6530" s="576"/>
    </row>
    <row r="6531" spans="1:1" s="556" customFormat="1" ht="12" hidden="1" customHeight="1">
      <c r="A6531" s="576"/>
    </row>
    <row r="6532" spans="1:1" s="556" customFormat="1" ht="12" hidden="1" customHeight="1">
      <c r="A6532" s="576"/>
    </row>
    <row r="6533" spans="1:1" s="556" customFormat="1" ht="12" hidden="1" customHeight="1">
      <c r="A6533" s="576"/>
    </row>
    <row r="6534" spans="1:1" s="556" customFormat="1" ht="12" hidden="1" customHeight="1">
      <c r="A6534" s="576"/>
    </row>
    <row r="6535" spans="1:1" s="556" customFormat="1" ht="12" hidden="1" customHeight="1">
      <c r="A6535" s="576"/>
    </row>
    <row r="6536" spans="1:1" s="556" customFormat="1" ht="12" hidden="1" customHeight="1">
      <c r="A6536" s="576"/>
    </row>
    <row r="6537" spans="1:1" s="556" customFormat="1" ht="12" hidden="1" customHeight="1">
      <c r="A6537" s="576"/>
    </row>
    <row r="6538" spans="1:1" s="556" customFormat="1" ht="12" hidden="1" customHeight="1">
      <c r="A6538" s="576"/>
    </row>
    <row r="6539" spans="1:1" s="556" customFormat="1" ht="12" hidden="1" customHeight="1">
      <c r="A6539" s="576"/>
    </row>
    <row r="6540" spans="1:1" s="556" customFormat="1" ht="12" hidden="1" customHeight="1">
      <c r="A6540" s="576"/>
    </row>
    <row r="6541" spans="1:1" s="556" customFormat="1" ht="12" hidden="1" customHeight="1">
      <c r="A6541" s="576"/>
    </row>
    <row r="6542" spans="1:1" s="556" customFormat="1" ht="12" hidden="1" customHeight="1">
      <c r="A6542" s="576"/>
    </row>
    <row r="6543" spans="1:1" s="556" customFormat="1" ht="12" hidden="1" customHeight="1">
      <c r="A6543" s="576"/>
    </row>
    <row r="6544" spans="1:1" s="556" customFormat="1" ht="12" hidden="1" customHeight="1">
      <c r="A6544" s="576"/>
    </row>
    <row r="6545" spans="1:1" s="556" customFormat="1" ht="12" hidden="1" customHeight="1">
      <c r="A6545" s="576"/>
    </row>
    <row r="6546" spans="1:1" s="556" customFormat="1" ht="12" hidden="1" customHeight="1">
      <c r="A6546" s="576"/>
    </row>
    <row r="6547" spans="1:1" s="556" customFormat="1" ht="12" hidden="1" customHeight="1">
      <c r="A6547" s="576"/>
    </row>
    <row r="6548" spans="1:1" s="556" customFormat="1" ht="12" hidden="1" customHeight="1">
      <c r="A6548" s="576"/>
    </row>
    <row r="6549" spans="1:1" s="556" customFormat="1" ht="12" hidden="1" customHeight="1">
      <c r="A6549" s="576"/>
    </row>
    <row r="6550" spans="1:1" s="556" customFormat="1" ht="12" hidden="1" customHeight="1">
      <c r="A6550" s="576"/>
    </row>
    <row r="6551" spans="1:1" s="556" customFormat="1" ht="12" hidden="1" customHeight="1">
      <c r="A6551" s="576"/>
    </row>
    <row r="6552" spans="1:1" s="556" customFormat="1" ht="12" hidden="1" customHeight="1">
      <c r="A6552" s="576"/>
    </row>
    <row r="6553" spans="1:1" s="556" customFormat="1" ht="12" hidden="1" customHeight="1">
      <c r="A6553" s="576"/>
    </row>
    <row r="6554" spans="1:1" s="556" customFormat="1" ht="12" hidden="1" customHeight="1">
      <c r="A6554" s="576"/>
    </row>
    <row r="6555" spans="1:1" s="556" customFormat="1" ht="12" hidden="1" customHeight="1">
      <c r="A6555" s="576"/>
    </row>
    <row r="6556" spans="1:1" s="556" customFormat="1" ht="12" hidden="1" customHeight="1">
      <c r="A6556" s="576"/>
    </row>
    <row r="6557" spans="1:1" s="556" customFormat="1" ht="12" hidden="1" customHeight="1">
      <c r="A6557" s="576"/>
    </row>
    <row r="6558" spans="1:1" s="556" customFormat="1" ht="12" hidden="1" customHeight="1">
      <c r="A6558" s="576"/>
    </row>
    <row r="6559" spans="1:1" s="556" customFormat="1" ht="12" hidden="1" customHeight="1">
      <c r="A6559" s="576"/>
    </row>
    <row r="6560" spans="1:1" s="556" customFormat="1" ht="12" hidden="1" customHeight="1">
      <c r="A6560" s="576"/>
    </row>
    <row r="6561" spans="1:1" s="556" customFormat="1" ht="12" hidden="1" customHeight="1">
      <c r="A6561" s="576"/>
    </row>
    <row r="6562" spans="1:1" s="556" customFormat="1" ht="12" hidden="1" customHeight="1">
      <c r="A6562" s="576"/>
    </row>
    <row r="6563" spans="1:1" s="556" customFormat="1" ht="12" hidden="1" customHeight="1">
      <c r="A6563" s="576"/>
    </row>
    <row r="6564" spans="1:1" s="556" customFormat="1" ht="12" hidden="1" customHeight="1">
      <c r="A6564" s="576"/>
    </row>
    <row r="6565" spans="1:1" s="556" customFormat="1" ht="12" hidden="1" customHeight="1">
      <c r="A6565" s="576"/>
    </row>
    <row r="6566" spans="1:1" s="556" customFormat="1" ht="12" hidden="1" customHeight="1">
      <c r="A6566" s="576"/>
    </row>
    <row r="6567" spans="1:1" s="556" customFormat="1" ht="12" hidden="1" customHeight="1">
      <c r="A6567" s="576"/>
    </row>
    <row r="6568" spans="1:1" s="556" customFormat="1" ht="12" hidden="1" customHeight="1">
      <c r="A6568" s="576"/>
    </row>
    <row r="6569" spans="1:1" s="556" customFormat="1" ht="12" hidden="1" customHeight="1">
      <c r="A6569" s="576"/>
    </row>
    <row r="6570" spans="1:1" s="556" customFormat="1" ht="12" hidden="1" customHeight="1">
      <c r="A6570" s="576"/>
    </row>
    <row r="6571" spans="1:1" s="556" customFormat="1" ht="12" hidden="1" customHeight="1">
      <c r="A6571" s="576"/>
    </row>
    <row r="6572" spans="1:1" s="556" customFormat="1" ht="12" hidden="1" customHeight="1">
      <c r="A6572" s="576"/>
    </row>
    <row r="6573" spans="1:1" s="556" customFormat="1" ht="12" hidden="1" customHeight="1">
      <c r="A6573" s="576"/>
    </row>
    <row r="6574" spans="1:1" s="556" customFormat="1" ht="12" hidden="1" customHeight="1">
      <c r="A6574" s="576"/>
    </row>
    <row r="6575" spans="1:1" s="556" customFormat="1" ht="12" hidden="1" customHeight="1">
      <c r="A6575" s="576"/>
    </row>
    <row r="6576" spans="1:1" s="556" customFormat="1" ht="12" hidden="1" customHeight="1">
      <c r="A6576" s="576"/>
    </row>
    <row r="6577" spans="1:1" s="556" customFormat="1" ht="12" hidden="1" customHeight="1">
      <c r="A6577" s="576"/>
    </row>
    <row r="6578" spans="1:1" s="556" customFormat="1" ht="12" hidden="1" customHeight="1">
      <c r="A6578" s="576"/>
    </row>
    <row r="6579" spans="1:1" s="556" customFormat="1" ht="12" hidden="1" customHeight="1">
      <c r="A6579" s="576"/>
    </row>
    <row r="6580" spans="1:1" s="556" customFormat="1" ht="12" hidden="1" customHeight="1">
      <c r="A6580" s="576"/>
    </row>
    <row r="6581" spans="1:1" s="556" customFormat="1" ht="12" hidden="1" customHeight="1">
      <c r="A6581" s="576"/>
    </row>
    <row r="6582" spans="1:1" s="556" customFormat="1" ht="12" hidden="1" customHeight="1">
      <c r="A6582" s="576"/>
    </row>
    <row r="6583" spans="1:1" s="556" customFormat="1" ht="12" hidden="1" customHeight="1">
      <c r="A6583" s="576"/>
    </row>
    <row r="6584" spans="1:1" s="556" customFormat="1" ht="12" hidden="1" customHeight="1">
      <c r="A6584" s="576"/>
    </row>
    <row r="6585" spans="1:1" s="556" customFormat="1" ht="12" hidden="1" customHeight="1">
      <c r="A6585" s="576"/>
    </row>
    <row r="6586" spans="1:1" s="556" customFormat="1" ht="12" hidden="1" customHeight="1">
      <c r="A6586" s="576"/>
    </row>
    <row r="6587" spans="1:1" s="556" customFormat="1" ht="12" hidden="1" customHeight="1">
      <c r="A6587" s="576"/>
    </row>
    <row r="6588" spans="1:1" s="556" customFormat="1" ht="12" hidden="1" customHeight="1">
      <c r="A6588" s="576"/>
    </row>
    <row r="6589" spans="1:1" s="556" customFormat="1" ht="12" hidden="1" customHeight="1">
      <c r="A6589" s="576"/>
    </row>
    <row r="6590" spans="1:1" s="556" customFormat="1" ht="12" hidden="1" customHeight="1">
      <c r="A6590" s="576"/>
    </row>
    <row r="6591" spans="1:1" s="556" customFormat="1" ht="12" hidden="1" customHeight="1">
      <c r="A6591" s="576"/>
    </row>
    <row r="6592" spans="1:1" s="556" customFormat="1" ht="12" hidden="1" customHeight="1">
      <c r="A6592" s="576"/>
    </row>
    <row r="6593" spans="1:1" s="556" customFormat="1" ht="12" hidden="1" customHeight="1">
      <c r="A6593" s="576"/>
    </row>
    <row r="6594" spans="1:1" s="556" customFormat="1" ht="12" hidden="1" customHeight="1">
      <c r="A6594" s="576"/>
    </row>
    <row r="6595" spans="1:1" s="556" customFormat="1" ht="12" hidden="1" customHeight="1">
      <c r="A6595" s="576"/>
    </row>
    <row r="6596" spans="1:1" s="556" customFormat="1" ht="12" hidden="1" customHeight="1">
      <c r="A6596" s="576"/>
    </row>
    <row r="6597" spans="1:1" s="556" customFormat="1" ht="12" hidden="1" customHeight="1">
      <c r="A6597" s="576"/>
    </row>
    <row r="6598" spans="1:1" s="556" customFormat="1" ht="12" hidden="1" customHeight="1">
      <c r="A6598" s="576"/>
    </row>
    <row r="6599" spans="1:1" s="556" customFormat="1" ht="12" hidden="1" customHeight="1">
      <c r="A6599" s="576"/>
    </row>
    <row r="6600" spans="1:1" s="556" customFormat="1" ht="12" hidden="1" customHeight="1">
      <c r="A6600" s="576"/>
    </row>
    <row r="6601" spans="1:1" s="556" customFormat="1" ht="12" hidden="1" customHeight="1">
      <c r="A6601" s="576"/>
    </row>
    <row r="6602" spans="1:1" s="556" customFormat="1" ht="12" hidden="1" customHeight="1">
      <c r="A6602" s="576"/>
    </row>
    <row r="6603" spans="1:1" s="556" customFormat="1" ht="12" hidden="1" customHeight="1">
      <c r="A6603" s="576"/>
    </row>
    <row r="6604" spans="1:1" s="556" customFormat="1" ht="12" hidden="1" customHeight="1">
      <c r="A6604" s="576"/>
    </row>
    <row r="6605" spans="1:1" s="556" customFormat="1" ht="12" hidden="1" customHeight="1">
      <c r="A6605" s="576"/>
    </row>
    <row r="6606" spans="1:1" s="556" customFormat="1" ht="12" hidden="1" customHeight="1">
      <c r="A6606" s="576"/>
    </row>
    <row r="6607" spans="1:1" s="556" customFormat="1" ht="12" hidden="1" customHeight="1">
      <c r="A6607" s="576"/>
    </row>
    <row r="6608" spans="1:1" s="556" customFormat="1" ht="12" hidden="1" customHeight="1">
      <c r="A6608" s="576"/>
    </row>
    <row r="6609" spans="1:1" s="556" customFormat="1" ht="12" hidden="1" customHeight="1">
      <c r="A6609" s="576"/>
    </row>
    <row r="6610" spans="1:1" s="556" customFormat="1" ht="12" hidden="1" customHeight="1">
      <c r="A6610" s="576"/>
    </row>
    <row r="6611" spans="1:1" s="556" customFormat="1" ht="12" hidden="1" customHeight="1">
      <c r="A6611" s="576"/>
    </row>
    <row r="6612" spans="1:1" s="556" customFormat="1" ht="12" hidden="1" customHeight="1">
      <c r="A6612" s="576"/>
    </row>
    <row r="6613" spans="1:1" s="556" customFormat="1" ht="12" hidden="1" customHeight="1">
      <c r="A6613" s="576"/>
    </row>
    <row r="6614" spans="1:1" s="556" customFormat="1" ht="12" hidden="1" customHeight="1">
      <c r="A6614" s="576"/>
    </row>
    <row r="6615" spans="1:1" s="556" customFormat="1" ht="12" hidden="1" customHeight="1">
      <c r="A6615" s="576"/>
    </row>
    <row r="6616" spans="1:1" s="556" customFormat="1" ht="12" hidden="1" customHeight="1">
      <c r="A6616" s="576"/>
    </row>
    <row r="6617" spans="1:1" s="556" customFormat="1" ht="12" hidden="1" customHeight="1">
      <c r="A6617" s="576"/>
    </row>
    <row r="6618" spans="1:1" s="556" customFormat="1" ht="12" hidden="1" customHeight="1">
      <c r="A6618" s="576"/>
    </row>
    <row r="6619" spans="1:1" s="556" customFormat="1" ht="12" hidden="1" customHeight="1">
      <c r="A6619" s="576"/>
    </row>
    <row r="6620" spans="1:1" s="556" customFormat="1" ht="12" hidden="1" customHeight="1">
      <c r="A6620" s="576"/>
    </row>
    <row r="6621" spans="1:1" s="556" customFormat="1" ht="12" hidden="1" customHeight="1">
      <c r="A6621" s="576"/>
    </row>
    <row r="6622" spans="1:1" s="556" customFormat="1" ht="12" hidden="1" customHeight="1">
      <c r="A6622" s="576"/>
    </row>
    <row r="6623" spans="1:1" s="556" customFormat="1" ht="12" hidden="1" customHeight="1">
      <c r="A6623" s="576"/>
    </row>
    <row r="6624" spans="1:1" s="556" customFormat="1" ht="12" hidden="1" customHeight="1">
      <c r="A6624" s="576"/>
    </row>
    <row r="6625" spans="1:1" s="556" customFormat="1" ht="12" hidden="1" customHeight="1">
      <c r="A6625" s="576"/>
    </row>
    <row r="6626" spans="1:1" s="556" customFormat="1" ht="12" hidden="1" customHeight="1">
      <c r="A6626" s="576"/>
    </row>
    <row r="6627" spans="1:1" s="556" customFormat="1" ht="12" hidden="1" customHeight="1">
      <c r="A6627" s="576"/>
    </row>
    <row r="6628" spans="1:1" s="556" customFormat="1" ht="12" hidden="1" customHeight="1">
      <c r="A6628" s="576"/>
    </row>
    <row r="6629" spans="1:1" s="556" customFormat="1" ht="12" hidden="1" customHeight="1">
      <c r="A6629" s="576"/>
    </row>
    <row r="6630" spans="1:1" s="556" customFormat="1" ht="12" hidden="1" customHeight="1">
      <c r="A6630" s="576"/>
    </row>
    <row r="6631" spans="1:1" s="556" customFormat="1" ht="12" hidden="1" customHeight="1">
      <c r="A6631" s="576"/>
    </row>
    <row r="6632" spans="1:1" s="556" customFormat="1" ht="12" hidden="1" customHeight="1">
      <c r="A6632" s="576"/>
    </row>
    <row r="6633" spans="1:1" s="556" customFormat="1" ht="12" hidden="1" customHeight="1">
      <c r="A6633" s="576"/>
    </row>
    <row r="6634" spans="1:1" s="556" customFormat="1" ht="12" hidden="1" customHeight="1">
      <c r="A6634" s="576"/>
    </row>
    <row r="6635" spans="1:1" s="556" customFormat="1" ht="12" hidden="1" customHeight="1">
      <c r="A6635" s="576"/>
    </row>
    <row r="6636" spans="1:1" s="556" customFormat="1" ht="12" hidden="1" customHeight="1">
      <c r="A6636" s="576"/>
    </row>
    <row r="6637" spans="1:1" s="556" customFormat="1" ht="12" hidden="1" customHeight="1">
      <c r="A6637" s="576"/>
    </row>
    <row r="6638" spans="1:1" s="556" customFormat="1" ht="12" hidden="1" customHeight="1">
      <c r="A6638" s="576"/>
    </row>
    <row r="6639" spans="1:1" s="556" customFormat="1" ht="12" hidden="1" customHeight="1">
      <c r="A6639" s="576"/>
    </row>
    <row r="6640" spans="1:1" s="556" customFormat="1" ht="12" hidden="1" customHeight="1">
      <c r="A6640" s="576"/>
    </row>
    <row r="6641" spans="1:1" s="556" customFormat="1" ht="12" hidden="1" customHeight="1">
      <c r="A6641" s="576"/>
    </row>
    <row r="6642" spans="1:1" s="556" customFormat="1" ht="12" hidden="1" customHeight="1">
      <c r="A6642" s="576"/>
    </row>
    <row r="6643" spans="1:1" s="556" customFormat="1" ht="12" hidden="1" customHeight="1">
      <c r="A6643" s="576"/>
    </row>
    <row r="6644" spans="1:1" s="556" customFormat="1" ht="12" hidden="1" customHeight="1">
      <c r="A6644" s="576"/>
    </row>
    <row r="6645" spans="1:1" s="556" customFormat="1" ht="12" hidden="1" customHeight="1">
      <c r="A6645" s="576"/>
    </row>
    <row r="6646" spans="1:1" s="556" customFormat="1" ht="12" hidden="1" customHeight="1">
      <c r="A6646" s="576"/>
    </row>
    <row r="6647" spans="1:1" s="556" customFormat="1" ht="12" hidden="1" customHeight="1">
      <c r="A6647" s="576"/>
    </row>
    <row r="6648" spans="1:1" s="556" customFormat="1" ht="12" hidden="1" customHeight="1">
      <c r="A6648" s="576"/>
    </row>
    <row r="6649" spans="1:1" s="556" customFormat="1" ht="12" hidden="1" customHeight="1">
      <c r="A6649" s="576"/>
    </row>
    <row r="6650" spans="1:1" s="556" customFormat="1" ht="12" hidden="1" customHeight="1">
      <c r="A6650" s="576"/>
    </row>
    <row r="6651" spans="1:1" s="556" customFormat="1" ht="12" hidden="1" customHeight="1">
      <c r="A6651" s="576"/>
    </row>
    <row r="6652" spans="1:1" s="556" customFormat="1" ht="12" hidden="1" customHeight="1">
      <c r="A6652" s="576"/>
    </row>
    <row r="6653" spans="1:1" s="556" customFormat="1" ht="12" hidden="1" customHeight="1">
      <c r="A6653" s="576"/>
    </row>
    <row r="6654" spans="1:1" s="556" customFormat="1" ht="12" hidden="1" customHeight="1">
      <c r="A6654" s="576"/>
    </row>
    <row r="6655" spans="1:1" s="556" customFormat="1" ht="12" hidden="1" customHeight="1">
      <c r="A6655" s="576"/>
    </row>
    <row r="6656" spans="1:1" s="556" customFormat="1" ht="12" hidden="1" customHeight="1">
      <c r="A6656" s="576"/>
    </row>
    <row r="6657" spans="1:1" s="556" customFormat="1" ht="12" hidden="1" customHeight="1">
      <c r="A6657" s="576"/>
    </row>
    <row r="6658" spans="1:1" s="556" customFormat="1" ht="12" hidden="1" customHeight="1">
      <c r="A6658" s="576"/>
    </row>
    <row r="6659" spans="1:1" s="556" customFormat="1" ht="12" hidden="1" customHeight="1">
      <c r="A6659" s="576"/>
    </row>
    <row r="6660" spans="1:1" s="556" customFormat="1" ht="12" hidden="1" customHeight="1">
      <c r="A6660" s="576"/>
    </row>
    <row r="6661" spans="1:1" s="556" customFormat="1" ht="12" hidden="1" customHeight="1">
      <c r="A6661" s="576"/>
    </row>
    <row r="6662" spans="1:1" s="556" customFormat="1" ht="12" hidden="1" customHeight="1">
      <c r="A6662" s="576"/>
    </row>
    <row r="6663" spans="1:1" s="556" customFormat="1" ht="12" hidden="1" customHeight="1">
      <c r="A6663" s="576"/>
    </row>
    <row r="6664" spans="1:1" s="556" customFormat="1" ht="12" hidden="1" customHeight="1">
      <c r="A6664" s="576"/>
    </row>
    <row r="6665" spans="1:1" s="556" customFormat="1" ht="12" hidden="1" customHeight="1">
      <c r="A6665" s="576"/>
    </row>
    <row r="6666" spans="1:1" s="556" customFormat="1" ht="12" hidden="1" customHeight="1">
      <c r="A6666" s="576"/>
    </row>
    <row r="6667" spans="1:1" s="556" customFormat="1" ht="12" hidden="1" customHeight="1">
      <c r="A6667" s="576"/>
    </row>
    <row r="6668" spans="1:1" s="556" customFormat="1" ht="12" hidden="1" customHeight="1">
      <c r="A6668" s="576"/>
    </row>
    <row r="6669" spans="1:1" s="556" customFormat="1" ht="12" hidden="1" customHeight="1">
      <c r="A6669" s="576"/>
    </row>
    <row r="6670" spans="1:1" s="556" customFormat="1" ht="12" hidden="1" customHeight="1">
      <c r="A6670" s="576"/>
    </row>
    <row r="6671" spans="1:1" s="556" customFormat="1" ht="12" hidden="1" customHeight="1">
      <c r="A6671" s="576"/>
    </row>
    <row r="6672" spans="1:1" s="556" customFormat="1" ht="12" hidden="1" customHeight="1">
      <c r="A6672" s="576"/>
    </row>
    <row r="6673" spans="1:1" s="556" customFormat="1" ht="12" hidden="1" customHeight="1">
      <c r="A6673" s="576"/>
    </row>
    <row r="6674" spans="1:1" s="556" customFormat="1" ht="12" hidden="1" customHeight="1">
      <c r="A6674" s="576"/>
    </row>
    <row r="6675" spans="1:1" s="556" customFormat="1" ht="12" hidden="1" customHeight="1">
      <c r="A6675" s="576"/>
    </row>
    <row r="6676" spans="1:1" s="556" customFormat="1" ht="12" hidden="1" customHeight="1">
      <c r="A6676" s="576"/>
    </row>
    <row r="6677" spans="1:1" s="556" customFormat="1" ht="12" hidden="1" customHeight="1">
      <c r="A6677" s="576"/>
    </row>
    <row r="6678" spans="1:1" s="556" customFormat="1" ht="12" hidden="1" customHeight="1">
      <c r="A6678" s="576"/>
    </row>
    <row r="6679" spans="1:1" s="556" customFormat="1" ht="12" hidden="1" customHeight="1">
      <c r="A6679" s="576"/>
    </row>
    <row r="6680" spans="1:1" s="556" customFormat="1" ht="12" hidden="1" customHeight="1">
      <c r="A6680" s="576"/>
    </row>
    <row r="6681" spans="1:1" s="556" customFormat="1" ht="12" hidden="1" customHeight="1">
      <c r="A6681" s="576"/>
    </row>
    <row r="6682" spans="1:1" s="556" customFormat="1" ht="12" hidden="1" customHeight="1">
      <c r="A6682" s="576"/>
    </row>
    <row r="6683" spans="1:1" s="556" customFormat="1" ht="12" hidden="1" customHeight="1">
      <c r="A6683" s="576"/>
    </row>
    <row r="6684" spans="1:1" s="556" customFormat="1" ht="12" hidden="1" customHeight="1">
      <c r="A6684" s="576"/>
    </row>
    <row r="6685" spans="1:1" s="556" customFormat="1" ht="12" hidden="1" customHeight="1">
      <c r="A6685" s="576"/>
    </row>
    <row r="6686" spans="1:1" s="556" customFormat="1" ht="12" hidden="1" customHeight="1">
      <c r="A6686" s="576"/>
    </row>
    <row r="6687" spans="1:1" s="556" customFormat="1" ht="12" hidden="1" customHeight="1">
      <c r="A6687" s="576"/>
    </row>
    <row r="6688" spans="1:1" s="556" customFormat="1" ht="12" hidden="1" customHeight="1">
      <c r="A6688" s="576"/>
    </row>
    <row r="6689" spans="1:1" s="556" customFormat="1" ht="12" hidden="1" customHeight="1">
      <c r="A6689" s="576"/>
    </row>
    <row r="6690" spans="1:1" s="556" customFormat="1" ht="12" hidden="1" customHeight="1">
      <c r="A6690" s="576"/>
    </row>
    <row r="6691" spans="1:1" s="556" customFormat="1" ht="12" hidden="1" customHeight="1">
      <c r="A6691" s="576"/>
    </row>
    <row r="6692" spans="1:1" s="556" customFormat="1" ht="12" hidden="1" customHeight="1">
      <c r="A6692" s="576"/>
    </row>
    <row r="6693" spans="1:1" s="556" customFormat="1" ht="12" hidden="1" customHeight="1">
      <c r="A6693" s="576"/>
    </row>
    <row r="6694" spans="1:1" s="556" customFormat="1" ht="12" hidden="1" customHeight="1">
      <c r="A6694" s="576"/>
    </row>
    <row r="6695" spans="1:1" s="556" customFormat="1" ht="12" hidden="1" customHeight="1">
      <c r="A6695" s="576"/>
    </row>
    <row r="6696" spans="1:1" s="556" customFormat="1" ht="12" hidden="1" customHeight="1">
      <c r="A6696" s="576"/>
    </row>
    <row r="6697" spans="1:1" s="556" customFormat="1" ht="12" hidden="1" customHeight="1">
      <c r="A6697" s="576"/>
    </row>
    <row r="6698" spans="1:1" s="556" customFormat="1" ht="12" hidden="1" customHeight="1">
      <c r="A6698" s="576"/>
    </row>
    <row r="6699" spans="1:1" s="556" customFormat="1" ht="12" hidden="1" customHeight="1">
      <c r="A6699" s="576"/>
    </row>
    <row r="6700" spans="1:1" s="556" customFormat="1" ht="12" hidden="1" customHeight="1">
      <c r="A6700" s="576"/>
    </row>
    <row r="6701" spans="1:1" s="556" customFormat="1" ht="12" hidden="1" customHeight="1">
      <c r="A6701" s="576"/>
    </row>
    <row r="6702" spans="1:1" s="556" customFormat="1" ht="12" hidden="1" customHeight="1">
      <c r="A6702" s="576"/>
    </row>
    <row r="6703" spans="1:1" s="556" customFormat="1" ht="12" hidden="1" customHeight="1">
      <c r="A6703" s="576"/>
    </row>
    <row r="6704" spans="1:1" s="556" customFormat="1" ht="12" hidden="1" customHeight="1">
      <c r="A6704" s="576"/>
    </row>
    <row r="6705" spans="1:1" s="556" customFormat="1" ht="12" hidden="1" customHeight="1">
      <c r="A6705" s="576"/>
    </row>
    <row r="6706" spans="1:1" s="556" customFormat="1" ht="12" hidden="1" customHeight="1">
      <c r="A6706" s="576"/>
    </row>
    <row r="6707" spans="1:1" s="556" customFormat="1" ht="12" hidden="1" customHeight="1">
      <c r="A6707" s="576"/>
    </row>
    <row r="6708" spans="1:1" s="556" customFormat="1" ht="12" hidden="1" customHeight="1">
      <c r="A6708" s="576"/>
    </row>
    <row r="6709" spans="1:1" s="556" customFormat="1" ht="12" hidden="1" customHeight="1">
      <c r="A6709" s="576"/>
    </row>
    <row r="6710" spans="1:1" s="556" customFormat="1" ht="12" hidden="1" customHeight="1">
      <c r="A6710" s="576"/>
    </row>
    <row r="6711" spans="1:1" s="556" customFormat="1" ht="12" hidden="1" customHeight="1">
      <c r="A6711" s="576"/>
    </row>
    <row r="6712" spans="1:1" s="556" customFormat="1" ht="12" hidden="1" customHeight="1">
      <c r="A6712" s="576"/>
    </row>
    <row r="6713" spans="1:1" s="556" customFormat="1" ht="12" hidden="1" customHeight="1">
      <c r="A6713" s="576"/>
    </row>
    <row r="6714" spans="1:1" s="556" customFormat="1" ht="12" hidden="1" customHeight="1">
      <c r="A6714" s="576"/>
    </row>
    <row r="6715" spans="1:1" s="556" customFormat="1" ht="12" hidden="1" customHeight="1">
      <c r="A6715" s="576"/>
    </row>
    <row r="6716" spans="1:1" s="556" customFormat="1" ht="12" hidden="1" customHeight="1">
      <c r="A6716" s="576"/>
    </row>
    <row r="6717" spans="1:1" s="556" customFormat="1" ht="12" hidden="1" customHeight="1">
      <c r="A6717" s="576"/>
    </row>
    <row r="6718" spans="1:1" s="556" customFormat="1" ht="12" hidden="1" customHeight="1">
      <c r="A6718" s="576"/>
    </row>
    <row r="6719" spans="1:1" s="556" customFormat="1" ht="12" hidden="1" customHeight="1">
      <c r="A6719" s="576"/>
    </row>
    <row r="6720" spans="1:1" s="556" customFormat="1" ht="12" hidden="1" customHeight="1">
      <c r="A6720" s="576"/>
    </row>
    <row r="6721" spans="1:1" s="556" customFormat="1" ht="12" hidden="1" customHeight="1">
      <c r="A6721" s="576"/>
    </row>
    <row r="6722" spans="1:1" s="556" customFormat="1" ht="12" hidden="1" customHeight="1">
      <c r="A6722" s="576"/>
    </row>
    <row r="6723" spans="1:1" s="556" customFormat="1" ht="12" hidden="1" customHeight="1">
      <c r="A6723" s="576"/>
    </row>
    <row r="6724" spans="1:1" s="556" customFormat="1" ht="12" hidden="1" customHeight="1">
      <c r="A6724" s="576"/>
    </row>
    <row r="6725" spans="1:1" s="556" customFormat="1" ht="12" hidden="1" customHeight="1">
      <c r="A6725" s="576"/>
    </row>
    <row r="6726" spans="1:1" s="556" customFormat="1" ht="12" hidden="1" customHeight="1">
      <c r="A6726" s="576"/>
    </row>
    <row r="6727" spans="1:1" s="556" customFormat="1" ht="12" hidden="1" customHeight="1">
      <c r="A6727" s="576"/>
    </row>
    <row r="6728" spans="1:1" s="556" customFormat="1" ht="12" hidden="1" customHeight="1">
      <c r="A6728" s="576"/>
    </row>
    <row r="6729" spans="1:1" s="556" customFormat="1" ht="12" hidden="1" customHeight="1">
      <c r="A6729" s="576"/>
    </row>
    <row r="6730" spans="1:1" s="556" customFormat="1" ht="12" hidden="1" customHeight="1">
      <c r="A6730" s="576"/>
    </row>
    <row r="6731" spans="1:1" s="556" customFormat="1" ht="12" hidden="1" customHeight="1">
      <c r="A6731" s="576"/>
    </row>
    <row r="6732" spans="1:1" s="556" customFormat="1" ht="12" hidden="1" customHeight="1">
      <c r="A6732" s="576"/>
    </row>
    <row r="6733" spans="1:1" s="556" customFormat="1" ht="12" hidden="1" customHeight="1">
      <c r="A6733" s="576"/>
    </row>
    <row r="6734" spans="1:1" s="556" customFormat="1" ht="12" hidden="1" customHeight="1">
      <c r="A6734" s="576"/>
    </row>
    <row r="6735" spans="1:1" s="556" customFormat="1" ht="12" hidden="1" customHeight="1">
      <c r="A6735" s="576"/>
    </row>
    <row r="6736" spans="1:1" s="556" customFormat="1" ht="12" hidden="1" customHeight="1">
      <c r="A6736" s="576"/>
    </row>
    <row r="6737" spans="1:1" s="556" customFormat="1" ht="12" hidden="1" customHeight="1">
      <c r="A6737" s="576"/>
    </row>
    <row r="6738" spans="1:1" s="556" customFormat="1" ht="12" hidden="1" customHeight="1">
      <c r="A6738" s="576"/>
    </row>
    <row r="6739" spans="1:1" s="556" customFormat="1" ht="12" hidden="1" customHeight="1">
      <c r="A6739" s="576"/>
    </row>
    <row r="6740" spans="1:1" s="556" customFormat="1" ht="12" hidden="1" customHeight="1">
      <c r="A6740" s="576"/>
    </row>
    <row r="6741" spans="1:1" s="556" customFormat="1" ht="12" hidden="1" customHeight="1">
      <c r="A6741" s="576"/>
    </row>
    <row r="6742" spans="1:1" s="556" customFormat="1" ht="12" hidden="1" customHeight="1">
      <c r="A6742" s="576"/>
    </row>
    <row r="6743" spans="1:1" s="556" customFormat="1" ht="12" hidden="1" customHeight="1">
      <c r="A6743" s="576"/>
    </row>
    <row r="6744" spans="1:1" s="556" customFormat="1" ht="12" hidden="1" customHeight="1">
      <c r="A6744" s="576"/>
    </row>
    <row r="6745" spans="1:1" s="556" customFormat="1" ht="12" hidden="1" customHeight="1">
      <c r="A6745" s="576"/>
    </row>
    <row r="6746" spans="1:1" s="556" customFormat="1" ht="12" hidden="1" customHeight="1">
      <c r="A6746" s="576"/>
    </row>
    <row r="6747" spans="1:1" s="556" customFormat="1" ht="12" hidden="1" customHeight="1">
      <c r="A6747" s="576"/>
    </row>
    <row r="6748" spans="1:1" s="556" customFormat="1" ht="12" hidden="1" customHeight="1">
      <c r="A6748" s="576"/>
    </row>
    <row r="6749" spans="1:1" s="556" customFormat="1" ht="12" hidden="1" customHeight="1">
      <c r="A6749" s="576"/>
    </row>
    <row r="6750" spans="1:1" s="556" customFormat="1" ht="12" hidden="1" customHeight="1">
      <c r="A6750" s="576"/>
    </row>
    <row r="6751" spans="1:1" s="556" customFormat="1" ht="12" hidden="1" customHeight="1">
      <c r="A6751" s="576"/>
    </row>
    <row r="6752" spans="1:1" s="556" customFormat="1" ht="12" hidden="1" customHeight="1">
      <c r="A6752" s="576"/>
    </row>
    <row r="6753" spans="1:1" s="556" customFormat="1" ht="12" hidden="1" customHeight="1">
      <c r="A6753" s="576"/>
    </row>
    <row r="6754" spans="1:1" s="556" customFormat="1" ht="12" hidden="1" customHeight="1">
      <c r="A6754" s="576"/>
    </row>
    <row r="6755" spans="1:1" s="556" customFormat="1" ht="12" hidden="1" customHeight="1">
      <c r="A6755" s="576"/>
    </row>
    <row r="6756" spans="1:1" s="556" customFormat="1" ht="12" hidden="1" customHeight="1">
      <c r="A6756" s="576"/>
    </row>
    <row r="6757" spans="1:1" s="556" customFormat="1" ht="12" hidden="1" customHeight="1">
      <c r="A6757" s="576"/>
    </row>
    <row r="6758" spans="1:1" s="556" customFormat="1" ht="12" hidden="1" customHeight="1">
      <c r="A6758" s="576"/>
    </row>
    <row r="6759" spans="1:1" s="556" customFormat="1" ht="12" hidden="1" customHeight="1">
      <c r="A6759" s="576"/>
    </row>
    <row r="6760" spans="1:1" s="556" customFormat="1" ht="12" hidden="1" customHeight="1">
      <c r="A6760" s="576"/>
    </row>
    <row r="6761" spans="1:1" s="556" customFormat="1" ht="12" hidden="1" customHeight="1">
      <c r="A6761" s="576"/>
    </row>
    <row r="6762" spans="1:1" s="556" customFormat="1" ht="12" hidden="1" customHeight="1">
      <c r="A6762" s="576"/>
    </row>
    <row r="6763" spans="1:1" s="556" customFormat="1" ht="12" hidden="1" customHeight="1">
      <c r="A6763" s="576"/>
    </row>
    <row r="6764" spans="1:1" s="556" customFormat="1" ht="12" hidden="1" customHeight="1">
      <c r="A6764" s="576"/>
    </row>
    <row r="6765" spans="1:1" s="556" customFormat="1" ht="12" hidden="1" customHeight="1">
      <c r="A6765" s="576"/>
    </row>
    <row r="6766" spans="1:1" s="556" customFormat="1" ht="12" hidden="1" customHeight="1">
      <c r="A6766" s="576"/>
    </row>
    <row r="6767" spans="1:1" s="556" customFormat="1" ht="12" hidden="1" customHeight="1">
      <c r="A6767" s="576"/>
    </row>
    <row r="6768" spans="1:1" s="556" customFormat="1" ht="12" hidden="1" customHeight="1">
      <c r="A6768" s="576"/>
    </row>
    <row r="6769" spans="1:1" s="556" customFormat="1" ht="12" hidden="1" customHeight="1">
      <c r="A6769" s="576"/>
    </row>
    <row r="6770" spans="1:1" s="556" customFormat="1" ht="12" hidden="1" customHeight="1">
      <c r="A6770" s="576"/>
    </row>
    <row r="6771" spans="1:1" s="556" customFormat="1" ht="12" hidden="1" customHeight="1">
      <c r="A6771" s="576"/>
    </row>
    <row r="6772" spans="1:1" s="556" customFormat="1" ht="12" hidden="1" customHeight="1">
      <c r="A6772" s="576"/>
    </row>
    <row r="6773" spans="1:1" s="556" customFormat="1" ht="12" hidden="1" customHeight="1">
      <c r="A6773" s="576"/>
    </row>
    <row r="6774" spans="1:1" s="556" customFormat="1" ht="12" hidden="1" customHeight="1">
      <c r="A6774" s="576"/>
    </row>
    <row r="6775" spans="1:1" s="556" customFormat="1" ht="12" hidden="1" customHeight="1">
      <c r="A6775" s="576"/>
    </row>
    <row r="6776" spans="1:1" s="556" customFormat="1" ht="12" hidden="1" customHeight="1">
      <c r="A6776" s="576"/>
    </row>
    <row r="6777" spans="1:1" s="556" customFormat="1" ht="12" hidden="1" customHeight="1">
      <c r="A6777" s="576"/>
    </row>
    <row r="6778" spans="1:1" s="556" customFormat="1" ht="12" hidden="1" customHeight="1">
      <c r="A6778" s="576"/>
    </row>
    <row r="6779" spans="1:1" s="556" customFormat="1" ht="12" hidden="1" customHeight="1">
      <c r="A6779" s="576"/>
    </row>
    <row r="6780" spans="1:1" s="556" customFormat="1" ht="12" hidden="1" customHeight="1">
      <c r="A6780" s="576"/>
    </row>
    <row r="6781" spans="1:1" s="556" customFormat="1" ht="12" hidden="1" customHeight="1">
      <c r="A6781" s="576"/>
    </row>
    <row r="6782" spans="1:1" s="556" customFormat="1" ht="12" hidden="1" customHeight="1">
      <c r="A6782" s="576"/>
    </row>
    <row r="6783" spans="1:1" s="556" customFormat="1" ht="12" hidden="1" customHeight="1">
      <c r="A6783" s="576"/>
    </row>
    <row r="6784" spans="1:1" s="556" customFormat="1" ht="12" hidden="1" customHeight="1">
      <c r="A6784" s="576"/>
    </row>
    <row r="6785" spans="1:1" s="556" customFormat="1" ht="12" hidden="1" customHeight="1">
      <c r="A6785" s="576"/>
    </row>
    <row r="6786" spans="1:1" s="556" customFormat="1" ht="12" hidden="1" customHeight="1">
      <c r="A6786" s="576"/>
    </row>
    <row r="6787" spans="1:1" s="556" customFormat="1" ht="12" hidden="1" customHeight="1">
      <c r="A6787" s="576"/>
    </row>
    <row r="6788" spans="1:1" s="556" customFormat="1" ht="12" hidden="1" customHeight="1">
      <c r="A6788" s="576"/>
    </row>
    <row r="6789" spans="1:1" s="556" customFormat="1" ht="12" hidden="1" customHeight="1">
      <c r="A6789" s="576"/>
    </row>
    <row r="6790" spans="1:1" s="556" customFormat="1" ht="12" hidden="1" customHeight="1">
      <c r="A6790" s="576"/>
    </row>
    <row r="6791" spans="1:1" s="556" customFormat="1" ht="12" hidden="1" customHeight="1">
      <c r="A6791" s="576"/>
    </row>
    <row r="6792" spans="1:1" s="556" customFormat="1" ht="12" hidden="1" customHeight="1">
      <c r="A6792" s="576"/>
    </row>
    <row r="6793" spans="1:1" s="556" customFormat="1" ht="12" hidden="1" customHeight="1">
      <c r="A6793" s="576"/>
    </row>
    <row r="6794" spans="1:1" s="556" customFormat="1" ht="12" hidden="1" customHeight="1">
      <c r="A6794" s="576"/>
    </row>
    <row r="6795" spans="1:1" s="556" customFormat="1" ht="12" hidden="1" customHeight="1">
      <c r="A6795" s="576"/>
    </row>
    <row r="6796" spans="1:1" s="556" customFormat="1" ht="12" hidden="1" customHeight="1">
      <c r="A6796" s="576"/>
    </row>
    <row r="6797" spans="1:1" s="556" customFormat="1" ht="12" hidden="1" customHeight="1">
      <c r="A6797" s="576"/>
    </row>
    <row r="6798" spans="1:1" s="556" customFormat="1" ht="12" hidden="1" customHeight="1">
      <c r="A6798" s="576"/>
    </row>
    <row r="6799" spans="1:1" s="556" customFormat="1" ht="12" hidden="1" customHeight="1">
      <c r="A6799" s="576"/>
    </row>
    <row r="6800" spans="1:1" s="556" customFormat="1" ht="12" hidden="1" customHeight="1">
      <c r="A6800" s="576"/>
    </row>
    <row r="6801" spans="1:1" s="556" customFormat="1" ht="12" hidden="1" customHeight="1">
      <c r="A6801" s="576"/>
    </row>
    <row r="6802" spans="1:1" s="556" customFormat="1" ht="12" hidden="1" customHeight="1">
      <c r="A6802" s="576"/>
    </row>
    <row r="6803" spans="1:1" s="556" customFormat="1" ht="12" hidden="1" customHeight="1">
      <c r="A6803" s="576"/>
    </row>
    <row r="6804" spans="1:1" s="556" customFormat="1" ht="12" hidden="1" customHeight="1">
      <c r="A6804" s="576"/>
    </row>
    <row r="6805" spans="1:1" s="556" customFormat="1" ht="12" hidden="1" customHeight="1">
      <c r="A6805" s="576"/>
    </row>
    <row r="6806" spans="1:1" s="556" customFormat="1" ht="12" hidden="1" customHeight="1">
      <c r="A6806" s="576"/>
    </row>
    <row r="6807" spans="1:1" s="556" customFormat="1" ht="12" hidden="1" customHeight="1">
      <c r="A6807" s="576"/>
    </row>
    <row r="6808" spans="1:1" s="556" customFormat="1" ht="12" hidden="1" customHeight="1">
      <c r="A6808" s="576"/>
    </row>
    <row r="6809" spans="1:1" s="556" customFormat="1" ht="12" hidden="1" customHeight="1">
      <c r="A6809" s="576"/>
    </row>
    <row r="6810" spans="1:1" s="556" customFormat="1" ht="12" hidden="1" customHeight="1">
      <c r="A6810" s="576"/>
    </row>
    <row r="6811" spans="1:1" s="556" customFormat="1" ht="12" hidden="1" customHeight="1">
      <c r="A6811" s="576"/>
    </row>
    <row r="6812" spans="1:1" s="556" customFormat="1" ht="12" hidden="1" customHeight="1">
      <c r="A6812" s="576"/>
    </row>
    <row r="6813" spans="1:1" s="556" customFormat="1" ht="12" hidden="1" customHeight="1">
      <c r="A6813" s="576"/>
    </row>
    <row r="6814" spans="1:1" s="556" customFormat="1" ht="12" hidden="1" customHeight="1">
      <c r="A6814" s="576"/>
    </row>
    <row r="6815" spans="1:1" s="556" customFormat="1" ht="12" hidden="1" customHeight="1">
      <c r="A6815" s="576"/>
    </row>
    <row r="6816" spans="1:1" s="556" customFormat="1" ht="12" hidden="1" customHeight="1">
      <c r="A6816" s="576"/>
    </row>
    <row r="6817" spans="1:1" s="556" customFormat="1" ht="12" hidden="1" customHeight="1">
      <c r="A6817" s="576"/>
    </row>
    <row r="6818" spans="1:1" s="556" customFormat="1" ht="12" hidden="1" customHeight="1">
      <c r="A6818" s="576"/>
    </row>
    <row r="6819" spans="1:1" s="556" customFormat="1" ht="12" hidden="1" customHeight="1">
      <c r="A6819" s="576"/>
    </row>
    <row r="6820" spans="1:1" s="556" customFormat="1" ht="12" hidden="1" customHeight="1">
      <c r="A6820" s="576"/>
    </row>
    <row r="6821" spans="1:1" s="556" customFormat="1" ht="12" hidden="1" customHeight="1">
      <c r="A6821" s="576"/>
    </row>
    <row r="6822" spans="1:1" s="556" customFormat="1" ht="12" hidden="1" customHeight="1">
      <c r="A6822" s="576"/>
    </row>
    <row r="6823" spans="1:1" s="556" customFormat="1" ht="12" hidden="1" customHeight="1">
      <c r="A6823" s="576"/>
    </row>
    <row r="6824" spans="1:1" s="556" customFormat="1" ht="12" hidden="1" customHeight="1">
      <c r="A6824" s="576"/>
    </row>
    <row r="6825" spans="1:1" s="556" customFormat="1" ht="12" hidden="1" customHeight="1">
      <c r="A6825" s="576"/>
    </row>
    <row r="6826" spans="1:1" s="556" customFormat="1" ht="12" hidden="1" customHeight="1">
      <c r="A6826" s="576"/>
    </row>
    <row r="6827" spans="1:1" s="556" customFormat="1" ht="12" hidden="1" customHeight="1">
      <c r="A6827" s="576"/>
    </row>
    <row r="6828" spans="1:1" s="556" customFormat="1" ht="12" hidden="1" customHeight="1">
      <c r="A6828" s="576"/>
    </row>
    <row r="6829" spans="1:1" s="556" customFormat="1" ht="12" hidden="1" customHeight="1">
      <c r="A6829" s="576"/>
    </row>
    <row r="6830" spans="1:1" s="556" customFormat="1" ht="12" hidden="1" customHeight="1">
      <c r="A6830" s="576"/>
    </row>
    <row r="6831" spans="1:1" s="556" customFormat="1" ht="12" hidden="1" customHeight="1">
      <c r="A6831" s="576"/>
    </row>
    <row r="6832" spans="1:1" s="556" customFormat="1" ht="12" hidden="1" customHeight="1">
      <c r="A6832" s="576"/>
    </row>
    <row r="6833" spans="1:1" s="556" customFormat="1" ht="12" hidden="1" customHeight="1">
      <c r="A6833" s="576"/>
    </row>
    <row r="6834" spans="1:1" s="556" customFormat="1" ht="12" hidden="1" customHeight="1">
      <c r="A6834" s="576"/>
    </row>
    <row r="6835" spans="1:1" s="556" customFormat="1" ht="12" hidden="1" customHeight="1">
      <c r="A6835" s="576"/>
    </row>
    <row r="6836" spans="1:1" s="556" customFormat="1" ht="12" hidden="1" customHeight="1">
      <c r="A6836" s="576"/>
    </row>
    <row r="6837" spans="1:1" s="556" customFormat="1" ht="12" hidden="1" customHeight="1">
      <c r="A6837" s="576"/>
    </row>
    <row r="6838" spans="1:1" s="556" customFormat="1" ht="12" hidden="1" customHeight="1">
      <c r="A6838" s="576"/>
    </row>
    <row r="6839" spans="1:1" s="556" customFormat="1" ht="12" hidden="1" customHeight="1">
      <c r="A6839" s="576"/>
    </row>
    <row r="6840" spans="1:1" s="556" customFormat="1" ht="12" hidden="1" customHeight="1">
      <c r="A6840" s="576"/>
    </row>
    <row r="6841" spans="1:1" s="556" customFormat="1" ht="12" hidden="1" customHeight="1">
      <c r="A6841" s="576"/>
    </row>
    <row r="6842" spans="1:1" s="556" customFormat="1" ht="12" hidden="1" customHeight="1">
      <c r="A6842" s="576"/>
    </row>
    <row r="6843" spans="1:1" s="556" customFormat="1" ht="12" hidden="1" customHeight="1">
      <c r="A6843" s="576"/>
    </row>
    <row r="6844" spans="1:1" s="556" customFormat="1" ht="12" hidden="1" customHeight="1">
      <c r="A6844" s="576"/>
    </row>
    <row r="6845" spans="1:1" s="556" customFormat="1" ht="12" hidden="1" customHeight="1">
      <c r="A6845" s="576"/>
    </row>
    <row r="6846" spans="1:1" s="556" customFormat="1" ht="12" hidden="1" customHeight="1">
      <c r="A6846" s="576"/>
    </row>
    <row r="6847" spans="1:1" s="556" customFormat="1" ht="12" hidden="1" customHeight="1">
      <c r="A6847" s="576"/>
    </row>
    <row r="6848" spans="1:1" s="556" customFormat="1" ht="12" hidden="1" customHeight="1">
      <c r="A6848" s="576"/>
    </row>
    <row r="6849" spans="1:1" s="556" customFormat="1" ht="12" hidden="1" customHeight="1">
      <c r="A6849" s="576"/>
    </row>
    <row r="6850" spans="1:1" s="556" customFormat="1" ht="12" hidden="1" customHeight="1">
      <c r="A6850" s="576"/>
    </row>
    <row r="6851" spans="1:1" s="556" customFormat="1" ht="12" hidden="1" customHeight="1">
      <c r="A6851" s="576"/>
    </row>
    <row r="6852" spans="1:1" s="556" customFormat="1" ht="12" hidden="1" customHeight="1">
      <c r="A6852" s="576"/>
    </row>
    <row r="6853" spans="1:1" s="556" customFormat="1" ht="12" hidden="1" customHeight="1">
      <c r="A6853" s="576"/>
    </row>
    <row r="6854" spans="1:1" s="556" customFormat="1" ht="12" hidden="1" customHeight="1">
      <c r="A6854" s="576"/>
    </row>
    <row r="6855" spans="1:1" s="556" customFormat="1" ht="12" hidden="1" customHeight="1">
      <c r="A6855" s="576"/>
    </row>
    <row r="6856" spans="1:1" s="556" customFormat="1" ht="12" hidden="1" customHeight="1">
      <c r="A6856" s="576"/>
    </row>
    <row r="6857" spans="1:1" s="556" customFormat="1" ht="12" hidden="1" customHeight="1">
      <c r="A6857" s="576"/>
    </row>
    <row r="6858" spans="1:1" s="556" customFormat="1" ht="12" hidden="1" customHeight="1">
      <c r="A6858" s="576"/>
    </row>
    <row r="6859" spans="1:1" s="556" customFormat="1" ht="12" hidden="1" customHeight="1">
      <c r="A6859" s="576"/>
    </row>
    <row r="6860" spans="1:1" s="556" customFormat="1" ht="12" hidden="1" customHeight="1">
      <c r="A6860" s="576"/>
    </row>
    <row r="6861" spans="1:1" s="556" customFormat="1" ht="12" hidden="1" customHeight="1">
      <c r="A6861" s="576"/>
    </row>
    <row r="6862" spans="1:1" s="556" customFormat="1" ht="12" hidden="1" customHeight="1">
      <c r="A6862" s="576"/>
    </row>
    <row r="6863" spans="1:1" s="556" customFormat="1" ht="12" hidden="1" customHeight="1">
      <c r="A6863" s="576"/>
    </row>
    <row r="6864" spans="1:1" s="556" customFormat="1" ht="12" hidden="1" customHeight="1">
      <c r="A6864" s="576"/>
    </row>
    <row r="6865" spans="1:1" s="556" customFormat="1" ht="12" hidden="1" customHeight="1">
      <c r="A6865" s="576"/>
    </row>
    <row r="6866" spans="1:1" s="556" customFormat="1" ht="12" hidden="1" customHeight="1">
      <c r="A6866" s="576"/>
    </row>
    <row r="6867" spans="1:1" s="556" customFormat="1" ht="12" hidden="1" customHeight="1">
      <c r="A6867" s="576"/>
    </row>
    <row r="6868" spans="1:1" s="556" customFormat="1" ht="12" hidden="1" customHeight="1">
      <c r="A6868" s="576"/>
    </row>
    <row r="6869" spans="1:1" s="556" customFormat="1" ht="12" hidden="1" customHeight="1">
      <c r="A6869" s="576"/>
    </row>
    <row r="6870" spans="1:1" s="556" customFormat="1" ht="12" hidden="1" customHeight="1">
      <c r="A6870" s="576"/>
    </row>
    <row r="6871" spans="1:1" s="556" customFormat="1" ht="12" hidden="1" customHeight="1">
      <c r="A6871" s="576"/>
    </row>
    <row r="6872" spans="1:1" s="556" customFormat="1" ht="12" hidden="1" customHeight="1">
      <c r="A6872" s="576"/>
    </row>
    <row r="6873" spans="1:1" s="556" customFormat="1" ht="12" hidden="1" customHeight="1">
      <c r="A6873" s="576"/>
    </row>
    <row r="6874" spans="1:1" s="556" customFormat="1" ht="12" hidden="1" customHeight="1">
      <c r="A6874" s="576"/>
    </row>
    <row r="6875" spans="1:1" s="556" customFormat="1" ht="12" hidden="1" customHeight="1">
      <c r="A6875" s="576"/>
    </row>
    <row r="6876" spans="1:1" s="556" customFormat="1" ht="12" hidden="1" customHeight="1">
      <c r="A6876" s="576"/>
    </row>
    <row r="6877" spans="1:1" s="556" customFormat="1" ht="12" hidden="1" customHeight="1">
      <c r="A6877" s="576"/>
    </row>
    <row r="6878" spans="1:1" s="556" customFormat="1" ht="12" hidden="1" customHeight="1">
      <c r="A6878" s="576"/>
    </row>
    <row r="6879" spans="1:1" s="556" customFormat="1" ht="12" hidden="1" customHeight="1">
      <c r="A6879" s="576"/>
    </row>
    <row r="6880" spans="1:1" s="556" customFormat="1" ht="12" hidden="1" customHeight="1">
      <c r="A6880" s="576"/>
    </row>
    <row r="6881" spans="1:1" s="556" customFormat="1" ht="12" hidden="1" customHeight="1">
      <c r="A6881" s="576"/>
    </row>
    <row r="6882" spans="1:1" s="556" customFormat="1" ht="12" hidden="1" customHeight="1">
      <c r="A6882" s="576"/>
    </row>
    <row r="6883" spans="1:1" s="556" customFormat="1" ht="12" hidden="1" customHeight="1">
      <c r="A6883" s="576"/>
    </row>
    <row r="6884" spans="1:1" s="556" customFormat="1" ht="12" hidden="1" customHeight="1">
      <c r="A6884" s="576"/>
    </row>
    <row r="6885" spans="1:1" s="556" customFormat="1" ht="12" hidden="1" customHeight="1">
      <c r="A6885" s="576"/>
    </row>
    <row r="6886" spans="1:1" s="556" customFormat="1" ht="12" hidden="1" customHeight="1">
      <c r="A6886" s="576"/>
    </row>
    <row r="6887" spans="1:1" s="556" customFormat="1" ht="12" hidden="1" customHeight="1">
      <c r="A6887" s="576"/>
    </row>
    <row r="6888" spans="1:1" s="556" customFormat="1" ht="12" hidden="1" customHeight="1">
      <c r="A6888" s="576"/>
    </row>
    <row r="6889" spans="1:1" s="556" customFormat="1" ht="12" hidden="1" customHeight="1">
      <c r="A6889" s="576"/>
    </row>
    <row r="6890" spans="1:1" s="556" customFormat="1" ht="12" hidden="1" customHeight="1">
      <c r="A6890" s="576"/>
    </row>
    <row r="6891" spans="1:1" s="556" customFormat="1" ht="12" hidden="1" customHeight="1">
      <c r="A6891" s="576"/>
    </row>
    <row r="6892" spans="1:1" s="556" customFormat="1" ht="12" hidden="1" customHeight="1">
      <c r="A6892" s="576"/>
    </row>
    <row r="6893" spans="1:1" s="556" customFormat="1" ht="12" hidden="1" customHeight="1">
      <c r="A6893" s="576"/>
    </row>
    <row r="6894" spans="1:1" s="556" customFormat="1" ht="12" hidden="1" customHeight="1">
      <c r="A6894" s="576"/>
    </row>
    <row r="6895" spans="1:1" s="556" customFormat="1" ht="12" hidden="1" customHeight="1">
      <c r="A6895" s="576"/>
    </row>
    <row r="6896" spans="1:1" s="556" customFormat="1" ht="12" hidden="1" customHeight="1">
      <c r="A6896" s="576"/>
    </row>
    <row r="6897" spans="1:1" s="556" customFormat="1" ht="12" hidden="1" customHeight="1">
      <c r="A6897" s="576"/>
    </row>
    <row r="6898" spans="1:1" s="556" customFormat="1" ht="12" hidden="1" customHeight="1">
      <c r="A6898" s="576"/>
    </row>
    <row r="6899" spans="1:1" s="556" customFormat="1" ht="12" hidden="1" customHeight="1">
      <c r="A6899" s="576"/>
    </row>
    <row r="6900" spans="1:1" s="556" customFormat="1" ht="12" hidden="1" customHeight="1">
      <c r="A6900" s="576"/>
    </row>
    <row r="6901" spans="1:1" s="556" customFormat="1" ht="12" hidden="1" customHeight="1">
      <c r="A6901" s="576"/>
    </row>
    <row r="6902" spans="1:1" s="556" customFormat="1" ht="12" hidden="1" customHeight="1">
      <c r="A6902" s="576"/>
    </row>
    <row r="6903" spans="1:1" s="556" customFormat="1" ht="12" hidden="1" customHeight="1">
      <c r="A6903" s="576"/>
    </row>
    <row r="6904" spans="1:1" s="556" customFormat="1" ht="12" hidden="1" customHeight="1">
      <c r="A6904" s="576"/>
    </row>
    <row r="6905" spans="1:1" s="556" customFormat="1" ht="12" hidden="1" customHeight="1">
      <c r="A6905" s="576"/>
    </row>
    <row r="6906" spans="1:1" s="556" customFormat="1" ht="12" hidden="1" customHeight="1">
      <c r="A6906" s="576"/>
    </row>
    <row r="6907" spans="1:1" s="556" customFormat="1" ht="12" hidden="1" customHeight="1">
      <c r="A6907" s="576"/>
    </row>
    <row r="6908" spans="1:1" s="556" customFormat="1" ht="12" hidden="1" customHeight="1">
      <c r="A6908" s="576"/>
    </row>
    <row r="6909" spans="1:1" s="556" customFormat="1" ht="12" hidden="1" customHeight="1">
      <c r="A6909" s="576"/>
    </row>
    <row r="6910" spans="1:1" s="556" customFormat="1" ht="12" hidden="1" customHeight="1">
      <c r="A6910" s="576"/>
    </row>
    <row r="6911" spans="1:1" s="556" customFormat="1" ht="12" hidden="1" customHeight="1">
      <c r="A6911" s="576"/>
    </row>
    <row r="6912" spans="1:1" s="556" customFormat="1" ht="12" hidden="1" customHeight="1">
      <c r="A6912" s="576"/>
    </row>
    <row r="6913" spans="1:1" s="556" customFormat="1" ht="12" hidden="1" customHeight="1">
      <c r="A6913" s="576"/>
    </row>
    <row r="6914" spans="1:1" s="556" customFormat="1" ht="12" hidden="1" customHeight="1">
      <c r="A6914" s="576"/>
    </row>
    <row r="6915" spans="1:1" s="556" customFormat="1" ht="12" hidden="1" customHeight="1">
      <c r="A6915" s="576"/>
    </row>
    <row r="6916" spans="1:1" s="556" customFormat="1" ht="12" hidden="1" customHeight="1">
      <c r="A6916" s="576"/>
    </row>
    <row r="6917" spans="1:1" s="556" customFormat="1" ht="12" hidden="1" customHeight="1">
      <c r="A6917" s="576"/>
    </row>
    <row r="6918" spans="1:1" s="556" customFormat="1" ht="12" hidden="1" customHeight="1">
      <c r="A6918" s="576"/>
    </row>
    <row r="6919" spans="1:1" s="556" customFormat="1" ht="12" hidden="1" customHeight="1">
      <c r="A6919" s="576"/>
    </row>
    <row r="6920" spans="1:1" s="556" customFormat="1" ht="12" hidden="1" customHeight="1">
      <c r="A6920" s="576"/>
    </row>
    <row r="6921" spans="1:1" s="556" customFormat="1" ht="12" hidden="1" customHeight="1">
      <c r="A6921" s="576"/>
    </row>
    <row r="6922" spans="1:1" s="556" customFormat="1" ht="12" hidden="1" customHeight="1">
      <c r="A6922" s="576"/>
    </row>
    <row r="6923" spans="1:1" s="556" customFormat="1" ht="12" hidden="1" customHeight="1">
      <c r="A6923" s="576"/>
    </row>
    <row r="6924" spans="1:1" s="556" customFormat="1" ht="12" hidden="1" customHeight="1">
      <c r="A6924" s="576"/>
    </row>
    <row r="6925" spans="1:1" s="556" customFormat="1" ht="12" hidden="1" customHeight="1">
      <c r="A6925" s="576"/>
    </row>
    <row r="6926" spans="1:1" s="556" customFormat="1" ht="12" hidden="1" customHeight="1">
      <c r="A6926" s="576"/>
    </row>
    <row r="6927" spans="1:1" s="556" customFormat="1" ht="12" hidden="1" customHeight="1">
      <c r="A6927" s="576"/>
    </row>
    <row r="6928" spans="1:1" s="556" customFormat="1" ht="12" hidden="1" customHeight="1">
      <c r="A6928" s="576"/>
    </row>
    <row r="6929" spans="1:1" s="556" customFormat="1" ht="12" hidden="1" customHeight="1">
      <c r="A6929" s="576"/>
    </row>
    <row r="6930" spans="1:1" s="556" customFormat="1" ht="12" hidden="1" customHeight="1">
      <c r="A6930" s="576"/>
    </row>
    <row r="6931" spans="1:1" s="556" customFormat="1" ht="12" hidden="1" customHeight="1">
      <c r="A6931" s="576"/>
    </row>
    <row r="6932" spans="1:1" s="556" customFormat="1" ht="12" hidden="1" customHeight="1">
      <c r="A6932" s="576"/>
    </row>
    <row r="6933" spans="1:1" s="556" customFormat="1" ht="12" hidden="1" customHeight="1">
      <c r="A6933" s="576"/>
    </row>
    <row r="6934" spans="1:1" s="556" customFormat="1" ht="12" hidden="1" customHeight="1">
      <c r="A6934" s="576"/>
    </row>
    <row r="6935" spans="1:1" s="556" customFormat="1" ht="12" hidden="1" customHeight="1">
      <c r="A6935" s="576"/>
    </row>
    <row r="6936" spans="1:1" s="556" customFormat="1" ht="12" hidden="1" customHeight="1">
      <c r="A6936" s="576"/>
    </row>
    <row r="6937" spans="1:1" s="556" customFormat="1" ht="12" hidden="1" customHeight="1">
      <c r="A6937" s="576"/>
    </row>
    <row r="6938" spans="1:1" s="556" customFormat="1" ht="12" hidden="1" customHeight="1">
      <c r="A6938" s="576"/>
    </row>
    <row r="6939" spans="1:1" s="556" customFormat="1" ht="12" hidden="1" customHeight="1">
      <c r="A6939" s="576"/>
    </row>
    <row r="6940" spans="1:1" s="556" customFormat="1" ht="12" hidden="1" customHeight="1">
      <c r="A6940" s="576"/>
    </row>
    <row r="6941" spans="1:1" s="556" customFormat="1" ht="12" hidden="1" customHeight="1">
      <c r="A6941" s="576"/>
    </row>
    <row r="6942" spans="1:1" s="556" customFormat="1" ht="12" hidden="1" customHeight="1">
      <c r="A6942" s="576"/>
    </row>
    <row r="6943" spans="1:1" s="556" customFormat="1" ht="12" hidden="1" customHeight="1">
      <c r="A6943" s="576"/>
    </row>
    <row r="6944" spans="1:1" s="556" customFormat="1" ht="12" hidden="1" customHeight="1">
      <c r="A6944" s="576"/>
    </row>
    <row r="6945" spans="1:1" s="556" customFormat="1" ht="12" hidden="1" customHeight="1">
      <c r="A6945" s="576"/>
    </row>
    <row r="6946" spans="1:1" s="556" customFormat="1" ht="12" hidden="1" customHeight="1">
      <c r="A6946" s="576"/>
    </row>
    <row r="6947" spans="1:1" s="556" customFormat="1" ht="12" hidden="1" customHeight="1">
      <c r="A6947" s="576"/>
    </row>
    <row r="6948" spans="1:1" s="556" customFormat="1" ht="12" hidden="1" customHeight="1">
      <c r="A6948" s="576"/>
    </row>
    <row r="6949" spans="1:1" s="556" customFormat="1" ht="12" hidden="1" customHeight="1">
      <c r="A6949" s="576"/>
    </row>
    <row r="6950" spans="1:1" s="556" customFormat="1" ht="12" hidden="1" customHeight="1">
      <c r="A6950" s="576"/>
    </row>
    <row r="6951" spans="1:1" s="556" customFormat="1" ht="12" hidden="1" customHeight="1">
      <c r="A6951" s="576"/>
    </row>
    <row r="6952" spans="1:1" s="556" customFormat="1" ht="12" hidden="1" customHeight="1">
      <c r="A6952" s="576"/>
    </row>
    <row r="6953" spans="1:1" s="556" customFormat="1" ht="12" hidden="1" customHeight="1">
      <c r="A6953" s="576"/>
    </row>
    <row r="6954" spans="1:1" s="556" customFormat="1" ht="12" hidden="1" customHeight="1">
      <c r="A6954" s="576"/>
    </row>
    <row r="6955" spans="1:1" s="556" customFormat="1" ht="12" hidden="1" customHeight="1">
      <c r="A6955" s="576"/>
    </row>
    <row r="6956" spans="1:1" s="556" customFormat="1" ht="12" hidden="1" customHeight="1">
      <c r="A6956" s="576"/>
    </row>
    <row r="6957" spans="1:1" s="556" customFormat="1" ht="12" hidden="1" customHeight="1">
      <c r="A6957" s="576"/>
    </row>
    <row r="6958" spans="1:1" s="556" customFormat="1" ht="12" hidden="1" customHeight="1">
      <c r="A6958" s="576"/>
    </row>
    <row r="6959" spans="1:1" s="556" customFormat="1" ht="12" hidden="1" customHeight="1">
      <c r="A6959" s="576"/>
    </row>
    <row r="6960" spans="1:1" s="556" customFormat="1" ht="12" hidden="1" customHeight="1">
      <c r="A6960" s="576"/>
    </row>
    <row r="6961" spans="1:1" s="556" customFormat="1" ht="12" hidden="1" customHeight="1">
      <c r="A6961" s="576"/>
    </row>
    <row r="6962" spans="1:1" s="556" customFormat="1" ht="12" hidden="1" customHeight="1">
      <c r="A6962" s="576"/>
    </row>
    <row r="6963" spans="1:1" s="556" customFormat="1" ht="12" hidden="1" customHeight="1">
      <c r="A6963" s="576"/>
    </row>
    <row r="6964" spans="1:1" s="556" customFormat="1" ht="12" hidden="1" customHeight="1">
      <c r="A6964" s="576"/>
    </row>
    <row r="6965" spans="1:1" s="556" customFormat="1" ht="12" hidden="1" customHeight="1">
      <c r="A6965" s="576"/>
    </row>
    <row r="6966" spans="1:1" s="556" customFormat="1" ht="12" hidden="1" customHeight="1">
      <c r="A6966" s="576"/>
    </row>
    <row r="6967" spans="1:1" s="556" customFormat="1" ht="12" hidden="1" customHeight="1">
      <c r="A6967" s="576"/>
    </row>
    <row r="6968" spans="1:1" s="556" customFormat="1" ht="12" hidden="1" customHeight="1">
      <c r="A6968" s="576"/>
    </row>
    <row r="6969" spans="1:1" s="556" customFormat="1" ht="12" hidden="1" customHeight="1">
      <c r="A6969" s="576"/>
    </row>
    <row r="6970" spans="1:1" s="556" customFormat="1" ht="12" hidden="1" customHeight="1">
      <c r="A6970" s="576"/>
    </row>
    <row r="6971" spans="1:1" s="556" customFormat="1" ht="12" hidden="1" customHeight="1">
      <c r="A6971" s="576"/>
    </row>
    <row r="6972" spans="1:1" s="556" customFormat="1" ht="12" hidden="1" customHeight="1">
      <c r="A6972" s="576"/>
    </row>
    <row r="6973" spans="1:1" s="556" customFormat="1" ht="12" hidden="1" customHeight="1">
      <c r="A6973" s="576"/>
    </row>
    <row r="6974" spans="1:1" s="556" customFormat="1" ht="12" hidden="1" customHeight="1">
      <c r="A6974" s="576"/>
    </row>
    <row r="6975" spans="1:1" s="556" customFormat="1" ht="12" hidden="1" customHeight="1">
      <c r="A6975" s="576"/>
    </row>
    <row r="6976" spans="1:1" s="556" customFormat="1" ht="12" hidden="1" customHeight="1">
      <c r="A6976" s="576"/>
    </row>
    <row r="6977" spans="1:1" s="556" customFormat="1" ht="12" hidden="1" customHeight="1">
      <c r="A6977" s="576"/>
    </row>
    <row r="6978" spans="1:1" s="556" customFormat="1" ht="12" hidden="1" customHeight="1">
      <c r="A6978" s="576"/>
    </row>
    <row r="6979" spans="1:1" s="556" customFormat="1" ht="12" hidden="1" customHeight="1">
      <c r="A6979" s="576"/>
    </row>
    <row r="6980" spans="1:1" s="556" customFormat="1" ht="12" hidden="1" customHeight="1">
      <c r="A6980" s="576"/>
    </row>
    <row r="6981" spans="1:1" s="556" customFormat="1" ht="12" hidden="1" customHeight="1">
      <c r="A6981" s="576"/>
    </row>
    <row r="6982" spans="1:1" s="556" customFormat="1" ht="12" hidden="1" customHeight="1">
      <c r="A6982" s="576"/>
    </row>
    <row r="6983" spans="1:1" s="556" customFormat="1" ht="12" hidden="1" customHeight="1">
      <c r="A6983" s="576"/>
    </row>
    <row r="6984" spans="1:1" s="556" customFormat="1" ht="12" hidden="1" customHeight="1">
      <c r="A6984" s="576"/>
    </row>
    <row r="6985" spans="1:1" s="556" customFormat="1" ht="12" hidden="1" customHeight="1">
      <c r="A6985" s="576"/>
    </row>
    <row r="6986" spans="1:1" s="556" customFormat="1" ht="12" hidden="1" customHeight="1">
      <c r="A6986" s="576"/>
    </row>
    <row r="6987" spans="1:1" s="556" customFormat="1" ht="12" hidden="1" customHeight="1">
      <c r="A6987" s="576"/>
    </row>
    <row r="6988" spans="1:1" s="556" customFormat="1" ht="12" hidden="1" customHeight="1">
      <c r="A6988" s="576"/>
    </row>
    <row r="6989" spans="1:1" s="556" customFormat="1" ht="12" hidden="1" customHeight="1">
      <c r="A6989" s="576"/>
    </row>
    <row r="6990" spans="1:1" s="556" customFormat="1" ht="12" hidden="1" customHeight="1">
      <c r="A6990" s="576"/>
    </row>
    <row r="6991" spans="1:1" s="556" customFormat="1" ht="12" hidden="1" customHeight="1">
      <c r="A6991" s="576"/>
    </row>
    <row r="6992" spans="1:1" s="556" customFormat="1" ht="12" hidden="1" customHeight="1">
      <c r="A6992" s="576"/>
    </row>
    <row r="6993" spans="1:1" s="556" customFormat="1" ht="12" hidden="1" customHeight="1">
      <c r="A6993" s="576"/>
    </row>
    <row r="6994" spans="1:1" s="556" customFormat="1" ht="12" hidden="1" customHeight="1">
      <c r="A6994" s="576"/>
    </row>
    <row r="6995" spans="1:1" s="556" customFormat="1" ht="12" hidden="1" customHeight="1">
      <c r="A6995" s="576"/>
    </row>
    <row r="6996" spans="1:1" s="556" customFormat="1" ht="12" hidden="1" customHeight="1">
      <c r="A6996" s="576"/>
    </row>
    <row r="6997" spans="1:1" s="556" customFormat="1" ht="12" hidden="1" customHeight="1">
      <c r="A6997" s="576"/>
    </row>
    <row r="6998" spans="1:1" s="556" customFormat="1" ht="12" hidden="1" customHeight="1">
      <c r="A6998" s="576"/>
    </row>
    <row r="6999" spans="1:1" s="556" customFormat="1" ht="12" hidden="1" customHeight="1">
      <c r="A6999" s="576"/>
    </row>
    <row r="7000" spans="1:1" s="556" customFormat="1" ht="12" hidden="1" customHeight="1">
      <c r="A7000" s="576"/>
    </row>
    <row r="7001" spans="1:1" s="556" customFormat="1" ht="12" hidden="1" customHeight="1">
      <c r="A7001" s="576"/>
    </row>
    <row r="7002" spans="1:1" s="556" customFormat="1" ht="12" hidden="1" customHeight="1">
      <c r="A7002" s="576"/>
    </row>
    <row r="7003" spans="1:1" s="556" customFormat="1" ht="12" hidden="1" customHeight="1">
      <c r="A7003" s="576"/>
    </row>
    <row r="7004" spans="1:1" s="556" customFormat="1" ht="12" hidden="1" customHeight="1">
      <c r="A7004" s="576"/>
    </row>
    <row r="7005" spans="1:1" s="556" customFormat="1" ht="12" hidden="1" customHeight="1">
      <c r="A7005" s="576"/>
    </row>
    <row r="7006" spans="1:1" s="556" customFormat="1" ht="12" hidden="1" customHeight="1">
      <c r="A7006" s="576"/>
    </row>
    <row r="7007" spans="1:1" s="556" customFormat="1" ht="12" hidden="1" customHeight="1">
      <c r="A7007" s="576"/>
    </row>
    <row r="7008" spans="1:1" s="556" customFormat="1" ht="12" hidden="1" customHeight="1">
      <c r="A7008" s="576"/>
    </row>
    <row r="7009" spans="1:1" s="556" customFormat="1" ht="12" hidden="1" customHeight="1">
      <c r="A7009" s="576"/>
    </row>
    <row r="7010" spans="1:1" s="556" customFormat="1" ht="12" hidden="1" customHeight="1">
      <c r="A7010" s="576"/>
    </row>
    <row r="7011" spans="1:1" s="556" customFormat="1" ht="12" hidden="1" customHeight="1">
      <c r="A7011" s="576"/>
    </row>
    <row r="7012" spans="1:1" s="556" customFormat="1" ht="12" hidden="1" customHeight="1">
      <c r="A7012" s="576"/>
    </row>
    <row r="7013" spans="1:1" s="556" customFormat="1" ht="12" hidden="1" customHeight="1">
      <c r="A7013" s="576"/>
    </row>
    <row r="7014" spans="1:1" s="556" customFormat="1" ht="12" hidden="1" customHeight="1">
      <c r="A7014" s="576"/>
    </row>
    <row r="7015" spans="1:1" s="556" customFormat="1" ht="12" hidden="1" customHeight="1">
      <c r="A7015" s="576"/>
    </row>
    <row r="7016" spans="1:1" s="556" customFormat="1" ht="12" hidden="1" customHeight="1">
      <c r="A7016" s="576"/>
    </row>
    <row r="7017" spans="1:1" s="556" customFormat="1" ht="12" hidden="1" customHeight="1">
      <c r="A7017" s="576"/>
    </row>
    <row r="7018" spans="1:1" s="556" customFormat="1" ht="12" hidden="1" customHeight="1">
      <c r="A7018" s="576"/>
    </row>
    <row r="7019" spans="1:1" s="556" customFormat="1" ht="12" hidden="1" customHeight="1">
      <c r="A7019" s="576"/>
    </row>
    <row r="7020" spans="1:1" s="556" customFormat="1" ht="12" hidden="1" customHeight="1">
      <c r="A7020" s="576"/>
    </row>
    <row r="7021" spans="1:1" s="556" customFormat="1" ht="12" hidden="1" customHeight="1">
      <c r="A7021" s="576"/>
    </row>
    <row r="7022" spans="1:1" s="556" customFormat="1" ht="12" hidden="1" customHeight="1">
      <c r="A7022" s="576"/>
    </row>
    <row r="7023" spans="1:1" s="556" customFormat="1" ht="12" hidden="1" customHeight="1">
      <c r="A7023" s="576"/>
    </row>
    <row r="7024" spans="1:1" s="556" customFormat="1" ht="12" hidden="1" customHeight="1">
      <c r="A7024" s="576"/>
    </row>
    <row r="7025" spans="1:1" s="556" customFormat="1" ht="12" hidden="1" customHeight="1">
      <c r="A7025" s="576"/>
    </row>
    <row r="7026" spans="1:1" s="556" customFormat="1" ht="12" hidden="1" customHeight="1">
      <c r="A7026" s="576"/>
    </row>
    <row r="7027" spans="1:1" s="556" customFormat="1" ht="12" hidden="1" customHeight="1">
      <c r="A7027" s="576"/>
    </row>
    <row r="7028" spans="1:1" s="556" customFormat="1" ht="12" hidden="1" customHeight="1">
      <c r="A7028" s="576"/>
    </row>
    <row r="7029" spans="1:1" s="556" customFormat="1" ht="12" hidden="1" customHeight="1">
      <c r="A7029" s="576"/>
    </row>
    <row r="7030" spans="1:1" s="556" customFormat="1" ht="12" hidden="1" customHeight="1">
      <c r="A7030" s="576"/>
    </row>
    <row r="7031" spans="1:1" s="556" customFormat="1" ht="12" hidden="1" customHeight="1">
      <c r="A7031" s="576"/>
    </row>
    <row r="7032" spans="1:1" s="556" customFormat="1" ht="12" hidden="1" customHeight="1">
      <c r="A7032" s="576"/>
    </row>
    <row r="7033" spans="1:1" s="556" customFormat="1" ht="12" hidden="1" customHeight="1">
      <c r="A7033" s="576"/>
    </row>
    <row r="7034" spans="1:1" s="556" customFormat="1" ht="12" hidden="1" customHeight="1">
      <c r="A7034" s="576"/>
    </row>
    <row r="7035" spans="1:1" s="556" customFormat="1" ht="12" hidden="1" customHeight="1">
      <c r="A7035" s="576"/>
    </row>
    <row r="7036" spans="1:1" s="556" customFormat="1" ht="12" hidden="1" customHeight="1">
      <c r="A7036" s="576"/>
    </row>
    <row r="7037" spans="1:1" s="556" customFormat="1" ht="12" hidden="1" customHeight="1">
      <c r="A7037" s="576"/>
    </row>
    <row r="7038" spans="1:1" s="556" customFormat="1" ht="12" hidden="1" customHeight="1">
      <c r="A7038" s="576"/>
    </row>
    <row r="7039" spans="1:1" s="556" customFormat="1" ht="12" hidden="1" customHeight="1">
      <c r="A7039" s="576"/>
    </row>
    <row r="7040" spans="1:1" s="556" customFormat="1" ht="12" hidden="1" customHeight="1">
      <c r="A7040" s="576"/>
    </row>
    <row r="7041" spans="1:1" s="556" customFormat="1" ht="12" hidden="1" customHeight="1">
      <c r="A7041" s="576"/>
    </row>
    <row r="7042" spans="1:1" s="556" customFormat="1" ht="12" hidden="1" customHeight="1">
      <c r="A7042" s="576"/>
    </row>
    <row r="7043" spans="1:1" s="556" customFormat="1" ht="12" hidden="1" customHeight="1">
      <c r="A7043" s="576"/>
    </row>
    <row r="7044" spans="1:1" s="556" customFormat="1" ht="12" hidden="1" customHeight="1">
      <c r="A7044" s="576"/>
    </row>
    <row r="7045" spans="1:1" s="556" customFormat="1" ht="12" hidden="1" customHeight="1">
      <c r="A7045" s="576"/>
    </row>
    <row r="7046" spans="1:1" s="556" customFormat="1" ht="12" hidden="1" customHeight="1">
      <c r="A7046" s="576"/>
    </row>
    <row r="7047" spans="1:1" s="556" customFormat="1" ht="12" hidden="1" customHeight="1">
      <c r="A7047" s="576"/>
    </row>
    <row r="7048" spans="1:1" s="556" customFormat="1" ht="12" hidden="1" customHeight="1">
      <c r="A7048" s="576"/>
    </row>
    <row r="7049" spans="1:1" s="556" customFormat="1" ht="12" hidden="1" customHeight="1">
      <c r="A7049" s="576"/>
    </row>
    <row r="7050" spans="1:1" s="556" customFormat="1" ht="12" hidden="1" customHeight="1">
      <c r="A7050" s="576"/>
    </row>
    <row r="7051" spans="1:1" s="556" customFormat="1" ht="12" hidden="1" customHeight="1">
      <c r="A7051" s="576"/>
    </row>
    <row r="7052" spans="1:1" s="556" customFormat="1" ht="12" hidden="1" customHeight="1">
      <c r="A7052" s="576"/>
    </row>
    <row r="7053" spans="1:1" s="556" customFormat="1" ht="12" hidden="1" customHeight="1">
      <c r="A7053" s="576"/>
    </row>
    <row r="7054" spans="1:1" s="556" customFormat="1" ht="12" hidden="1" customHeight="1">
      <c r="A7054" s="576"/>
    </row>
    <row r="7055" spans="1:1" s="556" customFormat="1" ht="12" hidden="1" customHeight="1">
      <c r="A7055" s="576"/>
    </row>
    <row r="7056" spans="1:1" s="556" customFormat="1" ht="12" hidden="1" customHeight="1">
      <c r="A7056" s="576"/>
    </row>
    <row r="7057" spans="1:1" s="556" customFormat="1" ht="12" hidden="1" customHeight="1">
      <c r="A7057" s="576"/>
    </row>
    <row r="7058" spans="1:1" s="556" customFormat="1" ht="12" hidden="1" customHeight="1">
      <c r="A7058" s="576"/>
    </row>
    <row r="7059" spans="1:1" s="556" customFormat="1" ht="12" hidden="1" customHeight="1">
      <c r="A7059" s="576"/>
    </row>
    <row r="7060" spans="1:1" s="556" customFormat="1" ht="12" hidden="1" customHeight="1">
      <c r="A7060" s="576"/>
    </row>
    <row r="7061" spans="1:1" s="556" customFormat="1" ht="12" hidden="1" customHeight="1">
      <c r="A7061" s="576"/>
    </row>
    <row r="7062" spans="1:1" s="556" customFormat="1" ht="12" hidden="1" customHeight="1">
      <c r="A7062" s="576"/>
    </row>
    <row r="7063" spans="1:1" s="556" customFormat="1" ht="12" hidden="1" customHeight="1">
      <c r="A7063" s="576"/>
    </row>
    <row r="7064" spans="1:1" s="556" customFormat="1" ht="12" hidden="1" customHeight="1">
      <c r="A7064" s="576"/>
    </row>
    <row r="7065" spans="1:1" s="556" customFormat="1" ht="12" hidden="1" customHeight="1">
      <c r="A7065" s="576"/>
    </row>
    <row r="7066" spans="1:1" s="556" customFormat="1" ht="12" hidden="1" customHeight="1">
      <c r="A7066" s="576"/>
    </row>
    <row r="7067" spans="1:1" s="556" customFormat="1" ht="12" hidden="1" customHeight="1">
      <c r="A7067" s="576"/>
    </row>
    <row r="7068" spans="1:1" s="556" customFormat="1" ht="12" hidden="1" customHeight="1">
      <c r="A7068" s="576"/>
    </row>
    <row r="7069" spans="1:1" s="556" customFormat="1" ht="12" hidden="1" customHeight="1">
      <c r="A7069" s="576"/>
    </row>
    <row r="7070" spans="1:1" s="556" customFormat="1" ht="12" hidden="1" customHeight="1">
      <c r="A7070" s="576"/>
    </row>
    <row r="7071" spans="1:1" s="556" customFormat="1" ht="12" hidden="1" customHeight="1">
      <c r="A7071" s="576"/>
    </row>
    <row r="7072" spans="1:1" s="556" customFormat="1" ht="12" hidden="1" customHeight="1">
      <c r="A7072" s="576"/>
    </row>
    <row r="7073" spans="1:1" s="556" customFormat="1" ht="12" hidden="1" customHeight="1">
      <c r="A7073" s="576"/>
    </row>
    <row r="7074" spans="1:1" s="556" customFormat="1" ht="12" hidden="1" customHeight="1">
      <c r="A7074" s="576"/>
    </row>
    <row r="7075" spans="1:1" s="556" customFormat="1" ht="12" hidden="1" customHeight="1">
      <c r="A7075" s="576"/>
    </row>
    <row r="7076" spans="1:1" s="556" customFormat="1" ht="12" hidden="1" customHeight="1">
      <c r="A7076" s="576"/>
    </row>
    <row r="7077" spans="1:1" s="556" customFormat="1" ht="12" hidden="1" customHeight="1">
      <c r="A7077" s="576"/>
    </row>
    <row r="7078" spans="1:1" s="556" customFormat="1" ht="12" hidden="1" customHeight="1">
      <c r="A7078" s="576"/>
    </row>
    <row r="7079" spans="1:1" s="556" customFormat="1" ht="12" hidden="1" customHeight="1">
      <c r="A7079" s="576"/>
    </row>
    <row r="7080" spans="1:1" s="556" customFormat="1" ht="12" hidden="1" customHeight="1">
      <c r="A7080" s="576"/>
    </row>
    <row r="7081" spans="1:1" s="556" customFormat="1" ht="12" hidden="1" customHeight="1">
      <c r="A7081" s="576"/>
    </row>
    <row r="7082" spans="1:1" s="556" customFormat="1" ht="12" hidden="1" customHeight="1">
      <c r="A7082" s="576"/>
    </row>
    <row r="7083" spans="1:1" s="556" customFormat="1" ht="12" hidden="1" customHeight="1">
      <c r="A7083" s="576"/>
    </row>
    <row r="7084" spans="1:1" s="556" customFormat="1" ht="12" hidden="1" customHeight="1">
      <c r="A7084" s="576"/>
    </row>
    <row r="7085" spans="1:1" s="556" customFormat="1" ht="12" hidden="1" customHeight="1">
      <c r="A7085" s="576"/>
    </row>
    <row r="7086" spans="1:1" s="556" customFormat="1" ht="12" hidden="1" customHeight="1">
      <c r="A7086" s="576"/>
    </row>
    <row r="7087" spans="1:1" s="556" customFormat="1" ht="12" hidden="1" customHeight="1">
      <c r="A7087" s="576"/>
    </row>
    <row r="7088" spans="1:1" s="556" customFormat="1" ht="12" hidden="1" customHeight="1">
      <c r="A7088" s="576"/>
    </row>
    <row r="7089" spans="1:1" s="556" customFormat="1" ht="12" hidden="1" customHeight="1">
      <c r="A7089" s="576"/>
    </row>
    <row r="7090" spans="1:1" s="556" customFormat="1" ht="12" hidden="1" customHeight="1">
      <c r="A7090" s="576"/>
    </row>
    <row r="7091" spans="1:1" s="556" customFormat="1" ht="12" hidden="1" customHeight="1">
      <c r="A7091" s="576"/>
    </row>
    <row r="7092" spans="1:1" s="556" customFormat="1" ht="12" hidden="1" customHeight="1">
      <c r="A7092" s="576"/>
    </row>
    <row r="7093" spans="1:1" s="556" customFormat="1" ht="12" hidden="1" customHeight="1">
      <c r="A7093" s="576"/>
    </row>
    <row r="7094" spans="1:1" s="556" customFormat="1" ht="12" hidden="1" customHeight="1">
      <c r="A7094" s="576"/>
    </row>
    <row r="7095" spans="1:1" s="556" customFormat="1" ht="12" hidden="1" customHeight="1">
      <c r="A7095" s="576"/>
    </row>
    <row r="7096" spans="1:1" s="556" customFormat="1" ht="12" hidden="1" customHeight="1">
      <c r="A7096" s="576"/>
    </row>
    <row r="7097" spans="1:1" s="556" customFormat="1" ht="12" hidden="1" customHeight="1">
      <c r="A7097" s="576"/>
    </row>
    <row r="7098" spans="1:1" s="556" customFormat="1" ht="12" hidden="1" customHeight="1">
      <c r="A7098" s="576"/>
    </row>
    <row r="7099" spans="1:1" s="556" customFormat="1" ht="12" hidden="1" customHeight="1">
      <c r="A7099" s="576"/>
    </row>
    <row r="7100" spans="1:1" s="556" customFormat="1" ht="12" hidden="1" customHeight="1">
      <c r="A7100" s="576"/>
    </row>
    <row r="7101" spans="1:1" s="556" customFormat="1" ht="12" hidden="1" customHeight="1">
      <c r="A7101" s="576"/>
    </row>
    <row r="7102" spans="1:1" s="556" customFormat="1" ht="12" hidden="1" customHeight="1">
      <c r="A7102" s="576"/>
    </row>
    <row r="7103" spans="1:1" s="556" customFormat="1" ht="12" hidden="1" customHeight="1">
      <c r="A7103" s="576"/>
    </row>
    <row r="7104" spans="1:1" s="556" customFormat="1" ht="12" hidden="1" customHeight="1">
      <c r="A7104" s="576"/>
    </row>
    <row r="7105" spans="1:1" s="556" customFormat="1" ht="12" hidden="1" customHeight="1">
      <c r="A7105" s="576"/>
    </row>
    <row r="7106" spans="1:1" s="556" customFormat="1" ht="12" hidden="1" customHeight="1">
      <c r="A7106" s="576"/>
    </row>
    <row r="7107" spans="1:1" s="556" customFormat="1" ht="12" hidden="1" customHeight="1">
      <c r="A7107" s="576"/>
    </row>
    <row r="7108" spans="1:1" s="556" customFormat="1" ht="12" hidden="1" customHeight="1">
      <c r="A7108" s="576"/>
    </row>
    <row r="7109" spans="1:1" s="556" customFormat="1" ht="12" hidden="1" customHeight="1">
      <c r="A7109" s="576"/>
    </row>
    <row r="7110" spans="1:1" s="556" customFormat="1" ht="12" hidden="1" customHeight="1">
      <c r="A7110" s="576"/>
    </row>
    <row r="7111" spans="1:1" s="556" customFormat="1" ht="12" hidden="1" customHeight="1">
      <c r="A7111" s="576"/>
    </row>
    <row r="7112" spans="1:1" s="556" customFormat="1" ht="12" hidden="1" customHeight="1">
      <c r="A7112" s="576"/>
    </row>
    <row r="7113" spans="1:1" s="556" customFormat="1" ht="12" hidden="1" customHeight="1">
      <c r="A7113" s="576"/>
    </row>
    <row r="7114" spans="1:1" s="556" customFormat="1" ht="12" hidden="1" customHeight="1">
      <c r="A7114" s="576"/>
    </row>
    <row r="7115" spans="1:1" s="556" customFormat="1" ht="12" hidden="1" customHeight="1">
      <c r="A7115" s="576"/>
    </row>
    <row r="7116" spans="1:1" s="556" customFormat="1" ht="12" hidden="1" customHeight="1">
      <c r="A7116" s="576"/>
    </row>
    <row r="7117" spans="1:1" s="556" customFormat="1" ht="12" hidden="1" customHeight="1">
      <c r="A7117" s="576"/>
    </row>
    <row r="7118" spans="1:1" s="556" customFormat="1" ht="12" hidden="1" customHeight="1">
      <c r="A7118" s="576"/>
    </row>
    <row r="7119" spans="1:1" s="556" customFormat="1" ht="12" hidden="1" customHeight="1">
      <c r="A7119" s="576"/>
    </row>
    <row r="7120" spans="1:1" s="556" customFormat="1" ht="12" hidden="1" customHeight="1">
      <c r="A7120" s="576"/>
    </row>
    <row r="7121" spans="1:1" s="556" customFormat="1" ht="12" hidden="1" customHeight="1">
      <c r="A7121" s="576"/>
    </row>
    <row r="7122" spans="1:1" s="556" customFormat="1" ht="12" hidden="1" customHeight="1">
      <c r="A7122" s="576"/>
    </row>
    <row r="7123" spans="1:1" s="556" customFormat="1" ht="12" hidden="1" customHeight="1">
      <c r="A7123" s="576"/>
    </row>
    <row r="7124" spans="1:1" s="556" customFormat="1" ht="12" hidden="1" customHeight="1">
      <c r="A7124" s="576"/>
    </row>
    <row r="7125" spans="1:1" s="556" customFormat="1" ht="12" hidden="1" customHeight="1">
      <c r="A7125" s="576"/>
    </row>
    <row r="7126" spans="1:1" s="556" customFormat="1" ht="12" hidden="1" customHeight="1">
      <c r="A7126" s="576"/>
    </row>
    <row r="7127" spans="1:1" s="556" customFormat="1" ht="12" hidden="1" customHeight="1">
      <c r="A7127" s="576"/>
    </row>
    <row r="7128" spans="1:1" s="556" customFormat="1" ht="12" hidden="1" customHeight="1">
      <c r="A7128" s="576"/>
    </row>
    <row r="7129" spans="1:1" s="556" customFormat="1" ht="12" hidden="1" customHeight="1">
      <c r="A7129" s="576"/>
    </row>
    <row r="7130" spans="1:1" s="556" customFormat="1" ht="12" hidden="1" customHeight="1">
      <c r="A7130" s="576"/>
    </row>
    <row r="7131" spans="1:1" s="556" customFormat="1" ht="12" hidden="1" customHeight="1">
      <c r="A7131" s="576"/>
    </row>
    <row r="7132" spans="1:1" s="556" customFormat="1" ht="12" hidden="1" customHeight="1">
      <c r="A7132" s="576"/>
    </row>
    <row r="7133" spans="1:1" s="556" customFormat="1" ht="12" hidden="1" customHeight="1">
      <c r="A7133" s="576"/>
    </row>
    <row r="7134" spans="1:1" s="556" customFormat="1" ht="12" hidden="1" customHeight="1">
      <c r="A7134" s="576"/>
    </row>
    <row r="7135" spans="1:1" s="556" customFormat="1" ht="12" hidden="1" customHeight="1">
      <c r="A7135" s="576"/>
    </row>
    <row r="7136" spans="1:1" s="556" customFormat="1" ht="12" hidden="1" customHeight="1">
      <c r="A7136" s="576"/>
    </row>
    <row r="7137" spans="1:1" s="556" customFormat="1" ht="12" hidden="1" customHeight="1">
      <c r="A7137" s="576"/>
    </row>
    <row r="7138" spans="1:1" s="556" customFormat="1" ht="12" hidden="1" customHeight="1">
      <c r="A7138" s="576"/>
    </row>
    <row r="7139" spans="1:1" s="556" customFormat="1" ht="12" hidden="1" customHeight="1">
      <c r="A7139" s="576"/>
    </row>
    <row r="7140" spans="1:1" s="556" customFormat="1" ht="12" hidden="1" customHeight="1">
      <c r="A7140" s="576"/>
    </row>
    <row r="7141" spans="1:1" s="556" customFormat="1" ht="12" hidden="1" customHeight="1">
      <c r="A7141" s="576"/>
    </row>
    <row r="7142" spans="1:1" s="556" customFormat="1" ht="12" hidden="1" customHeight="1">
      <c r="A7142" s="576"/>
    </row>
    <row r="7143" spans="1:1" s="556" customFormat="1" ht="12" hidden="1" customHeight="1">
      <c r="A7143" s="576"/>
    </row>
    <row r="7144" spans="1:1" s="556" customFormat="1" ht="12" hidden="1" customHeight="1">
      <c r="A7144" s="576"/>
    </row>
    <row r="7145" spans="1:1" s="556" customFormat="1" ht="12" hidden="1" customHeight="1">
      <c r="A7145" s="576"/>
    </row>
    <row r="7146" spans="1:1" s="556" customFormat="1" ht="12" hidden="1" customHeight="1">
      <c r="A7146" s="576"/>
    </row>
    <row r="7147" spans="1:1" s="556" customFormat="1" ht="12" hidden="1" customHeight="1">
      <c r="A7147" s="576"/>
    </row>
    <row r="7148" spans="1:1" s="556" customFormat="1" ht="12" hidden="1" customHeight="1">
      <c r="A7148" s="576"/>
    </row>
    <row r="7149" spans="1:1" s="556" customFormat="1" ht="12" hidden="1" customHeight="1">
      <c r="A7149" s="576"/>
    </row>
    <row r="7150" spans="1:1" s="556" customFormat="1" ht="12" hidden="1" customHeight="1">
      <c r="A7150" s="576"/>
    </row>
    <row r="7151" spans="1:1" s="556" customFormat="1" ht="12" hidden="1" customHeight="1">
      <c r="A7151" s="576"/>
    </row>
    <row r="7152" spans="1:1" s="556" customFormat="1" ht="12" hidden="1" customHeight="1">
      <c r="A7152" s="576"/>
    </row>
    <row r="7153" spans="1:1" s="556" customFormat="1" ht="12" hidden="1" customHeight="1">
      <c r="A7153" s="576"/>
    </row>
    <row r="7154" spans="1:1" s="556" customFormat="1" ht="12" hidden="1" customHeight="1">
      <c r="A7154" s="576"/>
    </row>
    <row r="7155" spans="1:1" s="556" customFormat="1" ht="12" hidden="1" customHeight="1">
      <c r="A7155" s="576"/>
    </row>
    <row r="7156" spans="1:1" s="556" customFormat="1" ht="12" hidden="1" customHeight="1">
      <c r="A7156" s="576"/>
    </row>
    <row r="7157" spans="1:1" s="556" customFormat="1" ht="12" hidden="1" customHeight="1">
      <c r="A7157" s="576"/>
    </row>
    <row r="7158" spans="1:1" s="556" customFormat="1" ht="12" hidden="1" customHeight="1">
      <c r="A7158" s="576"/>
    </row>
    <row r="7159" spans="1:1" s="556" customFormat="1" ht="12" hidden="1" customHeight="1">
      <c r="A7159" s="576"/>
    </row>
    <row r="7160" spans="1:1" s="556" customFormat="1" ht="12" hidden="1" customHeight="1">
      <c r="A7160" s="576"/>
    </row>
    <row r="7161" spans="1:1" s="556" customFormat="1" ht="12" hidden="1" customHeight="1">
      <c r="A7161" s="576"/>
    </row>
    <row r="7162" spans="1:1" s="556" customFormat="1" ht="12" hidden="1" customHeight="1">
      <c r="A7162" s="576"/>
    </row>
    <row r="7163" spans="1:1" s="556" customFormat="1" ht="12" hidden="1" customHeight="1">
      <c r="A7163" s="576"/>
    </row>
    <row r="7164" spans="1:1" s="556" customFormat="1" ht="12" hidden="1" customHeight="1">
      <c r="A7164" s="576"/>
    </row>
    <row r="7165" spans="1:1" s="556" customFormat="1" ht="12" hidden="1" customHeight="1">
      <c r="A7165" s="576"/>
    </row>
    <row r="7166" spans="1:1" s="556" customFormat="1" ht="12" hidden="1" customHeight="1">
      <c r="A7166" s="576"/>
    </row>
    <row r="7167" spans="1:1" s="556" customFormat="1" ht="12" hidden="1" customHeight="1">
      <c r="A7167" s="576"/>
    </row>
    <row r="7168" spans="1:1" s="556" customFormat="1" ht="12" hidden="1" customHeight="1">
      <c r="A7168" s="576"/>
    </row>
    <row r="7169" spans="1:1" s="556" customFormat="1" ht="12" hidden="1" customHeight="1">
      <c r="A7169" s="576"/>
    </row>
    <row r="7170" spans="1:1" s="556" customFormat="1" ht="12" hidden="1" customHeight="1">
      <c r="A7170" s="576"/>
    </row>
    <row r="7171" spans="1:1" s="556" customFormat="1" ht="12" hidden="1" customHeight="1">
      <c r="A7171" s="576"/>
    </row>
    <row r="7172" spans="1:1" s="556" customFormat="1" ht="12" hidden="1" customHeight="1">
      <c r="A7172" s="576"/>
    </row>
    <row r="7173" spans="1:1" s="556" customFormat="1" ht="12" hidden="1" customHeight="1">
      <c r="A7173" s="576"/>
    </row>
    <row r="7174" spans="1:1" s="556" customFormat="1" ht="12" hidden="1" customHeight="1">
      <c r="A7174" s="576"/>
    </row>
    <row r="7175" spans="1:1" s="556" customFormat="1" ht="12" hidden="1" customHeight="1">
      <c r="A7175" s="576"/>
    </row>
    <row r="7176" spans="1:1" s="556" customFormat="1" ht="12" hidden="1" customHeight="1">
      <c r="A7176" s="576"/>
    </row>
    <row r="7177" spans="1:1" s="556" customFormat="1" ht="12" hidden="1" customHeight="1">
      <c r="A7177" s="576"/>
    </row>
    <row r="7178" spans="1:1" s="556" customFormat="1" ht="12" hidden="1" customHeight="1">
      <c r="A7178" s="576"/>
    </row>
    <row r="7179" spans="1:1" s="556" customFormat="1" ht="12" hidden="1" customHeight="1">
      <c r="A7179" s="576"/>
    </row>
    <row r="7180" spans="1:1" s="556" customFormat="1" ht="12" hidden="1" customHeight="1">
      <c r="A7180" s="576"/>
    </row>
    <row r="7181" spans="1:1" s="556" customFormat="1" ht="12" hidden="1" customHeight="1">
      <c r="A7181" s="576"/>
    </row>
    <row r="7182" spans="1:1" s="556" customFormat="1" ht="12" hidden="1" customHeight="1">
      <c r="A7182" s="576"/>
    </row>
    <row r="7183" spans="1:1" s="556" customFormat="1" ht="12" hidden="1" customHeight="1">
      <c r="A7183" s="576"/>
    </row>
    <row r="7184" spans="1:1" s="556" customFormat="1" ht="12" hidden="1" customHeight="1">
      <c r="A7184" s="576"/>
    </row>
    <row r="7185" spans="1:1" s="556" customFormat="1" ht="12" hidden="1" customHeight="1">
      <c r="A7185" s="576"/>
    </row>
    <row r="7186" spans="1:1" s="556" customFormat="1" ht="12" hidden="1" customHeight="1">
      <c r="A7186" s="576"/>
    </row>
    <row r="7187" spans="1:1" s="556" customFormat="1" ht="12" hidden="1" customHeight="1">
      <c r="A7187" s="576"/>
    </row>
    <row r="7188" spans="1:1" s="556" customFormat="1" ht="12" hidden="1" customHeight="1">
      <c r="A7188" s="576"/>
    </row>
    <row r="7189" spans="1:1" s="556" customFormat="1" ht="12" hidden="1" customHeight="1">
      <c r="A7189" s="576"/>
    </row>
    <row r="7190" spans="1:1" s="556" customFormat="1" ht="12" hidden="1" customHeight="1">
      <c r="A7190" s="576"/>
    </row>
    <row r="7191" spans="1:1" s="556" customFormat="1" ht="12" hidden="1" customHeight="1">
      <c r="A7191" s="576"/>
    </row>
    <row r="7192" spans="1:1" s="556" customFormat="1" ht="12" hidden="1" customHeight="1">
      <c r="A7192" s="576"/>
    </row>
    <row r="7193" spans="1:1" s="556" customFormat="1" ht="12" hidden="1" customHeight="1">
      <c r="A7193" s="576"/>
    </row>
    <row r="7194" spans="1:1" s="556" customFormat="1" ht="12" hidden="1" customHeight="1">
      <c r="A7194" s="576"/>
    </row>
    <row r="7195" spans="1:1" s="556" customFormat="1" ht="12" hidden="1" customHeight="1">
      <c r="A7195" s="576"/>
    </row>
    <row r="7196" spans="1:1" s="556" customFormat="1" ht="12" hidden="1" customHeight="1">
      <c r="A7196" s="576"/>
    </row>
    <row r="7197" spans="1:1" s="556" customFormat="1" ht="12" hidden="1" customHeight="1">
      <c r="A7197" s="576"/>
    </row>
    <row r="7198" spans="1:1" s="556" customFormat="1" ht="12" hidden="1" customHeight="1">
      <c r="A7198" s="576"/>
    </row>
    <row r="7199" spans="1:1" s="556" customFormat="1" ht="12" hidden="1" customHeight="1">
      <c r="A7199" s="576"/>
    </row>
    <row r="7200" spans="1:1" s="556" customFormat="1" ht="12" hidden="1" customHeight="1">
      <c r="A7200" s="576"/>
    </row>
    <row r="7201" spans="1:1" s="556" customFormat="1" ht="12" hidden="1" customHeight="1">
      <c r="A7201" s="576"/>
    </row>
    <row r="7202" spans="1:1" s="556" customFormat="1" ht="12" hidden="1" customHeight="1">
      <c r="A7202" s="576"/>
    </row>
    <row r="7203" spans="1:1" s="556" customFormat="1" ht="12" hidden="1" customHeight="1">
      <c r="A7203" s="576"/>
    </row>
    <row r="7204" spans="1:1" s="556" customFormat="1" ht="12" hidden="1" customHeight="1">
      <c r="A7204" s="576"/>
    </row>
    <row r="7205" spans="1:1" s="556" customFormat="1" ht="12" hidden="1" customHeight="1">
      <c r="A7205" s="576"/>
    </row>
    <row r="7206" spans="1:1" s="556" customFormat="1" ht="12" hidden="1" customHeight="1">
      <c r="A7206" s="576"/>
    </row>
    <row r="7207" spans="1:1" s="556" customFormat="1" ht="12" hidden="1" customHeight="1">
      <c r="A7207" s="576"/>
    </row>
    <row r="7208" spans="1:1" s="556" customFormat="1" ht="12" hidden="1" customHeight="1">
      <c r="A7208" s="576"/>
    </row>
    <row r="7209" spans="1:1" s="556" customFormat="1" ht="12" hidden="1" customHeight="1">
      <c r="A7209" s="576"/>
    </row>
    <row r="7210" spans="1:1" s="556" customFormat="1" ht="12" hidden="1" customHeight="1">
      <c r="A7210" s="576"/>
    </row>
    <row r="7211" spans="1:1" s="556" customFormat="1" ht="12" hidden="1" customHeight="1">
      <c r="A7211" s="576"/>
    </row>
    <row r="7212" spans="1:1" s="556" customFormat="1" ht="12" hidden="1" customHeight="1">
      <c r="A7212" s="576"/>
    </row>
    <row r="7213" spans="1:1" s="556" customFormat="1" ht="12" hidden="1" customHeight="1">
      <c r="A7213" s="576"/>
    </row>
    <row r="7214" spans="1:1" s="556" customFormat="1" ht="12" hidden="1" customHeight="1">
      <c r="A7214" s="576"/>
    </row>
    <row r="7215" spans="1:1" s="556" customFormat="1" ht="12" hidden="1" customHeight="1">
      <c r="A7215" s="576"/>
    </row>
    <row r="7216" spans="1:1" s="556" customFormat="1" ht="12" hidden="1" customHeight="1">
      <c r="A7216" s="576"/>
    </row>
    <row r="7217" spans="1:1" s="556" customFormat="1" ht="12" hidden="1" customHeight="1">
      <c r="A7217" s="576"/>
    </row>
    <row r="7218" spans="1:1" s="556" customFormat="1" ht="12" hidden="1" customHeight="1">
      <c r="A7218" s="576"/>
    </row>
    <row r="7219" spans="1:1" s="556" customFormat="1" ht="12" hidden="1" customHeight="1">
      <c r="A7219" s="576"/>
    </row>
    <row r="7220" spans="1:1" s="556" customFormat="1" ht="12" hidden="1" customHeight="1">
      <c r="A7220" s="576"/>
    </row>
    <row r="7221" spans="1:1" s="556" customFormat="1" ht="12" hidden="1" customHeight="1">
      <c r="A7221" s="576"/>
    </row>
    <row r="7222" spans="1:1" s="556" customFormat="1" ht="12" hidden="1" customHeight="1">
      <c r="A7222" s="576"/>
    </row>
    <row r="7223" spans="1:1" s="556" customFormat="1" ht="12" hidden="1" customHeight="1">
      <c r="A7223" s="576"/>
    </row>
    <row r="7224" spans="1:1" s="556" customFormat="1" ht="12" hidden="1" customHeight="1">
      <c r="A7224" s="576"/>
    </row>
    <row r="7225" spans="1:1" s="556" customFormat="1" ht="12" hidden="1" customHeight="1">
      <c r="A7225" s="576"/>
    </row>
    <row r="7226" spans="1:1" s="556" customFormat="1" ht="12" hidden="1" customHeight="1">
      <c r="A7226" s="576"/>
    </row>
    <row r="7227" spans="1:1" s="556" customFormat="1" ht="12" hidden="1" customHeight="1">
      <c r="A7227" s="576"/>
    </row>
    <row r="7228" spans="1:1" s="556" customFormat="1" ht="12" hidden="1" customHeight="1">
      <c r="A7228" s="576"/>
    </row>
    <row r="7229" spans="1:1" s="556" customFormat="1" ht="12" hidden="1" customHeight="1">
      <c r="A7229" s="576"/>
    </row>
    <row r="7230" spans="1:1" s="556" customFormat="1" ht="12" hidden="1" customHeight="1">
      <c r="A7230" s="576"/>
    </row>
    <row r="7231" spans="1:1" s="556" customFormat="1" ht="12" hidden="1" customHeight="1">
      <c r="A7231" s="576"/>
    </row>
    <row r="7232" spans="1:1" s="556" customFormat="1" ht="12" hidden="1" customHeight="1">
      <c r="A7232" s="576"/>
    </row>
    <row r="7233" spans="1:1" s="556" customFormat="1" ht="12" hidden="1" customHeight="1">
      <c r="A7233" s="576"/>
    </row>
    <row r="7234" spans="1:1" s="556" customFormat="1" ht="12" hidden="1" customHeight="1">
      <c r="A7234" s="576"/>
    </row>
    <row r="7235" spans="1:1" s="556" customFormat="1" ht="12" hidden="1" customHeight="1">
      <c r="A7235" s="576"/>
    </row>
    <row r="7236" spans="1:1" s="556" customFormat="1" ht="12" hidden="1" customHeight="1">
      <c r="A7236" s="576"/>
    </row>
    <row r="7237" spans="1:1" s="556" customFormat="1" ht="12" hidden="1" customHeight="1">
      <c r="A7237" s="576"/>
    </row>
    <row r="7238" spans="1:1" s="556" customFormat="1" ht="12" hidden="1" customHeight="1">
      <c r="A7238" s="576"/>
    </row>
    <row r="7239" spans="1:1" s="556" customFormat="1" ht="12" hidden="1" customHeight="1">
      <c r="A7239" s="576"/>
    </row>
    <row r="7240" spans="1:1" s="556" customFormat="1" ht="12" hidden="1" customHeight="1">
      <c r="A7240" s="576"/>
    </row>
    <row r="7241" spans="1:1" s="556" customFormat="1" ht="12" hidden="1" customHeight="1">
      <c r="A7241" s="576"/>
    </row>
    <row r="7242" spans="1:1" s="556" customFormat="1" ht="12" hidden="1" customHeight="1">
      <c r="A7242" s="576"/>
    </row>
    <row r="7243" spans="1:1" s="556" customFormat="1" ht="12" hidden="1" customHeight="1">
      <c r="A7243" s="576"/>
    </row>
    <row r="7244" spans="1:1" s="556" customFormat="1" ht="12" hidden="1" customHeight="1">
      <c r="A7244" s="576"/>
    </row>
    <row r="7245" spans="1:1" s="556" customFormat="1" ht="12" hidden="1" customHeight="1">
      <c r="A7245" s="576"/>
    </row>
    <row r="7246" spans="1:1" s="556" customFormat="1" ht="12" hidden="1" customHeight="1">
      <c r="A7246" s="576"/>
    </row>
    <row r="7247" spans="1:1" s="556" customFormat="1" ht="12" hidden="1" customHeight="1">
      <c r="A7247" s="576"/>
    </row>
    <row r="7248" spans="1:1" s="556" customFormat="1" ht="12" hidden="1" customHeight="1">
      <c r="A7248" s="576"/>
    </row>
    <row r="7249" spans="1:1" s="556" customFormat="1" ht="12" hidden="1" customHeight="1">
      <c r="A7249" s="576"/>
    </row>
    <row r="7250" spans="1:1" s="556" customFormat="1" ht="12" hidden="1" customHeight="1">
      <c r="A7250" s="576"/>
    </row>
    <row r="7251" spans="1:1" s="556" customFormat="1" ht="12" hidden="1" customHeight="1">
      <c r="A7251" s="576"/>
    </row>
    <row r="7252" spans="1:1" s="556" customFormat="1" ht="12" hidden="1" customHeight="1">
      <c r="A7252" s="576"/>
    </row>
    <row r="7253" spans="1:1" s="556" customFormat="1" ht="12" hidden="1" customHeight="1">
      <c r="A7253" s="576"/>
    </row>
    <row r="7254" spans="1:1" s="556" customFormat="1" ht="12" hidden="1" customHeight="1">
      <c r="A7254" s="576"/>
    </row>
    <row r="7255" spans="1:1" s="556" customFormat="1" ht="12" hidden="1" customHeight="1">
      <c r="A7255" s="576"/>
    </row>
    <row r="7256" spans="1:1" s="556" customFormat="1" ht="12" hidden="1" customHeight="1">
      <c r="A7256" s="576"/>
    </row>
    <row r="7257" spans="1:1" s="556" customFormat="1" ht="12" hidden="1" customHeight="1">
      <c r="A7257" s="576"/>
    </row>
    <row r="7258" spans="1:1" s="556" customFormat="1" ht="12" hidden="1" customHeight="1">
      <c r="A7258" s="576"/>
    </row>
    <row r="7259" spans="1:1" s="556" customFormat="1" ht="12" hidden="1" customHeight="1">
      <c r="A7259" s="576"/>
    </row>
    <row r="7260" spans="1:1" s="556" customFormat="1" ht="12" hidden="1" customHeight="1">
      <c r="A7260" s="576"/>
    </row>
    <row r="7261" spans="1:1" s="556" customFormat="1" ht="12" hidden="1" customHeight="1">
      <c r="A7261" s="576"/>
    </row>
    <row r="7262" spans="1:1" s="556" customFormat="1" ht="12" hidden="1" customHeight="1">
      <c r="A7262" s="576"/>
    </row>
    <row r="7263" spans="1:1" s="556" customFormat="1" ht="12" hidden="1" customHeight="1">
      <c r="A7263" s="576"/>
    </row>
    <row r="7264" spans="1:1" s="556" customFormat="1" ht="12" hidden="1" customHeight="1">
      <c r="A7264" s="576"/>
    </row>
    <row r="7265" spans="1:1" s="556" customFormat="1" ht="12" hidden="1" customHeight="1">
      <c r="A7265" s="576"/>
    </row>
    <row r="7266" spans="1:1" s="556" customFormat="1" ht="12" hidden="1" customHeight="1">
      <c r="A7266" s="576"/>
    </row>
    <row r="7267" spans="1:1" s="556" customFormat="1" ht="12" hidden="1" customHeight="1">
      <c r="A7267" s="576"/>
    </row>
    <row r="7268" spans="1:1" s="556" customFormat="1" ht="12" hidden="1" customHeight="1">
      <c r="A7268" s="576"/>
    </row>
    <row r="7269" spans="1:1" s="556" customFormat="1" ht="12" hidden="1" customHeight="1">
      <c r="A7269" s="576"/>
    </row>
    <row r="7270" spans="1:1" s="556" customFormat="1" ht="12" hidden="1" customHeight="1">
      <c r="A7270" s="576"/>
    </row>
    <row r="7271" spans="1:1" s="556" customFormat="1" ht="12" hidden="1" customHeight="1">
      <c r="A7271" s="576"/>
    </row>
    <row r="7272" spans="1:1" s="556" customFormat="1" ht="12" hidden="1" customHeight="1">
      <c r="A7272" s="576"/>
    </row>
    <row r="7273" spans="1:1" s="556" customFormat="1" ht="12" hidden="1" customHeight="1">
      <c r="A7273" s="576"/>
    </row>
    <row r="7274" spans="1:1" s="556" customFormat="1" ht="12" hidden="1" customHeight="1">
      <c r="A7274" s="576"/>
    </row>
    <row r="7275" spans="1:1" s="556" customFormat="1" ht="12" hidden="1" customHeight="1">
      <c r="A7275" s="576"/>
    </row>
    <row r="7276" spans="1:1" s="556" customFormat="1" ht="12" hidden="1" customHeight="1">
      <c r="A7276" s="576"/>
    </row>
    <row r="7277" spans="1:1" s="556" customFormat="1" ht="12" hidden="1" customHeight="1">
      <c r="A7277" s="576"/>
    </row>
    <row r="7278" spans="1:1" s="556" customFormat="1" ht="12" hidden="1" customHeight="1">
      <c r="A7278" s="576"/>
    </row>
    <row r="7279" spans="1:1" s="556" customFormat="1" ht="12" hidden="1" customHeight="1">
      <c r="A7279" s="576"/>
    </row>
    <row r="7280" spans="1:1" s="556" customFormat="1" ht="12" hidden="1" customHeight="1">
      <c r="A7280" s="576"/>
    </row>
    <row r="7281" spans="1:1" s="556" customFormat="1" ht="12" hidden="1" customHeight="1">
      <c r="A7281" s="576"/>
    </row>
    <row r="7282" spans="1:1" s="556" customFormat="1" ht="12" hidden="1" customHeight="1">
      <c r="A7282" s="576"/>
    </row>
    <row r="7283" spans="1:1" s="556" customFormat="1" ht="12" hidden="1" customHeight="1">
      <c r="A7283" s="576"/>
    </row>
    <row r="7284" spans="1:1" s="556" customFormat="1" ht="12" hidden="1" customHeight="1">
      <c r="A7284" s="576"/>
    </row>
    <row r="7285" spans="1:1" s="556" customFormat="1" ht="12" hidden="1" customHeight="1">
      <c r="A7285" s="576"/>
    </row>
    <row r="7286" spans="1:1" s="556" customFormat="1" ht="12" hidden="1" customHeight="1">
      <c r="A7286" s="576"/>
    </row>
    <row r="7287" spans="1:1" s="556" customFormat="1" ht="12" hidden="1" customHeight="1">
      <c r="A7287" s="576"/>
    </row>
    <row r="7288" spans="1:1" s="556" customFormat="1" ht="12" hidden="1" customHeight="1">
      <c r="A7288" s="576"/>
    </row>
    <row r="7289" spans="1:1" s="556" customFormat="1" ht="12" hidden="1" customHeight="1">
      <c r="A7289" s="576"/>
    </row>
    <row r="7290" spans="1:1" s="556" customFormat="1" ht="12" hidden="1" customHeight="1">
      <c r="A7290" s="576"/>
    </row>
    <row r="7291" spans="1:1" s="556" customFormat="1" ht="12" hidden="1" customHeight="1">
      <c r="A7291" s="576"/>
    </row>
    <row r="7292" spans="1:1" s="556" customFormat="1" ht="12" hidden="1" customHeight="1">
      <c r="A7292" s="576"/>
    </row>
    <row r="7293" spans="1:1" s="556" customFormat="1" ht="12" hidden="1" customHeight="1">
      <c r="A7293" s="576"/>
    </row>
    <row r="7294" spans="1:1" s="556" customFormat="1" ht="12" hidden="1" customHeight="1">
      <c r="A7294" s="576"/>
    </row>
    <row r="7295" spans="1:1" s="556" customFormat="1" ht="12" hidden="1" customHeight="1">
      <c r="A7295" s="576"/>
    </row>
    <row r="7296" spans="1:1" s="556" customFormat="1" ht="12" hidden="1" customHeight="1">
      <c r="A7296" s="576"/>
    </row>
    <row r="7297" spans="1:1" s="556" customFormat="1" ht="12" hidden="1" customHeight="1">
      <c r="A7297" s="576"/>
    </row>
    <row r="7298" spans="1:1" s="556" customFormat="1" ht="12" hidden="1" customHeight="1">
      <c r="A7298" s="576"/>
    </row>
    <row r="7299" spans="1:1" s="556" customFormat="1" ht="12" hidden="1" customHeight="1">
      <c r="A7299" s="576"/>
    </row>
    <row r="7300" spans="1:1" s="556" customFormat="1" ht="12" hidden="1" customHeight="1">
      <c r="A7300" s="576"/>
    </row>
    <row r="7301" spans="1:1" s="556" customFormat="1" ht="12" hidden="1" customHeight="1">
      <c r="A7301" s="576"/>
    </row>
    <row r="7302" spans="1:1" s="556" customFormat="1" ht="12" hidden="1" customHeight="1">
      <c r="A7302" s="576"/>
    </row>
    <row r="7303" spans="1:1" s="556" customFormat="1" ht="12" hidden="1" customHeight="1">
      <c r="A7303" s="576"/>
    </row>
    <row r="7304" spans="1:1" s="556" customFormat="1" ht="12" hidden="1" customHeight="1">
      <c r="A7304" s="576"/>
    </row>
    <row r="7305" spans="1:1" s="556" customFormat="1" ht="12" hidden="1" customHeight="1">
      <c r="A7305" s="576"/>
    </row>
    <row r="7306" spans="1:1" s="556" customFormat="1" ht="12" hidden="1" customHeight="1">
      <c r="A7306" s="576"/>
    </row>
    <row r="7307" spans="1:1" s="556" customFormat="1" ht="12" hidden="1" customHeight="1">
      <c r="A7307" s="576"/>
    </row>
    <row r="7308" spans="1:1" s="556" customFormat="1" ht="12" hidden="1" customHeight="1">
      <c r="A7308" s="576"/>
    </row>
    <row r="7309" spans="1:1" s="556" customFormat="1" ht="12" hidden="1" customHeight="1">
      <c r="A7309" s="576"/>
    </row>
    <row r="7310" spans="1:1" s="556" customFormat="1" ht="12" hidden="1" customHeight="1">
      <c r="A7310" s="576"/>
    </row>
    <row r="7311" spans="1:1" s="556" customFormat="1" ht="12" hidden="1" customHeight="1">
      <c r="A7311" s="576"/>
    </row>
    <row r="7312" spans="1:1" s="556" customFormat="1" ht="12" hidden="1" customHeight="1">
      <c r="A7312" s="576"/>
    </row>
    <row r="7313" spans="1:1" s="556" customFormat="1" ht="12" hidden="1" customHeight="1">
      <c r="A7313" s="576"/>
    </row>
    <row r="7314" spans="1:1" s="556" customFormat="1" ht="12" hidden="1" customHeight="1">
      <c r="A7314" s="576"/>
    </row>
    <row r="7315" spans="1:1" s="556" customFormat="1" ht="12" hidden="1" customHeight="1">
      <c r="A7315" s="576"/>
    </row>
    <row r="7316" spans="1:1" s="556" customFormat="1" ht="12" hidden="1" customHeight="1">
      <c r="A7316" s="576"/>
    </row>
    <row r="7317" spans="1:1" s="556" customFormat="1" ht="12" hidden="1" customHeight="1">
      <c r="A7317" s="576"/>
    </row>
    <row r="7318" spans="1:1" s="556" customFormat="1" ht="12" hidden="1" customHeight="1">
      <c r="A7318" s="576"/>
    </row>
    <row r="7319" spans="1:1" s="556" customFormat="1" ht="12" hidden="1" customHeight="1">
      <c r="A7319" s="576"/>
    </row>
    <row r="7320" spans="1:1" s="556" customFormat="1" ht="12" hidden="1" customHeight="1">
      <c r="A7320" s="576"/>
    </row>
    <row r="7321" spans="1:1" s="556" customFormat="1" ht="12" hidden="1" customHeight="1">
      <c r="A7321" s="576"/>
    </row>
    <row r="7322" spans="1:1" s="556" customFormat="1" ht="12" hidden="1" customHeight="1">
      <c r="A7322" s="576"/>
    </row>
    <row r="7323" spans="1:1" s="556" customFormat="1" ht="12" hidden="1" customHeight="1">
      <c r="A7323" s="576"/>
    </row>
    <row r="7324" spans="1:1" s="556" customFormat="1" ht="12" hidden="1" customHeight="1">
      <c r="A7324" s="576"/>
    </row>
    <row r="7325" spans="1:1" s="556" customFormat="1" ht="12" hidden="1" customHeight="1">
      <c r="A7325" s="576"/>
    </row>
    <row r="7326" spans="1:1" s="556" customFormat="1" ht="12" hidden="1" customHeight="1">
      <c r="A7326" s="576"/>
    </row>
    <row r="7327" spans="1:1" s="556" customFormat="1" ht="12" hidden="1" customHeight="1">
      <c r="A7327" s="576"/>
    </row>
    <row r="7328" spans="1:1" s="556" customFormat="1" ht="12" hidden="1" customHeight="1">
      <c r="A7328" s="576"/>
    </row>
    <row r="7329" spans="1:1" s="556" customFormat="1" ht="12" hidden="1" customHeight="1">
      <c r="A7329" s="576"/>
    </row>
    <row r="7330" spans="1:1" s="556" customFormat="1" ht="12" hidden="1" customHeight="1">
      <c r="A7330" s="576"/>
    </row>
    <row r="7331" spans="1:1" s="556" customFormat="1" ht="12" hidden="1" customHeight="1">
      <c r="A7331" s="576"/>
    </row>
    <row r="7332" spans="1:1" s="556" customFormat="1" ht="12" hidden="1" customHeight="1">
      <c r="A7332" s="576"/>
    </row>
    <row r="7333" spans="1:1" s="556" customFormat="1" ht="12" hidden="1" customHeight="1">
      <c r="A7333" s="576"/>
    </row>
    <row r="7334" spans="1:1" s="556" customFormat="1" ht="12" hidden="1" customHeight="1">
      <c r="A7334" s="576"/>
    </row>
    <row r="7335" spans="1:1" s="556" customFormat="1" ht="12" hidden="1" customHeight="1">
      <c r="A7335" s="576"/>
    </row>
    <row r="7336" spans="1:1" s="556" customFormat="1" ht="12" hidden="1" customHeight="1">
      <c r="A7336" s="576"/>
    </row>
    <row r="7337" spans="1:1" s="556" customFormat="1" ht="12" hidden="1" customHeight="1">
      <c r="A7337" s="576"/>
    </row>
    <row r="7338" spans="1:1" s="556" customFormat="1" ht="12" hidden="1" customHeight="1">
      <c r="A7338" s="576"/>
    </row>
    <row r="7339" spans="1:1" s="556" customFormat="1" ht="12" hidden="1" customHeight="1">
      <c r="A7339" s="576"/>
    </row>
    <row r="7340" spans="1:1" s="556" customFormat="1" ht="12" hidden="1" customHeight="1">
      <c r="A7340" s="576"/>
    </row>
    <row r="7341" spans="1:1" s="556" customFormat="1" ht="12" hidden="1" customHeight="1">
      <c r="A7341" s="576"/>
    </row>
    <row r="7342" spans="1:1" s="556" customFormat="1" ht="12" hidden="1" customHeight="1">
      <c r="A7342" s="576"/>
    </row>
    <row r="7343" spans="1:1" s="556" customFormat="1" ht="12" hidden="1" customHeight="1">
      <c r="A7343" s="576"/>
    </row>
    <row r="7344" spans="1:1" s="556" customFormat="1" ht="12" hidden="1" customHeight="1">
      <c r="A7344" s="576"/>
    </row>
    <row r="7345" spans="1:1" s="556" customFormat="1" ht="12" hidden="1" customHeight="1">
      <c r="A7345" s="576"/>
    </row>
    <row r="7346" spans="1:1" s="556" customFormat="1" ht="12" hidden="1" customHeight="1">
      <c r="A7346" s="576"/>
    </row>
    <row r="7347" spans="1:1" s="556" customFormat="1" ht="12" hidden="1" customHeight="1">
      <c r="A7347" s="576"/>
    </row>
    <row r="7348" spans="1:1" s="556" customFormat="1" ht="12" hidden="1" customHeight="1">
      <c r="A7348" s="576"/>
    </row>
    <row r="7349" spans="1:1" s="556" customFormat="1" ht="12" hidden="1" customHeight="1">
      <c r="A7349" s="576"/>
    </row>
    <row r="7350" spans="1:1" s="556" customFormat="1" ht="12" hidden="1" customHeight="1">
      <c r="A7350" s="576"/>
    </row>
    <row r="7351" spans="1:1" s="556" customFormat="1" ht="12" hidden="1" customHeight="1">
      <c r="A7351" s="576"/>
    </row>
    <row r="7352" spans="1:1" s="556" customFormat="1" ht="12" hidden="1" customHeight="1">
      <c r="A7352" s="576"/>
    </row>
    <row r="7353" spans="1:1" s="556" customFormat="1" ht="12" hidden="1" customHeight="1">
      <c r="A7353" s="576"/>
    </row>
    <row r="7354" spans="1:1" s="556" customFormat="1" ht="12" hidden="1" customHeight="1">
      <c r="A7354" s="576"/>
    </row>
    <row r="7355" spans="1:1" s="556" customFormat="1" ht="12" hidden="1" customHeight="1">
      <c r="A7355" s="576"/>
    </row>
    <row r="7356" spans="1:1" s="556" customFormat="1" ht="12" hidden="1" customHeight="1">
      <c r="A7356" s="576"/>
    </row>
    <row r="7357" spans="1:1" s="556" customFormat="1" ht="12" hidden="1" customHeight="1">
      <c r="A7357" s="576"/>
    </row>
    <row r="7358" spans="1:1" s="556" customFormat="1" ht="12" hidden="1" customHeight="1">
      <c r="A7358" s="576"/>
    </row>
    <row r="7359" spans="1:1" s="556" customFormat="1" ht="12" hidden="1" customHeight="1">
      <c r="A7359" s="576"/>
    </row>
    <row r="7360" spans="1:1" s="556" customFormat="1" ht="12" hidden="1" customHeight="1">
      <c r="A7360" s="576"/>
    </row>
    <row r="7361" spans="1:1" s="556" customFormat="1" ht="12" hidden="1" customHeight="1">
      <c r="A7361" s="576"/>
    </row>
    <row r="7362" spans="1:1" s="556" customFormat="1" ht="12" hidden="1" customHeight="1">
      <c r="A7362" s="576"/>
    </row>
    <row r="7363" spans="1:1" s="556" customFormat="1" ht="12" hidden="1" customHeight="1">
      <c r="A7363" s="576"/>
    </row>
    <row r="7364" spans="1:1" s="556" customFormat="1" ht="12" hidden="1" customHeight="1">
      <c r="A7364" s="576"/>
    </row>
    <row r="7365" spans="1:1" s="556" customFormat="1" ht="12" hidden="1" customHeight="1">
      <c r="A7365" s="576"/>
    </row>
    <row r="7366" spans="1:1" s="556" customFormat="1" ht="12" hidden="1" customHeight="1">
      <c r="A7366" s="576"/>
    </row>
    <row r="7367" spans="1:1" s="556" customFormat="1" ht="12" hidden="1" customHeight="1">
      <c r="A7367" s="576"/>
    </row>
    <row r="7368" spans="1:1" s="556" customFormat="1" ht="12" hidden="1" customHeight="1">
      <c r="A7368" s="576"/>
    </row>
    <row r="7369" spans="1:1" s="556" customFormat="1" ht="12" hidden="1" customHeight="1">
      <c r="A7369" s="576"/>
    </row>
    <row r="7370" spans="1:1" s="556" customFormat="1" ht="12" hidden="1" customHeight="1">
      <c r="A7370" s="576"/>
    </row>
    <row r="7371" spans="1:1" s="556" customFormat="1" ht="12" hidden="1" customHeight="1">
      <c r="A7371" s="576"/>
    </row>
    <row r="7372" spans="1:1" s="556" customFormat="1" ht="12" hidden="1" customHeight="1">
      <c r="A7372" s="576"/>
    </row>
    <row r="7373" spans="1:1" s="556" customFormat="1" ht="12" hidden="1" customHeight="1">
      <c r="A7373" s="576"/>
    </row>
    <row r="7374" spans="1:1" s="556" customFormat="1" ht="12" hidden="1" customHeight="1">
      <c r="A7374" s="576"/>
    </row>
    <row r="7375" spans="1:1" s="556" customFormat="1" ht="12" hidden="1" customHeight="1">
      <c r="A7375" s="576"/>
    </row>
    <row r="7376" spans="1:1" s="556" customFormat="1" ht="12" hidden="1" customHeight="1">
      <c r="A7376" s="576"/>
    </row>
    <row r="7377" spans="1:1" s="556" customFormat="1" ht="12" hidden="1" customHeight="1">
      <c r="A7377" s="576"/>
    </row>
    <row r="7378" spans="1:1" s="556" customFormat="1" ht="12" hidden="1" customHeight="1">
      <c r="A7378" s="576"/>
    </row>
    <row r="7379" spans="1:1" s="556" customFormat="1" ht="12" hidden="1" customHeight="1">
      <c r="A7379" s="576"/>
    </row>
    <row r="7380" spans="1:1" s="556" customFormat="1" ht="12" hidden="1" customHeight="1">
      <c r="A7380" s="576"/>
    </row>
    <row r="7381" spans="1:1" s="556" customFormat="1" ht="12" hidden="1" customHeight="1">
      <c r="A7381" s="576"/>
    </row>
    <row r="7382" spans="1:1" s="556" customFormat="1" ht="12" hidden="1" customHeight="1">
      <c r="A7382" s="576"/>
    </row>
    <row r="7383" spans="1:1" s="556" customFormat="1" ht="12" hidden="1" customHeight="1">
      <c r="A7383" s="576"/>
    </row>
    <row r="7384" spans="1:1" s="556" customFormat="1" ht="12" hidden="1" customHeight="1">
      <c r="A7384" s="576"/>
    </row>
    <row r="7385" spans="1:1" s="556" customFormat="1" ht="12" hidden="1" customHeight="1">
      <c r="A7385" s="576"/>
    </row>
    <row r="7386" spans="1:1" s="556" customFormat="1" ht="12" hidden="1" customHeight="1">
      <c r="A7386" s="576"/>
    </row>
    <row r="7387" spans="1:1" s="556" customFormat="1" ht="12" hidden="1" customHeight="1">
      <c r="A7387" s="576"/>
    </row>
    <row r="7388" spans="1:1" s="556" customFormat="1" ht="12" hidden="1" customHeight="1">
      <c r="A7388" s="576"/>
    </row>
    <row r="7389" spans="1:1" s="556" customFormat="1" ht="12" hidden="1" customHeight="1">
      <c r="A7389" s="576"/>
    </row>
    <row r="7390" spans="1:1" s="556" customFormat="1" ht="12" hidden="1" customHeight="1">
      <c r="A7390" s="576"/>
    </row>
    <row r="7391" spans="1:1" s="556" customFormat="1" ht="12" hidden="1" customHeight="1">
      <c r="A7391" s="576"/>
    </row>
    <row r="7392" spans="1:1" s="556" customFormat="1" ht="12" hidden="1" customHeight="1">
      <c r="A7392" s="576"/>
    </row>
    <row r="7393" spans="1:1" s="556" customFormat="1" ht="12" hidden="1" customHeight="1">
      <c r="A7393" s="576"/>
    </row>
    <row r="7394" spans="1:1" s="556" customFormat="1" ht="12" hidden="1" customHeight="1">
      <c r="A7394" s="576"/>
    </row>
    <row r="7395" spans="1:1" s="556" customFormat="1" ht="12" hidden="1" customHeight="1">
      <c r="A7395" s="576"/>
    </row>
    <row r="7396" spans="1:1" s="556" customFormat="1" ht="12" hidden="1" customHeight="1">
      <c r="A7396" s="576"/>
    </row>
    <row r="7397" spans="1:1" s="556" customFormat="1" ht="12" hidden="1" customHeight="1">
      <c r="A7397" s="576"/>
    </row>
    <row r="7398" spans="1:1" s="556" customFormat="1" ht="12" hidden="1" customHeight="1">
      <c r="A7398" s="576"/>
    </row>
    <row r="7399" spans="1:1" s="556" customFormat="1" ht="12" hidden="1" customHeight="1">
      <c r="A7399" s="576"/>
    </row>
    <row r="7400" spans="1:1" s="556" customFormat="1" ht="12" hidden="1" customHeight="1">
      <c r="A7400" s="576"/>
    </row>
    <row r="7401" spans="1:1" s="556" customFormat="1" ht="12" hidden="1" customHeight="1">
      <c r="A7401" s="576"/>
    </row>
    <row r="7402" spans="1:1" s="556" customFormat="1" ht="12" hidden="1" customHeight="1">
      <c r="A7402" s="576"/>
    </row>
    <row r="7403" spans="1:1" s="556" customFormat="1" ht="12" hidden="1" customHeight="1">
      <c r="A7403" s="576"/>
    </row>
    <row r="7404" spans="1:1" s="556" customFormat="1" ht="12" hidden="1" customHeight="1">
      <c r="A7404" s="576"/>
    </row>
    <row r="7405" spans="1:1" s="556" customFormat="1" ht="12" hidden="1" customHeight="1">
      <c r="A7405" s="576"/>
    </row>
    <row r="7406" spans="1:1" s="556" customFormat="1" ht="12" hidden="1" customHeight="1">
      <c r="A7406" s="576"/>
    </row>
    <row r="7407" spans="1:1" s="556" customFormat="1" ht="12" hidden="1" customHeight="1">
      <c r="A7407" s="576"/>
    </row>
    <row r="7408" spans="1:1" s="556" customFormat="1" ht="12" hidden="1" customHeight="1">
      <c r="A7408" s="576"/>
    </row>
    <row r="7409" spans="1:1" s="556" customFormat="1" ht="12" hidden="1" customHeight="1">
      <c r="A7409" s="576"/>
    </row>
    <row r="7410" spans="1:1" s="556" customFormat="1" ht="12" hidden="1" customHeight="1">
      <c r="A7410" s="576"/>
    </row>
    <row r="7411" spans="1:1" s="556" customFormat="1" ht="12" hidden="1" customHeight="1">
      <c r="A7411" s="576"/>
    </row>
    <row r="7412" spans="1:1" s="556" customFormat="1" ht="12" hidden="1" customHeight="1">
      <c r="A7412" s="576"/>
    </row>
    <row r="7413" spans="1:1" s="556" customFormat="1" ht="12" hidden="1" customHeight="1">
      <c r="A7413" s="576"/>
    </row>
    <row r="7414" spans="1:1" s="556" customFormat="1" ht="12" hidden="1" customHeight="1">
      <c r="A7414" s="576"/>
    </row>
    <row r="7415" spans="1:1" s="556" customFormat="1" ht="12" hidden="1" customHeight="1">
      <c r="A7415" s="576"/>
    </row>
    <row r="7416" spans="1:1" s="556" customFormat="1" ht="12" hidden="1" customHeight="1">
      <c r="A7416" s="576"/>
    </row>
    <row r="7417" spans="1:1" s="556" customFormat="1" ht="12" hidden="1" customHeight="1">
      <c r="A7417" s="576"/>
    </row>
    <row r="7418" spans="1:1" s="556" customFormat="1" ht="12" hidden="1" customHeight="1">
      <c r="A7418" s="576"/>
    </row>
    <row r="7419" spans="1:1" s="556" customFormat="1" ht="12" hidden="1" customHeight="1">
      <c r="A7419" s="576"/>
    </row>
    <row r="7420" spans="1:1" s="556" customFormat="1" ht="12" hidden="1" customHeight="1">
      <c r="A7420" s="576"/>
    </row>
    <row r="7421" spans="1:1" s="556" customFormat="1" ht="12" hidden="1" customHeight="1">
      <c r="A7421" s="576"/>
    </row>
    <row r="7422" spans="1:1" s="556" customFormat="1" ht="12" hidden="1" customHeight="1">
      <c r="A7422" s="576"/>
    </row>
    <row r="7423" spans="1:1" s="556" customFormat="1" ht="12" hidden="1" customHeight="1">
      <c r="A7423" s="576"/>
    </row>
    <row r="7424" spans="1:1" s="556" customFormat="1" ht="12" hidden="1" customHeight="1">
      <c r="A7424" s="576"/>
    </row>
    <row r="7425" spans="1:1" s="556" customFormat="1" ht="12" hidden="1" customHeight="1">
      <c r="A7425" s="576"/>
    </row>
    <row r="7426" spans="1:1" s="556" customFormat="1" ht="12" hidden="1" customHeight="1">
      <c r="A7426" s="576"/>
    </row>
    <row r="7427" spans="1:1" s="556" customFormat="1" ht="12" hidden="1" customHeight="1">
      <c r="A7427" s="576"/>
    </row>
    <row r="7428" spans="1:1" s="556" customFormat="1" ht="12" hidden="1" customHeight="1">
      <c r="A7428" s="576"/>
    </row>
    <row r="7429" spans="1:1" s="556" customFormat="1" ht="12" hidden="1" customHeight="1">
      <c r="A7429" s="576"/>
    </row>
    <row r="7430" spans="1:1" s="556" customFormat="1" ht="12" hidden="1" customHeight="1">
      <c r="A7430" s="576"/>
    </row>
    <row r="7431" spans="1:1" s="556" customFormat="1" ht="12" hidden="1" customHeight="1">
      <c r="A7431" s="576"/>
    </row>
    <row r="7432" spans="1:1" s="556" customFormat="1" ht="12" hidden="1" customHeight="1">
      <c r="A7432" s="576"/>
    </row>
    <row r="7433" spans="1:1" s="556" customFormat="1" ht="12" hidden="1" customHeight="1">
      <c r="A7433" s="576"/>
    </row>
    <row r="7434" spans="1:1" s="556" customFormat="1" ht="12" hidden="1" customHeight="1">
      <c r="A7434" s="576"/>
    </row>
    <row r="7435" spans="1:1" s="556" customFormat="1" ht="12" hidden="1" customHeight="1">
      <c r="A7435" s="576"/>
    </row>
    <row r="7436" spans="1:1" s="556" customFormat="1" ht="12" hidden="1" customHeight="1">
      <c r="A7436" s="576"/>
    </row>
    <row r="7437" spans="1:1" s="556" customFormat="1" ht="12" hidden="1" customHeight="1">
      <c r="A7437" s="576"/>
    </row>
    <row r="7438" spans="1:1" s="556" customFormat="1" ht="12" hidden="1" customHeight="1">
      <c r="A7438" s="576"/>
    </row>
    <row r="7439" spans="1:1" s="556" customFormat="1" ht="12" hidden="1" customHeight="1">
      <c r="A7439" s="576"/>
    </row>
    <row r="7440" spans="1:1" s="556" customFormat="1" ht="12" hidden="1" customHeight="1">
      <c r="A7440" s="576"/>
    </row>
    <row r="7441" spans="1:1" s="556" customFormat="1" ht="12" hidden="1" customHeight="1">
      <c r="A7441" s="576"/>
    </row>
    <row r="7442" spans="1:1" s="556" customFormat="1" ht="12" hidden="1" customHeight="1">
      <c r="A7442" s="576"/>
    </row>
    <row r="7443" spans="1:1" s="556" customFormat="1" ht="12" hidden="1" customHeight="1">
      <c r="A7443" s="576"/>
    </row>
    <row r="7444" spans="1:1" s="556" customFormat="1" ht="12" hidden="1" customHeight="1">
      <c r="A7444" s="576"/>
    </row>
    <row r="7445" spans="1:1" s="556" customFormat="1" ht="12" hidden="1" customHeight="1">
      <c r="A7445" s="576"/>
    </row>
    <row r="7446" spans="1:1" s="556" customFormat="1" ht="12" hidden="1" customHeight="1">
      <c r="A7446" s="576"/>
    </row>
    <row r="7447" spans="1:1" s="556" customFormat="1" ht="12" hidden="1" customHeight="1">
      <c r="A7447" s="576"/>
    </row>
    <row r="7448" spans="1:1" s="556" customFormat="1" ht="12" hidden="1" customHeight="1">
      <c r="A7448" s="576"/>
    </row>
    <row r="7449" spans="1:1" s="556" customFormat="1" ht="12" hidden="1" customHeight="1">
      <c r="A7449" s="576"/>
    </row>
    <row r="7450" spans="1:1" s="556" customFormat="1" ht="12" hidden="1" customHeight="1">
      <c r="A7450" s="576"/>
    </row>
    <row r="7451" spans="1:1" s="556" customFormat="1" ht="12" hidden="1" customHeight="1">
      <c r="A7451" s="576"/>
    </row>
    <row r="7452" spans="1:1" s="556" customFormat="1" ht="12" hidden="1" customHeight="1">
      <c r="A7452" s="576"/>
    </row>
    <row r="7453" spans="1:1" s="556" customFormat="1" ht="12" hidden="1" customHeight="1">
      <c r="A7453" s="576"/>
    </row>
    <row r="7454" spans="1:1" s="556" customFormat="1" ht="12" hidden="1" customHeight="1">
      <c r="A7454" s="576"/>
    </row>
    <row r="7455" spans="1:1" s="556" customFormat="1" ht="12" hidden="1" customHeight="1">
      <c r="A7455" s="576"/>
    </row>
    <row r="7456" spans="1:1" s="556" customFormat="1" ht="12" hidden="1" customHeight="1">
      <c r="A7456" s="576"/>
    </row>
    <row r="7457" spans="1:1" s="556" customFormat="1" ht="12" hidden="1" customHeight="1">
      <c r="A7457" s="576"/>
    </row>
    <row r="7458" spans="1:1" s="556" customFormat="1" ht="12" hidden="1" customHeight="1">
      <c r="A7458" s="576"/>
    </row>
    <row r="7459" spans="1:1" s="556" customFormat="1" ht="12" hidden="1" customHeight="1">
      <c r="A7459" s="576"/>
    </row>
    <row r="7460" spans="1:1" s="556" customFormat="1" ht="12" hidden="1" customHeight="1">
      <c r="A7460" s="576"/>
    </row>
    <row r="7461" spans="1:1" s="556" customFormat="1" ht="12" hidden="1" customHeight="1">
      <c r="A7461" s="576"/>
    </row>
    <row r="7462" spans="1:1" s="556" customFormat="1" ht="12" hidden="1" customHeight="1">
      <c r="A7462" s="576"/>
    </row>
    <row r="7463" spans="1:1" s="556" customFormat="1" ht="12" hidden="1" customHeight="1">
      <c r="A7463" s="576"/>
    </row>
    <row r="7464" spans="1:1" s="556" customFormat="1" ht="12" hidden="1" customHeight="1">
      <c r="A7464" s="576"/>
    </row>
    <row r="7465" spans="1:1" s="556" customFormat="1" ht="12" hidden="1" customHeight="1">
      <c r="A7465" s="576"/>
    </row>
    <row r="7466" spans="1:1" s="556" customFormat="1" ht="12" hidden="1" customHeight="1">
      <c r="A7466" s="576"/>
    </row>
    <row r="7467" spans="1:1" s="556" customFormat="1" ht="12" hidden="1" customHeight="1">
      <c r="A7467" s="576"/>
    </row>
    <row r="7468" spans="1:1" s="556" customFormat="1" ht="12" hidden="1" customHeight="1">
      <c r="A7468" s="576"/>
    </row>
    <row r="7469" spans="1:1" s="556" customFormat="1" ht="12" hidden="1" customHeight="1">
      <c r="A7469" s="576"/>
    </row>
    <row r="7470" spans="1:1" s="556" customFormat="1" ht="12" hidden="1" customHeight="1">
      <c r="A7470" s="576"/>
    </row>
    <row r="7471" spans="1:1" s="556" customFormat="1" ht="12" hidden="1" customHeight="1">
      <c r="A7471" s="576"/>
    </row>
    <row r="7472" spans="1:1" s="556" customFormat="1" ht="12" hidden="1" customHeight="1">
      <c r="A7472" s="576"/>
    </row>
    <row r="7473" spans="1:1" s="556" customFormat="1" ht="12" hidden="1" customHeight="1">
      <c r="A7473" s="576"/>
    </row>
    <row r="7474" spans="1:1" s="556" customFormat="1" ht="12" hidden="1" customHeight="1">
      <c r="A7474" s="576"/>
    </row>
    <row r="7475" spans="1:1" s="556" customFormat="1" ht="12" hidden="1" customHeight="1">
      <c r="A7475" s="576"/>
    </row>
    <row r="7476" spans="1:1" s="556" customFormat="1" ht="12" hidden="1" customHeight="1">
      <c r="A7476" s="576"/>
    </row>
    <row r="7477" spans="1:1" s="556" customFormat="1" ht="12" hidden="1" customHeight="1">
      <c r="A7477" s="576"/>
    </row>
    <row r="7478" spans="1:1" s="556" customFormat="1" ht="12" hidden="1" customHeight="1">
      <c r="A7478" s="576"/>
    </row>
    <row r="7479" spans="1:1" s="556" customFormat="1" ht="12" hidden="1" customHeight="1">
      <c r="A7479" s="576"/>
    </row>
    <row r="7480" spans="1:1" s="556" customFormat="1" ht="12" hidden="1" customHeight="1">
      <c r="A7480" s="576"/>
    </row>
    <row r="7481" spans="1:1" s="556" customFormat="1" ht="12" hidden="1" customHeight="1">
      <c r="A7481" s="576"/>
    </row>
    <row r="7482" spans="1:1" s="556" customFormat="1" ht="12" hidden="1" customHeight="1">
      <c r="A7482" s="576"/>
    </row>
    <row r="7483" spans="1:1" s="556" customFormat="1" ht="12" hidden="1" customHeight="1">
      <c r="A7483" s="576"/>
    </row>
    <row r="7484" spans="1:1" s="556" customFormat="1" ht="12" hidden="1" customHeight="1">
      <c r="A7484" s="576"/>
    </row>
    <row r="7485" spans="1:1" s="556" customFormat="1" ht="12" hidden="1" customHeight="1">
      <c r="A7485" s="576"/>
    </row>
    <row r="7486" spans="1:1" s="556" customFormat="1" ht="12" hidden="1" customHeight="1">
      <c r="A7486" s="576"/>
    </row>
    <row r="7487" spans="1:1" s="556" customFormat="1" ht="12" hidden="1" customHeight="1">
      <c r="A7487" s="576"/>
    </row>
    <row r="7488" spans="1:1" s="556" customFormat="1" ht="12" hidden="1" customHeight="1">
      <c r="A7488" s="576"/>
    </row>
    <row r="7489" spans="1:1" s="556" customFormat="1" ht="12" hidden="1" customHeight="1">
      <c r="A7489" s="576"/>
    </row>
    <row r="7490" spans="1:1" s="556" customFormat="1" ht="12" hidden="1" customHeight="1">
      <c r="A7490" s="576"/>
    </row>
    <row r="7491" spans="1:1" s="556" customFormat="1" ht="12" hidden="1" customHeight="1">
      <c r="A7491" s="576"/>
    </row>
    <row r="7492" spans="1:1" s="556" customFormat="1" ht="12" hidden="1" customHeight="1">
      <c r="A7492" s="576"/>
    </row>
    <row r="7493" spans="1:1" s="556" customFormat="1" ht="12" hidden="1" customHeight="1">
      <c r="A7493" s="576"/>
    </row>
    <row r="7494" spans="1:1" s="556" customFormat="1" ht="12" hidden="1" customHeight="1">
      <c r="A7494" s="576"/>
    </row>
    <row r="7495" spans="1:1" s="556" customFormat="1" ht="12" hidden="1" customHeight="1">
      <c r="A7495" s="576"/>
    </row>
    <row r="7496" spans="1:1" s="556" customFormat="1" ht="12" hidden="1" customHeight="1">
      <c r="A7496" s="576"/>
    </row>
    <row r="7497" spans="1:1" s="556" customFormat="1" ht="12" hidden="1" customHeight="1">
      <c r="A7497" s="576"/>
    </row>
    <row r="7498" spans="1:1" s="556" customFormat="1" ht="12" hidden="1" customHeight="1">
      <c r="A7498" s="576"/>
    </row>
    <row r="7499" spans="1:1" s="556" customFormat="1" ht="12" hidden="1" customHeight="1">
      <c r="A7499" s="576"/>
    </row>
    <row r="7500" spans="1:1" s="556" customFormat="1" ht="12" hidden="1" customHeight="1">
      <c r="A7500" s="576"/>
    </row>
    <row r="7501" spans="1:1" s="556" customFormat="1" ht="12" hidden="1" customHeight="1">
      <c r="A7501" s="576"/>
    </row>
    <row r="7502" spans="1:1" s="556" customFormat="1" ht="12" hidden="1" customHeight="1">
      <c r="A7502" s="576"/>
    </row>
    <row r="7503" spans="1:1" s="556" customFormat="1" ht="12" hidden="1" customHeight="1">
      <c r="A7503" s="576"/>
    </row>
    <row r="7504" spans="1:1" s="556" customFormat="1" ht="12" hidden="1" customHeight="1">
      <c r="A7504" s="576"/>
    </row>
    <row r="7505" spans="1:1" s="556" customFormat="1" ht="12" hidden="1" customHeight="1">
      <c r="A7505" s="576"/>
    </row>
    <row r="7506" spans="1:1" s="556" customFormat="1" ht="12" hidden="1" customHeight="1">
      <c r="A7506" s="576"/>
    </row>
    <row r="7507" spans="1:1" s="556" customFormat="1" ht="12" hidden="1" customHeight="1">
      <c r="A7507" s="576"/>
    </row>
    <row r="7508" spans="1:1" s="556" customFormat="1" ht="12" hidden="1" customHeight="1">
      <c r="A7508" s="576"/>
    </row>
    <row r="7509" spans="1:1" s="556" customFormat="1" ht="12" hidden="1" customHeight="1">
      <c r="A7509" s="576"/>
    </row>
    <row r="7510" spans="1:1" s="556" customFormat="1" ht="12" hidden="1" customHeight="1">
      <c r="A7510" s="576"/>
    </row>
    <row r="7511" spans="1:1" s="556" customFormat="1" ht="12" hidden="1" customHeight="1">
      <c r="A7511" s="576"/>
    </row>
    <row r="7512" spans="1:1" s="556" customFormat="1" ht="12" hidden="1" customHeight="1">
      <c r="A7512" s="576"/>
    </row>
    <row r="7513" spans="1:1" s="556" customFormat="1" ht="12" hidden="1" customHeight="1">
      <c r="A7513" s="576"/>
    </row>
    <row r="7514" spans="1:1" s="556" customFormat="1" ht="12" hidden="1" customHeight="1">
      <c r="A7514" s="576"/>
    </row>
    <row r="7515" spans="1:1" s="556" customFormat="1" ht="12" hidden="1" customHeight="1">
      <c r="A7515" s="576"/>
    </row>
    <row r="7516" spans="1:1" s="556" customFormat="1" ht="12" hidden="1" customHeight="1">
      <c r="A7516" s="576"/>
    </row>
    <row r="7517" spans="1:1" s="556" customFormat="1" ht="12" hidden="1" customHeight="1">
      <c r="A7517" s="576"/>
    </row>
    <row r="7518" spans="1:1" s="556" customFormat="1" ht="12" hidden="1" customHeight="1">
      <c r="A7518" s="576"/>
    </row>
    <row r="7519" spans="1:1" s="556" customFormat="1" ht="12" hidden="1" customHeight="1">
      <c r="A7519" s="576"/>
    </row>
    <row r="7520" spans="1:1" s="556" customFormat="1" ht="12" hidden="1" customHeight="1">
      <c r="A7520" s="576"/>
    </row>
    <row r="7521" spans="1:1" s="556" customFormat="1" ht="12" hidden="1" customHeight="1">
      <c r="A7521" s="576"/>
    </row>
    <row r="7522" spans="1:1" s="556" customFormat="1" ht="12" hidden="1" customHeight="1">
      <c r="A7522" s="576"/>
    </row>
    <row r="7523" spans="1:1" s="556" customFormat="1" ht="12" hidden="1" customHeight="1">
      <c r="A7523" s="576"/>
    </row>
    <row r="7524" spans="1:1" s="556" customFormat="1" ht="12" hidden="1" customHeight="1">
      <c r="A7524" s="576"/>
    </row>
    <row r="7525" spans="1:1" s="556" customFormat="1" ht="12" hidden="1" customHeight="1">
      <c r="A7525" s="576"/>
    </row>
    <row r="7526" spans="1:1" s="556" customFormat="1" ht="12" hidden="1" customHeight="1">
      <c r="A7526" s="576"/>
    </row>
    <row r="7527" spans="1:1" s="556" customFormat="1" ht="12" hidden="1" customHeight="1">
      <c r="A7527" s="576"/>
    </row>
    <row r="7528" spans="1:1" s="556" customFormat="1" ht="12" hidden="1" customHeight="1">
      <c r="A7528" s="576"/>
    </row>
    <row r="7529" spans="1:1" s="556" customFormat="1" ht="12" hidden="1" customHeight="1">
      <c r="A7529" s="576"/>
    </row>
    <row r="7530" spans="1:1" s="556" customFormat="1" ht="12" hidden="1" customHeight="1">
      <c r="A7530" s="576"/>
    </row>
    <row r="7531" spans="1:1" s="556" customFormat="1" ht="12" hidden="1" customHeight="1">
      <c r="A7531" s="576"/>
    </row>
    <row r="7532" spans="1:1" s="556" customFormat="1" ht="12" hidden="1" customHeight="1">
      <c r="A7532" s="576"/>
    </row>
    <row r="7533" spans="1:1" s="556" customFormat="1" ht="12" hidden="1" customHeight="1">
      <c r="A7533" s="576"/>
    </row>
    <row r="7534" spans="1:1" s="556" customFormat="1" ht="12" hidden="1" customHeight="1">
      <c r="A7534" s="576"/>
    </row>
    <row r="7535" spans="1:1" s="556" customFormat="1" ht="12" hidden="1" customHeight="1">
      <c r="A7535" s="576"/>
    </row>
    <row r="7536" spans="1:1" s="556" customFormat="1" ht="12" hidden="1" customHeight="1">
      <c r="A7536" s="576"/>
    </row>
    <row r="7537" spans="1:1" s="556" customFormat="1" ht="12" hidden="1" customHeight="1">
      <c r="A7537" s="576"/>
    </row>
    <row r="7538" spans="1:1" s="556" customFormat="1" ht="12" hidden="1" customHeight="1">
      <c r="A7538" s="576"/>
    </row>
    <row r="7539" spans="1:1" s="556" customFormat="1" ht="12" hidden="1" customHeight="1">
      <c r="A7539" s="576"/>
    </row>
    <row r="7540" spans="1:1" s="556" customFormat="1" ht="12" hidden="1" customHeight="1">
      <c r="A7540" s="576"/>
    </row>
    <row r="7541" spans="1:1" s="556" customFormat="1" ht="12" hidden="1" customHeight="1">
      <c r="A7541" s="576"/>
    </row>
    <row r="7542" spans="1:1" s="556" customFormat="1" ht="12" hidden="1" customHeight="1">
      <c r="A7542" s="576"/>
    </row>
    <row r="7543" spans="1:1" s="556" customFormat="1" ht="12" hidden="1" customHeight="1">
      <c r="A7543" s="576"/>
    </row>
    <row r="7544" spans="1:1" s="556" customFormat="1" ht="12" hidden="1" customHeight="1">
      <c r="A7544" s="576"/>
    </row>
    <row r="7545" spans="1:1" s="556" customFormat="1" ht="12" hidden="1" customHeight="1">
      <c r="A7545" s="576"/>
    </row>
    <row r="7546" spans="1:1" s="556" customFormat="1" ht="12" hidden="1" customHeight="1">
      <c r="A7546" s="576"/>
    </row>
    <row r="7547" spans="1:1" s="556" customFormat="1" ht="12" hidden="1" customHeight="1">
      <c r="A7547" s="576"/>
    </row>
    <row r="7548" spans="1:1" s="556" customFormat="1" ht="12" hidden="1" customHeight="1">
      <c r="A7548" s="576"/>
    </row>
    <row r="7549" spans="1:1" s="556" customFormat="1" ht="12" hidden="1" customHeight="1">
      <c r="A7549" s="576"/>
    </row>
    <row r="7550" spans="1:1" s="556" customFormat="1" ht="12" hidden="1" customHeight="1">
      <c r="A7550" s="576"/>
    </row>
    <row r="7551" spans="1:1" s="556" customFormat="1" ht="12" hidden="1" customHeight="1">
      <c r="A7551" s="576"/>
    </row>
    <row r="7552" spans="1:1" s="556" customFormat="1" ht="12" hidden="1" customHeight="1">
      <c r="A7552" s="576"/>
    </row>
    <row r="7553" spans="1:1" s="556" customFormat="1" ht="12" hidden="1" customHeight="1">
      <c r="A7553" s="576"/>
    </row>
    <row r="7554" spans="1:1" s="556" customFormat="1" ht="12" hidden="1" customHeight="1">
      <c r="A7554" s="576"/>
    </row>
    <row r="7555" spans="1:1" s="556" customFormat="1" ht="12" hidden="1" customHeight="1">
      <c r="A7555" s="576"/>
    </row>
    <row r="7556" spans="1:1" s="556" customFormat="1" ht="12" hidden="1" customHeight="1">
      <c r="A7556" s="576"/>
    </row>
    <row r="7557" spans="1:1" s="556" customFormat="1" ht="12" hidden="1" customHeight="1">
      <c r="A7557" s="576"/>
    </row>
    <row r="7558" spans="1:1" s="556" customFormat="1" ht="12" hidden="1" customHeight="1">
      <c r="A7558" s="576"/>
    </row>
    <row r="7559" spans="1:1" s="556" customFormat="1" ht="12" hidden="1" customHeight="1">
      <c r="A7559" s="576"/>
    </row>
    <row r="7560" spans="1:1" s="556" customFormat="1" ht="12" hidden="1" customHeight="1">
      <c r="A7560" s="576"/>
    </row>
    <row r="7561" spans="1:1" s="556" customFormat="1" ht="12" hidden="1" customHeight="1">
      <c r="A7561" s="576"/>
    </row>
    <row r="7562" spans="1:1" s="556" customFormat="1" ht="12" hidden="1" customHeight="1">
      <c r="A7562" s="576"/>
    </row>
    <row r="7563" spans="1:1" s="556" customFormat="1" ht="12" hidden="1" customHeight="1">
      <c r="A7563" s="576"/>
    </row>
    <row r="7564" spans="1:1" s="556" customFormat="1" ht="12" hidden="1" customHeight="1">
      <c r="A7564" s="576"/>
    </row>
    <row r="7565" spans="1:1" s="556" customFormat="1" ht="12" hidden="1" customHeight="1">
      <c r="A7565" s="576"/>
    </row>
    <row r="7566" spans="1:1" s="556" customFormat="1" ht="12" hidden="1" customHeight="1">
      <c r="A7566" s="576"/>
    </row>
    <row r="7567" spans="1:1" s="556" customFormat="1" ht="12" hidden="1" customHeight="1">
      <c r="A7567" s="576"/>
    </row>
    <row r="7568" spans="1:1" s="556" customFormat="1" ht="12" hidden="1" customHeight="1">
      <c r="A7568" s="576"/>
    </row>
    <row r="7569" spans="1:1" s="556" customFormat="1" ht="12" hidden="1" customHeight="1">
      <c r="A7569" s="576"/>
    </row>
    <row r="7570" spans="1:1" s="556" customFormat="1" ht="12" hidden="1" customHeight="1">
      <c r="A7570" s="576"/>
    </row>
    <row r="7571" spans="1:1" s="556" customFormat="1" ht="12" hidden="1" customHeight="1">
      <c r="A7571" s="576"/>
    </row>
    <row r="7572" spans="1:1" s="556" customFormat="1" ht="12" hidden="1" customHeight="1">
      <c r="A7572" s="576"/>
    </row>
    <row r="7573" spans="1:1" s="556" customFormat="1" ht="12" hidden="1" customHeight="1">
      <c r="A7573" s="576"/>
    </row>
    <row r="7574" spans="1:1" s="556" customFormat="1" ht="12" hidden="1" customHeight="1">
      <c r="A7574" s="576"/>
    </row>
    <row r="7575" spans="1:1" s="556" customFormat="1" ht="12" hidden="1" customHeight="1">
      <c r="A7575" s="576"/>
    </row>
    <row r="7576" spans="1:1" s="556" customFormat="1" ht="12" hidden="1" customHeight="1">
      <c r="A7576" s="576"/>
    </row>
    <row r="7577" spans="1:1" s="556" customFormat="1" ht="12" hidden="1" customHeight="1">
      <c r="A7577" s="576"/>
    </row>
    <row r="7578" spans="1:1" s="556" customFormat="1" ht="12" hidden="1" customHeight="1">
      <c r="A7578" s="576"/>
    </row>
    <row r="7579" spans="1:1" s="556" customFormat="1" ht="12" hidden="1" customHeight="1">
      <c r="A7579" s="576"/>
    </row>
    <row r="7580" spans="1:1" s="556" customFormat="1" ht="12" hidden="1" customHeight="1">
      <c r="A7580" s="576"/>
    </row>
    <row r="7581" spans="1:1" s="556" customFormat="1" ht="12" hidden="1" customHeight="1">
      <c r="A7581" s="576"/>
    </row>
    <row r="7582" spans="1:1" s="556" customFormat="1" ht="12" hidden="1" customHeight="1">
      <c r="A7582" s="576"/>
    </row>
    <row r="7583" spans="1:1" s="556" customFormat="1" ht="12" hidden="1" customHeight="1">
      <c r="A7583" s="576"/>
    </row>
    <row r="7584" spans="1:1" s="556" customFormat="1" ht="12" hidden="1" customHeight="1">
      <c r="A7584" s="576"/>
    </row>
    <row r="7585" spans="1:1" s="556" customFormat="1" ht="12" hidden="1" customHeight="1">
      <c r="A7585" s="576"/>
    </row>
    <row r="7586" spans="1:1" s="556" customFormat="1" ht="12" hidden="1" customHeight="1">
      <c r="A7586" s="576"/>
    </row>
    <row r="7587" spans="1:1" s="556" customFormat="1" ht="12" hidden="1" customHeight="1">
      <c r="A7587" s="576"/>
    </row>
    <row r="7588" spans="1:1" s="556" customFormat="1" ht="12" hidden="1" customHeight="1">
      <c r="A7588" s="576"/>
    </row>
    <row r="7589" spans="1:1" s="556" customFormat="1" ht="12" hidden="1" customHeight="1">
      <c r="A7589" s="576"/>
    </row>
    <row r="7590" spans="1:1" s="556" customFormat="1" ht="12" hidden="1" customHeight="1">
      <c r="A7590" s="576"/>
    </row>
    <row r="7591" spans="1:1" s="556" customFormat="1" ht="12" hidden="1" customHeight="1">
      <c r="A7591" s="576"/>
    </row>
    <row r="7592" spans="1:1" s="556" customFormat="1" ht="12" hidden="1" customHeight="1">
      <c r="A7592" s="576"/>
    </row>
    <row r="7593" spans="1:1" s="556" customFormat="1" ht="12" hidden="1" customHeight="1">
      <c r="A7593" s="576"/>
    </row>
    <row r="7594" spans="1:1" s="556" customFormat="1" ht="12" hidden="1" customHeight="1">
      <c r="A7594" s="576"/>
    </row>
    <row r="7595" spans="1:1" s="556" customFormat="1" ht="12" hidden="1" customHeight="1">
      <c r="A7595" s="576"/>
    </row>
    <row r="7596" spans="1:1" s="556" customFormat="1" ht="12" hidden="1" customHeight="1">
      <c r="A7596" s="576"/>
    </row>
    <row r="7597" spans="1:1" s="556" customFormat="1" ht="12" hidden="1" customHeight="1">
      <c r="A7597" s="576"/>
    </row>
    <row r="7598" spans="1:1" s="556" customFormat="1" ht="12" hidden="1" customHeight="1">
      <c r="A7598" s="576"/>
    </row>
    <row r="7599" spans="1:1" s="556" customFormat="1" ht="12" hidden="1" customHeight="1">
      <c r="A7599" s="576"/>
    </row>
    <row r="7600" spans="1:1" s="556" customFormat="1" ht="12" hidden="1" customHeight="1">
      <c r="A7600" s="576"/>
    </row>
    <row r="7601" spans="1:1" s="556" customFormat="1" ht="12" hidden="1" customHeight="1">
      <c r="A7601" s="576"/>
    </row>
    <row r="7602" spans="1:1" s="556" customFormat="1" ht="12" hidden="1" customHeight="1">
      <c r="A7602" s="576"/>
    </row>
    <row r="7603" spans="1:1" s="556" customFormat="1" ht="12" hidden="1" customHeight="1">
      <c r="A7603" s="576"/>
    </row>
    <row r="7604" spans="1:1" s="556" customFormat="1" ht="12" hidden="1" customHeight="1">
      <c r="A7604" s="576"/>
    </row>
    <row r="7605" spans="1:1" s="556" customFormat="1" ht="12" hidden="1" customHeight="1">
      <c r="A7605" s="576"/>
    </row>
    <row r="7606" spans="1:1" s="556" customFormat="1" ht="12" hidden="1" customHeight="1">
      <c r="A7606" s="576"/>
    </row>
    <row r="7607" spans="1:1" s="556" customFormat="1" ht="12" hidden="1" customHeight="1">
      <c r="A7607" s="576"/>
    </row>
    <row r="7608" spans="1:1" s="556" customFormat="1" ht="12" hidden="1" customHeight="1">
      <c r="A7608" s="576"/>
    </row>
    <row r="7609" spans="1:1" s="556" customFormat="1" ht="12" hidden="1" customHeight="1">
      <c r="A7609" s="576"/>
    </row>
    <row r="7610" spans="1:1" s="556" customFormat="1" ht="12" hidden="1" customHeight="1">
      <c r="A7610" s="576"/>
    </row>
    <row r="7611" spans="1:1" s="556" customFormat="1" ht="12" hidden="1" customHeight="1">
      <c r="A7611" s="576"/>
    </row>
    <row r="7612" spans="1:1" s="556" customFormat="1" ht="12" hidden="1" customHeight="1">
      <c r="A7612" s="576"/>
    </row>
    <row r="7613" spans="1:1" s="556" customFormat="1" ht="12" hidden="1" customHeight="1">
      <c r="A7613" s="576"/>
    </row>
    <row r="7614" spans="1:1" s="556" customFormat="1" ht="12" hidden="1" customHeight="1">
      <c r="A7614" s="576"/>
    </row>
    <row r="7615" spans="1:1" s="556" customFormat="1" ht="12" hidden="1" customHeight="1">
      <c r="A7615" s="576"/>
    </row>
    <row r="7616" spans="1:1" s="556" customFormat="1" ht="12" hidden="1" customHeight="1">
      <c r="A7616" s="576"/>
    </row>
    <row r="7617" spans="1:1" s="556" customFormat="1" ht="12" hidden="1" customHeight="1">
      <c r="A7617" s="576"/>
    </row>
    <row r="7618" spans="1:1" s="556" customFormat="1" ht="12" hidden="1" customHeight="1">
      <c r="A7618" s="576"/>
    </row>
    <row r="7619" spans="1:1" s="556" customFormat="1" ht="12" hidden="1" customHeight="1">
      <c r="A7619" s="576"/>
    </row>
    <row r="7620" spans="1:1" s="556" customFormat="1" ht="12" hidden="1" customHeight="1">
      <c r="A7620" s="576"/>
    </row>
    <row r="7621" spans="1:1" s="556" customFormat="1" ht="12" hidden="1" customHeight="1">
      <c r="A7621" s="576"/>
    </row>
    <row r="7622" spans="1:1" s="556" customFormat="1" ht="12" hidden="1" customHeight="1">
      <c r="A7622" s="576"/>
    </row>
    <row r="7623" spans="1:1" s="556" customFormat="1" ht="12" hidden="1" customHeight="1">
      <c r="A7623" s="576"/>
    </row>
    <row r="7624" spans="1:1" s="556" customFormat="1" ht="12" hidden="1" customHeight="1">
      <c r="A7624" s="576"/>
    </row>
    <row r="7625" spans="1:1" s="556" customFormat="1" ht="12" hidden="1" customHeight="1">
      <c r="A7625" s="576"/>
    </row>
    <row r="7626" spans="1:1" s="556" customFormat="1" ht="12" hidden="1" customHeight="1">
      <c r="A7626" s="576"/>
    </row>
    <row r="7627" spans="1:1" s="556" customFormat="1" ht="12" hidden="1" customHeight="1">
      <c r="A7627" s="576"/>
    </row>
    <row r="7628" spans="1:1" s="556" customFormat="1" ht="12" hidden="1" customHeight="1">
      <c r="A7628" s="576"/>
    </row>
    <row r="7629" spans="1:1" s="556" customFormat="1" ht="12" hidden="1" customHeight="1">
      <c r="A7629" s="576"/>
    </row>
    <row r="7630" spans="1:1" s="556" customFormat="1" ht="12" hidden="1" customHeight="1">
      <c r="A7630" s="576"/>
    </row>
    <row r="7631" spans="1:1" s="556" customFormat="1" ht="12" hidden="1" customHeight="1">
      <c r="A7631" s="576"/>
    </row>
    <row r="7632" spans="1:1" s="556" customFormat="1" ht="12" hidden="1" customHeight="1">
      <c r="A7632" s="576"/>
    </row>
    <row r="7633" spans="1:1" s="556" customFormat="1" ht="12" hidden="1" customHeight="1">
      <c r="A7633" s="576"/>
    </row>
    <row r="7634" spans="1:1" s="556" customFormat="1" ht="12" hidden="1" customHeight="1">
      <c r="A7634" s="576"/>
    </row>
    <row r="7635" spans="1:1" s="556" customFormat="1" ht="12" hidden="1" customHeight="1">
      <c r="A7635" s="576"/>
    </row>
    <row r="7636" spans="1:1" s="556" customFormat="1" ht="12" hidden="1" customHeight="1">
      <c r="A7636" s="576"/>
    </row>
    <row r="7637" spans="1:1" s="556" customFormat="1" ht="12" hidden="1" customHeight="1">
      <c r="A7637" s="576"/>
    </row>
    <row r="7638" spans="1:1" s="556" customFormat="1" ht="12" hidden="1" customHeight="1">
      <c r="A7638" s="576"/>
    </row>
    <row r="7639" spans="1:1" s="556" customFormat="1" ht="12" hidden="1" customHeight="1">
      <c r="A7639" s="576"/>
    </row>
    <row r="7640" spans="1:1" s="556" customFormat="1" ht="12" hidden="1" customHeight="1">
      <c r="A7640" s="576"/>
    </row>
    <row r="7641" spans="1:1" s="556" customFormat="1" ht="12" hidden="1" customHeight="1">
      <c r="A7641" s="576"/>
    </row>
    <row r="7642" spans="1:1" s="556" customFormat="1" ht="12" hidden="1" customHeight="1">
      <c r="A7642" s="576"/>
    </row>
    <row r="7643" spans="1:1" s="556" customFormat="1" ht="12" hidden="1" customHeight="1">
      <c r="A7643" s="576"/>
    </row>
    <row r="7644" spans="1:1" s="556" customFormat="1" ht="12" hidden="1" customHeight="1">
      <c r="A7644" s="576"/>
    </row>
    <row r="7645" spans="1:1" s="556" customFormat="1" ht="12" hidden="1" customHeight="1">
      <c r="A7645" s="576"/>
    </row>
    <row r="7646" spans="1:1" s="556" customFormat="1" ht="12" hidden="1" customHeight="1">
      <c r="A7646" s="576"/>
    </row>
    <row r="7647" spans="1:1" s="556" customFormat="1" ht="12" hidden="1" customHeight="1">
      <c r="A7647" s="576"/>
    </row>
    <row r="7648" spans="1:1" s="556" customFormat="1" ht="12" hidden="1" customHeight="1">
      <c r="A7648" s="576"/>
    </row>
    <row r="7649" spans="1:1" s="556" customFormat="1" ht="12" hidden="1" customHeight="1">
      <c r="A7649" s="576"/>
    </row>
    <row r="7650" spans="1:1" s="556" customFormat="1" ht="12" hidden="1" customHeight="1">
      <c r="A7650" s="576"/>
    </row>
    <row r="7651" spans="1:1" s="556" customFormat="1" ht="12" hidden="1" customHeight="1">
      <c r="A7651" s="576"/>
    </row>
    <row r="7652" spans="1:1" s="556" customFormat="1" ht="12" hidden="1" customHeight="1">
      <c r="A7652" s="576"/>
    </row>
    <row r="7653" spans="1:1" s="556" customFormat="1" ht="12" hidden="1" customHeight="1">
      <c r="A7653" s="576"/>
    </row>
    <row r="7654" spans="1:1" s="556" customFormat="1" ht="12" hidden="1" customHeight="1">
      <c r="A7654" s="576"/>
    </row>
    <row r="7655" spans="1:1" s="556" customFormat="1" ht="12" hidden="1" customHeight="1">
      <c r="A7655" s="576"/>
    </row>
    <row r="7656" spans="1:1" s="556" customFormat="1" ht="12" hidden="1" customHeight="1">
      <c r="A7656" s="576"/>
    </row>
    <row r="7657" spans="1:1" s="556" customFormat="1" ht="12" hidden="1" customHeight="1">
      <c r="A7657" s="576"/>
    </row>
    <row r="7658" spans="1:1" s="556" customFormat="1" ht="12" hidden="1" customHeight="1">
      <c r="A7658" s="576"/>
    </row>
    <row r="7659" spans="1:1" s="556" customFormat="1" ht="12" hidden="1" customHeight="1">
      <c r="A7659" s="576"/>
    </row>
    <row r="7660" spans="1:1" s="556" customFormat="1" ht="12" hidden="1" customHeight="1">
      <c r="A7660" s="576"/>
    </row>
    <row r="7661" spans="1:1" s="556" customFormat="1" ht="12" hidden="1" customHeight="1">
      <c r="A7661" s="576"/>
    </row>
    <row r="7662" spans="1:1" s="556" customFormat="1" ht="12" hidden="1" customHeight="1">
      <c r="A7662" s="576"/>
    </row>
    <row r="7663" spans="1:1" s="556" customFormat="1" ht="12" hidden="1" customHeight="1">
      <c r="A7663" s="576"/>
    </row>
    <row r="7664" spans="1:1" s="556" customFormat="1" ht="12" hidden="1" customHeight="1">
      <c r="A7664" s="576"/>
    </row>
    <row r="7665" spans="1:1" s="556" customFormat="1" ht="12" hidden="1" customHeight="1">
      <c r="A7665" s="576"/>
    </row>
    <row r="7666" spans="1:1" s="556" customFormat="1" ht="12" hidden="1" customHeight="1">
      <c r="A7666" s="576"/>
    </row>
    <row r="7667" spans="1:1" s="556" customFormat="1" ht="12" hidden="1" customHeight="1">
      <c r="A7667" s="576"/>
    </row>
    <row r="7668" spans="1:1" s="556" customFormat="1" ht="12" hidden="1" customHeight="1">
      <c r="A7668" s="576"/>
    </row>
    <row r="7669" spans="1:1" s="556" customFormat="1" ht="12" hidden="1" customHeight="1">
      <c r="A7669" s="576"/>
    </row>
    <row r="7670" spans="1:1" s="556" customFormat="1" ht="12" hidden="1" customHeight="1">
      <c r="A7670" s="576"/>
    </row>
    <row r="7671" spans="1:1" s="556" customFormat="1" ht="12" hidden="1" customHeight="1">
      <c r="A7671" s="576"/>
    </row>
    <row r="7672" spans="1:1" s="556" customFormat="1" ht="12" hidden="1" customHeight="1">
      <c r="A7672" s="576"/>
    </row>
    <row r="7673" spans="1:1" s="556" customFormat="1" ht="12" hidden="1" customHeight="1">
      <c r="A7673" s="576"/>
    </row>
    <row r="7674" spans="1:1" s="556" customFormat="1" ht="12" hidden="1" customHeight="1">
      <c r="A7674" s="576"/>
    </row>
    <row r="7675" spans="1:1" s="556" customFormat="1" ht="12" hidden="1" customHeight="1">
      <c r="A7675" s="576"/>
    </row>
    <row r="7676" spans="1:1" s="556" customFormat="1" ht="12" hidden="1" customHeight="1">
      <c r="A7676" s="576"/>
    </row>
    <row r="7677" spans="1:1" s="556" customFormat="1" ht="12" hidden="1" customHeight="1">
      <c r="A7677" s="576"/>
    </row>
    <row r="7678" spans="1:1" s="556" customFormat="1" ht="12" hidden="1" customHeight="1">
      <c r="A7678" s="576"/>
    </row>
    <row r="7679" spans="1:1" s="556" customFormat="1" ht="12" hidden="1" customHeight="1">
      <c r="A7679" s="576"/>
    </row>
    <row r="7680" spans="1:1" s="556" customFormat="1" ht="12" hidden="1" customHeight="1">
      <c r="A7680" s="576"/>
    </row>
    <row r="7681" spans="1:1" s="556" customFormat="1" ht="12" hidden="1" customHeight="1">
      <c r="A7681" s="576"/>
    </row>
    <row r="7682" spans="1:1" s="556" customFormat="1" ht="12" hidden="1" customHeight="1">
      <c r="A7682" s="576"/>
    </row>
    <row r="7683" spans="1:1" s="556" customFormat="1" ht="12" hidden="1" customHeight="1">
      <c r="A7683" s="576"/>
    </row>
    <row r="7684" spans="1:1" s="556" customFormat="1" ht="12" hidden="1" customHeight="1">
      <c r="A7684" s="576"/>
    </row>
    <row r="7685" spans="1:1" s="556" customFormat="1" ht="12" hidden="1" customHeight="1">
      <c r="A7685" s="576"/>
    </row>
    <row r="7686" spans="1:1" s="556" customFormat="1" ht="12" hidden="1" customHeight="1">
      <c r="A7686" s="576"/>
    </row>
    <row r="7687" spans="1:1" s="556" customFormat="1" ht="12" hidden="1" customHeight="1">
      <c r="A7687" s="576"/>
    </row>
    <row r="7688" spans="1:1" s="556" customFormat="1" ht="12" hidden="1" customHeight="1">
      <c r="A7688" s="576"/>
    </row>
    <row r="7689" spans="1:1" s="556" customFormat="1" ht="12" hidden="1" customHeight="1">
      <c r="A7689" s="576"/>
    </row>
    <row r="7690" spans="1:1" s="556" customFormat="1" ht="12" hidden="1" customHeight="1">
      <c r="A7690" s="576"/>
    </row>
    <row r="7691" spans="1:1" s="556" customFormat="1" ht="12" hidden="1" customHeight="1">
      <c r="A7691" s="576"/>
    </row>
    <row r="7692" spans="1:1" s="556" customFormat="1" ht="12" hidden="1" customHeight="1">
      <c r="A7692" s="576"/>
    </row>
    <row r="7693" spans="1:1" s="556" customFormat="1" ht="12" hidden="1" customHeight="1">
      <c r="A7693" s="576"/>
    </row>
    <row r="7694" spans="1:1" s="556" customFormat="1" ht="12" hidden="1" customHeight="1">
      <c r="A7694" s="576"/>
    </row>
    <row r="7695" spans="1:1" s="556" customFormat="1" ht="12" hidden="1" customHeight="1">
      <c r="A7695" s="576"/>
    </row>
    <row r="7696" spans="1:1" s="556" customFormat="1" ht="12" hidden="1" customHeight="1">
      <c r="A7696" s="576"/>
    </row>
    <row r="7697" spans="1:1" s="556" customFormat="1" ht="12" hidden="1" customHeight="1">
      <c r="A7697" s="576"/>
    </row>
    <row r="7698" spans="1:1" s="556" customFormat="1" ht="12" hidden="1" customHeight="1">
      <c r="A7698" s="576"/>
    </row>
    <row r="7699" spans="1:1" s="556" customFormat="1" ht="12" hidden="1" customHeight="1">
      <c r="A7699" s="576"/>
    </row>
    <row r="7700" spans="1:1" s="556" customFormat="1" ht="12" hidden="1" customHeight="1">
      <c r="A7700" s="576"/>
    </row>
    <row r="7701" spans="1:1" s="556" customFormat="1" ht="12" hidden="1" customHeight="1">
      <c r="A7701" s="576"/>
    </row>
    <row r="7702" spans="1:1" s="556" customFormat="1" ht="12" hidden="1" customHeight="1">
      <c r="A7702" s="576"/>
    </row>
    <row r="7703" spans="1:1" s="556" customFormat="1" ht="12" hidden="1" customHeight="1">
      <c r="A7703" s="576"/>
    </row>
    <row r="7704" spans="1:1" s="556" customFormat="1" ht="12" hidden="1" customHeight="1">
      <c r="A7704" s="576"/>
    </row>
    <row r="7705" spans="1:1" s="556" customFormat="1" ht="12" hidden="1" customHeight="1">
      <c r="A7705" s="576"/>
    </row>
    <row r="7706" spans="1:1" s="556" customFormat="1" ht="12" hidden="1" customHeight="1">
      <c r="A7706" s="576"/>
    </row>
    <row r="7707" spans="1:1" s="556" customFormat="1" ht="12" hidden="1" customHeight="1">
      <c r="A7707" s="576"/>
    </row>
    <row r="7708" spans="1:1" s="556" customFormat="1" ht="12" hidden="1" customHeight="1">
      <c r="A7708" s="576"/>
    </row>
    <row r="7709" spans="1:1" s="556" customFormat="1" ht="12" hidden="1" customHeight="1">
      <c r="A7709" s="576"/>
    </row>
    <row r="7710" spans="1:1" s="556" customFormat="1" ht="12" hidden="1" customHeight="1">
      <c r="A7710" s="576"/>
    </row>
    <row r="7711" spans="1:1" s="556" customFormat="1" ht="12" hidden="1" customHeight="1">
      <c r="A7711" s="576"/>
    </row>
    <row r="7712" spans="1:1" s="556" customFormat="1" ht="12" hidden="1" customHeight="1">
      <c r="A7712" s="576"/>
    </row>
    <row r="7713" spans="1:1" s="556" customFormat="1" ht="12" hidden="1" customHeight="1">
      <c r="A7713" s="576"/>
    </row>
    <row r="7714" spans="1:1" s="556" customFormat="1" ht="12" hidden="1" customHeight="1">
      <c r="A7714" s="576"/>
    </row>
    <row r="7715" spans="1:1" s="556" customFormat="1" ht="12" hidden="1" customHeight="1">
      <c r="A7715" s="576"/>
    </row>
    <row r="7716" spans="1:1" s="556" customFormat="1" ht="12" hidden="1" customHeight="1">
      <c r="A7716" s="576"/>
    </row>
    <row r="7717" spans="1:1" s="556" customFormat="1" ht="12" hidden="1" customHeight="1">
      <c r="A7717" s="576"/>
    </row>
    <row r="7718" spans="1:1" s="556" customFormat="1" ht="12" hidden="1" customHeight="1">
      <c r="A7718" s="576"/>
    </row>
    <row r="7719" spans="1:1" s="556" customFormat="1" ht="12" hidden="1" customHeight="1">
      <c r="A7719" s="576"/>
    </row>
    <row r="7720" spans="1:1" s="556" customFormat="1" ht="12" hidden="1" customHeight="1">
      <c r="A7720" s="576"/>
    </row>
    <row r="7721" spans="1:1" s="556" customFormat="1" ht="12" hidden="1" customHeight="1">
      <c r="A7721" s="576"/>
    </row>
    <row r="7722" spans="1:1" s="556" customFormat="1" ht="12" hidden="1" customHeight="1">
      <c r="A7722" s="576"/>
    </row>
    <row r="7723" spans="1:1" s="556" customFormat="1" ht="12" hidden="1" customHeight="1">
      <c r="A7723" s="576"/>
    </row>
    <row r="7724" spans="1:1" s="556" customFormat="1" ht="12" hidden="1" customHeight="1">
      <c r="A7724" s="576"/>
    </row>
    <row r="7725" spans="1:1" s="556" customFormat="1" ht="12" hidden="1" customHeight="1">
      <c r="A7725" s="576"/>
    </row>
    <row r="7726" spans="1:1" s="556" customFormat="1" ht="12" hidden="1" customHeight="1">
      <c r="A7726" s="576"/>
    </row>
    <row r="7727" spans="1:1" s="556" customFormat="1" ht="12" hidden="1" customHeight="1">
      <c r="A7727" s="576"/>
    </row>
    <row r="7728" spans="1:1" s="556" customFormat="1" ht="12" hidden="1" customHeight="1">
      <c r="A7728" s="576"/>
    </row>
    <row r="7729" spans="1:1" s="556" customFormat="1" ht="12" hidden="1" customHeight="1">
      <c r="A7729" s="576"/>
    </row>
    <row r="7730" spans="1:1" s="556" customFormat="1" ht="12" hidden="1" customHeight="1">
      <c r="A7730" s="576"/>
    </row>
    <row r="7731" spans="1:1" s="556" customFormat="1" ht="12" hidden="1" customHeight="1">
      <c r="A7731" s="576"/>
    </row>
    <row r="7732" spans="1:1" s="556" customFormat="1" ht="12" hidden="1" customHeight="1">
      <c r="A7732" s="576"/>
    </row>
    <row r="7733" spans="1:1" s="556" customFormat="1" ht="12" hidden="1" customHeight="1">
      <c r="A7733" s="576"/>
    </row>
    <row r="7734" spans="1:1" s="556" customFormat="1" ht="12" hidden="1" customHeight="1">
      <c r="A7734" s="576"/>
    </row>
    <row r="7735" spans="1:1" s="556" customFormat="1" ht="12" hidden="1" customHeight="1">
      <c r="A7735" s="576"/>
    </row>
    <row r="7736" spans="1:1" s="556" customFormat="1" ht="12" hidden="1" customHeight="1">
      <c r="A7736" s="576"/>
    </row>
    <row r="7737" spans="1:1" s="556" customFormat="1" ht="12" hidden="1" customHeight="1">
      <c r="A7737" s="576"/>
    </row>
    <row r="7738" spans="1:1" s="556" customFormat="1" ht="12" hidden="1" customHeight="1">
      <c r="A7738" s="576"/>
    </row>
    <row r="7739" spans="1:1" s="556" customFormat="1" ht="12" hidden="1" customHeight="1">
      <c r="A7739" s="576"/>
    </row>
    <row r="7740" spans="1:1" s="556" customFormat="1" ht="12" hidden="1" customHeight="1">
      <c r="A7740" s="576"/>
    </row>
    <row r="7741" spans="1:1" s="556" customFormat="1" ht="12" hidden="1" customHeight="1">
      <c r="A7741" s="576"/>
    </row>
    <row r="7742" spans="1:1" s="556" customFormat="1" ht="12" hidden="1" customHeight="1">
      <c r="A7742" s="576"/>
    </row>
    <row r="7743" spans="1:1" s="556" customFormat="1" ht="12" hidden="1" customHeight="1">
      <c r="A7743" s="576"/>
    </row>
    <row r="7744" spans="1:1" s="556" customFormat="1" ht="12" hidden="1" customHeight="1">
      <c r="A7744" s="576"/>
    </row>
    <row r="7745" spans="1:1" s="556" customFormat="1" ht="12" hidden="1" customHeight="1">
      <c r="A7745" s="576"/>
    </row>
    <row r="7746" spans="1:1" s="556" customFormat="1" ht="12" hidden="1" customHeight="1">
      <c r="A7746" s="576"/>
    </row>
    <row r="7747" spans="1:1" s="556" customFormat="1" ht="12" hidden="1" customHeight="1">
      <c r="A7747" s="576"/>
    </row>
    <row r="7748" spans="1:1" s="556" customFormat="1" ht="12" hidden="1" customHeight="1">
      <c r="A7748" s="576"/>
    </row>
    <row r="7749" spans="1:1" s="556" customFormat="1" ht="12" hidden="1" customHeight="1">
      <c r="A7749" s="576"/>
    </row>
    <row r="7750" spans="1:1" s="556" customFormat="1" ht="12" hidden="1" customHeight="1">
      <c r="A7750" s="576"/>
    </row>
    <row r="7751" spans="1:1" s="556" customFormat="1" ht="12" hidden="1" customHeight="1">
      <c r="A7751" s="576"/>
    </row>
    <row r="7752" spans="1:1" s="556" customFormat="1" ht="12" hidden="1" customHeight="1">
      <c r="A7752" s="576"/>
    </row>
    <row r="7753" spans="1:1" s="556" customFormat="1" ht="12" hidden="1" customHeight="1">
      <c r="A7753" s="576"/>
    </row>
    <row r="7754" spans="1:1" s="556" customFormat="1" ht="12" hidden="1" customHeight="1">
      <c r="A7754" s="576"/>
    </row>
    <row r="7755" spans="1:1" s="556" customFormat="1" ht="12" hidden="1" customHeight="1">
      <c r="A7755" s="576"/>
    </row>
    <row r="7756" spans="1:1" s="556" customFormat="1" ht="12" hidden="1" customHeight="1">
      <c r="A7756" s="576"/>
    </row>
    <row r="7757" spans="1:1" s="556" customFormat="1" ht="12" hidden="1" customHeight="1">
      <c r="A7757" s="576"/>
    </row>
    <row r="7758" spans="1:1" s="556" customFormat="1" ht="12" hidden="1" customHeight="1">
      <c r="A7758" s="576"/>
    </row>
    <row r="7759" spans="1:1" s="556" customFormat="1" ht="12" hidden="1" customHeight="1">
      <c r="A7759" s="576"/>
    </row>
    <row r="7760" spans="1:1" s="556" customFormat="1" ht="12" hidden="1" customHeight="1">
      <c r="A7760" s="576"/>
    </row>
    <row r="7761" spans="1:1" s="556" customFormat="1" ht="12" hidden="1" customHeight="1">
      <c r="A7761" s="576"/>
    </row>
    <row r="7762" spans="1:1" s="556" customFormat="1" ht="12" hidden="1" customHeight="1">
      <c r="A7762" s="576"/>
    </row>
    <row r="7763" spans="1:1" s="556" customFormat="1" ht="12" hidden="1" customHeight="1">
      <c r="A7763" s="576"/>
    </row>
    <row r="7764" spans="1:1" s="556" customFormat="1" ht="12" hidden="1" customHeight="1">
      <c r="A7764" s="576"/>
    </row>
    <row r="7765" spans="1:1" s="556" customFormat="1" ht="12" hidden="1" customHeight="1">
      <c r="A7765" s="576"/>
    </row>
    <row r="7766" spans="1:1" s="556" customFormat="1" ht="12" hidden="1" customHeight="1">
      <c r="A7766" s="576"/>
    </row>
    <row r="7767" spans="1:1" s="556" customFormat="1" ht="12" hidden="1" customHeight="1">
      <c r="A7767" s="576"/>
    </row>
    <row r="7768" spans="1:1" s="556" customFormat="1" ht="12" hidden="1" customHeight="1">
      <c r="A7768" s="576"/>
    </row>
    <row r="7769" spans="1:1" s="556" customFormat="1" ht="12" hidden="1" customHeight="1">
      <c r="A7769" s="576"/>
    </row>
    <row r="7770" spans="1:1" s="556" customFormat="1" ht="12" hidden="1" customHeight="1">
      <c r="A7770" s="576"/>
    </row>
    <row r="7771" spans="1:1" s="556" customFormat="1" ht="12" hidden="1" customHeight="1">
      <c r="A7771" s="576"/>
    </row>
    <row r="7772" spans="1:1" s="556" customFormat="1" ht="12" hidden="1" customHeight="1">
      <c r="A7772" s="576"/>
    </row>
    <row r="7773" spans="1:1" s="556" customFormat="1" ht="12" hidden="1" customHeight="1">
      <c r="A7773" s="576"/>
    </row>
    <row r="7774" spans="1:1" s="556" customFormat="1" ht="12" hidden="1" customHeight="1">
      <c r="A7774" s="576"/>
    </row>
    <row r="7775" spans="1:1" s="556" customFormat="1" ht="12" hidden="1" customHeight="1">
      <c r="A7775" s="576"/>
    </row>
    <row r="7776" spans="1:1" s="556" customFormat="1" ht="12" hidden="1" customHeight="1">
      <c r="A7776" s="576"/>
    </row>
    <row r="7777" spans="1:1" s="556" customFormat="1" ht="12" hidden="1" customHeight="1">
      <c r="A7777" s="576"/>
    </row>
    <row r="7778" spans="1:1" s="556" customFormat="1" ht="12" hidden="1" customHeight="1">
      <c r="A7778" s="576"/>
    </row>
    <row r="7779" spans="1:1" s="556" customFormat="1" ht="12" hidden="1" customHeight="1">
      <c r="A7779" s="576"/>
    </row>
    <row r="7780" spans="1:1" s="556" customFormat="1" ht="12" hidden="1" customHeight="1">
      <c r="A7780" s="576"/>
    </row>
    <row r="7781" spans="1:1" s="556" customFormat="1" ht="12" hidden="1" customHeight="1">
      <c r="A7781" s="576"/>
    </row>
    <row r="7782" spans="1:1" s="556" customFormat="1" ht="12" hidden="1" customHeight="1">
      <c r="A7782" s="576"/>
    </row>
    <row r="7783" spans="1:1" s="556" customFormat="1" ht="12" hidden="1" customHeight="1">
      <c r="A7783" s="576"/>
    </row>
    <row r="7784" spans="1:1" s="556" customFormat="1" ht="12" hidden="1" customHeight="1">
      <c r="A7784" s="576"/>
    </row>
    <row r="7785" spans="1:1" s="556" customFormat="1" ht="12" hidden="1" customHeight="1">
      <c r="A7785" s="576"/>
    </row>
    <row r="7786" spans="1:1" s="556" customFormat="1" ht="12" hidden="1" customHeight="1">
      <c r="A7786" s="576"/>
    </row>
    <row r="7787" spans="1:1" s="556" customFormat="1" ht="12" hidden="1" customHeight="1">
      <c r="A7787" s="576"/>
    </row>
    <row r="7788" spans="1:1" s="556" customFormat="1" ht="12" hidden="1" customHeight="1">
      <c r="A7788" s="576"/>
    </row>
    <row r="7789" spans="1:1" s="556" customFormat="1" ht="12" hidden="1" customHeight="1">
      <c r="A7789" s="576"/>
    </row>
    <row r="7790" spans="1:1" s="556" customFormat="1" ht="12" hidden="1" customHeight="1">
      <c r="A7790" s="576"/>
    </row>
    <row r="7791" spans="1:1" s="556" customFormat="1" ht="12" hidden="1" customHeight="1">
      <c r="A7791" s="576"/>
    </row>
    <row r="7792" spans="1:1" s="556" customFormat="1" ht="12" hidden="1" customHeight="1">
      <c r="A7792" s="576"/>
    </row>
    <row r="7793" spans="1:1" s="556" customFormat="1" ht="12" hidden="1" customHeight="1">
      <c r="A7793" s="576"/>
    </row>
    <row r="7794" spans="1:1" s="556" customFormat="1" ht="12" hidden="1" customHeight="1">
      <c r="A7794" s="576"/>
    </row>
    <row r="7795" spans="1:1" s="556" customFormat="1" ht="12" hidden="1" customHeight="1">
      <c r="A7795" s="576"/>
    </row>
    <row r="7796" spans="1:1" s="556" customFormat="1" ht="12" hidden="1" customHeight="1">
      <c r="A7796" s="576"/>
    </row>
    <row r="7797" spans="1:1" s="556" customFormat="1" ht="12" hidden="1" customHeight="1">
      <c r="A7797" s="576"/>
    </row>
    <row r="7798" spans="1:1" s="556" customFormat="1" ht="12" hidden="1" customHeight="1">
      <c r="A7798" s="576"/>
    </row>
    <row r="7799" spans="1:1" s="556" customFormat="1" ht="12" hidden="1" customHeight="1">
      <c r="A7799" s="576"/>
    </row>
    <row r="7800" spans="1:1" s="556" customFormat="1" ht="12" hidden="1" customHeight="1">
      <c r="A7800" s="576"/>
    </row>
    <row r="7801" spans="1:1" s="556" customFormat="1" ht="12" hidden="1" customHeight="1">
      <c r="A7801" s="576"/>
    </row>
    <row r="7802" spans="1:1" s="556" customFormat="1" ht="12" hidden="1" customHeight="1">
      <c r="A7802" s="576"/>
    </row>
    <row r="7803" spans="1:1" s="556" customFormat="1" ht="12" hidden="1" customHeight="1">
      <c r="A7803" s="576"/>
    </row>
    <row r="7804" spans="1:1" s="556" customFormat="1" ht="12" hidden="1" customHeight="1">
      <c r="A7804" s="576"/>
    </row>
    <row r="7805" spans="1:1" s="556" customFormat="1" ht="12" hidden="1" customHeight="1">
      <c r="A7805" s="576"/>
    </row>
    <row r="7806" spans="1:1" s="556" customFormat="1" ht="12" hidden="1" customHeight="1">
      <c r="A7806" s="576"/>
    </row>
    <row r="7807" spans="1:1" s="556" customFormat="1" ht="12" hidden="1" customHeight="1">
      <c r="A7807" s="576"/>
    </row>
    <row r="7808" spans="1:1" s="556" customFormat="1" ht="12" hidden="1" customHeight="1">
      <c r="A7808" s="576"/>
    </row>
    <row r="7809" spans="1:1" s="556" customFormat="1" ht="12" hidden="1" customHeight="1">
      <c r="A7809" s="576"/>
    </row>
    <row r="7810" spans="1:1" s="556" customFormat="1" ht="12" hidden="1" customHeight="1">
      <c r="A7810" s="576"/>
    </row>
    <row r="7811" spans="1:1" s="556" customFormat="1" ht="12" hidden="1" customHeight="1">
      <c r="A7811" s="576"/>
    </row>
    <row r="7812" spans="1:1" s="556" customFormat="1" ht="12" hidden="1" customHeight="1">
      <c r="A7812" s="576"/>
    </row>
    <row r="7813" spans="1:1" s="556" customFormat="1" ht="12" hidden="1" customHeight="1">
      <c r="A7813" s="576"/>
    </row>
    <row r="7814" spans="1:1" s="556" customFormat="1" ht="12" hidden="1" customHeight="1">
      <c r="A7814" s="576"/>
    </row>
    <row r="7815" spans="1:1" s="556" customFormat="1" ht="12" hidden="1" customHeight="1">
      <c r="A7815" s="576"/>
    </row>
    <row r="7816" spans="1:1" s="556" customFormat="1" ht="12" hidden="1" customHeight="1">
      <c r="A7816" s="576"/>
    </row>
    <row r="7817" spans="1:1" s="556" customFormat="1" ht="12" hidden="1" customHeight="1">
      <c r="A7817" s="576"/>
    </row>
    <row r="7818" spans="1:1" s="556" customFormat="1" ht="12" hidden="1" customHeight="1">
      <c r="A7818" s="576"/>
    </row>
    <row r="7819" spans="1:1" s="556" customFormat="1" ht="12" hidden="1" customHeight="1">
      <c r="A7819" s="576"/>
    </row>
    <row r="7820" spans="1:1" s="556" customFormat="1" ht="12" hidden="1" customHeight="1">
      <c r="A7820" s="576"/>
    </row>
    <row r="7821" spans="1:1" s="556" customFormat="1" ht="12" hidden="1" customHeight="1">
      <c r="A7821" s="576"/>
    </row>
    <row r="7822" spans="1:1" s="556" customFormat="1" ht="12" hidden="1" customHeight="1">
      <c r="A7822" s="576"/>
    </row>
    <row r="7823" spans="1:1" s="556" customFormat="1" ht="12" hidden="1" customHeight="1">
      <c r="A7823" s="576"/>
    </row>
    <row r="7824" spans="1:1" s="556" customFormat="1" ht="12" hidden="1" customHeight="1">
      <c r="A7824" s="576"/>
    </row>
    <row r="7825" spans="1:1" s="556" customFormat="1" ht="12" hidden="1" customHeight="1">
      <c r="A7825" s="576"/>
    </row>
    <row r="7826" spans="1:1" s="556" customFormat="1" ht="12" hidden="1" customHeight="1">
      <c r="A7826" s="576"/>
    </row>
    <row r="7827" spans="1:1" s="556" customFormat="1" ht="12" hidden="1" customHeight="1">
      <c r="A7827" s="576"/>
    </row>
    <row r="7828" spans="1:1" s="556" customFormat="1" ht="12" hidden="1" customHeight="1">
      <c r="A7828" s="576"/>
    </row>
    <row r="7829" spans="1:1" s="556" customFormat="1" ht="12" hidden="1" customHeight="1">
      <c r="A7829" s="576"/>
    </row>
    <row r="7830" spans="1:1" s="556" customFormat="1" ht="12" hidden="1" customHeight="1">
      <c r="A7830" s="576"/>
    </row>
    <row r="7831" spans="1:1" s="556" customFormat="1" ht="12" hidden="1" customHeight="1">
      <c r="A7831" s="576"/>
    </row>
    <row r="7832" spans="1:1" s="556" customFormat="1" ht="12" hidden="1" customHeight="1">
      <c r="A7832" s="576"/>
    </row>
    <row r="7833" spans="1:1" s="556" customFormat="1" ht="12" hidden="1" customHeight="1">
      <c r="A7833" s="576"/>
    </row>
    <row r="7834" spans="1:1" s="556" customFormat="1" ht="12" hidden="1" customHeight="1">
      <c r="A7834" s="576"/>
    </row>
    <row r="7835" spans="1:1" s="556" customFormat="1" ht="12" hidden="1" customHeight="1">
      <c r="A7835" s="576"/>
    </row>
    <row r="7836" spans="1:1" s="556" customFormat="1" ht="12" hidden="1" customHeight="1">
      <c r="A7836" s="576"/>
    </row>
    <row r="7837" spans="1:1" s="556" customFormat="1" ht="12" hidden="1" customHeight="1">
      <c r="A7837" s="576"/>
    </row>
    <row r="7838" spans="1:1" s="556" customFormat="1" ht="12" hidden="1" customHeight="1">
      <c r="A7838" s="576"/>
    </row>
    <row r="7839" spans="1:1" s="556" customFormat="1" ht="12" hidden="1" customHeight="1">
      <c r="A7839" s="576"/>
    </row>
    <row r="7840" spans="1:1" s="556" customFormat="1" ht="12" hidden="1" customHeight="1">
      <c r="A7840" s="576"/>
    </row>
    <row r="7841" spans="1:1" s="556" customFormat="1" ht="12" hidden="1" customHeight="1">
      <c r="A7841" s="576"/>
    </row>
    <row r="7842" spans="1:1" s="556" customFormat="1" ht="12" hidden="1" customHeight="1">
      <c r="A7842" s="576"/>
    </row>
    <row r="7843" spans="1:1" s="556" customFormat="1" ht="12" hidden="1" customHeight="1">
      <c r="A7843" s="576"/>
    </row>
    <row r="7844" spans="1:1" s="556" customFormat="1" ht="12" hidden="1" customHeight="1">
      <c r="A7844" s="576"/>
    </row>
    <row r="7845" spans="1:1" s="556" customFormat="1" ht="12" hidden="1" customHeight="1">
      <c r="A7845" s="576"/>
    </row>
    <row r="7846" spans="1:1" s="556" customFormat="1" ht="12" hidden="1" customHeight="1">
      <c r="A7846" s="576"/>
    </row>
    <row r="7847" spans="1:1" s="556" customFormat="1" ht="12" hidden="1" customHeight="1">
      <c r="A7847" s="576"/>
    </row>
    <row r="7848" spans="1:1" s="556" customFormat="1" ht="12" hidden="1" customHeight="1">
      <c r="A7848" s="576"/>
    </row>
    <row r="7849" spans="1:1" s="556" customFormat="1" ht="12" hidden="1" customHeight="1">
      <c r="A7849" s="576"/>
    </row>
    <row r="7850" spans="1:1" s="556" customFormat="1" ht="12" hidden="1" customHeight="1">
      <c r="A7850" s="576"/>
    </row>
    <row r="7851" spans="1:1" s="556" customFormat="1" ht="12" hidden="1" customHeight="1">
      <c r="A7851" s="576"/>
    </row>
    <row r="7852" spans="1:1" s="556" customFormat="1" ht="12" hidden="1" customHeight="1">
      <c r="A7852" s="576"/>
    </row>
    <row r="7853" spans="1:1" s="556" customFormat="1" ht="12" hidden="1" customHeight="1">
      <c r="A7853" s="576"/>
    </row>
    <row r="7854" spans="1:1" s="556" customFormat="1" ht="12" hidden="1" customHeight="1">
      <c r="A7854" s="576"/>
    </row>
    <row r="7855" spans="1:1" s="556" customFormat="1" ht="12" hidden="1" customHeight="1">
      <c r="A7855" s="576"/>
    </row>
    <row r="7856" spans="1:1" s="556" customFormat="1" ht="12" hidden="1" customHeight="1">
      <c r="A7856" s="576"/>
    </row>
    <row r="7857" spans="1:1" s="556" customFormat="1" ht="12" hidden="1" customHeight="1">
      <c r="A7857" s="576"/>
    </row>
    <row r="7858" spans="1:1" s="556" customFormat="1" ht="12" hidden="1" customHeight="1">
      <c r="A7858" s="576"/>
    </row>
    <row r="7859" spans="1:1" s="556" customFormat="1" ht="12" hidden="1" customHeight="1">
      <c r="A7859" s="576"/>
    </row>
    <row r="7860" spans="1:1" s="556" customFormat="1" ht="12" hidden="1" customHeight="1">
      <c r="A7860" s="576"/>
    </row>
    <row r="7861" spans="1:1" s="556" customFormat="1" ht="12" hidden="1" customHeight="1">
      <c r="A7861" s="576"/>
    </row>
    <row r="7862" spans="1:1" s="556" customFormat="1" ht="12" hidden="1" customHeight="1">
      <c r="A7862" s="576"/>
    </row>
    <row r="7863" spans="1:1" s="556" customFormat="1" ht="12" hidden="1" customHeight="1">
      <c r="A7863" s="576"/>
    </row>
    <row r="7864" spans="1:1" s="556" customFormat="1" ht="12" hidden="1" customHeight="1">
      <c r="A7864" s="576"/>
    </row>
    <row r="7865" spans="1:1" s="556" customFormat="1" ht="12" hidden="1" customHeight="1">
      <c r="A7865" s="576"/>
    </row>
    <row r="7866" spans="1:1" s="556" customFormat="1" ht="12" hidden="1" customHeight="1">
      <c r="A7866" s="576"/>
    </row>
    <row r="7867" spans="1:1" s="556" customFormat="1" ht="12" hidden="1" customHeight="1">
      <c r="A7867" s="576"/>
    </row>
    <row r="7868" spans="1:1" s="556" customFormat="1" ht="12" hidden="1" customHeight="1">
      <c r="A7868" s="576"/>
    </row>
    <row r="7869" spans="1:1" s="556" customFormat="1" ht="12" hidden="1" customHeight="1">
      <c r="A7869" s="576"/>
    </row>
    <row r="7870" spans="1:1" s="556" customFormat="1" ht="12" hidden="1" customHeight="1">
      <c r="A7870" s="576"/>
    </row>
    <row r="7871" spans="1:1" s="556" customFormat="1" ht="12" hidden="1" customHeight="1">
      <c r="A7871" s="576"/>
    </row>
    <row r="7872" spans="1:1" s="556" customFormat="1" ht="12" hidden="1" customHeight="1">
      <c r="A7872" s="576"/>
    </row>
    <row r="7873" spans="1:1" s="556" customFormat="1" ht="12" hidden="1" customHeight="1">
      <c r="A7873" s="576"/>
    </row>
    <row r="7874" spans="1:1" s="556" customFormat="1" ht="12" hidden="1" customHeight="1">
      <c r="A7874" s="576"/>
    </row>
    <row r="7875" spans="1:1" s="556" customFormat="1" ht="12" hidden="1" customHeight="1">
      <c r="A7875" s="576"/>
    </row>
    <row r="7876" spans="1:1" s="556" customFormat="1" ht="12" hidden="1" customHeight="1">
      <c r="A7876" s="576"/>
    </row>
    <row r="7877" spans="1:1" s="556" customFormat="1" ht="12" hidden="1" customHeight="1">
      <c r="A7877" s="576"/>
    </row>
    <row r="7878" spans="1:1" s="556" customFormat="1" ht="12" hidden="1" customHeight="1">
      <c r="A7878" s="576"/>
    </row>
    <row r="7879" spans="1:1" s="556" customFormat="1" ht="12" hidden="1" customHeight="1">
      <c r="A7879" s="576"/>
    </row>
    <row r="7880" spans="1:1" s="556" customFormat="1" ht="12" hidden="1" customHeight="1">
      <c r="A7880" s="576"/>
    </row>
    <row r="7881" spans="1:1" s="556" customFormat="1" ht="12" hidden="1" customHeight="1">
      <c r="A7881" s="576"/>
    </row>
    <row r="7882" spans="1:1" s="556" customFormat="1" ht="12" hidden="1" customHeight="1">
      <c r="A7882" s="576"/>
    </row>
    <row r="7883" spans="1:1" s="556" customFormat="1" ht="12" hidden="1" customHeight="1">
      <c r="A7883" s="576"/>
    </row>
    <row r="7884" spans="1:1" s="556" customFormat="1" ht="12" hidden="1" customHeight="1">
      <c r="A7884" s="576"/>
    </row>
    <row r="7885" spans="1:1" s="556" customFormat="1" ht="12" hidden="1" customHeight="1">
      <c r="A7885" s="576"/>
    </row>
    <row r="7886" spans="1:1" s="556" customFormat="1" ht="12" hidden="1" customHeight="1">
      <c r="A7886" s="576"/>
    </row>
    <row r="7887" spans="1:1" s="556" customFormat="1" ht="12" hidden="1" customHeight="1">
      <c r="A7887" s="576"/>
    </row>
    <row r="7888" spans="1:1" s="556" customFormat="1" ht="12" hidden="1" customHeight="1">
      <c r="A7888" s="576"/>
    </row>
    <row r="7889" spans="1:1" s="556" customFormat="1" ht="12" hidden="1" customHeight="1">
      <c r="A7889" s="576"/>
    </row>
    <row r="7890" spans="1:1" s="556" customFormat="1" ht="12" hidden="1" customHeight="1">
      <c r="A7890" s="576"/>
    </row>
    <row r="7891" spans="1:1" s="556" customFormat="1" ht="12" hidden="1" customHeight="1">
      <c r="A7891" s="576"/>
    </row>
    <row r="7892" spans="1:1" s="556" customFormat="1" ht="12" hidden="1" customHeight="1">
      <c r="A7892" s="576"/>
    </row>
    <row r="7893" spans="1:1" s="556" customFormat="1" ht="12" hidden="1" customHeight="1">
      <c r="A7893" s="576"/>
    </row>
    <row r="7894" spans="1:1" s="556" customFormat="1" ht="12" hidden="1" customHeight="1">
      <c r="A7894" s="576"/>
    </row>
    <row r="7895" spans="1:1" s="556" customFormat="1" ht="12" hidden="1" customHeight="1">
      <c r="A7895" s="576"/>
    </row>
    <row r="7896" spans="1:1" s="556" customFormat="1" ht="12" hidden="1" customHeight="1">
      <c r="A7896" s="576"/>
    </row>
    <row r="7897" spans="1:1" s="556" customFormat="1" ht="12" hidden="1" customHeight="1">
      <c r="A7897" s="576"/>
    </row>
    <row r="7898" spans="1:1" s="556" customFormat="1" ht="12" hidden="1" customHeight="1">
      <c r="A7898" s="576"/>
    </row>
    <row r="7899" spans="1:1" s="556" customFormat="1" ht="12" hidden="1" customHeight="1">
      <c r="A7899" s="576"/>
    </row>
    <row r="7900" spans="1:1" s="556" customFormat="1" ht="12" hidden="1" customHeight="1">
      <c r="A7900" s="576"/>
    </row>
    <row r="7901" spans="1:1" s="556" customFormat="1" ht="12" hidden="1" customHeight="1">
      <c r="A7901" s="576"/>
    </row>
    <row r="7902" spans="1:1" s="556" customFormat="1" ht="12" hidden="1" customHeight="1">
      <c r="A7902" s="576"/>
    </row>
    <row r="7903" spans="1:1" s="556" customFormat="1" ht="12" hidden="1" customHeight="1">
      <c r="A7903" s="576"/>
    </row>
    <row r="7904" spans="1:1" s="556" customFormat="1" ht="12" hidden="1" customHeight="1">
      <c r="A7904" s="576"/>
    </row>
    <row r="7905" spans="1:1" s="556" customFormat="1" ht="12" hidden="1" customHeight="1">
      <c r="A7905" s="576"/>
    </row>
    <row r="7906" spans="1:1" s="556" customFormat="1" ht="12" hidden="1" customHeight="1">
      <c r="A7906" s="576"/>
    </row>
    <row r="7907" spans="1:1" s="556" customFormat="1" ht="12" hidden="1" customHeight="1">
      <c r="A7907" s="576"/>
    </row>
    <row r="7908" spans="1:1" s="556" customFormat="1" ht="12" hidden="1" customHeight="1">
      <c r="A7908" s="576"/>
    </row>
    <row r="7909" spans="1:1" s="556" customFormat="1" ht="12" hidden="1" customHeight="1">
      <c r="A7909" s="576"/>
    </row>
    <row r="7910" spans="1:1" s="556" customFormat="1" ht="12" hidden="1" customHeight="1">
      <c r="A7910" s="576"/>
    </row>
    <row r="7911" spans="1:1" s="556" customFormat="1" ht="12" hidden="1" customHeight="1">
      <c r="A7911" s="576"/>
    </row>
    <row r="7912" spans="1:1" s="556" customFormat="1" ht="12" hidden="1" customHeight="1">
      <c r="A7912" s="576"/>
    </row>
    <row r="7913" spans="1:1" s="556" customFormat="1" ht="12" hidden="1" customHeight="1">
      <c r="A7913" s="576"/>
    </row>
    <row r="7914" spans="1:1" s="556" customFormat="1" ht="12" hidden="1" customHeight="1">
      <c r="A7914" s="576"/>
    </row>
    <row r="7915" spans="1:1" s="556" customFormat="1" ht="12" hidden="1" customHeight="1">
      <c r="A7915" s="576"/>
    </row>
    <row r="7916" spans="1:1" s="556" customFormat="1" ht="12" hidden="1" customHeight="1">
      <c r="A7916" s="576"/>
    </row>
    <row r="7917" spans="1:1" s="556" customFormat="1" ht="12" hidden="1" customHeight="1">
      <c r="A7917" s="576"/>
    </row>
    <row r="7918" spans="1:1" s="556" customFormat="1" ht="12" hidden="1" customHeight="1">
      <c r="A7918" s="576"/>
    </row>
    <row r="7919" spans="1:1" s="556" customFormat="1" ht="12" hidden="1" customHeight="1">
      <c r="A7919" s="576"/>
    </row>
    <row r="7920" spans="1:1" s="556" customFormat="1" ht="12" hidden="1" customHeight="1">
      <c r="A7920" s="576"/>
    </row>
    <row r="7921" spans="1:1" s="556" customFormat="1" ht="12" hidden="1" customHeight="1">
      <c r="A7921" s="576"/>
    </row>
    <row r="7922" spans="1:1" s="556" customFormat="1" ht="12" hidden="1" customHeight="1">
      <c r="A7922" s="576"/>
    </row>
    <row r="7923" spans="1:1" s="556" customFormat="1" ht="12" hidden="1" customHeight="1">
      <c r="A7923" s="576"/>
    </row>
    <row r="7924" spans="1:1" s="556" customFormat="1" ht="12" hidden="1" customHeight="1">
      <c r="A7924" s="576"/>
    </row>
    <row r="7925" spans="1:1" s="556" customFormat="1" ht="12" hidden="1" customHeight="1">
      <c r="A7925" s="576"/>
    </row>
    <row r="7926" spans="1:1" s="556" customFormat="1" ht="12" hidden="1" customHeight="1">
      <c r="A7926" s="576"/>
    </row>
    <row r="7927" spans="1:1" s="556" customFormat="1" ht="12" hidden="1" customHeight="1">
      <c r="A7927" s="576"/>
    </row>
    <row r="7928" spans="1:1" s="556" customFormat="1" ht="12" hidden="1" customHeight="1">
      <c r="A7928" s="576"/>
    </row>
    <row r="7929" spans="1:1" s="556" customFormat="1" ht="12" hidden="1" customHeight="1">
      <c r="A7929" s="576"/>
    </row>
    <row r="7930" spans="1:1" s="556" customFormat="1" ht="12" hidden="1" customHeight="1">
      <c r="A7930" s="576"/>
    </row>
    <row r="7931" spans="1:1" s="556" customFormat="1" ht="12" hidden="1" customHeight="1">
      <c r="A7931" s="576"/>
    </row>
    <row r="7932" spans="1:1" s="556" customFormat="1" ht="12" hidden="1" customHeight="1">
      <c r="A7932" s="576"/>
    </row>
    <row r="7933" spans="1:1" s="556" customFormat="1" ht="12" hidden="1" customHeight="1">
      <c r="A7933" s="576"/>
    </row>
    <row r="7934" spans="1:1" s="556" customFormat="1" ht="12" hidden="1" customHeight="1">
      <c r="A7934" s="576"/>
    </row>
    <row r="7935" spans="1:1" s="556" customFormat="1" ht="12" hidden="1" customHeight="1">
      <c r="A7935" s="576"/>
    </row>
    <row r="7936" spans="1:1" s="556" customFormat="1" ht="12" hidden="1" customHeight="1">
      <c r="A7936" s="576"/>
    </row>
    <row r="7937" spans="1:1" s="556" customFormat="1" ht="12" hidden="1" customHeight="1">
      <c r="A7937" s="576"/>
    </row>
    <row r="7938" spans="1:1" s="556" customFormat="1" ht="12" hidden="1" customHeight="1">
      <c r="A7938" s="576"/>
    </row>
    <row r="7939" spans="1:1" s="556" customFormat="1" ht="12" hidden="1" customHeight="1">
      <c r="A7939" s="576"/>
    </row>
    <row r="7940" spans="1:1" s="556" customFormat="1" ht="12" hidden="1" customHeight="1">
      <c r="A7940" s="576"/>
    </row>
    <row r="7941" spans="1:1" s="556" customFormat="1" ht="12" hidden="1" customHeight="1">
      <c r="A7941" s="576"/>
    </row>
    <row r="7942" spans="1:1" s="556" customFormat="1" ht="12" hidden="1" customHeight="1">
      <c r="A7942" s="576"/>
    </row>
    <row r="7943" spans="1:1" s="556" customFormat="1" ht="12" hidden="1" customHeight="1">
      <c r="A7943" s="576"/>
    </row>
    <row r="7944" spans="1:1" s="556" customFormat="1" ht="12" hidden="1" customHeight="1">
      <c r="A7944" s="576"/>
    </row>
    <row r="7945" spans="1:1" s="556" customFormat="1" ht="12" hidden="1" customHeight="1">
      <c r="A7945" s="576"/>
    </row>
    <row r="7946" spans="1:1" s="556" customFormat="1" ht="12" hidden="1" customHeight="1">
      <c r="A7946" s="576"/>
    </row>
    <row r="7947" spans="1:1" s="556" customFormat="1" ht="12" hidden="1" customHeight="1">
      <c r="A7947" s="576"/>
    </row>
    <row r="7948" spans="1:1" s="556" customFormat="1" ht="12" hidden="1" customHeight="1">
      <c r="A7948" s="576"/>
    </row>
    <row r="7949" spans="1:1" s="556" customFormat="1" ht="12" hidden="1" customHeight="1">
      <c r="A7949" s="576"/>
    </row>
    <row r="7950" spans="1:1" s="556" customFormat="1" ht="12" hidden="1" customHeight="1">
      <c r="A7950" s="576"/>
    </row>
    <row r="7951" spans="1:1" s="556" customFormat="1" ht="12" hidden="1" customHeight="1">
      <c r="A7951" s="576"/>
    </row>
    <row r="7952" spans="1:1" s="556" customFormat="1" ht="12" hidden="1" customHeight="1">
      <c r="A7952" s="576"/>
    </row>
    <row r="7953" spans="1:1" s="556" customFormat="1" ht="12" hidden="1" customHeight="1">
      <c r="A7953" s="576"/>
    </row>
    <row r="7954" spans="1:1" s="556" customFormat="1" ht="12" hidden="1" customHeight="1">
      <c r="A7954" s="576"/>
    </row>
    <row r="7955" spans="1:1" s="556" customFormat="1" ht="12" hidden="1" customHeight="1">
      <c r="A7955" s="576"/>
    </row>
    <row r="7956" spans="1:1" s="556" customFormat="1" ht="12" hidden="1" customHeight="1">
      <c r="A7956" s="576"/>
    </row>
    <row r="7957" spans="1:1" s="556" customFormat="1" ht="12" hidden="1" customHeight="1">
      <c r="A7957" s="576"/>
    </row>
    <row r="7958" spans="1:1" s="556" customFormat="1" ht="12" hidden="1" customHeight="1">
      <c r="A7958" s="576"/>
    </row>
    <row r="7959" spans="1:1" s="556" customFormat="1" ht="12" hidden="1" customHeight="1">
      <c r="A7959" s="576"/>
    </row>
    <row r="7960" spans="1:1" s="556" customFormat="1" ht="12" hidden="1" customHeight="1">
      <c r="A7960" s="576"/>
    </row>
    <row r="7961" spans="1:1" s="556" customFormat="1" ht="12" hidden="1" customHeight="1">
      <c r="A7961" s="576"/>
    </row>
    <row r="7962" spans="1:1" s="556" customFormat="1" ht="12" hidden="1" customHeight="1">
      <c r="A7962" s="576"/>
    </row>
    <row r="7963" spans="1:1" s="556" customFormat="1" ht="12" hidden="1" customHeight="1">
      <c r="A7963" s="576"/>
    </row>
    <row r="7964" spans="1:1" s="556" customFormat="1" ht="12" hidden="1" customHeight="1">
      <c r="A7964" s="576"/>
    </row>
    <row r="7965" spans="1:1" s="556" customFormat="1" ht="12" hidden="1" customHeight="1">
      <c r="A7965" s="576"/>
    </row>
    <row r="7966" spans="1:1" s="556" customFormat="1" ht="12" hidden="1" customHeight="1">
      <c r="A7966" s="576"/>
    </row>
    <row r="7967" spans="1:1" s="556" customFormat="1" ht="12" hidden="1" customHeight="1">
      <c r="A7967" s="576"/>
    </row>
    <row r="7968" spans="1:1" s="556" customFormat="1" ht="12" hidden="1" customHeight="1">
      <c r="A7968" s="576"/>
    </row>
    <row r="7969" spans="1:1" s="556" customFormat="1" ht="12" hidden="1" customHeight="1">
      <c r="A7969" s="576"/>
    </row>
    <row r="7970" spans="1:1" s="556" customFormat="1" ht="12" hidden="1" customHeight="1">
      <c r="A7970" s="576"/>
    </row>
    <row r="7971" spans="1:1" s="556" customFormat="1" ht="12" hidden="1" customHeight="1">
      <c r="A7971" s="576"/>
    </row>
    <row r="7972" spans="1:1" s="556" customFormat="1" ht="12" hidden="1" customHeight="1">
      <c r="A7972" s="576"/>
    </row>
    <row r="7973" spans="1:1" s="556" customFormat="1" ht="12" hidden="1" customHeight="1">
      <c r="A7973" s="576"/>
    </row>
    <row r="7974" spans="1:1" s="556" customFormat="1" ht="12" hidden="1" customHeight="1">
      <c r="A7974" s="576"/>
    </row>
    <row r="7975" spans="1:1" s="556" customFormat="1" ht="12" hidden="1" customHeight="1">
      <c r="A7975" s="576"/>
    </row>
    <row r="7976" spans="1:1" s="556" customFormat="1" ht="12" hidden="1" customHeight="1">
      <c r="A7976" s="576"/>
    </row>
    <row r="7977" spans="1:1" s="556" customFormat="1" ht="12" hidden="1" customHeight="1">
      <c r="A7977" s="576"/>
    </row>
    <row r="7978" spans="1:1" s="556" customFormat="1" ht="12" hidden="1" customHeight="1">
      <c r="A7978" s="576"/>
    </row>
    <row r="7979" spans="1:1" s="556" customFormat="1" ht="12" hidden="1" customHeight="1">
      <c r="A7979" s="576"/>
    </row>
    <row r="7980" spans="1:1" s="556" customFormat="1" ht="12" hidden="1" customHeight="1">
      <c r="A7980" s="576"/>
    </row>
    <row r="7981" spans="1:1" s="556" customFormat="1" ht="12" hidden="1" customHeight="1">
      <c r="A7981" s="576"/>
    </row>
    <row r="7982" spans="1:1" s="556" customFormat="1" ht="12" hidden="1" customHeight="1">
      <c r="A7982" s="576"/>
    </row>
    <row r="7983" spans="1:1" s="556" customFormat="1" ht="12" hidden="1" customHeight="1">
      <c r="A7983" s="576"/>
    </row>
    <row r="7984" spans="1:1" s="556" customFormat="1" ht="12" hidden="1" customHeight="1">
      <c r="A7984" s="576"/>
    </row>
    <row r="7985" spans="1:1" s="556" customFormat="1" ht="12" hidden="1" customHeight="1">
      <c r="A7985" s="576"/>
    </row>
    <row r="7986" spans="1:1" s="556" customFormat="1" ht="12" hidden="1" customHeight="1">
      <c r="A7986" s="576"/>
    </row>
    <row r="7987" spans="1:1" s="556" customFormat="1" ht="12" hidden="1" customHeight="1">
      <c r="A7987" s="576"/>
    </row>
    <row r="7988" spans="1:1" s="556" customFormat="1" ht="12" hidden="1" customHeight="1">
      <c r="A7988" s="576"/>
    </row>
    <row r="7989" spans="1:1" s="556" customFormat="1" ht="12" hidden="1" customHeight="1">
      <c r="A7989" s="576"/>
    </row>
    <row r="7990" spans="1:1" s="556" customFormat="1" ht="12" hidden="1" customHeight="1">
      <c r="A7990" s="576"/>
    </row>
    <row r="7991" spans="1:1" s="556" customFormat="1" ht="12" hidden="1" customHeight="1">
      <c r="A7991" s="576"/>
    </row>
    <row r="7992" spans="1:1" s="556" customFormat="1" ht="12" hidden="1" customHeight="1">
      <c r="A7992" s="576"/>
    </row>
    <row r="7993" spans="1:1" s="556" customFormat="1" ht="12" hidden="1" customHeight="1">
      <c r="A7993" s="576"/>
    </row>
    <row r="7994" spans="1:1" s="556" customFormat="1" ht="12" hidden="1" customHeight="1">
      <c r="A7994" s="576"/>
    </row>
    <row r="7995" spans="1:1" s="556" customFormat="1" ht="12" hidden="1" customHeight="1">
      <c r="A7995" s="576"/>
    </row>
    <row r="7996" spans="1:1" s="556" customFormat="1" ht="12" hidden="1" customHeight="1">
      <c r="A7996" s="576"/>
    </row>
    <row r="7997" spans="1:1" s="556" customFormat="1" ht="12" hidden="1" customHeight="1">
      <c r="A7997" s="576"/>
    </row>
    <row r="7998" spans="1:1" s="556" customFormat="1" ht="12" hidden="1" customHeight="1">
      <c r="A7998" s="576"/>
    </row>
    <row r="7999" spans="1:1" s="556" customFormat="1" ht="12" hidden="1" customHeight="1">
      <c r="A7999" s="576"/>
    </row>
    <row r="8000" spans="1:1" s="556" customFormat="1" ht="12" hidden="1" customHeight="1">
      <c r="A8000" s="576"/>
    </row>
    <row r="8001" spans="1:1" s="556" customFormat="1" ht="12" hidden="1" customHeight="1">
      <c r="A8001" s="576"/>
    </row>
    <row r="8002" spans="1:1" s="556" customFormat="1" ht="12" hidden="1" customHeight="1">
      <c r="A8002" s="576"/>
    </row>
    <row r="8003" spans="1:1" s="556" customFormat="1" ht="12" hidden="1" customHeight="1">
      <c r="A8003" s="576"/>
    </row>
    <row r="8004" spans="1:1" s="556" customFormat="1" ht="12" hidden="1" customHeight="1">
      <c r="A8004" s="576"/>
    </row>
    <row r="8005" spans="1:1" s="556" customFormat="1" ht="12" hidden="1" customHeight="1">
      <c r="A8005" s="576"/>
    </row>
    <row r="8006" spans="1:1" s="556" customFormat="1" ht="12" hidden="1" customHeight="1">
      <c r="A8006" s="576"/>
    </row>
    <row r="8007" spans="1:1" s="556" customFormat="1" ht="12" hidden="1" customHeight="1">
      <c r="A8007" s="576"/>
    </row>
    <row r="8008" spans="1:1" s="556" customFormat="1" ht="12" hidden="1" customHeight="1">
      <c r="A8008" s="576"/>
    </row>
    <row r="8009" spans="1:1" s="556" customFormat="1" ht="12" hidden="1" customHeight="1">
      <c r="A8009" s="576"/>
    </row>
    <row r="8010" spans="1:1" s="556" customFormat="1" ht="12" hidden="1" customHeight="1">
      <c r="A8010" s="576"/>
    </row>
    <row r="8011" spans="1:1" s="556" customFormat="1" ht="12" hidden="1" customHeight="1">
      <c r="A8011" s="576"/>
    </row>
    <row r="8012" spans="1:1" s="556" customFormat="1" ht="12" hidden="1" customHeight="1">
      <c r="A8012" s="576"/>
    </row>
    <row r="8013" spans="1:1" s="556" customFormat="1" ht="12" hidden="1" customHeight="1">
      <c r="A8013" s="576"/>
    </row>
    <row r="8014" spans="1:1" s="556" customFormat="1" ht="12" hidden="1" customHeight="1">
      <c r="A8014" s="576"/>
    </row>
    <row r="8015" spans="1:1" s="556" customFormat="1" ht="12" hidden="1" customHeight="1">
      <c r="A8015" s="576"/>
    </row>
    <row r="8016" spans="1:1" s="556" customFormat="1" ht="12" hidden="1" customHeight="1">
      <c r="A8016" s="576"/>
    </row>
    <row r="8017" spans="1:1" s="556" customFormat="1" ht="12" hidden="1" customHeight="1">
      <c r="A8017" s="576"/>
    </row>
    <row r="8018" spans="1:1" s="556" customFormat="1" ht="12" hidden="1" customHeight="1">
      <c r="A8018" s="576"/>
    </row>
    <row r="8019" spans="1:1" s="556" customFormat="1" ht="12" hidden="1" customHeight="1">
      <c r="A8019" s="576"/>
    </row>
    <row r="8020" spans="1:1" s="556" customFormat="1" ht="12" hidden="1" customHeight="1">
      <c r="A8020" s="576"/>
    </row>
    <row r="8021" spans="1:1" s="556" customFormat="1" ht="12" hidden="1" customHeight="1">
      <c r="A8021" s="576"/>
    </row>
    <row r="8022" spans="1:1" s="556" customFormat="1" ht="12" hidden="1" customHeight="1">
      <c r="A8022" s="576"/>
    </row>
    <row r="8023" spans="1:1" s="556" customFormat="1" ht="12" hidden="1" customHeight="1">
      <c r="A8023" s="576"/>
    </row>
    <row r="8024" spans="1:1" s="556" customFormat="1" ht="12" hidden="1" customHeight="1">
      <c r="A8024" s="576"/>
    </row>
    <row r="8025" spans="1:1" s="556" customFormat="1" ht="12" hidden="1" customHeight="1">
      <c r="A8025" s="576"/>
    </row>
    <row r="8026" spans="1:1" s="556" customFormat="1" ht="12" hidden="1" customHeight="1">
      <c r="A8026" s="576"/>
    </row>
    <row r="8027" spans="1:1" s="556" customFormat="1" ht="12" hidden="1" customHeight="1">
      <c r="A8027" s="576"/>
    </row>
    <row r="8028" spans="1:1" s="556" customFormat="1" ht="12" hidden="1" customHeight="1">
      <c r="A8028" s="576"/>
    </row>
    <row r="8029" spans="1:1" s="556" customFormat="1" ht="12" hidden="1" customHeight="1">
      <c r="A8029" s="576"/>
    </row>
    <row r="8030" spans="1:1" s="556" customFormat="1" ht="12" hidden="1" customHeight="1">
      <c r="A8030" s="576"/>
    </row>
    <row r="8031" spans="1:1" s="556" customFormat="1" ht="12" hidden="1" customHeight="1">
      <c r="A8031" s="576"/>
    </row>
    <row r="8032" spans="1:1" s="556" customFormat="1" ht="12" hidden="1" customHeight="1">
      <c r="A8032" s="576"/>
    </row>
    <row r="8033" spans="1:1" s="556" customFormat="1" ht="12" hidden="1" customHeight="1">
      <c r="A8033" s="576"/>
    </row>
    <row r="8034" spans="1:1" s="556" customFormat="1" ht="12" hidden="1" customHeight="1">
      <c r="A8034" s="576"/>
    </row>
    <row r="8035" spans="1:1" s="556" customFormat="1" ht="12" hidden="1" customHeight="1">
      <c r="A8035" s="576"/>
    </row>
    <row r="8036" spans="1:1" s="556" customFormat="1" ht="12" hidden="1" customHeight="1">
      <c r="A8036" s="576"/>
    </row>
    <row r="8037" spans="1:1" s="556" customFormat="1" ht="12" hidden="1" customHeight="1">
      <c r="A8037" s="576"/>
    </row>
    <row r="8038" spans="1:1" s="556" customFormat="1" ht="12" hidden="1" customHeight="1">
      <c r="A8038" s="576"/>
    </row>
    <row r="8039" spans="1:1" s="556" customFormat="1" ht="12" hidden="1" customHeight="1">
      <c r="A8039" s="576"/>
    </row>
    <row r="8040" spans="1:1" s="556" customFormat="1" ht="12" hidden="1" customHeight="1">
      <c r="A8040" s="576"/>
    </row>
    <row r="8041" spans="1:1" s="556" customFormat="1" ht="12" hidden="1" customHeight="1">
      <c r="A8041" s="576"/>
    </row>
    <row r="8042" spans="1:1" s="556" customFormat="1" ht="12" hidden="1" customHeight="1">
      <c r="A8042" s="576"/>
    </row>
    <row r="8043" spans="1:1" s="556" customFormat="1" ht="12" hidden="1" customHeight="1">
      <c r="A8043" s="576"/>
    </row>
    <row r="8044" spans="1:1" s="556" customFormat="1" ht="12" hidden="1" customHeight="1">
      <c r="A8044" s="576"/>
    </row>
    <row r="8045" spans="1:1" s="556" customFormat="1" ht="12" hidden="1" customHeight="1">
      <c r="A8045" s="576"/>
    </row>
    <row r="8046" spans="1:1" s="556" customFormat="1" ht="12" hidden="1" customHeight="1">
      <c r="A8046" s="576"/>
    </row>
    <row r="8047" spans="1:1" s="556" customFormat="1" ht="12" hidden="1" customHeight="1">
      <c r="A8047" s="576"/>
    </row>
    <row r="8048" spans="1:1" s="556" customFormat="1" ht="12" hidden="1" customHeight="1">
      <c r="A8048" s="576"/>
    </row>
    <row r="8049" spans="1:1" s="556" customFormat="1" ht="12" hidden="1" customHeight="1">
      <c r="A8049" s="576"/>
    </row>
    <row r="8050" spans="1:1" s="556" customFormat="1" ht="12" hidden="1" customHeight="1">
      <c r="A8050" s="576"/>
    </row>
    <row r="8051" spans="1:1" s="556" customFormat="1" ht="12" hidden="1" customHeight="1">
      <c r="A8051" s="576"/>
    </row>
    <row r="8052" spans="1:1" s="556" customFormat="1" ht="12" hidden="1" customHeight="1">
      <c r="A8052" s="576"/>
    </row>
    <row r="8053" spans="1:1" s="556" customFormat="1" ht="12" hidden="1" customHeight="1">
      <c r="A8053" s="576"/>
    </row>
    <row r="8054" spans="1:1" s="556" customFormat="1" ht="12" hidden="1" customHeight="1">
      <c r="A8054" s="576"/>
    </row>
    <row r="8055" spans="1:1" s="556" customFormat="1" ht="12" hidden="1" customHeight="1">
      <c r="A8055" s="576"/>
    </row>
    <row r="8056" spans="1:1" s="556" customFormat="1" ht="12" hidden="1" customHeight="1">
      <c r="A8056" s="576"/>
    </row>
    <row r="8057" spans="1:1" s="556" customFormat="1" ht="12" hidden="1" customHeight="1">
      <c r="A8057" s="576"/>
    </row>
    <row r="8058" spans="1:1" s="556" customFormat="1" ht="12" hidden="1" customHeight="1">
      <c r="A8058" s="576"/>
    </row>
    <row r="8059" spans="1:1" s="556" customFormat="1" ht="12" hidden="1" customHeight="1">
      <c r="A8059" s="576"/>
    </row>
    <row r="8060" spans="1:1" s="556" customFormat="1" ht="12" hidden="1" customHeight="1">
      <c r="A8060" s="576"/>
    </row>
    <row r="8061" spans="1:1" s="556" customFormat="1" ht="12" hidden="1" customHeight="1">
      <c r="A8061" s="576"/>
    </row>
    <row r="8062" spans="1:1" s="556" customFormat="1" ht="12" hidden="1" customHeight="1">
      <c r="A8062" s="576"/>
    </row>
    <row r="8063" spans="1:1" s="556" customFormat="1" ht="12" hidden="1" customHeight="1">
      <c r="A8063" s="576"/>
    </row>
    <row r="8064" spans="1:1" s="556" customFormat="1" ht="12" hidden="1" customHeight="1">
      <c r="A8064" s="576"/>
    </row>
    <row r="8065" spans="1:1" s="556" customFormat="1" ht="12" hidden="1" customHeight="1">
      <c r="A8065" s="576"/>
    </row>
    <row r="8066" spans="1:1" s="556" customFormat="1" ht="12" hidden="1" customHeight="1">
      <c r="A8066" s="576"/>
    </row>
    <row r="8067" spans="1:1" s="556" customFormat="1" ht="12" hidden="1" customHeight="1">
      <c r="A8067" s="576"/>
    </row>
    <row r="8068" spans="1:1" s="556" customFormat="1" ht="12" hidden="1" customHeight="1">
      <c r="A8068" s="576"/>
    </row>
    <row r="8069" spans="1:1" s="556" customFormat="1" ht="12" hidden="1" customHeight="1">
      <c r="A8069" s="576"/>
    </row>
    <row r="8070" spans="1:1" s="556" customFormat="1" ht="12" hidden="1" customHeight="1">
      <c r="A8070" s="576"/>
    </row>
    <row r="8071" spans="1:1" s="556" customFormat="1" ht="12" hidden="1" customHeight="1">
      <c r="A8071" s="576"/>
    </row>
    <row r="8072" spans="1:1" s="556" customFormat="1" ht="12" hidden="1" customHeight="1">
      <c r="A8072" s="576"/>
    </row>
    <row r="8073" spans="1:1" s="556" customFormat="1" ht="12" hidden="1" customHeight="1">
      <c r="A8073" s="576"/>
    </row>
    <row r="8074" spans="1:1" s="556" customFormat="1" ht="12" hidden="1" customHeight="1">
      <c r="A8074" s="576"/>
    </row>
    <row r="8075" spans="1:1" s="556" customFormat="1" ht="12" hidden="1" customHeight="1">
      <c r="A8075" s="576"/>
    </row>
    <row r="8076" spans="1:1" s="556" customFormat="1" ht="12" hidden="1" customHeight="1">
      <c r="A8076" s="576"/>
    </row>
    <row r="8077" spans="1:1" s="556" customFormat="1" ht="12" hidden="1" customHeight="1">
      <c r="A8077" s="576"/>
    </row>
    <row r="8078" spans="1:1" s="556" customFormat="1" ht="12" hidden="1" customHeight="1">
      <c r="A8078" s="576"/>
    </row>
    <row r="8079" spans="1:1" s="556" customFormat="1" ht="12" hidden="1" customHeight="1">
      <c r="A8079" s="576"/>
    </row>
    <row r="8080" spans="1:1" s="556" customFormat="1" ht="12" hidden="1" customHeight="1">
      <c r="A8080" s="576"/>
    </row>
    <row r="8081" spans="1:1" s="556" customFormat="1" ht="12" hidden="1" customHeight="1">
      <c r="A8081" s="576"/>
    </row>
    <row r="8082" spans="1:1" s="556" customFormat="1" ht="12" hidden="1" customHeight="1">
      <c r="A8082" s="576"/>
    </row>
    <row r="8083" spans="1:1" s="556" customFormat="1" ht="12" hidden="1" customHeight="1">
      <c r="A8083" s="576"/>
    </row>
    <row r="8084" spans="1:1" s="556" customFormat="1" ht="12" hidden="1" customHeight="1">
      <c r="A8084" s="576"/>
    </row>
    <row r="8085" spans="1:1" s="556" customFormat="1" ht="12" hidden="1" customHeight="1">
      <c r="A8085" s="576"/>
    </row>
    <row r="8086" spans="1:1" s="556" customFormat="1" ht="12" hidden="1" customHeight="1">
      <c r="A8086" s="576"/>
    </row>
    <row r="8087" spans="1:1" s="556" customFormat="1" ht="12" hidden="1" customHeight="1">
      <c r="A8087" s="576"/>
    </row>
    <row r="8088" spans="1:1" s="556" customFormat="1" ht="12" hidden="1" customHeight="1">
      <c r="A8088" s="576"/>
    </row>
    <row r="8089" spans="1:1" s="556" customFormat="1" ht="12" hidden="1" customHeight="1">
      <c r="A8089" s="576"/>
    </row>
    <row r="8090" spans="1:1" s="556" customFormat="1" ht="12" hidden="1" customHeight="1">
      <c r="A8090" s="576"/>
    </row>
    <row r="8091" spans="1:1" s="556" customFormat="1" ht="12" hidden="1" customHeight="1">
      <c r="A8091" s="576"/>
    </row>
    <row r="8092" spans="1:1" s="556" customFormat="1" ht="12" hidden="1" customHeight="1">
      <c r="A8092" s="576"/>
    </row>
    <row r="8093" spans="1:1" s="556" customFormat="1" ht="12" hidden="1" customHeight="1">
      <c r="A8093" s="576"/>
    </row>
    <row r="8094" spans="1:1" s="556" customFormat="1" ht="12" hidden="1" customHeight="1">
      <c r="A8094" s="576"/>
    </row>
    <row r="8095" spans="1:1" s="556" customFormat="1" ht="12" hidden="1" customHeight="1">
      <c r="A8095" s="576"/>
    </row>
    <row r="8096" spans="1:1" s="556" customFormat="1" ht="12" hidden="1" customHeight="1">
      <c r="A8096" s="576"/>
    </row>
    <row r="8097" spans="1:1" s="556" customFormat="1" ht="12" hidden="1" customHeight="1">
      <c r="A8097" s="576"/>
    </row>
    <row r="8098" spans="1:1" s="556" customFormat="1" ht="12" hidden="1" customHeight="1">
      <c r="A8098" s="576"/>
    </row>
    <row r="8099" spans="1:1" s="556" customFormat="1" ht="12" hidden="1" customHeight="1">
      <c r="A8099" s="576"/>
    </row>
    <row r="8100" spans="1:1" s="556" customFormat="1" ht="12" hidden="1" customHeight="1">
      <c r="A8100" s="576"/>
    </row>
    <row r="8101" spans="1:1" s="556" customFormat="1" ht="12" hidden="1" customHeight="1">
      <c r="A8101" s="576"/>
    </row>
    <row r="8102" spans="1:1" s="556" customFormat="1" ht="12" hidden="1" customHeight="1">
      <c r="A8102" s="576"/>
    </row>
    <row r="8103" spans="1:1" s="556" customFormat="1" ht="12" hidden="1" customHeight="1">
      <c r="A8103" s="576"/>
    </row>
    <row r="8104" spans="1:1" s="556" customFormat="1" ht="12" hidden="1" customHeight="1">
      <c r="A8104" s="576"/>
    </row>
    <row r="8105" spans="1:1" s="556" customFormat="1" ht="12" hidden="1" customHeight="1">
      <c r="A8105" s="576"/>
    </row>
    <row r="8106" spans="1:1" s="556" customFormat="1" ht="12" hidden="1" customHeight="1">
      <c r="A8106" s="576"/>
    </row>
    <row r="8107" spans="1:1" s="556" customFormat="1" ht="12" hidden="1" customHeight="1">
      <c r="A8107" s="576"/>
    </row>
    <row r="8108" spans="1:1" s="556" customFormat="1" ht="12" hidden="1" customHeight="1">
      <c r="A8108" s="576"/>
    </row>
    <row r="8109" spans="1:1" s="556" customFormat="1" ht="12" hidden="1" customHeight="1">
      <c r="A8109" s="576"/>
    </row>
    <row r="8110" spans="1:1" s="556" customFormat="1" ht="12" hidden="1" customHeight="1">
      <c r="A8110" s="576"/>
    </row>
    <row r="8111" spans="1:1" s="556" customFormat="1" ht="12" hidden="1" customHeight="1">
      <c r="A8111" s="576"/>
    </row>
    <row r="8112" spans="1:1" s="556" customFormat="1" ht="12" hidden="1" customHeight="1">
      <c r="A8112" s="576"/>
    </row>
    <row r="8113" spans="1:1" s="556" customFormat="1" ht="12" hidden="1" customHeight="1">
      <c r="A8113" s="576"/>
    </row>
    <row r="8114" spans="1:1" s="556" customFormat="1" ht="12" hidden="1" customHeight="1">
      <c r="A8114" s="576"/>
    </row>
    <row r="8115" spans="1:1" s="556" customFormat="1" ht="12" hidden="1" customHeight="1">
      <c r="A8115" s="576"/>
    </row>
    <row r="8116" spans="1:1" s="556" customFormat="1" ht="12" hidden="1" customHeight="1">
      <c r="A8116" s="576"/>
    </row>
    <row r="8117" spans="1:1" s="556" customFormat="1" ht="12" hidden="1" customHeight="1">
      <c r="A8117" s="576"/>
    </row>
    <row r="8118" spans="1:1" s="556" customFormat="1" ht="12" hidden="1" customHeight="1">
      <c r="A8118" s="576"/>
    </row>
    <row r="8119" spans="1:1" s="556" customFormat="1" ht="12" hidden="1" customHeight="1">
      <c r="A8119" s="576"/>
    </row>
    <row r="8120" spans="1:1" s="556" customFormat="1" ht="12" hidden="1" customHeight="1">
      <c r="A8120" s="576"/>
    </row>
    <row r="8121" spans="1:1" s="556" customFormat="1" ht="12" hidden="1" customHeight="1">
      <c r="A8121" s="576"/>
    </row>
    <row r="8122" spans="1:1" s="556" customFormat="1" ht="12" hidden="1" customHeight="1">
      <c r="A8122" s="576"/>
    </row>
    <row r="8123" spans="1:1" s="556" customFormat="1" ht="12" hidden="1" customHeight="1">
      <c r="A8123" s="576"/>
    </row>
    <row r="8124" spans="1:1" s="556" customFormat="1" ht="12" hidden="1" customHeight="1">
      <c r="A8124" s="576"/>
    </row>
    <row r="8125" spans="1:1" s="556" customFormat="1" ht="12" hidden="1" customHeight="1">
      <c r="A8125" s="576"/>
    </row>
    <row r="8126" spans="1:1" s="556" customFormat="1" ht="12" hidden="1" customHeight="1">
      <c r="A8126" s="576"/>
    </row>
    <row r="8127" spans="1:1" s="556" customFormat="1" ht="12" hidden="1" customHeight="1">
      <c r="A8127" s="576"/>
    </row>
    <row r="8128" spans="1:1" s="556" customFormat="1" ht="12" hidden="1" customHeight="1">
      <c r="A8128" s="576"/>
    </row>
    <row r="8129" spans="1:1" s="556" customFormat="1" ht="12" hidden="1" customHeight="1">
      <c r="A8129" s="576"/>
    </row>
    <row r="8130" spans="1:1" s="556" customFormat="1" ht="12" hidden="1" customHeight="1">
      <c r="A8130" s="576"/>
    </row>
    <row r="8131" spans="1:1" s="556" customFormat="1" ht="12" hidden="1" customHeight="1">
      <c r="A8131" s="576"/>
    </row>
    <row r="8132" spans="1:1" s="556" customFormat="1" ht="12" hidden="1" customHeight="1">
      <c r="A8132" s="576"/>
    </row>
    <row r="8133" spans="1:1" s="556" customFormat="1" ht="12" hidden="1" customHeight="1">
      <c r="A8133" s="576"/>
    </row>
    <row r="8134" spans="1:1" s="556" customFormat="1" ht="12" hidden="1" customHeight="1">
      <c r="A8134" s="576"/>
    </row>
    <row r="8135" spans="1:1" s="556" customFormat="1" ht="12" hidden="1" customHeight="1">
      <c r="A8135" s="576"/>
    </row>
    <row r="8136" spans="1:1" s="556" customFormat="1" ht="12" hidden="1" customHeight="1">
      <c r="A8136" s="576"/>
    </row>
    <row r="8137" spans="1:1" s="556" customFormat="1" ht="12" hidden="1" customHeight="1">
      <c r="A8137" s="576"/>
    </row>
    <row r="8138" spans="1:1" s="556" customFormat="1" ht="12" hidden="1" customHeight="1">
      <c r="A8138" s="576"/>
    </row>
    <row r="8139" spans="1:1" s="556" customFormat="1" ht="12" hidden="1" customHeight="1">
      <c r="A8139" s="576"/>
    </row>
    <row r="8140" spans="1:1" s="556" customFormat="1" ht="12" hidden="1" customHeight="1">
      <c r="A8140" s="576"/>
    </row>
    <row r="8141" spans="1:1" s="556" customFormat="1" ht="12" hidden="1" customHeight="1">
      <c r="A8141" s="576"/>
    </row>
    <row r="8142" spans="1:1" s="556" customFormat="1" ht="12" hidden="1" customHeight="1">
      <c r="A8142" s="576"/>
    </row>
    <row r="8143" spans="1:1" s="556" customFormat="1" ht="12" hidden="1" customHeight="1">
      <c r="A8143" s="576"/>
    </row>
    <row r="8144" spans="1:1" s="556" customFormat="1" ht="12" hidden="1" customHeight="1">
      <c r="A8144" s="576"/>
    </row>
    <row r="8145" spans="1:1" s="556" customFormat="1" ht="12" hidden="1" customHeight="1">
      <c r="A8145" s="576"/>
    </row>
    <row r="8146" spans="1:1" s="556" customFormat="1" ht="12" hidden="1" customHeight="1">
      <c r="A8146" s="576"/>
    </row>
    <row r="8147" spans="1:1" s="556" customFormat="1" ht="12" hidden="1" customHeight="1">
      <c r="A8147" s="576"/>
    </row>
    <row r="8148" spans="1:1" s="556" customFormat="1" ht="12" hidden="1" customHeight="1">
      <c r="A8148" s="576"/>
    </row>
    <row r="8149" spans="1:1" s="556" customFormat="1" ht="12" hidden="1" customHeight="1">
      <c r="A8149" s="576"/>
    </row>
    <row r="8150" spans="1:1" s="556" customFormat="1" ht="12" hidden="1" customHeight="1">
      <c r="A8150" s="576"/>
    </row>
    <row r="8151" spans="1:1" s="556" customFormat="1" ht="12" hidden="1" customHeight="1">
      <c r="A8151" s="576"/>
    </row>
    <row r="8152" spans="1:1" s="556" customFormat="1" ht="12" hidden="1" customHeight="1">
      <c r="A8152" s="576"/>
    </row>
    <row r="8153" spans="1:1" s="556" customFormat="1" ht="12" hidden="1" customHeight="1">
      <c r="A8153" s="576"/>
    </row>
    <row r="8154" spans="1:1" s="556" customFormat="1" ht="12" hidden="1" customHeight="1">
      <c r="A8154" s="576"/>
    </row>
    <row r="8155" spans="1:1" s="556" customFormat="1" ht="12" hidden="1" customHeight="1">
      <c r="A8155" s="576"/>
    </row>
    <row r="8156" spans="1:1" s="556" customFormat="1" ht="12" hidden="1" customHeight="1">
      <c r="A8156" s="576"/>
    </row>
    <row r="8157" spans="1:1" s="556" customFormat="1" ht="12" hidden="1" customHeight="1">
      <c r="A8157" s="576"/>
    </row>
    <row r="8158" spans="1:1" s="556" customFormat="1" ht="12" hidden="1" customHeight="1">
      <c r="A8158" s="576"/>
    </row>
    <row r="8159" spans="1:1" s="556" customFormat="1" ht="12" hidden="1" customHeight="1">
      <c r="A8159" s="576"/>
    </row>
    <row r="8160" spans="1:1" s="556" customFormat="1" ht="12" hidden="1" customHeight="1">
      <c r="A8160" s="576"/>
    </row>
    <row r="8161" spans="1:1" s="556" customFormat="1" ht="12" hidden="1" customHeight="1">
      <c r="A8161" s="576"/>
    </row>
    <row r="8162" spans="1:1" s="556" customFormat="1" ht="12" hidden="1" customHeight="1">
      <c r="A8162" s="576"/>
    </row>
    <row r="8163" spans="1:1" s="556" customFormat="1" ht="12" hidden="1" customHeight="1">
      <c r="A8163" s="576"/>
    </row>
    <row r="8164" spans="1:1" s="556" customFormat="1" ht="12" hidden="1" customHeight="1">
      <c r="A8164" s="576"/>
    </row>
    <row r="8165" spans="1:1" s="556" customFormat="1" ht="12" hidden="1" customHeight="1">
      <c r="A8165" s="576"/>
    </row>
    <row r="8166" spans="1:1" s="556" customFormat="1" ht="12" hidden="1" customHeight="1">
      <c r="A8166" s="576"/>
    </row>
    <row r="8167" spans="1:1" s="556" customFormat="1" ht="12" hidden="1" customHeight="1">
      <c r="A8167" s="576"/>
    </row>
    <row r="8168" spans="1:1" s="556" customFormat="1" ht="12" hidden="1" customHeight="1">
      <c r="A8168" s="576"/>
    </row>
    <row r="8169" spans="1:1" s="556" customFormat="1" ht="12" hidden="1" customHeight="1">
      <c r="A8169" s="576"/>
    </row>
    <row r="8170" spans="1:1" s="556" customFormat="1" ht="12" hidden="1" customHeight="1">
      <c r="A8170" s="576"/>
    </row>
    <row r="8171" spans="1:1" s="556" customFormat="1" ht="12" hidden="1" customHeight="1">
      <c r="A8171" s="576"/>
    </row>
    <row r="8172" spans="1:1" s="556" customFormat="1" ht="12" hidden="1" customHeight="1">
      <c r="A8172" s="576"/>
    </row>
    <row r="8173" spans="1:1" s="556" customFormat="1" ht="12" hidden="1" customHeight="1">
      <c r="A8173" s="576"/>
    </row>
    <row r="8174" spans="1:1" s="556" customFormat="1" ht="12" hidden="1" customHeight="1">
      <c r="A8174" s="576"/>
    </row>
    <row r="8175" spans="1:1" s="556" customFormat="1" ht="12" hidden="1" customHeight="1">
      <c r="A8175" s="576"/>
    </row>
    <row r="8176" spans="1:1" s="556" customFormat="1" ht="12" hidden="1" customHeight="1">
      <c r="A8176" s="576"/>
    </row>
    <row r="8177" spans="1:1" s="556" customFormat="1" ht="12" hidden="1" customHeight="1">
      <c r="A8177" s="576"/>
    </row>
    <row r="8178" spans="1:1" s="556" customFormat="1" ht="12" hidden="1" customHeight="1">
      <c r="A8178" s="576"/>
    </row>
    <row r="8179" spans="1:1" s="556" customFormat="1" ht="12" hidden="1" customHeight="1">
      <c r="A8179" s="576"/>
    </row>
    <row r="8180" spans="1:1" s="556" customFormat="1" ht="12" hidden="1" customHeight="1">
      <c r="A8180" s="576"/>
    </row>
    <row r="8181" spans="1:1" s="556" customFormat="1" ht="12" hidden="1" customHeight="1">
      <c r="A8181" s="576"/>
    </row>
    <row r="8182" spans="1:1" s="556" customFormat="1" ht="12" hidden="1" customHeight="1">
      <c r="A8182" s="576"/>
    </row>
    <row r="8183" spans="1:1" s="556" customFormat="1" ht="12" hidden="1" customHeight="1">
      <c r="A8183" s="576"/>
    </row>
    <row r="8184" spans="1:1" s="556" customFormat="1" ht="12" hidden="1" customHeight="1">
      <c r="A8184" s="576"/>
    </row>
    <row r="8185" spans="1:1" s="556" customFormat="1" ht="12" hidden="1" customHeight="1">
      <c r="A8185" s="576"/>
    </row>
    <row r="8186" spans="1:1" s="556" customFormat="1" ht="12" hidden="1" customHeight="1">
      <c r="A8186" s="576"/>
    </row>
    <row r="8187" spans="1:1" s="556" customFormat="1" ht="12" hidden="1" customHeight="1">
      <c r="A8187" s="576"/>
    </row>
    <row r="8188" spans="1:1" s="556" customFormat="1" ht="12" hidden="1" customHeight="1">
      <c r="A8188" s="576"/>
    </row>
    <row r="8189" spans="1:1" s="556" customFormat="1" ht="12" hidden="1" customHeight="1">
      <c r="A8189" s="576"/>
    </row>
    <row r="8190" spans="1:1" s="556" customFormat="1" ht="12" hidden="1" customHeight="1">
      <c r="A8190" s="576"/>
    </row>
    <row r="8191" spans="1:1" s="556" customFormat="1" ht="12" hidden="1" customHeight="1">
      <c r="A8191" s="576"/>
    </row>
    <row r="8192" spans="1:1" s="556" customFormat="1" ht="12" hidden="1" customHeight="1">
      <c r="A8192" s="576"/>
    </row>
    <row r="8193" spans="1:1" s="556" customFormat="1" ht="12" hidden="1" customHeight="1">
      <c r="A8193" s="576"/>
    </row>
    <row r="8194" spans="1:1" s="556" customFormat="1" ht="12" hidden="1" customHeight="1">
      <c r="A8194" s="576"/>
    </row>
    <row r="8195" spans="1:1" s="556" customFormat="1" ht="12" hidden="1" customHeight="1">
      <c r="A8195" s="576"/>
    </row>
    <row r="8196" spans="1:1" s="556" customFormat="1" ht="12" hidden="1" customHeight="1">
      <c r="A8196" s="576"/>
    </row>
    <row r="8197" spans="1:1" s="556" customFormat="1" ht="12" hidden="1" customHeight="1">
      <c r="A8197" s="576"/>
    </row>
    <row r="8198" spans="1:1" s="556" customFormat="1" ht="12" hidden="1" customHeight="1">
      <c r="A8198" s="576"/>
    </row>
    <row r="8199" spans="1:1" s="556" customFormat="1" ht="12" hidden="1" customHeight="1">
      <c r="A8199" s="576"/>
    </row>
    <row r="8200" spans="1:1" s="556" customFormat="1" ht="12" hidden="1" customHeight="1">
      <c r="A8200" s="576"/>
    </row>
    <row r="8201" spans="1:1" s="556" customFormat="1" ht="12" hidden="1" customHeight="1">
      <c r="A8201" s="576"/>
    </row>
    <row r="8202" spans="1:1" s="556" customFormat="1" ht="12" hidden="1" customHeight="1">
      <c r="A8202" s="576"/>
    </row>
    <row r="8203" spans="1:1" s="556" customFormat="1" ht="12" hidden="1" customHeight="1">
      <c r="A8203" s="576"/>
    </row>
    <row r="8204" spans="1:1" s="556" customFormat="1" ht="12" hidden="1" customHeight="1">
      <c r="A8204" s="576"/>
    </row>
    <row r="8205" spans="1:1" s="556" customFormat="1" ht="12" hidden="1" customHeight="1">
      <c r="A8205" s="576"/>
    </row>
    <row r="8206" spans="1:1" s="556" customFormat="1" ht="12" hidden="1" customHeight="1">
      <c r="A8206" s="576"/>
    </row>
    <row r="8207" spans="1:1" s="556" customFormat="1" ht="12" hidden="1" customHeight="1">
      <c r="A8207" s="576"/>
    </row>
    <row r="8208" spans="1:1" s="556" customFormat="1" ht="12" hidden="1" customHeight="1">
      <c r="A8208" s="576"/>
    </row>
    <row r="8209" spans="1:1" s="556" customFormat="1" ht="12" hidden="1" customHeight="1">
      <c r="A8209" s="576"/>
    </row>
    <row r="8210" spans="1:1" s="556" customFormat="1" ht="12" hidden="1" customHeight="1">
      <c r="A8210" s="576"/>
    </row>
    <row r="8211" spans="1:1" s="556" customFormat="1" ht="12" hidden="1" customHeight="1">
      <c r="A8211" s="576"/>
    </row>
    <row r="8212" spans="1:1" s="556" customFormat="1" ht="12" hidden="1" customHeight="1">
      <c r="A8212" s="576"/>
    </row>
    <row r="8213" spans="1:1" s="556" customFormat="1" ht="12" hidden="1" customHeight="1">
      <c r="A8213" s="576"/>
    </row>
    <row r="8214" spans="1:1" s="556" customFormat="1" ht="12" hidden="1" customHeight="1">
      <c r="A8214" s="576"/>
    </row>
    <row r="8215" spans="1:1" s="556" customFormat="1" ht="12" hidden="1" customHeight="1">
      <c r="A8215" s="576"/>
    </row>
    <row r="8216" spans="1:1" s="556" customFormat="1" ht="12" hidden="1" customHeight="1">
      <c r="A8216" s="576"/>
    </row>
    <row r="8217" spans="1:1" s="556" customFormat="1" ht="12" hidden="1" customHeight="1">
      <c r="A8217" s="576"/>
    </row>
    <row r="8218" spans="1:1" s="556" customFormat="1" ht="12" hidden="1" customHeight="1">
      <c r="A8218" s="576"/>
    </row>
    <row r="8219" spans="1:1" s="556" customFormat="1" ht="12" hidden="1" customHeight="1">
      <c r="A8219" s="576"/>
    </row>
    <row r="8220" spans="1:1" s="556" customFormat="1" ht="12" hidden="1" customHeight="1">
      <c r="A8220" s="576"/>
    </row>
    <row r="8221" spans="1:1" s="556" customFormat="1" ht="12" hidden="1" customHeight="1">
      <c r="A8221" s="576"/>
    </row>
    <row r="8222" spans="1:1" s="556" customFormat="1" ht="12" hidden="1" customHeight="1">
      <c r="A8222" s="576"/>
    </row>
    <row r="8223" spans="1:1" s="556" customFormat="1" ht="12" hidden="1" customHeight="1">
      <c r="A8223" s="576"/>
    </row>
    <row r="8224" spans="1:1" s="556" customFormat="1" ht="12" hidden="1" customHeight="1">
      <c r="A8224" s="576"/>
    </row>
    <row r="8225" spans="1:1" s="556" customFormat="1" ht="12" hidden="1" customHeight="1">
      <c r="A8225" s="576"/>
    </row>
    <row r="8226" spans="1:1" s="556" customFormat="1" ht="12" hidden="1" customHeight="1">
      <c r="A8226" s="576"/>
    </row>
    <row r="8227" spans="1:1" s="556" customFormat="1" ht="12" hidden="1" customHeight="1">
      <c r="A8227" s="576"/>
    </row>
    <row r="8228" spans="1:1" s="556" customFormat="1" ht="12" hidden="1" customHeight="1">
      <c r="A8228" s="576"/>
    </row>
    <row r="8229" spans="1:1" s="556" customFormat="1" ht="12" hidden="1" customHeight="1">
      <c r="A8229" s="576"/>
    </row>
    <row r="8230" spans="1:1" s="556" customFormat="1" ht="12" hidden="1" customHeight="1">
      <c r="A8230" s="576"/>
    </row>
    <row r="8231" spans="1:1" s="556" customFormat="1" ht="12" hidden="1" customHeight="1">
      <c r="A8231" s="576"/>
    </row>
    <row r="8232" spans="1:1" s="556" customFormat="1" ht="12" hidden="1" customHeight="1">
      <c r="A8232" s="576"/>
    </row>
    <row r="8233" spans="1:1" s="556" customFormat="1" ht="12" hidden="1" customHeight="1">
      <c r="A8233" s="576"/>
    </row>
    <row r="8234" spans="1:1" s="556" customFormat="1" ht="12" hidden="1" customHeight="1">
      <c r="A8234" s="576"/>
    </row>
    <row r="8235" spans="1:1" s="556" customFormat="1" ht="12" hidden="1" customHeight="1">
      <c r="A8235" s="576"/>
    </row>
    <row r="8236" spans="1:1" s="556" customFormat="1" ht="12" hidden="1" customHeight="1">
      <c r="A8236" s="576"/>
    </row>
    <row r="8237" spans="1:1" s="556" customFormat="1" ht="12" hidden="1" customHeight="1">
      <c r="A8237" s="576"/>
    </row>
    <row r="8238" spans="1:1" s="556" customFormat="1" ht="12" hidden="1" customHeight="1">
      <c r="A8238" s="576"/>
    </row>
    <row r="8239" spans="1:1" s="556" customFormat="1" ht="12" hidden="1" customHeight="1">
      <c r="A8239" s="576"/>
    </row>
    <row r="8240" spans="1:1" s="556" customFormat="1" ht="12" hidden="1" customHeight="1">
      <c r="A8240" s="576"/>
    </row>
    <row r="8241" spans="1:1" s="556" customFormat="1" ht="12" hidden="1" customHeight="1">
      <c r="A8241" s="576"/>
    </row>
    <row r="8242" spans="1:1" s="556" customFormat="1" ht="12" hidden="1" customHeight="1">
      <c r="A8242" s="576"/>
    </row>
    <row r="8243" spans="1:1" s="556" customFormat="1" ht="12" hidden="1" customHeight="1">
      <c r="A8243" s="576"/>
    </row>
    <row r="8244" spans="1:1" s="556" customFormat="1" ht="12" hidden="1" customHeight="1">
      <c r="A8244" s="576"/>
    </row>
    <row r="8245" spans="1:1" s="556" customFormat="1" ht="12" hidden="1" customHeight="1">
      <c r="A8245" s="576"/>
    </row>
    <row r="8246" spans="1:1" s="556" customFormat="1" ht="12" hidden="1" customHeight="1">
      <c r="A8246" s="576"/>
    </row>
    <row r="8247" spans="1:1" s="556" customFormat="1" ht="12" hidden="1" customHeight="1">
      <c r="A8247" s="576"/>
    </row>
    <row r="8248" spans="1:1" s="556" customFormat="1" ht="12" hidden="1" customHeight="1">
      <c r="A8248" s="576"/>
    </row>
    <row r="8249" spans="1:1" s="556" customFormat="1" ht="12" hidden="1" customHeight="1">
      <c r="A8249" s="576"/>
    </row>
    <row r="8250" spans="1:1" s="556" customFormat="1" ht="12" hidden="1" customHeight="1">
      <c r="A8250" s="576"/>
    </row>
    <row r="8251" spans="1:1" s="556" customFormat="1" ht="12" hidden="1" customHeight="1">
      <c r="A8251" s="576"/>
    </row>
    <row r="8252" spans="1:1" s="556" customFormat="1" ht="12" hidden="1" customHeight="1">
      <c r="A8252" s="576"/>
    </row>
    <row r="8253" spans="1:1" s="556" customFormat="1" ht="12" hidden="1" customHeight="1">
      <c r="A8253" s="576"/>
    </row>
    <row r="8254" spans="1:1" s="556" customFormat="1" ht="12" hidden="1" customHeight="1">
      <c r="A8254" s="576"/>
    </row>
    <row r="8255" spans="1:1" s="556" customFormat="1" ht="12" hidden="1" customHeight="1">
      <c r="A8255" s="576"/>
    </row>
    <row r="8256" spans="1:1" s="556" customFormat="1" ht="12" hidden="1" customHeight="1">
      <c r="A8256" s="576"/>
    </row>
    <row r="8257" spans="1:1" s="556" customFormat="1" ht="12" hidden="1" customHeight="1">
      <c r="A8257" s="576"/>
    </row>
    <row r="8258" spans="1:1" s="556" customFormat="1" ht="12" hidden="1" customHeight="1">
      <c r="A8258" s="576"/>
    </row>
    <row r="8259" spans="1:1" s="556" customFormat="1" ht="12" hidden="1" customHeight="1">
      <c r="A8259" s="576"/>
    </row>
    <row r="8260" spans="1:1" s="556" customFormat="1" ht="12" hidden="1" customHeight="1">
      <c r="A8260" s="576"/>
    </row>
    <row r="8261" spans="1:1" s="556" customFormat="1" ht="12" hidden="1" customHeight="1">
      <c r="A8261" s="576"/>
    </row>
    <row r="8262" spans="1:1" s="556" customFormat="1" ht="12" hidden="1" customHeight="1">
      <c r="A8262" s="576"/>
    </row>
    <row r="8263" spans="1:1" s="556" customFormat="1" ht="12" hidden="1" customHeight="1">
      <c r="A8263" s="576"/>
    </row>
    <row r="8264" spans="1:1" s="556" customFormat="1" ht="12" hidden="1" customHeight="1">
      <c r="A8264" s="576"/>
    </row>
    <row r="8265" spans="1:1" s="556" customFormat="1" ht="12" hidden="1" customHeight="1">
      <c r="A8265" s="576"/>
    </row>
    <row r="8266" spans="1:1" s="556" customFormat="1" ht="12" hidden="1" customHeight="1">
      <c r="A8266" s="576"/>
    </row>
    <row r="8267" spans="1:1" s="556" customFormat="1" ht="12" hidden="1" customHeight="1">
      <c r="A8267" s="576"/>
    </row>
    <row r="8268" spans="1:1" s="556" customFormat="1" ht="12" hidden="1" customHeight="1">
      <c r="A8268" s="576"/>
    </row>
    <row r="8269" spans="1:1" s="556" customFormat="1" ht="12" hidden="1" customHeight="1">
      <c r="A8269" s="576"/>
    </row>
    <row r="8270" spans="1:1" s="556" customFormat="1" ht="12" hidden="1" customHeight="1">
      <c r="A8270" s="576"/>
    </row>
    <row r="8271" spans="1:1" s="556" customFormat="1" ht="12" hidden="1" customHeight="1">
      <c r="A8271" s="576"/>
    </row>
    <row r="8272" spans="1:1" s="556" customFormat="1" ht="12" hidden="1" customHeight="1">
      <c r="A8272" s="576"/>
    </row>
    <row r="8273" spans="1:1" s="556" customFormat="1" ht="12" hidden="1" customHeight="1">
      <c r="A8273" s="576"/>
    </row>
    <row r="8274" spans="1:1" s="556" customFormat="1" ht="12" hidden="1" customHeight="1">
      <c r="A8274" s="576"/>
    </row>
    <row r="8275" spans="1:1" s="556" customFormat="1" ht="12" hidden="1" customHeight="1">
      <c r="A8275" s="576"/>
    </row>
    <row r="8276" spans="1:1" s="556" customFormat="1" ht="12" hidden="1" customHeight="1">
      <c r="A8276" s="576"/>
    </row>
    <row r="8277" spans="1:1" s="556" customFormat="1" ht="12" hidden="1" customHeight="1">
      <c r="A8277" s="576"/>
    </row>
    <row r="8278" spans="1:1" s="556" customFormat="1" ht="12" hidden="1" customHeight="1">
      <c r="A8278" s="576"/>
    </row>
    <row r="8279" spans="1:1" s="556" customFormat="1" ht="12" hidden="1" customHeight="1">
      <c r="A8279" s="576"/>
    </row>
    <row r="8280" spans="1:1" s="556" customFormat="1" ht="12" hidden="1" customHeight="1">
      <c r="A8280" s="576"/>
    </row>
    <row r="8281" spans="1:1" s="556" customFormat="1" ht="12" hidden="1" customHeight="1">
      <c r="A8281" s="576"/>
    </row>
    <row r="8282" spans="1:1" s="556" customFormat="1" ht="12" hidden="1" customHeight="1">
      <c r="A8282" s="576"/>
    </row>
    <row r="8283" spans="1:1" s="556" customFormat="1" ht="12" hidden="1" customHeight="1">
      <c r="A8283" s="576"/>
    </row>
    <row r="8284" spans="1:1" s="556" customFormat="1" ht="12" hidden="1" customHeight="1">
      <c r="A8284" s="576"/>
    </row>
    <row r="8285" spans="1:1" s="556" customFormat="1" ht="12" hidden="1" customHeight="1">
      <c r="A8285" s="576"/>
    </row>
    <row r="8286" spans="1:1" s="556" customFormat="1" ht="12" hidden="1" customHeight="1">
      <c r="A8286" s="576"/>
    </row>
    <row r="8287" spans="1:1" s="556" customFormat="1" ht="12" hidden="1" customHeight="1">
      <c r="A8287" s="576"/>
    </row>
    <row r="8288" spans="1:1" s="556" customFormat="1" ht="12" hidden="1" customHeight="1">
      <c r="A8288" s="576"/>
    </row>
    <row r="8289" spans="1:1" s="556" customFormat="1" ht="12" hidden="1" customHeight="1">
      <c r="A8289" s="576"/>
    </row>
    <row r="8290" spans="1:1" s="556" customFormat="1" ht="12" hidden="1" customHeight="1">
      <c r="A8290" s="576"/>
    </row>
    <row r="8291" spans="1:1" s="556" customFormat="1" ht="12" hidden="1" customHeight="1">
      <c r="A8291" s="576"/>
    </row>
    <row r="8292" spans="1:1" s="556" customFormat="1" ht="12" hidden="1" customHeight="1">
      <c r="A8292" s="576"/>
    </row>
    <row r="8293" spans="1:1" s="556" customFormat="1" ht="12" hidden="1" customHeight="1">
      <c r="A8293" s="576"/>
    </row>
    <row r="8294" spans="1:1" s="556" customFormat="1" ht="12" hidden="1" customHeight="1">
      <c r="A8294" s="576"/>
    </row>
    <row r="8295" spans="1:1" s="556" customFormat="1" ht="12" hidden="1" customHeight="1">
      <c r="A8295" s="576"/>
    </row>
    <row r="8296" spans="1:1" s="556" customFormat="1" ht="12" hidden="1" customHeight="1">
      <c r="A8296" s="576"/>
    </row>
    <row r="8297" spans="1:1" s="556" customFormat="1" ht="12" hidden="1" customHeight="1">
      <c r="A8297" s="576"/>
    </row>
    <row r="8298" spans="1:1" s="556" customFormat="1" ht="12" hidden="1" customHeight="1">
      <c r="A8298" s="576"/>
    </row>
    <row r="8299" spans="1:1" s="556" customFormat="1" ht="12" hidden="1" customHeight="1">
      <c r="A8299" s="576"/>
    </row>
    <row r="8300" spans="1:1" s="556" customFormat="1" ht="12" hidden="1" customHeight="1">
      <c r="A8300" s="576"/>
    </row>
    <row r="8301" spans="1:1" s="556" customFormat="1" ht="12" hidden="1" customHeight="1">
      <c r="A8301" s="576"/>
    </row>
    <row r="8302" spans="1:1" s="556" customFormat="1" ht="12" hidden="1" customHeight="1">
      <c r="A8302" s="576"/>
    </row>
    <row r="8303" spans="1:1" s="556" customFormat="1" ht="12" hidden="1" customHeight="1">
      <c r="A8303" s="576"/>
    </row>
    <row r="8304" spans="1:1" s="556" customFormat="1" ht="12" hidden="1" customHeight="1">
      <c r="A8304" s="576"/>
    </row>
    <row r="8305" spans="1:1" s="556" customFormat="1" ht="12" hidden="1" customHeight="1">
      <c r="A8305" s="576"/>
    </row>
    <row r="8306" spans="1:1" s="556" customFormat="1" ht="12" hidden="1" customHeight="1">
      <c r="A8306" s="576"/>
    </row>
    <row r="8307" spans="1:1" s="556" customFormat="1" ht="12" hidden="1" customHeight="1">
      <c r="A8307" s="576"/>
    </row>
    <row r="8308" spans="1:1" s="556" customFormat="1" ht="12" hidden="1" customHeight="1">
      <c r="A8308" s="576"/>
    </row>
    <row r="8309" spans="1:1" s="556" customFormat="1" ht="12" hidden="1" customHeight="1">
      <c r="A8309" s="576"/>
    </row>
    <row r="8310" spans="1:1" s="556" customFormat="1" ht="12" hidden="1" customHeight="1">
      <c r="A8310" s="576"/>
    </row>
    <row r="8311" spans="1:1" s="556" customFormat="1" ht="12" hidden="1" customHeight="1">
      <c r="A8311" s="576"/>
    </row>
    <row r="8312" spans="1:1" s="556" customFormat="1" ht="12" hidden="1" customHeight="1">
      <c r="A8312" s="576"/>
    </row>
    <row r="8313" spans="1:1" s="556" customFormat="1" ht="12" hidden="1" customHeight="1">
      <c r="A8313" s="576"/>
    </row>
    <row r="8314" spans="1:1" s="556" customFormat="1" ht="12" hidden="1" customHeight="1">
      <c r="A8314" s="576"/>
    </row>
    <row r="8315" spans="1:1" s="556" customFormat="1" ht="12" hidden="1" customHeight="1">
      <c r="A8315" s="576"/>
    </row>
    <row r="8316" spans="1:1" s="556" customFormat="1" ht="12" hidden="1" customHeight="1">
      <c r="A8316" s="576"/>
    </row>
    <row r="8317" spans="1:1" s="556" customFormat="1" ht="12" hidden="1" customHeight="1">
      <c r="A8317" s="576"/>
    </row>
    <row r="8318" spans="1:1" s="556" customFormat="1" ht="12" hidden="1" customHeight="1">
      <c r="A8318" s="576"/>
    </row>
    <row r="8319" spans="1:1" s="556" customFormat="1" ht="12" hidden="1" customHeight="1">
      <c r="A8319" s="576"/>
    </row>
    <row r="8320" spans="1:1" s="556" customFormat="1" ht="12" hidden="1" customHeight="1">
      <c r="A8320" s="576"/>
    </row>
    <row r="8321" spans="1:1" s="556" customFormat="1" ht="12" hidden="1" customHeight="1">
      <c r="A8321" s="576"/>
    </row>
    <row r="8322" spans="1:1" s="556" customFormat="1" ht="12" hidden="1" customHeight="1">
      <c r="A8322" s="576"/>
    </row>
    <row r="8323" spans="1:1" s="556" customFormat="1" ht="12" hidden="1" customHeight="1">
      <c r="A8323" s="576"/>
    </row>
    <row r="8324" spans="1:1" s="556" customFormat="1" ht="12" hidden="1" customHeight="1">
      <c r="A8324" s="576"/>
    </row>
    <row r="8325" spans="1:1" s="556" customFormat="1" ht="12" hidden="1" customHeight="1">
      <c r="A8325" s="576"/>
    </row>
    <row r="8326" spans="1:1" s="556" customFormat="1" ht="12" hidden="1" customHeight="1">
      <c r="A8326" s="576"/>
    </row>
    <row r="8327" spans="1:1" s="556" customFormat="1" ht="12" hidden="1" customHeight="1">
      <c r="A8327" s="576"/>
    </row>
    <row r="8328" spans="1:1" s="556" customFormat="1" ht="12" hidden="1" customHeight="1">
      <c r="A8328" s="576"/>
    </row>
    <row r="8329" spans="1:1" s="556" customFormat="1" ht="12" hidden="1" customHeight="1">
      <c r="A8329" s="576"/>
    </row>
    <row r="8330" spans="1:1" s="556" customFormat="1" ht="12" hidden="1" customHeight="1">
      <c r="A8330" s="576"/>
    </row>
    <row r="8331" spans="1:1" s="556" customFormat="1" ht="12" hidden="1" customHeight="1">
      <c r="A8331" s="576"/>
    </row>
    <row r="8332" spans="1:1" s="556" customFormat="1" ht="12" hidden="1" customHeight="1">
      <c r="A8332" s="576"/>
    </row>
    <row r="8333" spans="1:1" s="556" customFormat="1" ht="12" hidden="1" customHeight="1">
      <c r="A8333" s="576"/>
    </row>
    <row r="8334" spans="1:1" s="556" customFormat="1" ht="12" hidden="1" customHeight="1">
      <c r="A8334" s="576"/>
    </row>
    <row r="8335" spans="1:1" s="556" customFormat="1" ht="12" hidden="1" customHeight="1">
      <c r="A8335" s="576"/>
    </row>
    <row r="8336" spans="1:1" s="556" customFormat="1" ht="12" hidden="1" customHeight="1">
      <c r="A8336" s="576"/>
    </row>
    <row r="8337" spans="1:1" s="556" customFormat="1" ht="12" hidden="1" customHeight="1">
      <c r="A8337" s="576"/>
    </row>
    <row r="8338" spans="1:1" s="556" customFormat="1" ht="12" hidden="1" customHeight="1">
      <c r="A8338" s="576"/>
    </row>
    <row r="8339" spans="1:1" s="556" customFormat="1" ht="12" hidden="1" customHeight="1">
      <c r="A8339" s="576"/>
    </row>
    <row r="8340" spans="1:1" s="556" customFormat="1" ht="12" hidden="1" customHeight="1">
      <c r="A8340" s="576"/>
    </row>
    <row r="8341" spans="1:1" s="556" customFormat="1" ht="12" hidden="1" customHeight="1">
      <c r="A8341" s="576"/>
    </row>
    <row r="8342" spans="1:1" s="556" customFormat="1" ht="12" hidden="1" customHeight="1">
      <c r="A8342" s="576"/>
    </row>
    <row r="8343" spans="1:1" s="556" customFormat="1" ht="12" hidden="1" customHeight="1">
      <c r="A8343" s="576"/>
    </row>
    <row r="8344" spans="1:1" s="556" customFormat="1" ht="12" hidden="1" customHeight="1">
      <c r="A8344" s="576"/>
    </row>
    <row r="8345" spans="1:1" s="556" customFormat="1" ht="12" hidden="1" customHeight="1">
      <c r="A8345" s="576"/>
    </row>
    <row r="8346" spans="1:1" s="556" customFormat="1" ht="12" hidden="1" customHeight="1">
      <c r="A8346" s="576"/>
    </row>
    <row r="8347" spans="1:1" s="556" customFormat="1" ht="12" hidden="1" customHeight="1">
      <c r="A8347" s="576"/>
    </row>
    <row r="8348" spans="1:1" s="556" customFormat="1" ht="12" hidden="1" customHeight="1">
      <c r="A8348" s="576"/>
    </row>
    <row r="8349" spans="1:1" s="556" customFormat="1" ht="12" hidden="1" customHeight="1">
      <c r="A8349" s="576"/>
    </row>
    <row r="8350" spans="1:1" s="556" customFormat="1" ht="12" hidden="1" customHeight="1">
      <c r="A8350" s="576"/>
    </row>
    <row r="8351" spans="1:1" s="556" customFormat="1" ht="12" hidden="1" customHeight="1">
      <c r="A8351" s="576"/>
    </row>
    <row r="8352" spans="1:1" s="556" customFormat="1" ht="12" hidden="1" customHeight="1">
      <c r="A8352" s="576"/>
    </row>
    <row r="8353" spans="1:1" s="556" customFormat="1" ht="12" hidden="1" customHeight="1">
      <c r="A8353" s="576"/>
    </row>
    <row r="8354" spans="1:1" s="556" customFormat="1" ht="12" hidden="1" customHeight="1">
      <c r="A8354" s="576"/>
    </row>
    <row r="8355" spans="1:1" s="556" customFormat="1" ht="12" hidden="1" customHeight="1">
      <c r="A8355" s="576"/>
    </row>
    <row r="8356" spans="1:1" s="556" customFormat="1" ht="12" hidden="1" customHeight="1">
      <c r="A8356" s="576"/>
    </row>
    <row r="8357" spans="1:1" s="556" customFormat="1" ht="12" hidden="1" customHeight="1">
      <c r="A8357" s="576"/>
    </row>
    <row r="8358" spans="1:1" s="556" customFormat="1" ht="12" hidden="1" customHeight="1">
      <c r="A8358" s="576"/>
    </row>
    <row r="8359" spans="1:1" s="556" customFormat="1" ht="12" hidden="1" customHeight="1">
      <c r="A8359" s="576"/>
    </row>
    <row r="8360" spans="1:1" s="556" customFormat="1" ht="12" hidden="1" customHeight="1">
      <c r="A8360" s="576"/>
    </row>
    <row r="8361" spans="1:1" s="556" customFormat="1" ht="12" hidden="1" customHeight="1">
      <c r="A8361" s="576"/>
    </row>
    <row r="8362" spans="1:1" s="556" customFormat="1" ht="12" hidden="1" customHeight="1">
      <c r="A8362" s="576"/>
    </row>
    <row r="8363" spans="1:1" s="556" customFormat="1" ht="12" hidden="1" customHeight="1">
      <c r="A8363" s="576"/>
    </row>
    <row r="8364" spans="1:1" s="556" customFormat="1" ht="12" hidden="1" customHeight="1">
      <c r="A8364" s="576"/>
    </row>
    <row r="8365" spans="1:1" s="556" customFormat="1" ht="12" hidden="1" customHeight="1">
      <c r="A8365" s="576"/>
    </row>
    <row r="8366" spans="1:1" s="556" customFormat="1" ht="12" hidden="1" customHeight="1">
      <c r="A8366" s="576"/>
    </row>
    <row r="8367" spans="1:1" s="556" customFormat="1" ht="12" hidden="1" customHeight="1">
      <c r="A8367" s="576"/>
    </row>
    <row r="8368" spans="1:1" s="556" customFormat="1" ht="12" hidden="1" customHeight="1">
      <c r="A8368" s="576"/>
    </row>
    <row r="8369" spans="1:1" s="556" customFormat="1" ht="12" hidden="1" customHeight="1">
      <c r="A8369" s="576"/>
    </row>
    <row r="8370" spans="1:1" s="556" customFormat="1" ht="12" hidden="1" customHeight="1">
      <c r="A8370" s="576"/>
    </row>
    <row r="8371" spans="1:1" s="556" customFormat="1" ht="12" hidden="1" customHeight="1">
      <c r="A8371" s="576"/>
    </row>
    <row r="8372" spans="1:1" s="556" customFormat="1" ht="12" hidden="1" customHeight="1">
      <c r="A8372" s="576"/>
    </row>
    <row r="8373" spans="1:1" s="556" customFormat="1" ht="12" hidden="1" customHeight="1">
      <c r="A8373" s="576"/>
    </row>
    <row r="8374" spans="1:1" s="556" customFormat="1" ht="12" hidden="1" customHeight="1">
      <c r="A8374" s="576"/>
    </row>
    <row r="8375" spans="1:1" s="556" customFormat="1" ht="12" hidden="1" customHeight="1">
      <c r="A8375" s="576"/>
    </row>
    <row r="8376" spans="1:1" s="556" customFormat="1" ht="12" hidden="1" customHeight="1">
      <c r="A8376" s="576"/>
    </row>
    <row r="8377" spans="1:1" s="556" customFormat="1" ht="12" hidden="1" customHeight="1">
      <c r="A8377" s="576"/>
    </row>
    <row r="8378" spans="1:1" s="556" customFormat="1" ht="12" hidden="1" customHeight="1">
      <c r="A8378" s="576"/>
    </row>
    <row r="8379" spans="1:1" s="556" customFormat="1" ht="12" hidden="1" customHeight="1">
      <c r="A8379" s="576"/>
    </row>
    <row r="8380" spans="1:1" s="556" customFormat="1" ht="12" hidden="1" customHeight="1">
      <c r="A8380" s="576"/>
    </row>
    <row r="8381" spans="1:1" s="556" customFormat="1" ht="12" hidden="1" customHeight="1">
      <c r="A8381" s="576"/>
    </row>
    <row r="8382" spans="1:1" s="556" customFormat="1" ht="12" hidden="1" customHeight="1">
      <c r="A8382" s="576"/>
    </row>
    <row r="8383" spans="1:1" s="556" customFormat="1" ht="12" hidden="1" customHeight="1">
      <c r="A8383" s="576"/>
    </row>
    <row r="8384" spans="1:1" s="556" customFormat="1" ht="12" hidden="1" customHeight="1">
      <c r="A8384" s="576"/>
    </row>
    <row r="8385" spans="1:1" s="556" customFormat="1" ht="12" hidden="1" customHeight="1">
      <c r="A8385" s="576"/>
    </row>
    <row r="8386" spans="1:1" s="556" customFormat="1" ht="12" hidden="1" customHeight="1">
      <c r="A8386" s="576"/>
    </row>
    <row r="8387" spans="1:1" s="556" customFormat="1" ht="12" hidden="1" customHeight="1">
      <c r="A8387" s="576"/>
    </row>
    <row r="8388" spans="1:1" s="556" customFormat="1" ht="12" hidden="1" customHeight="1">
      <c r="A8388" s="576"/>
    </row>
    <row r="8389" spans="1:1" s="556" customFormat="1" ht="12" hidden="1" customHeight="1">
      <c r="A8389" s="576"/>
    </row>
    <row r="8390" spans="1:1" s="556" customFormat="1" ht="12" hidden="1" customHeight="1">
      <c r="A8390" s="576"/>
    </row>
    <row r="8391" spans="1:1" s="556" customFormat="1" ht="12" hidden="1" customHeight="1">
      <c r="A8391" s="576"/>
    </row>
    <row r="8392" spans="1:1" s="556" customFormat="1" ht="12" hidden="1" customHeight="1">
      <c r="A8392" s="576"/>
    </row>
    <row r="8393" spans="1:1" s="556" customFormat="1" ht="12" hidden="1" customHeight="1">
      <c r="A8393" s="576"/>
    </row>
    <row r="8394" spans="1:1" s="556" customFormat="1" ht="12" hidden="1" customHeight="1">
      <c r="A8394" s="576"/>
    </row>
    <row r="8395" spans="1:1" s="556" customFormat="1" ht="12" hidden="1" customHeight="1">
      <c r="A8395" s="576"/>
    </row>
    <row r="8396" spans="1:1" s="556" customFormat="1" ht="12" hidden="1" customHeight="1">
      <c r="A8396" s="576"/>
    </row>
    <row r="8397" spans="1:1" s="556" customFormat="1" ht="12" hidden="1" customHeight="1">
      <c r="A8397" s="576"/>
    </row>
    <row r="8398" spans="1:1" s="556" customFormat="1" ht="12" hidden="1" customHeight="1">
      <c r="A8398" s="576"/>
    </row>
    <row r="8399" spans="1:1" s="556" customFormat="1" ht="12" hidden="1" customHeight="1">
      <c r="A8399" s="576"/>
    </row>
    <row r="8400" spans="1:1" s="556" customFormat="1" ht="12" hidden="1" customHeight="1">
      <c r="A8400" s="576"/>
    </row>
    <row r="8401" spans="1:1" s="556" customFormat="1" ht="12" hidden="1" customHeight="1">
      <c r="A8401" s="576"/>
    </row>
    <row r="8402" spans="1:1" s="556" customFormat="1" ht="12" hidden="1" customHeight="1">
      <c r="A8402" s="576"/>
    </row>
    <row r="8403" spans="1:1" s="556" customFormat="1" ht="12" hidden="1" customHeight="1">
      <c r="A8403" s="576"/>
    </row>
    <row r="8404" spans="1:1" s="556" customFormat="1" ht="12" hidden="1" customHeight="1">
      <c r="A8404" s="576"/>
    </row>
    <row r="8405" spans="1:1" s="556" customFormat="1" ht="12" hidden="1" customHeight="1">
      <c r="A8405" s="576"/>
    </row>
    <row r="8406" spans="1:1" s="556" customFormat="1" ht="12" hidden="1" customHeight="1">
      <c r="A8406" s="576"/>
    </row>
    <row r="8407" spans="1:1" s="556" customFormat="1" ht="12" hidden="1" customHeight="1">
      <c r="A8407" s="576"/>
    </row>
    <row r="8408" spans="1:1" s="556" customFormat="1" ht="12" hidden="1" customHeight="1">
      <c r="A8408" s="576"/>
    </row>
    <row r="8409" spans="1:1" s="556" customFormat="1" ht="12" hidden="1" customHeight="1">
      <c r="A8409" s="576"/>
    </row>
    <row r="8410" spans="1:1" s="556" customFormat="1" ht="12" hidden="1" customHeight="1">
      <c r="A8410" s="576"/>
    </row>
    <row r="8411" spans="1:1" s="556" customFormat="1" ht="12" hidden="1" customHeight="1">
      <c r="A8411" s="576"/>
    </row>
    <row r="8412" spans="1:1" s="556" customFormat="1" ht="12" hidden="1" customHeight="1">
      <c r="A8412" s="576"/>
    </row>
    <row r="8413" spans="1:1" s="556" customFormat="1" ht="12" hidden="1" customHeight="1">
      <c r="A8413" s="576"/>
    </row>
    <row r="8414" spans="1:1" s="556" customFormat="1" ht="12" hidden="1" customHeight="1">
      <c r="A8414" s="576"/>
    </row>
    <row r="8415" spans="1:1" s="556" customFormat="1" ht="12" hidden="1" customHeight="1">
      <c r="A8415" s="576"/>
    </row>
    <row r="8416" spans="1:1" s="556" customFormat="1" ht="12" hidden="1" customHeight="1">
      <c r="A8416" s="576"/>
    </row>
    <row r="8417" spans="1:1" s="556" customFormat="1" ht="12" hidden="1" customHeight="1">
      <c r="A8417" s="576"/>
    </row>
    <row r="8418" spans="1:1" s="556" customFormat="1" ht="12" hidden="1" customHeight="1">
      <c r="A8418" s="576"/>
    </row>
    <row r="8419" spans="1:1" s="556" customFormat="1" ht="12" hidden="1" customHeight="1">
      <c r="A8419" s="576"/>
    </row>
    <row r="8420" spans="1:1" s="556" customFormat="1" ht="12" hidden="1" customHeight="1">
      <c r="A8420" s="576"/>
    </row>
    <row r="8421" spans="1:1" s="556" customFormat="1" ht="12" hidden="1" customHeight="1">
      <c r="A8421" s="576"/>
    </row>
    <row r="8422" spans="1:1" s="556" customFormat="1" ht="12" hidden="1" customHeight="1">
      <c r="A8422" s="576"/>
    </row>
    <row r="8423" spans="1:1" s="556" customFormat="1" ht="12" hidden="1" customHeight="1">
      <c r="A8423" s="576"/>
    </row>
    <row r="8424" spans="1:1" s="556" customFormat="1" ht="12" hidden="1" customHeight="1">
      <c r="A8424" s="576"/>
    </row>
    <row r="8425" spans="1:1" s="556" customFormat="1" ht="12" hidden="1" customHeight="1">
      <c r="A8425" s="576"/>
    </row>
    <row r="8426" spans="1:1" s="556" customFormat="1" ht="12" hidden="1" customHeight="1">
      <c r="A8426" s="576"/>
    </row>
    <row r="8427" spans="1:1" s="556" customFormat="1" ht="12" hidden="1" customHeight="1">
      <c r="A8427" s="576"/>
    </row>
    <row r="8428" spans="1:1" s="556" customFormat="1" ht="12" hidden="1" customHeight="1">
      <c r="A8428" s="576"/>
    </row>
    <row r="8429" spans="1:1" s="556" customFormat="1" ht="12" hidden="1" customHeight="1">
      <c r="A8429" s="576"/>
    </row>
    <row r="8430" spans="1:1" s="556" customFormat="1" ht="12" hidden="1" customHeight="1">
      <c r="A8430" s="576"/>
    </row>
    <row r="8431" spans="1:1" s="556" customFormat="1" ht="12" hidden="1" customHeight="1">
      <c r="A8431" s="576"/>
    </row>
    <row r="8432" spans="1:1" s="556" customFormat="1" ht="12" hidden="1" customHeight="1">
      <c r="A8432" s="576"/>
    </row>
    <row r="8433" spans="1:1" s="556" customFormat="1" ht="12" hidden="1" customHeight="1">
      <c r="A8433" s="576"/>
    </row>
    <row r="8434" spans="1:1" s="556" customFormat="1" ht="12" hidden="1" customHeight="1">
      <c r="A8434" s="576"/>
    </row>
    <row r="8435" spans="1:1" s="556" customFormat="1" ht="12" hidden="1" customHeight="1">
      <c r="A8435" s="576"/>
    </row>
    <row r="8436" spans="1:1" s="556" customFormat="1" ht="12" hidden="1" customHeight="1">
      <c r="A8436" s="576"/>
    </row>
    <row r="8437" spans="1:1" s="556" customFormat="1" ht="12" hidden="1" customHeight="1">
      <c r="A8437" s="576"/>
    </row>
    <row r="8438" spans="1:1" s="556" customFormat="1" ht="12" hidden="1" customHeight="1">
      <c r="A8438" s="576"/>
    </row>
    <row r="8439" spans="1:1" s="556" customFormat="1" ht="12" hidden="1" customHeight="1">
      <c r="A8439" s="576"/>
    </row>
    <row r="8440" spans="1:1" s="556" customFormat="1" ht="12" hidden="1" customHeight="1">
      <c r="A8440" s="576"/>
    </row>
    <row r="8441" spans="1:1" s="556" customFormat="1" ht="12" hidden="1" customHeight="1">
      <c r="A8441" s="576"/>
    </row>
    <row r="8442" spans="1:1" s="556" customFormat="1" ht="12" hidden="1" customHeight="1">
      <c r="A8442" s="576"/>
    </row>
    <row r="8443" spans="1:1" s="556" customFormat="1" ht="12" hidden="1" customHeight="1">
      <c r="A8443" s="576"/>
    </row>
    <row r="8444" spans="1:1" s="556" customFormat="1" ht="12" hidden="1" customHeight="1">
      <c r="A8444" s="576"/>
    </row>
    <row r="8445" spans="1:1" s="556" customFormat="1" ht="12" hidden="1" customHeight="1">
      <c r="A8445" s="576"/>
    </row>
    <row r="8446" spans="1:1" s="556" customFormat="1" ht="12" hidden="1" customHeight="1">
      <c r="A8446" s="576"/>
    </row>
    <row r="8447" spans="1:1" s="556" customFormat="1" ht="12" hidden="1" customHeight="1">
      <c r="A8447" s="576"/>
    </row>
    <row r="8448" spans="1:1" s="556" customFormat="1" ht="12" hidden="1" customHeight="1">
      <c r="A8448" s="576"/>
    </row>
    <row r="8449" spans="1:1" s="556" customFormat="1" ht="12" hidden="1" customHeight="1">
      <c r="A8449" s="576"/>
    </row>
    <row r="8450" spans="1:1" s="556" customFormat="1" ht="12" hidden="1" customHeight="1">
      <c r="A8450" s="576"/>
    </row>
    <row r="8451" spans="1:1" s="556" customFormat="1" ht="12" hidden="1" customHeight="1">
      <c r="A8451" s="576"/>
    </row>
    <row r="8452" spans="1:1" s="556" customFormat="1" ht="12" hidden="1" customHeight="1">
      <c r="A8452" s="576"/>
    </row>
    <row r="8453" spans="1:1" s="556" customFormat="1" ht="12" hidden="1" customHeight="1">
      <c r="A8453" s="576"/>
    </row>
    <row r="8454" spans="1:1" s="556" customFormat="1" ht="12" hidden="1" customHeight="1">
      <c r="A8454" s="576"/>
    </row>
    <row r="8455" spans="1:1" s="556" customFormat="1" ht="12" hidden="1" customHeight="1">
      <c r="A8455" s="576"/>
    </row>
    <row r="8456" spans="1:1" s="556" customFormat="1" ht="12" hidden="1" customHeight="1">
      <c r="A8456" s="576"/>
    </row>
    <row r="8457" spans="1:1" s="556" customFormat="1" ht="12" hidden="1" customHeight="1">
      <c r="A8457" s="576"/>
    </row>
    <row r="8458" spans="1:1" s="556" customFormat="1" ht="12" hidden="1" customHeight="1">
      <c r="A8458" s="576"/>
    </row>
    <row r="8459" spans="1:1" s="556" customFormat="1" ht="12" hidden="1" customHeight="1">
      <c r="A8459" s="576"/>
    </row>
    <row r="8460" spans="1:1" s="556" customFormat="1" ht="12" hidden="1" customHeight="1">
      <c r="A8460" s="576"/>
    </row>
    <row r="8461" spans="1:1" s="556" customFormat="1" ht="12" hidden="1" customHeight="1">
      <c r="A8461" s="576"/>
    </row>
    <row r="8462" spans="1:1" s="556" customFormat="1" ht="12" hidden="1" customHeight="1">
      <c r="A8462" s="576"/>
    </row>
    <row r="8463" spans="1:1" s="556" customFormat="1" ht="12" hidden="1" customHeight="1">
      <c r="A8463" s="576"/>
    </row>
    <row r="8464" spans="1:1" s="556" customFormat="1" ht="12" hidden="1" customHeight="1">
      <c r="A8464" s="576"/>
    </row>
    <row r="8465" spans="1:1" s="556" customFormat="1" ht="12" hidden="1" customHeight="1">
      <c r="A8465" s="576"/>
    </row>
    <row r="8466" spans="1:1" s="556" customFormat="1" ht="12" hidden="1" customHeight="1">
      <c r="A8466" s="576"/>
    </row>
    <row r="8467" spans="1:1" s="556" customFormat="1" ht="12" hidden="1" customHeight="1">
      <c r="A8467" s="576"/>
    </row>
    <row r="8468" spans="1:1" s="556" customFormat="1" ht="12" hidden="1" customHeight="1">
      <c r="A8468" s="576"/>
    </row>
    <row r="8469" spans="1:1" s="556" customFormat="1" ht="12" hidden="1" customHeight="1">
      <c r="A8469" s="576"/>
    </row>
    <row r="8470" spans="1:1" s="556" customFormat="1" ht="12" hidden="1" customHeight="1">
      <c r="A8470" s="576"/>
    </row>
    <row r="8471" spans="1:1" s="556" customFormat="1" ht="12" hidden="1" customHeight="1">
      <c r="A8471" s="576"/>
    </row>
    <row r="8472" spans="1:1" s="556" customFormat="1" ht="12" hidden="1" customHeight="1">
      <c r="A8472" s="576"/>
    </row>
    <row r="8473" spans="1:1" s="556" customFormat="1" ht="12" hidden="1" customHeight="1">
      <c r="A8473" s="576"/>
    </row>
    <row r="8474" spans="1:1" s="556" customFormat="1" ht="12" hidden="1" customHeight="1">
      <c r="A8474" s="576"/>
    </row>
    <row r="8475" spans="1:1" s="556" customFormat="1" ht="12" hidden="1" customHeight="1">
      <c r="A8475" s="576"/>
    </row>
    <row r="8476" spans="1:1" s="556" customFormat="1" ht="12" hidden="1" customHeight="1">
      <c r="A8476" s="576"/>
    </row>
    <row r="8477" spans="1:1" s="556" customFormat="1" ht="12" hidden="1" customHeight="1">
      <c r="A8477" s="576"/>
    </row>
    <row r="8478" spans="1:1" s="556" customFormat="1" ht="12" hidden="1" customHeight="1">
      <c r="A8478" s="576"/>
    </row>
    <row r="8479" spans="1:1" s="556" customFormat="1" ht="12" hidden="1" customHeight="1">
      <c r="A8479" s="576"/>
    </row>
    <row r="8480" spans="1:1" s="556" customFormat="1" ht="12" hidden="1" customHeight="1">
      <c r="A8480" s="576"/>
    </row>
    <row r="8481" spans="1:1" s="556" customFormat="1" ht="12" hidden="1" customHeight="1">
      <c r="A8481" s="576"/>
    </row>
    <row r="8482" spans="1:1" s="556" customFormat="1" ht="12" hidden="1" customHeight="1">
      <c r="A8482" s="576"/>
    </row>
    <row r="8483" spans="1:1" s="556" customFormat="1" ht="12" hidden="1" customHeight="1">
      <c r="A8483" s="576"/>
    </row>
    <row r="8484" spans="1:1" s="556" customFormat="1" ht="12" hidden="1" customHeight="1">
      <c r="A8484" s="576"/>
    </row>
    <row r="8485" spans="1:1" s="556" customFormat="1" ht="12" hidden="1" customHeight="1">
      <c r="A8485" s="576"/>
    </row>
    <row r="8486" spans="1:1" s="556" customFormat="1" ht="12" hidden="1" customHeight="1">
      <c r="A8486" s="576"/>
    </row>
    <row r="8487" spans="1:1" s="556" customFormat="1" ht="12" hidden="1" customHeight="1">
      <c r="A8487" s="576"/>
    </row>
    <row r="8488" spans="1:1" s="556" customFormat="1" ht="12" hidden="1" customHeight="1">
      <c r="A8488" s="576"/>
    </row>
    <row r="8489" spans="1:1" s="556" customFormat="1" ht="12" hidden="1" customHeight="1">
      <c r="A8489" s="576"/>
    </row>
    <row r="8490" spans="1:1" s="556" customFormat="1" ht="12" hidden="1" customHeight="1">
      <c r="A8490" s="576"/>
    </row>
    <row r="8491" spans="1:1" s="556" customFormat="1" ht="12" hidden="1" customHeight="1">
      <c r="A8491" s="576"/>
    </row>
    <row r="8492" spans="1:1" s="556" customFormat="1" ht="12" hidden="1" customHeight="1">
      <c r="A8492" s="576"/>
    </row>
    <row r="8493" spans="1:1" s="556" customFormat="1" ht="12" hidden="1" customHeight="1">
      <c r="A8493" s="576"/>
    </row>
    <row r="8494" spans="1:1" s="556" customFormat="1" ht="12" hidden="1" customHeight="1">
      <c r="A8494" s="576"/>
    </row>
    <row r="8495" spans="1:1" s="556" customFormat="1" ht="12" hidden="1" customHeight="1">
      <c r="A8495" s="576"/>
    </row>
    <row r="8496" spans="1:1" s="556" customFormat="1" ht="12" hidden="1" customHeight="1">
      <c r="A8496" s="576"/>
    </row>
    <row r="8497" spans="1:1" s="556" customFormat="1" ht="12" hidden="1" customHeight="1">
      <c r="A8497" s="576"/>
    </row>
    <row r="8498" spans="1:1" s="556" customFormat="1" ht="12" hidden="1" customHeight="1">
      <c r="A8498" s="576"/>
    </row>
    <row r="8499" spans="1:1" s="556" customFormat="1" ht="12" hidden="1" customHeight="1">
      <c r="A8499" s="576"/>
    </row>
    <row r="8500" spans="1:1" s="556" customFormat="1" ht="12" hidden="1" customHeight="1">
      <c r="A8500" s="576"/>
    </row>
    <row r="8501" spans="1:1" s="556" customFormat="1" ht="12" hidden="1" customHeight="1">
      <c r="A8501" s="576"/>
    </row>
    <row r="8502" spans="1:1" s="556" customFormat="1" ht="12" hidden="1" customHeight="1">
      <c r="A8502" s="576"/>
    </row>
    <row r="8503" spans="1:1" s="556" customFormat="1" ht="12" hidden="1" customHeight="1">
      <c r="A8503" s="576"/>
    </row>
    <row r="8504" spans="1:1" s="556" customFormat="1" ht="12" hidden="1" customHeight="1">
      <c r="A8504" s="576"/>
    </row>
    <row r="8505" spans="1:1" s="556" customFormat="1" ht="12" hidden="1" customHeight="1">
      <c r="A8505" s="576"/>
    </row>
    <row r="8506" spans="1:1" s="556" customFormat="1" ht="12" hidden="1" customHeight="1">
      <c r="A8506" s="576"/>
    </row>
    <row r="8507" spans="1:1" s="556" customFormat="1" ht="12" hidden="1" customHeight="1">
      <c r="A8507" s="576"/>
    </row>
    <row r="8508" spans="1:1" s="556" customFormat="1" ht="12" hidden="1" customHeight="1">
      <c r="A8508" s="576"/>
    </row>
    <row r="8509" spans="1:1" s="556" customFormat="1" ht="12" hidden="1" customHeight="1">
      <c r="A8509" s="576"/>
    </row>
    <row r="8510" spans="1:1" s="556" customFormat="1" ht="12" hidden="1" customHeight="1">
      <c r="A8510" s="576"/>
    </row>
    <row r="8511" spans="1:1" s="556" customFormat="1" ht="12" hidden="1" customHeight="1">
      <c r="A8511" s="576"/>
    </row>
    <row r="8512" spans="1:1" s="556" customFormat="1" ht="12" hidden="1" customHeight="1">
      <c r="A8512" s="576"/>
    </row>
    <row r="8513" spans="1:1" s="556" customFormat="1" ht="12" hidden="1" customHeight="1">
      <c r="A8513" s="576"/>
    </row>
    <row r="8514" spans="1:1" s="556" customFormat="1" ht="12" hidden="1" customHeight="1">
      <c r="A8514" s="576"/>
    </row>
    <row r="8515" spans="1:1" s="556" customFormat="1" ht="12" hidden="1" customHeight="1">
      <c r="A8515" s="576"/>
    </row>
    <row r="8516" spans="1:1" s="556" customFormat="1" ht="12" hidden="1" customHeight="1">
      <c r="A8516" s="576"/>
    </row>
    <row r="8517" spans="1:1" s="556" customFormat="1" ht="12" hidden="1" customHeight="1">
      <c r="A8517" s="576"/>
    </row>
    <row r="8518" spans="1:1" s="556" customFormat="1" ht="12" hidden="1" customHeight="1">
      <c r="A8518" s="576"/>
    </row>
    <row r="8519" spans="1:1" s="556" customFormat="1" ht="12" hidden="1" customHeight="1">
      <c r="A8519" s="576"/>
    </row>
    <row r="8520" spans="1:1" s="556" customFormat="1" ht="12" hidden="1" customHeight="1">
      <c r="A8520" s="576"/>
    </row>
    <row r="8521" spans="1:1" s="556" customFormat="1" ht="12" hidden="1" customHeight="1">
      <c r="A8521" s="576"/>
    </row>
    <row r="8522" spans="1:1" s="556" customFormat="1" ht="12" hidden="1" customHeight="1">
      <c r="A8522" s="576"/>
    </row>
    <row r="8523" spans="1:1" s="556" customFormat="1" ht="12" hidden="1" customHeight="1">
      <c r="A8523" s="576"/>
    </row>
    <row r="8524" spans="1:1" s="556" customFormat="1" ht="12" hidden="1" customHeight="1">
      <c r="A8524" s="576"/>
    </row>
    <row r="8525" spans="1:1" s="556" customFormat="1" ht="12" hidden="1" customHeight="1">
      <c r="A8525" s="576"/>
    </row>
    <row r="8526" spans="1:1" s="556" customFormat="1" ht="12" hidden="1" customHeight="1">
      <c r="A8526" s="576"/>
    </row>
    <row r="8527" spans="1:1" s="556" customFormat="1" ht="12" hidden="1" customHeight="1">
      <c r="A8527" s="576"/>
    </row>
    <row r="8528" spans="1:1" s="556" customFormat="1" ht="12" hidden="1" customHeight="1">
      <c r="A8528" s="576"/>
    </row>
    <row r="8529" spans="1:1" s="556" customFormat="1" ht="12" hidden="1" customHeight="1">
      <c r="A8529" s="576"/>
    </row>
    <row r="8530" spans="1:1" s="556" customFormat="1" ht="12" hidden="1" customHeight="1">
      <c r="A8530" s="576"/>
    </row>
    <row r="8531" spans="1:1" s="556" customFormat="1" ht="12" hidden="1" customHeight="1">
      <c r="A8531" s="576"/>
    </row>
    <row r="8532" spans="1:1" s="556" customFormat="1" ht="12" hidden="1" customHeight="1">
      <c r="A8532" s="576"/>
    </row>
    <row r="8533" spans="1:1" s="556" customFormat="1" ht="12" hidden="1" customHeight="1">
      <c r="A8533" s="576"/>
    </row>
    <row r="8534" spans="1:1" s="556" customFormat="1" ht="12" hidden="1" customHeight="1">
      <c r="A8534" s="576"/>
    </row>
    <row r="8535" spans="1:1" s="556" customFormat="1" ht="12" hidden="1" customHeight="1">
      <c r="A8535" s="576"/>
    </row>
    <row r="8536" spans="1:1" s="556" customFormat="1" ht="12" hidden="1" customHeight="1">
      <c r="A8536" s="576"/>
    </row>
    <row r="8537" spans="1:1" s="556" customFormat="1" ht="12" hidden="1" customHeight="1">
      <c r="A8537" s="576"/>
    </row>
    <row r="8538" spans="1:1" s="556" customFormat="1" ht="12" hidden="1" customHeight="1">
      <c r="A8538" s="576"/>
    </row>
    <row r="8539" spans="1:1" s="556" customFormat="1" ht="12" hidden="1" customHeight="1">
      <c r="A8539" s="576"/>
    </row>
    <row r="8540" spans="1:1" s="556" customFormat="1" ht="12" hidden="1" customHeight="1">
      <c r="A8540" s="576"/>
    </row>
    <row r="8541" spans="1:1" s="556" customFormat="1" ht="12" hidden="1" customHeight="1">
      <c r="A8541" s="576"/>
    </row>
    <row r="8542" spans="1:1" s="556" customFormat="1" ht="12" hidden="1" customHeight="1">
      <c r="A8542" s="576"/>
    </row>
    <row r="8543" spans="1:1" s="556" customFormat="1" ht="12" hidden="1" customHeight="1">
      <c r="A8543" s="576"/>
    </row>
    <row r="8544" spans="1:1" s="556" customFormat="1" ht="12" hidden="1" customHeight="1">
      <c r="A8544" s="576"/>
    </row>
    <row r="8545" spans="1:1" s="556" customFormat="1" ht="12" hidden="1" customHeight="1">
      <c r="A8545" s="576"/>
    </row>
    <row r="8546" spans="1:1" s="556" customFormat="1" ht="12" hidden="1" customHeight="1">
      <c r="A8546" s="576"/>
    </row>
    <row r="8547" spans="1:1" s="556" customFormat="1" ht="12" hidden="1" customHeight="1">
      <c r="A8547" s="576"/>
    </row>
    <row r="8548" spans="1:1" s="556" customFormat="1" ht="12" hidden="1" customHeight="1">
      <c r="A8548" s="576"/>
    </row>
    <row r="8549" spans="1:1" s="556" customFormat="1" ht="12" hidden="1" customHeight="1">
      <c r="A8549" s="576"/>
    </row>
    <row r="8550" spans="1:1" s="556" customFormat="1" ht="12" hidden="1" customHeight="1">
      <c r="A8550" s="576"/>
    </row>
    <row r="8551" spans="1:1" s="556" customFormat="1" ht="12" hidden="1" customHeight="1">
      <c r="A8551" s="576"/>
    </row>
    <row r="8552" spans="1:1" s="556" customFormat="1" ht="12" hidden="1" customHeight="1">
      <c r="A8552" s="576"/>
    </row>
    <row r="8553" spans="1:1" s="556" customFormat="1" ht="12" hidden="1" customHeight="1">
      <c r="A8553" s="576"/>
    </row>
    <row r="8554" spans="1:1" s="556" customFormat="1" ht="12" hidden="1" customHeight="1">
      <c r="A8554" s="576"/>
    </row>
    <row r="8555" spans="1:1" s="556" customFormat="1" ht="12" hidden="1" customHeight="1">
      <c r="A8555" s="576"/>
    </row>
    <row r="8556" spans="1:1" s="556" customFormat="1" ht="12" hidden="1" customHeight="1">
      <c r="A8556" s="576"/>
    </row>
    <row r="8557" spans="1:1" s="556" customFormat="1" ht="12" hidden="1" customHeight="1">
      <c r="A8557" s="576"/>
    </row>
    <row r="8558" spans="1:1" s="556" customFormat="1" ht="12" hidden="1" customHeight="1">
      <c r="A8558" s="576"/>
    </row>
    <row r="8559" spans="1:1" s="556" customFormat="1" ht="12" hidden="1" customHeight="1">
      <c r="A8559" s="576"/>
    </row>
    <row r="8560" spans="1:1" s="556" customFormat="1" ht="12" hidden="1" customHeight="1">
      <c r="A8560" s="576"/>
    </row>
    <row r="8561" spans="1:1" s="556" customFormat="1" ht="12" hidden="1" customHeight="1">
      <c r="A8561" s="576"/>
    </row>
    <row r="8562" spans="1:1" s="556" customFormat="1" ht="12" hidden="1" customHeight="1">
      <c r="A8562" s="576"/>
    </row>
    <row r="8563" spans="1:1" s="556" customFormat="1" ht="12" hidden="1" customHeight="1">
      <c r="A8563" s="576"/>
    </row>
    <row r="8564" spans="1:1" s="556" customFormat="1" ht="12" hidden="1" customHeight="1">
      <c r="A8564" s="576"/>
    </row>
    <row r="8565" spans="1:1" s="556" customFormat="1" ht="12" hidden="1" customHeight="1">
      <c r="A8565" s="576"/>
    </row>
    <row r="8566" spans="1:1" s="556" customFormat="1" ht="12" hidden="1" customHeight="1">
      <c r="A8566" s="576"/>
    </row>
    <row r="8567" spans="1:1" s="556" customFormat="1" ht="12" hidden="1" customHeight="1">
      <c r="A8567" s="576"/>
    </row>
    <row r="8568" spans="1:1" s="556" customFormat="1" ht="12" hidden="1" customHeight="1">
      <c r="A8568" s="576"/>
    </row>
    <row r="8569" spans="1:1" s="556" customFormat="1" ht="12" hidden="1" customHeight="1">
      <c r="A8569" s="576"/>
    </row>
    <row r="8570" spans="1:1" s="556" customFormat="1" ht="12" hidden="1" customHeight="1">
      <c r="A8570" s="576"/>
    </row>
    <row r="8571" spans="1:1" s="556" customFormat="1" ht="12" hidden="1" customHeight="1">
      <c r="A8571" s="576"/>
    </row>
    <row r="8572" spans="1:1" s="556" customFormat="1" ht="12" hidden="1" customHeight="1">
      <c r="A8572" s="576"/>
    </row>
    <row r="8573" spans="1:1" s="556" customFormat="1" ht="12" hidden="1" customHeight="1">
      <c r="A8573" s="576"/>
    </row>
    <row r="8574" spans="1:1" s="556" customFormat="1" ht="12" hidden="1" customHeight="1">
      <c r="A8574" s="576"/>
    </row>
    <row r="8575" spans="1:1" s="556" customFormat="1" ht="12" hidden="1" customHeight="1">
      <c r="A8575" s="576"/>
    </row>
    <row r="8576" spans="1:1" s="556" customFormat="1" ht="12" hidden="1" customHeight="1">
      <c r="A8576" s="576"/>
    </row>
    <row r="8577" spans="1:1" s="556" customFormat="1" ht="12" hidden="1" customHeight="1">
      <c r="A8577" s="576"/>
    </row>
    <row r="8578" spans="1:1" s="556" customFormat="1" ht="12" hidden="1" customHeight="1">
      <c r="A8578" s="576"/>
    </row>
    <row r="8579" spans="1:1" s="556" customFormat="1" ht="12" hidden="1" customHeight="1">
      <c r="A8579" s="576"/>
    </row>
    <row r="8580" spans="1:1" s="556" customFormat="1" ht="12" hidden="1" customHeight="1">
      <c r="A8580" s="576"/>
    </row>
    <row r="8581" spans="1:1" s="556" customFormat="1" ht="12" hidden="1" customHeight="1">
      <c r="A8581" s="576"/>
    </row>
    <row r="8582" spans="1:1" s="556" customFormat="1" ht="12" hidden="1" customHeight="1">
      <c r="A8582" s="576"/>
    </row>
    <row r="8583" spans="1:1" s="556" customFormat="1" ht="12" hidden="1" customHeight="1">
      <c r="A8583" s="576"/>
    </row>
    <row r="8584" spans="1:1" s="556" customFormat="1" ht="12" hidden="1" customHeight="1">
      <c r="A8584" s="576"/>
    </row>
    <row r="8585" spans="1:1" s="556" customFormat="1" ht="12" hidden="1" customHeight="1">
      <c r="A8585" s="576"/>
    </row>
    <row r="8586" spans="1:1" s="556" customFormat="1" ht="12" hidden="1" customHeight="1">
      <c r="A8586" s="576"/>
    </row>
    <row r="8587" spans="1:1" s="556" customFormat="1" ht="12" hidden="1" customHeight="1">
      <c r="A8587" s="576"/>
    </row>
    <row r="8588" spans="1:1" s="556" customFormat="1" ht="12" hidden="1" customHeight="1">
      <c r="A8588" s="576"/>
    </row>
    <row r="8589" spans="1:1" s="556" customFormat="1" ht="12" hidden="1" customHeight="1">
      <c r="A8589" s="576"/>
    </row>
    <row r="8590" spans="1:1" s="556" customFormat="1" ht="12" hidden="1" customHeight="1">
      <c r="A8590" s="576"/>
    </row>
    <row r="8591" spans="1:1" s="556" customFormat="1" ht="12" hidden="1" customHeight="1">
      <c r="A8591" s="576"/>
    </row>
    <row r="8592" spans="1:1" s="556" customFormat="1" ht="12" hidden="1" customHeight="1">
      <c r="A8592" s="576"/>
    </row>
    <row r="8593" spans="1:1" s="556" customFormat="1" ht="12" hidden="1" customHeight="1">
      <c r="A8593" s="576"/>
    </row>
    <row r="8594" spans="1:1" s="556" customFormat="1" ht="12" hidden="1" customHeight="1">
      <c r="A8594" s="576"/>
    </row>
    <row r="8595" spans="1:1" s="556" customFormat="1" ht="12" hidden="1" customHeight="1">
      <c r="A8595" s="576"/>
    </row>
    <row r="8596" spans="1:1" s="556" customFormat="1" ht="12" hidden="1" customHeight="1">
      <c r="A8596" s="576"/>
    </row>
    <row r="8597" spans="1:1" s="556" customFormat="1" ht="12" hidden="1" customHeight="1">
      <c r="A8597" s="576"/>
    </row>
    <row r="8598" spans="1:1" s="556" customFormat="1" ht="12" hidden="1" customHeight="1">
      <c r="A8598" s="576"/>
    </row>
    <row r="8599" spans="1:1" s="556" customFormat="1" ht="12" hidden="1" customHeight="1">
      <c r="A8599" s="576"/>
    </row>
    <row r="8600" spans="1:1" s="556" customFormat="1" ht="12" hidden="1" customHeight="1">
      <c r="A8600" s="576"/>
    </row>
    <row r="8601" spans="1:1" s="556" customFormat="1" ht="12" hidden="1" customHeight="1">
      <c r="A8601" s="576"/>
    </row>
    <row r="8602" spans="1:1" s="556" customFormat="1" ht="12" hidden="1" customHeight="1">
      <c r="A8602" s="576"/>
    </row>
    <row r="8603" spans="1:1" s="556" customFormat="1" ht="12" hidden="1" customHeight="1">
      <c r="A8603" s="576"/>
    </row>
    <row r="8604" spans="1:1" s="556" customFormat="1" ht="12" hidden="1" customHeight="1">
      <c r="A8604" s="576"/>
    </row>
    <row r="8605" spans="1:1" s="556" customFormat="1" ht="12" hidden="1" customHeight="1">
      <c r="A8605" s="576"/>
    </row>
    <row r="8606" spans="1:1" s="556" customFormat="1" ht="12" hidden="1" customHeight="1">
      <c r="A8606" s="576"/>
    </row>
    <row r="8607" spans="1:1" s="556" customFormat="1" ht="12" hidden="1" customHeight="1">
      <c r="A8607" s="576"/>
    </row>
    <row r="8608" spans="1:1" s="556" customFormat="1" ht="12" hidden="1" customHeight="1">
      <c r="A8608" s="576"/>
    </row>
    <row r="8609" spans="1:1" s="556" customFormat="1" ht="12" hidden="1" customHeight="1">
      <c r="A8609" s="576"/>
    </row>
    <row r="8610" spans="1:1" s="556" customFormat="1" ht="12" hidden="1" customHeight="1">
      <c r="A8610" s="576"/>
    </row>
    <row r="8611" spans="1:1" s="556" customFormat="1" ht="12" hidden="1" customHeight="1">
      <c r="A8611" s="576"/>
    </row>
    <row r="8612" spans="1:1" s="556" customFormat="1" ht="12" hidden="1" customHeight="1">
      <c r="A8612" s="576"/>
    </row>
    <row r="8613" spans="1:1" s="556" customFormat="1" ht="12" hidden="1" customHeight="1">
      <c r="A8613" s="576"/>
    </row>
    <row r="8614" spans="1:1" s="556" customFormat="1" ht="12" hidden="1" customHeight="1">
      <c r="A8614" s="576"/>
    </row>
    <row r="8615" spans="1:1" s="556" customFormat="1" ht="12" hidden="1" customHeight="1">
      <c r="A8615" s="576"/>
    </row>
    <row r="8616" spans="1:1" s="556" customFormat="1" ht="12" hidden="1" customHeight="1">
      <c r="A8616" s="576"/>
    </row>
    <row r="8617" spans="1:1" s="556" customFormat="1" ht="12" hidden="1" customHeight="1">
      <c r="A8617" s="576"/>
    </row>
    <row r="8618" spans="1:1" s="556" customFormat="1" ht="12" hidden="1" customHeight="1">
      <c r="A8618" s="576"/>
    </row>
    <row r="8619" spans="1:1" s="556" customFormat="1" ht="12" hidden="1" customHeight="1">
      <c r="A8619" s="576"/>
    </row>
    <row r="8620" spans="1:1" s="556" customFormat="1" ht="12" hidden="1" customHeight="1">
      <c r="A8620" s="576"/>
    </row>
    <row r="8621" spans="1:1" s="556" customFormat="1" ht="12" hidden="1" customHeight="1">
      <c r="A8621" s="576"/>
    </row>
    <row r="8622" spans="1:1" s="556" customFormat="1" ht="12" hidden="1" customHeight="1">
      <c r="A8622" s="576"/>
    </row>
    <row r="8623" spans="1:1" s="556" customFormat="1" ht="12" hidden="1" customHeight="1">
      <c r="A8623" s="576"/>
    </row>
    <row r="8624" spans="1:1" s="556" customFormat="1" ht="12" hidden="1" customHeight="1">
      <c r="A8624" s="576"/>
    </row>
    <row r="8625" spans="1:1" s="556" customFormat="1" ht="12" hidden="1" customHeight="1">
      <c r="A8625" s="576"/>
    </row>
    <row r="8626" spans="1:1" s="556" customFormat="1" ht="12" hidden="1" customHeight="1">
      <c r="A8626" s="576"/>
    </row>
    <row r="8627" spans="1:1" s="556" customFormat="1" ht="12" hidden="1" customHeight="1">
      <c r="A8627" s="576"/>
    </row>
    <row r="8628" spans="1:1" s="556" customFormat="1" ht="12" hidden="1" customHeight="1">
      <c r="A8628" s="576"/>
    </row>
    <row r="8629" spans="1:1" s="556" customFormat="1" ht="12" hidden="1" customHeight="1">
      <c r="A8629" s="576"/>
    </row>
    <row r="8630" spans="1:1" s="556" customFormat="1" ht="12" hidden="1" customHeight="1">
      <c r="A8630" s="576"/>
    </row>
    <row r="8631" spans="1:1" s="556" customFormat="1" ht="12" hidden="1" customHeight="1">
      <c r="A8631" s="576"/>
    </row>
    <row r="8632" spans="1:1" s="556" customFormat="1" ht="12" hidden="1" customHeight="1">
      <c r="A8632" s="576"/>
    </row>
    <row r="8633" spans="1:1" s="556" customFormat="1" ht="12" hidden="1" customHeight="1">
      <c r="A8633" s="576"/>
    </row>
    <row r="8634" spans="1:1" s="556" customFormat="1" ht="12" hidden="1" customHeight="1">
      <c r="A8634" s="576"/>
    </row>
    <row r="8635" spans="1:1" s="556" customFormat="1" ht="12" hidden="1" customHeight="1">
      <c r="A8635" s="576"/>
    </row>
    <row r="8636" spans="1:1" s="556" customFormat="1" ht="12" hidden="1" customHeight="1">
      <c r="A8636" s="576"/>
    </row>
    <row r="8637" spans="1:1" s="556" customFormat="1" ht="12" hidden="1" customHeight="1">
      <c r="A8637" s="576"/>
    </row>
    <row r="8638" spans="1:1" s="556" customFormat="1" ht="12" hidden="1" customHeight="1">
      <c r="A8638" s="576"/>
    </row>
    <row r="8639" spans="1:1" s="556" customFormat="1" ht="12" hidden="1" customHeight="1">
      <c r="A8639" s="576"/>
    </row>
    <row r="8640" spans="1:1" s="556" customFormat="1" ht="12" hidden="1" customHeight="1">
      <c r="A8640" s="576"/>
    </row>
    <row r="8641" spans="1:1" s="556" customFormat="1" ht="12" hidden="1" customHeight="1">
      <c r="A8641" s="576"/>
    </row>
    <row r="8642" spans="1:1" s="556" customFormat="1" ht="12" hidden="1" customHeight="1">
      <c r="A8642" s="576"/>
    </row>
    <row r="8643" spans="1:1" s="556" customFormat="1" ht="12" hidden="1" customHeight="1">
      <c r="A8643" s="576"/>
    </row>
    <row r="8644" spans="1:1" s="556" customFormat="1" ht="12" hidden="1" customHeight="1">
      <c r="A8644" s="576"/>
    </row>
    <row r="8645" spans="1:1" s="556" customFormat="1" ht="12" hidden="1" customHeight="1">
      <c r="A8645" s="576"/>
    </row>
    <row r="8646" spans="1:1" s="556" customFormat="1" ht="12" hidden="1" customHeight="1">
      <c r="A8646" s="576"/>
    </row>
    <row r="8647" spans="1:1" s="556" customFormat="1" ht="12" hidden="1" customHeight="1">
      <c r="A8647" s="576"/>
    </row>
    <row r="8648" spans="1:1" s="556" customFormat="1" ht="12" hidden="1" customHeight="1">
      <c r="A8648" s="576"/>
    </row>
    <row r="8649" spans="1:1" s="556" customFormat="1" ht="12" hidden="1" customHeight="1">
      <c r="A8649" s="576"/>
    </row>
    <row r="8650" spans="1:1" s="556" customFormat="1" ht="12" hidden="1" customHeight="1">
      <c r="A8650" s="576"/>
    </row>
    <row r="8651" spans="1:1" s="556" customFormat="1" ht="12" hidden="1" customHeight="1">
      <c r="A8651" s="576"/>
    </row>
    <row r="8652" spans="1:1" s="556" customFormat="1" ht="12" hidden="1" customHeight="1">
      <c r="A8652" s="576"/>
    </row>
    <row r="8653" spans="1:1" s="556" customFormat="1" ht="12" hidden="1" customHeight="1">
      <c r="A8653" s="576"/>
    </row>
    <row r="8654" spans="1:1" s="556" customFormat="1" ht="12" hidden="1" customHeight="1">
      <c r="A8654" s="576"/>
    </row>
    <row r="8655" spans="1:1" s="556" customFormat="1" ht="12" hidden="1" customHeight="1">
      <c r="A8655" s="576"/>
    </row>
    <row r="8656" spans="1:1" s="556" customFormat="1" ht="12" hidden="1" customHeight="1">
      <c r="A8656" s="576"/>
    </row>
    <row r="8657" spans="1:1" s="556" customFormat="1" ht="12" hidden="1" customHeight="1">
      <c r="A8657" s="576"/>
    </row>
    <row r="8658" spans="1:1" s="556" customFormat="1" ht="12" hidden="1" customHeight="1">
      <c r="A8658" s="576"/>
    </row>
    <row r="8659" spans="1:1" s="556" customFormat="1" ht="12" hidden="1" customHeight="1">
      <c r="A8659" s="576"/>
    </row>
    <row r="8660" spans="1:1" s="556" customFormat="1" ht="12" hidden="1" customHeight="1">
      <c r="A8660" s="576"/>
    </row>
    <row r="8661" spans="1:1" s="556" customFormat="1" ht="12" hidden="1" customHeight="1">
      <c r="A8661" s="576"/>
    </row>
    <row r="8662" spans="1:1" s="556" customFormat="1" ht="12" hidden="1" customHeight="1">
      <c r="A8662" s="576"/>
    </row>
    <row r="8663" spans="1:1" s="556" customFormat="1" ht="12" hidden="1" customHeight="1">
      <c r="A8663" s="576"/>
    </row>
    <row r="8664" spans="1:1" s="556" customFormat="1" ht="12" hidden="1" customHeight="1">
      <c r="A8664" s="576"/>
    </row>
    <row r="8665" spans="1:1" s="556" customFormat="1" ht="12" hidden="1" customHeight="1">
      <c r="A8665" s="576"/>
    </row>
    <row r="8666" spans="1:1" s="556" customFormat="1" ht="12" hidden="1" customHeight="1">
      <c r="A8666" s="576"/>
    </row>
    <row r="8667" spans="1:1" s="556" customFormat="1" ht="12" hidden="1" customHeight="1">
      <c r="A8667" s="576"/>
    </row>
    <row r="8668" spans="1:1" s="556" customFormat="1" ht="12" hidden="1" customHeight="1">
      <c r="A8668" s="576"/>
    </row>
    <row r="8669" spans="1:1" s="556" customFormat="1" ht="12" hidden="1" customHeight="1">
      <c r="A8669" s="576"/>
    </row>
    <row r="8670" spans="1:1" s="556" customFormat="1" ht="12" hidden="1" customHeight="1">
      <c r="A8670" s="576"/>
    </row>
    <row r="8671" spans="1:1" s="556" customFormat="1" ht="12" hidden="1" customHeight="1">
      <c r="A8671" s="576"/>
    </row>
    <row r="8672" spans="1:1" s="556" customFormat="1" ht="12" hidden="1" customHeight="1">
      <c r="A8672" s="576"/>
    </row>
    <row r="8673" spans="1:1" s="556" customFormat="1" ht="12" hidden="1" customHeight="1">
      <c r="A8673" s="576"/>
    </row>
    <row r="8674" spans="1:1" s="556" customFormat="1" ht="12" hidden="1" customHeight="1">
      <c r="A8674" s="576"/>
    </row>
    <row r="8675" spans="1:1" s="556" customFormat="1" ht="12" hidden="1" customHeight="1">
      <c r="A8675" s="576"/>
    </row>
    <row r="8676" spans="1:1" s="556" customFormat="1" ht="12" hidden="1" customHeight="1">
      <c r="A8676" s="576"/>
    </row>
    <row r="8677" spans="1:1" s="556" customFormat="1" ht="12" hidden="1" customHeight="1">
      <c r="A8677" s="576"/>
    </row>
    <row r="8678" spans="1:1" s="556" customFormat="1" ht="12" hidden="1" customHeight="1">
      <c r="A8678" s="576"/>
    </row>
    <row r="8679" spans="1:1" s="556" customFormat="1" ht="12" hidden="1" customHeight="1">
      <c r="A8679" s="576"/>
    </row>
    <row r="8680" spans="1:1" s="556" customFormat="1" ht="12" hidden="1" customHeight="1">
      <c r="A8680" s="576"/>
    </row>
    <row r="8681" spans="1:1" s="556" customFormat="1" ht="12" hidden="1" customHeight="1">
      <c r="A8681" s="576"/>
    </row>
    <row r="8682" spans="1:1" s="556" customFormat="1" ht="12" hidden="1" customHeight="1">
      <c r="A8682" s="576"/>
    </row>
    <row r="8683" spans="1:1" s="556" customFormat="1" ht="12" hidden="1" customHeight="1">
      <c r="A8683" s="576"/>
    </row>
    <row r="8684" spans="1:1" s="556" customFormat="1" ht="12" hidden="1" customHeight="1">
      <c r="A8684" s="576"/>
    </row>
    <row r="8685" spans="1:1" s="556" customFormat="1" ht="12" hidden="1" customHeight="1">
      <c r="A8685" s="576"/>
    </row>
    <row r="8686" spans="1:1" s="556" customFormat="1" ht="12" hidden="1" customHeight="1">
      <c r="A8686" s="576"/>
    </row>
    <row r="8687" spans="1:1" s="556" customFormat="1" ht="12" hidden="1" customHeight="1">
      <c r="A8687" s="576"/>
    </row>
    <row r="8688" spans="1:1" s="556" customFormat="1" ht="12" hidden="1" customHeight="1">
      <c r="A8688" s="576"/>
    </row>
    <row r="8689" spans="1:1" s="556" customFormat="1" ht="12" hidden="1" customHeight="1">
      <c r="A8689" s="576"/>
    </row>
    <row r="8690" spans="1:1" s="556" customFormat="1" ht="12" hidden="1" customHeight="1">
      <c r="A8690" s="576"/>
    </row>
    <row r="8691" spans="1:1" s="556" customFormat="1" ht="12" hidden="1" customHeight="1">
      <c r="A8691" s="576"/>
    </row>
    <row r="8692" spans="1:1" s="556" customFormat="1" ht="12" hidden="1" customHeight="1">
      <c r="A8692" s="576"/>
    </row>
    <row r="8693" spans="1:1" s="556" customFormat="1" ht="12" hidden="1" customHeight="1">
      <c r="A8693" s="576"/>
    </row>
    <row r="8694" spans="1:1" s="556" customFormat="1" ht="12" hidden="1" customHeight="1">
      <c r="A8694" s="576"/>
    </row>
    <row r="8695" spans="1:1" s="556" customFormat="1" ht="12" hidden="1" customHeight="1">
      <c r="A8695" s="576"/>
    </row>
    <row r="8696" spans="1:1" s="556" customFormat="1" ht="12" hidden="1" customHeight="1">
      <c r="A8696" s="576"/>
    </row>
    <row r="8697" spans="1:1" s="556" customFormat="1" ht="12" hidden="1" customHeight="1">
      <c r="A8697" s="576"/>
    </row>
    <row r="8698" spans="1:1" s="556" customFormat="1" ht="12" hidden="1" customHeight="1">
      <c r="A8698" s="576"/>
    </row>
    <row r="8699" spans="1:1" s="556" customFormat="1" ht="12" hidden="1" customHeight="1">
      <c r="A8699" s="576"/>
    </row>
    <row r="8700" spans="1:1" s="556" customFormat="1" ht="12" hidden="1" customHeight="1">
      <c r="A8700" s="576"/>
    </row>
    <row r="8701" spans="1:1" s="556" customFormat="1" ht="12" hidden="1" customHeight="1">
      <c r="A8701" s="576"/>
    </row>
    <row r="8702" spans="1:1" s="556" customFormat="1" ht="12" hidden="1" customHeight="1">
      <c r="A8702" s="576"/>
    </row>
    <row r="8703" spans="1:1" s="556" customFormat="1" ht="12" hidden="1" customHeight="1">
      <c r="A8703" s="576"/>
    </row>
    <row r="8704" spans="1:1" s="556" customFormat="1" ht="12" hidden="1" customHeight="1">
      <c r="A8704" s="576"/>
    </row>
    <row r="8705" spans="1:1" s="556" customFormat="1" ht="12" hidden="1" customHeight="1">
      <c r="A8705" s="576"/>
    </row>
    <row r="8706" spans="1:1" s="556" customFormat="1" ht="12" hidden="1" customHeight="1">
      <c r="A8706" s="576"/>
    </row>
    <row r="8707" spans="1:1" s="556" customFormat="1" ht="12" hidden="1" customHeight="1">
      <c r="A8707" s="576"/>
    </row>
    <row r="8708" spans="1:1" s="556" customFormat="1" ht="12" hidden="1" customHeight="1">
      <c r="A8708" s="576"/>
    </row>
    <row r="8709" spans="1:1" s="556" customFormat="1" ht="12" hidden="1" customHeight="1">
      <c r="A8709" s="576"/>
    </row>
    <row r="8710" spans="1:1" s="556" customFormat="1" ht="12" hidden="1" customHeight="1">
      <c r="A8710" s="576"/>
    </row>
    <row r="8711" spans="1:1" s="556" customFormat="1" ht="12" hidden="1" customHeight="1">
      <c r="A8711" s="576"/>
    </row>
    <row r="8712" spans="1:1" s="556" customFormat="1" ht="12" hidden="1" customHeight="1">
      <c r="A8712" s="576"/>
    </row>
    <row r="8713" spans="1:1" s="556" customFormat="1" ht="12" hidden="1" customHeight="1">
      <c r="A8713" s="576"/>
    </row>
    <row r="8714" spans="1:1" s="556" customFormat="1" ht="12" hidden="1" customHeight="1">
      <c r="A8714" s="576"/>
    </row>
    <row r="8715" spans="1:1" s="556" customFormat="1" ht="12" hidden="1" customHeight="1">
      <c r="A8715" s="576"/>
    </row>
    <row r="8716" spans="1:1" s="556" customFormat="1" ht="12" hidden="1" customHeight="1">
      <c r="A8716" s="576"/>
    </row>
    <row r="8717" spans="1:1" s="556" customFormat="1" ht="12" hidden="1" customHeight="1">
      <c r="A8717" s="576"/>
    </row>
    <row r="8718" spans="1:1" s="556" customFormat="1" ht="12" hidden="1" customHeight="1">
      <c r="A8718" s="576"/>
    </row>
    <row r="8719" spans="1:1" s="556" customFormat="1" ht="12" hidden="1" customHeight="1">
      <c r="A8719" s="576"/>
    </row>
    <row r="8720" spans="1:1" s="556" customFormat="1" ht="12" hidden="1" customHeight="1">
      <c r="A8720" s="576"/>
    </row>
    <row r="8721" spans="1:1" s="556" customFormat="1" ht="12" hidden="1" customHeight="1">
      <c r="A8721" s="576"/>
    </row>
    <row r="8722" spans="1:1" s="556" customFormat="1" ht="12" hidden="1" customHeight="1">
      <c r="A8722" s="576"/>
    </row>
    <row r="8723" spans="1:1" s="556" customFormat="1" ht="12" hidden="1" customHeight="1">
      <c r="A8723" s="576"/>
    </row>
    <row r="8724" spans="1:1" s="556" customFormat="1" ht="12" hidden="1" customHeight="1">
      <c r="A8724" s="576"/>
    </row>
    <row r="8725" spans="1:1" s="556" customFormat="1" ht="12" hidden="1" customHeight="1">
      <c r="A8725" s="576"/>
    </row>
    <row r="8726" spans="1:1" s="556" customFormat="1" ht="12" hidden="1" customHeight="1">
      <c r="A8726" s="576"/>
    </row>
    <row r="8727" spans="1:1" s="556" customFormat="1" ht="12" hidden="1" customHeight="1">
      <c r="A8727" s="576"/>
    </row>
    <row r="8728" spans="1:1" s="556" customFormat="1" ht="12" hidden="1" customHeight="1">
      <c r="A8728" s="576"/>
    </row>
    <row r="8729" spans="1:1" s="556" customFormat="1" ht="12" hidden="1" customHeight="1">
      <c r="A8729" s="576"/>
    </row>
    <row r="8730" spans="1:1" s="556" customFormat="1" ht="12" hidden="1" customHeight="1">
      <c r="A8730" s="576"/>
    </row>
    <row r="8731" spans="1:1" s="556" customFormat="1" ht="12" hidden="1" customHeight="1">
      <c r="A8731" s="576"/>
    </row>
    <row r="8732" spans="1:1" s="556" customFormat="1" ht="12" hidden="1" customHeight="1">
      <c r="A8732" s="576"/>
    </row>
    <row r="8733" spans="1:1" s="556" customFormat="1" ht="12" hidden="1" customHeight="1">
      <c r="A8733" s="576"/>
    </row>
    <row r="8734" spans="1:1" s="556" customFormat="1" ht="12" hidden="1" customHeight="1">
      <c r="A8734" s="576"/>
    </row>
    <row r="8735" spans="1:1" s="556" customFormat="1" ht="12" hidden="1" customHeight="1">
      <c r="A8735" s="576"/>
    </row>
    <row r="8736" spans="1:1" s="556" customFormat="1" ht="12" hidden="1" customHeight="1">
      <c r="A8736" s="576"/>
    </row>
    <row r="8737" spans="1:1" s="556" customFormat="1" ht="12" hidden="1" customHeight="1">
      <c r="A8737" s="576"/>
    </row>
    <row r="8738" spans="1:1" s="556" customFormat="1" ht="12" hidden="1" customHeight="1">
      <c r="A8738" s="576"/>
    </row>
    <row r="8739" spans="1:1" s="556" customFormat="1" ht="12" hidden="1" customHeight="1">
      <c r="A8739" s="576"/>
    </row>
    <row r="8740" spans="1:1" s="556" customFormat="1" ht="12" hidden="1" customHeight="1">
      <c r="A8740" s="576"/>
    </row>
    <row r="8741" spans="1:1" s="556" customFormat="1" ht="12" hidden="1" customHeight="1">
      <c r="A8741" s="576"/>
    </row>
    <row r="8742" spans="1:1" s="556" customFormat="1" ht="12" hidden="1" customHeight="1">
      <c r="A8742" s="576"/>
    </row>
    <row r="8743" spans="1:1" s="556" customFormat="1" ht="12" hidden="1" customHeight="1">
      <c r="A8743" s="576"/>
    </row>
    <row r="8744" spans="1:1" s="556" customFormat="1" ht="12" hidden="1" customHeight="1">
      <c r="A8744" s="576"/>
    </row>
    <row r="8745" spans="1:1" s="556" customFormat="1" ht="12" hidden="1" customHeight="1">
      <c r="A8745" s="576"/>
    </row>
    <row r="8746" spans="1:1" s="556" customFormat="1" ht="12" hidden="1" customHeight="1">
      <c r="A8746" s="576"/>
    </row>
    <row r="8747" spans="1:1" s="556" customFormat="1" ht="12" hidden="1" customHeight="1">
      <c r="A8747" s="576"/>
    </row>
    <row r="8748" spans="1:1" s="556" customFormat="1" ht="12" hidden="1" customHeight="1">
      <c r="A8748" s="576"/>
    </row>
    <row r="8749" spans="1:1" s="556" customFormat="1" ht="12" hidden="1" customHeight="1">
      <c r="A8749" s="576"/>
    </row>
    <row r="8750" spans="1:1" s="556" customFormat="1" ht="12" hidden="1" customHeight="1">
      <c r="A8750" s="576"/>
    </row>
    <row r="8751" spans="1:1" s="556" customFormat="1" ht="12" hidden="1" customHeight="1">
      <c r="A8751" s="576"/>
    </row>
    <row r="8752" spans="1:1" s="556" customFormat="1" ht="12" hidden="1" customHeight="1">
      <c r="A8752" s="576"/>
    </row>
    <row r="8753" spans="1:1" s="556" customFormat="1" ht="12" hidden="1" customHeight="1">
      <c r="A8753" s="576"/>
    </row>
    <row r="8754" spans="1:1" s="556" customFormat="1" ht="12" hidden="1" customHeight="1">
      <c r="A8754" s="576"/>
    </row>
    <row r="8755" spans="1:1" s="556" customFormat="1" ht="12" hidden="1" customHeight="1">
      <c r="A8755" s="576"/>
    </row>
    <row r="8756" spans="1:1" s="556" customFormat="1" ht="12" hidden="1" customHeight="1">
      <c r="A8756" s="576"/>
    </row>
    <row r="8757" spans="1:1" s="556" customFormat="1" ht="12" hidden="1" customHeight="1">
      <c r="A8757" s="576"/>
    </row>
    <row r="8758" spans="1:1" s="556" customFormat="1" ht="12" hidden="1" customHeight="1">
      <c r="A8758" s="576"/>
    </row>
    <row r="8759" spans="1:1" s="556" customFormat="1" ht="12" hidden="1" customHeight="1">
      <c r="A8759" s="576"/>
    </row>
    <row r="8760" spans="1:1" s="556" customFormat="1" ht="12" hidden="1" customHeight="1">
      <c r="A8760" s="576"/>
    </row>
    <row r="8761" spans="1:1" s="556" customFormat="1" ht="12" hidden="1" customHeight="1">
      <c r="A8761" s="576"/>
    </row>
    <row r="8762" spans="1:1" s="556" customFormat="1" ht="12" hidden="1" customHeight="1">
      <c r="A8762" s="576"/>
    </row>
    <row r="8763" spans="1:1" s="556" customFormat="1" ht="12" hidden="1" customHeight="1">
      <c r="A8763" s="576"/>
    </row>
    <row r="8764" spans="1:1" s="556" customFormat="1" ht="12" hidden="1" customHeight="1">
      <c r="A8764" s="576"/>
    </row>
    <row r="8765" spans="1:1" s="556" customFormat="1" ht="12" hidden="1" customHeight="1">
      <c r="A8765" s="576"/>
    </row>
    <row r="8766" spans="1:1" s="556" customFormat="1" ht="12" hidden="1" customHeight="1">
      <c r="A8766" s="576"/>
    </row>
    <row r="8767" spans="1:1" s="556" customFormat="1" ht="12" hidden="1" customHeight="1">
      <c r="A8767" s="576"/>
    </row>
    <row r="8768" spans="1:1" s="556" customFormat="1" ht="12" hidden="1" customHeight="1">
      <c r="A8768" s="576"/>
    </row>
    <row r="8769" spans="1:1" s="556" customFormat="1" ht="12" hidden="1" customHeight="1">
      <c r="A8769" s="576"/>
    </row>
    <row r="8770" spans="1:1" s="556" customFormat="1" ht="12" hidden="1" customHeight="1">
      <c r="A8770" s="576"/>
    </row>
    <row r="8771" spans="1:1" s="556" customFormat="1" ht="12" hidden="1" customHeight="1">
      <c r="A8771" s="576"/>
    </row>
    <row r="8772" spans="1:1" s="556" customFormat="1" ht="12" hidden="1" customHeight="1">
      <c r="A8772" s="576"/>
    </row>
    <row r="8773" spans="1:1" s="556" customFormat="1" ht="12" hidden="1" customHeight="1">
      <c r="A8773" s="576"/>
    </row>
    <row r="8774" spans="1:1" s="556" customFormat="1" ht="12" hidden="1" customHeight="1">
      <c r="A8774" s="576"/>
    </row>
    <row r="8775" spans="1:1" s="556" customFormat="1" ht="12" hidden="1" customHeight="1">
      <c r="A8775" s="576"/>
    </row>
    <row r="8776" spans="1:1" s="556" customFormat="1" ht="12" hidden="1" customHeight="1">
      <c r="A8776" s="576"/>
    </row>
    <row r="8777" spans="1:1" s="556" customFormat="1" ht="12" hidden="1" customHeight="1">
      <c r="A8777" s="576"/>
    </row>
    <row r="8778" spans="1:1" s="556" customFormat="1" ht="12" hidden="1" customHeight="1">
      <c r="A8778" s="576"/>
    </row>
    <row r="8779" spans="1:1" s="556" customFormat="1" ht="12" hidden="1" customHeight="1">
      <c r="A8779" s="576"/>
    </row>
    <row r="8780" spans="1:1" s="556" customFormat="1" ht="12" hidden="1" customHeight="1">
      <c r="A8780" s="576"/>
    </row>
    <row r="8781" spans="1:1" s="556" customFormat="1" ht="12" hidden="1" customHeight="1">
      <c r="A8781" s="576"/>
    </row>
    <row r="8782" spans="1:1" s="556" customFormat="1" ht="12" hidden="1" customHeight="1">
      <c r="A8782" s="576"/>
    </row>
    <row r="8783" spans="1:1" s="556" customFormat="1" ht="12" hidden="1" customHeight="1">
      <c r="A8783" s="576"/>
    </row>
    <row r="8784" spans="1:1" s="556" customFormat="1" ht="12" hidden="1" customHeight="1">
      <c r="A8784" s="576"/>
    </row>
    <row r="8785" spans="1:1" s="556" customFormat="1" ht="12" hidden="1" customHeight="1">
      <c r="A8785" s="576"/>
    </row>
    <row r="8786" spans="1:1" s="556" customFormat="1" ht="12" hidden="1" customHeight="1">
      <c r="A8786" s="576"/>
    </row>
    <row r="8787" spans="1:1" s="556" customFormat="1" ht="12" hidden="1" customHeight="1">
      <c r="A8787" s="576"/>
    </row>
    <row r="8788" spans="1:1" s="556" customFormat="1" ht="12" hidden="1" customHeight="1">
      <c r="A8788" s="576"/>
    </row>
    <row r="8789" spans="1:1" s="556" customFormat="1" ht="12" hidden="1" customHeight="1">
      <c r="A8789" s="576"/>
    </row>
    <row r="8790" spans="1:1" s="556" customFormat="1" ht="12" hidden="1" customHeight="1">
      <c r="A8790" s="576"/>
    </row>
    <row r="8791" spans="1:1" s="556" customFormat="1" ht="12" hidden="1" customHeight="1">
      <c r="A8791" s="576"/>
    </row>
    <row r="8792" spans="1:1" s="556" customFormat="1" ht="12" hidden="1" customHeight="1">
      <c r="A8792" s="576"/>
    </row>
    <row r="8793" spans="1:1" s="556" customFormat="1" ht="12" hidden="1" customHeight="1">
      <c r="A8793" s="576"/>
    </row>
    <row r="8794" spans="1:1" s="556" customFormat="1" ht="12" hidden="1" customHeight="1">
      <c r="A8794" s="576"/>
    </row>
    <row r="8795" spans="1:1" s="556" customFormat="1" ht="12" hidden="1" customHeight="1">
      <c r="A8795" s="576"/>
    </row>
    <row r="8796" spans="1:1" s="556" customFormat="1" ht="12" hidden="1" customHeight="1">
      <c r="A8796" s="576"/>
    </row>
    <row r="8797" spans="1:1" s="556" customFormat="1" ht="12" hidden="1" customHeight="1">
      <c r="A8797" s="576"/>
    </row>
    <row r="8798" spans="1:1" s="556" customFormat="1" ht="12" hidden="1" customHeight="1">
      <c r="A8798" s="576"/>
    </row>
    <row r="8799" spans="1:1" s="556" customFormat="1" ht="12" hidden="1" customHeight="1">
      <c r="A8799" s="576"/>
    </row>
    <row r="8800" spans="1:1" s="556" customFormat="1" ht="12" hidden="1" customHeight="1">
      <c r="A8800" s="576"/>
    </row>
    <row r="8801" spans="1:1" s="556" customFormat="1" ht="12" hidden="1" customHeight="1">
      <c r="A8801" s="576"/>
    </row>
    <row r="8802" spans="1:1" s="556" customFormat="1" ht="12" hidden="1" customHeight="1">
      <c r="A8802" s="576"/>
    </row>
    <row r="8803" spans="1:1" s="556" customFormat="1" ht="12" hidden="1" customHeight="1">
      <c r="A8803" s="576"/>
    </row>
    <row r="8804" spans="1:1" s="556" customFormat="1" ht="12" hidden="1" customHeight="1">
      <c r="A8804" s="576"/>
    </row>
    <row r="8805" spans="1:1" s="556" customFormat="1" ht="12" hidden="1" customHeight="1">
      <c r="A8805" s="576"/>
    </row>
    <row r="8806" spans="1:1" s="556" customFormat="1" ht="12" hidden="1" customHeight="1">
      <c r="A8806" s="576"/>
    </row>
    <row r="8807" spans="1:1" s="556" customFormat="1" ht="12" hidden="1" customHeight="1">
      <c r="A8807" s="576"/>
    </row>
    <row r="8808" spans="1:1" s="556" customFormat="1" ht="12" hidden="1" customHeight="1">
      <c r="A8808" s="576"/>
    </row>
    <row r="8809" spans="1:1" s="556" customFormat="1" ht="12" hidden="1" customHeight="1">
      <c r="A8809" s="576"/>
    </row>
    <row r="8810" spans="1:1" s="556" customFormat="1" ht="12" hidden="1" customHeight="1">
      <c r="A8810" s="576"/>
    </row>
    <row r="8811" spans="1:1" s="556" customFormat="1" ht="12" hidden="1" customHeight="1">
      <c r="A8811" s="576"/>
    </row>
    <row r="8812" spans="1:1" s="556" customFormat="1" ht="12" hidden="1" customHeight="1">
      <c r="A8812" s="576"/>
    </row>
    <row r="8813" spans="1:1" s="556" customFormat="1" ht="12" hidden="1" customHeight="1">
      <c r="A8813" s="576"/>
    </row>
    <row r="8814" spans="1:1" s="556" customFormat="1" ht="12" hidden="1" customHeight="1">
      <c r="A8814" s="576"/>
    </row>
    <row r="8815" spans="1:1" s="556" customFormat="1" ht="12" hidden="1" customHeight="1">
      <c r="A8815" s="576"/>
    </row>
    <row r="8816" spans="1:1" s="556" customFormat="1" ht="12" hidden="1" customHeight="1">
      <c r="A8816" s="576"/>
    </row>
    <row r="8817" spans="1:1" s="556" customFormat="1" ht="12" hidden="1" customHeight="1">
      <c r="A8817" s="576"/>
    </row>
    <row r="8818" spans="1:1" s="556" customFormat="1" ht="12" hidden="1" customHeight="1">
      <c r="A8818" s="576"/>
    </row>
    <row r="8819" spans="1:1" s="556" customFormat="1" ht="12" hidden="1" customHeight="1">
      <c r="A8819" s="576"/>
    </row>
    <row r="8820" spans="1:1" s="556" customFormat="1" ht="12" hidden="1" customHeight="1">
      <c r="A8820" s="576"/>
    </row>
    <row r="8821" spans="1:1" s="556" customFormat="1" ht="12" hidden="1" customHeight="1">
      <c r="A8821" s="576"/>
    </row>
    <row r="8822" spans="1:1" s="556" customFormat="1" ht="12" hidden="1" customHeight="1">
      <c r="A8822" s="576"/>
    </row>
    <row r="8823" spans="1:1" s="556" customFormat="1" ht="12" hidden="1" customHeight="1">
      <c r="A8823" s="576"/>
    </row>
    <row r="8824" spans="1:1" s="556" customFormat="1" ht="12" hidden="1" customHeight="1">
      <c r="A8824" s="576"/>
    </row>
    <row r="8825" spans="1:1" s="556" customFormat="1" ht="12" hidden="1" customHeight="1">
      <c r="A8825" s="576"/>
    </row>
    <row r="8826" spans="1:1" s="556" customFormat="1" ht="12" hidden="1" customHeight="1">
      <c r="A8826" s="576"/>
    </row>
    <row r="8827" spans="1:1" s="556" customFormat="1" ht="12" hidden="1" customHeight="1">
      <c r="A8827" s="576"/>
    </row>
    <row r="8828" spans="1:1" s="556" customFormat="1" ht="12" hidden="1" customHeight="1">
      <c r="A8828" s="576"/>
    </row>
    <row r="8829" spans="1:1" s="556" customFormat="1" ht="12" hidden="1" customHeight="1">
      <c r="A8829" s="576"/>
    </row>
    <row r="8830" spans="1:1" s="556" customFormat="1" ht="12" hidden="1" customHeight="1">
      <c r="A8830" s="576"/>
    </row>
    <row r="8831" spans="1:1" s="556" customFormat="1" ht="12" hidden="1" customHeight="1">
      <c r="A8831" s="576"/>
    </row>
    <row r="8832" spans="1:1" s="556" customFormat="1" ht="12" hidden="1" customHeight="1">
      <c r="A8832" s="576"/>
    </row>
    <row r="8833" spans="1:1" s="556" customFormat="1" ht="12" hidden="1" customHeight="1">
      <c r="A8833" s="576"/>
    </row>
    <row r="8834" spans="1:1" s="556" customFormat="1" ht="12" hidden="1" customHeight="1">
      <c r="A8834" s="576"/>
    </row>
    <row r="8835" spans="1:1" s="556" customFormat="1" ht="12" hidden="1" customHeight="1">
      <c r="A8835" s="576"/>
    </row>
    <row r="8836" spans="1:1" s="556" customFormat="1" ht="12" hidden="1" customHeight="1">
      <c r="A8836" s="576"/>
    </row>
    <row r="8837" spans="1:1" s="556" customFormat="1" ht="12" hidden="1" customHeight="1">
      <c r="A8837" s="576"/>
    </row>
    <row r="8838" spans="1:1" s="556" customFormat="1" ht="12" hidden="1" customHeight="1">
      <c r="A8838" s="576"/>
    </row>
    <row r="8839" spans="1:1" s="556" customFormat="1" ht="12" hidden="1" customHeight="1">
      <c r="A8839" s="576"/>
    </row>
    <row r="8840" spans="1:1" s="556" customFormat="1" ht="12" hidden="1" customHeight="1">
      <c r="A8840" s="576"/>
    </row>
    <row r="8841" spans="1:1" s="556" customFormat="1" ht="12" hidden="1" customHeight="1">
      <c r="A8841" s="576"/>
    </row>
    <row r="8842" spans="1:1" s="556" customFormat="1" ht="12" hidden="1" customHeight="1">
      <c r="A8842" s="576"/>
    </row>
    <row r="8843" spans="1:1" s="556" customFormat="1" ht="12" hidden="1" customHeight="1">
      <c r="A8843" s="576"/>
    </row>
    <row r="8844" spans="1:1" s="556" customFormat="1" ht="12" hidden="1" customHeight="1">
      <c r="A8844" s="576"/>
    </row>
    <row r="8845" spans="1:1" s="556" customFormat="1" ht="12" hidden="1" customHeight="1">
      <c r="A8845" s="576"/>
    </row>
    <row r="8846" spans="1:1" s="556" customFormat="1" ht="12" hidden="1" customHeight="1">
      <c r="A8846" s="576"/>
    </row>
    <row r="8847" spans="1:1" s="556" customFormat="1" ht="12" hidden="1" customHeight="1">
      <c r="A8847" s="576"/>
    </row>
    <row r="8848" spans="1:1" s="556" customFormat="1" ht="12" hidden="1" customHeight="1">
      <c r="A8848" s="576"/>
    </row>
    <row r="8849" spans="1:1" s="556" customFormat="1" ht="12" hidden="1" customHeight="1">
      <c r="A8849" s="576"/>
    </row>
    <row r="8850" spans="1:1" s="556" customFormat="1" ht="12" hidden="1" customHeight="1">
      <c r="A8850" s="576"/>
    </row>
    <row r="8851" spans="1:1" s="556" customFormat="1" ht="12" hidden="1" customHeight="1">
      <c r="A8851" s="576"/>
    </row>
    <row r="8852" spans="1:1" s="556" customFormat="1" ht="12" hidden="1" customHeight="1">
      <c r="A8852" s="576"/>
    </row>
    <row r="8853" spans="1:1" s="556" customFormat="1" ht="12" hidden="1" customHeight="1">
      <c r="A8853" s="576"/>
    </row>
    <row r="8854" spans="1:1" s="556" customFormat="1" ht="12" hidden="1" customHeight="1">
      <c r="A8854" s="576"/>
    </row>
    <row r="8855" spans="1:1" s="556" customFormat="1" ht="12" hidden="1" customHeight="1">
      <c r="A8855" s="576"/>
    </row>
    <row r="8856" spans="1:1" s="556" customFormat="1" ht="12" hidden="1" customHeight="1">
      <c r="A8856" s="576"/>
    </row>
    <row r="8857" spans="1:1" s="556" customFormat="1" ht="12" hidden="1" customHeight="1">
      <c r="A8857" s="576"/>
    </row>
    <row r="8858" spans="1:1" s="556" customFormat="1" ht="12" hidden="1" customHeight="1">
      <c r="A8858" s="576"/>
    </row>
    <row r="8859" spans="1:1" s="556" customFormat="1" ht="12" hidden="1" customHeight="1">
      <c r="A8859" s="576"/>
    </row>
    <row r="8860" spans="1:1" s="556" customFormat="1" ht="12" hidden="1" customHeight="1">
      <c r="A8860" s="576"/>
    </row>
    <row r="8861" spans="1:1" s="556" customFormat="1" ht="12" hidden="1" customHeight="1">
      <c r="A8861" s="576"/>
    </row>
    <row r="8862" spans="1:1" s="556" customFormat="1" ht="12" hidden="1" customHeight="1">
      <c r="A8862" s="576"/>
    </row>
    <row r="8863" spans="1:1" s="556" customFormat="1" ht="12" hidden="1" customHeight="1">
      <c r="A8863" s="576"/>
    </row>
    <row r="8864" spans="1:1" s="556" customFormat="1" ht="12" hidden="1" customHeight="1">
      <c r="A8864" s="576"/>
    </row>
    <row r="8865" spans="1:1" s="556" customFormat="1" ht="12" hidden="1" customHeight="1">
      <c r="A8865" s="576"/>
    </row>
    <row r="8866" spans="1:1" s="556" customFormat="1" ht="12" hidden="1" customHeight="1">
      <c r="A8866" s="576"/>
    </row>
    <row r="8867" spans="1:1" s="556" customFormat="1" ht="12" hidden="1" customHeight="1">
      <c r="A8867" s="576"/>
    </row>
    <row r="8868" spans="1:1" s="556" customFormat="1" ht="12" hidden="1" customHeight="1">
      <c r="A8868" s="576"/>
    </row>
    <row r="8869" spans="1:1" s="556" customFormat="1" ht="12" hidden="1" customHeight="1">
      <c r="A8869" s="576"/>
    </row>
    <row r="8870" spans="1:1" s="556" customFormat="1" ht="12" hidden="1" customHeight="1">
      <c r="A8870" s="576"/>
    </row>
    <row r="8871" spans="1:1" s="556" customFormat="1" ht="12" hidden="1" customHeight="1">
      <c r="A8871" s="576"/>
    </row>
    <row r="8872" spans="1:1" s="556" customFormat="1" ht="12" hidden="1" customHeight="1">
      <c r="A8872" s="576"/>
    </row>
    <row r="8873" spans="1:1" s="556" customFormat="1" ht="12" hidden="1" customHeight="1">
      <c r="A8873" s="576"/>
    </row>
    <row r="8874" spans="1:1" s="556" customFormat="1" ht="12" hidden="1" customHeight="1">
      <c r="A8874" s="576"/>
    </row>
    <row r="8875" spans="1:1" s="556" customFormat="1" ht="12" hidden="1" customHeight="1">
      <c r="A8875" s="576"/>
    </row>
    <row r="8876" spans="1:1" s="556" customFormat="1" ht="12" hidden="1" customHeight="1">
      <c r="A8876" s="576"/>
    </row>
    <row r="8877" spans="1:1" s="556" customFormat="1" ht="12" hidden="1" customHeight="1">
      <c r="A8877" s="576"/>
    </row>
    <row r="8878" spans="1:1" s="556" customFormat="1" ht="12" hidden="1" customHeight="1">
      <c r="A8878" s="576"/>
    </row>
    <row r="8879" spans="1:1" s="556" customFormat="1" ht="12" hidden="1" customHeight="1">
      <c r="A8879" s="576"/>
    </row>
    <row r="8880" spans="1:1" s="556" customFormat="1" ht="12" hidden="1" customHeight="1">
      <c r="A8880" s="576"/>
    </row>
    <row r="8881" spans="1:1" s="556" customFormat="1" ht="12" hidden="1" customHeight="1">
      <c r="A8881" s="576"/>
    </row>
    <row r="8882" spans="1:1" s="556" customFormat="1" ht="12" hidden="1" customHeight="1">
      <c r="A8882" s="576"/>
    </row>
    <row r="8883" spans="1:1" s="556" customFormat="1" ht="12" hidden="1" customHeight="1">
      <c r="A8883" s="576"/>
    </row>
    <row r="8884" spans="1:1" s="556" customFormat="1" ht="12" hidden="1" customHeight="1">
      <c r="A8884" s="576"/>
    </row>
    <row r="8885" spans="1:1" s="556" customFormat="1" ht="12" hidden="1" customHeight="1">
      <c r="A8885" s="576"/>
    </row>
    <row r="8886" spans="1:1" s="556" customFormat="1" ht="12" hidden="1" customHeight="1">
      <c r="A8886" s="576"/>
    </row>
    <row r="8887" spans="1:1" s="556" customFormat="1" ht="12" hidden="1" customHeight="1">
      <c r="A8887" s="576"/>
    </row>
    <row r="8888" spans="1:1" s="556" customFormat="1" ht="12" hidden="1" customHeight="1">
      <c r="A8888" s="576"/>
    </row>
    <row r="8889" spans="1:1" s="556" customFormat="1" ht="12" hidden="1" customHeight="1">
      <c r="A8889" s="576"/>
    </row>
    <row r="8890" spans="1:1" s="556" customFormat="1" ht="12" hidden="1" customHeight="1">
      <c r="A8890" s="576"/>
    </row>
    <row r="8891" spans="1:1" s="556" customFormat="1" ht="12" hidden="1" customHeight="1">
      <c r="A8891" s="576"/>
    </row>
    <row r="8892" spans="1:1" s="556" customFormat="1" ht="12" hidden="1" customHeight="1">
      <c r="A8892" s="576"/>
    </row>
    <row r="8893" spans="1:1" s="556" customFormat="1" ht="12" hidden="1" customHeight="1">
      <c r="A8893" s="576"/>
    </row>
    <row r="8894" spans="1:1" s="556" customFormat="1" ht="12" hidden="1" customHeight="1">
      <c r="A8894" s="576"/>
    </row>
    <row r="8895" spans="1:1" s="556" customFormat="1" ht="12" hidden="1" customHeight="1">
      <c r="A8895" s="576"/>
    </row>
    <row r="8896" spans="1:1" s="556" customFormat="1" ht="12" hidden="1" customHeight="1">
      <c r="A8896" s="576"/>
    </row>
    <row r="8897" spans="1:1" s="556" customFormat="1" ht="12" hidden="1" customHeight="1">
      <c r="A8897" s="576"/>
    </row>
    <row r="8898" spans="1:1" s="556" customFormat="1" ht="12" hidden="1" customHeight="1">
      <c r="A8898" s="576"/>
    </row>
    <row r="8899" spans="1:1" s="556" customFormat="1" ht="12" hidden="1" customHeight="1">
      <c r="A8899" s="576"/>
    </row>
    <row r="8900" spans="1:1" s="556" customFormat="1" ht="12" hidden="1" customHeight="1">
      <c r="A8900" s="576"/>
    </row>
    <row r="8901" spans="1:1" s="556" customFormat="1" ht="12" hidden="1" customHeight="1">
      <c r="A8901" s="576"/>
    </row>
    <row r="8902" spans="1:1" s="556" customFormat="1" ht="12" hidden="1" customHeight="1">
      <c r="A8902" s="576"/>
    </row>
    <row r="8903" spans="1:1" s="556" customFormat="1" ht="12" hidden="1" customHeight="1">
      <c r="A8903" s="576"/>
    </row>
    <row r="8904" spans="1:1" s="556" customFormat="1" ht="12" hidden="1" customHeight="1">
      <c r="A8904" s="576"/>
    </row>
    <row r="8905" spans="1:1" s="556" customFormat="1" ht="12" hidden="1" customHeight="1">
      <c r="A8905" s="576"/>
    </row>
    <row r="8906" spans="1:1" s="556" customFormat="1" ht="12" hidden="1" customHeight="1">
      <c r="A8906" s="576"/>
    </row>
    <row r="8907" spans="1:1" s="556" customFormat="1" ht="12" hidden="1" customHeight="1">
      <c r="A8907" s="576"/>
    </row>
    <row r="8908" spans="1:1" s="556" customFormat="1" ht="12" hidden="1" customHeight="1">
      <c r="A8908" s="576"/>
    </row>
    <row r="8909" spans="1:1" s="556" customFormat="1" ht="12" hidden="1" customHeight="1">
      <c r="A8909" s="576"/>
    </row>
    <row r="8910" spans="1:1" s="556" customFormat="1" ht="12" hidden="1" customHeight="1">
      <c r="A8910" s="576"/>
    </row>
    <row r="8911" spans="1:1" s="556" customFormat="1" ht="12" hidden="1" customHeight="1">
      <c r="A8911" s="576"/>
    </row>
    <row r="8912" spans="1:1" s="556" customFormat="1" ht="12" hidden="1" customHeight="1">
      <c r="A8912" s="576"/>
    </row>
    <row r="8913" spans="1:1" s="556" customFormat="1" ht="12" hidden="1" customHeight="1">
      <c r="A8913" s="576"/>
    </row>
    <row r="8914" spans="1:1" s="556" customFormat="1" ht="12" hidden="1" customHeight="1">
      <c r="A8914" s="576"/>
    </row>
    <row r="8915" spans="1:1" s="556" customFormat="1" ht="12" hidden="1" customHeight="1">
      <c r="A8915" s="576"/>
    </row>
    <row r="8916" spans="1:1" s="556" customFormat="1" ht="12" hidden="1" customHeight="1">
      <c r="A8916" s="576"/>
    </row>
    <row r="8917" spans="1:1" s="556" customFormat="1" ht="12" hidden="1" customHeight="1">
      <c r="A8917" s="576"/>
    </row>
    <row r="8918" spans="1:1" s="556" customFormat="1" ht="12" hidden="1" customHeight="1">
      <c r="A8918" s="576"/>
    </row>
    <row r="8919" spans="1:1" s="556" customFormat="1" ht="12" hidden="1" customHeight="1">
      <c r="A8919" s="576"/>
    </row>
    <row r="8920" spans="1:1" s="556" customFormat="1" ht="12" hidden="1" customHeight="1">
      <c r="A8920" s="576"/>
    </row>
    <row r="8921" spans="1:1" s="556" customFormat="1" ht="12" hidden="1" customHeight="1">
      <c r="A8921" s="576"/>
    </row>
    <row r="8922" spans="1:1" s="556" customFormat="1" ht="12" hidden="1" customHeight="1">
      <c r="A8922" s="576"/>
    </row>
    <row r="8923" spans="1:1" s="556" customFormat="1" ht="12" hidden="1" customHeight="1">
      <c r="A8923" s="576"/>
    </row>
    <row r="8924" spans="1:1" s="556" customFormat="1" ht="12" hidden="1" customHeight="1">
      <c r="A8924" s="576"/>
    </row>
    <row r="8925" spans="1:1" s="556" customFormat="1" ht="12" hidden="1" customHeight="1">
      <c r="A8925" s="576"/>
    </row>
    <row r="8926" spans="1:1" s="556" customFormat="1" ht="12" hidden="1" customHeight="1">
      <c r="A8926" s="576"/>
    </row>
    <row r="8927" spans="1:1" s="556" customFormat="1" ht="12" hidden="1" customHeight="1">
      <c r="A8927" s="576"/>
    </row>
    <row r="8928" spans="1:1" s="556" customFormat="1" ht="12" hidden="1" customHeight="1">
      <c r="A8928" s="576"/>
    </row>
    <row r="8929" spans="1:1" s="556" customFormat="1" ht="12" hidden="1" customHeight="1">
      <c r="A8929" s="576"/>
    </row>
    <row r="8930" spans="1:1" s="556" customFormat="1" ht="12" hidden="1" customHeight="1">
      <c r="A8930" s="576"/>
    </row>
    <row r="8931" spans="1:1" s="556" customFormat="1" ht="12" hidden="1" customHeight="1">
      <c r="A8931" s="576"/>
    </row>
    <row r="8932" spans="1:1" s="556" customFormat="1" ht="12" hidden="1" customHeight="1">
      <c r="A8932" s="576"/>
    </row>
    <row r="8933" spans="1:1" s="556" customFormat="1" ht="12" hidden="1" customHeight="1">
      <c r="A8933" s="576"/>
    </row>
    <row r="8934" spans="1:1" s="556" customFormat="1" ht="12" hidden="1" customHeight="1">
      <c r="A8934" s="576"/>
    </row>
    <row r="8935" spans="1:1" s="556" customFormat="1" ht="12" hidden="1" customHeight="1">
      <c r="A8935" s="576"/>
    </row>
    <row r="8936" spans="1:1" s="556" customFormat="1" ht="12" hidden="1" customHeight="1">
      <c r="A8936" s="576"/>
    </row>
    <row r="8937" spans="1:1" s="556" customFormat="1" ht="12" hidden="1" customHeight="1">
      <c r="A8937" s="576"/>
    </row>
    <row r="8938" spans="1:1" s="556" customFormat="1" ht="12" hidden="1" customHeight="1">
      <c r="A8938" s="576"/>
    </row>
    <row r="8939" spans="1:1" s="556" customFormat="1" ht="12" hidden="1" customHeight="1">
      <c r="A8939" s="576"/>
    </row>
    <row r="8940" spans="1:1" s="556" customFormat="1" ht="12" hidden="1" customHeight="1">
      <c r="A8940" s="576"/>
    </row>
    <row r="8941" spans="1:1" s="556" customFormat="1" ht="12" hidden="1" customHeight="1">
      <c r="A8941" s="576"/>
    </row>
    <row r="8942" spans="1:1" s="556" customFormat="1" ht="12" hidden="1" customHeight="1">
      <c r="A8942" s="576"/>
    </row>
    <row r="8943" spans="1:1" s="556" customFormat="1" ht="12" hidden="1" customHeight="1">
      <c r="A8943" s="576"/>
    </row>
    <row r="8944" spans="1:1" s="556" customFormat="1" ht="12" hidden="1" customHeight="1">
      <c r="A8944" s="576"/>
    </row>
    <row r="8945" spans="1:1" s="556" customFormat="1" ht="12" hidden="1" customHeight="1">
      <c r="A8945" s="576"/>
    </row>
    <row r="8946" spans="1:1" s="556" customFormat="1" ht="12" hidden="1" customHeight="1">
      <c r="A8946" s="576"/>
    </row>
    <row r="8947" spans="1:1" s="556" customFormat="1" ht="12" hidden="1" customHeight="1">
      <c r="A8947" s="576"/>
    </row>
    <row r="8948" spans="1:1" s="556" customFormat="1" ht="12" hidden="1" customHeight="1">
      <c r="A8948" s="576"/>
    </row>
    <row r="8949" spans="1:1" s="556" customFormat="1" ht="12" hidden="1" customHeight="1">
      <c r="A8949" s="576"/>
    </row>
    <row r="8950" spans="1:1" s="556" customFormat="1" ht="12" hidden="1" customHeight="1">
      <c r="A8950" s="576"/>
    </row>
    <row r="8951" spans="1:1" s="556" customFormat="1" ht="12" hidden="1" customHeight="1">
      <c r="A8951" s="576"/>
    </row>
    <row r="8952" spans="1:1" s="556" customFormat="1" ht="12" hidden="1" customHeight="1">
      <c r="A8952" s="576"/>
    </row>
    <row r="8953" spans="1:1" s="556" customFormat="1" ht="12" hidden="1" customHeight="1">
      <c r="A8953" s="576"/>
    </row>
    <row r="8954" spans="1:1" s="556" customFormat="1" ht="12" hidden="1" customHeight="1">
      <c r="A8954" s="576"/>
    </row>
    <row r="8955" spans="1:1" s="556" customFormat="1" ht="12" hidden="1" customHeight="1">
      <c r="A8955" s="576"/>
    </row>
    <row r="8956" spans="1:1" s="556" customFormat="1" ht="12" hidden="1" customHeight="1">
      <c r="A8956" s="576"/>
    </row>
    <row r="8957" spans="1:1" s="556" customFormat="1" ht="12" hidden="1" customHeight="1">
      <c r="A8957" s="576"/>
    </row>
    <row r="8958" spans="1:1" s="556" customFormat="1" ht="12" hidden="1" customHeight="1">
      <c r="A8958" s="576"/>
    </row>
    <row r="8959" spans="1:1" s="556" customFormat="1" ht="12" hidden="1" customHeight="1">
      <c r="A8959" s="576"/>
    </row>
    <row r="8960" spans="1:1" s="556" customFormat="1" ht="12" hidden="1" customHeight="1">
      <c r="A8960" s="576"/>
    </row>
    <row r="8961" spans="1:1" s="556" customFormat="1" ht="12" hidden="1" customHeight="1">
      <c r="A8961" s="576"/>
    </row>
    <row r="8962" spans="1:1" s="556" customFormat="1" ht="12" hidden="1" customHeight="1">
      <c r="A8962" s="576"/>
    </row>
    <row r="8963" spans="1:1" s="556" customFormat="1" ht="12" hidden="1" customHeight="1">
      <c r="A8963" s="576"/>
    </row>
    <row r="8964" spans="1:1" s="556" customFormat="1" ht="12" hidden="1" customHeight="1">
      <c r="A8964" s="576"/>
    </row>
    <row r="8965" spans="1:1" s="556" customFormat="1" ht="12" hidden="1" customHeight="1">
      <c r="A8965" s="576"/>
    </row>
    <row r="8966" spans="1:1" s="556" customFormat="1" ht="12" hidden="1" customHeight="1">
      <c r="A8966" s="576"/>
    </row>
    <row r="8967" spans="1:1" s="556" customFormat="1" ht="12" hidden="1" customHeight="1">
      <c r="A8967" s="576"/>
    </row>
    <row r="8968" spans="1:1" s="556" customFormat="1" ht="12" hidden="1" customHeight="1">
      <c r="A8968" s="576"/>
    </row>
    <row r="8969" spans="1:1" s="556" customFormat="1" ht="12" hidden="1" customHeight="1">
      <c r="A8969" s="576"/>
    </row>
    <row r="8970" spans="1:1" s="556" customFormat="1" ht="12" hidden="1" customHeight="1">
      <c r="A8970" s="576"/>
    </row>
    <row r="8971" spans="1:1" s="556" customFormat="1" ht="12" hidden="1" customHeight="1">
      <c r="A8971" s="576"/>
    </row>
    <row r="8972" spans="1:1" s="556" customFormat="1" ht="12" hidden="1" customHeight="1">
      <c r="A8972" s="576"/>
    </row>
    <row r="8973" spans="1:1" s="556" customFormat="1" ht="12" hidden="1" customHeight="1">
      <c r="A8973" s="576"/>
    </row>
    <row r="8974" spans="1:1" s="556" customFormat="1" ht="12" hidden="1" customHeight="1">
      <c r="A8974" s="576"/>
    </row>
    <row r="8975" spans="1:1" s="556" customFormat="1" ht="12" hidden="1" customHeight="1">
      <c r="A8975" s="576"/>
    </row>
    <row r="8976" spans="1:1" s="556" customFormat="1" ht="12" hidden="1" customHeight="1">
      <c r="A8976" s="576"/>
    </row>
    <row r="8977" spans="1:1" s="556" customFormat="1" ht="12" hidden="1" customHeight="1">
      <c r="A8977" s="576"/>
    </row>
    <row r="8978" spans="1:1" s="556" customFormat="1" ht="12" hidden="1" customHeight="1">
      <c r="A8978" s="576"/>
    </row>
    <row r="8979" spans="1:1" s="556" customFormat="1" ht="12" hidden="1" customHeight="1">
      <c r="A8979" s="576"/>
    </row>
    <row r="8980" spans="1:1" s="556" customFormat="1" ht="12" hidden="1" customHeight="1">
      <c r="A8980" s="576"/>
    </row>
    <row r="8981" spans="1:1" s="556" customFormat="1" ht="12" hidden="1" customHeight="1">
      <c r="A8981" s="576"/>
    </row>
    <row r="8982" spans="1:1" s="556" customFormat="1" ht="12" hidden="1" customHeight="1">
      <c r="A8982" s="576"/>
    </row>
    <row r="8983" spans="1:1" s="556" customFormat="1" ht="12" hidden="1" customHeight="1">
      <c r="A8983" s="576"/>
    </row>
    <row r="8984" spans="1:1" s="556" customFormat="1" ht="12" hidden="1" customHeight="1">
      <c r="A8984" s="576"/>
    </row>
    <row r="8985" spans="1:1" s="556" customFormat="1" ht="12" hidden="1" customHeight="1">
      <c r="A8985" s="576"/>
    </row>
    <row r="8986" spans="1:1" s="556" customFormat="1" ht="12" hidden="1" customHeight="1">
      <c r="A8986" s="576"/>
    </row>
    <row r="8987" spans="1:1" s="556" customFormat="1" ht="12" hidden="1" customHeight="1">
      <c r="A8987" s="576"/>
    </row>
    <row r="8988" spans="1:1" s="556" customFormat="1" ht="12" hidden="1" customHeight="1">
      <c r="A8988" s="576"/>
    </row>
    <row r="8989" spans="1:1" s="556" customFormat="1" ht="12" hidden="1" customHeight="1">
      <c r="A8989" s="576"/>
    </row>
    <row r="8990" spans="1:1" s="556" customFormat="1" ht="12" hidden="1" customHeight="1">
      <c r="A8990" s="576"/>
    </row>
    <row r="8991" spans="1:1" s="556" customFormat="1" ht="12" hidden="1" customHeight="1">
      <c r="A8991" s="576"/>
    </row>
    <row r="8992" spans="1:1" s="556" customFormat="1" ht="12" hidden="1" customHeight="1">
      <c r="A8992" s="576"/>
    </row>
    <row r="8993" spans="1:1" s="556" customFormat="1" ht="12" hidden="1" customHeight="1">
      <c r="A8993" s="576"/>
    </row>
    <row r="8994" spans="1:1" s="556" customFormat="1" ht="12" hidden="1" customHeight="1">
      <c r="A8994" s="576"/>
    </row>
    <row r="8995" spans="1:1" s="556" customFormat="1" ht="12" hidden="1" customHeight="1">
      <c r="A8995" s="576"/>
    </row>
    <row r="8996" spans="1:1" s="556" customFormat="1" ht="12" hidden="1" customHeight="1">
      <c r="A8996" s="576"/>
    </row>
    <row r="8997" spans="1:1" s="556" customFormat="1" ht="12" hidden="1" customHeight="1">
      <c r="A8997" s="576"/>
    </row>
    <row r="8998" spans="1:1" s="556" customFormat="1" ht="12" hidden="1" customHeight="1">
      <c r="A8998" s="576"/>
    </row>
    <row r="8999" spans="1:1" s="556" customFormat="1" ht="12" hidden="1" customHeight="1">
      <c r="A8999" s="576"/>
    </row>
    <row r="9000" spans="1:1" s="556" customFormat="1" ht="12" hidden="1" customHeight="1">
      <c r="A9000" s="576"/>
    </row>
    <row r="9001" spans="1:1" s="556" customFormat="1" ht="12" hidden="1" customHeight="1">
      <c r="A9001" s="576"/>
    </row>
    <row r="9002" spans="1:1" s="556" customFormat="1" ht="12" hidden="1" customHeight="1">
      <c r="A9002" s="576"/>
    </row>
    <row r="9003" spans="1:1" s="556" customFormat="1" ht="12" hidden="1" customHeight="1">
      <c r="A9003" s="576"/>
    </row>
    <row r="9004" spans="1:1" s="556" customFormat="1" ht="12" hidden="1" customHeight="1">
      <c r="A9004" s="576"/>
    </row>
    <row r="9005" spans="1:1" s="556" customFormat="1" ht="12" hidden="1" customHeight="1">
      <c r="A9005" s="576"/>
    </row>
    <row r="9006" spans="1:1" s="556" customFormat="1" ht="12" hidden="1" customHeight="1">
      <c r="A9006" s="576"/>
    </row>
    <row r="9007" spans="1:1" s="556" customFormat="1" ht="12" hidden="1" customHeight="1">
      <c r="A9007" s="576"/>
    </row>
    <row r="9008" spans="1:1" s="556" customFormat="1" ht="12" hidden="1" customHeight="1">
      <c r="A9008" s="576"/>
    </row>
    <row r="9009" spans="1:1" s="556" customFormat="1" ht="12" hidden="1" customHeight="1">
      <c r="A9009" s="576"/>
    </row>
    <row r="9010" spans="1:1" s="556" customFormat="1" ht="12" hidden="1" customHeight="1">
      <c r="A9010" s="576"/>
    </row>
    <row r="9011" spans="1:1" s="556" customFormat="1" ht="12" hidden="1" customHeight="1">
      <c r="A9011" s="576"/>
    </row>
    <row r="9012" spans="1:1" s="556" customFormat="1" ht="12" hidden="1" customHeight="1">
      <c r="A9012" s="576"/>
    </row>
    <row r="9013" spans="1:1" s="556" customFormat="1" ht="12" hidden="1" customHeight="1">
      <c r="A9013" s="576"/>
    </row>
    <row r="9014" spans="1:1" s="556" customFormat="1" ht="12" hidden="1" customHeight="1">
      <c r="A9014" s="576"/>
    </row>
    <row r="9015" spans="1:1" s="556" customFormat="1" ht="12" hidden="1" customHeight="1">
      <c r="A9015" s="576"/>
    </row>
    <row r="9016" spans="1:1" s="556" customFormat="1" ht="12" hidden="1" customHeight="1">
      <c r="A9016" s="576"/>
    </row>
    <row r="9017" spans="1:1" s="556" customFormat="1" ht="12" hidden="1" customHeight="1">
      <c r="A9017" s="576"/>
    </row>
    <row r="9018" spans="1:1" s="556" customFormat="1" ht="12" hidden="1" customHeight="1">
      <c r="A9018" s="576"/>
    </row>
    <row r="9019" spans="1:1" s="556" customFormat="1" ht="12" hidden="1" customHeight="1">
      <c r="A9019" s="576"/>
    </row>
    <row r="9020" spans="1:1" s="556" customFormat="1" ht="12" hidden="1" customHeight="1">
      <c r="A9020" s="576"/>
    </row>
    <row r="9021" spans="1:1" s="556" customFormat="1" ht="12" hidden="1" customHeight="1">
      <c r="A9021" s="576"/>
    </row>
    <row r="9022" spans="1:1" s="556" customFormat="1" ht="12" hidden="1" customHeight="1">
      <c r="A9022" s="576"/>
    </row>
    <row r="9023" spans="1:1" s="556" customFormat="1" ht="12" hidden="1" customHeight="1">
      <c r="A9023" s="576"/>
    </row>
    <row r="9024" spans="1:1" s="556" customFormat="1" ht="12" hidden="1" customHeight="1">
      <c r="A9024" s="576"/>
    </row>
    <row r="9025" spans="1:1" s="556" customFormat="1" ht="12" hidden="1" customHeight="1">
      <c r="A9025" s="576"/>
    </row>
    <row r="9026" spans="1:1" s="556" customFormat="1" ht="12" hidden="1" customHeight="1">
      <c r="A9026" s="576"/>
    </row>
    <row r="9027" spans="1:1" s="556" customFormat="1" ht="12" hidden="1" customHeight="1">
      <c r="A9027" s="576"/>
    </row>
    <row r="9028" spans="1:1" s="556" customFormat="1" ht="12" hidden="1" customHeight="1">
      <c r="A9028" s="576"/>
    </row>
    <row r="9029" spans="1:1" s="556" customFormat="1" ht="12" hidden="1" customHeight="1">
      <c r="A9029" s="576"/>
    </row>
    <row r="9030" spans="1:1" s="556" customFormat="1" ht="12" hidden="1" customHeight="1">
      <c r="A9030" s="576"/>
    </row>
    <row r="9031" spans="1:1" s="556" customFormat="1" ht="12" hidden="1" customHeight="1">
      <c r="A9031" s="576"/>
    </row>
    <row r="9032" spans="1:1" s="556" customFormat="1" ht="12" hidden="1" customHeight="1">
      <c r="A9032" s="576"/>
    </row>
    <row r="9033" spans="1:1" s="556" customFormat="1" ht="12" hidden="1" customHeight="1">
      <c r="A9033" s="576"/>
    </row>
    <row r="9034" spans="1:1" s="556" customFormat="1" ht="12" hidden="1" customHeight="1">
      <c r="A9034" s="576"/>
    </row>
    <row r="9035" spans="1:1" s="556" customFormat="1" ht="12" hidden="1" customHeight="1">
      <c r="A9035" s="576"/>
    </row>
    <row r="9036" spans="1:1" s="556" customFormat="1" ht="12" hidden="1" customHeight="1">
      <c r="A9036" s="576"/>
    </row>
    <row r="9037" spans="1:1" s="556" customFormat="1" ht="12" hidden="1" customHeight="1">
      <c r="A9037" s="576"/>
    </row>
    <row r="9038" spans="1:1" s="556" customFormat="1" ht="12" hidden="1" customHeight="1">
      <c r="A9038" s="576"/>
    </row>
    <row r="9039" spans="1:1" s="556" customFormat="1" ht="12" hidden="1" customHeight="1">
      <c r="A9039" s="576"/>
    </row>
    <row r="9040" spans="1:1" s="556" customFormat="1" ht="12" hidden="1" customHeight="1">
      <c r="A9040" s="576"/>
    </row>
    <row r="9041" spans="1:1" s="556" customFormat="1" ht="12" hidden="1" customHeight="1">
      <c r="A9041" s="576"/>
    </row>
    <row r="9042" spans="1:1" s="556" customFormat="1" ht="12" hidden="1" customHeight="1">
      <c r="A9042" s="576"/>
    </row>
    <row r="9043" spans="1:1" s="556" customFormat="1" ht="12" hidden="1" customHeight="1">
      <c r="A9043" s="576"/>
    </row>
    <row r="9044" spans="1:1" s="556" customFormat="1" ht="12" hidden="1" customHeight="1">
      <c r="A9044" s="576"/>
    </row>
    <row r="9045" spans="1:1" s="556" customFormat="1" ht="12" hidden="1" customHeight="1">
      <c r="A9045" s="576"/>
    </row>
    <row r="9046" spans="1:1" s="556" customFormat="1" ht="12" hidden="1" customHeight="1">
      <c r="A9046" s="576"/>
    </row>
    <row r="9047" spans="1:1" s="556" customFormat="1" ht="12" hidden="1" customHeight="1">
      <c r="A9047" s="576"/>
    </row>
    <row r="9048" spans="1:1" s="556" customFormat="1" ht="12" hidden="1" customHeight="1">
      <c r="A9048" s="576"/>
    </row>
    <row r="9049" spans="1:1" s="556" customFormat="1" ht="12" hidden="1" customHeight="1">
      <c r="A9049" s="576"/>
    </row>
    <row r="9050" spans="1:1" s="556" customFormat="1" ht="12" hidden="1" customHeight="1">
      <c r="A9050" s="576"/>
    </row>
    <row r="9051" spans="1:1" s="556" customFormat="1" ht="12" hidden="1" customHeight="1">
      <c r="A9051" s="576"/>
    </row>
    <row r="9052" spans="1:1" s="556" customFormat="1" ht="12" hidden="1" customHeight="1">
      <c r="A9052" s="576"/>
    </row>
    <row r="9053" spans="1:1" s="556" customFormat="1" ht="12" hidden="1" customHeight="1">
      <c r="A9053" s="576"/>
    </row>
    <row r="9054" spans="1:1" s="556" customFormat="1" ht="12" hidden="1" customHeight="1">
      <c r="A9054" s="576"/>
    </row>
    <row r="9055" spans="1:1" s="556" customFormat="1" ht="12" hidden="1" customHeight="1">
      <c r="A9055" s="576"/>
    </row>
    <row r="9056" spans="1:1" s="556" customFormat="1" ht="12" hidden="1" customHeight="1">
      <c r="A9056" s="576"/>
    </row>
    <row r="9057" spans="1:1" s="556" customFormat="1" ht="12" hidden="1" customHeight="1">
      <c r="A9057" s="576"/>
    </row>
    <row r="9058" spans="1:1" s="556" customFormat="1" ht="12" hidden="1" customHeight="1">
      <c r="A9058" s="576"/>
    </row>
    <row r="9059" spans="1:1" s="556" customFormat="1" ht="12" hidden="1" customHeight="1">
      <c r="A9059" s="576"/>
    </row>
    <row r="9060" spans="1:1" s="556" customFormat="1" ht="12" hidden="1" customHeight="1">
      <c r="A9060" s="576"/>
    </row>
    <row r="9061" spans="1:1" s="556" customFormat="1" ht="12" hidden="1" customHeight="1">
      <c r="A9061" s="576"/>
    </row>
    <row r="9062" spans="1:1" s="556" customFormat="1" ht="12" hidden="1" customHeight="1">
      <c r="A9062" s="576"/>
    </row>
    <row r="9063" spans="1:1" s="556" customFormat="1" ht="12" hidden="1" customHeight="1">
      <c r="A9063" s="576"/>
    </row>
    <row r="9064" spans="1:1" s="556" customFormat="1" ht="12" hidden="1" customHeight="1">
      <c r="A9064" s="576"/>
    </row>
    <row r="9065" spans="1:1" s="556" customFormat="1" ht="12" hidden="1" customHeight="1">
      <c r="A9065" s="576"/>
    </row>
    <row r="9066" spans="1:1" s="556" customFormat="1" ht="12" hidden="1" customHeight="1">
      <c r="A9066" s="576"/>
    </row>
    <row r="9067" spans="1:1" s="556" customFormat="1" ht="12" hidden="1" customHeight="1">
      <c r="A9067" s="576"/>
    </row>
    <row r="9068" spans="1:1" s="556" customFormat="1" ht="12" hidden="1" customHeight="1">
      <c r="A9068" s="576"/>
    </row>
    <row r="9069" spans="1:1" s="556" customFormat="1" ht="12" hidden="1" customHeight="1">
      <c r="A9069" s="576"/>
    </row>
    <row r="9070" spans="1:1" s="556" customFormat="1" ht="12" hidden="1" customHeight="1">
      <c r="A9070" s="576"/>
    </row>
    <row r="9071" spans="1:1" s="556" customFormat="1" ht="12" hidden="1" customHeight="1">
      <c r="A9071" s="576"/>
    </row>
    <row r="9072" spans="1:1" s="556" customFormat="1" ht="12" hidden="1" customHeight="1">
      <c r="A9072" s="576"/>
    </row>
    <row r="9073" spans="1:1" s="556" customFormat="1" ht="12" hidden="1" customHeight="1">
      <c r="A9073" s="576"/>
    </row>
    <row r="9074" spans="1:1" s="556" customFormat="1" ht="12" hidden="1" customHeight="1">
      <c r="A9074" s="576"/>
    </row>
    <row r="9075" spans="1:1" s="556" customFormat="1" ht="12" hidden="1" customHeight="1">
      <c r="A9075" s="576"/>
    </row>
    <row r="9076" spans="1:1" s="556" customFormat="1" ht="12" hidden="1" customHeight="1">
      <c r="A9076" s="576"/>
    </row>
    <row r="9077" spans="1:1" s="556" customFormat="1" ht="12" hidden="1" customHeight="1">
      <c r="A9077" s="576"/>
    </row>
    <row r="9078" spans="1:1" s="556" customFormat="1" ht="12" hidden="1" customHeight="1">
      <c r="A9078" s="576"/>
    </row>
    <row r="9079" spans="1:1" s="556" customFormat="1" ht="12" hidden="1" customHeight="1">
      <c r="A9079" s="576"/>
    </row>
    <row r="9080" spans="1:1" s="556" customFormat="1" ht="12" hidden="1" customHeight="1">
      <c r="A9080" s="576"/>
    </row>
    <row r="9081" spans="1:1" s="556" customFormat="1" ht="12" hidden="1" customHeight="1">
      <c r="A9081" s="576"/>
    </row>
    <row r="9082" spans="1:1" s="556" customFormat="1" ht="12" hidden="1" customHeight="1">
      <c r="A9082" s="576"/>
    </row>
    <row r="9083" spans="1:1" s="556" customFormat="1" ht="12" hidden="1" customHeight="1">
      <c r="A9083" s="576"/>
    </row>
    <row r="9084" spans="1:1" s="556" customFormat="1" ht="12" hidden="1" customHeight="1">
      <c r="A9084" s="576"/>
    </row>
    <row r="9085" spans="1:1" s="556" customFormat="1" ht="12" hidden="1" customHeight="1">
      <c r="A9085" s="576"/>
    </row>
    <row r="9086" spans="1:1" s="556" customFormat="1" ht="12" hidden="1" customHeight="1">
      <c r="A9086" s="576"/>
    </row>
    <row r="9087" spans="1:1" s="556" customFormat="1" ht="12" hidden="1" customHeight="1">
      <c r="A9087" s="576"/>
    </row>
    <row r="9088" spans="1:1" s="556" customFormat="1" ht="12" hidden="1" customHeight="1">
      <c r="A9088" s="576"/>
    </row>
    <row r="9089" spans="1:1" s="556" customFormat="1" ht="12" hidden="1" customHeight="1">
      <c r="A9089" s="576"/>
    </row>
    <row r="9090" spans="1:1" s="556" customFormat="1" ht="12" hidden="1" customHeight="1">
      <c r="A9090" s="576"/>
    </row>
    <row r="9091" spans="1:1" s="556" customFormat="1" ht="12" hidden="1" customHeight="1">
      <c r="A9091" s="576"/>
    </row>
    <row r="9092" spans="1:1" s="556" customFormat="1" ht="12" hidden="1" customHeight="1">
      <c r="A9092" s="576"/>
    </row>
    <row r="9093" spans="1:1" s="556" customFormat="1" ht="12" hidden="1" customHeight="1">
      <c r="A9093" s="576"/>
    </row>
    <row r="9094" spans="1:1" s="556" customFormat="1" ht="12" hidden="1" customHeight="1">
      <c r="A9094" s="576"/>
    </row>
    <row r="9095" spans="1:1" s="556" customFormat="1" ht="12" hidden="1" customHeight="1">
      <c r="A9095" s="576"/>
    </row>
    <row r="9096" spans="1:1" s="556" customFormat="1" ht="12" hidden="1" customHeight="1">
      <c r="A9096" s="576"/>
    </row>
    <row r="9097" spans="1:1" s="556" customFormat="1" ht="12" hidden="1" customHeight="1">
      <c r="A9097" s="576"/>
    </row>
    <row r="9098" spans="1:1" s="556" customFormat="1" ht="12" hidden="1" customHeight="1">
      <c r="A9098" s="576"/>
    </row>
    <row r="9099" spans="1:1" s="556" customFormat="1" ht="12" hidden="1" customHeight="1">
      <c r="A9099" s="576"/>
    </row>
    <row r="9100" spans="1:1" s="556" customFormat="1" ht="12" hidden="1" customHeight="1">
      <c r="A9100" s="576"/>
    </row>
    <row r="9101" spans="1:1" s="556" customFormat="1" ht="12" hidden="1" customHeight="1">
      <c r="A9101" s="576"/>
    </row>
    <row r="9102" spans="1:1" s="556" customFormat="1" ht="12" hidden="1" customHeight="1">
      <c r="A9102" s="576"/>
    </row>
    <row r="9103" spans="1:1" s="556" customFormat="1" ht="12" hidden="1" customHeight="1">
      <c r="A9103" s="576"/>
    </row>
    <row r="9104" spans="1:1" s="556" customFormat="1" ht="12" hidden="1" customHeight="1">
      <c r="A9104" s="576"/>
    </row>
    <row r="9105" spans="1:1" s="556" customFormat="1" ht="12" hidden="1" customHeight="1">
      <c r="A9105" s="576"/>
    </row>
    <row r="9106" spans="1:1" s="556" customFormat="1" ht="12" hidden="1" customHeight="1">
      <c r="A9106" s="576"/>
    </row>
    <row r="9107" spans="1:1" s="556" customFormat="1" ht="12" hidden="1" customHeight="1">
      <c r="A9107" s="576"/>
    </row>
    <row r="9108" spans="1:1" s="556" customFormat="1" ht="12" hidden="1" customHeight="1">
      <c r="A9108" s="576"/>
    </row>
    <row r="9109" spans="1:1" s="556" customFormat="1" ht="12" hidden="1" customHeight="1">
      <c r="A9109" s="576"/>
    </row>
    <row r="9110" spans="1:1" s="556" customFormat="1" ht="12" hidden="1" customHeight="1">
      <c r="A9110" s="576"/>
    </row>
    <row r="9111" spans="1:1" s="556" customFormat="1" ht="12" hidden="1" customHeight="1">
      <c r="A9111" s="576"/>
    </row>
    <row r="9112" spans="1:1" s="556" customFormat="1" ht="12" hidden="1" customHeight="1">
      <c r="A9112" s="576"/>
    </row>
    <row r="9113" spans="1:1" s="556" customFormat="1" ht="12" hidden="1" customHeight="1">
      <c r="A9113" s="576"/>
    </row>
    <row r="9114" spans="1:1" s="556" customFormat="1" ht="12" hidden="1" customHeight="1">
      <c r="A9114" s="576"/>
    </row>
    <row r="9115" spans="1:1" s="556" customFormat="1" ht="12" hidden="1" customHeight="1">
      <c r="A9115" s="576"/>
    </row>
    <row r="9116" spans="1:1" s="556" customFormat="1" ht="12" hidden="1" customHeight="1">
      <c r="A9116" s="576"/>
    </row>
    <row r="9117" spans="1:1" s="556" customFormat="1" ht="12" hidden="1" customHeight="1">
      <c r="A9117" s="576"/>
    </row>
    <row r="9118" spans="1:1" s="556" customFormat="1" ht="12" hidden="1" customHeight="1">
      <c r="A9118" s="576"/>
    </row>
    <row r="9119" spans="1:1" s="556" customFormat="1" ht="12" hidden="1" customHeight="1">
      <c r="A9119" s="576"/>
    </row>
    <row r="9120" spans="1:1" s="556" customFormat="1" ht="12" hidden="1" customHeight="1">
      <c r="A9120" s="576"/>
    </row>
    <row r="9121" spans="1:1" s="556" customFormat="1" ht="12" hidden="1" customHeight="1">
      <c r="A9121" s="576"/>
    </row>
    <row r="9122" spans="1:1" s="556" customFormat="1" ht="12" hidden="1" customHeight="1">
      <c r="A9122" s="576"/>
    </row>
    <row r="9123" spans="1:1" s="556" customFormat="1" ht="12" hidden="1" customHeight="1">
      <c r="A9123" s="576"/>
    </row>
    <row r="9124" spans="1:1" s="556" customFormat="1" ht="12" hidden="1" customHeight="1">
      <c r="A9124" s="576"/>
    </row>
    <row r="9125" spans="1:1" s="556" customFormat="1" ht="12" hidden="1" customHeight="1">
      <c r="A9125" s="576"/>
    </row>
    <row r="9126" spans="1:1" s="556" customFormat="1" ht="12" hidden="1" customHeight="1">
      <c r="A9126" s="576"/>
    </row>
    <row r="9127" spans="1:1" s="556" customFormat="1" ht="12" hidden="1" customHeight="1">
      <c r="A9127" s="576"/>
    </row>
    <row r="9128" spans="1:1" s="556" customFormat="1" ht="12" hidden="1" customHeight="1">
      <c r="A9128" s="576"/>
    </row>
    <row r="9129" spans="1:1" s="556" customFormat="1" ht="12" hidden="1" customHeight="1">
      <c r="A9129" s="576"/>
    </row>
    <row r="9130" spans="1:1" s="556" customFormat="1" ht="12" hidden="1" customHeight="1">
      <c r="A9130" s="576"/>
    </row>
    <row r="9131" spans="1:1" s="556" customFormat="1" ht="12" hidden="1" customHeight="1">
      <c r="A9131" s="576"/>
    </row>
    <row r="9132" spans="1:1" s="556" customFormat="1" ht="12" hidden="1" customHeight="1">
      <c r="A9132" s="576"/>
    </row>
    <row r="9133" spans="1:1" s="556" customFormat="1" ht="12" hidden="1" customHeight="1">
      <c r="A9133" s="576"/>
    </row>
    <row r="9134" spans="1:1" s="556" customFormat="1" ht="12" hidden="1" customHeight="1">
      <c r="A9134" s="576"/>
    </row>
    <row r="9135" spans="1:1" s="556" customFormat="1" ht="12" hidden="1" customHeight="1">
      <c r="A9135" s="576"/>
    </row>
    <row r="9136" spans="1:1" s="556" customFormat="1" ht="12" hidden="1" customHeight="1">
      <c r="A9136" s="576"/>
    </row>
    <row r="9137" spans="1:1" s="556" customFormat="1" ht="12" hidden="1" customHeight="1">
      <c r="A9137" s="576"/>
    </row>
    <row r="9138" spans="1:1" s="556" customFormat="1" ht="12" hidden="1" customHeight="1">
      <c r="A9138" s="576"/>
    </row>
    <row r="9139" spans="1:1" s="556" customFormat="1" ht="12" hidden="1" customHeight="1">
      <c r="A9139" s="576"/>
    </row>
    <row r="9140" spans="1:1" s="556" customFormat="1" ht="12" hidden="1" customHeight="1">
      <c r="A9140" s="576"/>
    </row>
    <row r="9141" spans="1:1" s="556" customFormat="1" ht="12" hidden="1" customHeight="1">
      <c r="A9141" s="576"/>
    </row>
    <row r="9142" spans="1:1" s="556" customFormat="1" ht="12" hidden="1" customHeight="1">
      <c r="A9142" s="576"/>
    </row>
    <row r="9143" spans="1:1" s="556" customFormat="1" ht="12" hidden="1" customHeight="1">
      <c r="A9143" s="576"/>
    </row>
    <row r="9144" spans="1:1" s="556" customFormat="1" ht="12" hidden="1" customHeight="1">
      <c r="A9144" s="576"/>
    </row>
    <row r="9145" spans="1:1" s="556" customFormat="1" ht="12" hidden="1" customHeight="1">
      <c r="A9145" s="576"/>
    </row>
    <row r="9146" spans="1:1" s="556" customFormat="1" ht="12" hidden="1" customHeight="1">
      <c r="A9146" s="576"/>
    </row>
    <row r="9147" spans="1:1" s="556" customFormat="1" ht="12" hidden="1" customHeight="1">
      <c r="A9147" s="576"/>
    </row>
    <row r="9148" spans="1:1" s="556" customFormat="1" ht="12" hidden="1" customHeight="1">
      <c r="A9148" s="576"/>
    </row>
    <row r="9149" spans="1:1" s="556" customFormat="1" ht="12" hidden="1" customHeight="1">
      <c r="A9149" s="576"/>
    </row>
    <row r="9150" spans="1:1" s="556" customFormat="1" ht="12" hidden="1" customHeight="1">
      <c r="A9150" s="576"/>
    </row>
    <row r="9151" spans="1:1" s="556" customFormat="1" ht="12" hidden="1" customHeight="1">
      <c r="A9151" s="576"/>
    </row>
    <row r="9152" spans="1:1" s="556" customFormat="1" ht="12" hidden="1" customHeight="1">
      <c r="A9152" s="576"/>
    </row>
    <row r="9153" spans="1:1" s="556" customFormat="1" ht="12" hidden="1" customHeight="1">
      <c r="A9153" s="576"/>
    </row>
    <row r="9154" spans="1:1" s="556" customFormat="1" ht="12" hidden="1" customHeight="1">
      <c r="A9154" s="576"/>
    </row>
    <row r="9155" spans="1:1" s="556" customFormat="1" ht="12" hidden="1" customHeight="1">
      <c r="A9155" s="576"/>
    </row>
    <row r="9156" spans="1:1" s="556" customFormat="1" ht="12" hidden="1" customHeight="1">
      <c r="A9156" s="576"/>
    </row>
    <row r="9157" spans="1:1" s="556" customFormat="1" ht="12" hidden="1" customHeight="1">
      <c r="A9157" s="576"/>
    </row>
    <row r="9158" spans="1:1" s="556" customFormat="1" ht="12" hidden="1" customHeight="1">
      <c r="A9158" s="576"/>
    </row>
    <row r="9159" spans="1:1" s="556" customFormat="1" ht="12" hidden="1" customHeight="1">
      <c r="A9159" s="576"/>
    </row>
    <row r="9160" spans="1:1" s="556" customFormat="1" ht="12" hidden="1" customHeight="1">
      <c r="A9160" s="576"/>
    </row>
    <row r="9161" spans="1:1" s="556" customFormat="1" ht="12" hidden="1" customHeight="1">
      <c r="A9161" s="576"/>
    </row>
    <row r="9162" spans="1:1" s="556" customFormat="1" ht="12" hidden="1" customHeight="1">
      <c r="A9162" s="576"/>
    </row>
    <row r="9163" spans="1:1" s="556" customFormat="1" ht="12" hidden="1" customHeight="1">
      <c r="A9163" s="576"/>
    </row>
    <row r="9164" spans="1:1" s="556" customFormat="1" ht="12" hidden="1" customHeight="1">
      <c r="A9164" s="576"/>
    </row>
    <row r="9165" spans="1:1" s="556" customFormat="1" ht="12" hidden="1" customHeight="1">
      <c r="A9165" s="576"/>
    </row>
    <row r="9166" spans="1:1" s="556" customFormat="1" ht="12" hidden="1" customHeight="1">
      <c r="A9166" s="576"/>
    </row>
    <row r="9167" spans="1:1" s="556" customFormat="1" ht="12" hidden="1" customHeight="1">
      <c r="A9167" s="576"/>
    </row>
    <row r="9168" spans="1:1" s="556" customFormat="1" ht="12" hidden="1" customHeight="1">
      <c r="A9168" s="576"/>
    </row>
    <row r="9169" spans="1:1" s="556" customFormat="1" ht="12" hidden="1" customHeight="1">
      <c r="A9169" s="576"/>
    </row>
    <row r="9170" spans="1:1" s="556" customFormat="1" ht="12" hidden="1" customHeight="1">
      <c r="A9170" s="576"/>
    </row>
    <row r="9171" spans="1:1" s="556" customFormat="1" ht="12" hidden="1" customHeight="1">
      <c r="A9171" s="576"/>
    </row>
    <row r="9172" spans="1:1" s="556" customFormat="1" ht="12" hidden="1" customHeight="1">
      <c r="A9172" s="576"/>
    </row>
    <row r="9173" spans="1:1" s="556" customFormat="1" ht="12" hidden="1" customHeight="1">
      <c r="A9173" s="576"/>
    </row>
    <row r="9174" spans="1:1" s="556" customFormat="1" ht="12" hidden="1" customHeight="1">
      <c r="A9174" s="576"/>
    </row>
    <row r="9175" spans="1:1" s="556" customFormat="1" ht="12" hidden="1" customHeight="1">
      <c r="A9175" s="576"/>
    </row>
    <row r="9176" spans="1:1" s="556" customFormat="1" ht="12" hidden="1" customHeight="1">
      <c r="A9176" s="576"/>
    </row>
    <row r="9177" spans="1:1" s="556" customFormat="1" ht="12" hidden="1" customHeight="1">
      <c r="A9177" s="576"/>
    </row>
    <row r="9178" spans="1:1" s="556" customFormat="1" ht="12" hidden="1" customHeight="1">
      <c r="A9178" s="576"/>
    </row>
    <row r="9179" spans="1:1" s="556" customFormat="1" ht="12" hidden="1" customHeight="1">
      <c r="A9179" s="576"/>
    </row>
    <row r="9180" spans="1:1" s="556" customFormat="1" ht="12" hidden="1" customHeight="1">
      <c r="A9180" s="576"/>
    </row>
    <row r="9181" spans="1:1" s="556" customFormat="1" ht="12" hidden="1" customHeight="1">
      <c r="A9181" s="576"/>
    </row>
    <row r="9182" spans="1:1" s="556" customFormat="1" ht="12" hidden="1" customHeight="1">
      <c r="A9182" s="576"/>
    </row>
    <row r="9183" spans="1:1" s="556" customFormat="1" ht="12" hidden="1" customHeight="1">
      <c r="A9183" s="576"/>
    </row>
    <row r="9184" spans="1:1" s="556" customFormat="1" ht="12" hidden="1" customHeight="1">
      <c r="A9184" s="576"/>
    </row>
    <row r="9185" spans="1:1" s="556" customFormat="1" ht="12" hidden="1" customHeight="1">
      <c r="A9185" s="576"/>
    </row>
    <row r="9186" spans="1:1" s="556" customFormat="1" ht="12" hidden="1" customHeight="1">
      <c r="A9186" s="576"/>
    </row>
    <row r="9187" spans="1:1" s="556" customFormat="1" ht="12" hidden="1" customHeight="1">
      <c r="A9187" s="576"/>
    </row>
    <row r="9188" spans="1:1" s="556" customFormat="1" ht="12" hidden="1" customHeight="1">
      <c r="A9188" s="576"/>
    </row>
    <row r="9189" spans="1:1" s="556" customFormat="1" ht="12" hidden="1" customHeight="1">
      <c r="A9189" s="576"/>
    </row>
    <row r="9190" spans="1:1" s="556" customFormat="1" ht="12" hidden="1" customHeight="1">
      <c r="A9190" s="576"/>
    </row>
    <row r="9191" spans="1:1" s="556" customFormat="1" ht="12" hidden="1" customHeight="1">
      <c r="A9191" s="576"/>
    </row>
    <row r="9192" spans="1:1" s="556" customFormat="1" ht="12" hidden="1" customHeight="1">
      <c r="A9192" s="576"/>
    </row>
    <row r="9193" spans="1:1" s="556" customFormat="1" ht="12" hidden="1" customHeight="1">
      <c r="A9193" s="576"/>
    </row>
    <row r="9194" spans="1:1" s="556" customFormat="1" ht="12" hidden="1" customHeight="1">
      <c r="A9194" s="576"/>
    </row>
    <row r="9195" spans="1:1" s="556" customFormat="1" ht="12" hidden="1" customHeight="1">
      <c r="A9195" s="576"/>
    </row>
    <row r="9196" spans="1:1" s="556" customFormat="1" ht="12" hidden="1" customHeight="1">
      <c r="A9196" s="576"/>
    </row>
    <row r="9197" spans="1:1" s="556" customFormat="1" ht="12" hidden="1" customHeight="1">
      <c r="A9197" s="576"/>
    </row>
    <row r="9198" spans="1:1" s="556" customFormat="1" ht="12" hidden="1" customHeight="1">
      <c r="A9198" s="576"/>
    </row>
    <row r="9199" spans="1:1" s="556" customFormat="1" ht="12" hidden="1" customHeight="1">
      <c r="A9199" s="576"/>
    </row>
    <row r="9200" spans="1:1" s="556" customFormat="1" ht="12" hidden="1" customHeight="1">
      <c r="A9200" s="576"/>
    </row>
    <row r="9201" spans="1:1" s="556" customFormat="1" ht="12" hidden="1" customHeight="1">
      <c r="A9201" s="576"/>
    </row>
    <row r="9202" spans="1:1" s="556" customFormat="1" ht="12" hidden="1" customHeight="1">
      <c r="A9202" s="576"/>
    </row>
    <row r="9203" spans="1:1" s="556" customFormat="1" ht="12" hidden="1" customHeight="1">
      <c r="A9203" s="576"/>
    </row>
    <row r="9204" spans="1:1" s="556" customFormat="1" ht="12" hidden="1" customHeight="1">
      <c r="A9204" s="576"/>
    </row>
    <row r="9205" spans="1:1" s="556" customFormat="1" ht="12" hidden="1" customHeight="1">
      <c r="A9205" s="576"/>
    </row>
    <row r="9206" spans="1:1" s="556" customFormat="1" ht="12" hidden="1" customHeight="1">
      <c r="A9206" s="576"/>
    </row>
    <row r="9207" spans="1:1" s="556" customFormat="1" ht="12" hidden="1" customHeight="1">
      <c r="A9207" s="576"/>
    </row>
    <row r="9208" spans="1:1" s="556" customFormat="1" ht="12" hidden="1" customHeight="1">
      <c r="A9208" s="576"/>
    </row>
    <row r="9209" spans="1:1" s="556" customFormat="1" ht="12" hidden="1" customHeight="1">
      <c r="A9209" s="576"/>
    </row>
    <row r="9210" spans="1:1" s="556" customFormat="1" ht="12" hidden="1" customHeight="1">
      <c r="A9210" s="576"/>
    </row>
    <row r="9211" spans="1:1" s="556" customFormat="1" ht="12" hidden="1" customHeight="1">
      <c r="A9211" s="576"/>
    </row>
    <row r="9212" spans="1:1" s="556" customFormat="1" ht="12" hidden="1" customHeight="1">
      <c r="A9212" s="576"/>
    </row>
    <row r="9213" spans="1:1" s="556" customFormat="1" ht="12" hidden="1" customHeight="1">
      <c r="A9213" s="576"/>
    </row>
    <row r="9214" spans="1:1" s="556" customFormat="1" ht="12" hidden="1" customHeight="1">
      <c r="A9214" s="576"/>
    </row>
    <row r="9215" spans="1:1" s="556" customFormat="1" ht="12" hidden="1" customHeight="1">
      <c r="A9215" s="576"/>
    </row>
    <row r="9216" spans="1:1" s="556" customFormat="1" ht="12" hidden="1" customHeight="1">
      <c r="A9216" s="576"/>
    </row>
    <row r="9217" spans="1:1" s="556" customFormat="1" ht="12" hidden="1" customHeight="1">
      <c r="A9217" s="576"/>
    </row>
    <row r="9218" spans="1:1" s="556" customFormat="1" ht="12" hidden="1" customHeight="1">
      <c r="A9218" s="576"/>
    </row>
    <row r="9219" spans="1:1" s="556" customFormat="1" ht="12" hidden="1" customHeight="1">
      <c r="A9219" s="576"/>
    </row>
    <row r="9220" spans="1:1" s="556" customFormat="1" ht="12" hidden="1" customHeight="1">
      <c r="A9220" s="576"/>
    </row>
    <row r="9221" spans="1:1" s="556" customFormat="1" ht="12" hidden="1" customHeight="1">
      <c r="A9221" s="576"/>
    </row>
    <row r="9222" spans="1:1" s="556" customFormat="1" ht="12" hidden="1" customHeight="1">
      <c r="A9222" s="576"/>
    </row>
    <row r="9223" spans="1:1" s="556" customFormat="1" ht="12" hidden="1" customHeight="1">
      <c r="A9223" s="576"/>
    </row>
    <row r="9224" spans="1:1" s="556" customFormat="1" ht="12" hidden="1" customHeight="1">
      <c r="A9224" s="576"/>
    </row>
    <row r="9225" spans="1:1" s="556" customFormat="1" ht="12" hidden="1" customHeight="1">
      <c r="A9225" s="576"/>
    </row>
    <row r="9226" spans="1:1" s="556" customFormat="1" ht="12" hidden="1" customHeight="1">
      <c r="A9226" s="576"/>
    </row>
    <row r="9227" spans="1:1" s="556" customFormat="1" ht="12" hidden="1" customHeight="1">
      <c r="A9227" s="576"/>
    </row>
    <row r="9228" spans="1:1" s="556" customFormat="1" ht="12" hidden="1" customHeight="1">
      <c r="A9228" s="576"/>
    </row>
    <row r="9229" spans="1:1" s="556" customFormat="1" ht="12" hidden="1" customHeight="1">
      <c r="A9229" s="576"/>
    </row>
    <row r="9230" spans="1:1" s="556" customFormat="1" ht="12" hidden="1" customHeight="1">
      <c r="A9230" s="576"/>
    </row>
    <row r="9231" spans="1:1" s="556" customFormat="1" ht="12" hidden="1" customHeight="1">
      <c r="A9231" s="576"/>
    </row>
    <row r="9232" spans="1:1" s="556" customFormat="1" ht="12" hidden="1" customHeight="1">
      <c r="A9232" s="576"/>
    </row>
    <row r="9233" spans="1:1" s="556" customFormat="1" ht="12" hidden="1" customHeight="1">
      <c r="A9233" s="576"/>
    </row>
    <row r="9234" spans="1:1" s="556" customFormat="1" ht="12" hidden="1" customHeight="1">
      <c r="A9234" s="576"/>
    </row>
    <row r="9235" spans="1:1" s="556" customFormat="1" ht="12" hidden="1" customHeight="1">
      <c r="A9235" s="576"/>
    </row>
    <row r="9236" spans="1:1" s="556" customFormat="1" ht="12" hidden="1" customHeight="1">
      <c r="A9236" s="576"/>
    </row>
    <row r="9237" spans="1:1" s="556" customFormat="1" ht="12" hidden="1" customHeight="1">
      <c r="A9237" s="576"/>
    </row>
    <row r="9238" spans="1:1" s="556" customFormat="1" ht="12" hidden="1" customHeight="1">
      <c r="A9238" s="576"/>
    </row>
    <row r="9239" spans="1:1" s="556" customFormat="1" ht="12" hidden="1" customHeight="1">
      <c r="A9239" s="576"/>
    </row>
    <row r="9240" spans="1:1" s="556" customFormat="1" ht="12" hidden="1" customHeight="1">
      <c r="A9240" s="576"/>
    </row>
    <row r="9241" spans="1:1" s="556" customFormat="1" ht="12" hidden="1" customHeight="1">
      <c r="A9241" s="576"/>
    </row>
    <row r="9242" spans="1:1" s="556" customFormat="1" ht="12" hidden="1" customHeight="1">
      <c r="A9242" s="576"/>
    </row>
    <row r="9243" spans="1:1" s="556" customFormat="1" ht="12" hidden="1" customHeight="1">
      <c r="A9243" s="576"/>
    </row>
    <row r="9244" spans="1:1" s="556" customFormat="1" ht="12" hidden="1" customHeight="1">
      <c r="A9244" s="576"/>
    </row>
    <row r="9245" spans="1:1" s="556" customFormat="1" ht="12" hidden="1" customHeight="1">
      <c r="A9245" s="576"/>
    </row>
    <row r="9246" spans="1:1" s="556" customFormat="1" ht="12" hidden="1" customHeight="1">
      <c r="A9246" s="576"/>
    </row>
    <row r="9247" spans="1:1" s="556" customFormat="1" ht="12" hidden="1" customHeight="1">
      <c r="A9247" s="576"/>
    </row>
    <row r="9248" spans="1:1" s="556" customFormat="1" ht="12" hidden="1" customHeight="1">
      <c r="A9248" s="576"/>
    </row>
    <row r="9249" spans="1:1" s="556" customFormat="1" ht="12" hidden="1" customHeight="1">
      <c r="A9249" s="576"/>
    </row>
    <row r="9250" spans="1:1" s="556" customFormat="1" ht="12" hidden="1" customHeight="1">
      <c r="A9250" s="576"/>
    </row>
    <row r="9251" spans="1:1" s="556" customFormat="1" ht="12" hidden="1" customHeight="1">
      <c r="A9251" s="576"/>
    </row>
    <row r="9252" spans="1:1" s="556" customFormat="1" ht="12" hidden="1" customHeight="1">
      <c r="A9252" s="576"/>
    </row>
    <row r="9253" spans="1:1" s="556" customFormat="1" ht="12" hidden="1" customHeight="1">
      <c r="A9253" s="576"/>
    </row>
    <row r="9254" spans="1:1" s="556" customFormat="1" ht="12" hidden="1" customHeight="1">
      <c r="A9254" s="576"/>
    </row>
    <row r="9255" spans="1:1" s="556" customFormat="1" ht="12" hidden="1" customHeight="1">
      <c r="A9255" s="576"/>
    </row>
    <row r="9256" spans="1:1" s="556" customFormat="1" ht="12" hidden="1" customHeight="1">
      <c r="A9256" s="576"/>
    </row>
    <row r="9257" spans="1:1" s="556" customFormat="1" ht="12" hidden="1" customHeight="1">
      <c r="A9257" s="576"/>
    </row>
    <row r="9258" spans="1:1" s="556" customFormat="1" ht="12" hidden="1" customHeight="1">
      <c r="A9258" s="576"/>
    </row>
    <row r="9259" spans="1:1" s="556" customFormat="1" ht="12" hidden="1" customHeight="1">
      <c r="A9259" s="576"/>
    </row>
    <row r="9260" spans="1:1" s="556" customFormat="1" ht="12" hidden="1" customHeight="1">
      <c r="A9260" s="576"/>
    </row>
    <row r="9261" spans="1:1" s="556" customFormat="1" ht="12" hidden="1" customHeight="1">
      <c r="A9261" s="576"/>
    </row>
    <row r="9262" spans="1:1" s="556" customFormat="1" ht="12" hidden="1" customHeight="1">
      <c r="A9262" s="576"/>
    </row>
    <row r="9263" spans="1:1" s="556" customFormat="1" ht="12" hidden="1" customHeight="1">
      <c r="A9263" s="576"/>
    </row>
    <row r="9264" spans="1:1" s="556" customFormat="1" ht="12" hidden="1" customHeight="1">
      <c r="A9264" s="576"/>
    </row>
    <row r="9265" spans="1:1" s="556" customFormat="1" ht="12" hidden="1" customHeight="1">
      <c r="A9265" s="576"/>
    </row>
    <row r="9266" spans="1:1" s="556" customFormat="1" ht="12" hidden="1" customHeight="1">
      <c r="A9266" s="576"/>
    </row>
    <row r="9267" spans="1:1" s="556" customFormat="1" ht="12" hidden="1" customHeight="1">
      <c r="A9267" s="576"/>
    </row>
    <row r="9268" spans="1:1" s="556" customFormat="1" ht="12" hidden="1" customHeight="1">
      <c r="A9268" s="576"/>
    </row>
    <row r="9269" spans="1:1" s="556" customFormat="1" ht="12" hidden="1" customHeight="1">
      <c r="A9269" s="576"/>
    </row>
    <row r="9270" spans="1:1" s="556" customFormat="1" ht="12" hidden="1" customHeight="1">
      <c r="A9270" s="576"/>
    </row>
    <row r="9271" spans="1:1" s="556" customFormat="1" ht="12" hidden="1" customHeight="1">
      <c r="A9271" s="576"/>
    </row>
    <row r="9272" spans="1:1" s="556" customFormat="1" ht="12" hidden="1" customHeight="1">
      <c r="A9272" s="576"/>
    </row>
    <row r="9273" spans="1:1" s="556" customFormat="1" ht="12" hidden="1" customHeight="1">
      <c r="A9273" s="576"/>
    </row>
    <row r="9274" spans="1:1" s="556" customFormat="1" ht="12" hidden="1" customHeight="1">
      <c r="A9274" s="576"/>
    </row>
    <row r="9275" spans="1:1" s="556" customFormat="1" ht="12" hidden="1" customHeight="1">
      <c r="A9275" s="576"/>
    </row>
    <row r="9276" spans="1:1" s="556" customFormat="1" ht="12" hidden="1" customHeight="1">
      <c r="A9276" s="576"/>
    </row>
    <row r="9277" spans="1:1" s="556" customFormat="1" ht="12" hidden="1" customHeight="1">
      <c r="A9277" s="576"/>
    </row>
    <row r="9278" spans="1:1" s="556" customFormat="1" ht="12" hidden="1" customHeight="1">
      <c r="A9278" s="576"/>
    </row>
    <row r="9279" spans="1:1" s="556" customFormat="1" ht="12" hidden="1" customHeight="1">
      <c r="A9279" s="576"/>
    </row>
    <row r="9280" spans="1:1" s="556" customFormat="1" ht="12" hidden="1" customHeight="1">
      <c r="A9280" s="576"/>
    </row>
    <row r="9281" spans="1:1" s="556" customFormat="1" ht="12" hidden="1" customHeight="1">
      <c r="A9281" s="576"/>
    </row>
    <row r="9282" spans="1:1" s="556" customFormat="1" ht="12" hidden="1" customHeight="1">
      <c r="A9282" s="576"/>
    </row>
    <row r="9283" spans="1:1" s="556" customFormat="1" ht="12" hidden="1" customHeight="1">
      <c r="A9283" s="576"/>
    </row>
    <row r="9284" spans="1:1" s="556" customFormat="1" ht="12" hidden="1" customHeight="1">
      <c r="A9284" s="576"/>
    </row>
    <row r="9285" spans="1:1" s="556" customFormat="1" ht="12" hidden="1" customHeight="1">
      <c r="A9285" s="576"/>
    </row>
    <row r="9286" spans="1:1" s="556" customFormat="1" ht="12" hidden="1" customHeight="1">
      <c r="A9286" s="576"/>
    </row>
    <row r="9287" spans="1:1" s="556" customFormat="1" ht="12" hidden="1" customHeight="1">
      <c r="A9287" s="576"/>
    </row>
    <row r="9288" spans="1:1" s="556" customFormat="1" ht="12" hidden="1" customHeight="1">
      <c r="A9288" s="576"/>
    </row>
    <row r="9289" spans="1:1" s="556" customFormat="1" ht="12" hidden="1" customHeight="1">
      <c r="A9289" s="576"/>
    </row>
    <row r="9290" spans="1:1" s="556" customFormat="1" ht="12" hidden="1" customHeight="1">
      <c r="A9290" s="576"/>
    </row>
    <row r="9291" spans="1:1" s="556" customFormat="1" ht="12" hidden="1" customHeight="1">
      <c r="A9291" s="576"/>
    </row>
    <row r="9292" spans="1:1" s="556" customFormat="1" ht="12" hidden="1" customHeight="1">
      <c r="A9292" s="576"/>
    </row>
    <row r="9293" spans="1:1" s="556" customFormat="1" ht="12" hidden="1" customHeight="1">
      <c r="A9293" s="576"/>
    </row>
    <row r="9294" spans="1:1" s="556" customFormat="1" ht="12" hidden="1" customHeight="1">
      <c r="A9294" s="576"/>
    </row>
    <row r="9295" spans="1:1" s="556" customFormat="1" ht="12" hidden="1" customHeight="1">
      <c r="A9295" s="576"/>
    </row>
    <row r="9296" spans="1:1" s="556" customFormat="1" ht="12" hidden="1" customHeight="1">
      <c r="A9296" s="576"/>
    </row>
    <row r="9297" spans="1:1" s="556" customFormat="1" ht="12" hidden="1" customHeight="1">
      <c r="A9297" s="576"/>
    </row>
    <row r="9298" spans="1:1" s="556" customFormat="1" ht="12" hidden="1" customHeight="1">
      <c r="A9298" s="576"/>
    </row>
    <row r="9299" spans="1:1" s="556" customFormat="1" ht="12" hidden="1" customHeight="1">
      <c r="A9299" s="576"/>
    </row>
    <row r="9300" spans="1:1" s="556" customFormat="1" ht="12" hidden="1" customHeight="1">
      <c r="A9300" s="576"/>
    </row>
    <row r="9301" spans="1:1" s="556" customFormat="1" ht="12" hidden="1" customHeight="1">
      <c r="A9301" s="576"/>
    </row>
    <row r="9302" spans="1:1" s="556" customFormat="1" ht="12" hidden="1" customHeight="1">
      <c r="A9302" s="576"/>
    </row>
    <row r="9303" spans="1:1" s="556" customFormat="1" ht="12" hidden="1" customHeight="1">
      <c r="A9303" s="576"/>
    </row>
    <row r="9304" spans="1:1" s="556" customFormat="1" ht="12" hidden="1" customHeight="1">
      <c r="A9304" s="576"/>
    </row>
    <row r="9305" spans="1:1" s="556" customFormat="1" ht="12" hidden="1" customHeight="1">
      <c r="A9305" s="576"/>
    </row>
    <row r="9306" spans="1:1" s="556" customFormat="1" ht="12" hidden="1" customHeight="1">
      <c r="A9306" s="576"/>
    </row>
    <row r="9307" spans="1:1" s="556" customFormat="1" ht="12" hidden="1" customHeight="1">
      <c r="A9307" s="576"/>
    </row>
    <row r="9308" spans="1:1" s="556" customFormat="1" ht="12" hidden="1" customHeight="1">
      <c r="A9308" s="576"/>
    </row>
    <row r="9309" spans="1:1" s="556" customFormat="1" ht="12" hidden="1" customHeight="1">
      <c r="A9309" s="576"/>
    </row>
    <row r="9310" spans="1:1" s="556" customFormat="1" ht="12" hidden="1" customHeight="1">
      <c r="A9310" s="576"/>
    </row>
    <row r="9311" spans="1:1" s="556" customFormat="1" ht="12" hidden="1" customHeight="1">
      <c r="A9311" s="576"/>
    </row>
    <row r="9312" spans="1:1" s="556" customFormat="1" ht="12" hidden="1" customHeight="1">
      <c r="A9312" s="576"/>
    </row>
    <row r="9313" spans="1:1" s="556" customFormat="1" ht="12" hidden="1" customHeight="1">
      <c r="A9313" s="576"/>
    </row>
    <row r="9314" spans="1:1" s="556" customFormat="1" ht="12" hidden="1" customHeight="1">
      <c r="A9314" s="576"/>
    </row>
    <row r="9315" spans="1:1" s="556" customFormat="1" ht="12" hidden="1" customHeight="1">
      <c r="A9315" s="576"/>
    </row>
    <row r="9316" spans="1:1" s="556" customFormat="1" ht="12" hidden="1" customHeight="1">
      <c r="A9316" s="576"/>
    </row>
    <row r="9317" spans="1:1" s="556" customFormat="1" ht="12" hidden="1" customHeight="1">
      <c r="A9317" s="576"/>
    </row>
    <row r="9318" spans="1:1" s="556" customFormat="1" ht="12" hidden="1" customHeight="1">
      <c r="A9318" s="576"/>
    </row>
    <row r="9319" spans="1:1" s="556" customFormat="1" ht="12" hidden="1" customHeight="1">
      <c r="A9319" s="576"/>
    </row>
    <row r="9320" spans="1:1" s="556" customFormat="1" ht="12" hidden="1" customHeight="1">
      <c r="A9320" s="576"/>
    </row>
    <row r="9321" spans="1:1" s="556" customFormat="1" ht="12" hidden="1" customHeight="1">
      <c r="A9321" s="576"/>
    </row>
    <row r="9322" spans="1:1" s="556" customFormat="1" ht="12" hidden="1" customHeight="1">
      <c r="A9322" s="576"/>
    </row>
    <row r="9323" spans="1:1" s="556" customFormat="1" ht="12" hidden="1" customHeight="1">
      <c r="A9323" s="576"/>
    </row>
    <row r="9324" spans="1:1" s="556" customFormat="1" ht="12" hidden="1" customHeight="1">
      <c r="A9324" s="576"/>
    </row>
    <row r="9325" spans="1:1" s="556" customFormat="1" ht="12" hidden="1" customHeight="1">
      <c r="A9325" s="576"/>
    </row>
    <row r="9326" spans="1:1" s="556" customFormat="1" ht="12" hidden="1" customHeight="1">
      <c r="A9326" s="576"/>
    </row>
    <row r="9327" spans="1:1" s="556" customFormat="1" ht="12" hidden="1" customHeight="1">
      <c r="A9327" s="576"/>
    </row>
    <row r="9328" spans="1:1" s="556" customFormat="1" ht="12" hidden="1" customHeight="1">
      <c r="A9328" s="576"/>
    </row>
    <row r="9329" spans="1:1" s="556" customFormat="1" ht="12" hidden="1" customHeight="1">
      <c r="A9329" s="576"/>
    </row>
    <row r="9330" spans="1:1" s="556" customFormat="1" ht="12" hidden="1" customHeight="1">
      <c r="A9330" s="576"/>
    </row>
    <row r="9331" spans="1:1" s="556" customFormat="1" ht="12" hidden="1" customHeight="1">
      <c r="A9331" s="576"/>
    </row>
    <row r="9332" spans="1:1" s="556" customFormat="1" ht="12" hidden="1" customHeight="1">
      <c r="A9332" s="576"/>
    </row>
    <row r="9333" spans="1:1" s="556" customFormat="1" ht="12" hidden="1" customHeight="1">
      <c r="A9333" s="576"/>
    </row>
    <row r="9334" spans="1:1" s="556" customFormat="1" ht="12" hidden="1" customHeight="1">
      <c r="A9334" s="576"/>
    </row>
    <row r="9335" spans="1:1" s="556" customFormat="1" ht="12" hidden="1" customHeight="1">
      <c r="A9335" s="576"/>
    </row>
    <row r="9336" spans="1:1" s="556" customFormat="1" ht="12" hidden="1" customHeight="1">
      <c r="A9336" s="576"/>
    </row>
    <row r="9337" spans="1:1" s="556" customFormat="1" ht="12" hidden="1" customHeight="1">
      <c r="A9337" s="576"/>
    </row>
    <row r="9338" spans="1:1" s="556" customFormat="1" ht="12" hidden="1" customHeight="1">
      <c r="A9338" s="576"/>
    </row>
    <row r="9339" spans="1:1" s="556" customFormat="1" ht="12" hidden="1" customHeight="1">
      <c r="A9339" s="576"/>
    </row>
    <row r="9340" spans="1:1" s="556" customFormat="1" ht="12" hidden="1" customHeight="1">
      <c r="A9340" s="576"/>
    </row>
    <row r="9341" spans="1:1" s="556" customFormat="1" ht="12" hidden="1" customHeight="1">
      <c r="A9341" s="576"/>
    </row>
    <row r="9342" spans="1:1" s="556" customFormat="1" ht="12" hidden="1" customHeight="1">
      <c r="A9342" s="576"/>
    </row>
    <row r="9343" spans="1:1" s="556" customFormat="1" ht="12" hidden="1" customHeight="1">
      <c r="A9343" s="576"/>
    </row>
    <row r="9344" spans="1:1" s="556" customFormat="1" ht="12" hidden="1" customHeight="1">
      <c r="A9344" s="576"/>
    </row>
    <row r="9345" spans="1:1" s="556" customFormat="1" ht="12" hidden="1" customHeight="1">
      <c r="A9345" s="576"/>
    </row>
    <row r="9346" spans="1:1" s="556" customFormat="1" ht="12" hidden="1" customHeight="1">
      <c r="A9346" s="576"/>
    </row>
    <row r="9347" spans="1:1" s="556" customFormat="1" ht="12" hidden="1" customHeight="1">
      <c r="A9347" s="576"/>
    </row>
    <row r="9348" spans="1:1" s="556" customFormat="1" ht="12" hidden="1" customHeight="1">
      <c r="A9348" s="576"/>
    </row>
    <row r="9349" spans="1:1" s="556" customFormat="1" ht="12" hidden="1" customHeight="1">
      <c r="A9349" s="576"/>
    </row>
    <row r="9350" spans="1:1" s="556" customFormat="1" ht="12" hidden="1" customHeight="1">
      <c r="A9350" s="576"/>
    </row>
    <row r="9351" spans="1:1" s="556" customFormat="1" ht="12" hidden="1" customHeight="1">
      <c r="A9351" s="576"/>
    </row>
    <row r="9352" spans="1:1" s="556" customFormat="1" ht="12" hidden="1" customHeight="1">
      <c r="A9352" s="576"/>
    </row>
    <row r="9353" spans="1:1" s="556" customFormat="1" ht="12" hidden="1" customHeight="1">
      <c r="A9353" s="576"/>
    </row>
    <row r="9354" spans="1:1" s="556" customFormat="1" ht="12" hidden="1" customHeight="1">
      <c r="A9354" s="576"/>
    </row>
    <row r="9355" spans="1:1" s="556" customFormat="1" ht="12" hidden="1" customHeight="1">
      <c r="A9355" s="576"/>
    </row>
    <row r="9356" spans="1:1" s="556" customFormat="1" ht="12" hidden="1" customHeight="1">
      <c r="A9356" s="576"/>
    </row>
    <row r="9357" spans="1:1" s="556" customFormat="1" ht="12" hidden="1" customHeight="1">
      <c r="A9357" s="576"/>
    </row>
    <row r="9358" spans="1:1" s="556" customFormat="1" ht="12" hidden="1" customHeight="1">
      <c r="A9358" s="576"/>
    </row>
    <row r="9359" spans="1:1" s="556" customFormat="1" ht="12" hidden="1" customHeight="1">
      <c r="A9359" s="576"/>
    </row>
    <row r="9360" spans="1:1" s="556" customFormat="1" ht="12" hidden="1" customHeight="1">
      <c r="A9360" s="576"/>
    </row>
    <row r="9361" spans="1:1" s="556" customFormat="1" ht="12" hidden="1" customHeight="1">
      <c r="A9361" s="576"/>
    </row>
    <row r="9362" spans="1:1" s="556" customFormat="1" ht="12" hidden="1" customHeight="1">
      <c r="A9362" s="576"/>
    </row>
    <row r="9363" spans="1:1" s="556" customFormat="1" ht="12" hidden="1" customHeight="1">
      <c r="A9363" s="576"/>
    </row>
    <row r="9364" spans="1:1" s="556" customFormat="1" ht="12" hidden="1" customHeight="1">
      <c r="A9364" s="576"/>
    </row>
    <row r="9365" spans="1:1" s="556" customFormat="1" ht="12" hidden="1" customHeight="1">
      <c r="A9365" s="576"/>
    </row>
    <row r="9366" spans="1:1" s="556" customFormat="1" ht="12" hidden="1" customHeight="1">
      <c r="A9366" s="576"/>
    </row>
    <row r="9367" spans="1:1" s="556" customFormat="1" ht="12" hidden="1" customHeight="1">
      <c r="A9367" s="576"/>
    </row>
    <row r="9368" spans="1:1" s="556" customFormat="1" ht="12" hidden="1" customHeight="1">
      <c r="A9368" s="576"/>
    </row>
    <row r="9369" spans="1:1" s="556" customFormat="1" ht="12" hidden="1" customHeight="1">
      <c r="A9369" s="576"/>
    </row>
    <row r="9370" spans="1:1" s="556" customFormat="1" ht="12" hidden="1" customHeight="1">
      <c r="A9370" s="576"/>
    </row>
    <row r="9371" spans="1:1" s="556" customFormat="1" ht="12" hidden="1" customHeight="1">
      <c r="A9371" s="576"/>
    </row>
    <row r="9372" spans="1:1" s="556" customFormat="1" ht="12" hidden="1" customHeight="1">
      <c r="A9372" s="576"/>
    </row>
    <row r="9373" spans="1:1" s="556" customFormat="1" ht="12" hidden="1" customHeight="1">
      <c r="A9373" s="576"/>
    </row>
    <row r="9374" spans="1:1" s="556" customFormat="1" ht="12" hidden="1" customHeight="1">
      <c r="A9374" s="576"/>
    </row>
    <row r="9375" spans="1:1" s="556" customFormat="1" ht="12" hidden="1" customHeight="1">
      <c r="A9375" s="576"/>
    </row>
    <row r="9376" spans="1:1" s="556" customFormat="1" ht="12" hidden="1" customHeight="1">
      <c r="A9376" s="576"/>
    </row>
    <row r="9377" spans="1:1" s="556" customFormat="1" ht="12" hidden="1" customHeight="1">
      <c r="A9377" s="576"/>
    </row>
    <row r="9378" spans="1:1" s="556" customFormat="1" ht="12" hidden="1" customHeight="1">
      <c r="A9378" s="576"/>
    </row>
    <row r="9379" spans="1:1" s="556" customFormat="1" ht="12" hidden="1" customHeight="1">
      <c r="A9379" s="576"/>
    </row>
    <row r="9380" spans="1:1" s="556" customFormat="1" ht="12" hidden="1" customHeight="1">
      <c r="A9380" s="576"/>
    </row>
    <row r="9381" spans="1:1" s="556" customFormat="1" ht="12" hidden="1" customHeight="1">
      <c r="A9381" s="576"/>
    </row>
    <row r="9382" spans="1:1" s="556" customFormat="1" ht="12" hidden="1" customHeight="1">
      <c r="A9382" s="576"/>
    </row>
    <row r="9383" spans="1:1" s="556" customFormat="1" ht="12" hidden="1" customHeight="1">
      <c r="A9383" s="576"/>
    </row>
    <row r="9384" spans="1:1" s="556" customFormat="1" ht="12" hidden="1" customHeight="1">
      <c r="A9384" s="576"/>
    </row>
    <row r="9385" spans="1:1" s="556" customFormat="1" ht="12" hidden="1" customHeight="1">
      <c r="A9385" s="576"/>
    </row>
    <row r="9386" spans="1:1" s="556" customFormat="1" ht="12" hidden="1" customHeight="1">
      <c r="A9386" s="576"/>
    </row>
    <row r="9387" spans="1:1" s="556" customFormat="1" ht="12" hidden="1" customHeight="1">
      <c r="A9387" s="576"/>
    </row>
    <row r="9388" spans="1:1" s="556" customFormat="1" ht="12" hidden="1" customHeight="1">
      <c r="A9388" s="576"/>
    </row>
    <row r="9389" spans="1:1" s="556" customFormat="1" ht="12" hidden="1" customHeight="1">
      <c r="A9389" s="576"/>
    </row>
    <row r="9390" spans="1:1" s="556" customFormat="1" ht="12" hidden="1" customHeight="1">
      <c r="A9390" s="576"/>
    </row>
    <row r="9391" spans="1:1" s="556" customFormat="1" ht="12" hidden="1" customHeight="1">
      <c r="A9391" s="576"/>
    </row>
    <row r="9392" spans="1:1" s="556" customFormat="1" ht="12" hidden="1" customHeight="1">
      <c r="A9392" s="576"/>
    </row>
    <row r="9393" spans="1:1" s="556" customFormat="1" ht="12" hidden="1" customHeight="1">
      <c r="A9393" s="576"/>
    </row>
    <row r="9394" spans="1:1" s="556" customFormat="1" ht="12" hidden="1" customHeight="1">
      <c r="A9394" s="576"/>
    </row>
    <row r="9395" spans="1:1" s="556" customFormat="1" ht="12" hidden="1" customHeight="1">
      <c r="A9395" s="576"/>
    </row>
    <row r="9396" spans="1:1" s="556" customFormat="1" ht="12" hidden="1" customHeight="1">
      <c r="A9396" s="576"/>
    </row>
    <row r="9397" spans="1:1" s="556" customFormat="1" ht="12" hidden="1" customHeight="1">
      <c r="A9397" s="576"/>
    </row>
    <row r="9398" spans="1:1" s="556" customFormat="1" ht="12" hidden="1" customHeight="1">
      <c r="A9398" s="576"/>
    </row>
    <row r="9399" spans="1:1" s="556" customFormat="1" ht="12" hidden="1" customHeight="1">
      <c r="A9399" s="576"/>
    </row>
    <row r="9400" spans="1:1" s="556" customFormat="1" ht="12" hidden="1" customHeight="1">
      <c r="A9400" s="576"/>
    </row>
    <row r="9401" spans="1:1" s="556" customFormat="1" ht="12" hidden="1" customHeight="1">
      <c r="A9401" s="576"/>
    </row>
    <row r="9402" spans="1:1" s="556" customFormat="1" ht="12" hidden="1" customHeight="1">
      <c r="A9402" s="576"/>
    </row>
    <row r="9403" spans="1:1" s="556" customFormat="1" ht="12" hidden="1" customHeight="1">
      <c r="A9403" s="576"/>
    </row>
    <row r="9404" spans="1:1" s="556" customFormat="1" ht="12" hidden="1" customHeight="1">
      <c r="A9404" s="576"/>
    </row>
    <row r="9405" spans="1:1" s="556" customFormat="1" ht="12" hidden="1" customHeight="1">
      <c r="A9405" s="576"/>
    </row>
    <row r="9406" spans="1:1" s="556" customFormat="1" ht="12" hidden="1" customHeight="1">
      <c r="A9406" s="576"/>
    </row>
    <row r="9407" spans="1:1" s="556" customFormat="1" ht="12" hidden="1" customHeight="1">
      <c r="A9407" s="576"/>
    </row>
    <row r="9408" spans="1:1" s="556" customFormat="1" ht="12" hidden="1" customHeight="1">
      <c r="A9408" s="576"/>
    </row>
    <row r="9409" spans="1:1" s="556" customFormat="1" ht="12" hidden="1" customHeight="1">
      <c r="A9409" s="576"/>
    </row>
    <row r="9410" spans="1:1" s="556" customFormat="1" ht="12" hidden="1" customHeight="1">
      <c r="A9410" s="576"/>
    </row>
    <row r="9411" spans="1:1" s="556" customFormat="1" ht="12" hidden="1" customHeight="1">
      <c r="A9411" s="576"/>
    </row>
    <row r="9412" spans="1:1" s="556" customFormat="1" ht="12" hidden="1" customHeight="1">
      <c r="A9412" s="576"/>
    </row>
    <row r="9413" spans="1:1" s="556" customFormat="1" ht="12" hidden="1" customHeight="1">
      <c r="A9413" s="576"/>
    </row>
    <row r="9414" spans="1:1" s="556" customFormat="1" ht="12" hidden="1" customHeight="1">
      <c r="A9414" s="576"/>
    </row>
    <row r="9415" spans="1:1" s="556" customFormat="1" ht="12" hidden="1" customHeight="1">
      <c r="A9415" s="576"/>
    </row>
    <row r="9416" spans="1:1" s="556" customFormat="1" ht="12" hidden="1" customHeight="1">
      <c r="A9416" s="576"/>
    </row>
    <row r="9417" spans="1:1" s="556" customFormat="1" ht="12" hidden="1" customHeight="1">
      <c r="A9417" s="576"/>
    </row>
    <row r="9418" spans="1:1" s="556" customFormat="1" ht="12" hidden="1" customHeight="1">
      <c r="A9418" s="576"/>
    </row>
    <row r="9419" spans="1:1" s="556" customFormat="1" ht="12" hidden="1" customHeight="1">
      <c r="A9419" s="576"/>
    </row>
    <row r="9420" spans="1:1" s="556" customFormat="1" ht="12" hidden="1" customHeight="1">
      <c r="A9420" s="576"/>
    </row>
    <row r="9421" spans="1:1" s="556" customFormat="1" ht="12" hidden="1" customHeight="1">
      <c r="A9421" s="576"/>
    </row>
    <row r="9422" spans="1:1" s="556" customFormat="1" ht="12" hidden="1" customHeight="1">
      <c r="A9422" s="576"/>
    </row>
    <row r="9423" spans="1:1" s="556" customFormat="1" ht="12" hidden="1" customHeight="1">
      <c r="A9423" s="576"/>
    </row>
    <row r="9424" spans="1:1" s="556" customFormat="1" ht="12" hidden="1" customHeight="1">
      <c r="A9424" s="576"/>
    </row>
    <row r="9425" spans="1:1" s="556" customFormat="1" ht="12" hidden="1" customHeight="1">
      <c r="A9425" s="576"/>
    </row>
    <row r="9426" spans="1:1" s="556" customFormat="1" ht="12" hidden="1" customHeight="1">
      <c r="A9426" s="576"/>
    </row>
    <row r="9427" spans="1:1" s="556" customFormat="1" ht="12" hidden="1" customHeight="1">
      <c r="A9427" s="576"/>
    </row>
    <row r="9428" spans="1:1" s="556" customFormat="1" ht="12" hidden="1" customHeight="1">
      <c r="A9428" s="576"/>
    </row>
    <row r="9429" spans="1:1" s="556" customFormat="1" ht="12" hidden="1" customHeight="1">
      <c r="A9429" s="576"/>
    </row>
    <row r="9430" spans="1:1" s="556" customFormat="1" ht="12" hidden="1" customHeight="1">
      <c r="A9430" s="576"/>
    </row>
    <row r="9431" spans="1:1" s="556" customFormat="1" ht="12" hidden="1" customHeight="1">
      <c r="A9431" s="576"/>
    </row>
    <row r="9432" spans="1:1" s="556" customFormat="1" ht="12" hidden="1" customHeight="1">
      <c r="A9432" s="576"/>
    </row>
    <row r="9433" spans="1:1" s="556" customFormat="1" ht="12" hidden="1" customHeight="1">
      <c r="A9433" s="576"/>
    </row>
    <row r="9434" spans="1:1" s="556" customFormat="1" ht="12" hidden="1" customHeight="1">
      <c r="A9434" s="576"/>
    </row>
    <row r="9435" spans="1:1" s="556" customFormat="1" ht="12" hidden="1" customHeight="1">
      <c r="A9435" s="576"/>
    </row>
    <row r="9436" spans="1:1" s="556" customFormat="1" ht="12" hidden="1" customHeight="1">
      <c r="A9436" s="576"/>
    </row>
    <row r="9437" spans="1:1" s="556" customFormat="1" ht="12" hidden="1" customHeight="1">
      <c r="A9437" s="576"/>
    </row>
    <row r="9438" spans="1:1" s="556" customFormat="1" ht="12" hidden="1" customHeight="1">
      <c r="A9438" s="576"/>
    </row>
    <row r="9439" spans="1:1" s="556" customFormat="1" ht="12" hidden="1" customHeight="1">
      <c r="A9439" s="576"/>
    </row>
    <row r="9440" spans="1:1" s="556" customFormat="1" ht="12" hidden="1" customHeight="1">
      <c r="A9440" s="576"/>
    </row>
    <row r="9441" spans="1:1" s="556" customFormat="1" ht="12" hidden="1" customHeight="1">
      <c r="A9441" s="576"/>
    </row>
    <row r="9442" spans="1:1" s="556" customFormat="1" ht="12" hidden="1" customHeight="1">
      <c r="A9442" s="576"/>
    </row>
    <row r="9443" spans="1:1" s="556" customFormat="1" ht="12" hidden="1" customHeight="1">
      <c r="A9443" s="576"/>
    </row>
    <row r="9444" spans="1:1" s="556" customFormat="1" ht="12" hidden="1" customHeight="1">
      <c r="A9444" s="576"/>
    </row>
    <row r="9445" spans="1:1" s="556" customFormat="1" ht="12" hidden="1" customHeight="1">
      <c r="A9445" s="576"/>
    </row>
    <row r="9446" spans="1:1" s="556" customFormat="1" ht="12" hidden="1" customHeight="1">
      <c r="A9446" s="576"/>
    </row>
    <row r="9447" spans="1:1" s="556" customFormat="1" ht="12" hidden="1" customHeight="1">
      <c r="A9447" s="576"/>
    </row>
    <row r="9448" spans="1:1" s="556" customFormat="1" ht="12" hidden="1" customHeight="1">
      <c r="A9448" s="576"/>
    </row>
    <row r="9449" spans="1:1" s="556" customFormat="1" ht="12" hidden="1" customHeight="1">
      <c r="A9449" s="576"/>
    </row>
    <row r="9450" spans="1:1" s="556" customFormat="1" ht="12" hidden="1" customHeight="1">
      <c r="A9450" s="576"/>
    </row>
    <row r="9451" spans="1:1" s="556" customFormat="1" ht="12" hidden="1" customHeight="1">
      <c r="A9451" s="576"/>
    </row>
    <row r="9452" spans="1:1" s="556" customFormat="1" ht="12" hidden="1" customHeight="1">
      <c r="A9452" s="576"/>
    </row>
    <row r="9453" spans="1:1" s="556" customFormat="1" ht="12" hidden="1" customHeight="1">
      <c r="A9453" s="576"/>
    </row>
    <row r="9454" spans="1:1" s="556" customFormat="1" ht="12" hidden="1" customHeight="1">
      <c r="A9454" s="576"/>
    </row>
    <row r="9455" spans="1:1" s="556" customFormat="1" ht="12" hidden="1" customHeight="1">
      <c r="A9455" s="576"/>
    </row>
    <row r="9456" spans="1:1" s="556" customFormat="1" ht="12" hidden="1" customHeight="1">
      <c r="A9456" s="576"/>
    </row>
    <row r="9457" spans="1:1" s="556" customFormat="1" ht="12" hidden="1" customHeight="1">
      <c r="A9457" s="576"/>
    </row>
    <row r="9458" spans="1:1" s="556" customFormat="1" ht="12" hidden="1" customHeight="1">
      <c r="A9458" s="576"/>
    </row>
    <row r="9459" spans="1:1" s="556" customFormat="1" ht="12" hidden="1" customHeight="1">
      <c r="A9459" s="576"/>
    </row>
    <row r="9460" spans="1:1" s="556" customFormat="1" ht="12" hidden="1" customHeight="1">
      <c r="A9460" s="576"/>
    </row>
    <row r="9461" spans="1:1" s="556" customFormat="1" ht="12" hidden="1" customHeight="1">
      <c r="A9461" s="576"/>
    </row>
    <row r="9462" spans="1:1" s="556" customFormat="1" ht="12" hidden="1" customHeight="1">
      <c r="A9462" s="576"/>
    </row>
    <row r="9463" spans="1:1" s="556" customFormat="1" ht="12" hidden="1" customHeight="1">
      <c r="A9463" s="576"/>
    </row>
    <row r="9464" spans="1:1" s="556" customFormat="1" ht="12" hidden="1" customHeight="1">
      <c r="A9464" s="576"/>
    </row>
    <row r="9465" spans="1:1" s="556" customFormat="1" ht="12" hidden="1" customHeight="1">
      <c r="A9465" s="576"/>
    </row>
    <row r="9466" spans="1:1" s="556" customFormat="1" ht="12" hidden="1" customHeight="1">
      <c r="A9466" s="576"/>
    </row>
    <row r="9467" spans="1:1" s="556" customFormat="1" ht="12" hidden="1" customHeight="1">
      <c r="A9467" s="576"/>
    </row>
    <row r="9468" spans="1:1" s="556" customFormat="1" ht="12" hidden="1" customHeight="1">
      <c r="A9468" s="576"/>
    </row>
    <row r="9469" spans="1:1" s="556" customFormat="1" ht="12" hidden="1" customHeight="1">
      <c r="A9469" s="576"/>
    </row>
    <row r="9470" spans="1:1" s="556" customFormat="1" ht="12" hidden="1" customHeight="1">
      <c r="A9470" s="576"/>
    </row>
    <row r="9471" spans="1:1" s="556" customFormat="1" ht="12" hidden="1" customHeight="1">
      <c r="A9471" s="576"/>
    </row>
    <row r="9472" spans="1:1" s="556" customFormat="1" ht="12" hidden="1" customHeight="1">
      <c r="A9472" s="576"/>
    </row>
    <row r="9473" spans="1:1" s="556" customFormat="1" ht="12" hidden="1" customHeight="1">
      <c r="A9473" s="576"/>
    </row>
    <row r="9474" spans="1:1" s="556" customFormat="1" ht="12" hidden="1" customHeight="1">
      <c r="A9474" s="576"/>
    </row>
    <row r="9475" spans="1:1" s="556" customFormat="1" ht="12" hidden="1" customHeight="1">
      <c r="A9475" s="576"/>
    </row>
    <row r="9476" spans="1:1" s="556" customFormat="1" ht="12" hidden="1" customHeight="1">
      <c r="A9476" s="576"/>
    </row>
    <row r="9477" spans="1:1" s="556" customFormat="1" ht="12" hidden="1" customHeight="1">
      <c r="A9477" s="576"/>
    </row>
    <row r="9478" spans="1:1" s="556" customFormat="1" ht="12" hidden="1" customHeight="1">
      <c r="A9478" s="576"/>
    </row>
    <row r="9479" spans="1:1" s="556" customFormat="1" ht="12" hidden="1" customHeight="1">
      <c r="A9479" s="576"/>
    </row>
    <row r="9480" spans="1:1" s="556" customFormat="1" ht="12" hidden="1" customHeight="1">
      <c r="A9480" s="576"/>
    </row>
    <row r="9481" spans="1:1" s="556" customFormat="1" ht="12" hidden="1" customHeight="1">
      <c r="A9481" s="576"/>
    </row>
    <row r="9482" spans="1:1" s="556" customFormat="1" ht="12" hidden="1" customHeight="1">
      <c r="A9482" s="576"/>
    </row>
    <row r="9483" spans="1:1" s="556" customFormat="1" ht="12" hidden="1" customHeight="1">
      <c r="A9483" s="576"/>
    </row>
    <row r="9484" spans="1:1" s="556" customFormat="1" ht="12" hidden="1" customHeight="1">
      <c r="A9484" s="576"/>
    </row>
    <row r="9485" spans="1:1" s="556" customFormat="1" ht="12" hidden="1" customHeight="1">
      <c r="A9485" s="576"/>
    </row>
    <row r="9486" spans="1:1" s="556" customFormat="1" ht="12" hidden="1" customHeight="1">
      <c r="A9486" s="576"/>
    </row>
    <row r="9487" spans="1:1" s="556" customFormat="1" ht="12" hidden="1" customHeight="1">
      <c r="A9487" s="576"/>
    </row>
    <row r="9488" spans="1:1" s="556" customFormat="1" ht="12" hidden="1" customHeight="1">
      <c r="A9488" s="576"/>
    </row>
    <row r="9489" spans="1:1" s="556" customFormat="1" ht="12" hidden="1" customHeight="1">
      <c r="A9489" s="576"/>
    </row>
    <row r="9490" spans="1:1" s="556" customFormat="1" ht="12" hidden="1" customHeight="1">
      <c r="A9490" s="576"/>
    </row>
    <row r="9491" spans="1:1" s="556" customFormat="1" ht="12" hidden="1" customHeight="1">
      <c r="A9491" s="576"/>
    </row>
    <row r="9492" spans="1:1" s="556" customFormat="1" ht="12" hidden="1" customHeight="1">
      <c r="A9492" s="576"/>
    </row>
    <row r="9493" spans="1:1" s="556" customFormat="1" ht="12" hidden="1" customHeight="1">
      <c r="A9493" s="576"/>
    </row>
    <row r="9494" spans="1:1" s="556" customFormat="1" ht="12" hidden="1" customHeight="1">
      <c r="A9494" s="576"/>
    </row>
    <row r="9495" spans="1:1" s="556" customFormat="1" ht="12" hidden="1" customHeight="1">
      <c r="A9495" s="576"/>
    </row>
    <row r="9496" spans="1:1" s="556" customFormat="1" ht="12" hidden="1" customHeight="1">
      <c r="A9496" s="576"/>
    </row>
    <row r="9497" spans="1:1" s="556" customFormat="1" ht="12" hidden="1" customHeight="1">
      <c r="A9497" s="576"/>
    </row>
    <row r="9498" spans="1:1" s="556" customFormat="1" ht="12" hidden="1" customHeight="1">
      <c r="A9498" s="576"/>
    </row>
    <row r="9499" spans="1:1" s="556" customFormat="1" ht="12" hidden="1" customHeight="1">
      <c r="A9499" s="576"/>
    </row>
    <row r="9500" spans="1:1" s="556" customFormat="1" ht="12" hidden="1" customHeight="1">
      <c r="A9500" s="576"/>
    </row>
    <row r="9501" spans="1:1" s="556" customFormat="1" ht="12" hidden="1" customHeight="1">
      <c r="A9501" s="576"/>
    </row>
    <row r="9502" spans="1:1" s="556" customFormat="1" ht="12" hidden="1" customHeight="1">
      <c r="A9502" s="576"/>
    </row>
    <row r="9503" spans="1:1" s="556" customFormat="1" ht="12" hidden="1" customHeight="1">
      <c r="A9503" s="576"/>
    </row>
    <row r="9504" spans="1:1" s="556" customFormat="1" ht="12" hidden="1" customHeight="1">
      <c r="A9504" s="576"/>
    </row>
    <row r="9505" spans="1:1" s="556" customFormat="1" ht="12" hidden="1" customHeight="1">
      <c r="A9505" s="576"/>
    </row>
    <row r="9506" spans="1:1" s="556" customFormat="1" ht="12" hidden="1" customHeight="1">
      <c r="A9506" s="576"/>
    </row>
    <row r="9507" spans="1:1" s="556" customFormat="1" ht="12" hidden="1" customHeight="1">
      <c r="A9507" s="576"/>
    </row>
    <row r="9508" spans="1:1" s="556" customFormat="1" ht="12" hidden="1" customHeight="1">
      <c r="A9508" s="576"/>
    </row>
    <row r="9509" spans="1:1" s="556" customFormat="1" ht="12" hidden="1" customHeight="1">
      <c r="A9509" s="576"/>
    </row>
    <row r="9510" spans="1:1" s="556" customFormat="1" ht="12" hidden="1" customHeight="1">
      <c r="A9510" s="576"/>
    </row>
    <row r="9511" spans="1:1" s="556" customFormat="1" ht="12" hidden="1" customHeight="1">
      <c r="A9511" s="576"/>
    </row>
    <row r="9512" spans="1:1" s="556" customFormat="1" ht="12" hidden="1" customHeight="1">
      <c r="A9512" s="576"/>
    </row>
    <row r="9513" spans="1:1" s="556" customFormat="1" ht="12" hidden="1" customHeight="1">
      <c r="A9513" s="576"/>
    </row>
    <row r="9514" spans="1:1" s="556" customFormat="1" ht="12" hidden="1" customHeight="1">
      <c r="A9514" s="576"/>
    </row>
    <row r="9515" spans="1:1" s="556" customFormat="1" ht="12" hidden="1" customHeight="1">
      <c r="A9515" s="576"/>
    </row>
    <row r="9516" spans="1:1" s="556" customFormat="1" ht="12" hidden="1" customHeight="1">
      <c r="A9516" s="576"/>
    </row>
    <row r="9517" spans="1:1" s="556" customFormat="1" ht="12" hidden="1" customHeight="1">
      <c r="A9517" s="576"/>
    </row>
    <row r="9518" spans="1:1" s="556" customFormat="1" ht="12" hidden="1" customHeight="1">
      <c r="A9518" s="576"/>
    </row>
    <row r="9519" spans="1:1" s="556" customFormat="1" ht="12" hidden="1" customHeight="1">
      <c r="A9519" s="576"/>
    </row>
    <row r="9520" spans="1:1" s="556" customFormat="1" ht="12" hidden="1" customHeight="1">
      <c r="A9520" s="576"/>
    </row>
    <row r="9521" spans="1:1" s="556" customFormat="1" ht="12" hidden="1" customHeight="1">
      <c r="A9521" s="576"/>
    </row>
    <row r="9522" spans="1:1" s="556" customFormat="1" ht="12" hidden="1" customHeight="1">
      <c r="A9522" s="576"/>
    </row>
    <row r="9523" spans="1:1" s="556" customFormat="1" ht="12" hidden="1" customHeight="1">
      <c r="A9523" s="576"/>
    </row>
    <row r="9524" spans="1:1" s="556" customFormat="1" ht="12" hidden="1" customHeight="1">
      <c r="A9524" s="576"/>
    </row>
    <row r="9525" spans="1:1" s="556" customFormat="1" ht="12" hidden="1" customHeight="1">
      <c r="A9525" s="576"/>
    </row>
    <row r="9526" spans="1:1" s="556" customFormat="1" ht="12" hidden="1" customHeight="1">
      <c r="A9526" s="576"/>
    </row>
    <row r="9527" spans="1:1" s="556" customFormat="1" ht="12" hidden="1" customHeight="1">
      <c r="A9527" s="576"/>
    </row>
    <row r="9528" spans="1:1" s="556" customFormat="1" ht="12" hidden="1" customHeight="1">
      <c r="A9528" s="576"/>
    </row>
    <row r="9529" spans="1:1" s="556" customFormat="1" ht="12" hidden="1" customHeight="1">
      <c r="A9529" s="576"/>
    </row>
    <row r="9530" spans="1:1" s="556" customFormat="1" ht="12" hidden="1" customHeight="1">
      <c r="A9530" s="576"/>
    </row>
    <row r="9531" spans="1:1" s="556" customFormat="1" ht="12" hidden="1" customHeight="1">
      <c r="A9531" s="576"/>
    </row>
    <row r="9532" spans="1:1" s="556" customFormat="1" ht="12" hidden="1" customHeight="1">
      <c r="A9532" s="576"/>
    </row>
    <row r="9533" spans="1:1" s="556" customFormat="1" ht="12" hidden="1" customHeight="1">
      <c r="A9533" s="576"/>
    </row>
    <row r="9534" spans="1:1" s="556" customFormat="1" ht="12" hidden="1" customHeight="1">
      <c r="A9534" s="576"/>
    </row>
    <row r="9535" spans="1:1" s="556" customFormat="1" ht="12" hidden="1" customHeight="1">
      <c r="A9535" s="576"/>
    </row>
    <row r="9536" spans="1:1" s="556" customFormat="1" ht="12" hidden="1" customHeight="1">
      <c r="A9536" s="576"/>
    </row>
    <row r="9537" spans="1:1" s="556" customFormat="1" ht="12" hidden="1" customHeight="1">
      <c r="A9537" s="576"/>
    </row>
    <row r="9538" spans="1:1" s="556" customFormat="1" ht="12" hidden="1" customHeight="1">
      <c r="A9538" s="576"/>
    </row>
    <row r="9539" spans="1:1" s="556" customFormat="1" ht="12" hidden="1" customHeight="1">
      <c r="A9539" s="576"/>
    </row>
    <row r="9540" spans="1:1" s="556" customFormat="1" ht="12" hidden="1" customHeight="1">
      <c r="A9540" s="576"/>
    </row>
    <row r="9541" spans="1:1" s="556" customFormat="1" ht="12" hidden="1" customHeight="1">
      <c r="A9541" s="576"/>
    </row>
    <row r="9542" spans="1:1" s="556" customFormat="1" ht="12" hidden="1" customHeight="1">
      <c r="A9542" s="576"/>
    </row>
    <row r="9543" spans="1:1" s="556" customFormat="1" ht="12" hidden="1" customHeight="1">
      <c r="A9543" s="576"/>
    </row>
    <row r="9544" spans="1:1" s="556" customFormat="1" ht="12" hidden="1" customHeight="1">
      <c r="A9544" s="576"/>
    </row>
    <row r="9545" spans="1:1" s="556" customFormat="1" ht="12" hidden="1" customHeight="1">
      <c r="A9545" s="576"/>
    </row>
    <row r="9546" spans="1:1" s="556" customFormat="1" ht="12" hidden="1" customHeight="1">
      <c r="A9546" s="576"/>
    </row>
    <row r="9547" spans="1:1" s="556" customFormat="1" ht="12" hidden="1" customHeight="1">
      <c r="A9547" s="576"/>
    </row>
    <row r="9548" spans="1:1" s="556" customFormat="1" ht="12" hidden="1" customHeight="1">
      <c r="A9548" s="576"/>
    </row>
    <row r="9549" spans="1:1" s="556" customFormat="1" ht="12" hidden="1" customHeight="1">
      <c r="A9549" s="576"/>
    </row>
    <row r="9550" spans="1:1" s="556" customFormat="1" ht="12" hidden="1" customHeight="1">
      <c r="A9550" s="576"/>
    </row>
    <row r="9551" spans="1:1" s="556" customFormat="1" ht="12" hidden="1" customHeight="1">
      <c r="A9551" s="576"/>
    </row>
    <row r="9552" spans="1:1" s="556" customFormat="1" ht="12" hidden="1" customHeight="1">
      <c r="A9552" s="576"/>
    </row>
    <row r="9553" spans="1:1" s="556" customFormat="1" ht="12" hidden="1" customHeight="1">
      <c r="A9553" s="576"/>
    </row>
    <row r="9554" spans="1:1" s="556" customFormat="1" ht="12" hidden="1" customHeight="1">
      <c r="A9554" s="576"/>
    </row>
    <row r="9555" spans="1:1" s="556" customFormat="1" ht="12" hidden="1" customHeight="1">
      <c r="A9555" s="576"/>
    </row>
    <row r="9556" spans="1:1" s="556" customFormat="1" ht="12" hidden="1" customHeight="1">
      <c r="A9556" s="576"/>
    </row>
    <row r="9557" spans="1:1" s="556" customFormat="1" ht="12" hidden="1" customHeight="1">
      <c r="A9557" s="576"/>
    </row>
    <row r="9558" spans="1:1" s="556" customFormat="1" ht="12" hidden="1" customHeight="1">
      <c r="A9558" s="576"/>
    </row>
    <row r="9559" spans="1:1" s="556" customFormat="1" ht="12" hidden="1" customHeight="1">
      <c r="A9559" s="576"/>
    </row>
    <row r="9560" spans="1:1" s="556" customFormat="1" ht="12" hidden="1" customHeight="1">
      <c r="A9560" s="576"/>
    </row>
    <row r="9561" spans="1:1" s="556" customFormat="1" ht="12" hidden="1" customHeight="1">
      <c r="A9561" s="576"/>
    </row>
    <row r="9562" spans="1:1" s="556" customFormat="1" ht="12" hidden="1" customHeight="1">
      <c r="A9562" s="576"/>
    </row>
    <row r="9563" spans="1:1" s="556" customFormat="1" ht="12" hidden="1" customHeight="1">
      <c r="A9563" s="576"/>
    </row>
    <row r="9564" spans="1:1" s="556" customFormat="1" ht="12" hidden="1" customHeight="1">
      <c r="A9564" s="576"/>
    </row>
    <row r="9565" spans="1:1" s="556" customFormat="1" ht="12" hidden="1" customHeight="1">
      <c r="A9565" s="576"/>
    </row>
    <row r="9566" spans="1:1" s="556" customFormat="1" ht="12" hidden="1" customHeight="1">
      <c r="A9566" s="576"/>
    </row>
    <row r="9567" spans="1:1" s="556" customFormat="1" ht="12" hidden="1" customHeight="1">
      <c r="A9567" s="576"/>
    </row>
    <row r="9568" spans="1:1" s="556" customFormat="1" ht="12" hidden="1" customHeight="1">
      <c r="A9568" s="576"/>
    </row>
    <row r="9569" spans="1:1" s="556" customFormat="1" ht="12" hidden="1" customHeight="1">
      <c r="A9569" s="576"/>
    </row>
    <row r="9570" spans="1:1" s="556" customFormat="1" ht="12" hidden="1" customHeight="1">
      <c r="A9570" s="576"/>
    </row>
    <row r="9571" spans="1:1" s="556" customFormat="1" ht="12" hidden="1" customHeight="1">
      <c r="A9571" s="576"/>
    </row>
    <row r="9572" spans="1:1" s="556" customFormat="1" ht="12" hidden="1" customHeight="1">
      <c r="A9572" s="576"/>
    </row>
    <row r="9573" spans="1:1" s="556" customFormat="1" ht="12" hidden="1" customHeight="1">
      <c r="A9573" s="576"/>
    </row>
    <row r="9574" spans="1:1" s="556" customFormat="1" ht="12" hidden="1" customHeight="1">
      <c r="A9574" s="576"/>
    </row>
    <row r="9575" spans="1:1" s="556" customFormat="1" ht="12" hidden="1" customHeight="1">
      <c r="A9575" s="576"/>
    </row>
    <row r="9576" spans="1:1" s="556" customFormat="1" ht="12" hidden="1" customHeight="1">
      <c r="A9576" s="576"/>
    </row>
    <row r="9577" spans="1:1" s="556" customFormat="1" ht="12" hidden="1" customHeight="1">
      <c r="A9577" s="576"/>
    </row>
    <row r="9578" spans="1:1" s="556" customFormat="1" ht="12" hidden="1" customHeight="1">
      <c r="A9578" s="576"/>
    </row>
    <row r="9579" spans="1:1" s="556" customFormat="1" ht="12" hidden="1" customHeight="1">
      <c r="A9579" s="576"/>
    </row>
    <row r="9580" spans="1:1" s="556" customFormat="1" ht="12" hidden="1" customHeight="1">
      <c r="A9580" s="576"/>
    </row>
    <row r="9581" spans="1:1" s="556" customFormat="1" ht="12" hidden="1" customHeight="1">
      <c r="A9581" s="576"/>
    </row>
    <row r="9582" spans="1:1" s="556" customFormat="1" ht="12" hidden="1" customHeight="1">
      <c r="A9582" s="576"/>
    </row>
    <row r="9583" spans="1:1" s="556" customFormat="1" ht="12" hidden="1" customHeight="1">
      <c r="A9583" s="576"/>
    </row>
    <row r="9584" spans="1:1" s="556" customFormat="1" ht="12" hidden="1" customHeight="1">
      <c r="A9584" s="576"/>
    </row>
    <row r="9585" spans="1:1" s="556" customFormat="1" ht="12" hidden="1" customHeight="1">
      <c r="A9585" s="576"/>
    </row>
    <row r="9586" spans="1:1" s="556" customFormat="1" ht="12" hidden="1" customHeight="1">
      <c r="A9586" s="576"/>
    </row>
    <row r="9587" spans="1:1" s="556" customFormat="1" ht="12" hidden="1" customHeight="1">
      <c r="A9587" s="576"/>
    </row>
    <row r="9588" spans="1:1" s="556" customFormat="1" ht="12" hidden="1" customHeight="1">
      <c r="A9588" s="576"/>
    </row>
    <row r="9589" spans="1:1" s="556" customFormat="1" ht="12" hidden="1" customHeight="1">
      <c r="A9589" s="576"/>
    </row>
    <row r="9590" spans="1:1" s="556" customFormat="1" ht="12" hidden="1" customHeight="1">
      <c r="A9590" s="576"/>
    </row>
    <row r="9591" spans="1:1" s="556" customFormat="1" ht="12" hidden="1" customHeight="1">
      <c r="A9591" s="576"/>
    </row>
    <row r="9592" spans="1:1" s="556" customFormat="1" ht="12" hidden="1" customHeight="1">
      <c r="A9592" s="576"/>
    </row>
    <row r="9593" spans="1:1" s="556" customFormat="1" ht="12" hidden="1" customHeight="1">
      <c r="A9593" s="576"/>
    </row>
    <row r="9594" spans="1:1" s="556" customFormat="1" ht="12" hidden="1" customHeight="1">
      <c r="A9594" s="576"/>
    </row>
    <row r="9595" spans="1:1" s="556" customFormat="1" ht="12" hidden="1" customHeight="1">
      <c r="A9595" s="576"/>
    </row>
    <row r="9596" spans="1:1" s="556" customFormat="1" ht="12" hidden="1" customHeight="1">
      <c r="A9596" s="576"/>
    </row>
    <row r="9597" spans="1:1" s="556" customFormat="1" ht="12" hidden="1" customHeight="1">
      <c r="A9597" s="576"/>
    </row>
    <row r="9598" spans="1:1" s="556" customFormat="1" ht="12" hidden="1" customHeight="1">
      <c r="A9598" s="576"/>
    </row>
    <row r="9599" spans="1:1" s="556" customFormat="1" ht="12" hidden="1" customHeight="1">
      <c r="A9599" s="576"/>
    </row>
    <row r="9600" spans="1:1" s="556" customFormat="1" ht="12" hidden="1" customHeight="1">
      <c r="A9600" s="576"/>
    </row>
    <row r="9601" spans="1:1" s="556" customFormat="1" ht="12" hidden="1" customHeight="1">
      <c r="A9601" s="576"/>
    </row>
    <row r="9602" spans="1:1" s="556" customFormat="1" ht="12" hidden="1" customHeight="1">
      <c r="A9602" s="576"/>
    </row>
    <row r="9603" spans="1:1" s="556" customFormat="1" ht="12" hidden="1" customHeight="1">
      <c r="A9603" s="576"/>
    </row>
    <row r="9604" spans="1:1" s="556" customFormat="1" ht="12" hidden="1" customHeight="1">
      <c r="A9604" s="576"/>
    </row>
    <row r="9605" spans="1:1" s="556" customFormat="1" ht="12" hidden="1" customHeight="1">
      <c r="A9605" s="576"/>
    </row>
    <row r="9606" spans="1:1" s="556" customFormat="1" ht="12" hidden="1" customHeight="1">
      <c r="A9606" s="576"/>
    </row>
    <row r="9607" spans="1:1" s="556" customFormat="1" ht="12" hidden="1" customHeight="1">
      <c r="A9607" s="576"/>
    </row>
    <row r="9608" spans="1:1" s="556" customFormat="1" ht="12" hidden="1" customHeight="1">
      <c r="A9608" s="576"/>
    </row>
    <row r="9609" spans="1:1" s="556" customFormat="1" ht="12" hidden="1" customHeight="1">
      <c r="A9609" s="576"/>
    </row>
    <row r="9610" spans="1:1" s="556" customFormat="1" ht="12" hidden="1" customHeight="1">
      <c r="A9610" s="576"/>
    </row>
    <row r="9611" spans="1:1" s="556" customFormat="1" ht="12" hidden="1" customHeight="1">
      <c r="A9611" s="576"/>
    </row>
    <row r="9612" spans="1:1" s="556" customFormat="1" ht="12" hidden="1" customHeight="1">
      <c r="A9612" s="576"/>
    </row>
    <row r="9613" spans="1:1" s="556" customFormat="1" ht="12" hidden="1" customHeight="1">
      <c r="A9613" s="576"/>
    </row>
    <row r="9614" spans="1:1" s="556" customFormat="1" ht="12" hidden="1" customHeight="1">
      <c r="A9614" s="576"/>
    </row>
    <row r="9615" spans="1:1" s="556" customFormat="1" ht="12" hidden="1" customHeight="1">
      <c r="A9615" s="576"/>
    </row>
    <row r="9616" spans="1:1" s="556" customFormat="1" ht="12" hidden="1" customHeight="1">
      <c r="A9616" s="576"/>
    </row>
    <row r="9617" spans="1:1" s="556" customFormat="1" ht="12" hidden="1" customHeight="1">
      <c r="A9617" s="576"/>
    </row>
    <row r="9618" spans="1:1" s="556" customFormat="1" ht="12" hidden="1" customHeight="1">
      <c r="A9618" s="576"/>
    </row>
    <row r="9619" spans="1:1" s="556" customFormat="1" ht="12" hidden="1" customHeight="1">
      <c r="A9619" s="576"/>
    </row>
    <row r="9620" spans="1:1" s="556" customFormat="1" ht="12" hidden="1" customHeight="1">
      <c r="A9620" s="576"/>
    </row>
    <row r="9621" spans="1:1" s="556" customFormat="1" ht="12" hidden="1" customHeight="1">
      <c r="A9621" s="576"/>
    </row>
    <row r="9622" spans="1:1" s="556" customFormat="1" ht="12" hidden="1" customHeight="1">
      <c r="A9622" s="576"/>
    </row>
    <row r="9623" spans="1:1" s="556" customFormat="1" ht="12" hidden="1" customHeight="1">
      <c r="A9623" s="576"/>
    </row>
    <row r="9624" spans="1:1" s="556" customFormat="1" ht="12" hidden="1" customHeight="1">
      <c r="A9624" s="576"/>
    </row>
    <row r="9625" spans="1:1" s="556" customFormat="1" ht="12" hidden="1" customHeight="1">
      <c r="A9625" s="576"/>
    </row>
    <row r="9626" spans="1:1" s="556" customFormat="1" ht="12" hidden="1" customHeight="1">
      <c r="A9626" s="576"/>
    </row>
    <row r="9627" spans="1:1" s="556" customFormat="1" ht="12" hidden="1" customHeight="1">
      <c r="A9627" s="576"/>
    </row>
    <row r="9628" spans="1:1" s="556" customFormat="1" ht="12" hidden="1" customHeight="1">
      <c r="A9628" s="576"/>
    </row>
    <row r="9629" spans="1:1" s="556" customFormat="1" ht="12" hidden="1" customHeight="1">
      <c r="A9629" s="576"/>
    </row>
    <row r="9630" spans="1:1" s="556" customFormat="1" ht="12" hidden="1" customHeight="1">
      <c r="A9630" s="576"/>
    </row>
    <row r="9631" spans="1:1" s="556" customFormat="1" ht="12" hidden="1" customHeight="1">
      <c r="A9631" s="576"/>
    </row>
    <row r="9632" spans="1:1" s="556" customFormat="1" ht="12" hidden="1" customHeight="1">
      <c r="A9632" s="576"/>
    </row>
    <row r="9633" spans="1:1" s="556" customFormat="1" ht="12" hidden="1" customHeight="1">
      <c r="A9633" s="576"/>
    </row>
    <row r="9634" spans="1:1" s="556" customFormat="1" ht="12" hidden="1" customHeight="1">
      <c r="A9634" s="576"/>
    </row>
    <row r="9635" spans="1:1" s="556" customFormat="1" ht="12" hidden="1" customHeight="1">
      <c r="A9635" s="576"/>
    </row>
    <row r="9636" spans="1:1" s="556" customFormat="1" ht="12" hidden="1" customHeight="1">
      <c r="A9636" s="576"/>
    </row>
    <row r="9637" spans="1:1" s="556" customFormat="1" ht="12" hidden="1" customHeight="1">
      <c r="A9637" s="576"/>
    </row>
    <row r="9638" spans="1:1" s="556" customFormat="1" ht="12" hidden="1" customHeight="1">
      <c r="A9638" s="576"/>
    </row>
    <row r="9639" spans="1:1" s="556" customFormat="1" ht="12" hidden="1" customHeight="1">
      <c r="A9639" s="576"/>
    </row>
    <row r="9640" spans="1:1" s="556" customFormat="1" ht="12" hidden="1" customHeight="1">
      <c r="A9640" s="576"/>
    </row>
    <row r="9641" spans="1:1" s="556" customFormat="1" ht="12" hidden="1" customHeight="1">
      <c r="A9641" s="576"/>
    </row>
    <row r="9642" spans="1:1" s="556" customFormat="1" ht="12" hidden="1" customHeight="1">
      <c r="A9642" s="576"/>
    </row>
    <row r="9643" spans="1:1" s="556" customFormat="1" ht="12" hidden="1" customHeight="1">
      <c r="A9643" s="576"/>
    </row>
    <row r="9644" spans="1:1" s="556" customFormat="1" ht="12" hidden="1" customHeight="1">
      <c r="A9644" s="576"/>
    </row>
    <row r="9645" spans="1:1" s="556" customFormat="1" ht="12" hidden="1" customHeight="1">
      <c r="A9645" s="576"/>
    </row>
    <row r="9646" spans="1:1" s="556" customFormat="1" ht="12" hidden="1" customHeight="1">
      <c r="A9646" s="576"/>
    </row>
    <row r="9647" spans="1:1" s="556" customFormat="1" ht="12" hidden="1" customHeight="1">
      <c r="A9647" s="576"/>
    </row>
    <row r="9648" spans="1:1" s="556" customFormat="1" ht="12" hidden="1" customHeight="1">
      <c r="A9648" s="576"/>
    </row>
    <row r="9649" spans="1:1" s="556" customFormat="1" ht="12" hidden="1" customHeight="1">
      <c r="A9649" s="576"/>
    </row>
    <row r="9650" spans="1:1" s="556" customFormat="1" ht="12" hidden="1" customHeight="1">
      <c r="A9650" s="576"/>
    </row>
    <row r="9651" spans="1:1" s="556" customFormat="1" ht="12" hidden="1" customHeight="1">
      <c r="A9651" s="576"/>
    </row>
    <row r="9652" spans="1:1" s="556" customFormat="1" ht="12" hidden="1" customHeight="1">
      <c r="A9652" s="576"/>
    </row>
    <row r="9653" spans="1:1" s="556" customFormat="1" ht="12" hidden="1" customHeight="1">
      <c r="A9653" s="576"/>
    </row>
    <row r="9654" spans="1:1" s="556" customFormat="1" ht="12" hidden="1" customHeight="1">
      <c r="A9654" s="576"/>
    </row>
    <row r="9655" spans="1:1" s="556" customFormat="1" ht="12" hidden="1" customHeight="1">
      <c r="A9655" s="576"/>
    </row>
    <row r="9656" spans="1:1" s="556" customFormat="1" ht="12" hidden="1" customHeight="1">
      <c r="A9656" s="576"/>
    </row>
    <row r="9657" spans="1:1" s="556" customFormat="1" ht="12" hidden="1" customHeight="1">
      <c r="A9657" s="576"/>
    </row>
    <row r="9658" spans="1:1" s="556" customFormat="1" ht="12" hidden="1" customHeight="1">
      <c r="A9658" s="576"/>
    </row>
    <row r="9659" spans="1:1" s="556" customFormat="1" ht="12" hidden="1" customHeight="1">
      <c r="A9659" s="576"/>
    </row>
    <row r="9660" spans="1:1" s="556" customFormat="1" ht="12" hidden="1" customHeight="1">
      <c r="A9660" s="576"/>
    </row>
    <row r="9661" spans="1:1" s="556" customFormat="1" ht="12" hidden="1" customHeight="1">
      <c r="A9661" s="576"/>
    </row>
    <row r="9662" spans="1:1" s="556" customFormat="1" ht="12" hidden="1" customHeight="1">
      <c r="A9662" s="576"/>
    </row>
    <row r="9663" spans="1:1" s="556" customFormat="1" ht="12" hidden="1" customHeight="1">
      <c r="A9663" s="576"/>
    </row>
    <row r="9664" spans="1:1" s="556" customFormat="1" ht="12" hidden="1" customHeight="1">
      <c r="A9664" s="576"/>
    </row>
    <row r="9665" spans="1:1" s="556" customFormat="1" ht="12" hidden="1" customHeight="1">
      <c r="A9665" s="576"/>
    </row>
    <row r="9666" spans="1:1" s="556" customFormat="1" ht="12" hidden="1" customHeight="1">
      <c r="A9666" s="576"/>
    </row>
    <row r="9667" spans="1:1" s="556" customFormat="1" ht="12" hidden="1" customHeight="1">
      <c r="A9667" s="576"/>
    </row>
    <row r="9668" spans="1:1" s="556" customFormat="1" ht="12" hidden="1" customHeight="1">
      <c r="A9668" s="576"/>
    </row>
    <row r="9669" spans="1:1" s="556" customFormat="1" ht="12" hidden="1" customHeight="1">
      <c r="A9669" s="576"/>
    </row>
    <row r="9670" spans="1:1" s="556" customFormat="1" ht="12" hidden="1" customHeight="1">
      <c r="A9670" s="576"/>
    </row>
    <row r="9671" spans="1:1" s="556" customFormat="1" ht="12" hidden="1" customHeight="1">
      <c r="A9671" s="576"/>
    </row>
    <row r="9672" spans="1:1" s="556" customFormat="1" ht="12" hidden="1" customHeight="1">
      <c r="A9672" s="576"/>
    </row>
    <row r="9673" spans="1:1" s="556" customFormat="1" ht="12" hidden="1" customHeight="1">
      <c r="A9673" s="576"/>
    </row>
    <row r="9674" spans="1:1" s="556" customFormat="1" ht="12" hidden="1" customHeight="1">
      <c r="A9674" s="576"/>
    </row>
    <row r="9675" spans="1:1" s="556" customFormat="1" ht="12" hidden="1" customHeight="1">
      <c r="A9675" s="576"/>
    </row>
    <row r="9676" spans="1:1" s="556" customFormat="1" ht="12" hidden="1" customHeight="1">
      <c r="A9676" s="576"/>
    </row>
    <row r="9677" spans="1:1" s="556" customFormat="1" ht="12" hidden="1" customHeight="1">
      <c r="A9677" s="576"/>
    </row>
    <row r="9678" spans="1:1" s="556" customFormat="1" ht="12" hidden="1" customHeight="1">
      <c r="A9678" s="576"/>
    </row>
    <row r="9679" spans="1:1" s="556" customFormat="1" ht="12" hidden="1" customHeight="1">
      <c r="A9679" s="576"/>
    </row>
    <row r="9680" spans="1:1" s="556" customFormat="1" ht="12" hidden="1" customHeight="1">
      <c r="A9680" s="576"/>
    </row>
    <row r="9681" spans="1:1" s="556" customFormat="1" ht="12" hidden="1" customHeight="1">
      <c r="A9681" s="576"/>
    </row>
    <row r="9682" spans="1:1" s="556" customFormat="1" ht="12" hidden="1" customHeight="1">
      <c r="A9682" s="576"/>
    </row>
    <row r="9683" spans="1:1" s="556" customFormat="1" ht="12" hidden="1" customHeight="1">
      <c r="A9683" s="576"/>
    </row>
    <row r="9684" spans="1:1" s="556" customFormat="1" ht="12" hidden="1" customHeight="1">
      <c r="A9684" s="576"/>
    </row>
    <row r="9685" spans="1:1" s="556" customFormat="1" ht="12" hidden="1" customHeight="1">
      <c r="A9685" s="576"/>
    </row>
    <row r="9686" spans="1:1" s="556" customFormat="1" ht="12" hidden="1" customHeight="1">
      <c r="A9686" s="576"/>
    </row>
    <row r="9687" spans="1:1" s="556" customFormat="1" ht="12" hidden="1" customHeight="1">
      <c r="A9687" s="576"/>
    </row>
    <row r="9688" spans="1:1" s="556" customFormat="1" ht="12" hidden="1" customHeight="1">
      <c r="A9688" s="576"/>
    </row>
    <row r="9689" spans="1:1" s="556" customFormat="1" ht="12" hidden="1" customHeight="1">
      <c r="A9689" s="576"/>
    </row>
    <row r="9690" spans="1:1" s="556" customFormat="1" ht="12" hidden="1" customHeight="1">
      <c r="A9690" s="576"/>
    </row>
    <row r="9691" spans="1:1" s="556" customFormat="1" ht="12" hidden="1" customHeight="1">
      <c r="A9691" s="576"/>
    </row>
    <row r="9692" spans="1:1" s="556" customFormat="1" ht="12" hidden="1" customHeight="1">
      <c r="A9692" s="576"/>
    </row>
    <row r="9693" spans="1:1" s="556" customFormat="1" ht="12" hidden="1" customHeight="1">
      <c r="A9693" s="576"/>
    </row>
    <row r="9694" spans="1:1" s="556" customFormat="1" ht="12" hidden="1" customHeight="1">
      <c r="A9694" s="576"/>
    </row>
    <row r="9695" spans="1:1" s="556" customFormat="1" ht="12" hidden="1" customHeight="1">
      <c r="A9695" s="576"/>
    </row>
    <row r="9696" spans="1:1" s="556" customFormat="1" ht="12" hidden="1" customHeight="1">
      <c r="A9696" s="576"/>
    </row>
    <row r="9697" spans="1:1" s="556" customFormat="1" ht="12" hidden="1" customHeight="1">
      <c r="A9697" s="576"/>
    </row>
    <row r="9698" spans="1:1" s="556" customFormat="1" ht="12" hidden="1" customHeight="1">
      <c r="A9698" s="576"/>
    </row>
    <row r="9699" spans="1:1" s="556" customFormat="1" ht="12" hidden="1" customHeight="1">
      <c r="A9699" s="576"/>
    </row>
    <row r="9700" spans="1:1" s="556" customFormat="1" ht="12" hidden="1" customHeight="1">
      <c r="A9700" s="576"/>
    </row>
    <row r="9701" spans="1:1" s="556" customFormat="1" ht="12" hidden="1" customHeight="1">
      <c r="A9701" s="576"/>
    </row>
    <row r="9702" spans="1:1" s="556" customFormat="1" ht="12" hidden="1" customHeight="1">
      <c r="A9702" s="576"/>
    </row>
    <row r="9703" spans="1:1" s="556" customFormat="1" ht="12" hidden="1" customHeight="1">
      <c r="A9703" s="576"/>
    </row>
    <row r="9704" spans="1:1" s="556" customFormat="1" ht="12" hidden="1" customHeight="1">
      <c r="A9704" s="576"/>
    </row>
    <row r="9705" spans="1:1" s="556" customFormat="1" ht="12" hidden="1" customHeight="1">
      <c r="A9705" s="576"/>
    </row>
    <row r="9706" spans="1:1" s="556" customFormat="1" ht="12" hidden="1" customHeight="1">
      <c r="A9706" s="576"/>
    </row>
    <row r="9707" spans="1:1" s="556" customFormat="1" ht="12" hidden="1" customHeight="1">
      <c r="A9707" s="576"/>
    </row>
    <row r="9708" spans="1:1" s="556" customFormat="1" ht="12" hidden="1" customHeight="1">
      <c r="A9708" s="576"/>
    </row>
    <row r="9709" spans="1:1" s="556" customFormat="1" ht="12" hidden="1" customHeight="1">
      <c r="A9709" s="576"/>
    </row>
    <row r="9710" spans="1:1" s="556" customFormat="1" ht="12" hidden="1" customHeight="1">
      <c r="A9710" s="576"/>
    </row>
    <row r="9711" spans="1:1" s="556" customFormat="1" ht="12" hidden="1" customHeight="1">
      <c r="A9711" s="576"/>
    </row>
    <row r="9712" spans="1:1" s="556" customFormat="1" ht="12" hidden="1" customHeight="1">
      <c r="A9712" s="576"/>
    </row>
    <row r="9713" spans="1:1" s="556" customFormat="1" ht="12" hidden="1" customHeight="1">
      <c r="A9713" s="576"/>
    </row>
    <row r="9714" spans="1:1" s="556" customFormat="1" ht="12" hidden="1" customHeight="1">
      <c r="A9714" s="576"/>
    </row>
    <row r="9715" spans="1:1" s="556" customFormat="1" ht="12" hidden="1" customHeight="1">
      <c r="A9715" s="576"/>
    </row>
    <row r="9716" spans="1:1" s="556" customFormat="1" ht="12" hidden="1" customHeight="1">
      <c r="A9716" s="576"/>
    </row>
    <row r="9717" spans="1:1" s="556" customFormat="1" ht="12" hidden="1" customHeight="1">
      <c r="A9717" s="576"/>
    </row>
    <row r="9718" spans="1:1" s="556" customFormat="1" ht="12" hidden="1" customHeight="1">
      <c r="A9718" s="576"/>
    </row>
    <row r="9719" spans="1:1" s="556" customFormat="1" ht="12" hidden="1" customHeight="1">
      <c r="A9719" s="576"/>
    </row>
    <row r="9720" spans="1:1" s="556" customFormat="1" ht="12" hidden="1" customHeight="1">
      <c r="A9720" s="576"/>
    </row>
    <row r="9721" spans="1:1" s="556" customFormat="1" ht="12" hidden="1" customHeight="1">
      <c r="A9721" s="576"/>
    </row>
    <row r="9722" spans="1:1" s="556" customFormat="1" ht="12" hidden="1" customHeight="1">
      <c r="A9722" s="576"/>
    </row>
    <row r="9723" spans="1:1" s="556" customFormat="1" ht="12" hidden="1" customHeight="1">
      <c r="A9723" s="576"/>
    </row>
    <row r="9724" spans="1:1" s="556" customFormat="1" ht="12" hidden="1" customHeight="1">
      <c r="A9724" s="576"/>
    </row>
    <row r="9725" spans="1:1" s="556" customFormat="1" ht="12" hidden="1" customHeight="1">
      <c r="A9725" s="576"/>
    </row>
    <row r="9726" spans="1:1" s="556" customFormat="1" ht="12" hidden="1" customHeight="1">
      <c r="A9726" s="576"/>
    </row>
    <row r="9727" spans="1:1" s="556" customFormat="1" ht="12" hidden="1" customHeight="1">
      <c r="A9727" s="576"/>
    </row>
    <row r="9728" spans="1:1" s="556" customFormat="1" ht="12" hidden="1" customHeight="1">
      <c r="A9728" s="576"/>
    </row>
    <row r="9729" spans="1:1" s="556" customFormat="1" ht="12" hidden="1" customHeight="1">
      <c r="A9729" s="576"/>
    </row>
    <row r="9730" spans="1:1" s="556" customFormat="1" ht="12" hidden="1" customHeight="1">
      <c r="A9730" s="576"/>
    </row>
    <row r="9731" spans="1:1" s="556" customFormat="1" ht="12" hidden="1" customHeight="1">
      <c r="A9731" s="576"/>
    </row>
    <row r="9732" spans="1:1" s="556" customFormat="1" ht="12" hidden="1" customHeight="1">
      <c r="A9732" s="576"/>
    </row>
    <row r="9733" spans="1:1" s="556" customFormat="1" ht="12" hidden="1" customHeight="1">
      <c r="A9733" s="576"/>
    </row>
    <row r="9734" spans="1:1" s="556" customFormat="1" ht="12" hidden="1" customHeight="1">
      <c r="A9734" s="576"/>
    </row>
    <row r="9735" spans="1:1" s="556" customFormat="1" ht="12" hidden="1" customHeight="1">
      <c r="A9735" s="576"/>
    </row>
    <row r="9736" spans="1:1" s="556" customFormat="1" ht="12" hidden="1" customHeight="1">
      <c r="A9736" s="576"/>
    </row>
    <row r="9737" spans="1:1" s="556" customFormat="1" ht="12" hidden="1" customHeight="1">
      <c r="A9737" s="576"/>
    </row>
    <row r="9738" spans="1:1" s="556" customFormat="1" ht="12" hidden="1" customHeight="1">
      <c r="A9738" s="576"/>
    </row>
    <row r="9739" spans="1:1" s="556" customFormat="1" ht="12" hidden="1" customHeight="1">
      <c r="A9739" s="576"/>
    </row>
    <row r="9740" spans="1:1" s="556" customFormat="1" ht="12" hidden="1" customHeight="1">
      <c r="A9740" s="576"/>
    </row>
    <row r="9741" spans="1:1" s="556" customFormat="1" ht="12" hidden="1" customHeight="1">
      <c r="A9741" s="576"/>
    </row>
    <row r="9742" spans="1:1" s="556" customFormat="1" ht="12" hidden="1" customHeight="1">
      <c r="A9742" s="576"/>
    </row>
    <row r="9743" spans="1:1" s="556" customFormat="1" ht="12" hidden="1" customHeight="1">
      <c r="A9743" s="576"/>
    </row>
    <row r="9744" spans="1:1" s="556" customFormat="1" ht="12" hidden="1" customHeight="1">
      <c r="A9744" s="576"/>
    </row>
    <row r="9745" spans="1:1" s="556" customFormat="1" ht="12" hidden="1" customHeight="1">
      <c r="A9745" s="576"/>
    </row>
    <row r="9746" spans="1:1" s="556" customFormat="1" ht="12" hidden="1" customHeight="1">
      <c r="A9746" s="576"/>
    </row>
    <row r="9747" spans="1:1" s="556" customFormat="1" ht="12" hidden="1" customHeight="1">
      <c r="A9747" s="576"/>
    </row>
    <row r="9748" spans="1:1" s="556" customFormat="1" ht="12" hidden="1" customHeight="1">
      <c r="A9748" s="576"/>
    </row>
    <row r="9749" spans="1:1" s="556" customFormat="1" ht="12" hidden="1" customHeight="1">
      <c r="A9749" s="576"/>
    </row>
    <row r="9750" spans="1:1" s="556" customFormat="1" ht="12" hidden="1" customHeight="1">
      <c r="A9750" s="576"/>
    </row>
    <row r="9751" spans="1:1" s="556" customFormat="1" ht="12" hidden="1" customHeight="1">
      <c r="A9751" s="576"/>
    </row>
    <row r="9752" spans="1:1" s="556" customFormat="1" ht="12" hidden="1" customHeight="1">
      <c r="A9752" s="576"/>
    </row>
    <row r="9753" spans="1:1" s="556" customFormat="1" ht="12" hidden="1" customHeight="1">
      <c r="A9753" s="576"/>
    </row>
    <row r="9754" spans="1:1" s="556" customFormat="1" ht="12" hidden="1" customHeight="1">
      <c r="A9754" s="576"/>
    </row>
    <row r="9755" spans="1:1" s="556" customFormat="1" ht="12" hidden="1" customHeight="1">
      <c r="A9755" s="576"/>
    </row>
    <row r="9756" spans="1:1" s="556" customFormat="1" ht="12" hidden="1" customHeight="1">
      <c r="A9756" s="576"/>
    </row>
    <row r="9757" spans="1:1" s="556" customFormat="1" ht="12" hidden="1" customHeight="1">
      <c r="A9757" s="576"/>
    </row>
    <row r="9758" spans="1:1" s="556" customFormat="1" ht="12" hidden="1" customHeight="1">
      <c r="A9758" s="576"/>
    </row>
    <row r="9759" spans="1:1" s="556" customFormat="1" ht="12" hidden="1" customHeight="1">
      <c r="A9759" s="576"/>
    </row>
    <row r="9760" spans="1:1" s="556" customFormat="1" ht="12" hidden="1" customHeight="1">
      <c r="A9760" s="576"/>
    </row>
    <row r="9761" spans="1:1" s="556" customFormat="1" ht="12" hidden="1" customHeight="1">
      <c r="A9761" s="576"/>
    </row>
    <row r="9762" spans="1:1" s="556" customFormat="1" ht="12" hidden="1" customHeight="1">
      <c r="A9762" s="576"/>
    </row>
    <row r="9763" spans="1:1" s="556" customFormat="1" ht="12" hidden="1" customHeight="1">
      <c r="A9763" s="576"/>
    </row>
    <row r="9764" spans="1:1" s="556" customFormat="1" ht="12" hidden="1" customHeight="1">
      <c r="A9764" s="576"/>
    </row>
    <row r="9765" spans="1:1" s="556" customFormat="1" ht="12" hidden="1" customHeight="1">
      <c r="A9765" s="576"/>
    </row>
    <row r="9766" spans="1:1" s="556" customFormat="1" ht="12" hidden="1" customHeight="1">
      <c r="A9766" s="576"/>
    </row>
    <row r="9767" spans="1:1" s="556" customFormat="1" ht="12" hidden="1" customHeight="1">
      <c r="A9767" s="576"/>
    </row>
    <row r="9768" spans="1:1" s="556" customFormat="1" ht="12" hidden="1" customHeight="1">
      <c r="A9768" s="576"/>
    </row>
    <row r="9769" spans="1:1" s="556" customFormat="1" ht="12" hidden="1" customHeight="1">
      <c r="A9769" s="576"/>
    </row>
    <row r="9770" spans="1:1" s="556" customFormat="1" ht="12" hidden="1" customHeight="1">
      <c r="A9770" s="576"/>
    </row>
    <row r="9771" spans="1:1" s="556" customFormat="1" ht="12" hidden="1" customHeight="1">
      <c r="A9771" s="576"/>
    </row>
    <row r="9772" spans="1:1" s="556" customFormat="1" ht="12" hidden="1" customHeight="1">
      <c r="A9772" s="576"/>
    </row>
    <row r="9773" spans="1:1" s="556" customFormat="1" ht="12" hidden="1" customHeight="1">
      <c r="A9773" s="576"/>
    </row>
    <row r="9774" spans="1:1" s="556" customFormat="1" ht="12" hidden="1" customHeight="1">
      <c r="A9774" s="576"/>
    </row>
    <row r="9775" spans="1:1" s="556" customFormat="1" ht="12" hidden="1" customHeight="1">
      <c r="A9775" s="576"/>
    </row>
    <row r="9776" spans="1:1" s="556" customFormat="1" ht="12" hidden="1" customHeight="1">
      <c r="A9776" s="576"/>
    </row>
    <row r="9777" spans="1:1" s="556" customFormat="1" ht="12" hidden="1" customHeight="1">
      <c r="A9777" s="576"/>
    </row>
    <row r="9778" spans="1:1" s="556" customFormat="1" ht="12" hidden="1" customHeight="1">
      <c r="A9778" s="576"/>
    </row>
    <row r="9779" spans="1:1" s="556" customFormat="1" ht="12" hidden="1" customHeight="1">
      <c r="A9779" s="576"/>
    </row>
    <row r="9780" spans="1:1" s="556" customFormat="1" ht="12" hidden="1" customHeight="1">
      <c r="A9780" s="576"/>
    </row>
    <row r="9781" spans="1:1" s="556" customFormat="1" ht="12" hidden="1" customHeight="1">
      <c r="A9781" s="576"/>
    </row>
    <row r="9782" spans="1:1" s="556" customFormat="1" ht="12" hidden="1" customHeight="1">
      <c r="A9782" s="576"/>
    </row>
    <row r="9783" spans="1:1" s="556" customFormat="1" ht="12" hidden="1" customHeight="1">
      <c r="A9783" s="576"/>
    </row>
    <row r="9784" spans="1:1" s="556" customFormat="1" ht="12" hidden="1" customHeight="1">
      <c r="A9784" s="576"/>
    </row>
    <row r="9785" spans="1:1" s="556" customFormat="1" ht="12" hidden="1" customHeight="1">
      <c r="A9785" s="576"/>
    </row>
    <row r="9786" spans="1:1" s="556" customFormat="1" ht="12" hidden="1" customHeight="1">
      <c r="A9786" s="576"/>
    </row>
    <row r="9787" spans="1:1" s="556" customFormat="1" ht="12" hidden="1" customHeight="1">
      <c r="A9787" s="576"/>
    </row>
    <row r="9788" spans="1:1" s="556" customFormat="1" ht="12" hidden="1" customHeight="1">
      <c r="A9788" s="576"/>
    </row>
    <row r="9789" spans="1:1" s="556" customFormat="1" ht="12" hidden="1" customHeight="1">
      <c r="A9789" s="576"/>
    </row>
    <row r="9790" spans="1:1" s="556" customFormat="1" ht="12" hidden="1" customHeight="1">
      <c r="A9790" s="576"/>
    </row>
    <row r="9791" spans="1:1" s="556" customFormat="1" ht="12" hidden="1" customHeight="1">
      <c r="A9791" s="576"/>
    </row>
    <row r="9792" spans="1:1" s="556" customFormat="1" ht="12" hidden="1" customHeight="1">
      <c r="A9792" s="576"/>
    </row>
    <row r="9793" spans="1:1" s="556" customFormat="1" ht="12" hidden="1" customHeight="1">
      <c r="A9793" s="576"/>
    </row>
    <row r="9794" spans="1:1" s="556" customFormat="1" ht="12" hidden="1" customHeight="1">
      <c r="A9794" s="576"/>
    </row>
    <row r="9795" spans="1:1" s="556" customFormat="1" ht="12" hidden="1" customHeight="1">
      <c r="A9795" s="576"/>
    </row>
    <row r="9796" spans="1:1" s="556" customFormat="1" ht="12" hidden="1" customHeight="1">
      <c r="A9796" s="576"/>
    </row>
    <row r="9797" spans="1:1" s="556" customFormat="1" ht="12" hidden="1" customHeight="1">
      <c r="A9797" s="576"/>
    </row>
    <row r="9798" spans="1:1" s="556" customFormat="1" ht="12" hidden="1" customHeight="1">
      <c r="A9798" s="576"/>
    </row>
    <row r="9799" spans="1:1" s="556" customFormat="1" ht="12" hidden="1" customHeight="1">
      <c r="A9799" s="576"/>
    </row>
    <row r="9800" spans="1:1" s="556" customFormat="1" ht="12" hidden="1" customHeight="1">
      <c r="A9800" s="576"/>
    </row>
    <row r="9801" spans="1:1" s="556" customFormat="1" ht="12" hidden="1" customHeight="1">
      <c r="A9801" s="576"/>
    </row>
    <row r="9802" spans="1:1" s="556" customFormat="1" ht="12" hidden="1" customHeight="1">
      <c r="A9802" s="576"/>
    </row>
    <row r="9803" spans="1:1" s="556" customFormat="1" ht="12" hidden="1" customHeight="1">
      <c r="A9803" s="576"/>
    </row>
    <row r="9804" spans="1:1" s="556" customFormat="1" ht="12" hidden="1" customHeight="1">
      <c r="A9804" s="576"/>
    </row>
    <row r="9805" spans="1:1" s="556" customFormat="1" ht="12" hidden="1" customHeight="1">
      <c r="A9805" s="576"/>
    </row>
    <row r="9806" spans="1:1" s="556" customFormat="1" ht="12" hidden="1" customHeight="1">
      <c r="A9806" s="576"/>
    </row>
    <row r="9807" spans="1:1" s="556" customFormat="1" ht="12" hidden="1" customHeight="1">
      <c r="A9807" s="576"/>
    </row>
    <row r="9808" spans="1:1" s="556" customFormat="1" ht="12" hidden="1" customHeight="1">
      <c r="A9808" s="576"/>
    </row>
    <row r="9809" spans="1:1" s="556" customFormat="1" ht="12" hidden="1" customHeight="1">
      <c r="A9809" s="576"/>
    </row>
    <row r="9810" spans="1:1" s="556" customFormat="1" ht="12" hidden="1" customHeight="1">
      <c r="A9810" s="576"/>
    </row>
    <row r="9811" spans="1:1" s="556" customFormat="1" ht="12" hidden="1" customHeight="1">
      <c r="A9811" s="576"/>
    </row>
    <row r="9812" spans="1:1" s="556" customFormat="1" ht="12" hidden="1" customHeight="1">
      <c r="A9812" s="576"/>
    </row>
    <row r="9813" spans="1:1" s="556" customFormat="1" ht="12" hidden="1" customHeight="1">
      <c r="A9813" s="576"/>
    </row>
    <row r="9814" spans="1:1" s="556" customFormat="1" ht="12" hidden="1" customHeight="1">
      <c r="A9814" s="576"/>
    </row>
    <row r="9815" spans="1:1" s="556" customFormat="1" ht="12" hidden="1" customHeight="1">
      <c r="A9815" s="576"/>
    </row>
    <row r="9816" spans="1:1" s="556" customFormat="1" ht="12" hidden="1" customHeight="1">
      <c r="A9816" s="576"/>
    </row>
    <row r="9817" spans="1:1" s="556" customFormat="1" ht="12" hidden="1" customHeight="1">
      <c r="A9817" s="576"/>
    </row>
    <row r="9818" spans="1:1" s="556" customFormat="1" ht="12" hidden="1" customHeight="1">
      <c r="A9818" s="576"/>
    </row>
    <row r="9819" spans="1:1" s="556" customFormat="1" ht="12" hidden="1" customHeight="1">
      <c r="A9819" s="576"/>
    </row>
    <row r="9820" spans="1:1" s="556" customFormat="1" ht="12" hidden="1" customHeight="1">
      <c r="A9820" s="576"/>
    </row>
    <row r="9821" spans="1:1" s="556" customFormat="1" ht="12" hidden="1" customHeight="1">
      <c r="A9821" s="576"/>
    </row>
    <row r="9822" spans="1:1" s="556" customFormat="1" ht="12" hidden="1" customHeight="1">
      <c r="A9822" s="576"/>
    </row>
    <row r="9823" spans="1:1" s="556" customFormat="1" ht="12" hidden="1" customHeight="1">
      <c r="A9823" s="576"/>
    </row>
    <row r="9824" spans="1:1" s="556" customFormat="1" ht="12" hidden="1" customHeight="1">
      <c r="A9824" s="576"/>
    </row>
    <row r="9825" spans="1:1" s="556" customFormat="1" ht="12" hidden="1" customHeight="1">
      <c r="A9825" s="576"/>
    </row>
    <row r="9826" spans="1:1" s="556" customFormat="1" ht="12" hidden="1" customHeight="1">
      <c r="A9826" s="576"/>
    </row>
    <row r="9827" spans="1:1" s="556" customFormat="1" ht="12" hidden="1" customHeight="1">
      <c r="A9827" s="576"/>
    </row>
    <row r="9828" spans="1:1" s="556" customFormat="1" ht="12" hidden="1" customHeight="1">
      <c r="A9828" s="576"/>
    </row>
    <row r="9829" spans="1:1" s="556" customFormat="1" ht="12" hidden="1" customHeight="1">
      <c r="A9829" s="576"/>
    </row>
    <row r="9830" spans="1:1" s="556" customFormat="1" ht="12" hidden="1" customHeight="1">
      <c r="A9830" s="576"/>
    </row>
    <row r="9831" spans="1:1" s="556" customFormat="1" ht="12" hidden="1" customHeight="1">
      <c r="A9831" s="576"/>
    </row>
    <row r="9832" spans="1:1" s="556" customFormat="1" ht="12" hidden="1" customHeight="1">
      <c r="A9832" s="576"/>
    </row>
    <row r="9833" spans="1:1" s="556" customFormat="1" ht="12" hidden="1" customHeight="1">
      <c r="A9833" s="576"/>
    </row>
    <row r="9834" spans="1:1" s="556" customFormat="1" ht="12" hidden="1" customHeight="1">
      <c r="A9834" s="576"/>
    </row>
    <row r="9835" spans="1:1" s="556" customFormat="1" ht="12" hidden="1" customHeight="1">
      <c r="A9835" s="576"/>
    </row>
    <row r="9836" spans="1:1" s="556" customFormat="1" ht="12" hidden="1" customHeight="1">
      <c r="A9836" s="576"/>
    </row>
    <row r="9837" spans="1:1" s="556" customFormat="1" ht="12" hidden="1" customHeight="1">
      <c r="A9837" s="576"/>
    </row>
    <row r="9838" spans="1:1" s="556" customFormat="1" ht="12" hidden="1" customHeight="1">
      <c r="A9838" s="576"/>
    </row>
    <row r="9839" spans="1:1" s="556" customFormat="1" ht="12" hidden="1" customHeight="1">
      <c r="A9839" s="576"/>
    </row>
    <row r="9840" spans="1:1" s="556" customFormat="1" ht="12" hidden="1" customHeight="1">
      <c r="A9840" s="576"/>
    </row>
    <row r="9841" spans="1:1" s="556" customFormat="1" ht="12" hidden="1" customHeight="1">
      <c r="A9841" s="576"/>
    </row>
    <row r="9842" spans="1:1" s="556" customFormat="1" ht="12" hidden="1" customHeight="1">
      <c r="A9842" s="576"/>
    </row>
    <row r="9843" spans="1:1" s="556" customFormat="1" ht="12" hidden="1" customHeight="1">
      <c r="A9843" s="576"/>
    </row>
    <row r="9844" spans="1:1" s="556" customFormat="1" ht="12" hidden="1" customHeight="1">
      <c r="A9844" s="576"/>
    </row>
    <row r="9845" spans="1:1" s="556" customFormat="1" ht="12" hidden="1" customHeight="1">
      <c r="A9845" s="576"/>
    </row>
    <row r="9846" spans="1:1" s="556" customFormat="1" ht="12" hidden="1" customHeight="1">
      <c r="A9846" s="576"/>
    </row>
    <row r="9847" spans="1:1" s="556" customFormat="1" ht="12" hidden="1" customHeight="1">
      <c r="A9847" s="576"/>
    </row>
    <row r="9848" spans="1:1" s="556" customFormat="1" ht="12" hidden="1" customHeight="1">
      <c r="A9848" s="576"/>
    </row>
    <row r="9849" spans="1:1" s="556" customFormat="1" ht="12" hidden="1" customHeight="1">
      <c r="A9849" s="576"/>
    </row>
    <row r="9850" spans="1:1" s="556" customFormat="1" ht="12" hidden="1" customHeight="1">
      <c r="A9850" s="576"/>
    </row>
    <row r="9851" spans="1:1" s="556" customFormat="1" ht="12" hidden="1" customHeight="1">
      <c r="A9851" s="576"/>
    </row>
    <row r="9852" spans="1:1" s="556" customFormat="1" ht="12" hidden="1" customHeight="1">
      <c r="A9852" s="576"/>
    </row>
    <row r="9853" spans="1:1" s="556" customFormat="1" ht="12" hidden="1" customHeight="1">
      <c r="A9853" s="576"/>
    </row>
    <row r="9854" spans="1:1" s="556" customFormat="1" ht="12" hidden="1" customHeight="1">
      <c r="A9854" s="576"/>
    </row>
    <row r="9855" spans="1:1" s="556" customFormat="1" ht="12" hidden="1" customHeight="1">
      <c r="A9855" s="576"/>
    </row>
    <row r="9856" spans="1:1" s="556" customFormat="1" ht="12" hidden="1" customHeight="1">
      <c r="A9856" s="576"/>
    </row>
    <row r="9857" spans="1:1" s="556" customFormat="1" ht="12" hidden="1" customHeight="1">
      <c r="A9857" s="576"/>
    </row>
    <row r="9858" spans="1:1" s="556" customFormat="1" ht="12" hidden="1" customHeight="1">
      <c r="A9858" s="576"/>
    </row>
    <row r="9859" spans="1:1" s="556" customFormat="1" ht="12" hidden="1" customHeight="1">
      <c r="A9859" s="576"/>
    </row>
    <row r="9860" spans="1:1" s="556" customFormat="1" ht="12" hidden="1" customHeight="1">
      <c r="A9860" s="576"/>
    </row>
    <row r="9861" spans="1:1" s="556" customFormat="1" ht="12" hidden="1" customHeight="1">
      <c r="A9861" s="576"/>
    </row>
    <row r="9862" spans="1:1" s="556" customFormat="1" ht="12" hidden="1" customHeight="1">
      <c r="A9862" s="576"/>
    </row>
    <row r="9863" spans="1:1" s="556" customFormat="1" ht="12" hidden="1" customHeight="1">
      <c r="A9863" s="576"/>
    </row>
    <row r="9864" spans="1:1" s="556" customFormat="1" ht="12" hidden="1" customHeight="1">
      <c r="A9864" s="576"/>
    </row>
    <row r="9865" spans="1:1" s="556" customFormat="1" ht="12" hidden="1" customHeight="1">
      <c r="A9865" s="576"/>
    </row>
    <row r="9866" spans="1:1" s="556" customFormat="1" ht="12" hidden="1" customHeight="1">
      <c r="A9866" s="576"/>
    </row>
    <row r="9867" spans="1:1" s="556" customFormat="1" ht="12" hidden="1" customHeight="1">
      <c r="A9867" s="576"/>
    </row>
    <row r="9868" spans="1:1" s="556" customFormat="1" ht="12" hidden="1" customHeight="1">
      <c r="A9868" s="576"/>
    </row>
    <row r="9869" spans="1:1" s="556" customFormat="1" ht="12" hidden="1" customHeight="1">
      <c r="A9869" s="576"/>
    </row>
    <row r="9870" spans="1:1" s="556" customFormat="1" ht="12" hidden="1" customHeight="1">
      <c r="A9870" s="576"/>
    </row>
    <row r="9871" spans="1:1" s="556" customFormat="1" ht="12" hidden="1" customHeight="1">
      <c r="A9871" s="576"/>
    </row>
    <row r="9872" spans="1:1" s="556" customFormat="1" ht="12" hidden="1" customHeight="1">
      <c r="A9872" s="576"/>
    </row>
    <row r="9873" spans="1:1" s="556" customFormat="1" ht="12" hidden="1" customHeight="1">
      <c r="A9873" s="576"/>
    </row>
    <row r="9874" spans="1:1" s="556" customFormat="1" ht="12" hidden="1" customHeight="1">
      <c r="A9874" s="576"/>
    </row>
    <row r="9875" spans="1:1" s="556" customFormat="1" ht="12" hidden="1" customHeight="1">
      <c r="A9875" s="576"/>
    </row>
    <row r="9876" spans="1:1" s="556" customFormat="1" ht="12" hidden="1" customHeight="1">
      <c r="A9876" s="576"/>
    </row>
    <row r="9877" spans="1:1" s="556" customFormat="1" ht="12" hidden="1" customHeight="1">
      <c r="A9877" s="576"/>
    </row>
    <row r="9878" spans="1:1" s="556" customFormat="1" ht="12" hidden="1" customHeight="1">
      <c r="A9878" s="576"/>
    </row>
    <row r="9879" spans="1:1" s="556" customFormat="1" ht="12" hidden="1" customHeight="1">
      <c r="A9879" s="576"/>
    </row>
    <row r="9880" spans="1:1" s="556" customFormat="1" ht="12" hidden="1" customHeight="1">
      <c r="A9880" s="576"/>
    </row>
    <row r="9881" spans="1:1" s="556" customFormat="1" ht="12" hidden="1" customHeight="1">
      <c r="A9881" s="576"/>
    </row>
    <row r="9882" spans="1:1" s="556" customFormat="1" ht="12" hidden="1" customHeight="1">
      <c r="A9882" s="576"/>
    </row>
    <row r="9883" spans="1:1" s="556" customFormat="1" ht="12" hidden="1" customHeight="1">
      <c r="A9883" s="576"/>
    </row>
    <row r="9884" spans="1:1" s="556" customFormat="1" ht="12" hidden="1" customHeight="1">
      <c r="A9884" s="576"/>
    </row>
    <row r="9885" spans="1:1" s="556" customFormat="1" ht="12" hidden="1" customHeight="1">
      <c r="A9885" s="576"/>
    </row>
    <row r="9886" spans="1:1" s="556" customFormat="1" ht="12" hidden="1" customHeight="1">
      <c r="A9886" s="576"/>
    </row>
    <row r="9887" spans="1:1" s="556" customFormat="1" ht="12" hidden="1" customHeight="1">
      <c r="A9887" s="576"/>
    </row>
    <row r="9888" spans="1:1" s="556" customFormat="1" ht="12" hidden="1" customHeight="1">
      <c r="A9888" s="576"/>
    </row>
    <row r="9889" spans="1:1" s="556" customFormat="1" ht="12" hidden="1" customHeight="1">
      <c r="A9889" s="576"/>
    </row>
    <row r="9890" spans="1:1" s="556" customFormat="1" ht="12" hidden="1" customHeight="1">
      <c r="A9890" s="576"/>
    </row>
    <row r="9891" spans="1:1" s="556" customFormat="1" ht="12" hidden="1" customHeight="1">
      <c r="A9891" s="576"/>
    </row>
    <row r="9892" spans="1:1" s="556" customFormat="1" ht="12" hidden="1" customHeight="1">
      <c r="A9892" s="576"/>
    </row>
    <row r="9893" spans="1:1" s="556" customFormat="1" ht="12" hidden="1" customHeight="1">
      <c r="A9893" s="576"/>
    </row>
    <row r="9894" spans="1:1" s="556" customFormat="1" ht="12" hidden="1" customHeight="1">
      <c r="A9894" s="576"/>
    </row>
    <row r="9895" spans="1:1" s="556" customFormat="1" ht="12" hidden="1" customHeight="1">
      <c r="A9895" s="576"/>
    </row>
    <row r="9896" spans="1:1" s="556" customFormat="1" ht="12" hidden="1" customHeight="1">
      <c r="A9896" s="576"/>
    </row>
    <row r="9897" spans="1:1" s="556" customFormat="1" ht="12" hidden="1" customHeight="1">
      <c r="A9897" s="576"/>
    </row>
    <row r="9898" spans="1:1" s="556" customFormat="1" ht="12" hidden="1" customHeight="1">
      <c r="A9898" s="576"/>
    </row>
    <row r="9899" spans="1:1" s="556" customFormat="1" ht="12" hidden="1" customHeight="1">
      <c r="A9899" s="576"/>
    </row>
    <row r="9900" spans="1:1" s="556" customFormat="1" ht="12" hidden="1" customHeight="1">
      <c r="A9900" s="576"/>
    </row>
    <row r="9901" spans="1:1" s="556" customFormat="1" ht="12" hidden="1" customHeight="1">
      <c r="A9901" s="576"/>
    </row>
    <row r="9902" spans="1:1" s="556" customFormat="1" ht="12" hidden="1" customHeight="1">
      <c r="A9902" s="576"/>
    </row>
    <row r="9903" spans="1:1" s="556" customFormat="1" ht="12" hidden="1" customHeight="1">
      <c r="A9903" s="576"/>
    </row>
    <row r="9904" spans="1:1" s="556" customFormat="1" ht="12" hidden="1" customHeight="1">
      <c r="A9904" s="576"/>
    </row>
    <row r="9905" spans="1:1" s="556" customFormat="1" ht="12" hidden="1" customHeight="1">
      <c r="A9905" s="576"/>
    </row>
    <row r="9906" spans="1:1" s="556" customFormat="1" ht="12" hidden="1" customHeight="1">
      <c r="A9906" s="576"/>
    </row>
    <row r="9907" spans="1:1" s="556" customFormat="1" ht="12" hidden="1" customHeight="1">
      <c r="A9907" s="576"/>
    </row>
    <row r="9908" spans="1:1" s="556" customFormat="1" ht="12" hidden="1" customHeight="1">
      <c r="A9908" s="576"/>
    </row>
    <row r="9909" spans="1:1" s="556" customFormat="1" ht="12" hidden="1" customHeight="1">
      <c r="A9909" s="576"/>
    </row>
    <row r="9910" spans="1:1" s="556" customFormat="1" ht="12" hidden="1" customHeight="1">
      <c r="A9910" s="576"/>
    </row>
    <row r="9911" spans="1:1" s="556" customFormat="1" ht="12" hidden="1" customHeight="1">
      <c r="A9911" s="576"/>
    </row>
    <row r="9912" spans="1:1" s="556" customFormat="1" ht="12" hidden="1" customHeight="1">
      <c r="A9912" s="576"/>
    </row>
    <row r="9913" spans="1:1" s="556" customFormat="1" ht="12" hidden="1" customHeight="1">
      <c r="A9913" s="576"/>
    </row>
    <row r="9914" spans="1:1" s="556" customFormat="1" ht="12" hidden="1" customHeight="1">
      <c r="A9914" s="576"/>
    </row>
    <row r="9915" spans="1:1" s="556" customFormat="1" ht="12" hidden="1" customHeight="1">
      <c r="A9915" s="576"/>
    </row>
    <row r="9916" spans="1:1" s="556" customFormat="1" ht="12" hidden="1" customHeight="1">
      <c r="A9916" s="576"/>
    </row>
    <row r="9917" spans="1:1" s="556" customFormat="1" ht="12" hidden="1" customHeight="1">
      <c r="A9917" s="576"/>
    </row>
    <row r="9918" spans="1:1" s="556" customFormat="1" ht="12" hidden="1" customHeight="1">
      <c r="A9918" s="576"/>
    </row>
    <row r="9919" spans="1:1" s="556" customFormat="1" ht="12" hidden="1" customHeight="1">
      <c r="A9919" s="576"/>
    </row>
    <row r="9920" spans="1:1" s="556" customFormat="1" ht="12" hidden="1" customHeight="1">
      <c r="A9920" s="576"/>
    </row>
    <row r="9921" spans="1:1" s="556" customFormat="1" ht="12" hidden="1" customHeight="1">
      <c r="A9921" s="576"/>
    </row>
    <row r="9922" spans="1:1" s="556" customFormat="1" ht="12" hidden="1" customHeight="1">
      <c r="A9922" s="576"/>
    </row>
    <row r="9923" spans="1:1" s="556" customFormat="1" ht="12" hidden="1" customHeight="1">
      <c r="A9923" s="576"/>
    </row>
    <row r="9924" spans="1:1" s="556" customFormat="1" ht="12" hidden="1" customHeight="1">
      <c r="A9924" s="576"/>
    </row>
    <row r="9925" spans="1:1" s="556" customFormat="1" ht="12" hidden="1" customHeight="1">
      <c r="A9925" s="576"/>
    </row>
    <row r="9926" spans="1:1" s="556" customFormat="1" ht="12" hidden="1" customHeight="1">
      <c r="A9926" s="576"/>
    </row>
    <row r="9927" spans="1:1" s="556" customFormat="1" ht="12" hidden="1" customHeight="1">
      <c r="A9927" s="576"/>
    </row>
    <row r="9928" spans="1:1" s="556" customFormat="1" ht="12" hidden="1" customHeight="1">
      <c r="A9928" s="576"/>
    </row>
    <row r="9929" spans="1:1" s="556" customFormat="1" ht="12" hidden="1" customHeight="1">
      <c r="A9929" s="576"/>
    </row>
    <row r="9930" spans="1:1" s="556" customFormat="1" ht="12" hidden="1" customHeight="1">
      <c r="A9930" s="576"/>
    </row>
    <row r="9931" spans="1:1" s="556" customFormat="1" ht="12" hidden="1" customHeight="1">
      <c r="A9931" s="576"/>
    </row>
    <row r="9932" spans="1:1" s="556" customFormat="1" ht="12" hidden="1" customHeight="1">
      <c r="A9932" s="576"/>
    </row>
    <row r="9933" spans="1:1" s="556" customFormat="1" ht="12" hidden="1" customHeight="1">
      <c r="A9933" s="576"/>
    </row>
    <row r="9934" spans="1:1" s="556" customFormat="1" ht="12" hidden="1" customHeight="1">
      <c r="A9934" s="576"/>
    </row>
    <row r="9935" spans="1:1" s="556" customFormat="1" ht="12" hidden="1" customHeight="1">
      <c r="A9935" s="576"/>
    </row>
    <row r="9936" spans="1:1" s="556" customFormat="1" ht="12" hidden="1" customHeight="1">
      <c r="A9936" s="576"/>
    </row>
    <row r="9937" spans="1:1" s="556" customFormat="1" ht="12" hidden="1" customHeight="1">
      <c r="A9937" s="576"/>
    </row>
    <row r="9938" spans="1:1" s="556" customFormat="1" ht="12" hidden="1" customHeight="1">
      <c r="A9938" s="576"/>
    </row>
    <row r="9939" spans="1:1" s="556" customFormat="1" ht="12" hidden="1" customHeight="1">
      <c r="A9939" s="576"/>
    </row>
    <row r="9940" spans="1:1" s="556" customFormat="1" ht="12" hidden="1" customHeight="1">
      <c r="A9940" s="576"/>
    </row>
    <row r="9941" spans="1:1" s="556" customFormat="1" ht="12" hidden="1" customHeight="1">
      <c r="A9941" s="576"/>
    </row>
    <row r="9942" spans="1:1" s="556" customFormat="1" ht="12" hidden="1" customHeight="1">
      <c r="A9942" s="576"/>
    </row>
    <row r="9943" spans="1:1" s="556" customFormat="1" ht="12" hidden="1" customHeight="1">
      <c r="A9943" s="576"/>
    </row>
    <row r="9944" spans="1:1" s="556" customFormat="1" ht="12" hidden="1" customHeight="1">
      <c r="A9944" s="576"/>
    </row>
    <row r="9945" spans="1:1" s="556" customFormat="1" ht="12" hidden="1" customHeight="1">
      <c r="A9945" s="576"/>
    </row>
    <row r="9946" spans="1:1" s="556" customFormat="1" ht="12" hidden="1" customHeight="1">
      <c r="A9946" s="576"/>
    </row>
    <row r="9947" spans="1:1" s="556" customFormat="1" ht="12" hidden="1" customHeight="1">
      <c r="A9947" s="576"/>
    </row>
    <row r="9948" spans="1:1" s="556" customFormat="1" ht="12" hidden="1" customHeight="1">
      <c r="A9948" s="576"/>
    </row>
    <row r="9949" spans="1:1" s="556" customFormat="1" ht="12" hidden="1" customHeight="1">
      <c r="A9949" s="576"/>
    </row>
    <row r="9950" spans="1:1" s="556" customFormat="1" ht="12" hidden="1" customHeight="1">
      <c r="A9950" s="576"/>
    </row>
    <row r="9951" spans="1:1" s="556" customFormat="1" ht="12" hidden="1" customHeight="1">
      <c r="A9951" s="576"/>
    </row>
    <row r="9952" spans="1:1" s="556" customFormat="1" ht="12" hidden="1" customHeight="1">
      <c r="A9952" s="576"/>
    </row>
    <row r="9953" spans="1:1" s="556" customFormat="1" ht="12" hidden="1" customHeight="1">
      <c r="A9953" s="576"/>
    </row>
    <row r="9954" spans="1:1" s="556" customFormat="1" ht="12" hidden="1" customHeight="1">
      <c r="A9954" s="576"/>
    </row>
    <row r="9955" spans="1:1" s="556" customFormat="1" ht="12" hidden="1" customHeight="1">
      <c r="A9955" s="576"/>
    </row>
    <row r="9956" spans="1:1" s="556" customFormat="1" ht="12" hidden="1" customHeight="1">
      <c r="A9956" s="576"/>
    </row>
    <row r="9957" spans="1:1" s="556" customFormat="1" ht="12" hidden="1" customHeight="1">
      <c r="A9957" s="576"/>
    </row>
    <row r="9958" spans="1:1" s="556" customFormat="1" ht="12" hidden="1" customHeight="1">
      <c r="A9958" s="576"/>
    </row>
    <row r="9959" spans="1:1" s="556" customFormat="1" ht="12" hidden="1" customHeight="1">
      <c r="A9959" s="576"/>
    </row>
    <row r="9960" spans="1:1" s="556" customFormat="1" ht="12" hidden="1" customHeight="1">
      <c r="A9960" s="576"/>
    </row>
    <row r="9961" spans="1:1" s="556" customFormat="1" ht="12" hidden="1" customHeight="1">
      <c r="A9961" s="576"/>
    </row>
    <row r="9962" spans="1:1" s="556" customFormat="1" ht="12" hidden="1" customHeight="1">
      <c r="A9962" s="576"/>
    </row>
    <row r="9963" spans="1:1" s="556" customFormat="1" ht="12" hidden="1" customHeight="1">
      <c r="A9963" s="576"/>
    </row>
    <row r="9964" spans="1:1" s="556" customFormat="1" ht="12" hidden="1" customHeight="1">
      <c r="A9964" s="576"/>
    </row>
    <row r="9965" spans="1:1" s="556" customFormat="1" ht="12" hidden="1" customHeight="1">
      <c r="A9965" s="576"/>
    </row>
    <row r="9966" spans="1:1" s="556" customFormat="1" ht="12" hidden="1" customHeight="1">
      <c r="A9966" s="576"/>
    </row>
    <row r="9967" spans="1:1" s="556" customFormat="1" ht="12" hidden="1" customHeight="1">
      <c r="A9967" s="576"/>
    </row>
    <row r="9968" spans="1:1" s="556" customFormat="1" ht="12" hidden="1" customHeight="1">
      <c r="A9968" s="576"/>
    </row>
    <row r="9969" spans="1:1" s="556" customFormat="1" ht="12" hidden="1" customHeight="1">
      <c r="A9969" s="576"/>
    </row>
    <row r="9970" spans="1:1" s="556" customFormat="1" ht="12" hidden="1" customHeight="1">
      <c r="A9970" s="576"/>
    </row>
    <row r="9971" spans="1:1" s="556" customFormat="1" ht="12" hidden="1" customHeight="1">
      <c r="A9971" s="576"/>
    </row>
    <row r="9972" spans="1:1" s="556" customFormat="1" ht="12" hidden="1" customHeight="1">
      <c r="A9972" s="576"/>
    </row>
    <row r="9973" spans="1:1" s="556" customFormat="1" ht="12" hidden="1" customHeight="1">
      <c r="A9973" s="576"/>
    </row>
    <row r="9974" spans="1:1" s="556" customFormat="1" ht="12" hidden="1" customHeight="1">
      <c r="A9974" s="576"/>
    </row>
    <row r="9975" spans="1:1" s="556" customFormat="1" ht="12" hidden="1" customHeight="1">
      <c r="A9975" s="576"/>
    </row>
    <row r="9976" spans="1:1" s="556" customFormat="1" ht="12" hidden="1" customHeight="1">
      <c r="A9976" s="576"/>
    </row>
    <row r="9977" spans="1:1" s="556" customFormat="1" ht="12" hidden="1" customHeight="1">
      <c r="A9977" s="576"/>
    </row>
    <row r="9978" spans="1:1" s="556" customFormat="1" ht="12" hidden="1" customHeight="1">
      <c r="A9978" s="576"/>
    </row>
    <row r="9979" spans="1:1" s="556" customFormat="1" ht="12" hidden="1" customHeight="1">
      <c r="A9979" s="576"/>
    </row>
    <row r="9980" spans="1:1" s="556" customFormat="1" ht="12" hidden="1" customHeight="1">
      <c r="A9980" s="576"/>
    </row>
    <row r="9981" spans="1:1" s="556" customFormat="1" ht="12" hidden="1" customHeight="1">
      <c r="A9981" s="576"/>
    </row>
    <row r="9982" spans="1:1" s="556" customFormat="1" ht="12" hidden="1" customHeight="1">
      <c r="A9982" s="576"/>
    </row>
    <row r="9983" spans="1:1" s="556" customFormat="1" ht="12" hidden="1" customHeight="1">
      <c r="A9983" s="576"/>
    </row>
    <row r="9984" spans="1:1" s="556" customFormat="1" ht="12" hidden="1" customHeight="1">
      <c r="A9984" s="576"/>
    </row>
    <row r="9985" spans="1:1" s="556" customFormat="1" ht="12" hidden="1" customHeight="1">
      <c r="A9985" s="576"/>
    </row>
    <row r="9986" spans="1:1" s="556" customFormat="1" ht="12" hidden="1" customHeight="1">
      <c r="A9986" s="576"/>
    </row>
    <row r="9987" spans="1:1" s="556" customFormat="1" ht="12" hidden="1" customHeight="1">
      <c r="A9987" s="576"/>
    </row>
    <row r="9988" spans="1:1" s="556" customFormat="1" ht="12" hidden="1" customHeight="1">
      <c r="A9988" s="576"/>
    </row>
    <row r="9989" spans="1:1" s="556" customFormat="1" ht="12" hidden="1" customHeight="1">
      <c r="A9989" s="576"/>
    </row>
    <row r="9990" spans="1:1" s="556" customFormat="1" ht="12" hidden="1" customHeight="1">
      <c r="A9990" s="576"/>
    </row>
    <row r="9991" spans="1:1" s="556" customFormat="1" ht="12" hidden="1" customHeight="1">
      <c r="A9991" s="576"/>
    </row>
    <row r="9992" spans="1:1" s="556" customFormat="1" ht="12" hidden="1" customHeight="1">
      <c r="A9992" s="576"/>
    </row>
    <row r="9993" spans="1:1" s="556" customFormat="1" ht="12" hidden="1" customHeight="1">
      <c r="A9993" s="576"/>
    </row>
    <row r="9994" spans="1:1" s="556" customFormat="1" ht="12" hidden="1" customHeight="1">
      <c r="A9994" s="576"/>
    </row>
    <row r="9995" spans="1:1" s="556" customFormat="1" ht="12" hidden="1" customHeight="1">
      <c r="A9995" s="576"/>
    </row>
    <row r="9996" spans="1:1" s="556" customFormat="1" ht="12" hidden="1" customHeight="1">
      <c r="A9996" s="576"/>
    </row>
    <row r="9997" spans="1:1" s="556" customFormat="1" ht="12" hidden="1" customHeight="1">
      <c r="A9997" s="576"/>
    </row>
    <row r="9998" spans="1:1" s="556" customFormat="1" ht="12" hidden="1" customHeight="1">
      <c r="A9998" s="576"/>
    </row>
    <row r="9999" spans="1:1" s="556" customFormat="1" ht="12" hidden="1" customHeight="1">
      <c r="A9999" s="576"/>
    </row>
    <row r="10000" spans="1:1" s="556" customFormat="1" ht="12" hidden="1" customHeight="1">
      <c r="A10000" s="576"/>
    </row>
    <row r="10001" spans="1:1" s="556" customFormat="1" ht="12" hidden="1" customHeight="1">
      <c r="A10001" s="576"/>
    </row>
    <row r="10002" spans="1:1" s="556" customFormat="1" ht="12" hidden="1" customHeight="1">
      <c r="A10002" s="576"/>
    </row>
    <row r="10003" spans="1:1" s="556" customFormat="1" ht="12" hidden="1" customHeight="1">
      <c r="A10003" s="576"/>
    </row>
    <row r="10004" spans="1:1" s="556" customFormat="1" ht="12" hidden="1" customHeight="1">
      <c r="A10004" s="576"/>
    </row>
    <row r="10005" spans="1:1" s="556" customFormat="1" ht="12" hidden="1" customHeight="1">
      <c r="A10005" s="576"/>
    </row>
    <row r="10006" spans="1:1" s="556" customFormat="1" ht="12" hidden="1" customHeight="1">
      <c r="A10006" s="576"/>
    </row>
    <row r="10007" spans="1:1" s="556" customFormat="1" ht="12" hidden="1" customHeight="1">
      <c r="A10007" s="576"/>
    </row>
    <row r="10008" spans="1:1" s="556" customFormat="1" ht="12" hidden="1" customHeight="1">
      <c r="A10008" s="576"/>
    </row>
    <row r="10009" spans="1:1" s="556" customFormat="1" ht="12" hidden="1" customHeight="1">
      <c r="A10009" s="576"/>
    </row>
    <row r="10010" spans="1:1" s="556" customFormat="1" ht="12" hidden="1" customHeight="1">
      <c r="A10010" s="576"/>
    </row>
    <row r="10011" spans="1:1" s="556" customFormat="1" ht="12" hidden="1" customHeight="1">
      <c r="A10011" s="576"/>
    </row>
    <row r="10012" spans="1:1" s="556" customFormat="1" ht="12" hidden="1" customHeight="1">
      <c r="A10012" s="576"/>
    </row>
    <row r="10013" spans="1:1" s="556" customFormat="1" ht="12" hidden="1" customHeight="1">
      <c r="A10013" s="576"/>
    </row>
    <row r="10014" spans="1:1" s="556" customFormat="1" ht="12" hidden="1" customHeight="1">
      <c r="A10014" s="576"/>
    </row>
    <row r="10015" spans="1:1" s="556" customFormat="1" ht="12" hidden="1" customHeight="1">
      <c r="A10015" s="576"/>
    </row>
    <row r="10016" spans="1:1" s="556" customFormat="1" ht="12" hidden="1" customHeight="1">
      <c r="A10016" s="576"/>
    </row>
    <row r="10017" spans="1:1" s="556" customFormat="1" ht="12" hidden="1" customHeight="1">
      <c r="A10017" s="576"/>
    </row>
    <row r="10018" spans="1:1" s="556" customFormat="1" ht="12" hidden="1" customHeight="1">
      <c r="A10018" s="576"/>
    </row>
    <row r="10019" spans="1:1" s="556" customFormat="1" ht="12" hidden="1" customHeight="1">
      <c r="A10019" s="576"/>
    </row>
    <row r="10020" spans="1:1" s="556" customFormat="1" ht="12" hidden="1" customHeight="1">
      <c r="A10020" s="576"/>
    </row>
    <row r="10021" spans="1:1" s="556" customFormat="1" ht="12" hidden="1" customHeight="1">
      <c r="A10021" s="576"/>
    </row>
    <row r="10022" spans="1:1" s="556" customFormat="1" ht="12" hidden="1" customHeight="1">
      <c r="A10022" s="576"/>
    </row>
    <row r="10023" spans="1:1" s="556" customFormat="1" ht="12" hidden="1" customHeight="1">
      <c r="A10023" s="576"/>
    </row>
    <row r="10024" spans="1:1" s="556" customFormat="1" ht="12" hidden="1" customHeight="1">
      <c r="A10024" s="576"/>
    </row>
    <row r="10025" spans="1:1" s="556" customFormat="1" ht="12" hidden="1" customHeight="1">
      <c r="A10025" s="576"/>
    </row>
    <row r="10026" spans="1:1" s="556" customFormat="1" ht="12" hidden="1" customHeight="1">
      <c r="A10026" s="576"/>
    </row>
    <row r="10027" spans="1:1" s="556" customFormat="1" ht="12" hidden="1" customHeight="1">
      <c r="A10027" s="576"/>
    </row>
    <row r="10028" spans="1:1" s="556" customFormat="1" ht="12" hidden="1" customHeight="1">
      <c r="A10028" s="576"/>
    </row>
    <row r="10029" spans="1:1" s="556" customFormat="1" ht="12" hidden="1" customHeight="1">
      <c r="A10029" s="576"/>
    </row>
    <row r="10030" spans="1:1" s="556" customFormat="1" ht="12" hidden="1" customHeight="1">
      <c r="A10030" s="576"/>
    </row>
    <row r="10031" spans="1:1" s="556" customFormat="1" ht="12" hidden="1" customHeight="1">
      <c r="A10031" s="576"/>
    </row>
    <row r="10032" spans="1:1" s="556" customFormat="1" ht="12" hidden="1" customHeight="1">
      <c r="A10032" s="576"/>
    </row>
    <row r="10033" spans="1:1" s="556" customFormat="1" ht="12" hidden="1" customHeight="1">
      <c r="A10033" s="576"/>
    </row>
    <row r="10034" spans="1:1" s="556" customFormat="1" ht="12" hidden="1" customHeight="1">
      <c r="A10034" s="576"/>
    </row>
    <row r="10035" spans="1:1" s="556" customFormat="1" ht="12" hidden="1" customHeight="1">
      <c r="A10035" s="576"/>
    </row>
    <row r="10036" spans="1:1" s="556" customFormat="1" ht="12" hidden="1" customHeight="1">
      <c r="A10036" s="576"/>
    </row>
    <row r="10037" spans="1:1" s="556" customFormat="1" ht="12" hidden="1" customHeight="1">
      <c r="A10037" s="576"/>
    </row>
    <row r="10038" spans="1:1" s="556" customFormat="1" ht="12" hidden="1" customHeight="1">
      <c r="A10038" s="576"/>
    </row>
    <row r="10039" spans="1:1" s="556" customFormat="1" ht="12" hidden="1" customHeight="1">
      <c r="A10039" s="576"/>
    </row>
    <row r="10040" spans="1:1" s="556" customFormat="1" ht="12" hidden="1" customHeight="1">
      <c r="A10040" s="576"/>
    </row>
    <row r="10041" spans="1:1" s="556" customFormat="1" ht="12" hidden="1" customHeight="1">
      <c r="A10041" s="576"/>
    </row>
    <row r="10042" spans="1:1" s="556" customFormat="1" ht="12" hidden="1" customHeight="1">
      <c r="A10042" s="576"/>
    </row>
    <row r="10043" spans="1:1" s="556" customFormat="1" ht="12" hidden="1" customHeight="1">
      <c r="A10043" s="576"/>
    </row>
    <row r="10044" spans="1:1" s="556" customFormat="1" ht="12" hidden="1" customHeight="1">
      <c r="A10044" s="576"/>
    </row>
    <row r="10045" spans="1:1" s="556" customFormat="1" ht="12" hidden="1" customHeight="1">
      <c r="A10045" s="576"/>
    </row>
    <row r="10046" spans="1:1" s="556" customFormat="1" ht="12" hidden="1" customHeight="1">
      <c r="A10046" s="576"/>
    </row>
    <row r="10047" spans="1:1" s="556" customFormat="1" ht="12" hidden="1" customHeight="1">
      <c r="A10047" s="576"/>
    </row>
    <row r="10048" spans="1:1" s="556" customFormat="1" ht="12" hidden="1" customHeight="1">
      <c r="A10048" s="576"/>
    </row>
    <row r="10049" spans="1:1" s="556" customFormat="1" ht="12" hidden="1" customHeight="1">
      <c r="A10049" s="576"/>
    </row>
    <row r="10050" spans="1:1" s="556" customFormat="1" ht="12" hidden="1" customHeight="1">
      <c r="A10050" s="576"/>
    </row>
    <row r="10051" spans="1:1" s="556" customFormat="1" ht="12" hidden="1" customHeight="1">
      <c r="A10051" s="576"/>
    </row>
    <row r="10052" spans="1:1" s="556" customFormat="1" ht="12" hidden="1" customHeight="1">
      <c r="A10052" s="576"/>
    </row>
    <row r="10053" spans="1:1" s="556" customFormat="1" ht="12" hidden="1" customHeight="1">
      <c r="A10053" s="576"/>
    </row>
    <row r="10054" spans="1:1" s="556" customFormat="1" ht="12" hidden="1" customHeight="1">
      <c r="A10054" s="576"/>
    </row>
    <row r="10055" spans="1:1" s="556" customFormat="1" ht="12" hidden="1" customHeight="1">
      <c r="A10055" s="576"/>
    </row>
    <row r="10056" spans="1:1" s="556" customFormat="1" ht="12" hidden="1" customHeight="1">
      <c r="A10056" s="576"/>
    </row>
    <row r="10057" spans="1:1" s="556" customFormat="1" ht="12" hidden="1" customHeight="1">
      <c r="A10057" s="576"/>
    </row>
    <row r="10058" spans="1:1" s="556" customFormat="1" ht="12" hidden="1" customHeight="1">
      <c r="A10058" s="576"/>
    </row>
    <row r="10059" spans="1:1" s="556" customFormat="1" ht="12" hidden="1" customHeight="1">
      <c r="A10059" s="576"/>
    </row>
    <row r="10060" spans="1:1" s="556" customFormat="1" ht="12" hidden="1" customHeight="1">
      <c r="A10060" s="576"/>
    </row>
    <row r="10061" spans="1:1" s="556" customFormat="1" ht="12" hidden="1" customHeight="1">
      <c r="A10061" s="576"/>
    </row>
    <row r="10062" spans="1:1" s="556" customFormat="1" ht="12" hidden="1" customHeight="1">
      <c r="A10062" s="576"/>
    </row>
    <row r="10063" spans="1:1" s="556" customFormat="1" ht="12" hidden="1" customHeight="1">
      <c r="A10063" s="576"/>
    </row>
    <row r="10064" spans="1:1" s="556" customFormat="1" ht="12" hidden="1" customHeight="1">
      <c r="A10064" s="576"/>
    </row>
    <row r="10065" spans="1:1" s="556" customFormat="1" ht="12" hidden="1" customHeight="1">
      <c r="A10065" s="576"/>
    </row>
    <row r="10066" spans="1:1" s="556" customFormat="1" ht="12" hidden="1" customHeight="1">
      <c r="A10066" s="576"/>
    </row>
    <row r="10067" spans="1:1" s="556" customFormat="1" ht="12" hidden="1" customHeight="1">
      <c r="A10067" s="576"/>
    </row>
    <row r="10068" spans="1:1" s="556" customFormat="1" ht="12" hidden="1" customHeight="1">
      <c r="A10068" s="576"/>
    </row>
    <row r="10069" spans="1:1" s="556" customFormat="1" ht="12" hidden="1" customHeight="1">
      <c r="A10069" s="576"/>
    </row>
    <row r="10070" spans="1:1" s="556" customFormat="1" ht="12" hidden="1" customHeight="1">
      <c r="A10070" s="576"/>
    </row>
    <row r="10071" spans="1:1" s="556" customFormat="1" ht="12" hidden="1" customHeight="1">
      <c r="A10071" s="576"/>
    </row>
    <row r="10072" spans="1:1" s="556" customFormat="1" ht="12" hidden="1" customHeight="1">
      <c r="A10072" s="576"/>
    </row>
    <row r="10073" spans="1:1" s="556" customFormat="1" ht="12" hidden="1" customHeight="1">
      <c r="A10073" s="576"/>
    </row>
    <row r="10074" spans="1:1" s="556" customFormat="1" ht="12" hidden="1" customHeight="1">
      <c r="A10074" s="576"/>
    </row>
    <row r="10075" spans="1:1" s="556" customFormat="1" ht="12" hidden="1" customHeight="1">
      <c r="A10075" s="576"/>
    </row>
    <row r="10076" spans="1:1" s="556" customFormat="1" ht="12" hidden="1" customHeight="1">
      <c r="A10076" s="576"/>
    </row>
    <row r="10077" spans="1:1" s="556" customFormat="1" ht="12" hidden="1" customHeight="1">
      <c r="A10077" s="576"/>
    </row>
    <row r="10078" spans="1:1" s="556" customFormat="1" ht="12" hidden="1" customHeight="1">
      <c r="A10078" s="576"/>
    </row>
    <row r="10079" spans="1:1" s="556" customFormat="1" ht="12" hidden="1" customHeight="1">
      <c r="A10079" s="576"/>
    </row>
    <row r="10080" spans="1:1" s="556" customFormat="1" ht="12" hidden="1" customHeight="1">
      <c r="A10080" s="576"/>
    </row>
    <row r="10081" spans="1:1" s="556" customFormat="1" ht="12" hidden="1" customHeight="1">
      <c r="A10081" s="576"/>
    </row>
    <row r="10082" spans="1:1" s="556" customFormat="1" ht="12" hidden="1" customHeight="1">
      <c r="A10082" s="576"/>
    </row>
    <row r="10083" spans="1:1" s="556" customFormat="1" ht="12" hidden="1" customHeight="1">
      <c r="A10083" s="576"/>
    </row>
    <row r="10084" spans="1:1" s="556" customFormat="1" ht="12" hidden="1" customHeight="1">
      <c r="A10084" s="576"/>
    </row>
    <row r="10085" spans="1:1" s="556" customFormat="1" ht="12" hidden="1" customHeight="1">
      <c r="A10085" s="576"/>
    </row>
    <row r="10086" spans="1:1" s="556" customFormat="1" ht="12" hidden="1" customHeight="1">
      <c r="A10086" s="576"/>
    </row>
    <row r="10087" spans="1:1" s="556" customFormat="1" ht="12" hidden="1" customHeight="1">
      <c r="A10087" s="576"/>
    </row>
    <row r="10088" spans="1:1" s="556" customFormat="1" ht="12" hidden="1" customHeight="1">
      <c r="A10088" s="576"/>
    </row>
    <row r="10089" spans="1:1" s="556" customFormat="1" ht="12" hidden="1" customHeight="1">
      <c r="A10089" s="576"/>
    </row>
    <row r="10090" spans="1:1" s="556" customFormat="1" ht="12" hidden="1" customHeight="1">
      <c r="A10090" s="576"/>
    </row>
    <row r="10091" spans="1:1" s="556" customFormat="1" ht="12" hidden="1" customHeight="1">
      <c r="A10091" s="576"/>
    </row>
    <row r="10092" spans="1:1" s="556" customFormat="1" ht="12" hidden="1" customHeight="1">
      <c r="A10092" s="576"/>
    </row>
    <row r="10093" spans="1:1" s="556" customFormat="1" ht="12" hidden="1" customHeight="1">
      <c r="A10093" s="576"/>
    </row>
    <row r="10094" spans="1:1" s="556" customFormat="1" ht="12" hidden="1" customHeight="1">
      <c r="A10094" s="576"/>
    </row>
    <row r="10095" spans="1:1" s="556" customFormat="1" ht="12" hidden="1" customHeight="1">
      <c r="A10095" s="576"/>
    </row>
    <row r="10096" spans="1:1" s="556" customFormat="1" ht="12" hidden="1" customHeight="1">
      <c r="A10096" s="576"/>
    </row>
    <row r="10097" spans="1:1" s="556" customFormat="1" ht="12" hidden="1" customHeight="1">
      <c r="A10097" s="576"/>
    </row>
    <row r="10098" spans="1:1" s="556" customFormat="1" ht="12" hidden="1" customHeight="1">
      <c r="A10098" s="576"/>
    </row>
    <row r="10099" spans="1:1" s="556" customFormat="1" ht="12" hidden="1" customHeight="1">
      <c r="A10099" s="576"/>
    </row>
    <row r="10100" spans="1:1" s="556" customFormat="1" ht="12" hidden="1" customHeight="1">
      <c r="A10100" s="576"/>
    </row>
    <row r="10101" spans="1:1" s="556" customFormat="1" ht="12" hidden="1" customHeight="1">
      <c r="A10101" s="576"/>
    </row>
    <row r="10102" spans="1:1" s="556" customFormat="1" ht="12" hidden="1" customHeight="1">
      <c r="A10102" s="576"/>
    </row>
    <row r="10103" spans="1:1" s="556" customFormat="1" ht="12" hidden="1" customHeight="1">
      <c r="A10103" s="576"/>
    </row>
    <row r="10104" spans="1:1" s="556" customFormat="1" ht="12" hidden="1" customHeight="1">
      <c r="A10104" s="576"/>
    </row>
    <row r="10105" spans="1:1" s="556" customFormat="1" ht="12" hidden="1" customHeight="1">
      <c r="A10105" s="576"/>
    </row>
    <row r="10106" spans="1:1" s="556" customFormat="1" ht="12" hidden="1" customHeight="1">
      <c r="A10106" s="576"/>
    </row>
    <row r="10107" spans="1:1" s="556" customFormat="1" ht="12" hidden="1" customHeight="1">
      <c r="A10107" s="576"/>
    </row>
    <row r="10108" spans="1:1" s="556" customFormat="1" ht="12" hidden="1" customHeight="1">
      <c r="A10108" s="576"/>
    </row>
    <row r="10109" spans="1:1" s="556" customFormat="1" ht="12" hidden="1" customHeight="1">
      <c r="A10109" s="576"/>
    </row>
    <row r="10110" spans="1:1" s="556" customFormat="1" ht="12" hidden="1" customHeight="1">
      <c r="A10110" s="576"/>
    </row>
    <row r="10111" spans="1:1" s="556" customFormat="1" ht="12" hidden="1" customHeight="1">
      <c r="A10111" s="576"/>
    </row>
    <row r="10112" spans="1:1" s="556" customFormat="1" ht="12" hidden="1" customHeight="1">
      <c r="A10112" s="576"/>
    </row>
    <row r="10113" spans="1:1" s="556" customFormat="1" ht="12" hidden="1" customHeight="1">
      <c r="A10113" s="576"/>
    </row>
    <row r="10114" spans="1:1" s="556" customFormat="1" ht="12" hidden="1" customHeight="1">
      <c r="A10114" s="576"/>
    </row>
    <row r="10115" spans="1:1" s="556" customFormat="1" ht="12" hidden="1" customHeight="1">
      <c r="A10115" s="576"/>
    </row>
    <row r="10116" spans="1:1" s="556" customFormat="1" ht="12" hidden="1" customHeight="1">
      <c r="A10116" s="576"/>
    </row>
    <row r="10117" spans="1:1" s="556" customFormat="1" ht="12" hidden="1" customHeight="1">
      <c r="A10117" s="576"/>
    </row>
    <row r="10118" spans="1:1" s="556" customFormat="1" ht="12" hidden="1" customHeight="1">
      <c r="A10118" s="576"/>
    </row>
    <row r="10119" spans="1:1" s="556" customFormat="1" ht="12" hidden="1" customHeight="1">
      <c r="A10119" s="576"/>
    </row>
    <row r="10120" spans="1:1" s="556" customFormat="1" ht="12" hidden="1" customHeight="1">
      <c r="A10120" s="576"/>
    </row>
    <row r="10121" spans="1:1" s="556" customFormat="1" ht="12" hidden="1" customHeight="1">
      <c r="A10121" s="576"/>
    </row>
    <row r="10122" spans="1:1" s="556" customFormat="1" ht="12" hidden="1" customHeight="1">
      <c r="A10122" s="576"/>
    </row>
    <row r="10123" spans="1:1" s="556" customFormat="1" ht="12" hidden="1" customHeight="1">
      <c r="A10123" s="576"/>
    </row>
    <row r="10124" spans="1:1" s="556" customFormat="1" ht="12" hidden="1" customHeight="1">
      <c r="A10124" s="576"/>
    </row>
    <row r="10125" spans="1:1" s="556" customFormat="1" ht="12" hidden="1" customHeight="1">
      <c r="A10125" s="576"/>
    </row>
    <row r="10126" spans="1:1" s="556" customFormat="1" ht="12" hidden="1" customHeight="1">
      <c r="A10126" s="576"/>
    </row>
    <row r="10127" spans="1:1" s="556" customFormat="1" ht="12" hidden="1" customHeight="1">
      <c r="A10127" s="576"/>
    </row>
    <row r="10128" spans="1:1" s="556" customFormat="1" ht="12" hidden="1" customHeight="1">
      <c r="A10128" s="576"/>
    </row>
    <row r="10129" spans="1:1" s="556" customFormat="1" ht="12" hidden="1" customHeight="1">
      <c r="A10129" s="576"/>
    </row>
    <row r="10130" spans="1:1" s="556" customFormat="1" ht="12" hidden="1" customHeight="1">
      <c r="A10130" s="576"/>
    </row>
    <row r="10131" spans="1:1" s="556" customFormat="1" ht="12" hidden="1" customHeight="1">
      <c r="A10131" s="576"/>
    </row>
    <row r="10132" spans="1:1" s="556" customFormat="1" ht="12" hidden="1" customHeight="1">
      <c r="A10132" s="576"/>
    </row>
    <row r="10133" spans="1:1" s="556" customFormat="1" ht="12" hidden="1" customHeight="1">
      <c r="A10133" s="576"/>
    </row>
    <row r="10134" spans="1:1" s="556" customFormat="1" ht="12" hidden="1" customHeight="1">
      <c r="A10134" s="576"/>
    </row>
    <row r="10135" spans="1:1" s="556" customFormat="1" ht="12" hidden="1" customHeight="1">
      <c r="A10135" s="576"/>
    </row>
    <row r="10136" spans="1:1" s="556" customFormat="1" ht="12" hidden="1" customHeight="1">
      <c r="A10136" s="576"/>
    </row>
    <row r="10137" spans="1:1" s="556" customFormat="1" ht="12" hidden="1" customHeight="1">
      <c r="A10137" s="576"/>
    </row>
    <row r="10138" spans="1:1" s="556" customFormat="1" ht="12" hidden="1" customHeight="1">
      <c r="A10138" s="576"/>
    </row>
    <row r="10139" spans="1:1" s="556" customFormat="1" ht="12" hidden="1" customHeight="1">
      <c r="A10139" s="576"/>
    </row>
    <row r="10140" spans="1:1" s="556" customFormat="1" ht="12" hidden="1" customHeight="1">
      <c r="A10140" s="576"/>
    </row>
    <row r="10141" spans="1:1" s="556" customFormat="1" ht="12" hidden="1" customHeight="1">
      <c r="A10141" s="576"/>
    </row>
    <row r="10142" spans="1:1" s="556" customFormat="1" ht="12" hidden="1" customHeight="1">
      <c r="A10142" s="576"/>
    </row>
    <row r="10143" spans="1:1" s="556" customFormat="1" ht="12" hidden="1" customHeight="1">
      <c r="A10143" s="576"/>
    </row>
    <row r="10144" spans="1:1" s="556" customFormat="1" ht="12" hidden="1" customHeight="1">
      <c r="A10144" s="576"/>
    </row>
    <row r="10145" spans="1:1" s="556" customFormat="1" ht="12" hidden="1" customHeight="1">
      <c r="A10145" s="576"/>
    </row>
    <row r="10146" spans="1:1" s="556" customFormat="1" ht="12" hidden="1" customHeight="1">
      <c r="A10146" s="576"/>
    </row>
    <row r="10147" spans="1:1" s="556" customFormat="1" ht="12" hidden="1" customHeight="1">
      <c r="A10147" s="576"/>
    </row>
    <row r="10148" spans="1:1" s="556" customFormat="1" ht="12" hidden="1" customHeight="1">
      <c r="A10148" s="576"/>
    </row>
    <row r="10149" spans="1:1" s="556" customFormat="1" ht="12" hidden="1" customHeight="1">
      <c r="A10149" s="576"/>
    </row>
    <row r="10150" spans="1:1" s="556" customFormat="1" ht="12" hidden="1" customHeight="1">
      <c r="A10150" s="576"/>
    </row>
    <row r="10151" spans="1:1" s="556" customFormat="1" ht="12" hidden="1" customHeight="1">
      <c r="A10151" s="576"/>
    </row>
    <row r="10152" spans="1:1" s="556" customFormat="1" ht="12" hidden="1" customHeight="1">
      <c r="A10152" s="576"/>
    </row>
    <row r="10153" spans="1:1" s="556" customFormat="1" ht="12" hidden="1" customHeight="1">
      <c r="A10153" s="576"/>
    </row>
    <row r="10154" spans="1:1" s="556" customFormat="1" ht="12" hidden="1" customHeight="1">
      <c r="A10154" s="576"/>
    </row>
    <row r="10155" spans="1:1" s="556" customFormat="1" ht="12" hidden="1" customHeight="1">
      <c r="A10155" s="576"/>
    </row>
    <row r="10156" spans="1:1" s="556" customFormat="1" ht="12" hidden="1" customHeight="1">
      <c r="A10156" s="576"/>
    </row>
    <row r="10157" spans="1:1" s="556" customFormat="1" ht="12" hidden="1" customHeight="1">
      <c r="A10157" s="576"/>
    </row>
    <row r="10158" spans="1:1" s="556" customFormat="1" ht="12" hidden="1" customHeight="1">
      <c r="A10158" s="576"/>
    </row>
    <row r="10159" spans="1:1" s="556" customFormat="1" ht="12" hidden="1" customHeight="1">
      <c r="A10159" s="576"/>
    </row>
    <row r="10160" spans="1:1" s="556" customFormat="1" ht="12" hidden="1" customHeight="1">
      <c r="A10160" s="576"/>
    </row>
    <row r="10161" spans="1:1" s="556" customFormat="1" ht="12" hidden="1" customHeight="1">
      <c r="A10161" s="576"/>
    </row>
    <row r="10162" spans="1:1" s="556" customFormat="1" ht="12" hidden="1" customHeight="1">
      <c r="A10162" s="576"/>
    </row>
    <row r="10163" spans="1:1" s="556" customFormat="1" ht="12" hidden="1" customHeight="1">
      <c r="A10163" s="576"/>
    </row>
    <row r="10164" spans="1:1" s="556" customFormat="1" ht="12" hidden="1" customHeight="1">
      <c r="A10164" s="576"/>
    </row>
    <row r="10165" spans="1:1" s="556" customFormat="1" ht="12" hidden="1" customHeight="1">
      <c r="A10165" s="576"/>
    </row>
    <row r="10166" spans="1:1" s="556" customFormat="1" ht="12" hidden="1" customHeight="1">
      <c r="A10166" s="576"/>
    </row>
    <row r="10167" spans="1:1" s="556" customFormat="1" ht="12" hidden="1" customHeight="1">
      <c r="A10167" s="576"/>
    </row>
    <row r="10168" spans="1:1" s="556" customFormat="1" ht="12" hidden="1" customHeight="1">
      <c r="A10168" s="576"/>
    </row>
    <row r="10169" spans="1:1" s="556" customFormat="1" ht="12" hidden="1" customHeight="1">
      <c r="A10169" s="576"/>
    </row>
    <row r="10170" spans="1:1" s="556" customFormat="1" ht="12" hidden="1" customHeight="1">
      <c r="A10170" s="576"/>
    </row>
    <row r="10171" spans="1:1" s="556" customFormat="1" ht="12" hidden="1" customHeight="1">
      <c r="A10171" s="576"/>
    </row>
    <row r="10172" spans="1:1" s="556" customFormat="1" ht="12" hidden="1" customHeight="1">
      <c r="A10172" s="576"/>
    </row>
    <row r="10173" spans="1:1" s="556" customFormat="1" ht="12" hidden="1" customHeight="1">
      <c r="A10173" s="576"/>
    </row>
    <row r="10174" spans="1:1" s="556" customFormat="1" ht="12" hidden="1" customHeight="1">
      <c r="A10174" s="576"/>
    </row>
    <row r="10175" spans="1:1" s="556" customFormat="1" ht="12" hidden="1" customHeight="1">
      <c r="A10175" s="576"/>
    </row>
    <row r="10176" spans="1:1" s="556" customFormat="1" ht="12" hidden="1" customHeight="1">
      <c r="A10176" s="576"/>
    </row>
    <row r="10177" spans="1:1" s="556" customFormat="1" ht="12" hidden="1" customHeight="1">
      <c r="A10177" s="576"/>
    </row>
    <row r="10178" spans="1:1" s="556" customFormat="1" ht="12" hidden="1" customHeight="1">
      <c r="A10178" s="576"/>
    </row>
    <row r="10179" spans="1:1" s="556" customFormat="1" ht="12" hidden="1" customHeight="1">
      <c r="A10179" s="576"/>
    </row>
    <row r="10180" spans="1:1" s="556" customFormat="1" ht="12" hidden="1" customHeight="1">
      <c r="A10180" s="576"/>
    </row>
    <row r="10181" spans="1:1" s="556" customFormat="1" ht="12" hidden="1" customHeight="1">
      <c r="A10181" s="576"/>
    </row>
    <row r="10182" spans="1:1" s="556" customFormat="1" ht="12" hidden="1" customHeight="1">
      <c r="A10182" s="576"/>
    </row>
    <row r="10183" spans="1:1" s="556" customFormat="1" ht="12" hidden="1" customHeight="1">
      <c r="A10183" s="576"/>
    </row>
    <row r="10184" spans="1:1" s="556" customFormat="1" ht="12" hidden="1" customHeight="1">
      <c r="A10184" s="576"/>
    </row>
    <row r="10185" spans="1:1" s="556" customFormat="1" ht="12" hidden="1" customHeight="1">
      <c r="A10185" s="576"/>
    </row>
    <row r="10186" spans="1:1" s="556" customFormat="1" ht="12" hidden="1" customHeight="1">
      <c r="A10186" s="576"/>
    </row>
    <row r="10187" spans="1:1" s="556" customFormat="1" ht="12" hidden="1" customHeight="1">
      <c r="A10187" s="576"/>
    </row>
    <row r="10188" spans="1:1" s="556" customFormat="1" ht="12" hidden="1" customHeight="1">
      <c r="A10188" s="576"/>
    </row>
    <row r="10189" spans="1:1" s="556" customFormat="1" ht="12" hidden="1" customHeight="1">
      <c r="A10189" s="576"/>
    </row>
    <row r="10190" spans="1:1" s="556" customFormat="1" ht="12" hidden="1" customHeight="1">
      <c r="A10190" s="576"/>
    </row>
    <row r="10191" spans="1:1" s="556" customFormat="1" ht="12" hidden="1" customHeight="1">
      <c r="A10191" s="576"/>
    </row>
    <row r="10192" spans="1:1" s="556" customFormat="1" ht="12" hidden="1" customHeight="1">
      <c r="A10192" s="576"/>
    </row>
    <row r="10193" spans="1:1" s="556" customFormat="1" ht="12" hidden="1" customHeight="1">
      <c r="A10193" s="576"/>
    </row>
    <row r="10194" spans="1:1" s="556" customFormat="1" ht="12" hidden="1" customHeight="1">
      <c r="A10194" s="576"/>
    </row>
    <row r="10195" spans="1:1" s="556" customFormat="1" ht="12" hidden="1" customHeight="1">
      <c r="A10195" s="576"/>
    </row>
    <row r="10196" spans="1:1" s="556" customFormat="1" ht="12" hidden="1" customHeight="1">
      <c r="A10196" s="576"/>
    </row>
    <row r="10197" spans="1:1" s="556" customFormat="1" ht="12" hidden="1" customHeight="1">
      <c r="A10197" s="576"/>
    </row>
    <row r="10198" spans="1:1" s="556" customFormat="1" ht="12" hidden="1" customHeight="1">
      <c r="A10198" s="576"/>
    </row>
    <row r="10199" spans="1:1" s="556" customFormat="1" ht="12" hidden="1" customHeight="1">
      <c r="A10199" s="576"/>
    </row>
    <row r="10200" spans="1:1" s="556" customFormat="1" ht="12" hidden="1" customHeight="1">
      <c r="A10200" s="576"/>
    </row>
    <row r="10201" spans="1:1" s="556" customFormat="1" ht="12" hidden="1" customHeight="1">
      <c r="A10201" s="576"/>
    </row>
    <row r="10202" spans="1:1" s="556" customFormat="1" ht="12" hidden="1" customHeight="1">
      <c r="A10202" s="576"/>
    </row>
    <row r="10203" spans="1:1" s="556" customFormat="1" ht="12" hidden="1" customHeight="1">
      <c r="A10203" s="576"/>
    </row>
    <row r="10204" spans="1:1" s="556" customFormat="1" ht="12" hidden="1" customHeight="1">
      <c r="A10204" s="576"/>
    </row>
    <row r="10205" spans="1:1" s="556" customFormat="1" ht="12" hidden="1" customHeight="1">
      <c r="A10205" s="576"/>
    </row>
    <row r="10206" spans="1:1" s="556" customFormat="1" ht="12" hidden="1" customHeight="1">
      <c r="A10206" s="576"/>
    </row>
    <row r="10207" spans="1:1" s="556" customFormat="1" ht="12" hidden="1" customHeight="1">
      <c r="A10207" s="576"/>
    </row>
    <row r="10208" spans="1:1" s="556" customFormat="1" ht="12" hidden="1" customHeight="1">
      <c r="A10208" s="576"/>
    </row>
    <row r="10209" spans="1:1" s="556" customFormat="1" ht="12" hidden="1" customHeight="1">
      <c r="A10209" s="576"/>
    </row>
    <row r="10210" spans="1:1" s="556" customFormat="1" ht="12" hidden="1" customHeight="1">
      <c r="A10210" s="576"/>
    </row>
    <row r="10211" spans="1:1" s="556" customFormat="1" ht="12" hidden="1" customHeight="1">
      <c r="A10211" s="576"/>
    </row>
    <row r="10212" spans="1:1" s="556" customFormat="1" ht="12" hidden="1" customHeight="1">
      <c r="A10212" s="576"/>
    </row>
    <row r="10213" spans="1:1" s="556" customFormat="1" ht="12" hidden="1" customHeight="1">
      <c r="A10213" s="576"/>
    </row>
    <row r="10214" spans="1:1" s="556" customFormat="1" ht="12" hidden="1" customHeight="1">
      <c r="A10214" s="576"/>
    </row>
    <row r="10215" spans="1:1" s="556" customFormat="1" ht="12" hidden="1" customHeight="1">
      <c r="A10215" s="576"/>
    </row>
    <row r="10216" spans="1:1" s="556" customFormat="1" ht="12" hidden="1" customHeight="1">
      <c r="A10216" s="576"/>
    </row>
    <row r="10217" spans="1:1" s="556" customFormat="1" ht="12" hidden="1" customHeight="1">
      <c r="A10217" s="576"/>
    </row>
    <row r="10218" spans="1:1" s="556" customFormat="1" ht="12" hidden="1" customHeight="1">
      <c r="A10218" s="576"/>
    </row>
    <row r="10219" spans="1:1" s="556" customFormat="1" ht="12" hidden="1" customHeight="1">
      <c r="A10219" s="576"/>
    </row>
    <row r="10220" spans="1:1" s="556" customFormat="1" ht="12" hidden="1" customHeight="1">
      <c r="A10220" s="576"/>
    </row>
    <row r="10221" spans="1:1" s="556" customFormat="1" ht="12" hidden="1" customHeight="1">
      <c r="A10221" s="576"/>
    </row>
    <row r="10222" spans="1:1" s="556" customFormat="1" ht="12" hidden="1" customHeight="1">
      <c r="A10222" s="576"/>
    </row>
    <row r="10223" spans="1:1" s="556" customFormat="1" ht="12" hidden="1" customHeight="1">
      <c r="A10223" s="576"/>
    </row>
    <row r="10224" spans="1:1" s="556" customFormat="1" ht="12" hidden="1" customHeight="1">
      <c r="A10224" s="576"/>
    </row>
    <row r="10225" spans="1:1" s="556" customFormat="1" ht="12" hidden="1" customHeight="1">
      <c r="A10225" s="576"/>
    </row>
    <row r="10226" spans="1:1" s="556" customFormat="1" ht="12" hidden="1" customHeight="1">
      <c r="A10226" s="576"/>
    </row>
    <row r="10227" spans="1:1" s="556" customFormat="1" ht="12" hidden="1" customHeight="1">
      <c r="A10227" s="576"/>
    </row>
    <row r="10228" spans="1:1" s="556" customFormat="1" ht="12" hidden="1" customHeight="1">
      <c r="A10228" s="576"/>
    </row>
    <row r="10229" spans="1:1" s="556" customFormat="1" ht="12" hidden="1" customHeight="1">
      <c r="A10229" s="576"/>
    </row>
    <row r="10230" spans="1:1" s="556" customFormat="1" ht="12" hidden="1" customHeight="1">
      <c r="A10230" s="576"/>
    </row>
    <row r="10231" spans="1:1" s="556" customFormat="1" ht="12" hidden="1" customHeight="1">
      <c r="A10231" s="576"/>
    </row>
    <row r="10232" spans="1:1" s="556" customFormat="1" ht="12" hidden="1" customHeight="1">
      <c r="A10232" s="576"/>
    </row>
    <row r="10233" spans="1:1" s="556" customFormat="1" ht="12" hidden="1" customHeight="1">
      <c r="A10233" s="576"/>
    </row>
    <row r="10234" spans="1:1" s="556" customFormat="1" ht="12" hidden="1" customHeight="1">
      <c r="A10234" s="576"/>
    </row>
    <row r="10235" spans="1:1" s="556" customFormat="1" ht="12" hidden="1" customHeight="1">
      <c r="A10235" s="576"/>
    </row>
    <row r="10236" spans="1:1" s="556" customFormat="1" ht="12" hidden="1" customHeight="1">
      <c r="A10236" s="576"/>
    </row>
    <row r="10237" spans="1:1" s="556" customFormat="1" ht="12" hidden="1" customHeight="1">
      <c r="A10237" s="576"/>
    </row>
    <row r="10238" spans="1:1" s="556" customFormat="1" ht="12" hidden="1" customHeight="1">
      <c r="A10238" s="576"/>
    </row>
    <row r="10239" spans="1:1" s="556" customFormat="1" ht="12" hidden="1" customHeight="1">
      <c r="A10239" s="576"/>
    </row>
    <row r="10240" spans="1:1" s="556" customFormat="1" ht="12" hidden="1" customHeight="1">
      <c r="A10240" s="576"/>
    </row>
    <row r="10241" spans="1:1" s="556" customFormat="1" ht="12" hidden="1" customHeight="1">
      <c r="A10241" s="576"/>
    </row>
    <row r="10242" spans="1:1" s="556" customFormat="1" ht="12" hidden="1" customHeight="1">
      <c r="A10242" s="576"/>
    </row>
    <row r="10243" spans="1:1" s="556" customFormat="1" ht="12" hidden="1" customHeight="1">
      <c r="A10243" s="576"/>
    </row>
    <row r="10244" spans="1:1" s="556" customFormat="1" ht="12" hidden="1" customHeight="1">
      <c r="A10244" s="576"/>
    </row>
    <row r="10245" spans="1:1" s="556" customFormat="1" ht="12" hidden="1" customHeight="1">
      <c r="A10245" s="576"/>
    </row>
    <row r="10246" spans="1:1" s="556" customFormat="1" ht="12" hidden="1" customHeight="1">
      <c r="A10246" s="576"/>
    </row>
    <row r="10247" spans="1:1" s="556" customFormat="1" ht="12" hidden="1" customHeight="1">
      <c r="A10247" s="576"/>
    </row>
    <row r="10248" spans="1:1" s="556" customFormat="1" ht="12" hidden="1" customHeight="1">
      <c r="A10248" s="576"/>
    </row>
    <row r="10249" spans="1:1" s="556" customFormat="1" ht="12" hidden="1" customHeight="1">
      <c r="A10249" s="576"/>
    </row>
    <row r="10250" spans="1:1" s="556" customFormat="1" ht="12" hidden="1" customHeight="1">
      <c r="A10250" s="576"/>
    </row>
    <row r="10251" spans="1:1" s="556" customFormat="1" ht="12" hidden="1" customHeight="1">
      <c r="A10251" s="576"/>
    </row>
    <row r="10252" spans="1:1" s="556" customFormat="1" ht="12" hidden="1" customHeight="1">
      <c r="A10252" s="576"/>
    </row>
    <row r="10253" spans="1:1" s="556" customFormat="1" ht="12" hidden="1" customHeight="1">
      <c r="A10253" s="576"/>
    </row>
    <row r="10254" spans="1:1" s="556" customFormat="1" ht="12" hidden="1" customHeight="1">
      <c r="A10254" s="576"/>
    </row>
    <row r="10255" spans="1:1" s="556" customFormat="1" ht="12" hidden="1" customHeight="1">
      <c r="A10255" s="576"/>
    </row>
    <row r="10256" spans="1:1" s="556" customFormat="1" ht="12" hidden="1" customHeight="1">
      <c r="A10256" s="576"/>
    </row>
    <row r="10257" spans="1:1" s="556" customFormat="1" ht="12" hidden="1" customHeight="1">
      <c r="A10257" s="576"/>
    </row>
    <row r="10258" spans="1:1" s="556" customFormat="1" ht="12" hidden="1" customHeight="1">
      <c r="A10258" s="576"/>
    </row>
    <row r="10259" spans="1:1" s="556" customFormat="1" ht="12" hidden="1" customHeight="1">
      <c r="A10259" s="576"/>
    </row>
    <row r="10260" spans="1:1" s="556" customFormat="1" ht="12" hidden="1" customHeight="1">
      <c r="A10260" s="576"/>
    </row>
    <row r="10261" spans="1:1" s="556" customFormat="1" ht="12" hidden="1" customHeight="1">
      <c r="A10261" s="576"/>
    </row>
    <row r="10262" spans="1:1" s="556" customFormat="1" ht="12" hidden="1" customHeight="1">
      <c r="A10262" s="576"/>
    </row>
    <row r="10263" spans="1:1" s="556" customFormat="1" ht="12" hidden="1" customHeight="1">
      <c r="A10263" s="576"/>
    </row>
    <row r="10264" spans="1:1" s="556" customFormat="1" ht="12" hidden="1" customHeight="1">
      <c r="A10264" s="576"/>
    </row>
    <row r="10265" spans="1:1" s="556" customFormat="1" ht="12" hidden="1" customHeight="1">
      <c r="A10265" s="576"/>
    </row>
    <row r="10266" spans="1:1" s="556" customFormat="1" ht="12" hidden="1" customHeight="1">
      <c r="A10266" s="576"/>
    </row>
    <row r="10267" spans="1:1" s="556" customFormat="1" ht="12" hidden="1" customHeight="1">
      <c r="A10267" s="576"/>
    </row>
    <row r="10268" spans="1:1" s="556" customFormat="1" ht="12" hidden="1" customHeight="1">
      <c r="A10268" s="576"/>
    </row>
    <row r="10269" spans="1:1" s="556" customFormat="1" ht="12" hidden="1" customHeight="1">
      <c r="A10269" s="576"/>
    </row>
    <row r="10270" spans="1:1" s="556" customFormat="1" ht="12" hidden="1" customHeight="1">
      <c r="A10270" s="576"/>
    </row>
    <row r="10271" spans="1:1" s="556" customFormat="1" ht="12" hidden="1" customHeight="1">
      <c r="A10271" s="576"/>
    </row>
    <row r="10272" spans="1:1" s="556" customFormat="1" ht="12" hidden="1" customHeight="1">
      <c r="A10272" s="576"/>
    </row>
    <row r="10273" spans="1:1" s="556" customFormat="1" ht="12" hidden="1" customHeight="1">
      <c r="A10273" s="576"/>
    </row>
    <row r="10274" spans="1:1" s="556" customFormat="1" ht="12" hidden="1" customHeight="1">
      <c r="A10274" s="576"/>
    </row>
    <row r="10275" spans="1:1" s="556" customFormat="1" ht="12" hidden="1" customHeight="1">
      <c r="A10275" s="576"/>
    </row>
    <row r="10276" spans="1:1" s="556" customFormat="1" ht="12" hidden="1" customHeight="1">
      <c r="A10276" s="576"/>
    </row>
    <row r="10277" spans="1:1" s="556" customFormat="1" ht="12" hidden="1" customHeight="1">
      <c r="A10277" s="576"/>
    </row>
    <row r="10278" spans="1:1" s="556" customFormat="1" ht="12" hidden="1" customHeight="1">
      <c r="A10278" s="576"/>
    </row>
    <row r="10279" spans="1:1" s="556" customFormat="1" ht="12" hidden="1" customHeight="1">
      <c r="A10279" s="576"/>
    </row>
    <row r="10280" spans="1:1" s="556" customFormat="1" ht="12" hidden="1" customHeight="1">
      <c r="A10280" s="576"/>
    </row>
    <row r="10281" spans="1:1" s="556" customFormat="1" ht="12" hidden="1" customHeight="1">
      <c r="A10281" s="576"/>
    </row>
    <row r="10282" spans="1:1" s="556" customFormat="1" ht="12" hidden="1" customHeight="1">
      <c r="A10282" s="576"/>
    </row>
    <row r="10283" spans="1:1" s="556" customFormat="1" ht="12" hidden="1" customHeight="1">
      <c r="A10283" s="576"/>
    </row>
    <row r="10284" spans="1:1" s="556" customFormat="1" ht="12" hidden="1" customHeight="1">
      <c r="A10284" s="576"/>
    </row>
    <row r="10285" spans="1:1" s="556" customFormat="1" ht="12" hidden="1" customHeight="1">
      <c r="A10285" s="576"/>
    </row>
    <row r="10286" spans="1:1" s="556" customFormat="1" ht="12" hidden="1" customHeight="1">
      <c r="A10286" s="576"/>
    </row>
    <row r="10287" spans="1:1" s="556" customFormat="1" ht="12" hidden="1" customHeight="1">
      <c r="A10287" s="576"/>
    </row>
    <row r="10288" spans="1:1" s="556" customFormat="1" ht="12" hidden="1" customHeight="1">
      <c r="A10288" s="576"/>
    </row>
    <row r="10289" spans="1:1" s="556" customFormat="1" ht="12" hidden="1" customHeight="1">
      <c r="A10289" s="576"/>
    </row>
    <row r="10290" spans="1:1" s="556" customFormat="1" ht="12" hidden="1" customHeight="1">
      <c r="A10290" s="576"/>
    </row>
    <row r="10291" spans="1:1" s="556" customFormat="1" ht="12" hidden="1" customHeight="1">
      <c r="A10291" s="576"/>
    </row>
    <row r="10292" spans="1:1" s="556" customFormat="1" ht="12" hidden="1" customHeight="1">
      <c r="A10292" s="576"/>
    </row>
    <row r="10293" spans="1:1" s="556" customFormat="1" ht="12" hidden="1" customHeight="1">
      <c r="A10293" s="576"/>
    </row>
    <row r="10294" spans="1:1" s="556" customFormat="1" ht="12" hidden="1" customHeight="1">
      <c r="A10294" s="576"/>
    </row>
    <row r="10295" spans="1:1" s="556" customFormat="1" ht="12" hidden="1" customHeight="1">
      <c r="A10295" s="576"/>
    </row>
    <row r="10296" spans="1:1" s="556" customFormat="1" ht="12" hidden="1" customHeight="1">
      <c r="A10296" s="576"/>
    </row>
    <row r="10297" spans="1:1" s="556" customFormat="1" ht="12" hidden="1" customHeight="1">
      <c r="A10297" s="576"/>
    </row>
    <row r="10298" spans="1:1" s="556" customFormat="1" ht="12" hidden="1" customHeight="1">
      <c r="A10298" s="576"/>
    </row>
    <row r="10299" spans="1:1" s="556" customFormat="1" ht="12" hidden="1" customHeight="1">
      <c r="A10299" s="576"/>
    </row>
    <row r="10300" spans="1:1" s="556" customFormat="1" ht="12" hidden="1" customHeight="1">
      <c r="A10300" s="576"/>
    </row>
    <row r="10301" spans="1:1" s="556" customFormat="1" ht="12" hidden="1" customHeight="1">
      <c r="A10301" s="576"/>
    </row>
    <row r="10302" spans="1:1" s="556" customFormat="1" ht="12" hidden="1" customHeight="1">
      <c r="A10302" s="576"/>
    </row>
    <row r="10303" spans="1:1" s="556" customFormat="1" ht="12" hidden="1" customHeight="1">
      <c r="A10303" s="576"/>
    </row>
    <row r="10304" spans="1:1" s="556" customFormat="1" ht="12" hidden="1" customHeight="1">
      <c r="A10304" s="576"/>
    </row>
    <row r="10305" spans="1:1" s="556" customFormat="1" ht="12" hidden="1" customHeight="1">
      <c r="A10305" s="576"/>
    </row>
    <row r="10306" spans="1:1" s="556" customFormat="1" ht="12" hidden="1" customHeight="1">
      <c r="A10306" s="576"/>
    </row>
    <row r="10307" spans="1:1" s="556" customFormat="1" ht="12" hidden="1" customHeight="1">
      <c r="A10307" s="576"/>
    </row>
    <row r="10308" spans="1:1" s="556" customFormat="1" ht="12" hidden="1" customHeight="1">
      <c r="A10308" s="576"/>
    </row>
    <row r="10309" spans="1:1" s="556" customFormat="1" ht="12" hidden="1" customHeight="1">
      <c r="A10309" s="576"/>
    </row>
    <row r="10310" spans="1:1" s="556" customFormat="1" ht="12" hidden="1" customHeight="1">
      <c r="A10310" s="576"/>
    </row>
    <row r="10311" spans="1:1" s="556" customFormat="1" ht="12" hidden="1" customHeight="1">
      <c r="A10311" s="576"/>
    </row>
    <row r="10312" spans="1:1" s="556" customFormat="1" ht="12" hidden="1" customHeight="1">
      <c r="A10312" s="576"/>
    </row>
    <row r="10313" spans="1:1" s="556" customFormat="1" ht="12" hidden="1" customHeight="1">
      <c r="A10313" s="576"/>
    </row>
    <row r="10314" spans="1:1" s="556" customFormat="1" ht="12" hidden="1" customHeight="1">
      <c r="A10314" s="576"/>
    </row>
    <row r="10315" spans="1:1" s="556" customFormat="1" ht="12" hidden="1" customHeight="1">
      <c r="A10315" s="576"/>
    </row>
    <row r="10316" spans="1:1" s="556" customFormat="1" ht="12" hidden="1" customHeight="1">
      <c r="A10316" s="576"/>
    </row>
    <row r="10317" spans="1:1" s="556" customFormat="1" ht="12" hidden="1" customHeight="1">
      <c r="A10317" s="576"/>
    </row>
    <row r="10318" spans="1:1" s="556" customFormat="1" ht="12" hidden="1" customHeight="1">
      <c r="A10318" s="576"/>
    </row>
    <row r="10319" spans="1:1" s="556" customFormat="1" ht="12" hidden="1" customHeight="1">
      <c r="A10319" s="576"/>
    </row>
    <row r="10320" spans="1:1" s="556" customFormat="1" ht="12" hidden="1" customHeight="1">
      <c r="A10320" s="576"/>
    </row>
    <row r="10321" spans="1:1" s="556" customFormat="1" ht="12" hidden="1" customHeight="1">
      <c r="A10321" s="576"/>
    </row>
    <row r="10322" spans="1:1" s="556" customFormat="1" ht="12" hidden="1" customHeight="1">
      <c r="A10322" s="576"/>
    </row>
    <row r="10323" spans="1:1" s="556" customFormat="1" ht="12" hidden="1" customHeight="1">
      <c r="A10323" s="576"/>
    </row>
    <row r="10324" spans="1:1" s="556" customFormat="1" ht="12" hidden="1" customHeight="1">
      <c r="A10324" s="576"/>
    </row>
    <row r="10325" spans="1:1" s="556" customFormat="1" ht="12" hidden="1" customHeight="1">
      <c r="A10325" s="576"/>
    </row>
    <row r="10326" spans="1:1" s="556" customFormat="1" ht="12" hidden="1" customHeight="1">
      <c r="A10326" s="576"/>
    </row>
    <row r="10327" spans="1:1" s="556" customFormat="1" ht="12" hidden="1" customHeight="1">
      <c r="A10327" s="576"/>
    </row>
    <row r="10328" spans="1:1" s="556" customFormat="1" ht="12" hidden="1" customHeight="1">
      <c r="A10328" s="576"/>
    </row>
    <row r="10329" spans="1:1" s="556" customFormat="1" ht="12" hidden="1" customHeight="1">
      <c r="A10329" s="576"/>
    </row>
    <row r="10330" spans="1:1" s="556" customFormat="1" ht="12" hidden="1" customHeight="1">
      <c r="A10330" s="576"/>
    </row>
    <row r="10331" spans="1:1" s="556" customFormat="1" ht="12" hidden="1" customHeight="1">
      <c r="A10331" s="576"/>
    </row>
    <row r="10332" spans="1:1" s="556" customFormat="1" ht="12" hidden="1" customHeight="1">
      <c r="A10332" s="576"/>
    </row>
    <row r="10333" spans="1:1" s="556" customFormat="1" ht="12" hidden="1" customHeight="1">
      <c r="A10333" s="576"/>
    </row>
    <row r="10334" spans="1:1" s="556" customFormat="1" ht="12" hidden="1" customHeight="1">
      <c r="A10334" s="576"/>
    </row>
    <row r="10335" spans="1:1" s="556" customFormat="1" ht="12" hidden="1" customHeight="1">
      <c r="A10335" s="576"/>
    </row>
    <row r="10336" spans="1:1" s="556" customFormat="1" ht="12" hidden="1" customHeight="1">
      <c r="A10336" s="576"/>
    </row>
    <row r="10337" spans="1:1" s="556" customFormat="1" ht="12" hidden="1" customHeight="1">
      <c r="A10337" s="576"/>
    </row>
    <row r="10338" spans="1:1" s="556" customFormat="1" ht="12" hidden="1" customHeight="1">
      <c r="A10338" s="576"/>
    </row>
    <row r="10339" spans="1:1" s="556" customFormat="1" ht="12" hidden="1" customHeight="1">
      <c r="A10339" s="576"/>
    </row>
    <row r="10340" spans="1:1" s="556" customFormat="1" ht="12" hidden="1" customHeight="1">
      <c r="A10340" s="576"/>
    </row>
    <row r="10341" spans="1:1" s="556" customFormat="1" ht="12" hidden="1" customHeight="1">
      <c r="A10341" s="576"/>
    </row>
    <row r="10342" spans="1:1" s="556" customFormat="1" ht="12" hidden="1" customHeight="1">
      <c r="A10342" s="576"/>
    </row>
    <row r="10343" spans="1:1" s="556" customFormat="1" ht="12" hidden="1" customHeight="1">
      <c r="A10343" s="576"/>
    </row>
    <row r="10344" spans="1:1" s="556" customFormat="1" ht="12" hidden="1" customHeight="1">
      <c r="A10344" s="576"/>
    </row>
    <row r="10345" spans="1:1" s="556" customFormat="1" ht="12" hidden="1" customHeight="1">
      <c r="A10345" s="576"/>
    </row>
    <row r="10346" spans="1:1" s="556" customFormat="1" ht="12" hidden="1" customHeight="1">
      <c r="A10346" s="576"/>
    </row>
    <row r="10347" spans="1:1" s="556" customFormat="1" ht="12" hidden="1" customHeight="1">
      <c r="A10347" s="576"/>
    </row>
    <row r="10348" spans="1:1" s="556" customFormat="1" ht="12" hidden="1" customHeight="1">
      <c r="A10348" s="576"/>
    </row>
    <row r="10349" spans="1:1" s="556" customFormat="1" ht="12" hidden="1" customHeight="1">
      <c r="A10349" s="576"/>
    </row>
    <row r="10350" spans="1:1" s="556" customFormat="1" ht="12" hidden="1" customHeight="1">
      <c r="A10350" s="576"/>
    </row>
    <row r="10351" spans="1:1" s="556" customFormat="1" ht="12" hidden="1" customHeight="1">
      <c r="A10351" s="576"/>
    </row>
    <row r="10352" spans="1:1" s="556" customFormat="1" ht="12" hidden="1" customHeight="1">
      <c r="A10352" s="576"/>
    </row>
    <row r="10353" spans="1:1" s="556" customFormat="1" ht="12" hidden="1" customHeight="1">
      <c r="A10353" s="576"/>
    </row>
    <row r="10354" spans="1:1" s="556" customFormat="1" ht="12" hidden="1" customHeight="1">
      <c r="A10354" s="576"/>
    </row>
    <row r="10355" spans="1:1" s="556" customFormat="1" ht="12" hidden="1" customHeight="1">
      <c r="A10355" s="576"/>
    </row>
    <row r="10356" spans="1:1" s="556" customFormat="1" ht="12" hidden="1" customHeight="1">
      <c r="A10356" s="576"/>
    </row>
    <row r="10357" spans="1:1" s="556" customFormat="1" ht="12" hidden="1" customHeight="1">
      <c r="A10357" s="576"/>
    </row>
    <row r="10358" spans="1:1" s="556" customFormat="1" ht="12" hidden="1" customHeight="1">
      <c r="A10358" s="576"/>
    </row>
    <row r="10359" spans="1:1" s="556" customFormat="1" ht="12" hidden="1" customHeight="1">
      <c r="A10359" s="576"/>
    </row>
    <row r="10360" spans="1:1" s="556" customFormat="1" ht="12" hidden="1" customHeight="1">
      <c r="A10360" s="576"/>
    </row>
    <row r="10361" spans="1:1" s="556" customFormat="1" ht="12" hidden="1" customHeight="1">
      <c r="A10361" s="576"/>
    </row>
    <row r="10362" spans="1:1" s="556" customFormat="1" ht="12" hidden="1" customHeight="1">
      <c r="A10362" s="576"/>
    </row>
    <row r="10363" spans="1:1" s="556" customFormat="1" ht="12" hidden="1" customHeight="1">
      <c r="A10363" s="576"/>
    </row>
    <row r="10364" spans="1:1" s="556" customFormat="1" ht="12" hidden="1" customHeight="1">
      <c r="A10364" s="576"/>
    </row>
    <row r="10365" spans="1:1" s="556" customFormat="1" ht="12" hidden="1" customHeight="1">
      <c r="A10365" s="576"/>
    </row>
    <row r="10366" spans="1:1" s="556" customFormat="1" ht="12" hidden="1" customHeight="1">
      <c r="A10366" s="576"/>
    </row>
    <row r="10367" spans="1:1" s="556" customFormat="1" ht="12" hidden="1" customHeight="1">
      <c r="A10367" s="576"/>
    </row>
    <row r="10368" spans="1:1" s="556" customFormat="1" ht="12" hidden="1" customHeight="1">
      <c r="A10368" s="576"/>
    </row>
    <row r="10369" spans="1:1" s="556" customFormat="1" ht="12" hidden="1" customHeight="1">
      <c r="A10369" s="576"/>
    </row>
    <row r="10370" spans="1:1" s="556" customFormat="1" ht="12" hidden="1" customHeight="1">
      <c r="A10370" s="576"/>
    </row>
    <row r="10371" spans="1:1" s="556" customFormat="1" ht="12" hidden="1" customHeight="1">
      <c r="A10371" s="576"/>
    </row>
    <row r="10372" spans="1:1" s="556" customFormat="1" ht="12" hidden="1" customHeight="1">
      <c r="A10372" s="576"/>
    </row>
    <row r="10373" spans="1:1" s="556" customFormat="1" ht="12" hidden="1" customHeight="1">
      <c r="A10373" s="576"/>
    </row>
    <row r="10374" spans="1:1" s="556" customFormat="1" ht="12" hidden="1" customHeight="1">
      <c r="A10374" s="576"/>
    </row>
    <row r="10375" spans="1:1" s="556" customFormat="1" ht="12" hidden="1" customHeight="1">
      <c r="A10375" s="576"/>
    </row>
    <row r="10376" spans="1:1" s="556" customFormat="1" ht="12" hidden="1" customHeight="1">
      <c r="A10376" s="576"/>
    </row>
    <row r="10377" spans="1:1" s="556" customFormat="1" ht="12" hidden="1" customHeight="1">
      <c r="A10377" s="576"/>
    </row>
    <row r="10378" spans="1:1" s="556" customFormat="1" ht="12" hidden="1" customHeight="1">
      <c r="A10378" s="576"/>
    </row>
    <row r="10379" spans="1:1" s="556" customFormat="1" ht="12" hidden="1" customHeight="1">
      <c r="A10379" s="576"/>
    </row>
    <row r="10380" spans="1:1" s="556" customFormat="1" ht="12" hidden="1" customHeight="1">
      <c r="A10380" s="576"/>
    </row>
    <row r="10381" spans="1:1" s="556" customFormat="1" ht="12" hidden="1" customHeight="1">
      <c r="A10381" s="576"/>
    </row>
    <row r="10382" spans="1:1" s="556" customFormat="1" ht="12" hidden="1" customHeight="1">
      <c r="A10382" s="576"/>
    </row>
    <row r="10383" spans="1:1" s="556" customFormat="1" ht="12" hidden="1" customHeight="1">
      <c r="A10383" s="576"/>
    </row>
    <row r="10384" spans="1:1" s="556" customFormat="1" ht="12" hidden="1" customHeight="1">
      <c r="A10384" s="576"/>
    </row>
    <row r="10385" spans="1:1" s="556" customFormat="1" ht="12" hidden="1" customHeight="1">
      <c r="A10385" s="576"/>
    </row>
    <row r="10386" spans="1:1" s="556" customFormat="1" ht="12" hidden="1" customHeight="1">
      <c r="A10386" s="576"/>
    </row>
    <row r="10387" spans="1:1" s="556" customFormat="1" ht="12" hidden="1" customHeight="1">
      <c r="A10387" s="576"/>
    </row>
    <row r="10388" spans="1:1" s="556" customFormat="1" ht="12" hidden="1" customHeight="1">
      <c r="A10388" s="576"/>
    </row>
    <row r="10389" spans="1:1" s="556" customFormat="1" ht="12" hidden="1" customHeight="1">
      <c r="A10389" s="576"/>
    </row>
    <row r="10390" spans="1:1" s="556" customFormat="1" ht="12" hidden="1" customHeight="1">
      <c r="A10390" s="576"/>
    </row>
    <row r="10391" spans="1:1" s="556" customFormat="1" ht="12" hidden="1" customHeight="1">
      <c r="A10391" s="576"/>
    </row>
    <row r="10392" spans="1:1" s="556" customFormat="1" ht="12" hidden="1" customHeight="1">
      <c r="A10392" s="576"/>
    </row>
    <row r="10393" spans="1:1" s="556" customFormat="1" ht="12" hidden="1" customHeight="1">
      <c r="A10393" s="576"/>
    </row>
    <row r="10394" spans="1:1" s="556" customFormat="1" ht="12" hidden="1" customHeight="1">
      <c r="A10394" s="576"/>
    </row>
    <row r="10395" spans="1:1" s="556" customFormat="1" ht="12" hidden="1" customHeight="1">
      <c r="A10395" s="576"/>
    </row>
    <row r="10396" spans="1:1" s="556" customFormat="1" ht="12" hidden="1" customHeight="1">
      <c r="A10396" s="576"/>
    </row>
    <row r="10397" spans="1:1" s="556" customFormat="1" ht="12" hidden="1" customHeight="1">
      <c r="A10397" s="576"/>
    </row>
    <row r="10398" spans="1:1" s="556" customFormat="1" ht="12" hidden="1" customHeight="1">
      <c r="A10398" s="576"/>
    </row>
    <row r="10399" spans="1:1" s="556" customFormat="1" ht="12" hidden="1" customHeight="1">
      <c r="A10399" s="576"/>
    </row>
    <row r="10400" spans="1:1" s="556" customFormat="1" ht="12" hidden="1" customHeight="1">
      <c r="A10400" s="576"/>
    </row>
    <row r="10401" spans="1:1" s="556" customFormat="1" ht="12" hidden="1" customHeight="1">
      <c r="A10401" s="576"/>
    </row>
    <row r="10402" spans="1:1" s="556" customFormat="1" ht="12" hidden="1" customHeight="1">
      <c r="A10402" s="576"/>
    </row>
    <row r="10403" spans="1:1" s="556" customFormat="1" ht="12" hidden="1" customHeight="1">
      <c r="A10403" s="576"/>
    </row>
    <row r="10404" spans="1:1" s="556" customFormat="1" ht="12" hidden="1" customHeight="1">
      <c r="A10404" s="576"/>
    </row>
    <row r="10405" spans="1:1" s="556" customFormat="1" ht="12" hidden="1" customHeight="1">
      <c r="A10405" s="576"/>
    </row>
    <row r="10406" spans="1:1" s="556" customFormat="1" ht="12" hidden="1" customHeight="1">
      <c r="A10406" s="576"/>
    </row>
    <row r="10407" spans="1:1" s="556" customFormat="1" ht="12" hidden="1" customHeight="1">
      <c r="A10407" s="576"/>
    </row>
    <row r="10408" spans="1:1" s="556" customFormat="1" ht="12" hidden="1" customHeight="1">
      <c r="A10408" s="576"/>
    </row>
    <row r="10409" spans="1:1" s="556" customFormat="1" ht="12" hidden="1" customHeight="1">
      <c r="A10409" s="576"/>
    </row>
    <row r="10410" spans="1:1" s="556" customFormat="1" ht="12" hidden="1" customHeight="1">
      <c r="A10410" s="576"/>
    </row>
    <row r="10411" spans="1:1" s="556" customFormat="1" ht="12" hidden="1" customHeight="1">
      <c r="A10411" s="576"/>
    </row>
    <row r="10412" spans="1:1" s="556" customFormat="1" ht="12" hidden="1" customHeight="1">
      <c r="A10412" s="576"/>
    </row>
    <row r="10413" spans="1:1" s="556" customFormat="1" ht="12" hidden="1" customHeight="1">
      <c r="A10413" s="576"/>
    </row>
    <row r="10414" spans="1:1" s="556" customFormat="1" ht="12" hidden="1" customHeight="1">
      <c r="A10414" s="576"/>
    </row>
    <row r="10415" spans="1:1" s="556" customFormat="1" ht="12" hidden="1" customHeight="1">
      <c r="A10415" s="576"/>
    </row>
    <row r="10416" spans="1:1" s="556" customFormat="1" ht="12" hidden="1" customHeight="1">
      <c r="A10416" s="576"/>
    </row>
    <row r="10417" spans="1:1" s="556" customFormat="1" ht="12" hidden="1" customHeight="1">
      <c r="A10417" s="576"/>
    </row>
    <row r="10418" spans="1:1" s="556" customFormat="1" ht="12" hidden="1" customHeight="1">
      <c r="A10418" s="576"/>
    </row>
    <row r="10419" spans="1:1" s="556" customFormat="1" ht="12" hidden="1" customHeight="1">
      <c r="A10419" s="576"/>
    </row>
    <row r="10420" spans="1:1" s="556" customFormat="1" ht="12" hidden="1" customHeight="1">
      <c r="A10420" s="576"/>
    </row>
    <row r="10421" spans="1:1" s="556" customFormat="1" ht="12" hidden="1" customHeight="1">
      <c r="A10421" s="576"/>
    </row>
    <row r="10422" spans="1:1" s="556" customFormat="1" ht="12" hidden="1" customHeight="1">
      <c r="A10422" s="576"/>
    </row>
    <row r="10423" spans="1:1" s="556" customFormat="1" ht="12" hidden="1" customHeight="1">
      <c r="A10423" s="576"/>
    </row>
    <row r="10424" spans="1:1" s="556" customFormat="1" ht="12" hidden="1" customHeight="1">
      <c r="A10424" s="576"/>
    </row>
    <row r="10425" spans="1:1" s="556" customFormat="1" ht="12" hidden="1" customHeight="1">
      <c r="A10425" s="576"/>
    </row>
    <row r="10426" spans="1:1" s="556" customFormat="1" ht="12" hidden="1" customHeight="1">
      <c r="A10426" s="576"/>
    </row>
    <row r="10427" spans="1:1" s="556" customFormat="1" ht="12" hidden="1" customHeight="1">
      <c r="A10427" s="576"/>
    </row>
    <row r="10428" spans="1:1" s="556" customFormat="1" ht="12" hidden="1" customHeight="1">
      <c r="A10428" s="576"/>
    </row>
    <row r="10429" spans="1:1" s="556" customFormat="1" ht="12" hidden="1" customHeight="1">
      <c r="A10429" s="576"/>
    </row>
    <row r="10430" spans="1:1" s="556" customFormat="1" ht="12" hidden="1" customHeight="1">
      <c r="A10430" s="576"/>
    </row>
    <row r="10431" spans="1:1" s="556" customFormat="1" ht="12" hidden="1" customHeight="1">
      <c r="A10431" s="576"/>
    </row>
    <row r="10432" spans="1:1" s="556" customFormat="1" ht="12" hidden="1" customHeight="1">
      <c r="A10432" s="576"/>
    </row>
    <row r="10433" spans="1:1" s="556" customFormat="1" ht="12" hidden="1" customHeight="1">
      <c r="A10433" s="576"/>
    </row>
    <row r="10434" spans="1:1" s="556" customFormat="1" ht="12" hidden="1" customHeight="1">
      <c r="A10434" s="576"/>
    </row>
    <row r="10435" spans="1:1" s="556" customFormat="1" ht="12" hidden="1" customHeight="1">
      <c r="A10435" s="576"/>
    </row>
    <row r="10436" spans="1:1" s="556" customFormat="1" ht="12" hidden="1" customHeight="1">
      <c r="A10436" s="576"/>
    </row>
    <row r="10437" spans="1:1" s="556" customFormat="1" ht="12" hidden="1" customHeight="1">
      <c r="A10437" s="576"/>
    </row>
    <row r="10438" spans="1:1" s="556" customFormat="1" ht="12" hidden="1" customHeight="1">
      <c r="A10438" s="576"/>
    </row>
    <row r="10439" spans="1:1" s="556" customFormat="1" ht="12" hidden="1" customHeight="1">
      <c r="A10439" s="576"/>
    </row>
    <row r="10440" spans="1:1" s="556" customFormat="1" ht="12" hidden="1" customHeight="1">
      <c r="A10440" s="576"/>
    </row>
    <row r="10441" spans="1:1" s="556" customFormat="1" ht="12" hidden="1" customHeight="1">
      <c r="A10441" s="576"/>
    </row>
    <row r="10442" spans="1:1" s="556" customFormat="1" ht="12" hidden="1" customHeight="1">
      <c r="A10442" s="576"/>
    </row>
    <row r="10443" spans="1:1" s="556" customFormat="1" ht="12" hidden="1" customHeight="1">
      <c r="A10443" s="576"/>
    </row>
    <row r="10444" spans="1:1" s="556" customFormat="1" ht="12" hidden="1" customHeight="1">
      <c r="A10444" s="576"/>
    </row>
    <row r="10445" spans="1:1" s="556" customFormat="1" ht="12" hidden="1" customHeight="1">
      <c r="A10445" s="576"/>
    </row>
    <row r="10446" spans="1:1" s="556" customFormat="1" ht="12" hidden="1" customHeight="1">
      <c r="A10446" s="576"/>
    </row>
    <row r="10447" spans="1:1" s="556" customFormat="1" ht="12" hidden="1" customHeight="1">
      <c r="A10447" s="576"/>
    </row>
    <row r="10448" spans="1:1" s="556" customFormat="1" ht="12" hidden="1" customHeight="1">
      <c r="A10448" s="576"/>
    </row>
    <row r="10449" spans="1:1" s="556" customFormat="1" ht="12" hidden="1" customHeight="1">
      <c r="A10449" s="576"/>
    </row>
    <row r="10450" spans="1:1" s="556" customFormat="1" ht="12" hidden="1" customHeight="1">
      <c r="A10450" s="576"/>
    </row>
    <row r="10451" spans="1:1" s="556" customFormat="1" ht="12" hidden="1" customHeight="1">
      <c r="A10451" s="576"/>
    </row>
    <row r="10452" spans="1:1" s="556" customFormat="1" ht="12" hidden="1" customHeight="1">
      <c r="A10452" s="576"/>
    </row>
    <row r="10453" spans="1:1" s="556" customFormat="1" ht="12" hidden="1" customHeight="1">
      <c r="A10453" s="576"/>
    </row>
    <row r="10454" spans="1:1" s="556" customFormat="1" ht="12" hidden="1" customHeight="1">
      <c r="A10454" s="576"/>
    </row>
    <row r="10455" spans="1:1" s="556" customFormat="1" ht="12" hidden="1" customHeight="1">
      <c r="A10455" s="576"/>
    </row>
    <row r="10456" spans="1:1" s="556" customFormat="1" ht="12" hidden="1" customHeight="1">
      <c r="A10456" s="576"/>
    </row>
    <row r="10457" spans="1:1" s="556" customFormat="1" ht="12" hidden="1" customHeight="1">
      <c r="A10457" s="576"/>
    </row>
    <row r="10458" spans="1:1" s="556" customFormat="1" ht="12" hidden="1" customHeight="1">
      <c r="A10458" s="576"/>
    </row>
    <row r="10459" spans="1:1" s="556" customFormat="1" ht="12" hidden="1" customHeight="1">
      <c r="A10459" s="576"/>
    </row>
    <row r="10460" spans="1:1" s="556" customFormat="1" ht="12" hidden="1" customHeight="1">
      <c r="A10460" s="576"/>
    </row>
    <row r="10461" spans="1:1" s="556" customFormat="1" ht="12" hidden="1" customHeight="1">
      <c r="A10461" s="576"/>
    </row>
    <row r="10462" spans="1:1" s="556" customFormat="1" ht="12" hidden="1" customHeight="1">
      <c r="A10462" s="576"/>
    </row>
    <row r="10463" spans="1:1" s="556" customFormat="1" ht="12" hidden="1" customHeight="1">
      <c r="A10463" s="576"/>
    </row>
    <row r="10464" spans="1:1" s="556" customFormat="1" ht="12" hidden="1" customHeight="1">
      <c r="A10464" s="576"/>
    </row>
    <row r="10465" spans="1:1" s="556" customFormat="1" ht="12" hidden="1" customHeight="1">
      <c r="A10465" s="576"/>
    </row>
    <row r="10466" spans="1:1" s="556" customFormat="1" ht="12" hidden="1" customHeight="1">
      <c r="A10466" s="576"/>
    </row>
    <row r="10467" spans="1:1" s="556" customFormat="1" ht="12" hidden="1" customHeight="1">
      <c r="A10467" s="576"/>
    </row>
    <row r="10468" spans="1:1" s="556" customFormat="1" ht="12" hidden="1" customHeight="1">
      <c r="A10468" s="576"/>
    </row>
    <row r="10469" spans="1:1" s="556" customFormat="1" ht="12" hidden="1" customHeight="1">
      <c r="A10469" s="576"/>
    </row>
    <row r="10470" spans="1:1" s="556" customFormat="1" ht="12" hidden="1" customHeight="1">
      <c r="A10470" s="576"/>
    </row>
    <row r="10471" spans="1:1" s="556" customFormat="1" ht="12" hidden="1" customHeight="1">
      <c r="A10471" s="576"/>
    </row>
    <row r="10472" spans="1:1" s="556" customFormat="1" ht="12" hidden="1" customHeight="1">
      <c r="A10472" s="576"/>
    </row>
    <row r="10473" spans="1:1" s="556" customFormat="1" ht="12" hidden="1" customHeight="1">
      <c r="A10473" s="576"/>
    </row>
    <row r="10474" spans="1:1" s="556" customFormat="1" ht="12" hidden="1" customHeight="1">
      <c r="A10474" s="576"/>
    </row>
    <row r="10475" spans="1:1" s="556" customFormat="1" ht="12" hidden="1" customHeight="1">
      <c r="A10475" s="576"/>
    </row>
    <row r="10476" spans="1:1" s="556" customFormat="1" ht="12" hidden="1" customHeight="1">
      <c r="A10476" s="576"/>
    </row>
    <row r="10477" spans="1:1" s="556" customFormat="1" ht="12" hidden="1" customHeight="1">
      <c r="A10477" s="576"/>
    </row>
    <row r="10478" spans="1:1" s="556" customFormat="1" ht="12" hidden="1" customHeight="1">
      <c r="A10478" s="576"/>
    </row>
    <row r="10479" spans="1:1" s="556" customFormat="1" ht="12" hidden="1" customHeight="1">
      <c r="A10479" s="576"/>
    </row>
    <row r="10480" spans="1:1" s="556" customFormat="1" ht="12" hidden="1" customHeight="1">
      <c r="A10480" s="576"/>
    </row>
    <row r="10481" spans="1:1" s="556" customFormat="1" ht="12" hidden="1" customHeight="1">
      <c r="A10481" s="576"/>
    </row>
    <row r="10482" spans="1:1" s="556" customFormat="1" ht="12" hidden="1" customHeight="1">
      <c r="A10482" s="576"/>
    </row>
    <row r="10483" spans="1:1" s="556" customFormat="1" ht="12" hidden="1" customHeight="1">
      <c r="A10483" s="576"/>
    </row>
    <row r="10484" spans="1:1" s="556" customFormat="1" ht="12" hidden="1" customHeight="1">
      <c r="A10484" s="576"/>
    </row>
    <row r="10485" spans="1:1" s="556" customFormat="1" ht="12" hidden="1" customHeight="1">
      <c r="A10485" s="576"/>
    </row>
    <row r="10486" spans="1:1" s="556" customFormat="1" ht="12" hidden="1" customHeight="1">
      <c r="A10486" s="576"/>
    </row>
    <row r="10487" spans="1:1" s="556" customFormat="1" ht="12" hidden="1" customHeight="1">
      <c r="A10487" s="576"/>
    </row>
    <row r="10488" spans="1:1" s="556" customFormat="1" ht="12" hidden="1" customHeight="1">
      <c r="A10488" s="576"/>
    </row>
    <row r="10489" spans="1:1" s="556" customFormat="1" ht="12" hidden="1" customHeight="1">
      <c r="A10489" s="576"/>
    </row>
    <row r="10490" spans="1:1" s="556" customFormat="1" ht="12" hidden="1" customHeight="1">
      <c r="A10490" s="576"/>
    </row>
    <row r="10491" spans="1:1" s="556" customFormat="1" ht="12" hidden="1" customHeight="1">
      <c r="A10491" s="576"/>
    </row>
    <row r="10492" spans="1:1" s="556" customFormat="1" ht="12" hidden="1" customHeight="1">
      <c r="A10492" s="576"/>
    </row>
    <row r="10493" spans="1:1" s="556" customFormat="1" ht="12" hidden="1" customHeight="1">
      <c r="A10493" s="576"/>
    </row>
    <row r="10494" spans="1:1" s="556" customFormat="1" ht="12" hidden="1" customHeight="1">
      <c r="A10494" s="576"/>
    </row>
    <row r="10495" spans="1:1" s="556" customFormat="1" ht="12" hidden="1" customHeight="1">
      <c r="A10495" s="576"/>
    </row>
    <row r="10496" spans="1:1" s="556" customFormat="1" ht="12" hidden="1" customHeight="1">
      <c r="A10496" s="576"/>
    </row>
    <row r="10497" spans="1:1" s="556" customFormat="1" ht="12" hidden="1" customHeight="1">
      <c r="A10497" s="576"/>
    </row>
    <row r="10498" spans="1:1" s="556" customFormat="1" ht="12" hidden="1" customHeight="1">
      <c r="A10498" s="576"/>
    </row>
    <row r="10499" spans="1:1" s="556" customFormat="1" ht="12" hidden="1" customHeight="1">
      <c r="A10499" s="576"/>
    </row>
    <row r="10500" spans="1:1" s="556" customFormat="1" ht="12" hidden="1" customHeight="1">
      <c r="A10500" s="576"/>
    </row>
    <row r="10501" spans="1:1" s="556" customFormat="1" ht="12" hidden="1" customHeight="1">
      <c r="A10501" s="576"/>
    </row>
    <row r="10502" spans="1:1" s="556" customFormat="1" ht="12" hidden="1" customHeight="1">
      <c r="A10502" s="576"/>
    </row>
    <row r="10503" spans="1:1" s="556" customFormat="1" ht="12" hidden="1" customHeight="1">
      <c r="A10503" s="576"/>
    </row>
    <row r="10504" spans="1:1" s="556" customFormat="1" ht="12" hidden="1" customHeight="1">
      <c r="A10504" s="576"/>
    </row>
    <row r="10505" spans="1:1" s="556" customFormat="1" ht="12" hidden="1" customHeight="1">
      <c r="A10505" s="576"/>
    </row>
    <row r="10506" spans="1:1" s="556" customFormat="1" ht="12" hidden="1" customHeight="1">
      <c r="A10506" s="576"/>
    </row>
    <row r="10507" spans="1:1" s="556" customFormat="1" ht="12" hidden="1" customHeight="1">
      <c r="A10507" s="576"/>
    </row>
    <row r="10508" spans="1:1" s="556" customFormat="1" ht="12" hidden="1" customHeight="1">
      <c r="A10508" s="576"/>
    </row>
    <row r="10509" spans="1:1" s="556" customFormat="1" ht="12" hidden="1" customHeight="1">
      <c r="A10509" s="576"/>
    </row>
    <row r="10510" spans="1:1" s="556" customFormat="1" ht="12" hidden="1" customHeight="1">
      <c r="A10510" s="576"/>
    </row>
    <row r="10511" spans="1:1" s="556" customFormat="1" ht="12" hidden="1" customHeight="1">
      <c r="A10511" s="576"/>
    </row>
    <row r="10512" spans="1:1" s="556" customFormat="1" ht="12" hidden="1" customHeight="1">
      <c r="A10512" s="576"/>
    </row>
    <row r="10513" spans="1:1" s="556" customFormat="1" ht="12" hidden="1" customHeight="1">
      <c r="A10513" s="576"/>
    </row>
    <row r="10514" spans="1:1" s="556" customFormat="1" ht="12" hidden="1" customHeight="1">
      <c r="A10514" s="576"/>
    </row>
    <row r="10515" spans="1:1" s="556" customFormat="1" ht="12" hidden="1" customHeight="1">
      <c r="A10515" s="576"/>
    </row>
    <row r="10516" spans="1:1" s="556" customFormat="1" ht="12" hidden="1" customHeight="1">
      <c r="A10516" s="576"/>
    </row>
    <row r="10517" spans="1:1" s="556" customFormat="1" ht="12" hidden="1" customHeight="1">
      <c r="A10517" s="576"/>
    </row>
    <row r="10518" spans="1:1" s="556" customFormat="1" ht="12" hidden="1" customHeight="1">
      <c r="A10518" s="576"/>
    </row>
    <row r="10519" spans="1:1" s="556" customFormat="1" ht="12" hidden="1" customHeight="1">
      <c r="A10519" s="576"/>
    </row>
    <row r="10520" spans="1:1" s="556" customFormat="1" ht="12" hidden="1" customHeight="1">
      <c r="A10520" s="576"/>
    </row>
    <row r="10521" spans="1:1" s="556" customFormat="1" ht="12" hidden="1" customHeight="1">
      <c r="A10521" s="576"/>
    </row>
    <row r="10522" spans="1:1" s="556" customFormat="1" ht="12" hidden="1" customHeight="1">
      <c r="A10522" s="576"/>
    </row>
    <row r="10523" spans="1:1" s="556" customFormat="1" ht="12" hidden="1" customHeight="1">
      <c r="A10523" s="576"/>
    </row>
    <row r="10524" spans="1:1" s="556" customFormat="1" ht="12" hidden="1" customHeight="1">
      <c r="A10524" s="576"/>
    </row>
    <row r="10525" spans="1:1" s="556" customFormat="1" ht="12" hidden="1" customHeight="1">
      <c r="A10525" s="576"/>
    </row>
    <row r="10526" spans="1:1" s="556" customFormat="1" ht="12" hidden="1" customHeight="1">
      <c r="A10526" s="576"/>
    </row>
    <row r="10527" spans="1:1" s="556" customFormat="1" ht="12" hidden="1" customHeight="1">
      <c r="A10527" s="576"/>
    </row>
    <row r="10528" spans="1:1" s="556" customFormat="1" ht="12" hidden="1" customHeight="1">
      <c r="A10528" s="576"/>
    </row>
    <row r="10529" spans="1:1" s="556" customFormat="1" ht="12" hidden="1" customHeight="1">
      <c r="A10529" s="576"/>
    </row>
    <row r="10530" spans="1:1" s="556" customFormat="1" ht="12" hidden="1" customHeight="1">
      <c r="A10530" s="576"/>
    </row>
    <row r="10531" spans="1:1" s="556" customFormat="1" ht="12" hidden="1" customHeight="1">
      <c r="A10531" s="576"/>
    </row>
    <row r="10532" spans="1:1" s="556" customFormat="1" ht="12" hidden="1" customHeight="1">
      <c r="A10532" s="576"/>
    </row>
    <row r="10533" spans="1:1" s="556" customFormat="1" ht="12" hidden="1" customHeight="1">
      <c r="A10533" s="576"/>
    </row>
    <row r="10534" spans="1:1" s="556" customFormat="1" ht="12" hidden="1" customHeight="1">
      <c r="A10534" s="576"/>
    </row>
    <row r="10535" spans="1:1" s="556" customFormat="1" ht="12" hidden="1" customHeight="1">
      <c r="A10535" s="576"/>
    </row>
    <row r="10536" spans="1:1" s="556" customFormat="1" ht="12" hidden="1" customHeight="1">
      <c r="A10536" s="576"/>
    </row>
    <row r="10537" spans="1:1" s="556" customFormat="1" ht="12" hidden="1" customHeight="1">
      <c r="A10537" s="576"/>
    </row>
    <row r="10538" spans="1:1" s="556" customFormat="1" ht="12" hidden="1" customHeight="1">
      <c r="A10538" s="576"/>
    </row>
    <row r="10539" spans="1:1" s="556" customFormat="1" ht="12" hidden="1" customHeight="1">
      <c r="A10539" s="576"/>
    </row>
    <row r="10540" spans="1:1" s="556" customFormat="1" ht="12" hidden="1" customHeight="1">
      <c r="A10540" s="576"/>
    </row>
    <row r="10541" spans="1:1" s="556" customFormat="1" ht="12" hidden="1" customHeight="1">
      <c r="A10541" s="576"/>
    </row>
    <row r="10542" spans="1:1" s="556" customFormat="1" ht="12" hidden="1" customHeight="1">
      <c r="A10542" s="576"/>
    </row>
    <row r="10543" spans="1:1" s="556" customFormat="1" ht="12" hidden="1" customHeight="1">
      <c r="A10543" s="576"/>
    </row>
    <row r="10544" spans="1:1" s="556" customFormat="1" ht="12" hidden="1" customHeight="1">
      <c r="A10544" s="576"/>
    </row>
    <row r="10545" spans="1:1" s="556" customFormat="1" ht="12" hidden="1" customHeight="1">
      <c r="A10545" s="576"/>
    </row>
    <row r="10546" spans="1:1" s="556" customFormat="1" ht="12" hidden="1" customHeight="1">
      <c r="A10546" s="576"/>
    </row>
    <row r="10547" spans="1:1" s="556" customFormat="1" ht="12" hidden="1" customHeight="1">
      <c r="A10547" s="576"/>
    </row>
    <row r="10548" spans="1:1" s="556" customFormat="1" ht="12" hidden="1" customHeight="1">
      <c r="A10548" s="576"/>
    </row>
    <row r="10549" spans="1:1" s="556" customFormat="1" ht="12" hidden="1" customHeight="1">
      <c r="A10549" s="576"/>
    </row>
    <row r="10550" spans="1:1" s="556" customFormat="1" ht="12" hidden="1" customHeight="1">
      <c r="A10550" s="576"/>
    </row>
    <row r="10551" spans="1:1" s="556" customFormat="1" ht="12" hidden="1" customHeight="1">
      <c r="A10551" s="576"/>
    </row>
    <row r="10552" spans="1:1" s="556" customFormat="1" ht="12" hidden="1" customHeight="1">
      <c r="A10552" s="576"/>
    </row>
    <row r="10553" spans="1:1" s="556" customFormat="1" ht="12" hidden="1" customHeight="1">
      <c r="A10553" s="576"/>
    </row>
    <row r="10554" spans="1:1" s="556" customFormat="1" ht="12" hidden="1" customHeight="1">
      <c r="A10554" s="576"/>
    </row>
    <row r="10555" spans="1:1" s="556" customFormat="1" ht="12" hidden="1" customHeight="1">
      <c r="A10555" s="576"/>
    </row>
    <row r="10556" spans="1:1" s="556" customFormat="1" ht="12" hidden="1" customHeight="1">
      <c r="A10556" s="576"/>
    </row>
    <row r="10557" spans="1:1" s="556" customFormat="1" ht="12" hidden="1" customHeight="1">
      <c r="A10557" s="576"/>
    </row>
    <row r="10558" spans="1:1" s="556" customFormat="1" ht="12" hidden="1" customHeight="1">
      <c r="A10558" s="576"/>
    </row>
    <row r="10559" spans="1:1" s="556" customFormat="1" ht="12" hidden="1" customHeight="1">
      <c r="A10559" s="576"/>
    </row>
    <row r="10560" spans="1:1" s="556" customFormat="1" ht="12" hidden="1" customHeight="1">
      <c r="A10560" s="576"/>
    </row>
    <row r="10561" spans="1:1" s="556" customFormat="1" ht="12" hidden="1" customHeight="1">
      <c r="A10561" s="576"/>
    </row>
    <row r="10562" spans="1:1" s="556" customFormat="1" ht="12" hidden="1" customHeight="1">
      <c r="A10562" s="576"/>
    </row>
    <row r="10563" spans="1:1" s="556" customFormat="1" ht="12" hidden="1" customHeight="1">
      <c r="A10563" s="576"/>
    </row>
    <row r="10564" spans="1:1" s="556" customFormat="1" ht="12" hidden="1" customHeight="1">
      <c r="A10564" s="576"/>
    </row>
    <row r="10565" spans="1:1" s="556" customFormat="1" ht="12" hidden="1" customHeight="1">
      <c r="A10565" s="576"/>
    </row>
    <row r="10566" spans="1:1" s="556" customFormat="1" ht="12" hidden="1" customHeight="1">
      <c r="A10566" s="576"/>
    </row>
    <row r="10567" spans="1:1" s="556" customFormat="1" ht="12" hidden="1" customHeight="1">
      <c r="A10567" s="576"/>
    </row>
    <row r="10568" spans="1:1" s="556" customFormat="1" ht="12" hidden="1" customHeight="1">
      <c r="A10568" s="576"/>
    </row>
    <row r="10569" spans="1:1" s="556" customFormat="1" ht="12" hidden="1" customHeight="1">
      <c r="A10569" s="576"/>
    </row>
    <row r="10570" spans="1:1" s="556" customFormat="1" ht="12" hidden="1" customHeight="1">
      <c r="A10570" s="576"/>
    </row>
    <row r="10571" spans="1:1" s="556" customFormat="1" ht="12" hidden="1" customHeight="1">
      <c r="A10571" s="576"/>
    </row>
    <row r="10572" spans="1:1" s="556" customFormat="1" ht="12" hidden="1" customHeight="1">
      <c r="A10572" s="576"/>
    </row>
    <row r="10573" spans="1:1" s="556" customFormat="1" ht="12" hidden="1" customHeight="1">
      <c r="A10573" s="576"/>
    </row>
    <row r="10574" spans="1:1" s="556" customFormat="1" ht="12" hidden="1" customHeight="1">
      <c r="A10574" s="576"/>
    </row>
    <row r="10575" spans="1:1" s="556" customFormat="1" ht="12" hidden="1" customHeight="1">
      <c r="A10575" s="576"/>
    </row>
    <row r="10576" spans="1:1" s="556" customFormat="1" ht="12" hidden="1" customHeight="1">
      <c r="A10576" s="576"/>
    </row>
    <row r="10577" spans="1:1" s="556" customFormat="1" ht="12" hidden="1" customHeight="1">
      <c r="A10577" s="576"/>
    </row>
    <row r="10578" spans="1:1" s="556" customFormat="1" ht="12" hidden="1" customHeight="1">
      <c r="A10578" s="576"/>
    </row>
    <row r="10579" spans="1:1" s="556" customFormat="1" ht="12" hidden="1" customHeight="1">
      <c r="A10579" s="576"/>
    </row>
    <row r="10580" spans="1:1" s="556" customFormat="1" ht="12" hidden="1" customHeight="1">
      <c r="A10580" s="576"/>
    </row>
    <row r="10581" spans="1:1" s="556" customFormat="1" ht="12" hidden="1" customHeight="1">
      <c r="A10581" s="576"/>
    </row>
    <row r="10582" spans="1:1" s="556" customFormat="1" ht="12" hidden="1" customHeight="1">
      <c r="A10582" s="576"/>
    </row>
    <row r="10583" spans="1:1" s="556" customFormat="1" ht="12" hidden="1" customHeight="1">
      <c r="A10583" s="576"/>
    </row>
    <row r="10584" spans="1:1" s="556" customFormat="1" ht="12" hidden="1" customHeight="1">
      <c r="A10584" s="576"/>
    </row>
    <row r="10585" spans="1:1" s="556" customFormat="1" ht="12" hidden="1" customHeight="1">
      <c r="A10585" s="576"/>
    </row>
    <row r="10586" spans="1:1" s="556" customFormat="1" ht="12" hidden="1" customHeight="1">
      <c r="A10586" s="576"/>
    </row>
    <row r="10587" spans="1:1" s="556" customFormat="1" ht="12" hidden="1" customHeight="1">
      <c r="A10587" s="576"/>
    </row>
    <row r="10588" spans="1:1" s="556" customFormat="1" ht="12" hidden="1" customHeight="1">
      <c r="A10588" s="576"/>
    </row>
    <row r="10589" spans="1:1" s="556" customFormat="1" ht="12" hidden="1" customHeight="1">
      <c r="A10589" s="576"/>
    </row>
    <row r="10590" spans="1:1" s="556" customFormat="1" ht="12" hidden="1" customHeight="1">
      <c r="A10590" s="576"/>
    </row>
    <row r="10591" spans="1:1" s="556" customFormat="1" ht="12" hidden="1" customHeight="1">
      <c r="A10591" s="576"/>
    </row>
    <row r="10592" spans="1:1" s="556" customFormat="1" ht="12" hidden="1" customHeight="1">
      <c r="A10592" s="576"/>
    </row>
    <row r="10593" spans="1:1" s="556" customFormat="1" ht="12" hidden="1" customHeight="1">
      <c r="A10593" s="576"/>
    </row>
    <row r="10594" spans="1:1" s="556" customFormat="1" ht="12" hidden="1" customHeight="1">
      <c r="A10594" s="576"/>
    </row>
    <row r="10595" spans="1:1" s="556" customFormat="1" ht="12" hidden="1" customHeight="1">
      <c r="A10595" s="576"/>
    </row>
    <row r="10596" spans="1:1" s="556" customFormat="1" ht="12" hidden="1" customHeight="1">
      <c r="A10596" s="576"/>
    </row>
    <row r="10597" spans="1:1" s="556" customFormat="1" ht="12" hidden="1" customHeight="1">
      <c r="A10597" s="576"/>
    </row>
    <row r="10598" spans="1:1" s="556" customFormat="1" ht="12" hidden="1" customHeight="1">
      <c r="A10598" s="576"/>
    </row>
    <row r="10599" spans="1:1" s="556" customFormat="1" ht="12" hidden="1" customHeight="1">
      <c r="A10599" s="576"/>
    </row>
    <row r="10600" spans="1:1" s="556" customFormat="1" ht="12" hidden="1" customHeight="1">
      <c r="A10600" s="576"/>
    </row>
    <row r="10601" spans="1:1" s="556" customFormat="1" ht="12" hidden="1" customHeight="1">
      <c r="A10601" s="576"/>
    </row>
    <row r="10602" spans="1:1" s="556" customFormat="1" ht="12" hidden="1" customHeight="1">
      <c r="A10602" s="576"/>
    </row>
    <row r="10603" spans="1:1" s="556" customFormat="1" ht="12" hidden="1" customHeight="1">
      <c r="A10603" s="576"/>
    </row>
    <row r="10604" spans="1:1" s="556" customFormat="1" ht="12" hidden="1" customHeight="1">
      <c r="A10604" s="576"/>
    </row>
    <row r="10605" spans="1:1" s="556" customFormat="1" ht="12" hidden="1" customHeight="1">
      <c r="A10605" s="576"/>
    </row>
    <row r="10606" spans="1:1" s="556" customFormat="1" ht="12" hidden="1" customHeight="1">
      <c r="A10606" s="576"/>
    </row>
    <row r="10607" spans="1:1" s="556" customFormat="1" ht="12" hidden="1" customHeight="1">
      <c r="A10607" s="576"/>
    </row>
    <row r="10608" spans="1:1" s="556" customFormat="1" ht="12" hidden="1" customHeight="1">
      <c r="A10608" s="576"/>
    </row>
    <row r="10609" spans="1:1" s="556" customFormat="1" ht="12" hidden="1" customHeight="1">
      <c r="A10609" s="576"/>
    </row>
    <row r="10610" spans="1:1" s="556" customFormat="1" ht="12" hidden="1" customHeight="1">
      <c r="A10610" s="576"/>
    </row>
    <row r="10611" spans="1:1" s="556" customFormat="1" ht="12" hidden="1" customHeight="1">
      <c r="A10611" s="576"/>
    </row>
    <row r="10612" spans="1:1" s="556" customFormat="1" ht="12" hidden="1" customHeight="1">
      <c r="A10612" s="576"/>
    </row>
    <row r="10613" spans="1:1" s="556" customFormat="1" ht="12" hidden="1" customHeight="1">
      <c r="A10613" s="576"/>
    </row>
    <row r="10614" spans="1:1" s="556" customFormat="1" ht="12" hidden="1" customHeight="1">
      <c r="A10614" s="576"/>
    </row>
    <row r="10615" spans="1:1" s="556" customFormat="1" ht="12" hidden="1" customHeight="1">
      <c r="A10615" s="576"/>
    </row>
    <row r="10616" spans="1:1" s="556" customFormat="1" ht="12" hidden="1" customHeight="1">
      <c r="A10616" s="576"/>
    </row>
    <row r="10617" spans="1:1" s="556" customFormat="1" ht="12" hidden="1" customHeight="1">
      <c r="A10617" s="576"/>
    </row>
    <row r="10618" spans="1:1" s="556" customFormat="1" ht="12" hidden="1" customHeight="1">
      <c r="A10618" s="576"/>
    </row>
    <row r="10619" spans="1:1" s="556" customFormat="1" ht="12" hidden="1" customHeight="1">
      <c r="A10619" s="576"/>
    </row>
    <row r="10620" spans="1:1" s="556" customFormat="1" ht="12" hidden="1" customHeight="1">
      <c r="A10620" s="576"/>
    </row>
    <row r="10621" spans="1:1" s="556" customFormat="1" ht="12" hidden="1" customHeight="1">
      <c r="A10621" s="576"/>
    </row>
    <row r="10622" spans="1:1" s="556" customFormat="1" ht="12" hidden="1" customHeight="1">
      <c r="A10622" s="576"/>
    </row>
    <row r="10623" spans="1:1" s="556" customFormat="1" ht="12" hidden="1" customHeight="1">
      <c r="A10623" s="576"/>
    </row>
    <row r="10624" spans="1:1" s="556" customFormat="1" ht="12" hidden="1" customHeight="1">
      <c r="A10624" s="576"/>
    </row>
    <row r="10625" spans="1:1" s="556" customFormat="1" ht="12" hidden="1" customHeight="1">
      <c r="A10625" s="576"/>
    </row>
    <row r="10626" spans="1:1" s="556" customFormat="1" ht="12" hidden="1" customHeight="1">
      <c r="A10626" s="576"/>
    </row>
    <row r="10627" spans="1:1" s="556" customFormat="1" ht="12" hidden="1" customHeight="1">
      <c r="A10627" s="576"/>
    </row>
    <row r="10628" spans="1:1" s="556" customFormat="1" ht="12" hidden="1" customHeight="1">
      <c r="A10628" s="576"/>
    </row>
    <row r="10629" spans="1:1" s="556" customFormat="1" ht="12" hidden="1" customHeight="1">
      <c r="A10629" s="576"/>
    </row>
    <row r="10630" spans="1:1" s="556" customFormat="1" ht="12" hidden="1" customHeight="1">
      <c r="A10630" s="576"/>
    </row>
    <row r="10631" spans="1:1" s="556" customFormat="1" ht="12" hidden="1" customHeight="1">
      <c r="A10631" s="576"/>
    </row>
    <row r="10632" spans="1:1" s="556" customFormat="1" ht="12" hidden="1" customHeight="1">
      <c r="A10632" s="576"/>
    </row>
    <row r="10633" spans="1:1" s="556" customFormat="1" ht="12" hidden="1" customHeight="1">
      <c r="A10633" s="576"/>
    </row>
    <row r="10634" spans="1:1" s="556" customFormat="1" ht="12" hidden="1" customHeight="1">
      <c r="A10634" s="576"/>
    </row>
    <row r="10635" spans="1:1" s="556" customFormat="1" ht="12" hidden="1" customHeight="1">
      <c r="A10635" s="576"/>
    </row>
    <row r="10636" spans="1:1" s="556" customFormat="1" ht="12" hidden="1" customHeight="1">
      <c r="A10636" s="576"/>
    </row>
    <row r="10637" spans="1:1" s="556" customFormat="1" ht="12" hidden="1" customHeight="1">
      <c r="A10637" s="576"/>
    </row>
    <row r="10638" spans="1:1" s="556" customFormat="1" ht="12" hidden="1" customHeight="1">
      <c r="A10638" s="576"/>
    </row>
    <row r="10639" spans="1:1" s="556" customFormat="1" ht="12" hidden="1" customHeight="1">
      <c r="A10639" s="576"/>
    </row>
    <row r="10640" spans="1:1" s="556" customFormat="1" ht="12" hidden="1" customHeight="1">
      <c r="A10640" s="576"/>
    </row>
    <row r="10641" spans="1:1" s="556" customFormat="1" ht="12" hidden="1" customHeight="1">
      <c r="A10641" s="576"/>
    </row>
    <row r="10642" spans="1:1" s="556" customFormat="1" ht="12" hidden="1" customHeight="1">
      <c r="A10642" s="576"/>
    </row>
    <row r="10643" spans="1:1" s="556" customFormat="1" ht="12" hidden="1" customHeight="1">
      <c r="A10643" s="576"/>
    </row>
    <row r="10644" spans="1:1" s="556" customFormat="1" ht="12" hidden="1" customHeight="1">
      <c r="A10644" s="576"/>
    </row>
    <row r="10645" spans="1:1" s="556" customFormat="1" ht="12" hidden="1" customHeight="1">
      <c r="A10645" s="576"/>
    </row>
    <row r="10646" spans="1:1" s="556" customFormat="1" ht="12" hidden="1" customHeight="1">
      <c r="A10646" s="576"/>
    </row>
    <row r="10647" spans="1:1" s="556" customFormat="1" ht="12" hidden="1" customHeight="1">
      <c r="A10647" s="576"/>
    </row>
    <row r="10648" spans="1:1" s="556" customFormat="1" ht="12" hidden="1" customHeight="1">
      <c r="A10648" s="576"/>
    </row>
    <row r="10649" spans="1:1" s="556" customFormat="1" ht="12" hidden="1" customHeight="1">
      <c r="A10649" s="576"/>
    </row>
    <row r="10650" spans="1:1" s="556" customFormat="1" ht="12" hidden="1" customHeight="1">
      <c r="A10650" s="576"/>
    </row>
    <row r="10651" spans="1:1" s="556" customFormat="1" ht="12" hidden="1" customHeight="1">
      <c r="A10651" s="576"/>
    </row>
    <row r="10652" spans="1:1" s="556" customFormat="1" ht="12" hidden="1" customHeight="1">
      <c r="A10652" s="576"/>
    </row>
    <row r="10653" spans="1:1" s="556" customFormat="1" ht="12" hidden="1" customHeight="1">
      <c r="A10653" s="576"/>
    </row>
    <row r="10654" spans="1:1" s="556" customFormat="1" ht="12" hidden="1" customHeight="1">
      <c r="A10654" s="576"/>
    </row>
    <row r="10655" spans="1:1" s="556" customFormat="1" ht="12" hidden="1" customHeight="1">
      <c r="A10655" s="576"/>
    </row>
    <row r="10656" spans="1:1" s="556" customFormat="1" ht="12" hidden="1" customHeight="1">
      <c r="A10656" s="576"/>
    </row>
    <row r="10657" spans="1:1" s="556" customFormat="1" ht="12" hidden="1" customHeight="1">
      <c r="A10657" s="576"/>
    </row>
    <row r="10658" spans="1:1" s="556" customFormat="1" ht="12" hidden="1" customHeight="1">
      <c r="A10658" s="576"/>
    </row>
    <row r="10659" spans="1:1" s="556" customFormat="1" ht="12" hidden="1" customHeight="1">
      <c r="A10659" s="576"/>
    </row>
    <row r="10660" spans="1:1" s="556" customFormat="1" ht="12" hidden="1" customHeight="1">
      <c r="A10660" s="576"/>
    </row>
    <row r="10661" spans="1:1" s="556" customFormat="1" ht="12" hidden="1" customHeight="1">
      <c r="A10661" s="576"/>
    </row>
    <row r="10662" spans="1:1" s="556" customFormat="1" ht="12" hidden="1" customHeight="1">
      <c r="A10662" s="576"/>
    </row>
    <row r="10663" spans="1:1" s="556" customFormat="1" ht="12" hidden="1" customHeight="1">
      <c r="A10663" s="576"/>
    </row>
    <row r="10664" spans="1:1" s="556" customFormat="1" ht="12" hidden="1" customHeight="1">
      <c r="A10664" s="576"/>
    </row>
    <row r="10665" spans="1:1" s="556" customFormat="1" ht="12" hidden="1" customHeight="1">
      <c r="A10665" s="576"/>
    </row>
    <row r="10666" spans="1:1" s="556" customFormat="1" ht="12" hidden="1" customHeight="1">
      <c r="A10666" s="576"/>
    </row>
    <row r="10667" spans="1:1" s="556" customFormat="1" ht="12" hidden="1" customHeight="1">
      <c r="A10667" s="576"/>
    </row>
    <row r="10668" spans="1:1" s="556" customFormat="1" ht="12" hidden="1" customHeight="1">
      <c r="A10668" s="576"/>
    </row>
    <row r="10669" spans="1:1" s="556" customFormat="1" ht="12" hidden="1" customHeight="1">
      <c r="A10669" s="576"/>
    </row>
    <row r="10670" spans="1:1" s="556" customFormat="1" ht="12" hidden="1" customHeight="1">
      <c r="A10670" s="576"/>
    </row>
    <row r="10671" spans="1:1" s="556" customFormat="1" ht="12" hidden="1" customHeight="1">
      <c r="A10671" s="576"/>
    </row>
    <row r="10672" spans="1:1" s="556" customFormat="1" ht="12" hidden="1" customHeight="1">
      <c r="A10672" s="576"/>
    </row>
    <row r="10673" spans="1:1" s="556" customFormat="1" ht="12" hidden="1" customHeight="1">
      <c r="A10673" s="576"/>
    </row>
    <row r="10674" spans="1:1" s="556" customFormat="1" ht="12" hidden="1" customHeight="1">
      <c r="A10674" s="576"/>
    </row>
    <row r="10675" spans="1:1" s="556" customFormat="1" ht="12" hidden="1" customHeight="1">
      <c r="A10675" s="576"/>
    </row>
    <row r="10676" spans="1:1" s="556" customFormat="1" ht="12" hidden="1" customHeight="1">
      <c r="A10676" s="576"/>
    </row>
    <row r="10677" spans="1:1" s="556" customFormat="1" ht="12" hidden="1" customHeight="1">
      <c r="A10677" s="576"/>
    </row>
    <row r="10678" spans="1:1" s="556" customFormat="1" ht="12" hidden="1" customHeight="1">
      <c r="A10678" s="576"/>
    </row>
    <row r="10679" spans="1:1" s="556" customFormat="1" ht="12" hidden="1" customHeight="1">
      <c r="A10679" s="576"/>
    </row>
    <row r="10680" spans="1:1" s="556" customFormat="1" ht="12" hidden="1" customHeight="1">
      <c r="A10680" s="576"/>
    </row>
    <row r="10681" spans="1:1" s="556" customFormat="1" ht="12" hidden="1" customHeight="1">
      <c r="A10681" s="576"/>
    </row>
    <row r="10682" spans="1:1" s="556" customFormat="1" ht="12" hidden="1" customHeight="1">
      <c r="A10682" s="576"/>
    </row>
    <row r="10683" spans="1:1" s="556" customFormat="1" ht="12" hidden="1" customHeight="1">
      <c r="A10683" s="576"/>
    </row>
    <row r="10684" spans="1:1" s="556" customFormat="1" ht="12" hidden="1" customHeight="1">
      <c r="A10684" s="576"/>
    </row>
    <row r="10685" spans="1:1" s="556" customFormat="1" ht="12" hidden="1" customHeight="1">
      <c r="A10685" s="576"/>
    </row>
    <row r="10686" spans="1:1" s="556" customFormat="1" ht="12" hidden="1" customHeight="1">
      <c r="A10686" s="576"/>
    </row>
    <row r="10687" spans="1:1" s="556" customFormat="1" ht="12" hidden="1" customHeight="1">
      <c r="A10687" s="576"/>
    </row>
    <row r="10688" spans="1:1" s="556" customFormat="1" ht="12" hidden="1" customHeight="1">
      <c r="A10688" s="576"/>
    </row>
    <row r="10689" spans="1:1" s="556" customFormat="1" ht="12" hidden="1" customHeight="1">
      <c r="A10689" s="576"/>
    </row>
    <row r="10690" spans="1:1" s="556" customFormat="1" ht="12" hidden="1" customHeight="1">
      <c r="A10690" s="576"/>
    </row>
    <row r="10691" spans="1:1" s="556" customFormat="1" ht="12" hidden="1" customHeight="1">
      <c r="A10691" s="576"/>
    </row>
    <row r="10692" spans="1:1" s="556" customFormat="1" ht="12" hidden="1" customHeight="1">
      <c r="A10692" s="576"/>
    </row>
    <row r="10693" spans="1:1" s="556" customFormat="1" ht="12" hidden="1" customHeight="1">
      <c r="A10693" s="576"/>
    </row>
    <row r="10694" spans="1:1" s="556" customFormat="1" ht="12" hidden="1" customHeight="1">
      <c r="A10694" s="576"/>
    </row>
    <row r="10695" spans="1:1" s="556" customFormat="1" ht="12" hidden="1" customHeight="1">
      <c r="A10695" s="576"/>
    </row>
    <row r="10696" spans="1:1" s="556" customFormat="1" ht="12" hidden="1" customHeight="1">
      <c r="A10696" s="576"/>
    </row>
    <row r="10697" spans="1:1" s="556" customFormat="1" ht="12" hidden="1" customHeight="1">
      <c r="A10697" s="576"/>
    </row>
    <row r="10698" spans="1:1" s="556" customFormat="1" ht="12" hidden="1" customHeight="1">
      <c r="A10698" s="576"/>
    </row>
    <row r="10699" spans="1:1" s="556" customFormat="1" ht="12" hidden="1" customHeight="1">
      <c r="A10699" s="576"/>
    </row>
    <row r="10700" spans="1:1" s="556" customFormat="1" ht="12" hidden="1" customHeight="1">
      <c r="A10700" s="576"/>
    </row>
    <row r="10701" spans="1:1" s="556" customFormat="1" ht="12" hidden="1" customHeight="1">
      <c r="A10701" s="576"/>
    </row>
    <row r="10702" spans="1:1" s="556" customFormat="1" ht="12" hidden="1" customHeight="1">
      <c r="A10702" s="576"/>
    </row>
    <row r="10703" spans="1:1" s="556" customFormat="1" ht="12" hidden="1" customHeight="1">
      <c r="A10703" s="576"/>
    </row>
    <row r="10704" spans="1:1" s="556" customFormat="1" ht="12" hidden="1" customHeight="1">
      <c r="A10704" s="576"/>
    </row>
    <row r="10705" spans="1:1" s="556" customFormat="1" ht="12" hidden="1" customHeight="1">
      <c r="A10705" s="576"/>
    </row>
    <row r="10706" spans="1:1" s="556" customFormat="1" ht="12" hidden="1" customHeight="1">
      <c r="A10706" s="576"/>
    </row>
    <row r="10707" spans="1:1" s="556" customFormat="1" ht="12" hidden="1" customHeight="1">
      <c r="A10707" s="576"/>
    </row>
    <row r="10708" spans="1:1" s="556" customFormat="1" ht="12" hidden="1" customHeight="1">
      <c r="A10708" s="576"/>
    </row>
    <row r="10709" spans="1:1" s="556" customFormat="1" ht="12" hidden="1" customHeight="1">
      <c r="A10709" s="576"/>
    </row>
    <row r="10710" spans="1:1" s="556" customFormat="1" ht="12" hidden="1" customHeight="1">
      <c r="A10710" s="576"/>
    </row>
    <row r="10711" spans="1:1" s="556" customFormat="1" ht="12" hidden="1" customHeight="1">
      <c r="A10711" s="576"/>
    </row>
    <row r="10712" spans="1:1" s="556" customFormat="1" ht="12" hidden="1" customHeight="1">
      <c r="A10712" s="576"/>
    </row>
    <row r="10713" spans="1:1" s="556" customFormat="1" ht="12" hidden="1" customHeight="1">
      <c r="A10713" s="576"/>
    </row>
    <row r="10714" spans="1:1" s="556" customFormat="1" ht="12" hidden="1" customHeight="1">
      <c r="A10714" s="576"/>
    </row>
    <row r="10715" spans="1:1" s="556" customFormat="1" ht="12" hidden="1" customHeight="1">
      <c r="A10715" s="576"/>
    </row>
    <row r="10716" spans="1:1" s="556" customFormat="1" ht="12" hidden="1" customHeight="1">
      <c r="A10716" s="576"/>
    </row>
    <row r="10717" spans="1:1" s="556" customFormat="1" ht="12" hidden="1" customHeight="1">
      <c r="A10717" s="576"/>
    </row>
    <row r="10718" spans="1:1" s="556" customFormat="1" ht="12" hidden="1" customHeight="1">
      <c r="A10718" s="576"/>
    </row>
    <row r="10719" spans="1:1" s="556" customFormat="1" ht="12" hidden="1" customHeight="1">
      <c r="A10719" s="576"/>
    </row>
    <row r="10720" spans="1:1" s="556" customFormat="1" ht="12" hidden="1" customHeight="1">
      <c r="A10720" s="576"/>
    </row>
    <row r="10721" spans="1:1" s="556" customFormat="1" ht="12" hidden="1" customHeight="1">
      <c r="A10721" s="576"/>
    </row>
    <row r="10722" spans="1:1" s="556" customFormat="1" ht="12" hidden="1" customHeight="1">
      <c r="A10722" s="576"/>
    </row>
    <row r="10723" spans="1:1" s="556" customFormat="1" ht="12" hidden="1" customHeight="1">
      <c r="A10723" s="576"/>
    </row>
    <row r="10724" spans="1:1" s="556" customFormat="1" ht="12" hidden="1" customHeight="1">
      <c r="A10724" s="576"/>
    </row>
    <row r="10725" spans="1:1" s="556" customFormat="1" ht="12" hidden="1" customHeight="1">
      <c r="A10725" s="576"/>
    </row>
    <row r="10726" spans="1:1" s="556" customFormat="1" ht="12" hidden="1" customHeight="1">
      <c r="A10726" s="576"/>
    </row>
    <row r="10727" spans="1:1" s="556" customFormat="1" ht="12" hidden="1" customHeight="1">
      <c r="A10727" s="576"/>
    </row>
    <row r="10728" spans="1:1" s="556" customFormat="1" ht="12" hidden="1" customHeight="1">
      <c r="A10728" s="576"/>
    </row>
    <row r="10729" spans="1:1" s="556" customFormat="1" ht="12" hidden="1" customHeight="1">
      <c r="A10729" s="576"/>
    </row>
    <row r="10730" spans="1:1" s="556" customFormat="1" ht="12" hidden="1" customHeight="1">
      <c r="A10730" s="576"/>
    </row>
    <row r="10731" spans="1:1" s="556" customFormat="1" ht="12" hidden="1" customHeight="1">
      <c r="A10731" s="576"/>
    </row>
    <row r="10732" spans="1:1" s="556" customFormat="1" ht="12" hidden="1" customHeight="1">
      <c r="A10732" s="576"/>
    </row>
    <row r="10733" spans="1:1" s="556" customFormat="1" ht="12" hidden="1" customHeight="1">
      <c r="A10733" s="576"/>
    </row>
    <row r="10734" spans="1:1" s="556" customFormat="1" ht="12" hidden="1" customHeight="1">
      <c r="A10734" s="576"/>
    </row>
    <row r="10735" spans="1:1" s="556" customFormat="1" ht="12" hidden="1" customHeight="1">
      <c r="A10735" s="576"/>
    </row>
    <row r="10736" spans="1:1" s="556" customFormat="1" ht="12" hidden="1" customHeight="1">
      <c r="A10736" s="576"/>
    </row>
    <row r="10737" spans="1:1" s="556" customFormat="1" ht="12" hidden="1" customHeight="1">
      <c r="A10737" s="576"/>
    </row>
    <row r="10738" spans="1:1" s="556" customFormat="1" ht="12" hidden="1" customHeight="1">
      <c r="A10738" s="576"/>
    </row>
    <row r="10739" spans="1:1" s="556" customFormat="1" ht="12" hidden="1" customHeight="1">
      <c r="A10739" s="576"/>
    </row>
    <row r="10740" spans="1:1" s="556" customFormat="1" ht="12" hidden="1" customHeight="1">
      <c r="A10740" s="576"/>
    </row>
    <row r="10741" spans="1:1" s="556" customFormat="1" ht="12" hidden="1" customHeight="1">
      <c r="A10741" s="576"/>
    </row>
    <row r="10742" spans="1:1" s="556" customFormat="1" ht="12" hidden="1" customHeight="1">
      <c r="A10742" s="576"/>
    </row>
    <row r="10743" spans="1:1" s="556" customFormat="1" ht="12" hidden="1" customHeight="1">
      <c r="A10743" s="576"/>
    </row>
    <row r="10744" spans="1:1" s="556" customFormat="1" ht="12" hidden="1" customHeight="1">
      <c r="A10744" s="576"/>
    </row>
    <row r="10745" spans="1:1" s="556" customFormat="1" ht="12" hidden="1" customHeight="1">
      <c r="A10745" s="576"/>
    </row>
    <row r="10746" spans="1:1" s="556" customFormat="1" ht="12" hidden="1" customHeight="1">
      <c r="A10746" s="576"/>
    </row>
    <row r="10747" spans="1:1" s="556" customFormat="1" ht="12" hidden="1" customHeight="1">
      <c r="A10747" s="576"/>
    </row>
    <row r="10748" spans="1:1" s="556" customFormat="1" ht="12" hidden="1" customHeight="1">
      <c r="A10748" s="576"/>
    </row>
    <row r="10749" spans="1:1" s="556" customFormat="1" ht="12" hidden="1" customHeight="1">
      <c r="A10749" s="576"/>
    </row>
    <row r="10750" spans="1:1" s="556" customFormat="1" ht="12" hidden="1" customHeight="1">
      <c r="A10750" s="576"/>
    </row>
    <row r="10751" spans="1:1" s="556" customFormat="1" ht="12" hidden="1" customHeight="1">
      <c r="A10751" s="576"/>
    </row>
    <row r="10752" spans="1:1" s="556" customFormat="1" ht="12" hidden="1" customHeight="1">
      <c r="A10752" s="576"/>
    </row>
    <row r="10753" spans="1:1" s="556" customFormat="1" ht="12" hidden="1" customHeight="1">
      <c r="A10753" s="576"/>
    </row>
    <row r="10754" spans="1:1" s="556" customFormat="1" ht="12" hidden="1" customHeight="1">
      <c r="A10754" s="576"/>
    </row>
    <row r="10755" spans="1:1" s="556" customFormat="1" ht="12" hidden="1" customHeight="1">
      <c r="A10755" s="576"/>
    </row>
    <row r="10756" spans="1:1" s="556" customFormat="1" ht="12" hidden="1" customHeight="1">
      <c r="A10756" s="576"/>
    </row>
    <row r="10757" spans="1:1" s="556" customFormat="1" ht="12" hidden="1" customHeight="1">
      <c r="A10757" s="576"/>
    </row>
    <row r="10758" spans="1:1" s="556" customFormat="1" ht="12" hidden="1" customHeight="1">
      <c r="A10758" s="576"/>
    </row>
    <row r="10759" spans="1:1" s="556" customFormat="1" ht="12" hidden="1" customHeight="1">
      <c r="A10759" s="576"/>
    </row>
    <row r="10760" spans="1:1" s="556" customFormat="1" ht="12" hidden="1" customHeight="1">
      <c r="A10760" s="576"/>
    </row>
    <row r="10761" spans="1:1" s="556" customFormat="1" ht="12" hidden="1" customHeight="1">
      <c r="A10761" s="576"/>
    </row>
    <row r="10762" spans="1:1" s="556" customFormat="1" ht="12" hidden="1" customHeight="1">
      <c r="A10762" s="576"/>
    </row>
    <row r="10763" spans="1:1" s="556" customFormat="1" ht="12" hidden="1" customHeight="1">
      <c r="A10763" s="576"/>
    </row>
    <row r="10764" spans="1:1" s="556" customFormat="1" ht="12" hidden="1" customHeight="1">
      <c r="A10764" s="576"/>
    </row>
    <row r="10765" spans="1:1" s="556" customFormat="1" ht="12" hidden="1" customHeight="1">
      <c r="A10765" s="576"/>
    </row>
    <row r="10766" spans="1:1" s="556" customFormat="1" ht="12" hidden="1" customHeight="1">
      <c r="A10766" s="576"/>
    </row>
    <row r="10767" spans="1:1" s="556" customFormat="1" ht="12" hidden="1" customHeight="1">
      <c r="A10767" s="576"/>
    </row>
    <row r="10768" spans="1:1" s="556" customFormat="1" ht="12" hidden="1" customHeight="1">
      <c r="A10768" s="576"/>
    </row>
    <row r="10769" spans="1:1" s="556" customFormat="1" ht="12" hidden="1" customHeight="1">
      <c r="A10769" s="576"/>
    </row>
    <row r="10770" spans="1:1" s="556" customFormat="1" ht="12" hidden="1" customHeight="1">
      <c r="A10770" s="576"/>
    </row>
    <row r="10771" spans="1:1" s="556" customFormat="1" ht="12" hidden="1" customHeight="1">
      <c r="A10771" s="576"/>
    </row>
    <row r="10772" spans="1:1" s="556" customFormat="1" ht="12" hidden="1" customHeight="1">
      <c r="A10772" s="576"/>
    </row>
    <row r="10773" spans="1:1" s="556" customFormat="1" ht="12" hidden="1" customHeight="1">
      <c r="A10773" s="576"/>
    </row>
    <row r="10774" spans="1:1" s="556" customFormat="1" ht="12" hidden="1" customHeight="1">
      <c r="A10774" s="576"/>
    </row>
    <row r="10775" spans="1:1" s="556" customFormat="1" ht="12" hidden="1" customHeight="1">
      <c r="A10775" s="576"/>
    </row>
    <row r="10776" spans="1:1" s="556" customFormat="1" ht="12" hidden="1" customHeight="1">
      <c r="A10776" s="576"/>
    </row>
    <row r="10777" spans="1:1" s="556" customFormat="1" ht="12" hidden="1" customHeight="1">
      <c r="A10777" s="576"/>
    </row>
    <row r="10778" spans="1:1" s="556" customFormat="1" ht="12" hidden="1" customHeight="1">
      <c r="A10778" s="576"/>
    </row>
    <row r="10779" spans="1:1" s="556" customFormat="1" ht="12" hidden="1" customHeight="1">
      <c r="A10779" s="576"/>
    </row>
    <row r="10780" spans="1:1" s="556" customFormat="1" ht="12" hidden="1" customHeight="1">
      <c r="A10780" s="576"/>
    </row>
    <row r="10781" spans="1:1" s="556" customFormat="1" ht="12" hidden="1" customHeight="1">
      <c r="A10781" s="576"/>
    </row>
    <row r="10782" spans="1:1" s="556" customFormat="1" ht="12" hidden="1" customHeight="1">
      <c r="A10782" s="576"/>
    </row>
    <row r="10783" spans="1:1" s="556" customFormat="1" ht="12" hidden="1" customHeight="1">
      <c r="A10783" s="576"/>
    </row>
    <row r="10784" spans="1:1" s="556" customFormat="1" ht="12" hidden="1" customHeight="1">
      <c r="A10784" s="576"/>
    </row>
    <row r="10785" spans="1:1" s="556" customFormat="1" ht="12" hidden="1" customHeight="1">
      <c r="A10785" s="576"/>
    </row>
    <row r="10786" spans="1:1" s="556" customFormat="1" ht="12" hidden="1" customHeight="1">
      <c r="A10786" s="576"/>
    </row>
    <row r="10787" spans="1:1" s="556" customFormat="1" ht="12" hidden="1" customHeight="1">
      <c r="A10787" s="576"/>
    </row>
    <row r="10788" spans="1:1" s="556" customFormat="1" ht="12" hidden="1" customHeight="1">
      <c r="A10788" s="576"/>
    </row>
    <row r="10789" spans="1:1" s="556" customFormat="1" ht="12" hidden="1" customHeight="1">
      <c r="A10789" s="576"/>
    </row>
    <row r="10790" spans="1:1" s="556" customFormat="1" ht="12" hidden="1" customHeight="1">
      <c r="A10790" s="576"/>
    </row>
    <row r="10791" spans="1:1" s="556" customFormat="1" ht="12" hidden="1" customHeight="1">
      <c r="A10791" s="576"/>
    </row>
    <row r="10792" spans="1:1" s="556" customFormat="1" ht="12" hidden="1" customHeight="1">
      <c r="A10792" s="576"/>
    </row>
    <row r="10793" spans="1:1" s="556" customFormat="1" ht="12" hidden="1" customHeight="1">
      <c r="A10793" s="576"/>
    </row>
    <row r="10794" spans="1:1" s="556" customFormat="1" ht="12" hidden="1" customHeight="1">
      <c r="A10794" s="576"/>
    </row>
    <row r="10795" spans="1:1" s="556" customFormat="1" ht="12" hidden="1" customHeight="1">
      <c r="A10795" s="576"/>
    </row>
    <row r="10796" spans="1:1" s="556" customFormat="1" ht="12" hidden="1" customHeight="1">
      <c r="A10796" s="576"/>
    </row>
    <row r="10797" spans="1:1" s="556" customFormat="1" ht="12" hidden="1" customHeight="1">
      <c r="A10797" s="576"/>
    </row>
    <row r="10798" spans="1:1" s="556" customFormat="1" ht="12" hidden="1" customHeight="1">
      <c r="A10798" s="576"/>
    </row>
    <row r="10799" spans="1:1" s="556" customFormat="1" ht="12" hidden="1" customHeight="1">
      <c r="A10799" s="576"/>
    </row>
    <row r="10800" spans="1:1" s="556" customFormat="1" ht="12" hidden="1" customHeight="1">
      <c r="A10800" s="576"/>
    </row>
    <row r="10801" spans="1:1" s="556" customFormat="1" ht="12" hidden="1" customHeight="1">
      <c r="A10801" s="576"/>
    </row>
    <row r="10802" spans="1:1" s="556" customFormat="1" ht="12" hidden="1" customHeight="1">
      <c r="A10802" s="576"/>
    </row>
    <row r="10803" spans="1:1" s="556" customFormat="1" ht="12" hidden="1" customHeight="1">
      <c r="A10803" s="576"/>
    </row>
    <row r="10804" spans="1:1" s="556" customFormat="1" ht="12" hidden="1" customHeight="1">
      <c r="A10804" s="576"/>
    </row>
    <row r="10805" spans="1:1" s="556" customFormat="1" ht="12" hidden="1" customHeight="1">
      <c r="A10805" s="576"/>
    </row>
    <row r="10806" spans="1:1" s="556" customFormat="1" ht="12" hidden="1" customHeight="1">
      <c r="A10806" s="576"/>
    </row>
    <row r="10807" spans="1:1" s="556" customFormat="1" ht="12" hidden="1" customHeight="1">
      <c r="A10807" s="576"/>
    </row>
    <row r="10808" spans="1:1" s="556" customFormat="1" ht="12" hidden="1" customHeight="1">
      <c r="A10808" s="576"/>
    </row>
    <row r="10809" spans="1:1" s="556" customFormat="1" ht="12" hidden="1" customHeight="1">
      <c r="A10809" s="576"/>
    </row>
    <row r="10810" spans="1:1" s="556" customFormat="1" ht="12" hidden="1" customHeight="1">
      <c r="A10810" s="576"/>
    </row>
    <row r="10811" spans="1:1" s="556" customFormat="1" ht="12" hidden="1" customHeight="1">
      <c r="A10811" s="576"/>
    </row>
    <row r="10812" spans="1:1" s="556" customFormat="1" ht="12" hidden="1" customHeight="1">
      <c r="A10812" s="576"/>
    </row>
    <row r="10813" spans="1:1" s="556" customFormat="1" ht="12" hidden="1" customHeight="1">
      <c r="A10813" s="576"/>
    </row>
    <row r="10814" spans="1:1" s="556" customFormat="1" ht="12" hidden="1" customHeight="1">
      <c r="A10814" s="576"/>
    </row>
    <row r="10815" spans="1:1" s="556" customFormat="1" ht="12" hidden="1" customHeight="1">
      <c r="A10815" s="576"/>
    </row>
    <row r="10816" spans="1:1" s="556" customFormat="1" ht="12" hidden="1" customHeight="1">
      <c r="A10816" s="576"/>
    </row>
    <row r="10817" spans="1:1" s="556" customFormat="1" ht="12" hidden="1" customHeight="1">
      <c r="A10817" s="576"/>
    </row>
    <row r="10818" spans="1:1" s="556" customFormat="1" ht="12" hidden="1" customHeight="1">
      <c r="A10818" s="576"/>
    </row>
    <row r="10819" spans="1:1" s="556" customFormat="1" ht="12" hidden="1" customHeight="1">
      <c r="A10819" s="576"/>
    </row>
    <row r="10820" spans="1:1" s="556" customFormat="1" ht="12" hidden="1" customHeight="1">
      <c r="A10820" s="576"/>
    </row>
    <row r="10821" spans="1:1" s="556" customFormat="1" ht="12" hidden="1" customHeight="1">
      <c r="A10821" s="576"/>
    </row>
    <row r="10822" spans="1:1" s="556" customFormat="1" ht="12" hidden="1" customHeight="1">
      <c r="A10822" s="576"/>
    </row>
    <row r="10823" spans="1:1" s="556" customFormat="1" ht="12" hidden="1" customHeight="1">
      <c r="A10823" s="576"/>
    </row>
    <row r="10824" spans="1:1" s="556" customFormat="1" ht="12" hidden="1" customHeight="1">
      <c r="A10824" s="576"/>
    </row>
    <row r="10825" spans="1:1" s="556" customFormat="1" ht="12" hidden="1" customHeight="1">
      <c r="A10825" s="576"/>
    </row>
    <row r="10826" spans="1:1" s="556" customFormat="1" ht="12" hidden="1" customHeight="1">
      <c r="A10826" s="576"/>
    </row>
    <row r="10827" spans="1:1" s="556" customFormat="1" ht="12" hidden="1" customHeight="1">
      <c r="A10827" s="576"/>
    </row>
    <row r="10828" spans="1:1" s="556" customFormat="1" ht="12" hidden="1" customHeight="1">
      <c r="A10828" s="576"/>
    </row>
    <row r="10829" spans="1:1" s="556" customFormat="1" ht="12" hidden="1" customHeight="1">
      <c r="A10829" s="576"/>
    </row>
    <row r="10830" spans="1:1" s="556" customFormat="1" ht="12" hidden="1" customHeight="1">
      <c r="A10830" s="576"/>
    </row>
    <row r="10831" spans="1:1" s="556" customFormat="1" ht="12" hidden="1" customHeight="1">
      <c r="A10831" s="576"/>
    </row>
    <row r="10832" spans="1:1" s="556" customFormat="1" ht="12" hidden="1" customHeight="1">
      <c r="A10832" s="576"/>
    </row>
    <row r="10833" spans="1:1" s="556" customFormat="1" ht="12" hidden="1" customHeight="1">
      <c r="A10833" s="576"/>
    </row>
    <row r="10834" spans="1:1" s="556" customFormat="1" ht="12" hidden="1" customHeight="1">
      <c r="A10834" s="576"/>
    </row>
    <row r="10835" spans="1:1" s="556" customFormat="1" ht="12" hidden="1" customHeight="1">
      <c r="A10835" s="576"/>
    </row>
    <row r="10836" spans="1:1" s="556" customFormat="1" ht="12" hidden="1" customHeight="1">
      <c r="A10836" s="576"/>
    </row>
    <row r="10837" spans="1:1" s="556" customFormat="1" ht="12" hidden="1" customHeight="1">
      <c r="A10837" s="576"/>
    </row>
    <row r="10838" spans="1:1" s="556" customFormat="1" ht="12" hidden="1" customHeight="1">
      <c r="A10838" s="576"/>
    </row>
    <row r="10839" spans="1:1" s="556" customFormat="1" ht="12" hidden="1" customHeight="1">
      <c r="A10839" s="576"/>
    </row>
    <row r="10840" spans="1:1" s="556" customFormat="1" ht="12" hidden="1" customHeight="1">
      <c r="A10840" s="576"/>
    </row>
    <row r="10841" spans="1:1" s="556" customFormat="1" ht="12" hidden="1" customHeight="1">
      <c r="A10841" s="576"/>
    </row>
    <row r="10842" spans="1:1" s="556" customFormat="1" ht="12" hidden="1" customHeight="1">
      <c r="A10842" s="576"/>
    </row>
    <row r="10843" spans="1:1" s="556" customFormat="1" ht="12" hidden="1" customHeight="1">
      <c r="A10843" s="576"/>
    </row>
    <row r="10844" spans="1:1" s="556" customFormat="1" ht="12" hidden="1" customHeight="1">
      <c r="A10844" s="576"/>
    </row>
    <row r="10845" spans="1:1" s="556" customFormat="1" ht="12" hidden="1" customHeight="1">
      <c r="A10845" s="576"/>
    </row>
    <row r="10846" spans="1:1" s="556" customFormat="1" ht="12" hidden="1" customHeight="1">
      <c r="A10846" s="576"/>
    </row>
    <row r="10847" spans="1:1" s="556" customFormat="1" ht="12" hidden="1" customHeight="1">
      <c r="A10847" s="576"/>
    </row>
    <row r="10848" spans="1:1" s="556" customFormat="1" ht="12" hidden="1" customHeight="1">
      <c r="A10848" s="576"/>
    </row>
    <row r="10849" spans="1:1" s="556" customFormat="1" ht="12" hidden="1" customHeight="1">
      <c r="A10849" s="576"/>
    </row>
    <row r="10850" spans="1:1" s="556" customFormat="1" ht="12" hidden="1" customHeight="1">
      <c r="A10850" s="576"/>
    </row>
    <row r="10851" spans="1:1" s="556" customFormat="1" ht="12" hidden="1" customHeight="1">
      <c r="A10851" s="576"/>
    </row>
    <row r="10852" spans="1:1" s="556" customFormat="1" ht="12" hidden="1" customHeight="1">
      <c r="A10852" s="576"/>
    </row>
    <row r="10853" spans="1:1" s="556" customFormat="1" ht="12" hidden="1" customHeight="1">
      <c r="A10853" s="576"/>
    </row>
    <row r="10854" spans="1:1" s="556" customFormat="1" ht="12" hidden="1" customHeight="1">
      <c r="A10854" s="576"/>
    </row>
    <row r="10855" spans="1:1" s="556" customFormat="1" ht="12" hidden="1" customHeight="1">
      <c r="A10855" s="576"/>
    </row>
    <row r="10856" spans="1:1" s="556" customFormat="1" ht="12" hidden="1" customHeight="1">
      <c r="A10856" s="576"/>
    </row>
    <row r="10857" spans="1:1" s="556" customFormat="1" ht="12" hidden="1" customHeight="1">
      <c r="A10857" s="576"/>
    </row>
    <row r="10858" spans="1:1" s="556" customFormat="1" ht="12" hidden="1" customHeight="1">
      <c r="A10858" s="576"/>
    </row>
    <row r="10859" spans="1:1" s="556" customFormat="1" ht="12" hidden="1" customHeight="1">
      <c r="A10859" s="576"/>
    </row>
    <row r="10860" spans="1:1" s="556" customFormat="1" ht="12" hidden="1" customHeight="1">
      <c r="A10860" s="576"/>
    </row>
    <row r="10861" spans="1:1" s="556" customFormat="1" ht="12" hidden="1" customHeight="1">
      <c r="A10861" s="576"/>
    </row>
    <row r="10862" spans="1:1" s="556" customFormat="1" ht="12" hidden="1" customHeight="1">
      <c r="A10862" s="576"/>
    </row>
    <row r="10863" spans="1:1" s="556" customFormat="1" ht="12" hidden="1" customHeight="1">
      <c r="A10863" s="576"/>
    </row>
    <row r="10864" spans="1:1" s="556" customFormat="1" ht="12" hidden="1" customHeight="1">
      <c r="A10864" s="576"/>
    </row>
    <row r="10865" spans="1:1" s="556" customFormat="1" ht="12" hidden="1" customHeight="1">
      <c r="A10865" s="576"/>
    </row>
    <row r="10866" spans="1:1" s="556" customFormat="1" ht="12" hidden="1" customHeight="1">
      <c r="A10866" s="576"/>
    </row>
    <row r="10867" spans="1:1" s="556" customFormat="1" ht="12" hidden="1" customHeight="1">
      <c r="A10867" s="576"/>
    </row>
    <row r="10868" spans="1:1" s="556" customFormat="1" ht="12" hidden="1" customHeight="1">
      <c r="A10868" s="576"/>
    </row>
    <row r="10869" spans="1:1" s="556" customFormat="1" ht="12" hidden="1" customHeight="1">
      <c r="A10869" s="576"/>
    </row>
    <row r="10870" spans="1:1" s="556" customFormat="1" ht="12" hidden="1" customHeight="1">
      <c r="A10870" s="576"/>
    </row>
    <row r="10871" spans="1:1" s="556" customFormat="1" ht="12" hidden="1" customHeight="1">
      <c r="A10871" s="576"/>
    </row>
    <row r="10872" spans="1:1" s="556" customFormat="1" ht="12" hidden="1" customHeight="1">
      <c r="A10872" s="576"/>
    </row>
    <row r="10873" spans="1:1" s="556" customFormat="1" ht="12" hidden="1" customHeight="1">
      <c r="A10873" s="576"/>
    </row>
    <row r="10874" spans="1:1" s="556" customFormat="1" ht="12" hidden="1" customHeight="1">
      <c r="A10874" s="576"/>
    </row>
    <row r="10875" spans="1:1" s="556" customFormat="1" ht="12" hidden="1" customHeight="1">
      <c r="A10875" s="576"/>
    </row>
    <row r="10876" spans="1:1" s="556" customFormat="1" ht="12" hidden="1" customHeight="1">
      <c r="A10876" s="576"/>
    </row>
    <row r="10877" spans="1:1" s="556" customFormat="1" ht="12" hidden="1" customHeight="1">
      <c r="A10877" s="576"/>
    </row>
    <row r="10878" spans="1:1" s="556" customFormat="1" ht="12" hidden="1" customHeight="1">
      <c r="A10878" s="576"/>
    </row>
    <row r="10879" spans="1:1" s="556" customFormat="1" ht="12" hidden="1" customHeight="1">
      <c r="A10879" s="576"/>
    </row>
    <row r="10880" spans="1:1" s="556" customFormat="1" ht="12" hidden="1" customHeight="1">
      <c r="A10880" s="576"/>
    </row>
    <row r="10881" spans="1:1" s="556" customFormat="1" ht="12" hidden="1" customHeight="1">
      <c r="A10881" s="576"/>
    </row>
    <row r="10882" spans="1:1" s="556" customFormat="1" ht="12" hidden="1" customHeight="1">
      <c r="A10882" s="576"/>
    </row>
    <row r="10883" spans="1:1" s="556" customFormat="1" ht="12" hidden="1" customHeight="1">
      <c r="A10883" s="576"/>
    </row>
    <row r="10884" spans="1:1" s="556" customFormat="1" ht="12" hidden="1" customHeight="1">
      <c r="A10884" s="576"/>
    </row>
    <row r="10885" spans="1:1" s="556" customFormat="1" ht="12" hidden="1" customHeight="1">
      <c r="A10885" s="576"/>
    </row>
    <row r="10886" spans="1:1" s="556" customFormat="1" ht="12" hidden="1" customHeight="1">
      <c r="A10886" s="576"/>
    </row>
    <row r="10887" spans="1:1" s="556" customFormat="1" ht="12" hidden="1" customHeight="1">
      <c r="A10887" s="576"/>
    </row>
    <row r="10888" spans="1:1" s="556" customFormat="1" ht="12" hidden="1" customHeight="1">
      <c r="A10888" s="576"/>
    </row>
    <row r="10889" spans="1:1" s="556" customFormat="1" ht="12" hidden="1" customHeight="1">
      <c r="A10889" s="576"/>
    </row>
    <row r="10890" spans="1:1" s="556" customFormat="1" ht="12" hidden="1" customHeight="1">
      <c r="A10890" s="576"/>
    </row>
    <row r="10891" spans="1:1" s="556" customFormat="1" ht="12" hidden="1" customHeight="1">
      <c r="A10891" s="576"/>
    </row>
    <row r="10892" spans="1:1" s="556" customFormat="1" ht="12" hidden="1" customHeight="1">
      <c r="A10892" s="576"/>
    </row>
    <row r="10893" spans="1:1" s="556" customFormat="1" ht="12" hidden="1" customHeight="1">
      <c r="A10893" s="576"/>
    </row>
    <row r="10894" spans="1:1" s="556" customFormat="1" ht="12" hidden="1" customHeight="1">
      <c r="A10894" s="576"/>
    </row>
    <row r="10895" spans="1:1" s="556" customFormat="1" ht="12" hidden="1" customHeight="1">
      <c r="A10895" s="576"/>
    </row>
    <row r="10896" spans="1:1" s="556" customFormat="1" ht="12" hidden="1" customHeight="1">
      <c r="A10896" s="576"/>
    </row>
    <row r="10897" spans="1:1" s="556" customFormat="1" ht="12" hidden="1" customHeight="1">
      <c r="A10897" s="576"/>
    </row>
    <row r="10898" spans="1:1" s="556" customFormat="1" ht="12" hidden="1" customHeight="1">
      <c r="A10898" s="576"/>
    </row>
    <row r="10899" spans="1:1" s="556" customFormat="1" ht="12" hidden="1" customHeight="1">
      <c r="A10899" s="576"/>
    </row>
    <row r="10900" spans="1:1" s="556" customFormat="1" ht="12" hidden="1" customHeight="1">
      <c r="A10900" s="576"/>
    </row>
    <row r="10901" spans="1:1" s="556" customFormat="1" ht="12" hidden="1" customHeight="1">
      <c r="A10901" s="576"/>
    </row>
    <row r="10902" spans="1:1" s="556" customFormat="1" ht="12" hidden="1" customHeight="1">
      <c r="A10902" s="576"/>
    </row>
    <row r="10903" spans="1:1" s="556" customFormat="1" ht="12" hidden="1" customHeight="1">
      <c r="A10903" s="576"/>
    </row>
    <row r="10904" spans="1:1" s="556" customFormat="1" ht="12" hidden="1" customHeight="1">
      <c r="A10904" s="576"/>
    </row>
    <row r="10905" spans="1:1" s="556" customFormat="1" ht="12" hidden="1" customHeight="1">
      <c r="A10905" s="576"/>
    </row>
    <row r="10906" spans="1:1" s="556" customFormat="1" ht="12" hidden="1" customHeight="1">
      <c r="A10906" s="576"/>
    </row>
    <row r="10907" spans="1:1" s="556" customFormat="1" ht="12" hidden="1" customHeight="1">
      <c r="A10907" s="576"/>
    </row>
    <row r="10908" spans="1:1" s="556" customFormat="1" ht="12" hidden="1" customHeight="1">
      <c r="A10908" s="576"/>
    </row>
    <row r="10909" spans="1:1" s="556" customFormat="1" ht="12" hidden="1" customHeight="1">
      <c r="A10909" s="576"/>
    </row>
    <row r="10910" spans="1:1" s="556" customFormat="1" ht="12" hidden="1" customHeight="1">
      <c r="A10910" s="576"/>
    </row>
    <row r="10911" spans="1:1" s="556" customFormat="1" ht="12" hidden="1" customHeight="1">
      <c r="A10911" s="576"/>
    </row>
    <row r="10912" spans="1:1" s="556" customFormat="1" ht="12" hidden="1" customHeight="1">
      <c r="A10912" s="576"/>
    </row>
    <row r="10913" spans="1:1" s="556" customFormat="1" ht="12" hidden="1" customHeight="1">
      <c r="A10913" s="576"/>
    </row>
    <row r="10914" spans="1:1" s="556" customFormat="1" ht="12" hidden="1" customHeight="1">
      <c r="A10914" s="576"/>
    </row>
    <row r="10915" spans="1:1" s="556" customFormat="1" ht="12" hidden="1" customHeight="1">
      <c r="A10915" s="576"/>
    </row>
    <row r="10916" spans="1:1" s="556" customFormat="1" ht="12" hidden="1" customHeight="1">
      <c r="A10916" s="576"/>
    </row>
    <row r="10917" spans="1:1" s="556" customFormat="1" ht="12" hidden="1" customHeight="1">
      <c r="A10917" s="576"/>
    </row>
    <row r="10918" spans="1:1" s="556" customFormat="1" ht="12" hidden="1" customHeight="1">
      <c r="A10918" s="576"/>
    </row>
    <row r="10919" spans="1:1" s="556" customFormat="1" ht="12" hidden="1" customHeight="1">
      <c r="A10919" s="576"/>
    </row>
    <row r="10920" spans="1:1" s="556" customFormat="1" ht="12" hidden="1" customHeight="1">
      <c r="A10920" s="576"/>
    </row>
    <row r="10921" spans="1:1" s="556" customFormat="1" ht="12" hidden="1" customHeight="1">
      <c r="A10921" s="576"/>
    </row>
    <row r="10922" spans="1:1" s="556" customFormat="1" ht="12" hidden="1" customHeight="1">
      <c r="A10922" s="576"/>
    </row>
    <row r="10923" spans="1:1" s="556" customFormat="1" ht="12" hidden="1" customHeight="1">
      <c r="A10923" s="576"/>
    </row>
    <row r="10924" spans="1:1" s="556" customFormat="1" ht="12" hidden="1" customHeight="1">
      <c r="A10924" s="576"/>
    </row>
    <row r="10925" spans="1:1" s="556" customFormat="1" ht="12" hidden="1" customHeight="1">
      <c r="A10925" s="576"/>
    </row>
    <row r="10926" spans="1:1" s="556" customFormat="1" ht="12" hidden="1" customHeight="1">
      <c r="A10926" s="576"/>
    </row>
    <row r="10927" spans="1:1" s="556" customFormat="1" ht="12" hidden="1" customHeight="1">
      <c r="A10927" s="576"/>
    </row>
    <row r="10928" spans="1:1" s="556" customFormat="1" ht="12" hidden="1" customHeight="1">
      <c r="A10928" s="576"/>
    </row>
    <row r="10929" spans="1:1" s="556" customFormat="1" ht="12" hidden="1" customHeight="1">
      <c r="A10929" s="576"/>
    </row>
    <row r="10930" spans="1:1" s="556" customFormat="1" ht="12" hidden="1" customHeight="1">
      <c r="A10930" s="576"/>
    </row>
    <row r="10931" spans="1:1" s="556" customFormat="1" ht="12" hidden="1" customHeight="1">
      <c r="A10931" s="576"/>
    </row>
    <row r="10932" spans="1:1" s="556" customFormat="1" ht="12" hidden="1" customHeight="1">
      <c r="A10932" s="576"/>
    </row>
    <row r="10933" spans="1:1" s="556" customFormat="1" ht="12" hidden="1" customHeight="1">
      <c r="A10933" s="576"/>
    </row>
    <row r="10934" spans="1:1" s="556" customFormat="1" ht="12" hidden="1" customHeight="1">
      <c r="A10934" s="576"/>
    </row>
    <row r="10935" spans="1:1" s="556" customFormat="1" ht="12" hidden="1" customHeight="1">
      <c r="A10935" s="576"/>
    </row>
    <row r="10936" spans="1:1" s="556" customFormat="1" ht="12" hidden="1" customHeight="1">
      <c r="A10936" s="576"/>
    </row>
    <row r="10937" spans="1:1" s="556" customFormat="1" ht="12" hidden="1" customHeight="1">
      <c r="A10937" s="576"/>
    </row>
    <row r="10938" spans="1:1" s="556" customFormat="1" ht="12" hidden="1" customHeight="1">
      <c r="A10938" s="576"/>
    </row>
    <row r="10939" spans="1:1" s="556" customFormat="1" ht="12" hidden="1" customHeight="1">
      <c r="A10939" s="576"/>
    </row>
    <row r="10940" spans="1:1" s="556" customFormat="1" ht="12" hidden="1" customHeight="1">
      <c r="A10940" s="576"/>
    </row>
    <row r="10941" spans="1:1" s="556" customFormat="1" ht="12" hidden="1" customHeight="1">
      <c r="A10941" s="576"/>
    </row>
    <row r="10942" spans="1:1" s="556" customFormat="1" ht="12" hidden="1" customHeight="1">
      <c r="A10942" s="576"/>
    </row>
    <row r="10943" spans="1:1" s="556" customFormat="1" ht="12" hidden="1" customHeight="1">
      <c r="A10943" s="576"/>
    </row>
    <row r="10944" spans="1:1" s="556" customFormat="1" ht="12" hidden="1" customHeight="1">
      <c r="A10944" s="576"/>
    </row>
    <row r="10945" spans="1:1" s="556" customFormat="1" ht="12" hidden="1" customHeight="1">
      <c r="A10945" s="576"/>
    </row>
    <row r="10946" spans="1:1" s="556" customFormat="1" ht="12" hidden="1" customHeight="1">
      <c r="A10946" s="576"/>
    </row>
    <row r="10947" spans="1:1" s="556" customFormat="1" ht="12" hidden="1" customHeight="1">
      <c r="A10947" s="576"/>
    </row>
    <row r="10948" spans="1:1" s="556" customFormat="1" ht="12" hidden="1" customHeight="1">
      <c r="A10948" s="576"/>
    </row>
    <row r="10949" spans="1:1" s="556" customFormat="1" ht="12" hidden="1" customHeight="1">
      <c r="A10949" s="576"/>
    </row>
    <row r="10950" spans="1:1" s="556" customFormat="1" ht="12" hidden="1" customHeight="1">
      <c r="A10950" s="576"/>
    </row>
    <row r="10951" spans="1:1" s="556" customFormat="1" ht="12" hidden="1" customHeight="1">
      <c r="A10951" s="576"/>
    </row>
    <row r="10952" spans="1:1" s="556" customFormat="1" ht="12" hidden="1" customHeight="1">
      <c r="A10952" s="576"/>
    </row>
    <row r="10953" spans="1:1" s="556" customFormat="1" ht="12" hidden="1" customHeight="1">
      <c r="A10953" s="576"/>
    </row>
    <row r="10954" spans="1:1" s="556" customFormat="1" ht="12" hidden="1" customHeight="1">
      <c r="A10954" s="576"/>
    </row>
    <row r="10955" spans="1:1" s="556" customFormat="1" ht="12" hidden="1" customHeight="1">
      <c r="A10955" s="576"/>
    </row>
    <row r="10956" spans="1:1" s="556" customFormat="1" ht="12" hidden="1" customHeight="1">
      <c r="A10956" s="576"/>
    </row>
    <row r="10957" spans="1:1" s="556" customFormat="1" ht="12" hidden="1" customHeight="1">
      <c r="A10957" s="576"/>
    </row>
    <row r="10958" spans="1:1" s="556" customFormat="1" ht="12" hidden="1" customHeight="1">
      <c r="A10958" s="576"/>
    </row>
    <row r="10959" spans="1:1" s="556" customFormat="1" ht="12" hidden="1" customHeight="1">
      <c r="A10959" s="576"/>
    </row>
    <row r="10960" spans="1:1" s="556" customFormat="1" ht="12" hidden="1" customHeight="1">
      <c r="A10960" s="576"/>
    </row>
    <row r="10961" spans="1:1" s="556" customFormat="1" ht="12" hidden="1" customHeight="1">
      <c r="A10961" s="576"/>
    </row>
    <row r="10962" spans="1:1" s="556" customFormat="1" ht="12" hidden="1" customHeight="1">
      <c r="A10962" s="576"/>
    </row>
    <row r="10963" spans="1:1" s="556" customFormat="1" ht="12" hidden="1" customHeight="1">
      <c r="A10963" s="576"/>
    </row>
    <row r="10964" spans="1:1" s="556" customFormat="1" ht="12" hidden="1" customHeight="1">
      <c r="A10964" s="576"/>
    </row>
    <row r="10965" spans="1:1" s="556" customFormat="1" ht="12" hidden="1" customHeight="1">
      <c r="A10965" s="576"/>
    </row>
    <row r="10966" spans="1:1" s="556" customFormat="1" ht="12" hidden="1" customHeight="1">
      <c r="A10966" s="576"/>
    </row>
    <row r="10967" spans="1:1" s="556" customFormat="1" ht="12" hidden="1" customHeight="1">
      <c r="A10967" s="576"/>
    </row>
    <row r="10968" spans="1:1" s="556" customFormat="1" ht="12" hidden="1" customHeight="1">
      <c r="A10968" s="576"/>
    </row>
    <row r="10969" spans="1:1" s="556" customFormat="1" ht="12" hidden="1" customHeight="1">
      <c r="A10969" s="576"/>
    </row>
    <row r="10970" spans="1:1" s="556" customFormat="1" ht="12" hidden="1" customHeight="1">
      <c r="A10970" s="576"/>
    </row>
    <row r="10971" spans="1:1" s="556" customFormat="1" ht="12" hidden="1" customHeight="1">
      <c r="A10971" s="576"/>
    </row>
    <row r="10972" spans="1:1" s="556" customFormat="1" ht="12" hidden="1" customHeight="1">
      <c r="A10972" s="576"/>
    </row>
    <row r="10973" spans="1:1" s="556" customFormat="1" ht="12" hidden="1" customHeight="1">
      <c r="A10973" s="576"/>
    </row>
    <row r="10974" spans="1:1" s="556" customFormat="1" ht="12" hidden="1" customHeight="1">
      <c r="A10974" s="576"/>
    </row>
    <row r="10975" spans="1:1" s="556" customFormat="1" ht="12" hidden="1" customHeight="1">
      <c r="A10975" s="576"/>
    </row>
    <row r="10976" spans="1:1" s="556" customFormat="1" ht="12" hidden="1" customHeight="1">
      <c r="A10976" s="576"/>
    </row>
    <row r="10977" spans="1:1" s="556" customFormat="1" ht="12" hidden="1" customHeight="1">
      <c r="A10977" s="576"/>
    </row>
    <row r="10978" spans="1:1" s="556" customFormat="1" ht="12" hidden="1" customHeight="1">
      <c r="A10978" s="576"/>
    </row>
    <row r="10979" spans="1:1" s="556" customFormat="1" ht="12" hidden="1" customHeight="1">
      <c r="A10979" s="576"/>
    </row>
    <row r="10980" spans="1:1" s="556" customFormat="1" ht="12" hidden="1" customHeight="1">
      <c r="A10980" s="576"/>
    </row>
    <row r="10981" spans="1:1" s="556" customFormat="1" ht="12" hidden="1" customHeight="1">
      <c r="A10981" s="576"/>
    </row>
    <row r="10982" spans="1:1" s="556" customFormat="1" ht="12" hidden="1" customHeight="1">
      <c r="A10982" s="576"/>
    </row>
    <row r="10983" spans="1:1" s="556" customFormat="1" ht="12" hidden="1" customHeight="1">
      <c r="A10983" s="576"/>
    </row>
    <row r="10984" spans="1:1" s="556" customFormat="1" ht="12" hidden="1" customHeight="1">
      <c r="A10984" s="576"/>
    </row>
    <row r="10985" spans="1:1" s="556" customFormat="1" ht="12" hidden="1" customHeight="1">
      <c r="A10985" s="576"/>
    </row>
    <row r="10986" spans="1:1" s="556" customFormat="1" ht="12" hidden="1" customHeight="1">
      <c r="A10986" s="576"/>
    </row>
    <row r="10987" spans="1:1" s="556" customFormat="1" ht="12" hidden="1" customHeight="1">
      <c r="A10987" s="576"/>
    </row>
    <row r="10988" spans="1:1" s="556" customFormat="1" ht="12" hidden="1" customHeight="1">
      <c r="A10988" s="576"/>
    </row>
    <row r="10989" spans="1:1" s="556" customFormat="1" ht="12" hidden="1" customHeight="1">
      <c r="A10989" s="576"/>
    </row>
    <row r="10990" spans="1:1" s="556" customFormat="1" ht="12" hidden="1" customHeight="1">
      <c r="A10990" s="576"/>
    </row>
    <row r="10991" spans="1:1" s="556" customFormat="1" ht="12" hidden="1" customHeight="1">
      <c r="A10991" s="576"/>
    </row>
    <row r="10992" spans="1:1" s="556" customFormat="1" ht="12" hidden="1" customHeight="1">
      <c r="A10992" s="576"/>
    </row>
    <row r="10993" spans="1:1" s="556" customFormat="1" ht="12" hidden="1" customHeight="1">
      <c r="A10993" s="576"/>
    </row>
    <row r="10994" spans="1:1" s="556" customFormat="1" ht="12" hidden="1" customHeight="1">
      <c r="A10994" s="576"/>
    </row>
    <row r="10995" spans="1:1" s="556" customFormat="1" ht="12" hidden="1" customHeight="1">
      <c r="A10995" s="576"/>
    </row>
    <row r="10996" spans="1:1" s="556" customFormat="1" ht="12" hidden="1" customHeight="1">
      <c r="A10996" s="576"/>
    </row>
    <row r="10997" spans="1:1" s="556" customFormat="1" ht="12" hidden="1" customHeight="1">
      <c r="A10997" s="576"/>
    </row>
    <row r="10998" spans="1:1" s="556" customFormat="1" ht="12" hidden="1" customHeight="1">
      <c r="A10998" s="576"/>
    </row>
    <row r="10999" spans="1:1" s="556" customFormat="1" ht="12" hidden="1" customHeight="1">
      <c r="A10999" s="576"/>
    </row>
    <row r="11000" spans="1:1" s="556" customFormat="1" ht="12" hidden="1" customHeight="1">
      <c r="A11000" s="576"/>
    </row>
    <row r="11001" spans="1:1" s="556" customFormat="1" ht="12" hidden="1" customHeight="1">
      <c r="A11001" s="576"/>
    </row>
    <row r="11002" spans="1:1" s="556" customFormat="1" ht="12" hidden="1" customHeight="1">
      <c r="A11002" s="576"/>
    </row>
    <row r="11003" spans="1:1" s="556" customFormat="1" ht="12" hidden="1" customHeight="1">
      <c r="A11003" s="576"/>
    </row>
    <row r="11004" spans="1:1" s="556" customFormat="1" ht="12" hidden="1" customHeight="1">
      <c r="A11004" s="576"/>
    </row>
    <row r="11005" spans="1:1" s="556" customFormat="1" ht="12" hidden="1" customHeight="1">
      <c r="A11005" s="576"/>
    </row>
    <row r="11006" spans="1:1" s="556" customFormat="1" ht="12" hidden="1" customHeight="1">
      <c r="A11006" s="576"/>
    </row>
    <row r="11007" spans="1:1" s="556" customFormat="1" ht="12" hidden="1" customHeight="1">
      <c r="A11007" s="576"/>
    </row>
    <row r="11008" spans="1:1" s="556" customFormat="1" ht="12" hidden="1" customHeight="1">
      <c r="A11008" s="576"/>
    </row>
    <row r="11009" spans="1:1" s="556" customFormat="1" ht="12" hidden="1" customHeight="1">
      <c r="A11009" s="576"/>
    </row>
    <row r="11010" spans="1:1" s="556" customFormat="1" ht="12" hidden="1" customHeight="1">
      <c r="A11010" s="576"/>
    </row>
    <row r="11011" spans="1:1" s="556" customFormat="1" ht="12" hidden="1" customHeight="1">
      <c r="A11011" s="576"/>
    </row>
    <row r="11012" spans="1:1" s="556" customFormat="1" ht="12" hidden="1" customHeight="1">
      <c r="A11012" s="576"/>
    </row>
    <row r="11013" spans="1:1" s="556" customFormat="1" ht="12" hidden="1" customHeight="1">
      <c r="A11013" s="576"/>
    </row>
    <row r="11014" spans="1:1" s="556" customFormat="1" ht="12" hidden="1" customHeight="1">
      <c r="A11014" s="576"/>
    </row>
    <row r="11015" spans="1:1" s="556" customFormat="1" ht="12" hidden="1" customHeight="1">
      <c r="A11015" s="576"/>
    </row>
    <row r="11016" spans="1:1" s="556" customFormat="1" ht="12" hidden="1" customHeight="1">
      <c r="A11016" s="576"/>
    </row>
    <row r="11017" spans="1:1" s="556" customFormat="1" ht="12" hidden="1" customHeight="1">
      <c r="A11017" s="576"/>
    </row>
    <row r="11018" spans="1:1" s="556" customFormat="1" ht="12" hidden="1" customHeight="1">
      <c r="A11018" s="576"/>
    </row>
    <row r="11019" spans="1:1" s="556" customFormat="1" ht="12" hidden="1" customHeight="1">
      <c r="A11019" s="576"/>
    </row>
    <row r="11020" spans="1:1" s="556" customFormat="1" ht="12" hidden="1" customHeight="1">
      <c r="A11020" s="576"/>
    </row>
    <row r="11021" spans="1:1" s="556" customFormat="1" ht="12" hidden="1" customHeight="1">
      <c r="A11021" s="576"/>
    </row>
    <row r="11022" spans="1:1" s="556" customFormat="1" ht="12" hidden="1" customHeight="1">
      <c r="A11022" s="576"/>
    </row>
    <row r="11023" spans="1:1" s="556" customFormat="1" ht="12" hidden="1" customHeight="1">
      <c r="A11023" s="576"/>
    </row>
    <row r="11024" spans="1:1" s="556" customFormat="1" ht="12" hidden="1" customHeight="1">
      <c r="A11024" s="576"/>
    </row>
    <row r="11025" spans="1:1" s="556" customFormat="1" ht="12" hidden="1" customHeight="1">
      <c r="A11025" s="576"/>
    </row>
    <row r="11026" spans="1:1" s="556" customFormat="1" ht="12" hidden="1" customHeight="1">
      <c r="A11026" s="576"/>
    </row>
    <row r="11027" spans="1:1" s="556" customFormat="1" ht="12" hidden="1" customHeight="1">
      <c r="A11027" s="576"/>
    </row>
    <row r="11028" spans="1:1" s="556" customFormat="1" ht="12" hidden="1" customHeight="1">
      <c r="A11028" s="576"/>
    </row>
    <row r="11029" spans="1:1" s="556" customFormat="1" ht="12" hidden="1" customHeight="1">
      <c r="A11029" s="576"/>
    </row>
    <row r="11030" spans="1:1" s="556" customFormat="1" ht="12" hidden="1" customHeight="1">
      <c r="A11030" s="576"/>
    </row>
    <row r="11031" spans="1:1" s="556" customFormat="1" ht="12" hidden="1" customHeight="1">
      <c r="A11031" s="576"/>
    </row>
    <row r="11032" spans="1:1" s="556" customFormat="1" ht="12" hidden="1" customHeight="1">
      <c r="A11032" s="576"/>
    </row>
    <row r="11033" spans="1:1" s="556" customFormat="1" ht="12" hidden="1" customHeight="1">
      <c r="A11033" s="576"/>
    </row>
    <row r="11034" spans="1:1" s="556" customFormat="1" ht="12" hidden="1" customHeight="1">
      <c r="A11034" s="576"/>
    </row>
    <row r="11035" spans="1:1" s="556" customFormat="1" ht="12" hidden="1" customHeight="1">
      <c r="A11035" s="576"/>
    </row>
    <row r="11036" spans="1:1" s="556" customFormat="1" ht="12" hidden="1" customHeight="1">
      <c r="A11036" s="576"/>
    </row>
    <row r="11037" spans="1:1" s="556" customFormat="1" ht="12" hidden="1" customHeight="1">
      <c r="A11037" s="576"/>
    </row>
    <row r="11038" spans="1:1" s="556" customFormat="1" ht="12" hidden="1" customHeight="1">
      <c r="A11038" s="576"/>
    </row>
    <row r="11039" spans="1:1" s="556" customFormat="1" ht="12" hidden="1" customHeight="1">
      <c r="A11039" s="576"/>
    </row>
    <row r="11040" spans="1:1" s="556" customFormat="1" ht="12" hidden="1" customHeight="1">
      <c r="A11040" s="576"/>
    </row>
    <row r="11041" spans="1:1" s="556" customFormat="1" ht="12" hidden="1" customHeight="1">
      <c r="A11041" s="576"/>
    </row>
    <row r="11042" spans="1:1" s="556" customFormat="1" ht="12" hidden="1" customHeight="1">
      <c r="A11042" s="576"/>
    </row>
    <row r="11043" spans="1:1" s="556" customFormat="1" ht="12" hidden="1" customHeight="1">
      <c r="A11043" s="576"/>
    </row>
    <row r="11044" spans="1:1" s="556" customFormat="1" ht="12" hidden="1" customHeight="1">
      <c r="A11044" s="576"/>
    </row>
    <row r="11045" spans="1:1" s="556" customFormat="1" ht="12" hidden="1" customHeight="1">
      <c r="A11045" s="576"/>
    </row>
    <row r="11046" spans="1:1" s="556" customFormat="1" ht="12" hidden="1" customHeight="1">
      <c r="A11046" s="576"/>
    </row>
    <row r="11047" spans="1:1" s="556" customFormat="1" ht="12" hidden="1" customHeight="1">
      <c r="A11047" s="576"/>
    </row>
    <row r="11048" spans="1:1" s="556" customFormat="1" ht="12" hidden="1" customHeight="1">
      <c r="A11048" s="576"/>
    </row>
    <row r="11049" spans="1:1" s="556" customFormat="1" ht="12" hidden="1" customHeight="1">
      <c r="A11049" s="576"/>
    </row>
    <row r="11050" spans="1:1" s="556" customFormat="1" ht="12" hidden="1" customHeight="1">
      <c r="A11050" s="576"/>
    </row>
    <row r="11051" spans="1:1" s="556" customFormat="1" ht="12" hidden="1" customHeight="1">
      <c r="A11051" s="576"/>
    </row>
    <row r="11052" spans="1:1" s="556" customFormat="1" ht="12" hidden="1" customHeight="1">
      <c r="A11052" s="576"/>
    </row>
    <row r="11053" spans="1:1" s="556" customFormat="1" ht="12" hidden="1" customHeight="1">
      <c r="A11053" s="576"/>
    </row>
    <row r="11054" spans="1:1" s="556" customFormat="1" ht="12" hidden="1" customHeight="1">
      <c r="A11054" s="576"/>
    </row>
    <row r="11055" spans="1:1" s="556" customFormat="1" ht="12" hidden="1" customHeight="1">
      <c r="A11055" s="576"/>
    </row>
    <row r="11056" spans="1:1" s="556" customFormat="1" ht="12" hidden="1" customHeight="1">
      <c r="A11056" s="576"/>
    </row>
    <row r="11057" spans="1:1" s="556" customFormat="1" ht="12" hidden="1" customHeight="1">
      <c r="A11057" s="576"/>
    </row>
    <row r="11058" spans="1:1" s="556" customFormat="1" ht="12" hidden="1" customHeight="1">
      <c r="A11058" s="576"/>
    </row>
    <row r="11059" spans="1:1" s="556" customFormat="1" ht="12" hidden="1" customHeight="1">
      <c r="A11059" s="576"/>
    </row>
    <row r="11060" spans="1:1" s="556" customFormat="1" ht="12" hidden="1" customHeight="1">
      <c r="A11060" s="576"/>
    </row>
    <row r="11061" spans="1:1" s="556" customFormat="1" ht="12" hidden="1" customHeight="1">
      <c r="A11061" s="576"/>
    </row>
    <row r="11062" spans="1:1" s="556" customFormat="1" ht="12" hidden="1" customHeight="1">
      <c r="A11062" s="576"/>
    </row>
    <row r="11063" spans="1:1" s="556" customFormat="1" ht="12" hidden="1" customHeight="1">
      <c r="A11063" s="576"/>
    </row>
    <row r="11064" spans="1:1" s="556" customFormat="1" ht="12" hidden="1" customHeight="1">
      <c r="A11064" s="576"/>
    </row>
    <row r="11065" spans="1:1" s="556" customFormat="1" ht="12" hidden="1" customHeight="1">
      <c r="A11065" s="576"/>
    </row>
    <row r="11066" spans="1:1" s="556" customFormat="1" ht="12" hidden="1" customHeight="1">
      <c r="A11066" s="576"/>
    </row>
    <row r="11067" spans="1:1" s="556" customFormat="1" ht="12" hidden="1" customHeight="1">
      <c r="A11067" s="576"/>
    </row>
    <row r="11068" spans="1:1" s="556" customFormat="1" ht="12" hidden="1" customHeight="1">
      <c r="A11068" s="576"/>
    </row>
    <row r="11069" spans="1:1" s="556" customFormat="1" ht="12" hidden="1" customHeight="1">
      <c r="A11069" s="576"/>
    </row>
    <row r="11070" spans="1:1" s="556" customFormat="1" ht="12" hidden="1" customHeight="1">
      <c r="A11070" s="576"/>
    </row>
    <row r="11071" spans="1:1" s="556" customFormat="1" ht="12" hidden="1" customHeight="1">
      <c r="A11071" s="576"/>
    </row>
    <row r="11072" spans="1:1" s="556" customFormat="1" ht="12" hidden="1" customHeight="1">
      <c r="A11072" s="576"/>
    </row>
    <row r="11073" spans="1:1" s="556" customFormat="1" ht="12" hidden="1" customHeight="1">
      <c r="A11073" s="576"/>
    </row>
    <row r="11074" spans="1:1" s="556" customFormat="1" ht="12" hidden="1" customHeight="1">
      <c r="A11074" s="576"/>
    </row>
    <row r="11075" spans="1:1" s="556" customFormat="1" ht="12" hidden="1" customHeight="1">
      <c r="A11075" s="576"/>
    </row>
    <row r="11076" spans="1:1" s="556" customFormat="1" ht="12" hidden="1" customHeight="1">
      <c r="A11076" s="576"/>
    </row>
    <row r="11077" spans="1:1" s="556" customFormat="1" ht="12" hidden="1" customHeight="1">
      <c r="A11077" s="576"/>
    </row>
    <row r="11078" spans="1:1" s="556" customFormat="1" ht="12" hidden="1" customHeight="1">
      <c r="A11078" s="576"/>
    </row>
    <row r="11079" spans="1:1" s="556" customFormat="1" ht="12" hidden="1" customHeight="1">
      <c r="A11079" s="576"/>
    </row>
    <row r="11080" spans="1:1" s="556" customFormat="1" ht="12" hidden="1" customHeight="1">
      <c r="A11080" s="576"/>
    </row>
    <row r="11081" spans="1:1" s="556" customFormat="1" ht="12" hidden="1" customHeight="1">
      <c r="A11081" s="576"/>
    </row>
    <row r="11082" spans="1:1" s="556" customFormat="1" ht="12" hidden="1" customHeight="1">
      <c r="A11082" s="576"/>
    </row>
    <row r="11083" spans="1:1" s="556" customFormat="1" ht="12" hidden="1" customHeight="1">
      <c r="A11083" s="576"/>
    </row>
    <row r="11084" spans="1:1" s="556" customFormat="1" ht="12" hidden="1" customHeight="1">
      <c r="A11084" s="576"/>
    </row>
    <row r="11085" spans="1:1" s="556" customFormat="1" ht="12" hidden="1" customHeight="1">
      <c r="A11085" s="576"/>
    </row>
    <row r="11086" spans="1:1" s="556" customFormat="1" ht="12" hidden="1" customHeight="1">
      <c r="A11086" s="576"/>
    </row>
    <row r="11087" spans="1:1" s="556" customFormat="1" ht="12" hidden="1" customHeight="1">
      <c r="A11087" s="576"/>
    </row>
    <row r="11088" spans="1:1" s="556" customFormat="1" ht="12" hidden="1" customHeight="1">
      <c r="A11088" s="576"/>
    </row>
    <row r="11089" spans="1:1" s="556" customFormat="1" ht="12" hidden="1" customHeight="1">
      <c r="A11089" s="576"/>
    </row>
    <row r="11090" spans="1:1" s="556" customFormat="1" ht="12" hidden="1" customHeight="1">
      <c r="A11090" s="576"/>
    </row>
    <row r="11091" spans="1:1" s="556" customFormat="1" ht="12" hidden="1" customHeight="1">
      <c r="A11091" s="576"/>
    </row>
    <row r="11092" spans="1:1" s="556" customFormat="1" ht="12" hidden="1" customHeight="1">
      <c r="A11092" s="576"/>
    </row>
    <row r="11093" spans="1:1" s="556" customFormat="1" ht="12" hidden="1" customHeight="1">
      <c r="A11093" s="576"/>
    </row>
    <row r="11094" spans="1:1" s="556" customFormat="1" ht="12" hidden="1" customHeight="1">
      <c r="A11094" s="576"/>
    </row>
    <row r="11095" spans="1:1" s="556" customFormat="1" ht="12" hidden="1" customHeight="1">
      <c r="A11095" s="576"/>
    </row>
    <row r="11096" spans="1:1" s="556" customFormat="1" ht="12" hidden="1" customHeight="1">
      <c r="A11096" s="576"/>
    </row>
    <row r="11097" spans="1:1" s="556" customFormat="1" ht="12" hidden="1" customHeight="1">
      <c r="A11097" s="576"/>
    </row>
    <row r="11098" spans="1:1" s="556" customFormat="1" ht="12" hidden="1" customHeight="1">
      <c r="A11098" s="576"/>
    </row>
    <row r="11099" spans="1:1" s="556" customFormat="1" ht="12" hidden="1" customHeight="1">
      <c r="A11099" s="576"/>
    </row>
    <row r="11100" spans="1:1" s="556" customFormat="1" ht="12" hidden="1" customHeight="1">
      <c r="A11100" s="576"/>
    </row>
    <row r="11101" spans="1:1" s="556" customFormat="1" ht="12" hidden="1" customHeight="1">
      <c r="A11101" s="576"/>
    </row>
    <row r="11102" spans="1:1" s="556" customFormat="1" ht="12" hidden="1" customHeight="1">
      <c r="A11102" s="576"/>
    </row>
    <row r="11103" spans="1:1" s="556" customFormat="1" ht="12" hidden="1" customHeight="1">
      <c r="A11103" s="576"/>
    </row>
    <row r="11104" spans="1:1" s="556" customFormat="1" ht="12" hidden="1" customHeight="1">
      <c r="A11104" s="576"/>
    </row>
    <row r="11105" spans="1:1" s="556" customFormat="1" ht="12" hidden="1" customHeight="1">
      <c r="A11105" s="576"/>
    </row>
    <row r="11106" spans="1:1" s="556" customFormat="1" ht="12" hidden="1" customHeight="1">
      <c r="A11106" s="576"/>
    </row>
    <row r="11107" spans="1:1" s="556" customFormat="1" ht="12" hidden="1" customHeight="1">
      <c r="A11107" s="576"/>
    </row>
    <row r="11108" spans="1:1" s="556" customFormat="1" ht="12" hidden="1" customHeight="1">
      <c r="A11108" s="576"/>
    </row>
    <row r="11109" spans="1:1" s="556" customFormat="1" ht="12" hidden="1" customHeight="1">
      <c r="A11109" s="576"/>
    </row>
    <row r="11110" spans="1:1" s="556" customFormat="1" ht="12" hidden="1" customHeight="1">
      <c r="A11110" s="576"/>
    </row>
    <row r="11111" spans="1:1" s="556" customFormat="1" ht="12" hidden="1" customHeight="1">
      <c r="A11111" s="576"/>
    </row>
    <row r="11112" spans="1:1" s="556" customFormat="1" ht="12" hidden="1" customHeight="1">
      <c r="A11112" s="576"/>
    </row>
    <row r="11113" spans="1:1" s="556" customFormat="1" ht="12" hidden="1" customHeight="1">
      <c r="A11113" s="576"/>
    </row>
    <row r="11114" spans="1:1" s="556" customFormat="1" ht="12" hidden="1" customHeight="1">
      <c r="A11114" s="576"/>
    </row>
    <row r="11115" spans="1:1" s="556" customFormat="1" ht="12" hidden="1" customHeight="1">
      <c r="A11115" s="576"/>
    </row>
    <row r="11116" spans="1:1" s="556" customFormat="1" ht="12" hidden="1" customHeight="1">
      <c r="A11116" s="576"/>
    </row>
    <row r="11117" spans="1:1" s="556" customFormat="1" ht="12" hidden="1" customHeight="1">
      <c r="A11117" s="576"/>
    </row>
    <row r="11118" spans="1:1" s="556" customFormat="1" ht="12" hidden="1" customHeight="1">
      <c r="A11118" s="576"/>
    </row>
    <row r="11119" spans="1:1" s="556" customFormat="1" ht="12" hidden="1" customHeight="1">
      <c r="A11119" s="576"/>
    </row>
    <row r="11120" spans="1:1" s="556" customFormat="1" ht="12" hidden="1" customHeight="1">
      <c r="A11120" s="576"/>
    </row>
    <row r="11121" spans="1:1" s="556" customFormat="1" ht="12" hidden="1" customHeight="1">
      <c r="A11121" s="576"/>
    </row>
    <row r="11122" spans="1:1" s="556" customFormat="1" ht="12" hidden="1" customHeight="1">
      <c r="A11122" s="576"/>
    </row>
    <row r="11123" spans="1:1" s="556" customFormat="1" ht="12" hidden="1" customHeight="1">
      <c r="A11123" s="576"/>
    </row>
    <row r="11124" spans="1:1" s="556" customFormat="1" ht="12" hidden="1" customHeight="1">
      <c r="A11124" s="576"/>
    </row>
    <row r="11125" spans="1:1" s="556" customFormat="1" ht="12" hidden="1" customHeight="1">
      <c r="A11125" s="576"/>
    </row>
    <row r="11126" spans="1:1" s="556" customFormat="1" ht="12" hidden="1" customHeight="1">
      <c r="A11126" s="576"/>
    </row>
    <row r="11127" spans="1:1" s="556" customFormat="1" ht="12" hidden="1" customHeight="1">
      <c r="A11127" s="576"/>
    </row>
    <row r="11128" spans="1:1" s="556" customFormat="1" ht="12" hidden="1" customHeight="1">
      <c r="A11128" s="576"/>
    </row>
    <row r="11129" spans="1:1" s="556" customFormat="1" ht="12" hidden="1" customHeight="1">
      <c r="A11129" s="576"/>
    </row>
    <row r="11130" spans="1:1" s="556" customFormat="1" ht="12" hidden="1" customHeight="1">
      <c r="A11130" s="576"/>
    </row>
    <row r="11131" spans="1:1" s="556" customFormat="1" ht="12" hidden="1" customHeight="1">
      <c r="A11131" s="576"/>
    </row>
    <row r="11132" spans="1:1" s="556" customFormat="1" ht="12" hidden="1" customHeight="1">
      <c r="A11132" s="576"/>
    </row>
    <row r="11133" spans="1:1" s="556" customFormat="1" ht="12" hidden="1" customHeight="1">
      <c r="A11133" s="576"/>
    </row>
    <row r="11134" spans="1:1" s="556" customFormat="1" ht="12" hidden="1" customHeight="1">
      <c r="A11134" s="576"/>
    </row>
    <row r="11135" spans="1:1" s="556" customFormat="1" ht="12" hidden="1" customHeight="1">
      <c r="A11135" s="576"/>
    </row>
    <row r="11136" spans="1:1" s="556" customFormat="1" ht="12" hidden="1" customHeight="1">
      <c r="A11136" s="576"/>
    </row>
    <row r="11137" spans="1:1" s="556" customFormat="1" ht="12" hidden="1" customHeight="1">
      <c r="A11137" s="576"/>
    </row>
    <row r="11138" spans="1:1" s="556" customFormat="1" ht="12" hidden="1" customHeight="1">
      <c r="A11138" s="576"/>
    </row>
    <row r="11139" spans="1:1" s="556" customFormat="1" ht="12" hidden="1" customHeight="1">
      <c r="A11139" s="576"/>
    </row>
    <row r="11140" spans="1:1" s="556" customFormat="1" ht="12" hidden="1" customHeight="1">
      <c r="A11140" s="576"/>
    </row>
    <row r="11141" spans="1:1" s="556" customFormat="1" ht="12" hidden="1" customHeight="1">
      <c r="A11141" s="576"/>
    </row>
    <row r="11142" spans="1:1" s="556" customFormat="1" ht="12" hidden="1" customHeight="1">
      <c r="A11142" s="576"/>
    </row>
    <row r="11143" spans="1:1" s="556" customFormat="1" ht="12" hidden="1" customHeight="1">
      <c r="A11143" s="576"/>
    </row>
    <row r="11144" spans="1:1" s="556" customFormat="1" ht="12" hidden="1" customHeight="1">
      <c r="A11144" s="576"/>
    </row>
    <row r="11145" spans="1:1" s="556" customFormat="1" ht="12" hidden="1" customHeight="1">
      <c r="A11145" s="576"/>
    </row>
    <row r="11146" spans="1:1" s="556" customFormat="1" ht="12" hidden="1" customHeight="1">
      <c r="A11146" s="576"/>
    </row>
    <row r="11147" spans="1:1" s="556" customFormat="1" ht="12" hidden="1" customHeight="1">
      <c r="A11147" s="576"/>
    </row>
    <row r="11148" spans="1:1" s="556" customFormat="1" ht="12" hidden="1" customHeight="1">
      <c r="A11148" s="576"/>
    </row>
    <row r="11149" spans="1:1" s="556" customFormat="1" ht="12" hidden="1" customHeight="1">
      <c r="A11149" s="576"/>
    </row>
    <row r="11150" spans="1:1" s="556" customFormat="1" ht="12" hidden="1" customHeight="1">
      <c r="A11150" s="576"/>
    </row>
    <row r="11151" spans="1:1" s="556" customFormat="1" ht="12" hidden="1" customHeight="1">
      <c r="A11151" s="576"/>
    </row>
    <row r="11152" spans="1:1" s="556" customFormat="1" ht="12" hidden="1" customHeight="1">
      <c r="A11152" s="576"/>
    </row>
    <row r="11153" spans="1:1" s="556" customFormat="1" ht="12" hidden="1" customHeight="1">
      <c r="A11153" s="576"/>
    </row>
    <row r="11154" spans="1:1" s="556" customFormat="1" ht="12" hidden="1" customHeight="1">
      <c r="A11154" s="576"/>
    </row>
    <row r="11155" spans="1:1" s="556" customFormat="1" ht="12" hidden="1" customHeight="1">
      <c r="A11155" s="576"/>
    </row>
    <row r="11156" spans="1:1" s="556" customFormat="1" ht="12" hidden="1" customHeight="1">
      <c r="A11156" s="576"/>
    </row>
    <row r="11157" spans="1:1" s="556" customFormat="1" ht="12" hidden="1" customHeight="1">
      <c r="A11157" s="576"/>
    </row>
    <row r="11158" spans="1:1" s="556" customFormat="1" ht="12" hidden="1" customHeight="1">
      <c r="A11158" s="576"/>
    </row>
    <row r="11159" spans="1:1" s="556" customFormat="1" ht="12" hidden="1" customHeight="1">
      <c r="A11159" s="576"/>
    </row>
    <row r="11160" spans="1:1" s="556" customFormat="1" ht="12" hidden="1" customHeight="1">
      <c r="A11160" s="576"/>
    </row>
    <row r="11161" spans="1:1" s="556" customFormat="1" ht="12" hidden="1" customHeight="1">
      <c r="A11161" s="576"/>
    </row>
    <row r="11162" spans="1:1" s="556" customFormat="1" ht="12" hidden="1" customHeight="1">
      <c r="A11162" s="576"/>
    </row>
    <row r="11163" spans="1:1" s="556" customFormat="1" ht="12" hidden="1" customHeight="1">
      <c r="A11163" s="576"/>
    </row>
    <row r="11164" spans="1:1" s="556" customFormat="1" ht="12" hidden="1" customHeight="1">
      <c r="A11164" s="576"/>
    </row>
    <row r="11165" spans="1:1" s="556" customFormat="1" ht="12" hidden="1" customHeight="1">
      <c r="A11165" s="576"/>
    </row>
    <row r="11166" spans="1:1" s="556" customFormat="1" ht="12" hidden="1" customHeight="1">
      <c r="A11166" s="576"/>
    </row>
    <row r="11167" spans="1:1" s="556" customFormat="1" ht="12" hidden="1" customHeight="1">
      <c r="A11167" s="576"/>
    </row>
    <row r="11168" spans="1:1" s="556" customFormat="1" ht="12" hidden="1" customHeight="1">
      <c r="A11168" s="576"/>
    </row>
    <row r="11169" spans="1:1" s="556" customFormat="1" ht="12" hidden="1" customHeight="1">
      <c r="A11169" s="576"/>
    </row>
    <row r="11170" spans="1:1" s="556" customFormat="1" ht="12" hidden="1" customHeight="1">
      <c r="A11170" s="576"/>
    </row>
    <row r="11171" spans="1:1" s="556" customFormat="1" ht="12" hidden="1" customHeight="1">
      <c r="A11171" s="576"/>
    </row>
    <row r="11172" spans="1:1" s="556" customFormat="1" ht="12" hidden="1" customHeight="1">
      <c r="A11172" s="576"/>
    </row>
    <row r="11173" spans="1:1" s="556" customFormat="1" ht="12" hidden="1" customHeight="1">
      <c r="A11173" s="576"/>
    </row>
    <row r="11174" spans="1:1" s="556" customFormat="1" ht="12" hidden="1" customHeight="1">
      <c r="A11174" s="576"/>
    </row>
    <row r="11175" spans="1:1" s="556" customFormat="1" ht="12" hidden="1" customHeight="1">
      <c r="A11175" s="576"/>
    </row>
    <row r="11176" spans="1:1" s="556" customFormat="1" ht="12" hidden="1" customHeight="1">
      <c r="A11176" s="576"/>
    </row>
    <row r="11177" spans="1:1" s="556" customFormat="1" ht="12" hidden="1" customHeight="1">
      <c r="A11177" s="576"/>
    </row>
    <row r="11178" spans="1:1" s="556" customFormat="1" ht="12" hidden="1" customHeight="1">
      <c r="A11178" s="576"/>
    </row>
    <row r="11179" spans="1:1" s="556" customFormat="1" ht="12" hidden="1" customHeight="1">
      <c r="A11179" s="576"/>
    </row>
    <row r="11180" spans="1:1" s="556" customFormat="1" ht="12" hidden="1" customHeight="1">
      <c r="A11180" s="576"/>
    </row>
    <row r="11181" spans="1:1" s="556" customFormat="1" ht="12" hidden="1" customHeight="1">
      <c r="A11181" s="576"/>
    </row>
    <row r="11182" spans="1:1" s="556" customFormat="1" ht="12" hidden="1" customHeight="1">
      <c r="A11182" s="576"/>
    </row>
    <row r="11183" spans="1:1" s="556" customFormat="1" ht="12" hidden="1" customHeight="1">
      <c r="A11183" s="576"/>
    </row>
    <row r="11184" spans="1:1" s="556" customFormat="1" ht="12" hidden="1" customHeight="1">
      <c r="A11184" s="576"/>
    </row>
    <row r="11185" spans="1:1" s="556" customFormat="1" ht="12" hidden="1" customHeight="1">
      <c r="A11185" s="576"/>
    </row>
    <row r="11186" spans="1:1" s="556" customFormat="1" ht="12" hidden="1" customHeight="1">
      <c r="A11186" s="576"/>
    </row>
    <row r="11187" spans="1:1" s="556" customFormat="1" ht="12" hidden="1" customHeight="1">
      <c r="A11187" s="576"/>
    </row>
    <row r="11188" spans="1:1" s="556" customFormat="1" ht="12" hidden="1" customHeight="1">
      <c r="A11188" s="576"/>
    </row>
    <row r="11189" spans="1:1" s="556" customFormat="1" ht="12" hidden="1" customHeight="1">
      <c r="A11189" s="576"/>
    </row>
    <row r="11190" spans="1:1" s="556" customFormat="1" ht="12" hidden="1" customHeight="1">
      <c r="A11190" s="576"/>
    </row>
    <row r="11191" spans="1:1" s="556" customFormat="1" ht="12" hidden="1" customHeight="1">
      <c r="A11191" s="576"/>
    </row>
    <row r="11192" spans="1:1" s="556" customFormat="1" ht="12" hidden="1" customHeight="1">
      <c r="A11192" s="576"/>
    </row>
    <row r="11193" spans="1:1" s="556" customFormat="1" ht="12" hidden="1" customHeight="1">
      <c r="A11193" s="576"/>
    </row>
    <row r="11194" spans="1:1" s="556" customFormat="1" ht="12" hidden="1" customHeight="1">
      <c r="A11194" s="576"/>
    </row>
    <row r="11195" spans="1:1" s="556" customFormat="1" ht="12" hidden="1" customHeight="1">
      <c r="A11195" s="576"/>
    </row>
    <row r="11196" spans="1:1" s="556" customFormat="1" ht="12" hidden="1" customHeight="1">
      <c r="A11196" s="576"/>
    </row>
    <row r="11197" spans="1:1" s="556" customFormat="1" ht="12" hidden="1" customHeight="1">
      <c r="A11197" s="576"/>
    </row>
    <row r="11198" spans="1:1" s="556" customFormat="1" ht="12" hidden="1" customHeight="1">
      <c r="A11198" s="576"/>
    </row>
    <row r="11199" spans="1:1" s="556" customFormat="1" ht="12" hidden="1" customHeight="1">
      <c r="A11199" s="576"/>
    </row>
    <row r="11200" spans="1:1" s="556" customFormat="1" ht="12" hidden="1" customHeight="1">
      <c r="A11200" s="576"/>
    </row>
    <row r="11201" spans="1:1" s="556" customFormat="1" ht="12" hidden="1" customHeight="1">
      <c r="A11201" s="576"/>
    </row>
    <row r="11202" spans="1:1" s="556" customFormat="1" ht="12" hidden="1" customHeight="1">
      <c r="A11202" s="576"/>
    </row>
    <row r="11203" spans="1:1" s="556" customFormat="1" ht="12" hidden="1" customHeight="1">
      <c r="A11203" s="576"/>
    </row>
    <row r="11204" spans="1:1" s="556" customFormat="1" ht="12" hidden="1" customHeight="1">
      <c r="A11204" s="576"/>
    </row>
    <row r="11205" spans="1:1" s="556" customFormat="1" ht="12" hidden="1" customHeight="1">
      <c r="A11205" s="576"/>
    </row>
    <row r="11206" spans="1:1" s="556" customFormat="1" ht="12" hidden="1" customHeight="1">
      <c r="A11206" s="576"/>
    </row>
    <row r="11207" spans="1:1" s="556" customFormat="1" ht="12" hidden="1" customHeight="1">
      <c r="A11207" s="576"/>
    </row>
    <row r="11208" spans="1:1" s="556" customFormat="1" ht="12" hidden="1" customHeight="1">
      <c r="A11208" s="576"/>
    </row>
    <row r="11209" spans="1:1" s="556" customFormat="1" ht="12" hidden="1" customHeight="1">
      <c r="A11209" s="576"/>
    </row>
    <row r="11210" spans="1:1" s="556" customFormat="1" ht="12" hidden="1" customHeight="1">
      <c r="A11210" s="576"/>
    </row>
    <row r="11211" spans="1:1" s="556" customFormat="1" ht="12" hidden="1" customHeight="1">
      <c r="A11211" s="576"/>
    </row>
    <row r="11212" spans="1:1" s="556" customFormat="1" ht="12" hidden="1" customHeight="1">
      <c r="A11212" s="576"/>
    </row>
    <row r="11213" spans="1:1" s="556" customFormat="1" ht="12" hidden="1" customHeight="1">
      <c r="A11213" s="576"/>
    </row>
    <row r="11214" spans="1:1" s="556" customFormat="1" ht="12" hidden="1" customHeight="1">
      <c r="A11214" s="576"/>
    </row>
    <row r="11215" spans="1:1" s="556" customFormat="1" ht="12" hidden="1" customHeight="1">
      <c r="A11215" s="576"/>
    </row>
    <row r="11216" spans="1:1" s="556" customFormat="1" ht="12" hidden="1" customHeight="1">
      <c r="A11216" s="576"/>
    </row>
    <row r="11217" spans="1:1" s="556" customFormat="1" ht="12" hidden="1" customHeight="1">
      <c r="A11217" s="576"/>
    </row>
    <row r="11218" spans="1:1" s="556" customFormat="1" ht="12" hidden="1" customHeight="1">
      <c r="A11218" s="576"/>
    </row>
    <row r="11219" spans="1:1" s="556" customFormat="1" ht="12" hidden="1" customHeight="1">
      <c r="A11219" s="576"/>
    </row>
    <row r="11220" spans="1:1" s="556" customFormat="1" ht="12" hidden="1" customHeight="1">
      <c r="A11220" s="576"/>
    </row>
    <row r="11221" spans="1:1" s="556" customFormat="1" ht="12" hidden="1" customHeight="1">
      <c r="A11221" s="576"/>
    </row>
    <row r="11222" spans="1:1" s="556" customFormat="1" ht="12" hidden="1" customHeight="1">
      <c r="A11222" s="576"/>
    </row>
    <row r="11223" spans="1:1" s="556" customFormat="1" ht="12" hidden="1" customHeight="1">
      <c r="A11223" s="576"/>
    </row>
    <row r="11224" spans="1:1" s="556" customFormat="1" ht="12" hidden="1" customHeight="1">
      <c r="A11224" s="576"/>
    </row>
    <row r="11225" spans="1:1" s="556" customFormat="1" ht="12" hidden="1" customHeight="1">
      <c r="A11225" s="576"/>
    </row>
    <row r="11226" spans="1:1" s="556" customFormat="1" ht="12" hidden="1" customHeight="1">
      <c r="A11226" s="576"/>
    </row>
    <row r="11227" spans="1:1" s="556" customFormat="1" ht="12" hidden="1" customHeight="1">
      <c r="A11227" s="576"/>
    </row>
    <row r="11228" spans="1:1" s="556" customFormat="1" ht="12" hidden="1" customHeight="1">
      <c r="A11228" s="576"/>
    </row>
    <row r="11229" spans="1:1" s="556" customFormat="1" ht="12" hidden="1" customHeight="1">
      <c r="A11229" s="576"/>
    </row>
    <row r="11230" spans="1:1" s="556" customFormat="1" ht="12" hidden="1" customHeight="1">
      <c r="A11230" s="576"/>
    </row>
    <row r="11231" spans="1:1" s="556" customFormat="1" ht="12" hidden="1" customHeight="1">
      <c r="A11231" s="576"/>
    </row>
    <row r="11232" spans="1:1" s="556" customFormat="1" ht="12" hidden="1" customHeight="1">
      <c r="A11232" s="576"/>
    </row>
    <row r="11233" spans="1:1" s="556" customFormat="1" ht="12" hidden="1" customHeight="1">
      <c r="A11233" s="576"/>
    </row>
    <row r="11234" spans="1:1" s="556" customFormat="1" ht="12" hidden="1" customHeight="1">
      <c r="A11234" s="576"/>
    </row>
    <row r="11235" spans="1:1" s="556" customFormat="1" ht="12" hidden="1" customHeight="1">
      <c r="A11235" s="576"/>
    </row>
    <row r="11236" spans="1:1" s="556" customFormat="1" ht="12" hidden="1" customHeight="1">
      <c r="A11236" s="576"/>
    </row>
    <row r="11237" spans="1:1" s="556" customFormat="1" ht="12" hidden="1" customHeight="1">
      <c r="A11237" s="576"/>
    </row>
    <row r="11238" spans="1:1" s="556" customFormat="1" ht="12" hidden="1" customHeight="1">
      <c r="A11238" s="576"/>
    </row>
    <row r="11239" spans="1:1" s="556" customFormat="1" ht="12" hidden="1" customHeight="1">
      <c r="A11239" s="576"/>
    </row>
    <row r="11240" spans="1:1" s="556" customFormat="1" ht="12" hidden="1" customHeight="1">
      <c r="A11240" s="576"/>
    </row>
    <row r="11241" spans="1:1" s="556" customFormat="1" ht="12" hidden="1" customHeight="1">
      <c r="A11241" s="576"/>
    </row>
    <row r="11242" spans="1:1" s="556" customFormat="1" ht="12" hidden="1" customHeight="1">
      <c r="A11242" s="576"/>
    </row>
    <row r="11243" spans="1:1" s="556" customFormat="1" ht="12" hidden="1" customHeight="1">
      <c r="A11243" s="576"/>
    </row>
    <row r="11244" spans="1:1" s="556" customFormat="1" ht="12" hidden="1" customHeight="1">
      <c r="A11244" s="576"/>
    </row>
    <row r="11245" spans="1:1" s="556" customFormat="1" ht="12" hidden="1" customHeight="1">
      <c r="A11245" s="576"/>
    </row>
    <row r="11246" spans="1:1" s="556" customFormat="1" ht="12" hidden="1" customHeight="1">
      <c r="A11246" s="576"/>
    </row>
    <row r="11247" spans="1:1" s="556" customFormat="1" ht="12" hidden="1" customHeight="1">
      <c r="A11247" s="576"/>
    </row>
    <row r="11248" spans="1:1" s="556" customFormat="1" ht="12" hidden="1" customHeight="1">
      <c r="A11248" s="576"/>
    </row>
    <row r="11249" spans="1:1" s="556" customFormat="1" ht="12" hidden="1" customHeight="1">
      <c r="A11249" s="576"/>
    </row>
    <row r="11250" spans="1:1" s="556" customFormat="1" ht="12" hidden="1" customHeight="1">
      <c r="A11250" s="576"/>
    </row>
    <row r="11251" spans="1:1" s="556" customFormat="1" ht="12" hidden="1" customHeight="1">
      <c r="A11251" s="576"/>
    </row>
    <row r="11252" spans="1:1" s="556" customFormat="1" ht="12" hidden="1" customHeight="1">
      <c r="A11252" s="576"/>
    </row>
    <row r="11253" spans="1:1" s="556" customFormat="1" ht="12" hidden="1" customHeight="1">
      <c r="A11253" s="576"/>
    </row>
    <row r="11254" spans="1:1" s="556" customFormat="1" ht="12" hidden="1" customHeight="1">
      <c r="A11254" s="576"/>
    </row>
    <row r="11255" spans="1:1" s="556" customFormat="1" ht="12" hidden="1" customHeight="1">
      <c r="A11255" s="576"/>
    </row>
    <row r="11256" spans="1:1" s="556" customFormat="1" ht="12" hidden="1" customHeight="1">
      <c r="A11256" s="576"/>
    </row>
    <row r="11257" spans="1:1" s="556" customFormat="1" ht="12" hidden="1" customHeight="1">
      <c r="A11257" s="576"/>
    </row>
    <row r="11258" spans="1:1" s="556" customFormat="1" ht="12" hidden="1" customHeight="1">
      <c r="A11258" s="576"/>
    </row>
    <row r="11259" spans="1:1" s="556" customFormat="1" ht="12" hidden="1" customHeight="1">
      <c r="A11259" s="576"/>
    </row>
    <row r="11260" spans="1:1" s="556" customFormat="1" ht="12" hidden="1" customHeight="1">
      <c r="A11260" s="576"/>
    </row>
    <row r="11261" spans="1:1" s="556" customFormat="1" ht="12" hidden="1" customHeight="1">
      <c r="A11261" s="576"/>
    </row>
    <row r="11262" spans="1:1" s="556" customFormat="1" ht="12" hidden="1" customHeight="1">
      <c r="A11262" s="576"/>
    </row>
    <row r="11263" spans="1:1" s="556" customFormat="1" ht="12" hidden="1" customHeight="1">
      <c r="A11263" s="576"/>
    </row>
    <row r="11264" spans="1:1" s="556" customFormat="1" ht="12" hidden="1" customHeight="1">
      <c r="A11264" s="576"/>
    </row>
    <row r="11265" spans="1:1" s="556" customFormat="1" ht="12" hidden="1" customHeight="1">
      <c r="A11265" s="576"/>
    </row>
    <row r="11266" spans="1:1" s="556" customFormat="1" ht="12" hidden="1" customHeight="1">
      <c r="A11266" s="576"/>
    </row>
    <row r="11267" spans="1:1" s="556" customFormat="1" ht="12" hidden="1" customHeight="1">
      <c r="A11267" s="576"/>
    </row>
    <row r="11268" spans="1:1" s="556" customFormat="1" ht="12" hidden="1" customHeight="1">
      <c r="A11268" s="576"/>
    </row>
    <row r="11269" spans="1:1" s="556" customFormat="1" ht="12" hidden="1" customHeight="1">
      <c r="A11269" s="576"/>
    </row>
    <row r="11270" spans="1:1" s="556" customFormat="1" ht="12" hidden="1" customHeight="1">
      <c r="A11270" s="576"/>
    </row>
    <row r="11271" spans="1:1" s="556" customFormat="1" ht="12" hidden="1" customHeight="1">
      <c r="A11271" s="576"/>
    </row>
    <row r="11272" spans="1:1" s="556" customFormat="1" ht="12" hidden="1" customHeight="1">
      <c r="A11272" s="576"/>
    </row>
    <row r="11273" spans="1:1" s="556" customFormat="1" ht="12" hidden="1" customHeight="1">
      <c r="A11273" s="576"/>
    </row>
    <row r="11274" spans="1:1" s="556" customFormat="1" ht="12" hidden="1" customHeight="1">
      <c r="A11274" s="576"/>
    </row>
    <row r="11275" spans="1:1" s="556" customFormat="1" ht="12" hidden="1" customHeight="1">
      <c r="A11275" s="576"/>
    </row>
    <row r="11276" spans="1:1" s="556" customFormat="1" ht="12" hidden="1" customHeight="1">
      <c r="A11276" s="576"/>
    </row>
    <row r="11277" spans="1:1" s="556" customFormat="1" ht="12" hidden="1" customHeight="1">
      <c r="A11277" s="576"/>
    </row>
    <row r="11278" spans="1:1" s="556" customFormat="1" ht="12" hidden="1" customHeight="1">
      <c r="A11278" s="576"/>
    </row>
    <row r="11279" spans="1:1" s="556" customFormat="1" ht="12" hidden="1" customHeight="1">
      <c r="A11279" s="576"/>
    </row>
    <row r="11280" spans="1:1" s="556" customFormat="1" ht="12" hidden="1" customHeight="1">
      <c r="A11280" s="576"/>
    </row>
    <row r="11281" spans="1:1" s="556" customFormat="1" ht="12" hidden="1" customHeight="1">
      <c r="A11281" s="576"/>
    </row>
    <row r="11282" spans="1:1" s="556" customFormat="1" ht="12" hidden="1" customHeight="1">
      <c r="A11282" s="576"/>
    </row>
    <row r="11283" spans="1:1" s="556" customFormat="1" ht="12" hidden="1" customHeight="1">
      <c r="A11283" s="576"/>
    </row>
    <row r="11284" spans="1:1" s="556" customFormat="1" ht="12" hidden="1" customHeight="1">
      <c r="A11284" s="576"/>
    </row>
    <row r="11285" spans="1:1" s="556" customFormat="1" ht="12" hidden="1" customHeight="1">
      <c r="A11285" s="576"/>
    </row>
    <row r="11286" spans="1:1" s="556" customFormat="1" ht="12" hidden="1" customHeight="1">
      <c r="A11286" s="576"/>
    </row>
    <row r="11287" spans="1:1" s="556" customFormat="1" ht="12" hidden="1" customHeight="1">
      <c r="A11287" s="576"/>
    </row>
    <row r="11288" spans="1:1" s="556" customFormat="1" ht="12" hidden="1" customHeight="1">
      <c r="A11288" s="576"/>
    </row>
    <row r="11289" spans="1:1" s="556" customFormat="1" ht="12" hidden="1" customHeight="1">
      <c r="A11289" s="576"/>
    </row>
    <row r="11290" spans="1:1" s="556" customFormat="1" ht="12" hidden="1" customHeight="1">
      <c r="A11290" s="576"/>
    </row>
    <row r="11291" spans="1:1" s="556" customFormat="1" ht="12" hidden="1" customHeight="1">
      <c r="A11291" s="576"/>
    </row>
    <row r="11292" spans="1:1" s="556" customFormat="1" ht="12" hidden="1" customHeight="1">
      <c r="A11292" s="576"/>
    </row>
    <row r="11293" spans="1:1" s="556" customFormat="1" ht="12" hidden="1" customHeight="1">
      <c r="A11293" s="576"/>
    </row>
    <row r="11294" spans="1:1" s="556" customFormat="1" ht="12" hidden="1" customHeight="1">
      <c r="A11294" s="576"/>
    </row>
    <row r="11295" spans="1:1" s="556" customFormat="1" ht="12" hidden="1" customHeight="1">
      <c r="A11295" s="576"/>
    </row>
    <row r="11296" spans="1:1" s="556" customFormat="1" ht="12" hidden="1" customHeight="1">
      <c r="A11296" s="576"/>
    </row>
    <row r="11297" spans="1:1" s="556" customFormat="1" ht="12" hidden="1" customHeight="1">
      <c r="A11297" s="576"/>
    </row>
    <row r="11298" spans="1:1" s="556" customFormat="1" ht="12" hidden="1" customHeight="1">
      <c r="A11298" s="576"/>
    </row>
    <row r="11299" spans="1:1" s="556" customFormat="1" ht="12" hidden="1" customHeight="1">
      <c r="A11299" s="576"/>
    </row>
    <row r="11300" spans="1:1" s="556" customFormat="1" ht="12" hidden="1" customHeight="1">
      <c r="A11300" s="576"/>
    </row>
    <row r="11301" spans="1:1" s="556" customFormat="1" ht="12" hidden="1" customHeight="1">
      <c r="A11301" s="576"/>
    </row>
    <row r="11302" spans="1:1" s="556" customFormat="1" ht="12" hidden="1" customHeight="1">
      <c r="A11302" s="576"/>
    </row>
    <row r="11303" spans="1:1" s="556" customFormat="1" ht="12" hidden="1" customHeight="1">
      <c r="A11303" s="576"/>
    </row>
    <row r="11304" spans="1:1" s="556" customFormat="1" ht="12" hidden="1" customHeight="1">
      <c r="A11304" s="576"/>
    </row>
    <row r="11305" spans="1:1" s="556" customFormat="1" ht="12" hidden="1" customHeight="1">
      <c r="A11305" s="576"/>
    </row>
    <row r="11306" spans="1:1" s="556" customFormat="1" ht="12" hidden="1" customHeight="1">
      <c r="A11306" s="576"/>
    </row>
    <row r="11307" spans="1:1" s="556" customFormat="1" ht="12" hidden="1" customHeight="1">
      <c r="A11307" s="576"/>
    </row>
    <row r="11308" spans="1:1" s="556" customFormat="1" ht="12" hidden="1" customHeight="1">
      <c r="A11308" s="576"/>
    </row>
    <row r="11309" spans="1:1" s="556" customFormat="1" ht="12" hidden="1" customHeight="1">
      <c r="A11309" s="576"/>
    </row>
    <row r="11310" spans="1:1" s="556" customFormat="1" ht="12" hidden="1" customHeight="1">
      <c r="A11310" s="576"/>
    </row>
    <row r="11311" spans="1:1" s="556" customFormat="1" ht="12" hidden="1" customHeight="1">
      <c r="A11311" s="576"/>
    </row>
    <row r="11312" spans="1:1" s="556" customFormat="1" ht="12" hidden="1" customHeight="1">
      <c r="A11312" s="576"/>
    </row>
    <row r="11313" spans="1:1" s="556" customFormat="1" ht="12" hidden="1" customHeight="1">
      <c r="A11313" s="576"/>
    </row>
    <row r="11314" spans="1:1" s="556" customFormat="1" ht="12" hidden="1" customHeight="1">
      <c r="A11314" s="576"/>
    </row>
    <row r="11315" spans="1:1" s="556" customFormat="1" ht="12" hidden="1" customHeight="1">
      <c r="A11315" s="576"/>
    </row>
    <row r="11316" spans="1:1" s="556" customFormat="1" ht="12" hidden="1" customHeight="1">
      <c r="A11316" s="576"/>
    </row>
    <row r="11317" spans="1:1" s="556" customFormat="1" ht="12" hidden="1" customHeight="1">
      <c r="A11317" s="576"/>
    </row>
    <row r="11318" spans="1:1" s="556" customFormat="1" ht="12" hidden="1" customHeight="1">
      <c r="A11318" s="576"/>
    </row>
    <row r="11319" spans="1:1" s="556" customFormat="1" ht="12" hidden="1" customHeight="1">
      <c r="A11319" s="576"/>
    </row>
    <row r="11320" spans="1:1" s="556" customFormat="1" ht="12" hidden="1" customHeight="1">
      <c r="A11320" s="576"/>
    </row>
    <row r="11321" spans="1:1" s="556" customFormat="1" ht="12" hidden="1" customHeight="1">
      <c r="A11321" s="576"/>
    </row>
    <row r="11322" spans="1:1" s="556" customFormat="1" ht="12" hidden="1" customHeight="1">
      <c r="A11322" s="576"/>
    </row>
    <row r="11323" spans="1:1" s="556" customFormat="1" ht="12" hidden="1" customHeight="1">
      <c r="A11323" s="576"/>
    </row>
    <row r="11324" spans="1:1" s="556" customFormat="1" ht="12" hidden="1" customHeight="1">
      <c r="A11324" s="576"/>
    </row>
    <row r="11325" spans="1:1" s="556" customFormat="1" ht="12" hidden="1" customHeight="1">
      <c r="A11325" s="576"/>
    </row>
    <row r="11326" spans="1:1" s="556" customFormat="1" ht="12" hidden="1" customHeight="1">
      <c r="A11326" s="576"/>
    </row>
    <row r="11327" spans="1:1" s="556" customFormat="1" ht="12" hidden="1" customHeight="1">
      <c r="A11327" s="576"/>
    </row>
    <row r="11328" spans="1:1" s="556" customFormat="1" ht="12" hidden="1" customHeight="1">
      <c r="A11328" s="576"/>
    </row>
    <row r="11329" spans="1:1" s="556" customFormat="1" ht="12" hidden="1" customHeight="1">
      <c r="A11329" s="576"/>
    </row>
    <row r="11330" spans="1:1" s="556" customFormat="1" ht="12" hidden="1" customHeight="1">
      <c r="A11330" s="576"/>
    </row>
    <row r="11331" spans="1:1" s="556" customFormat="1" ht="12" hidden="1" customHeight="1">
      <c r="A11331" s="576"/>
    </row>
    <row r="11332" spans="1:1" s="556" customFormat="1" ht="12" hidden="1" customHeight="1">
      <c r="A11332" s="576"/>
    </row>
    <row r="11333" spans="1:1" s="556" customFormat="1" ht="12" hidden="1" customHeight="1">
      <c r="A11333" s="576"/>
    </row>
    <row r="11334" spans="1:1" s="556" customFormat="1" ht="12" hidden="1" customHeight="1">
      <c r="A11334" s="576"/>
    </row>
    <row r="11335" spans="1:1" s="556" customFormat="1" ht="12" hidden="1" customHeight="1">
      <c r="A11335" s="576"/>
    </row>
    <row r="11336" spans="1:1" s="556" customFormat="1" ht="12" hidden="1" customHeight="1">
      <c r="A11336" s="576"/>
    </row>
    <row r="11337" spans="1:1" s="556" customFormat="1" ht="12" hidden="1" customHeight="1">
      <c r="A11337" s="576"/>
    </row>
    <row r="11338" spans="1:1" s="556" customFormat="1" ht="12" hidden="1" customHeight="1">
      <c r="A11338" s="576"/>
    </row>
    <row r="11339" spans="1:1" s="556" customFormat="1" ht="12" hidden="1" customHeight="1">
      <c r="A11339" s="576"/>
    </row>
    <row r="11340" spans="1:1" s="556" customFormat="1" ht="12" hidden="1" customHeight="1">
      <c r="A11340" s="576"/>
    </row>
    <row r="11341" spans="1:1" s="556" customFormat="1" ht="12" hidden="1" customHeight="1">
      <c r="A11341" s="576"/>
    </row>
    <row r="11342" spans="1:1" s="556" customFormat="1" ht="12" hidden="1" customHeight="1">
      <c r="A11342" s="576"/>
    </row>
    <row r="11343" spans="1:1" s="556" customFormat="1" ht="12" hidden="1" customHeight="1">
      <c r="A11343" s="576"/>
    </row>
    <row r="11344" spans="1:1" s="556" customFormat="1" ht="12" hidden="1" customHeight="1">
      <c r="A11344" s="576"/>
    </row>
    <row r="11345" spans="1:1" s="556" customFormat="1" ht="12" hidden="1" customHeight="1">
      <c r="A11345" s="576"/>
    </row>
    <row r="11346" spans="1:1" s="556" customFormat="1" ht="12" hidden="1" customHeight="1">
      <c r="A11346" s="576"/>
    </row>
    <row r="11347" spans="1:1" s="556" customFormat="1" ht="12" hidden="1" customHeight="1">
      <c r="A11347" s="576"/>
    </row>
    <row r="11348" spans="1:1" s="556" customFormat="1" ht="12" hidden="1" customHeight="1">
      <c r="A11348" s="576"/>
    </row>
    <row r="11349" spans="1:1" s="556" customFormat="1" ht="12" hidden="1" customHeight="1">
      <c r="A11349" s="576"/>
    </row>
    <row r="11350" spans="1:1" s="556" customFormat="1" ht="12" hidden="1" customHeight="1">
      <c r="A11350" s="576"/>
    </row>
    <row r="11351" spans="1:1" s="556" customFormat="1" ht="12" hidden="1" customHeight="1">
      <c r="A11351" s="576"/>
    </row>
    <row r="11352" spans="1:1" s="556" customFormat="1" ht="12" hidden="1" customHeight="1">
      <c r="A11352" s="576"/>
    </row>
    <row r="11353" spans="1:1" s="556" customFormat="1" ht="12" hidden="1" customHeight="1">
      <c r="A11353" s="576"/>
    </row>
    <row r="11354" spans="1:1" s="556" customFormat="1" ht="12" hidden="1" customHeight="1">
      <c r="A11354" s="576"/>
    </row>
    <row r="11355" spans="1:1" s="556" customFormat="1" ht="12" hidden="1" customHeight="1">
      <c r="A11355" s="576"/>
    </row>
    <row r="11356" spans="1:1" s="556" customFormat="1" ht="12" hidden="1" customHeight="1">
      <c r="A11356" s="576"/>
    </row>
    <row r="11357" spans="1:1" s="556" customFormat="1" ht="12" hidden="1" customHeight="1">
      <c r="A11357" s="576"/>
    </row>
    <row r="11358" spans="1:1" s="556" customFormat="1" ht="12" hidden="1" customHeight="1">
      <c r="A11358" s="576"/>
    </row>
    <row r="11359" spans="1:1" s="556" customFormat="1" ht="12" hidden="1" customHeight="1">
      <c r="A11359" s="576"/>
    </row>
    <row r="11360" spans="1:1" s="556" customFormat="1" ht="12" hidden="1" customHeight="1">
      <c r="A11360" s="576"/>
    </row>
    <row r="11361" spans="1:1" s="556" customFormat="1" ht="12" hidden="1" customHeight="1">
      <c r="A11361" s="576"/>
    </row>
    <row r="11362" spans="1:1" s="556" customFormat="1" ht="12" hidden="1" customHeight="1">
      <c r="A11362" s="576"/>
    </row>
    <row r="11363" spans="1:1" s="556" customFormat="1" ht="12" hidden="1" customHeight="1">
      <c r="A11363" s="576"/>
    </row>
    <row r="11364" spans="1:1" s="556" customFormat="1" ht="12" hidden="1" customHeight="1">
      <c r="A11364" s="576"/>
    </row>
    <row r="11365" spans="1:1" s="556" customFormat="1" ht="12" hidden="1" customHeight="1">
      <c r="A11365" s="576"/>
    </row>
    <row r="11366" spans="1:1" s="556" customFormat="1" ht="12" hidden="1" customHeight="1">
      <c r="A11366" s="576"/>
    </row>
    <row r="11367" spans="1:1" s="556" customFormat="1" ht="12" hidden="1" customHeight="1">
      <c r="A11367" s="576"/>
    </row>
    <row r="11368" spans="1:1" s="556" customFormat="1" ht="12" hidden="1" customHeight="1">
      <c r="A11368" s="576"/>
    </row>
    <row r="11369" spans="1:1" s="556" customFormat="1" ht="12" hidden="1" customHeight="1">
      <c r="A11369" s="576"/>
    </row>
    <row r="11370" spans="1:1" s="556" customFormat="1" ht="12" hidden="1" customHeight="1">
      <c r="A11370" s="576"/>
    </row>
    <row r="11371" spans="1:1" s="556" customFormat="1" ht="12" hidden="1" customHeight="1">
      <c r="A11371" s="576"/>
    </row>
    <row r="11372" spans="1:1" s="556" customFormat="1" ht="12" hidden="1" customHeight="1">
      <c r="A11372" s="576"/>
    </row>
    <row r="11373" spans="1:1" s="556" customFormat="1" ht="12" hidden="1" customHeight="1">
      <c r="A11373" s="576"/>
    </row>
    <row r="11374" spans="1:1" s="556" customFormat="1" ht="12" hidden="1" customHeight="1">
      <c r="A11374" s="576"/>
    </row>
    <row r="11375" spans="1:1" s="556" customFormat="1" ht="12" hidden="1" customHeight="1">
      <c r="A11375" s="576"/>
    </row>
    <row r="11376" spans="1:1" s="556" customFormat="1" ht="12" hidden="1" customHeight="1">
      <c r="A11376" s="576"/>
    </row>
    <row r="11377" spans="1:1" s="556" customFormat="1" ht="12" hidden="1" customHeight="1">
      <c r="A11377" s="576"/>
    </row>
    <row r="11378" spans="1:1" s="556" customFormat="1" ht="12" hidden="1" customHeight="1">
      <c r="A11378" s="576"/>
    </row>
    <row r="11379" spans="1:1" s="556" customFormat="1" ht="12" hidden="1" customHeight="1">
      <c r="A11379" s="576"/>
    </row>
    <row r="11380" spans="1:1" s="556" customFormat="1" ht="12" hidden="1" customHeight="1">
      <c r="A11380" s="576"/>
    </row>
    <row r="11381" spans="1:1" s="556" customFormat="1" ht="12" hidden="1" customHeight="1">
      <c r="A11381" s="576"/>
    </row>
    <row r="11382" spans="1:1" s="556" customFormat="1" ht="12" hidden="1" customHeight="1">
      <c r="A11382" s="576"/>
    </row>
    <row r="11383" spans="1:1" s="556" customFormat="1" ht="12" hidden="1" customHeight="1">
      <c r="A11383" s="576"/>
    </row>
    <row r="11384" spans="1:1" s="556" customFormat="1" ht="12" hidden="1" customHeight="1">
      <c r="A11384" s="576"/>
    </row>
    <row r="11385" spans="1:1" s="556" customFormat="1" ht="12" hidden="1" customHeight="1">
      <c r="A11385" s="576"/>
    </row>
    <row r="11386" spans="1:1" s="556" customFormat="1" ht="12" hidden="1" customHeight="1">
      <c r="A11386" s="576"/>
    </row>
    <row r="11387" spans="1:1" s="556" customFormat="1" ht="12" hidden="1" customHeight="1">
      <c r="A11387" s="576"/>
    </row>
    <row r="11388" spans="1:1" s="556" customFormat="1" ht="12" hidden="1" customHeight="1">
      <c r="A11388" s="576"/>
    </row>
    <row r="11389" spans="1:1" s="556" customFormat="1" ht="12" hidden="1" customHeight="1">
      <c r="A11389" s="576"/>
    </row>
    <row r="11390" spans="1:1" s="556" customFormat="1" ht="12" hidden="1" customHeight="1">
      <c r="A11390" s="576"/>
    </row>
    <row r="11391" spans="1:1" s="556" customFormat="1" ht="12" hidden="1" customHeight="1">
      <c r="A11391" s="576"/>
    </row>
    <row r="11392" spans="1:1" s="556" customFormat="1" ht="12" hidden="1" customHeight="1">
      <c r="A11392" s="576"/>
    </row>
    <row r="11393" spans="1:1" s="556" customFormat="1" ht="12" hidden="1" customHeight="1">
      <c r="A11393" s="576"/>
    </row>
    <row r="11394" spans="1:1" s="556" customFormat="1" ht="12" hidden="1" customHeight="1">
      <c r="A11394" s="576"/>
    </row>
    <row r="11395" spans="1:1" s="556" customFormat="1" ht="12" hidden="1" customHeight="1">
      <c r="A11395" s="576"/>
    </row>
    <row r="11396" spans="1:1" s="556" customFormat="1" ht="12" hidden="1" customHeight="1">
      <c r="A11396" s="576"/>
    </row>
    <row r="11397" spans="1:1" s="556" customFormat="1" ht="12" hidden="1" customHeight="1">
      <c r="A11397" s="576"/>
    </row>
    <row r="11398" spans="1:1" s="556" customFormat="1" ht="12" hidden="1" customHeight="1">
      <c r="A11398" s="576"/>
    </row>
    <row r="11399" spans="1:1" s="556" customFormat="1" ht="12" hidden="1" customHeight="1">
      <c r="A11399" s="576"/>
    </row>
    <row r="11400" spans="1:1" s="556" customFormat="1" ht="12" hidden="1" customHeight="1">
      <c r="A11400" s="576"/>
    </row>
    <row r="11401" spans="1:1" s="556" customFormat="1" ht="12" hidden="1" customHeight="1">
      <c r="A11401" s="576"/>
    </row>
    <row r="11402" spans="1:1" s="556" customFormat="1" ht="12" hidden="1" customHeight="1">
      <c r="A11402" s="576"/>
    </row>
    <row r="11403" spans="1:1" s="556" customFormat="1" ht="12" hidden="1" customHeight="1">
      <c r="A11403" s="576"/>
    </row>
    <row r="11404" spans="1:1" s="556" customFormat="1" ht="12" hidden="1" customHeight="1">
      <c r="A11404" s="576"/>
    </row>
    <row r="11405" spans="1:1" s="556" customFormat="1" ht="12" hidden="1" customHeight="1">
      <c r="A11405" s="576"/>
    </row>
    <row r="11406" spans="1:1" s="556" customFormat="1" ht="12" hidden="1" customHeight="1">
      <c r="A11406" s="576"/>
    </row>
    <row r="11407" spans="1:1" s="556" customFormat="1" ht="12" hidden="1" customHeight="1">
      <c r="A11407" s="576"/>
    </row>
    <row r="11408" spans="1:1" s="556" customFormat="1" ht="12" hidden="1" customHeight="1">
      <c r="A11408" s="576"/>
    </row>
    <row r="11409" spans="1:1" s="556" customFormat="1" ht="12" hidden="1" customHeight="1">
      <c r="A11409" s="576"/>
    </row>
    <row r="11410" spans="1:1" s="556" customFormat="1" ht="12" hidden="1" customHeight="1">
      <c r="A11410" s="576"/>
    </row>
    <row r="11411" spans="1:1" s="556" customFormat="1" ht="12" hidden="1" customHeight="1">
      <c r="A11411" s="576"/>
    </row>
    <row r="11412" spans="1:1" s="556" customFormat="1" ht="12" hidden="1" customHeight="1">
      <c r="A11412" s="576"/>
    </row>
    <row r="11413" spans="1:1" s="556" customFormat="1" ht="12" hidden="1" customHeight="1">
      <c r="A11413" s="576"/>
    </row>
    <row r="11414" spans="1:1" s="556" customFormat="1" ht="12" hidden="1" customHeight="1">
      <c r="A11414" s="576"/>
    </row>
    <row r="11415" spans="1:1" s="556" customFormat="1" ht="12" hidden="1" customHeight="1">
      <c r="A11415" s="576"/>
    </row>
    <row r="11416" spans="1:1" s="556" customFormat="1" ht="12" hidden="1" customHeight="1">
      <c r="A11416" s="576"/>
    </row>
    <row r="11417" spans="1:1" s="556" customFormat="1" ht="12" hidden="1" customHeight="1">
      <c r="A11417" s="576"/>
    </row>
    <row r="11418" spans="1:1" s="556" customFormat="1" ht="12" hidden="1" customHeight="1">
      <c r="A11418" s="576"/>
    </row>
    <row r="11419" spans="1:1" s="556" customFormat="1" ht="12" hidden="1" customHeight="1">
      <c r="A11419" s="576"/>
    </row>
    <row r="11420" spans="1:1" s="556" customFormat="1" ht="12" hidden="1" customHeight="1">
      <c r="A11420" s="576"/>
    </row>
    <row r="11421" spans="1:1" s="556" customFormat="1" ht="12" hidden="1" customHeight="1">
      <c r="A11421" s="576"/>
    </row>
    <row r="11422" spans="1:1" s="556" customFormat="1" ht="12" hidden="1" customHeight="1">
      <c r="A11422" s="576"/>
    </row>
    <row r="11423" spans="1:1" s="556" customFormat="1" ht="12" hidden="1" customHeight="1">
      <c r="A11423" s="576"/>
    </row>
    <row r="11424" spans="1:1" s="556" customFormat="1" ht="12" hidden="1" customHeight="1">
      <c r="A11424" s="576"/>
    </row>
    <row r="11425" spans="1:1" s="556" customFormat="1" ht="12" hidden="1" customHeight="1">
      <c r="A11425" s="576"/>
    </row>
    <row r="11426" spans="1:1" s="556" customFormat="1" ht="12" hidden="1" customHeight="1">
      <c r="A11426" s="576"/>
    </row>
    <row r="11427" spans="1:1" s="556" customFormat="1" ht="12" hidden="1" customHeight="1">
      <c r="A11427" s="576"/>
    </row>
    <row r="11428" spans="1:1" s="556" customFormat="1" ht="12" hidden="1" customHeight="1">
      <c r="A11428" s="576"/>
    </row>
    <row r="11429" spans="1:1" s="556" customFormat="1" ht="12" hidden="1" customHeight="1">
      <c r="A11429" s="576"/>
    </row>
    <row r="11430" spans="1:1" s="556" customFormat="1" ht="12" hidden="1" customHeight="1">
      <c r="A11430" s="576"/>
    </row>
    <row r="11431" spans="1:1" s="556" customFormat="1" ht="12" hidden="1" customHeight="1">
      <c r="A11431" s="576"/>
    </row>
    <row r="11432" spans="1:1" s="556" customFormat="1" ht="12" hidden="1" customHeight="1">
      <c r="A11432" s="576"/>
    </row>
    <row r="11433" spans="1:1" s="556" customFormat="1" ht="12" hidden="1" customHeight="1">
      <c r="A11433" s="576"/>
    </row>
    <row r="11434" spans="1:1" s="556" customFormat="1" ht="12" hidden="1" customHeight="1">
      <c r="A11434" s="576"/>
    </row>
    <row r="11435" spans="1:1" s="556" customFormat="1" ht="12" hidden="1" customHeight="1">
      <c r="A11435" s="576"/>
    </row>
    <row r="11436" spans="1:1" s="556" customFormat="1" ht="12" hidden="1" customHeight="1">
      <c r="A11436" s="576"/>
    </row>
    <row r="11437" spans="1:1" s="556" customFormat="1" ht="12" hidden="1" customHeight="1">
      <c r="A11437" s="576"/>
    </row>
    <row r="11438" spans="1:1" s="556" customFormat="1" ht="12" hidden="1" customHeight="1">
      <c r="A11438" s="576"/>
    </row>
    <row r="11439" spans="1:1" s="556" customFormat="1" ht="12" hidden="1" customHeight="1">
      <c r="A11439" s="576"/>
    </row>
    <row r="11440" spans="1:1" s="556" customFormat="1" ht="12" hidden="1" customHeight="1">
      <c r="A11440" s="576"/>
    </row>
    <row r="11441" spans="1:1" s="556" customFormat="1" ht="12" hidden="1" customHeight="1">
      <c r="A11441" s="576"/>
    </row>
    <row r="11442" spans="1:1" s="556" customFormat="1" ht="12" hidden="1" customHeight="1">
      <c r="A11442" s="576"/>
    </row>
    <row r="11443" spans="1:1" s="556" customFormat="1" ht="12" hidden="1" customHeight="1">
      <c r="A11443" s="576"/>
    </row>
    <row r="11444" spans="1:1" s="556" customFormat="1" ht="12" hidden="1" customHeight="1">
      <c r="A11444" s="576"/>
    </row>
    <row r="11445" spans="1:1" s="556" customFormat="1" ht="12" hidden="1" customHeight="1">
      <c r="A11445" s="576"/>
    </row>
    <row r="11446" spans="1:1" s="556" customFormat="1" ht="12" hidden="1" customHeight="1">
      <c r="A11446" s="576"/>
    </row>
    <row r="11447" spans="1:1" s="556" customFormat="1" ht="12" hidden="1" customHeight="1">
      <c r="A11447" s="576"/>
    </row>
    <row r="11448" spans="1:1" s="556" customFormat="1" ht="12" hidden="1" customHeight="1">
      <c r="A11448" s="576"/>
    </row>
    <row r="11449" spans="1:1" s="556" customFormat="1" ht="12" hidden="1" customHeight="1">
      <c r="A11449" s="576"/>
    </row>
    <row r="11450" spans="1:1" s="556" customFormat="1" ht="12" hidden="1" customHeight="1">
      <c r="A11450" s="576"/>
    </row>
    <row r="11451" spans="1:1" s="556" customFormat="1" ht="12" hidden="1" customHeight="1">
      <c r="A11451" s="576"/>
    </row>
    <row r="11452" spans="1:1" s="556" customFormat="1" ht="12" hidden="1" customHeight="1">
      <c r="A11452" s="576"/>
    </row>
    <row r="11453" spans="1:1" s="556" customFormat="1" ht="12" hidden="1" customHeight="1">
      <c r="A11453" s="576"/>
    </row>
    <row r="11454" spans="1:1" s="556" customFormat="1" ht="12" hidden="1" customHeight="1">
      <c r="A11454" s="576"/>
    </row>
    <row r="11455" spans="1:1" s="556" customFormat="1" ht="12" hidden="1" customHeight="1">
      <c r="A11455" s="576"/>
    </row>
    <row r="11456" spans="1:1" s="556" customFormat="1" ht="12" hidden="1" customHeight="1">
      <c r="A11456" s="576"/>
    </row>
    <row r="11457" spans="1:1" s="556" customFormat="1" ht="12" hidden="1" customHeight="1">
      <c r="A11457" s="576"/>
    </row>
    <row r="11458" spans="1:1" s="556" customFormat="1" ht="12" hidden="1" customHeight="1">
      <c r="A11458" s="576"/>
    </row>
    <row r="11459" spans="1:1" s="556" customFormat="1" ht="12" hidden="1" customHeight="1">
      <c r="A11459" s="576"/>
    </row>
    <row r="11460" spans="1:1" s="556" customFormat="1" ht="12" hidden="1" customHeight="1">
      <c r="A11460" s="576"/>
    </row>
    <row r="11461" spans="1:1" s="556" customFormat="1" ht="12" hidden="1" customHeight="1">
      <c r="A11461" s="576"/>
    </row>
    <row r="11462" spans="1:1" s="556" customFormat="1" ht="12" hidden="1" customHeight="1">
      <c r="A11462" s="576"/>
    </row>
    <row r="11463" spans="1:1" s="556" customFormat="1" ht="12" hidden="1" customHeight="1">
      <c r="A11463" s="576"/>
    </row>
    <row r="11464" spans="1:1" s="556" customFormat="1" ht="12" hidden="1" customHeight="1">
      <c r="A11464" s="576"/>
    </row>
    <row r="11465" spans="1:1" s="556" customFormat="1" ht="12" hidden="1" customHeight="1">
      <c r="A11465" s="576"/>
    </row>
    <row r="11466" spans="1:1" s="556" customFormat="1" ht="12" hidden="1" customHeight="1">
      <c r="A11466" s="576"/>
    </row>
    <row r="11467" spans="1:1" s="556" customFormat="1" ht="12" hidden="1" customHeight="1">
      <c r="A11467" s="576"/>
    </row>
    <row r="11468" spans="1:1" s="556" customFormat="1" ht="12" hidden="1" customHeight="1">
      <c r="A11468" s="576"/>
    </row>
    <row r="11469" spans="1:1" s="556" customFormat="1" ht="12" hidden="1" customHeight="1">
      <c r="A11469" s="576"/>
    </row>
    <row r="11470" spans="1:1" s="556" customFormat="1" ht="12" hidden="1" customHeight="1">
      <c r="A11470" s="576"/>
    </row>
    <row r="11471" spans="1:1" s="556" customFormat="1" ht="12" hidden="1" customHeight="1">
      <c r="A11471" s="576"/>
    </row>
    <row r="11472" spans="1:1" s="556" customFormat="1" ht="12" hidden="1" customHeight="1">
      <c r="A11472" s="576"/>
    </row>
    <row r="11473" spans="1:1" s="556" customFormat="1" ht="12" hidden="1" customHeight="1">
      <c r="A11473" s="576"/>
    </row>
    <row r="11474" spans="1:1" s="556" customFormat="1" ht="12" hidden="1" customHeight="1">
      <c r="A11474" s="576"/>
    </row>
    <row r="11475" spans="1:1" s="556" customFormat="1" ht="12" hidden="1" customHeight="1">
      <c r="A11475" s="576"/>
    </row>
    <row r="11476" spans="1:1" s="556" customFormat="1" ht="12" hidden="1" customHeight="1">
      <c r="A11476" s="576"/>
    </row>
    <row r="11477" spans="1:1" s="556" customFormat="1" ht="12" hidden="1" customHeight="1">
      <c r="A11477" s="576"/>
    </row>
    <row r="11478" spans="1:1" s="556" customFormat="1" ht="12" hidden="1" customHeight="1">
      <c r="A11478" s="576"/>
    </row>
    <row r="11479" spans="1:1" s="556" customFormat="1" ht="12" hidden="1" customHeight="1">
      <c r="A11479" s="576"/>
    </row>
    <row r="11480" spans="1:1" s="556" customFormat="1" ht="12" hidden="1" customHeight="1">
      <c r="A11480" s="576"/>
    </row>
    <row r="11481" spans="1:1" s="556" customFormat="1" ht="12" hidden="1" customHeight="1">
      <c r="A11481" s="576"/>
    </row>
    <row r="11482" spans="1:1" s="556" customFormat="1" ht="12" hidden="1" customHeight="1">
      <c r="A11482" s="576"/>
    </row>
    <row r="11483" spans="1:1" s="556" customFormat="1" ht="12" hidden="1" customHeight="1">
      <c r="A11483" s="576"/>
    </row>
    <row r="11484" spans="1:1" s="556" customFormat="1" ht="12" hidden="1" customHeight="1">
      <c r="A11484" s="576"/>
    </row>
    <row r="11485" spans="1:1" s="556" customFormat="1" ht="12" hidden="1" customHeight="1">
      <c r="A11485" s="576"/>
    </row>
    <row r="11486" spans="1:1" s="556" customFormat="1" ht="12" hidden="1" customHeight="1">
      <c r="A11486" s="576"/>
    </row>
    <row r="11487" spans="1:1" s="556" customFormat="1" ht="12" hidden="1" customHeight="1">
      <c r="A11487" s="576"/>
    </row>
    <row r="11488" spans="1:1" s="556" customFormat="1" ht="12" hidden="1" customHeight="1">
      <c r="A11488" s="576"/>
    </row>
    <row r="11489" spans="1:1" s="556" customFormat="1" ht="12" hidden="1" customHeight="1">
      <c r="A11489" s="576"/>
    </row>
    <row r="11490" spans="1:1" s="556" customFormat="1" ht="12" hidden="1" customHeight="1">
      <c r="A11490" s="576"/>
    </row>
    <row r="11491" spans="1:1" s="556" customFormat="1" ht="12" hidden="1" customHeight="1">
      <c r="A11491" s="576"/>
    </row>
    <row r="11492" spans="1:1" s="556" customFormat="1" ht="12" hidden="1" customHeight="1">
      <c r="A11492" s="576"/>
    </row>
    <row r="11493" spans="1:1" s="556" customFormat="1" ht="12" hidden="1" customHeight="1">
      <c r="A11493" s="576"/>
    </row>
    <row r="11494" spans="1:1" s="556" customFormat="1" ht="12" hidden="1" customHeight="1">
      <c r="A11494" s="576"/>
    </row>
    <row r="11495" spans="1:1" s="556" customFormat="1" ht="12" hidden="1" customHeight="1">
      <c r="A11495" s="576"/>
    </row>
    <row r="11496" spans="1:1" s="556" customFormat="1" ht="12" hidden="1" customHeight="1">
      <c r="A11496" s="576"/>
    </row>
    <row r="11497" spans="1:1" s="556" customFormat="1" ht="12" hidden="1" customHeight="1">
      <c r="A11497" s="576"/>
    </row>
    <row r="11498" spans="1:1" s="556" customFormat="1" ht="12" hidden="1" customHeight="1">
      <c r="A11498" s="576"/>
    </row>
    <row r="11499" spans="1:1" s="556" customFormat="1" ht="12" hidden="1" customHeight="1">
      <c r="A11499" s="576"/>
    </row>
    <row r="11500" spans="1:1" s="556" customFormat="1" ht="12" hidden="1" customHeight="1">
      <c r="A11500" s="576"/>
    </row>
    <row r="11501" spans="1:1" s="556" customFormat="1" ht="12" hidden="1" customHeight="1">
      <c r="A11501" s="576"/>
    </row>
    <row r="11502" spans="1:1" s="556" customFormat="1" ht="12" hidden="1" customHeight="1">
      <c r="A11502" s="576"/>
    </row>
    <row r="11503" spans="1:1" s="556" customFormat="1" ht="12" hidden="1" customHeight="1">
      <c r="A11503" s="576"/>
    </row>
    <row r="11504" spans="1:1" s="556" customFormat="1" ht="12" hidden="1" customHeight="1">
      <c r="A11504" s="576"/>
    </row>
    <row r="11505" spans="1:1" s="556" customFormat="1" ht="12" hidden="1" customHeight="1">
      <c r="A11505" s="576"/>
    </row>
    <row r="11506" spans="1:1" s="556" customFormat="1" ht="12" hidden="1" customHeight="1">
      <c r="A11506" s="576"/>
    </row>
    <row r="11507" spans="1:1" s="556" customFormat="1" ht="12" hidden="1" customHeight="1">
      <c r="A11507" s="576"/>
    </row>
    <row r="11508" spans="1:1" s="556" customFormat="1" ht="12" hidden="1" customHeight="1">
      <c r="A11508" s="576"/>
    </row>
    <row r="11509" spans="1:1" s="556" customFormat="1" ht="12" hidden="1" customHeight="1">
      <c r="A11509" s="576"/>
    </row>
    <row r="11510" spans="1:1" s="556" customFormat="1" ht="12" hidden="1" customHeight="1">
      <c r="A11510" s="576"/>
    </row>
    <row r="11511" spans="1:1" s="556" customFormat="1" ht="12" hidden="1" customHeight="1">
      <c r="A11511" s="576"/>
    </row>
    <row r="11512" spans="1:1" s="556" customFormat="1" ht="12" hidden="1" customHeight="1">
      <c r="A11512" s="576"/>
    </row>
    <row r="11513" spans="1:1" s="556" customFormat="1" ht="12" hidden="1" customHeight="1">
      <c r="A11513" s="576"/>
    </row>
    <row r="11514" spans="1:1" s="556" customFormat="1" ht="12" hidden="1" customHeight="1">
      <c r="A11514" s="576"/>
    </row>
    <row r="11515" spans="1:1" s="556" customFormat="1" ht="12" hidden="1" customHeight="1">
      <c r="A11515" s="576"/>
    </row>
    <row r="11516" spans="1:1" s="556" customFormat="1" ht="12" hidden="1" customHeight="1">
      <c r="A11516" s="576"/>
    </row>
    <row r="11517" spans="1:1" s="556" customFormat="1" ht="12" hidden="1" customHeight="1">
      <c r="A11517" s="576"/>
    </row>
    <row r="11518" spans="1:1" s="556" customFormat="1" ht="12" hidden="1" customHeight="1">
      <c r="A11518" s="576"/>
    </row>
    <row r="11519" spans="1:1" s="556" customFormat="1" ht="12" hidden="1" customHeight="1">
      <c r="A11519" s="576"/>
    </row>
    <row r="11520" spans="1:1" s="556" customFormat="1" ht="12" hidden="1" customHeight="1">
      <c r="A11520" s="576"/>
    </row>
    <row r="11521" spans="1:1" s="556" customFormat="1" ht="12" hidden="1" customHeight="1">
      <c r="A11521" s="576"/>
    </row>
    <row r="11522" spans="1:1" s="556" customFormat="1" ht="12" hidden="1" customHeight="1">
      <c r="A11522" s="576"/>
    </row>
    <row r="11523" spans="1:1" s="556" customFormat="1" ht="12" hidden="1" customHeight="1">
      <c r="A11523" s="576"/>
    </row>
    <row r="11524" spans="1:1" s="556" customFormat="1" ht="12" hidden="1" customHeight="1">
      <c r="A11524" s="576"/>
    </row>
    <row r="11525" spans="1:1" s="556" customFormat="1" ht="12" hidden="1" customHeight="1">
      <c r="A11525" s="576"/>
    </row>
    <row r="11526" spans="1:1" s="556" customFormat="1" ht="12" hidden="1" customHeight="1">
      <c r="A11526" s="576"/>
    </row>
    <row r="11527" spans="1:1" s="556" customFormat="1" ht="12" hidden="1" customHeight="1">
      <c r="A11527" s="576"/>
    </row>
    <row r="11528" spans="1:1" s="556" customFormat="1" ht="12" hidden="1" customHeight="1">
      <c r="A11528" s="576"/>
    </row>
    <row r="11529" spans="1:1" s="556" customFormat="1" ht="12" hidden="1" customHeight="1">
      <c r="A11529" s="576"/>
    </row>
    <row r="11530" spans="1:1" s="556" customFormat="1" ht="12" hidden="1" customHeight="1">
      <c r="A11530" s="576"/>
    </row>
    <row r="11531" spans="1:1" s="556" customFormat="1" ht="12" hidden="1" customHeight="1">
      <c r="A11531" s="576"/>
    </row>
    <row r="11532" spans="1:1" s="556" customFormat="1" ht="12" hidden="1" customHeight="1">
      <c r="A11532" s="576"/>
    </row>
    <row r="11533" spans="1:1" s="556" customFormat="1" ht="12" hidden="1" customHeight="1">
      <c r="A11533" s="576"/>
    </row>
    <row r="11534" spans="1:1" s="556" customFormat="1" ht="12" hidden="1" customHeight="1">
      <c r="A11534" s="576"/>
    </row>
    <row r="11535" spans="1:1" s="556" customFormat="1" ht="12" hidden="1" customHeight="1">
      <c r="A11535" s="576"/>
    </row>
    <row r="11536" spans="1:1" s="556" customFormat="1" ht="12" hidden="1" customHeight="1">
      <c r="A11536" s="576"/>
    </row>
    <row r="11537" spans="1:1" s="556" customFormat="1" ht="12" hidden="1" customHeight="1">
      <c r="A11537" s="576"/>
    </row>
    <row r="11538" spans="1:1" s="556" customFormat="1" ht="12" hidden="1" customHeight="1">
      <c r="A11538" s="576"/>
    </row>
    <row r="11539" spans="1:1" s="556" customFormat="1" ht="12" hidden="1" customHeight="1">
      <c r="A11539" s="576"/>
    </row>
    <row r="11540" spans="1:1" s="556" customFormat="1" ht="12" hidden="1" customHeight="1">
      <c r="A11540" s="576"/>
    </row>
    <row r="11541" spans="1:1" s="556" customFormat="1" ht="12" hidden="1" customHeight="1">
      <c r="A11541" s="576"/>
    </row>
    <row r="11542" spans="1:1" s="556" customFormat="1" ht="12" hidden="1" customHeight="1">
      <c r="A11542" s="576"/>
    </row>
    <row r="11543" spans="1:1" s="556" customFormat="1" ht="12" hidden="1" customHeight="1">
      <c r="A11543" s="576"/>
    </row>
    <row r="11544" spans="1:1" s="556" customFormat="1" ht="12" hidden="1" customHeight="1">
      <c r="A11544" s="576"/>
    </row>
    <row r="11545" spans="1:1" s="556" customFormat="1" ht="12" hidden="1" customHeight="1">
      <c r="A11545" s="576"/>
    </row>
    <row r="11546" spans="1:1" s="556" customFormat="1" ht="12" hidden="1" customHeight="1">
      <c r="A11546" s="576"/>
    </row>
    <row r="11547" spans="1:1" s="556" customFormat="1" ht="12" hidden="1" customHeight="1">
      <c r="A11547" s="576"/>
    </row>
    <row r="11548" spans="1:1" s="556" customFormat="1" ht="12" hidden="1" customHeight="1">
      <c r="A11548" s="576"/>
    </row>
    <row r="11549" spans="1:1" s="556" customFormat="1" ht="12" hidden="1" customHeight="1">
      <c r="A11549" s="576"/>
    </row>
    <row r="11550" spans="1:1" s="556" customFormat="1" ht="12" hidden="1" customHeight="1">
      <c r="A11550" s="576"/>
    </row>
    <row r="11551" spans="1:1" s="556" customFormat="1" ht="12" hidden="1" customHeight="1">
      <c r="A11551" s="576"/>
    </row>
    <row r="11552" spans="1:1" s="556" customFormat="1" ht="12" hidden="1" customHeight="1">
      <c r="A11552" s="576"/>
    </row>
    <row r="11553" spans="1:1" s="556" customFormat="1" ht="12" hidden="1" customHeight="1">
      <c r="A11553" s="576"/>
    </row>
    <row r="11554" spans="1:1" s="556" customFormat="1" ht="12" hidden="1" customHeight="1">
      <c r="A11554" s="576"/>
    </row>
    <row r="11555" spans="1:1" s="556" customFormat="1" ht="12" hidden="1" customHeight="1">
      <c r="A11555" s="576"/>
    </row>
    <row r="11556" spans="1:1" s="556" customFormat="1" ht="12" hidden="1" customHeight="1">
      <c r="A11556" s="576"/>
    </row>
    <row r="11557" spans="1:1" s="556" customFormat="1" ht="12" hidden="1" customHeight="1">
      <c r="A11557" s="576"/>
    </row>
    <row r="11558" spans="1:1" s="556" customFormat="1" ht="12" hidden="1" customHeight="1">
      <c r="A11558" s="576"/>
    </row>
    <row r="11559" spans="1:1" s="556" customFormat="1" ht="12" hidden="1" customHeight="1">
      <c r="A11559" s="576"/>
    </row>
    <row r="11560" spans="1:1" s="556" customFormat="1" ht="12" hidden="1" customHeight="1">
      <c r="A11560" s="576"/>
    </row>
    <row r="11561" spans="1:1" s="556" customFormat="1" ht="12" hidden="1" customHeight="1">
      <c r="A11561" s="576"/>
    </row>
    <row r="11562" spans="1:1" s="556" customFormat="1" ht="12" hidden="1" customHeight="1">
      <c r="A11562" s="576"/>
    </row>
    <row r="11563" spans="1:1" s="556" customFormat="1" ht="12" hidden="1" customHeight="1">
      <c r="A11563" s="576"/>
    </row>
    <row r="11564" spans="1:1" s="556" customFormat="1" ht="12" hidden="1" customHeight="1">
      <c r="A11564" s="576"/>
    </row>
    <row r="11565" spans="1:1" s="556" customFormat="1" ht="12" hidden="1" customHeight="1">
      <c r="A11565" s="576"/>
    </row>
    <row r="11566" spans="1:1" s="556" customFormat="1" ht="12" hidden="1" customHeight="1">
      <c r="A11566" s="576"/>
    </row>
    <row r="11567" spans="1:1" s="556" customFormat="1" ht="12" hidden="1" customHeight="1">
      <c r="A11567" s="576"/>
    </row>
    <row r="11568" spans="1:1" s="556" customFormat="1" ht="12" hidden="1" customHeight="1">
      <c r="A11568" s="576"/>
    </row>
    <row r="11569" spans="1:1" s="556" customFormat="1" ht="12" hidden="1" customHeight="1">
      <c r="A11569" s="576"/>
    </row>
    <row r="11570" spans="1:1" s="556" customFormat="1" ht="12" hidden="1" customHeight="1">
      <c r="A11570" s="576"/>
    </row>
    <row r="11571" spans="1:1" s="556" customFormat="1" ht="12" hidden="1" customHeight="1">
      <c r="A11571" s="576"/>
    </row>
    <row r="11572" spans="1:1" s="556" customFormat="1" ht="12" hidden="1" customHeight="1">
      <c r="A11572" s="576"/>
    </row>
    <row r="11573" spans="1:1" s="556" customFormat="1" ht="12" hidden="1" customHeight="1">
      <c r="A11573" s="576"/>
    </row>
    <row r="11574" spans="1:1" s="556" customFormat="1" ht="12" hidden="1" customHeight="1">
      <c r="A11574" s="576"/>
    </row>
    <row r="11575" spans="1:1" s="556" customFormat="1" ht="12" hidden="1" customHeight="1">
      <c r="A11575" s="576"/>
    </row>
    <row r="11576" spans="1:1" s="556" customFormat="1" ht="12" hidden="1" customHeight="1">
      <c r="A11576" s="576"/>
    </row>
    <row r="11577" spans="1:1" s="556" customFormat="1" ht="12" hidden="1" customHeight="1">
      <c r="A11577" s="576"/>
    </row>
    <row r="11578" spans="1:1" s="556" customFormat="1" ht="12" hidden="1" customHeight="1">
      <c r="A11578" s="576"/>
    </row>
    <row r="11579" spans="1:1" s="556" customFormat="1" ht="12" hidden="1" customHeight="1">
      <c r="A11579" s="576"/>
    </row>
    <row r="11580" spans="1:1" s="556" customFormat="1" ht="12" hidden="1" customHeight="1">
      <c r="A11580" s="576"/>
    </row>
    <row r="11581" spans="1:1" s="556" customFormat="1" ht="12" hidden="1" customHeight="1">
      <c r="A11581" s="576"/>
    </row>
    <row r="11582" spans="1:1" s="556" customFormat="1" ht="12" hidden="1" customHeight="1">
      <c r="A11582" s="576"/>
    </row>
    <row r="11583" spans="1:1" s="556" customFormat="1" ht="12" hidden="1" customHeight="1">
      <c r="A11583" s="576"/>
    </row>
    <row r="11584" spans="1:1" s="556" customFormat="1" ht="12" hidden="1" customHeight="1">
      <c r="A11584" s="576"/>
    </row>
    <row r="11585" spans="1:1" s="556" customFormat="1" ht="12" hidden="1" customHeight="1">
      <c r="A11585" s="576"/>
    </row>
    <row r="11586" spans="1:1" s="556" customFormat="1" ht="12" hidden="1" customHeight="1">
      <c r="A11586" s="576"/>
    </row>
    <row r="11587" spans="1:1" s="556" customFormat="1" ht="12" hidden="1" customHeight="1">
      <c r="A11587" s="576"/>
    </row>
    <row r="11588" spans="1:1" s="556" customFormat="1" ht="12" hidden="1" customHeight="1">
      <c r="A11588" s="576"/>
    </row>
    <row r="11589" spans="1:1" s="556" customFormat="1" ht="12" hidden="1" customHeight="1">
      <c r="A11589" s="576"/>
    </row>
    <row r="11590" spans="1:1" s="556" customFormat="1" ht="12" hidden="1" customHeight="1">
      <c r="A11590" s="576"/>
    </row>
    <row r="11591" spans="1:1" s="556" customFormat="1" ht="12" hidden="1" customHeight="1">
      <c r="A11591" s="576"/>
    </row>
    <row r="11592" spans="1:1" s="556" customFormat="1" ht="12" hidden="1" customHeight="1">
      <c r="A11592" s="576"/>
    </row>
    <row r="11593" spans="1:1" s="556" customFormat="1" ht="12" hidden="1" customHeight="1">
      <c r="A11593" s="576"/>
    </row>
    <row r="11594" spans="1:1" s="556" customFormat="1" ht="12" hidden="1" customHeight="1">
      <c r="A11594" s="576"/>
    </row>
    <row r="11595" spans="1:1" s="556" customFormat="1" ht="12" hidden="1" customHeight="1">
      <c r="A11595" s="576"/>
    </row>
    <row r="11596" spans="1:1" s="556" customFormat="1" ht="12" hidden="1" customHeight="1">
      <c r="A11596" s="576"/>
    </row>
    <row r="11597" spans="1:1" s="556" customFormat="1" ht="12" hidden="1" customHeight="1">
      <c r="A11597" s="576"/>
    </row>
    <row r="11598" spans="1:1" s="556" customFormat="1" ht="12" hidden="1" customHeight="1">
      <c r="A11598" s="576"/>
    </row>
    <row r="11599" spans="1:1" s="556" customFormat="1" ht="12" hidden="1" customHeight="1">
      <c r="A11599" s="576"/>
    </row>
    <row r="11600" spans="1:1" s="556" customFormat="1" ht="12" hidden="1" customHeight="1">
      <c r="A11600" s="576"/>
    </row>
    <row r="11601" spans="1:1" s="556" customFormat="1" ht="12" hidden="1" customHeight="1">
      <c r="A11601" s="576"/>
    </row>
    <row r="11602" spans="1:1" s="556" customFormat="1" ht="12" hidden="1" customHeight="1">
      <c r="A11602" s="576"/>
    </row>
    <row r="11603" spans="1:1" s="556" customFormat="1" ht="12" hidden="1" customHeight="1">
      <c r="A11603" s="576"/>
    </row>
    <row r="11604" spans="1:1" s="556" customFormat="1" ht="12" hidden="1" customHeight="1">
      <c r="A11604" s="576"/>
    </row>
    <row r="11605" spans="1:1" s="556" customFormat="1" ht="12" hidden="1" customHeight="1">
      <c r="A11605" s="576"/>
    </row>
    <row r="11606" spans="1:1" s="556" customFormat="1" ht="12" hidden="1" customHeight="1">
      <c r="A11606" s="576"/>
    </row>
    <row r="11607" spans="1:1" s="556" customFormat="1" ht="12" hidden="1" customHeight="1">
      <c r="A11607" s="576"/>
    </row>
    <row r="11608" spans="1:1" s="556" customFormat="1" ht="12" hidden="1" customHeight="1">
      <c r="A11608" s="576"/>
    </row>
    <row r="11609" spans="1:1" s="556" customFormat="1" ht="12" hidden="1" customHeight="1">
      <c r="A11609" s="576"/>
    </row>
    <row r="11610" spans="1:1" s="556" customFormat="1" ht="12" hidden="1" customHeight="1">
      <c r="A11610" s="576"/>
    </row>
    <row r="11611" spans="1:1" s="556" customFormat="1" ht="12" hidden="1" customHeight="1">
      <c r="A11611" s="576"/>
    </row>
    <row r="11612" spans="1:1" s="556" customFormat="1" ht="12" hidden="1" customHeight="1">
      <c r="A11612" s="576"/>
    </row>
    <row r="11613" spans="1:1" s="556" customFormat="1" ht="12" hidden="1" customHeight="1">
      <c r="A11613" s="576"/>
    </row>
    <row r="11614" spans="1:1" s="556" customFormat="1" ht="12" hidden="1" customHeight="1">
      <c r="A11614" s="576"/>
    </row>
    <row r="11615" spans="1:1" s="556" customFormat="1" ht="12" hidden="1" customHeight="1">
      <c r="A11615" s="576"/>
    </row>
    <row r="11616" spans="1:1" s="556" customFormat="1" ht="12" hidden="1" customHeight="1">
      <c r="A11616" s="576"/>
    </row>
    <row r="11617" spans="1:1" s="556" customFormat="1" ht="12" hidden="1" customHeight="1">
      <c r="A11617" s="576"/>
    </row>
    <row r="11618" spans="1:1" s="556" customFormat="1" ht="12" hidden="1" customHeight="1">
      <c r="A11618" s="576"/>
    </row>
    <row r="11619" spans="1:1" s="556" customFormat="1" ht="12" hidden="1" customHeight="1">
      <c r="A11619" s="576"/>
    </row>
    <row r="11620" spans="1:1" s="556" customFormat="1" ht="12" hidden="1" customHeight="1">
      <c r="A11620" s="576"/>
    </row>
    <row r="11621" spans="1:1" s="556" customFormat="1" ht="12" hidden="1" customHeight="1">
      <c r="A11621" s="576"/>
    </row>
    <row r="11622" spans="1:1" s="556" customFormat="1" ht="12" hidden="1" customHeight="1">
      <c r="A11622" s="576"/>
    </row>
    <row r="11623" spans="1:1" s="556" customFormat="1" ht="12" hidden="1" customHeight="1">
      <c r="A11623" s="576"/>
    </row>
    <row r="11624" spans="1:1" s="556" customFormat="1" ht="12" hidden="1" customHeight="1">
      <c r="A11624" s="576"/>
    </row>
    <row r="11625" spans="1:1" s="556" customFormat="1" ht="12" hidden="1" customHeight="1">
      <c r="A11625" s="576"/>
    </row>
    <row r="11626" spans="1:1" s="556" customFormat="1" ht="12" hidden="1" customHeight="1">
      <c r="A11626" s="576"/>
    </row>
    <row r="11627" spans="1:1" s="556" customFormat="1" ht="12" hidden="1" customHeight="1">
      <c r="A11627" s="576"/>
    </row>
    <row r="11628" spans="1:1" s="556" customFormat="1" ht="12" hidden="1" customHeight="1">
      <c r="A11628" s="576"/>
    </row>
    <row r="11629" spans="1:1" s="556" customFormat="1" ht="12" hidden="1" customHeight="1">
      <c r="A11629" s="576"/>
    </row>
    <row r="11630" spans="1:1" s="556" customFormat="1" ht="12" hidden="1" customHeight="1">
      <c r="A11630" s="576"/>
    </row>
    <row r="11631" spans="1:1" s="556" customFormat="1" ht="12" hidden="1" customHeight="1">
      <c r="A11631" s="576"/>
    </row>
    <row r="11632" spans="1:1" s="556" customFormat="1" ht="12" hidden="1" customHeight="1">
      <c r="A11632" s="576"/>
    </row>
    <row r="11633" spans="1:1" s="556" customFormat="1" ht="12" hidden="1" customHeight="1">
      <c r="A11633" s="576"/>
    </row>
    <row r="11634" spans="1:1" s="556" customFormat="1" ht="12" hidden="1" customHeight="1">
      <c r="A11634" s="576"/>
    </row>
    <row r="11635" spans="1:1" s="556" customFormat="1" ht="12" hidden="1" customHeight="1">
      <c r="A11635" s="576"/>
    </row>
    <row r="11636" spans="1:1" s="556" customFormat="1" ht="12" hidden="1" customHeight="1">
      <c r="A11636" s="576"/>
    </row>
    <row r="11637" spans="1:1" s="556" customFormat="1" ht="12" hidden="1" customHeight="1">
      <c r="A11637" s="576"/>
    </row>
    <row r="11638" spans="1:1" s="556" customFormat="1" ht="12" hidden="1" customHeight="1">
      <c r="A11638" s="576"/>
    </row>
    <row r="11639" spans="1:1" s="556" customFormat="1" ht="12" hidden="1" customHeight="1">
      <c r="A11639" s="576"/>
    </row>
    <row r="11640" spans="1:1" s="556" customFormat="1" ht="12" hidden="1" customHeight="1">
      <c r="A11640" s="576"/>
    </row>
    <row r="11641" spans="1:1" s="556" customFormat="1" ht="12" hidden="1" customHeight="1">
      <c r="A11641" s="576"/>
    </row>
    <row r="11642" spans="1:1" s="556" customFormat="1" ht="12" hidden="1" customHeight="1">
      <c r="A11642" s="576"/>
    </row>
    <row r="11643" spans="1:1" s="556" customFormat="1" ht="12" hidden="1" customHeight="1">
      <c r="A11643" s="576"/>
    </row>
    <row r="11644" spans="1:1" s="556" customFormat="1" ht="12" hidden="1" customHeight="1">
      <c r="A11644" s="576"/>
    </row>
    <row r="11645" spans="1:1" s="556" customFormat="1" ht="12" hidden="1" customHeight="1">
      <c r="A11645" s="576"/>
    </row>
    <row r="11646" spans="1:1" s="556" customFormat="1" ht="12" hidden="1" customHeight="1">
      <c r="A11646" s="576"/>
    </row>
    <row r="11647" spans="1:1" s="556" customFormat="1" ht="12" hidden="1" customHeight="1">
      <c r="A11647" s="576"/>
    </row>
    <row r="11648" spans="1:1" s="556" customFormat="1" ht="12" hidden="1" customHeight="1">
      <c r="A11648" s="576"/>
    </row>
    <row r="11649" spans="1:1" s="556" customFormat="1" ht="12" hidden="1" customHeight="1">
      <c r="A11649" s="576"/>
    </row>
    <row r="11650" spans="1:1" s="556" customFormat="1" ht="12" hidden="1" customHeight="1">
      <c r="A11650" s="576"/>
    </row>
    <row r="11651" spans="1:1" s="556" customFormat="1" ht="12" hidden="1" customHeight="1">
      <c r="A11651" s="576"/>
    </row>
    <row r="11652" spans="1:1" s="556" customFormat="1" ht="12" hidden="1" customHeight="1">
      <c r="A11652" s="576"/>
    </row>
    <row r="11653" spans="1:1" s="556" customFormat="1" ht="12" hidden="1" customHeight="1">
      <c r="A11653" s="576"/>
    </row>
    <row r="11654" spans="1:1" s="556" customFormat="1" ht="12" hidden="1" customHeight="1">
      <c r="A11654" s="576"/>
    </row>
    <row r="11655" spans="1:1" s="556" customFormat="1" ht="12" hidden="1" customHeight="1">
      <c r="A11655" s="576"/>
    </row>
    <row r="11656" spans="1:1" s="556" customFormat="1" ht="12" hidden="1" customHeight="1">
      <c r="A11656" s="576"/>
    </row>
    <row r="11657" spans="1:1" s="556" customFormat="1" ht="12" hidden="1" customHeight="1">
      <c r="A11657" s="576"/>
    </row>
    <row r="11658" spans="1:1" s="556" customFormat="1" ht="12" hidden="1" customHeight="1">
      <c r="A11658" s="576"/>
    </row>
    <row r="11659" spans="1:1" s="556" customFormat="1" ht="12" hidden="1" customHeight="1">
      <c r="A11659" s="576"/>
    </row>
    <row r="11660" spans="1:1" s="556" customFormat="1" ht="12" hidden="1" customHeight="1">
      <c r="A11660" s="576"/>
    </row>
    <row r="11661" spans="1:1" s="556" customFormat="1" ht="12" hidden="1" customHeight="1">
      <c r="A11661" s="576"/>
    </row>
    <row r="11662" spans="1:1" s="556" customFormat="1" ht="12" hidden="1" customHeight="1">
      <c r="A11662" s="576"/>
    </row>
    <row r="11663" spans="1:1" s="556" customFormat="1" ht="12" hidden="1" customHeight="1">
      <c r="A11663" s="576"/>
    </row>
    <row r="11664" spans="1:1" s="556" customFormat="1" ht="12" hidden="1" customHeight="1">
      <c r="A11664" s="576"/>
    </row>
    <row r="11665" spans="1:1" s="556" customFormat="1" ht="12" hidden="1" customHeight="1">
      <c r="A11665" s="576"/>
    </row>
    <row r="11666" spans="1:1" s="556" customFormat="1" ht="12" hidden="1" customHeight="1">
      <c r="A11666" s="576"/>
    </row>
    <row r="11667" spans="1:1" s="556" customFormat="1" ht="12" hidden="1" customHeight="1">
      <c r="A11667" s="576"/>
    </row>
    <row r="11668" spans="1:1" s="556" customFormat="1" ht="12" hidden="1" customHeight="1">
      <c r="A11668" s="576"/>
    </row>
    <row r="11669" spans="1:1" s="556" customFormat="1" ht="12" hidden="1" customHeight="1">
      <c r="A11669" s="576"/>
    </row>
    <row r="11670" spans="1:1" s="556" customFormat="1" ht="12" hidden="1" customHeight="1">
      <c r="A11670" s="576"/>
    </row>
    <row r="11671" spans="1:1" s="556" customFormat="1" ht="12" hidden="1" customHeight="1">
      <c r="A11671" s="576"/>
    </row>
    <row r="11672" spans="1:1" s="556" customFormat="1" ht="12" hidden="1" customHeight="1">
      <c r="A11672" s="576"/>
    </row>
    <row r="11673" spans="1:1" s="556" customFormat="1" ht="12" hidden="1" customHeight="1">
      <c r="A11673" s="576"/>
    </row>
    <row r="11674" spans="1:1" s="556" customFormat="1" ht="12" hidden="1" customHeight="1">
      <c r="A11674" s="576"/>
    </row>
    <row r="11675" spans="1:1" s="556" customFormat="1" ht="12" hidden="1" customHeight="1">
      <c r="A11675" s="576"/>
    </row>
    <row r="11676" spans="1:1" s="556" customFormat="1" ht="12" hidden="1" customHeight="1">
      <c r="A11676" s="576"/>
    </row>
    <row r="11677" spans="1:1" s="556" customFormat="1" ht="12" hidden="1" customHeight="1">
      <c r="A11677" s="576"/>
    </row>
    <row r="11678" spans="1:1" s="556" customFormat="1" ht="12" hidden="1" customHeight="1">
      <c r="A11678" s="576"/>
    </row>
    <row r="11679" spans="1:1" s="556" customFormat="1" ht="12" hidden="1" customHeight="1">
      <c r="A11679" s="576"/>
    </row>
    <row r="11680" spans="1:1" s="556" customFormat="1" ht="12" hidden="1" customHeight="1">
      <c r="A11680" s="576"/>
    </row>
    <row r="11681" spans="1:1" s="556" customFormat="1" ht="12" hidden="1" customHeight="1">
      <c r="A11681" s="576"/>
    </row>
    <row r="11682" spans="1:1" s="556" customFormat="1" ht="12" hidden="1" customHeight="1">
      <c r="A11682" s="576"/>
    </row>
    <row r="11683" spans="1:1" s="556" customFormat="1" ht="12" hidden="1" customHeight="1">
      <c r="A11683" s="576"/>
    </row>
    <row r="11684" spans="1:1" s="556" customFormat="1" ht="12" hidden="1" customHeight="1">
      <c r="A11684" s="576"/>
    </row>
    <row r="11685" spans="1:1" s="556" customFormat="1" ht="12" hidden="1" customHeight="1">
      <c r="A11685" s="576"/>
    </row>
    <row r="11686" spans="1:1" s="556" customFormat="1" ht="12" hidden="1" customHeight="1">
      <c r="A11686" s="576"/>
    </row>
    <row r="11687" spans="1:1" s="556" customFormat="1" ht="12" hidden="1" customHeight="1">
      <c r="A11687" s="576"/>
    </row>
    <row r="11688" spans="1:1" s="556" customFormat="1" ht="12" hidden="1" customHeight="1">
      <c r="A11688" s="576"/>
    </row>
    <row r="11689" spans="1:1" s="556" customFormat="1" ht="12" hidden="1" customHeight="1">
      <c r="A11689" s="576"/>
    </row>
    <row r="11690" spans="1:1" s="556" customFormat="1" ht="12" hidden="1" customHeight="1">
      <c r="A11690" s="576"/>
    </row>
    <row r="11691" spans="1:1" s="556" customFormat="1" ht="12" hidden="1" customHeight="1">
      <c r="A11691" s="576"/>
    </row>
    <row r="11692" spans="1:1" s="556" customFormat="1" ht="12" hidden="1" customHeight="1">
      <c r="A11692" s="576"/>
    </row>
    <row r="11693" spans="1:1" s="556" customFormat="1" ht="12" hidden="1" customHeight="1">
      <c r="A11693" s="576"/>
    </row>
    <row r="11694" spans="1:1" s="556" customFormat="1" ht="12" hidden="1" customHeight="1">
      <c r="A11694" s="576"/>
    </row>
    <row r="11695" spans="1:1" s="556" customFormat="1" ht="12" hidden="1" customHeight="1">
      <c r="A11695" s="576"/>
    </row>
    <row r="11696" spans="1:1" s="556" customFormat="1" ht="12" hidden="1" customHeight="1">
      <c r="A11696" s="576"/>
    </row>
    <row r="11697" spans="1:1" s="556" customFormat="1" ht="12" hidden="1" customHeight="1">
      <c r="A11697" s="576"/>
    </row>
    <row r="11698" spans="1:1" s="556" customFormat="1" ht="12" hidden="1" customHeight="1">
      <c r="A11698" s="576"/>
    </row>
    <row r="11699" spans="1:1" s="556" customFormat="1" ht="12" hidden="1" customHeight="1">
      <c r="A11699" s="576"/>
    </row>
    <row r="11700" spans="1:1" s="556" customFormat="1" ht="12" hidden="1" customHeight="1">
      <c r="A11700" s="576"/>
    </row>
    <row r="11701" spans="1:1" s="556" customFormat="1" ht="12" hidden="1" customHeight="1">
      <c r="A11701" s="576"/>
    </row>
    <row r="11702" spans="1:1" s="556" customFormat="1" ht="12" hidden="1" customHeight="1">
      <c r="A11702" s="576"/>
    </row>
    <row r="11703" spans="1:1" s="556" customFormat="1" ht="12" hidden="1" customHeight="1">
      <c r="A11703" s="576"/>
    </row>
    <row r="11704" spans="1:1" s="556" customFormat="1" ht="12" hidden="1" customHeight="1">
      <c r="A11704" s="576"/>
    </row>
    <row r="11705" spans="1:1" s="556" customFormat="1" ht="12" hidden="1" customHeight="1">
      <c r="A11705" s="576"/>
    </row>
    <row r="11706" spans="1:1" s="556" customFormat="1" ht="12" hidden="1" customHeight="1">
      <c r="A11706" s="576"/>
    </row>
    <row r="11707" spans="1:1" s="556" customFormat="1" ht="12" hidden="1" customHeight="1">
      <c r="A11707" s="576"/>
    </row>
    <row r="11708" spans="1:1" s="556" customFormat="1" ht="12" hidden="1" customHeight="1">
      <c r="A11708" s="576"/>
    </row>
    <row r="11709" spans="1:1" s="556" customFormat="1" ht="12" hidden="1" customHeight="1">
      <c r="A11709" s="576"/>
    </row>
    <row r="11710" spans="1:1" s="556" customFormat="1" ht="12" hidden="1" customHeight="1">
      <c r="A11710" s="576"/>
    </row>
    <row r="11711" spans="1:1" s="556" customFormat="1" ht="12" hidden="1" customHeight="1">
      <c r="A11711" s="576"/>
    </row>
    <row r="11712" spans="1:1" s="556" customFormat="1" ht="12" hidden="1" customHeight="1">
      <c r="A11712" s="576"/>
    </row>
    <row r="11713" spans="1:1" s="556" customFormat="1" ht="12" hidden="1" customHeight="1">
      <c r="A11713" s="576"/>
    </row>
    <row r="11714" spans="1:1" s="556" customFormat="1" ht="12" hidden="1" customHeight="1">
      <c r="A11714" s="576"/>
    </row>
    <row r="11715" spans="1:1" s="556" customFormat="1" ht="12" hidden="1" customHeight="1">
      <c r="A11715" s="576"/>
    </row>
    <row r="11716" spans="1:1" s="556" customFormat="1" ht="12" hidden="1" customHeight="1">
      <c r="A11716" s="576"/>
    </row>
    <row r="11717" spans="1:1" s="556" customFormat="1" ht="12" hidden="1" customHeight="1">
      <c r="A11717" s="576"/>
    </row>
    <row r="11718" spans="1:1" s="556" customFormat="1" ht="12" hidden="1" customHeight="1">
      <c r="A11718" s="576"/>
    </row>
    <row r="11719" spans="1:1" s="556" customFormat="1" ht="12" hidden="1" customHeight="1">
      <c r="A11719" s="576"/>
    </row>
    <row r="11720" spans="1:1" s="556" customFormat="1" ht="12" hidden="1" customHeight="1">
      <c r="A11720" s="576"/>
    </row>
    <row r="11721" spans="1:1" s="556" customFormat="1" ht="12" hidden="1" customHeight="1">
      <c r="A11721" s="576"/>
    </row>
    <row r="11722" spans="1:1" s="556" customFormat="1" ht="12" hidden="1" customHeight="1">
      <c r="A11722" s="576"/>
    </row>
    <row r="11723" spans="1:1" s="556" customFormat="1" ht="12" hidden="1" customHeight="1">
      <c r="A11723" s="576"/>
    </row>
    <row r="11724" spans="1:1" s="556" customFormat="1" ht="12" hidden="1" customHeight="1">
      <c r="A11724" s="576"/>
    </row>
    <row r="11725" spans="1:1" s="556" customFormat="1" ht="12" hidden="1" customHeight="1">
      <c r="A11725" s="576"/>
    </row>
    <row r="11726" spans="1:1" s="556" customFormat="1" ht="12" hidden="1" customHeight="1">
      <c r="A11726" s="576"/>
    </row>
    <row r="11727" spans="1:1" s="556" customFormat="1" ht="12" hidden="1" customHeight="1">
      <c r="A11727" s="576"/>
    </row>
    <row r="11728" spans="1:1" s="556" customFormat="1" ht="12" hidden="1" customHeight="1">
      <c r="A11728" s="576"/>
    </row>
    <row r="11729" spans="1:1" s="556" customFormat="1" ht="12" hidden="1" customHeight="1">
      <c r="A11729" s="576"/>
    </row>
    <row r="11730" spans="1:1" s="556" customFormat="1" ht="12" hidden="1" customHeight="1">
      <c r="A11730" s="576"/>
    </row>
    <row r="11731" spans="1:1" s="556" customFormat="1" ht="12" hidden="1" customHeight="1">
      <c r="A11731" s="576"/>
    </row>
    <row r="11732" spans="1:1" s="556" customFormat="1" ht="12" hidden="1" customHeight="1">
      <c r="A11732" s="576"/>
    </row>
    <row r="11733" spans="1:1" s="556" customFormat="1" ht="12" hidden="1" customHeight="1">
      <c r="A11733" s="576"/>
    </row>
    <row r="11734" spans="1:1" s="556" customFormat="1" ht="12" hidden="1" customHeight="1">
      <c r="A11734" s="576"/>
    </row>
    <row r="11735" spans="1:1" s="556" customFormat="1" ht="12" hidden="1" customHeight="1">
      <c r="A11735" s="576"/>
    </row>
    <row r="11736" spans="1:1" s="556" customFormat="1" ht="12" hidden="1" customHeight="1">
      <c r="A11736" s="576"/>
    </row>
    <row r="11737" spans="1:1" s="556" customFormat="1" ht="12" hidden="1" customHeight="1">
      <c r="A11737" s="576"/>
    </row>
    <row r="11738" spans="1:1" s="556" customFormat="1" ht="12" hidden="1" customHeight="1">
      <c r="A11738" s="576"/>
    </row>
    <row r="11739" spans="1:1" s="556" customFormat="1" ht="12" hidden="1" customHeight="1">
      <c r="A11739" s="576"/>
    </row>
    <row r="11740" spans="1:1" s="556" customFormat="1" ht="12" hidden="1" customHeight="1">
      <c r="A11740" s="576"/>
    </row>
    <row r="11741" spans="1:1" s="556" customFormat="1" ht="12" hidden="1" customHeight="1">
      <c r="A11741" s="576"/>
    </row>
    <row r="11742" spans="1:1" s="556" customFormat="1" ht="12" hidden="1" customHeight="1">
      <c r="A11742" s="576"/>
    </row>
    <row r="11743" spans="1:1" s="556" customFormat="1" ht="12" hidden="1" customHeight="1">
      <c r="A11743" s="576"/>
    </row>
    <row r="11744" spans="1:1" s="556" customFormat="1" ht="12" hidden="1" customHeight="1">
      <c r="A11744" s="576"/>
    </row>
    <row r="11745" spans="1:1" s="556" customFormat="1" ht="12" hidden="1" customHeight="1">
      <c r="A11745" s="576"/>
    </row>
    <row r="11746" spans="1:1" s="556" customFormat="1" ht="12" hidden="1" customHeight="1">
      <c r="A11746" s="576"/>
    </row>
    <row r="11747" spans="1:1" s="556" customFormat="1" ht="12" hidden="1" customHeight="1">
      <c r="A11747" s="576"/>
    </row>
    <row r="11748" spans="1:1" s="556" customFormat="1" ht="12" hidden="1" customHeight="1">
      <c r="A11748" s="576"/>
    </row>
    <row r="11749" spans="1:1" s="556" customFormat="1" ht="12" hidden="1" customHeight="1">
      <c r="A11749" s="576"/>
    </row>
    <row r="11750" spans="1:1" s="556" customFormat="1" ht="12" hidden="1" customHeight="1">
      <c r="A11750" s="576"/>
    </row>
    <row r="11751" spans="1:1" s="556" customFormat="1" ht="12" hidden="1" customHeight="1">
      <c r="A11751" s="576"/>
    </row>
    <row r="11752" spans="1:1" s="556" customFormat="1" ht="12" hidden="1" customHeight="1">
      <c r="A11752" s="576"/>
    </row>
    <row r="11753" spans="1:1" s="556" customFormat="1" ht="12" hidden="1" customHeight="1">
      <c r="A11753" s="576"/>
    </row>
    <row r="11754" spans="1:1" s="556" customFormat="1" ht="12" hidden="1" customHeight="1">
      <c r="A11754" s="576"/>
    </row>
    <row r="11755" spans="1:1" s="556" customFormat="1" ht="12" hidden="1" customHeight="1">
      <c r="A11755" s="576"/>
    </row>
    <row r="11756" spans="1:1" s="556" customFormat="1" ht="12" hidden="1" customHeight="1">
      <c r="A11756" s="576"/>
    </row>
    <row r="11757" spans="1:1" s="556" customFormat="1" ht="12" hidden="1" customHeight="1">
      <c r="A11757" s="576"/>
    </row>
    <row r="11758" spans="1:1" s="556" customFormat="1" ht="12" hidden="1" customHeight="1">
      <c r="A11758" s="576"/>
    </row>
    <row r="11759" spans="1:1" s="556" customFormat="1" ht="12" hidden="1" customHeight="1">
      <c r="A11759" s="576"/>
    </row>
    <row r="11760" spans="1:1" s="556" customFormat="1" ht="12" hidden="1" customHeight="1">
      <c r="A11760" s="576"/>
    </row>
    <row r="11761" spans="1:1" s="556" customFormat="1" ht="12" hidden="1" customHeight="1">
      <c r="A11761" s="576"/>
    </row>
    <row r="11762" spans="1:1" s="556" customFormat="1" ht="12" hidden="1" customHeight="1">
      <c r="A11762" s="576"/>
    </row>
    <row r="11763" spans="1:1" s="556" customFormat="1" ht="12" hidden="1" customHeight="1">
      <c r="A11763" s="576"/>
    </row>
    <row r="11764" spans="1:1" s="556" customFormat="1" ht="12" hidden="1" customHeight="1">
      <c r="A11764" s="576"/>
    </row>
    <row r="11765" spans="1:1" s="556" customFormat="1" ht="12" hidden="1" customHeight="1">
      <c r="A11765" s="576"/>
    </row>
    <row r="11766" spans="1:1" s="556" customFormat="1" ht="12" hidden="1" customHeight="1">
      <c r="A11766" s="576"/>
    </row>
    <row r="11767" spans="1:1" s="556" customFormat="1" ht="12" hidden="1" customHeight="1">
      <c r="A11767" s="576"/>
    </row>
    <row r="11768" spans="1:1" s="556" customFormat="1" ht="12" hidden="1" customHeight="1">
      <c r="A11768" s="576"/>
    </row>
    <row r="11769" spans="1:1" s="556" customFormat="1" ht="12" hidden="1" customHeight="1">
      <c r="A11769" s="576"/>
    </row>
    <row r="11770" spans="1:1" s="556" customFormat="1" ht="12" hidden="1" customHeight="1">
      <c r="A11770" s="576"/>
    </row>
    <row r="11771" spans="1:1" s="556" customFormat="1" ht="12" hidden="1" customHeight="1">
      <c r="A11771" s="576"/>
    </row>
    <row r="11772" spans="1:1" s="556" customFormat="1" ht="12" hidden="1" customHeight="1">
      <c r="A11772" s="576"/>
    </row>
    <row r="11773" spans="1:1" s="556" customFormat="1" ht="12" hidden="1" customHeight="1">
      <c r="A11773" s="576"/>
    </row>
    <row r="11774" spans="1:1" s="556" customFormat="1" ht="12" hidden="1" customHeight="1">
      <c r="A11774" s="576"/>
    </row>
    <row r="11775" spans="1:1" s="556" customFormat="1" ht="12" hidden="1" customHeight="1">
      <c r="A11775" s="576"/>
    </row>
    <row r="11776" spans="1:1" s="556" customFormat="1" ht="12" hidden="1" customHeight="1">
      <c r="A11776" s="576"/>
    </row>
    <row r="11777" spans="1:1" s="556" customFormat="1" ht="12" hidden="1" customHeight="1">
      <c r="A11777" s="576"/>
    </row>
    <row r="11778" spans="1:1" s="556" customFormat="1" ht="12" hidden="1" customHeight="1">
      <c r="A11778" s="576"/>
    </row>
    <row r="11779" spans="1:1" s="556" customFormat="1" ht="12" hidden="1" customHeight="1">
      <c r="A11779" s="576"/>
    </row>
    <row r="11780" spans="1:1" s="556" customFormat="1" ht="12" hidden="1" customHeight="1">
      <c r="A11780" s="576"/>
    </row>
    <row r="11781" spans="1:1" s="556" customFormat="1" ht="12" hidden="1" customHeight="1">
      <c r="A11781" s="576"/>
    </row>
    <row r="11782" spans="1:1" s="556" customFormat="1" ht="12" hidden="1" customHeight="1">
      <c r="A11782" s="576"/>
    </row>
    <row r="11783" spans="1:1" s="556" customFormat="1" ht="12" hidden="1" customHeight="1">
      <c r="A11783" s="576"/>
    </row>
    <row r="11784" spans="1:1" s="556" customFormat="1" ht="12" hidden="1" customHeight="1">
      <c r="A11784" s="576"/>
    </row>
    <row r="11785" spans="1:1" s="556" customFormat="1" ht="12" hidden="1" customHeight="1">
      <c r="A11785" s="576"/>
    </row>
    <row r="11786" spans="1:1" s="556" customFormat="1" ht="12" hidden="1" customHeight="1">
      <c r="A11786" s="576"/>
    </row>
    <row r="11787" spans="1:1" s="556" customFormat="1" ht="12" hidden="1" customHeight="1">
      <c r="A11787" s="576"/>
    </row>
    <row r="11788" spans="1:1" s="556" customFormat="1" ht="12" hidden="1" customHeight="1">
      <c r="A11788" s="576"/>
    </row>
    <row r="11789" spans="1:1" s="556" customFormat="1" ht="12" hidden="1" customHeight="1">
      <c r="A11789" s="576"/>
    </row>
    <row r="11790" spans="1:1" s="556" customFormat="1" ht="12" hidden="1" customHeight="1">
      <c r="A11790" s="576"/>
    </row>
    <row r="11791" spans="1:1" s="556" customFormat="1" ht="12" hidden="1" customHeight="1">
      <c r="A11791" s="576"/>
    </row>
    <row r="11792" spans="1:1" s="556" customFormat="1" ht="12" hidden="1" customHeight="1">
      <c r="A11792" s="576"/>
    </row>
    <row r="11793" spans="1:1" s="556" customFormat="1" ht="12" hidden="1" customHeight="1">
      <c r="A11793" s="576"/>
    </row>
    <row r="11794" spans="1:1" s="556" customFormat="1" ht="12" hidden="1" customHeight="1">
      <c r="A11794" s="576"/>
    </row>
    <row r="11795" spans="1:1" s="556" customFormat="1" ht="12" hidden="1" customHeight="1">
      <c r="A11795" s="576"/>
    </row>
    <row r="11796" spans="1:1" s="556" customFormat="1" ht="12" hidden="1" customHeight="1">
      <c r="A11796" s="576"/>
    </row>
    <row r="11797" spans="1:1" s="556" customFormat="1" ht="12" hidden="1" customHeight="1">
      <c r="A11797" s="576"/>
    </row>
    <row r="11798" spans="1:1" s="556" customFormat="1" ht="12" hidden="1" customHeight="1">
      <c r="A11798" s="576"/>
    </row>
    <row r="11799" spans="1:1" s="556" customFormat="1" ht="12" hidden="1" customHeight="1">
      <c r="A11799" s="576"/>
    </row>
    <row r="11800" spans="1:1" s="556" customFormat="1" ht="12" hidden="1" customHeight="1">
      <c r="A11800" s="576"/>
    </row>
    <row r="11801" spans="1:1" s="556" customFormat="1" ht="12" hidden="1" customHeight="1">
      <c r="A11801" s="576"/>
    </row>
    <row r="11802" spans="1:1" s="556" customFormat="1" ht="12" hidden="1" customHeight="1">
      <c r="A11802" s="576"/>
    </row>
    <row r="11803" spans="1:1" s="556" customFormat="1" ht="12" hidden="1" customHeight="1">
      <c r="A11803" s="576"/>
    </row>
    <row r="11804" spans="1:1" s="556" customFormat="1" ht="12" hidden="1" customHeight="1">
      <c r="A11804" s="576"/>
    </row>
    <row r="11805" spans="1:1" s="556" customFormat="1" ht="12" hidden="1" customHeight="1">
      <c r="A11805" s="576"/>
    </row>
    <row r="11806" spans="1:1" s="556" customFormat="1" ht="12" hidden="1" customHeight="1">
      <c r="A11806" s="576"/>
    </row>
    <row r="11807" spans="1:1" s="556" customFormat="1" ht="12" hidden="1" customHeight="1">
      <c r="A11807" s="576"/>
    </row>
    <row r="11808" spans="1:1" s="556" customFormat="1" ht="12" hidden="1" customHeight="1">
      <c r="A11808" s="576"/>
    </row>
    <row r="11809" spans="1:1" s="556" customFormat="1" ht="12" hidden="1" customHeight="1">
      <c r="A11809" s="576"/>
    </row>
    <row r="11810" spans="1:1" s="556" customFormat="1" ht="12" hidden="1" customHeight="1">
      <c r="A11810" s="576"/>
    </row>
    <row r="11811" spans="1:1" s="556" customFormat="1" ht="12" hidden="1" customHeight="1">
      <c r="A11811" s="576"/>
    </row>
    <row r="11812" spans="1:1" s="556" customFormat="1" ht="12" hidden="1" customHeight="1">
      <c r="A11812" s="576"/>
    </row>
    <row r="11813" spans="1:1" s="556" customFormat="1" ht="12" hidden="1" customHeight="1">
      <c r="A11813" s="576"/>
    </row>
    <row r="11814" spans="1:1" s="556" customFormat="1" ht="12" hidden="1" customHeight="1">
      <c r="A11814" s="576"/>
    </row>
    <row r="11815" spans="1:1" s="556" customFormat="1" ht="12" hidden="1" customHeight="1">
      <c r="A11815" s="576"/>
    </row>
    <row r="11816" spans="1:1" s="556" customFormat="1" ht="12" hidden="1" customHeight="1">
      <c r="A11816" s="576"/>
    </row>
    <row r="11817" spans="1:1" s="556" customFormat="1" ht="12" hidden="1" customHeight="1">
      <c r="A11817" s="576"/>
    </row>
    <row r="11818" spans="1:1" s="556" customFormat="1" ht="12" hidden="1" customHeight="1">
      <c r="A11818" s="576"/>
    </row>
    <row r="11819" spans="1:1" s="556" customFormat="1" ht="12" hidden="1" customHeight="1">
      <c r="A11819" s="576"/>
    </row>
    <row r="11820" spans="1:1" s="556" customFormat="1" ht="12" hidden="1" customHeight="1">
      <c r="A11820" s="576"/>
    </row>
    <row r="11821" spans="1:1" s="556" customFormat="1" ht="12" hidden="1" customHeight="1">
      <c r="A11821" s="576"/>
    </row>
    <row r="11822" spans="1:1" s="556" customFormat="1" ht="12" hidden="1" customHeight="1">
      <c r="A11822" s="576"/>
    </row>
    <row r="11823" spans="1:1" s="556" customFormat="1" ht="12" hidden="1" customHeight="1">
      <c r="A11823" s="576"/>
    </row>
    <row r="11824" spans="1:1" s="556" customFormat="1" ht="12" hidden="1" customHeight="1">
      <c r="A11824" s="576"/>
    </row>
    <row r="11825" spans="1:1" s="556" customFormat="1" ht="12" hidden="1" customHeight="1">
      <c r="A11825" s="576"/>
    </row>
    <row r="11826" spans="1:1" s="556" customFormat="1" ht="12" hidden="1" customHeight="1">
      <c r="A11826" s="576"/>
    </row>
    <row r="11827" spans="1:1" s="556" customFormat="1" ht="12" hidden="1" customHeight="1">
      <c r="A11827" s="576"/>
    </row>
    <row r="11828" spans="1:1" s="556" customFormat="1" ht="12" hidden="1" customHeight="1">
      <c r="A11828" s="576"/>
    </row>
    <row r="11829" spans="1:1" s="556" customFormat="1" ht="12" hidden="1" customHeight="1">
      <c r="A11829" s="576"/>
    </row>
    <row r="11830" spans="1:1" s="556" customFormat="1" ht="12" hidden="1" customHeight="1">
      <c r="A11830" s="576"/>
    </row>
    <row r="11831" spans="1:1" s="556" customFormat="1" ht="12" hidden="1" customHeight="1">
      <c r="A11831" s="576"/>
    </row>
    <row r="11832" spans="1:1" s="556" customFormat="1" ht="12" hidden="1" customHeight="1">
      <c r="A11832" s="576"/>
    </row>
    <row r="11833" spans="1:1" s="556" customFormat="1" ht="12" hidden="1" customHeight="1">
      <c r="A11833" s="576"/>
    </row>
    <row r="11834" spans="1:1" s="556" customFormat="1" ht="12" hidden="1" customHeight="1">
      <c r="A11834" s="576"/>
    </row>
    <row r="11835" spans="1:1" s="556" customFormat="1" ht="12" hidden="1" customHeight="1">
      <c r="A11835" s="576"/>
    </row>
    <row r="11836" spans="1:1" s="556" customFormat="1" ht="12" hidden="1" customHeight="1">
      <c r="A11836" s="576"/>
    </row>
    <row r="11837" spans="1:1" s="556" customFormat="1" ht="12" hidden="1" customHeight="1">
      <c r="A11837" s="576"/>
    </row>
    <row r="11838" spans="1:1" s="556" customFormat="1" ht="12" hidden="1" customHeight="1">
      <c r="A11838" s="576"/>
    </row>
    <row r="11839" spans="1:1" s="556" customFormat="1" ht="12" hidden="1" customHeight="1">
      <c r="A11839" s="576"/>
    </row>
    <row r="11840" spans="1:1" s="556" customFormat="1" ht="12" hidden="1" customHeight="1">
      <c r="A11840" s="576"/>
    </row>
    <row r="11841" spans="1:1" s="556" customFormat="1" ht="12" hidden="1" customHeight="1">
      <c r="A11841" s="576"/>
    </row>
    <row r="11842" spans="1:1" s="556" customFormat="1" ht="12" hidden="1" customHeight="1">
      <c r="A11842" s="576"/>
    </row>
    <row r="11843" spans="1:1" s="556" customFormat="1" ht="12" hidden="1" customHeight="1">
      <c r="A11843" s="576"/>
    </row>
    <row r="11844" spans="1:1" s="556" customFormat="1" ht="12" hidden="1" customHeight="1">
      <c r="A11844" s="576"/>
    </row>
    <row r="11845" spans="1:1" s="556" customFormat="1" ht="12" hidden="1" customHeight="1">
      <c r="A11845" s="576"/>
    </row>
    <row r="11846" spans="1:1" s="556" customFormat="1" ht="12" hidden="1" customHeight="1">
      <c r="A11846" s="576"/>
    </row>
    <row r="11847" spans="1:1" s="556" customFormat="1" ht="12" hidden="1" customHeight="1">
      <c r="A11847" s="576"/>
    </row>
    <row r="11848" spans="1:1" s="556" customFormat="1" ht="12" hidden="1" customHeight="1">
      <c r="A11848" s="576"/>
    </row>
    <row r="11849" spans="1:1" s="556" customFormat="1" ht="12" hidden="1" customHeight="1">
      <c r="A11849" s="576"/>
    </row>
    <row r="11850" spans="1:1" s="556" customFormat="1" ht="12" hidden="1" customHeight="1">
      <c r="A11850" s="576"/>
    </row>
    <row r="11851" spans="1:1" s="556" customFormat="1" ht="12" hidden="1" customHeight="1">
      <c r="A11851" s="576"/>
    </row>
    <row r="11852" spans="1:1" s="556" customFormat="1" ht="12" hidden="1" customHeight="1">
      <c r="A11852" s="576"/>
    </row>
    <row r="11853" spans="1:1" s="556" customFormat="1" ht="12" hidden="1" customHeight="1">
      <c r="A11853" s="576"/>
    </row>
    <row r="11854" spans="1:1" s="556" customFormat="1" ht="12" hidden="1" customHeight="1">
      <c r="A11854" s="576"/>
    </row>
    <row r="11855" spans="1:1" s="556" customFormat="1" ht="12" hidden="1" customHeight="1">
      <c r="A11855" s="576"/>
    </row>
    <row r="11856" spans="1:1" s="556" customFormat="1" ht="12" hidden="1" customHeight="1">
      <c r="A11856" s="576"/>
    </row>
    <row r="11857" spans="1:1" s="556" customFormat="1" ht="12" hidden="1" customHeight="1">
      <c r="A11857" s="576"/>
    </row>
    <row r="11858" spans="1:1" s="556" customFormat="1" ht="12" hidden="1" customHeight="1">
      <c r="A11858" s="576"/>
    </row>
    <row r="11859" spans="1:1" s="556" customFormat="1" ht="12" hidden="1" customHeight="1">
      <c r="A11859" s="576"/>
    </row>
    <row r="11860" spans="1:1" s="556" customFormat="1" ht="12" hidden="1" customHeight="1">
      <c r="A11860" s="576"/>
    </row>
    <row r="11861" spans="1:1" s="556" customFormat="1" ht="12" hidden="1" customHeight="1">
      <c r="A11861" s="576"/>
    </row>
    <row r="11862" spans="1:1" s="556" customFormat="1" ht="12" hidden="1" customHeight="1">
      <c r="A11862" s="576"/>
    </row>
    <row r="11863" spans="1:1" s="556" customFormat="1" ht="12" hidden="1" customHeight="1">
      <c r="A11863" s="576"/>
    </row>
    <row r="11864" spans="1:1" s="556" customFormat="1" ht="12" hidden="1" customHeight="1">
      <c r="A11864" s="576"/>
    </row>
    <row r="11865" spans="1:1" s="556" customFormat="1" ht="12" hidden="1" customHeight="1">
      <c r="A11865" s="576"/>
    </row>
    <row r="11866" spans="1:1" s="556" customFormat="1" ht="12" hidden="1" customHeight="1">
      <c r="A11866" s="576"/>
    </row>
    <row r="11867" spans="1:1" s="556" customFormat="1" ht="12" hidden="1" customHeight="1">
      <c r="A11867" s="576"/>
    </row>
    <row r="11868" spans="1:1" s="556" customFormat="1" ht="12" hidden="1" customHeight="1">
      <c r="A11868" s="576"/>
    </row>
    <row r="11869" spans="1:1" s="556" customFormat="1" ht="12" hidden="1" customHeight="1">
      <c r="A11869" s="576"/>
    </row>
    <row r="11870" spans="1:1" s="556" customFormat="1" ht="12" hidden="1" customHeight="1">
      <c r="A11870" s="576"/>
    </row>
    <row r="11871" spans="1:1" s="556" customFormat="1" ht="12" hidden="1" customHeight="1">
      <c r="A11871" s="576"/>
    </row>
    <row r="11872" spans="1:1" s="556" customFormat="1" ht="12" hidden="1" customHeight="1">
      <c r="A11872" s="576"/>
    </row>
    <row r="11873" spans="1:1" s="556" customFormat="1" ht="12" hidden="1" customHeight="1">
      <c r="A11873" s="576"/>
    </row>
    <row r="11874" spans="1:1" s="556" customFormat="1" ht="12" hidden="1" customHeight="1">
      <c r="A11874" s="576"/>
    </row>
    <row r="11875" spans="1:1" s="556" customFormat="1" ht="12" hidden="1" customHeight="1">
      <c r="A11875" s="576"/>
    </row>
    <row r="11876" spans="1:1" s="556" customFormat="1" ht="12" hidden="1" customHeight="1">
      <c r="A11876" s="576"/>
    </row>
    <row r="11877" spans="1:1" s="556" customFormat="1" ht="12" hidden="1" customHeight="1">
      <c r="A11877" s="576"/>
    </row>
    <row r="11878" spans="1:1" s="556" customFormat="1" ht="12" hidden="1" customHeight="1">
      <c r="A11878" s="576"/>
    </row>
    <row r="11879" spans="1:1" s="556" customFormat="1" ht="12" hidden="1" customHeight="1">
      <c r="A11879" s="576"/>
    </row>
    <row r="11880" spans="1:1" s="556" customFormat="1" ht="12" hidden="1" customHeight="1">
      <c r="A11880" s="576"/>
    </row>
    <row r="11881" spans="1:1" s="556" customFormat="1" ht="12" hidden="1" customHeight="1">
      <c r="A11881" s="576"/>
    </row>
    <row r="11882" spans="1:1" s="556" customFormat="1" ht="12" hidden="1" customHeight="1">
      <c r="A11882" s="576"/>
    </row>
    <row r="11883" spans="1:1" s="556" customFormat="1" ht="12" hidden="1" customHeight="1">
      <c r="A11883" s="576"/>
    </row>
    <row r="11884" spans="1:1" s="556" customFormat="1" ht="12" hidden="1" customHeight="1">
      <c r="A11884" s="576"/>
    </row>
    <row r="11885" spans="1:1" s="556" customFormat="1" ht="12" hidden="1" customHeight="1">
      <c r="A11885" s="576"/>
    </row>
    <row r="11886" spans="1:1" s="556" customFormat="1" ht="12" hidden="1" customHeight="1">
      <c r="A11886" s="576"/>
    </row>
    <row r="11887" spans="1:1" s="556" customFormat="1" ht="12" hidden="1" customHeight="1">
      <c r="A11887" s="576"/>
    </row>
    <row r="11888" spans="1:1" s="556" customFormat="1" ht="12" hidden="1" customHeight="1">
      <c r="A11888" s="576"/>
    </row>
    <row r="11889" spans="1:1" s="556" customFormat="1" ht="12" hidden="1" customHeight="1">
      <c r="A11889" s="576"/>
    </row>
    <row r="11890" spans="1:1" s="556" customFormat="1" ht="12" hidden="1" customHeight="1">
      <c r="A11890" s="576"/>
    </row>
    <row r="11891" spans="1:1" s="556" customFormat="1" ht="12" hidden="1" customHeight="1">
      <c r="A11891" s="576"/>
    </row>
    <row r="11892" spans="1:1" s="556" customFormat="1" ht="12" hidden="1" customHeight="1">
      <c r="A11892" s="576"/>
    </row>
    <row r="11893" spans="1:1" s="556" customFormat="1" ht="12" hidden="1" customHeight="1">
      <c r="A11893" s="576"/>
    </row>
    <row r="11894" spans="1:1" s="556" customFormat="1" ht="12" hidden="1" customHeight="1">
      <c r="A11894" s="576"/>
    </row>
    <row r="11895" spans="1:1" s="556" customFormat="1" ht="12" hidden="1" customHeight="1">
      <c r="A11895" s="576"/>
    </row>
    <row r="11896" spans="1:1" s="556" customFormat="1" ht="12" hidden="1" customHeight="1">
      <c r="A11896" s="576"/>
    </row>
    <row r="11897" spans="1:1" s="556" customFormat="1" ht="12" hidden="1" customHeight="1">
      <c r="A11897" s="576"/>
    </row>
    <row r="11898" spans="1:1" s="556" customFormat="1" ht="12" hidden="1" customHeight="1">
      <c r="A11898" s="576"/>
    </row>
    <row r="11899" spans="1:1" s="556" customFormat="1" ht="12" hidden="1" customHeight="1">
      <c r="A11899" s="576"/>
    </row>
    <row r="11900" spans="1:1" s="556" customFormat="1" ht="12" hidden="1" customHeight="1">
      <c r="A11900" s="576"/>
    </row>
    <row r="11901" spans="1:1" s="556" customFormat="1" ht="12" hidden="1" customHeight="1">
      <c r="A11901" s="576"/>
    </row>
    <row r="11902" spans="1:1" s="556" customFormat="1" ht="12" hidden="1" customHeight="1">
      <c r="A11902" s="576"/>
    </row>
    <row r="11903" spans="1:1" s="556" customFormat="1" ht="12" hidden="1" customHeight="1">
      <c r="A11903" s="576"/>
    </row>
    <row r="11904" spans="1:1" s="556" customFormat="1" ht="12" hidden="1" customHeight="1">
      <c r="A11904" s="576"/>
    </row>
    <row r="11905" spans="1:1" s="556" customFormat="1" ht="12" hidden="1" customHeight="1">
      <c r="A11905" s="576"/>
    </row>
    <row r="11906" spans="1:1" s="556" customFormat="1" ht="12" hidden="1" customHeight="1">
      <c r="A11906" s="576"/>
    </row>
    <row r="11907" spans="1:1" s="556" customFormat="1" ht="12" hidden="1" customHeight="1">
      <c r="A11907" s="576"/>
    </row>
    <row r="11908" spans="1:1" s="556" customFormat="1" ht="12" hidden="1" customHeight="1">
      <c r="A11908" s="576"/>
    </row>
    <row r="11909" spans="1:1" s="556" customFormat="1" ht="12" hidden="1" customHeight="1">
      <c r="A11909" s="576"/>
    </row>
    <row r="11910" spans="1:1" s="556" customFormat="1" ht="12" hidden="1" customHeight="1">
      <c r="A11910" s="576"/>
    </row>
    <row r="11911" spans="1:1" s="556" customFormat="1" ht="12" hidden="1" customHeight="1">
      <c r="A11911" s="576"/>
    </row>
    <row r="11912" spans="1:1" s="556" customFormat="1" ht="12" hidden="1" customHeight="1">
      <c r="A11912" s="576"/>
    </row>
    <row r="11913" spans="1:1" s="556" customFormat="1" ht="12" hidden="1" customHeight="1">
      <c r="A11913" s="576"/>
    </row>
    <row r="11914" spans="1:1" s="556" customFormat="1" ht="12" hidden="1" customHeight="1">
      <c r="A11914" s="576"/>
    </row>
    <row r="11915" spans="1:1" s="556" customFormat="1" ht="12" hidden="1" customHeight="1">
      <c r="A11915" s="576"/>
    </row>
    <row r="11916" spans="1:1" s="556" customFormat="1" ht="12" hidden="1" customHeight="1">
      <c r="A11916" s="576"/>
    </row>
    <row r="11917" spans="1:1" s="556" customFormat="1" ht="12" hidden="1" customHeight="1">
      <c r="A11917" s="576"/>
    </row>
    <row r="11918" spans="1:1" s="556" customFormat="1" ht="12" hidden="1" customHeight="1">
      <c r="A11918" s="576"/>
    </row>
    <row r="11919" spans="1:1" s="556" customFormat="1" ht="12" hidden="1" customHeight="1">
      <c r="A11919" s="576"/>
    </row>
    <row r="11920" spans="1:1" s="556" customFormat="1" ht="12" hidden="1" customHeight="1">
      <c r="A11920" s="576"/>
    </row>
    <row r="11921" spans="1:1" s="556" customFormat="1" ht="12" hidden="1" customHeight="1">
      <c r="A11921" s="576"/>
    </row>
    <row r="11922" spans="1:1" s="556" customFormat="1" ht="12" hidden="1" customHeight="1">
      <c r="A11922" s="576"/>
    </row>
    <row r="11923" spans="1:1" s="556" customFormat="1" ht="12" hidden="1" customHeight="1">
      <c r="A11923" s="576"/>
    </row>
    <row r="11924" spans="1:1" s="556" customFormat="1" ht="12" hidden="1" customHeight="1">
      <c r="A11924" s="576"/>
    </row>
    <row r="11925" spans="1:1" s="556" customFormat="1" ht="12" hidden="1" customHeight="1">
      <c r="A11925" s="576"/>
    </row>
    <row r="11926" spans="1:1" s="556" customFormat="1" ht="12" hidden="1" customHeight="1">
      <c r="A11926" s="576"/>
    </row>
    <row r="11927" spans="1:1" s="556" customFormat="1" ht="12" hidden="1" customHeight="1">
      <c r="A11927" s="576"/>
    </row>
    <row r="11928" spans="1:1" s="556" customFormat="1" ht="12" hidden="1" customHeight="1">
      <c r="A11928" s="576"/>
    </row>
    <row r="11929" spans="1:1" s="556" customFormat="1" ht="12" hidden="1" customHeight="1">
      <c r="A11929" s="576"/>
    </row>
    <row r="11930" spans="1:1" s="556" customFormat="1" ht="12" hidden="1" customHeight="1">
      <c r="A11930" s="576"/>
    </row>
    <row r="11931" spans="1:1" s="556" customFormat="1" ht="12" hidden="1" customHeight="1">
      <c r="A11931" s="576"/>
    </row>
    <row r="11932" spans="1:1" s="556" customFormat="1" ht="12" hidden="1" customHeight="1">
      <c r="A11932" s="576"/>
    </row>
    <row r="11933" spans="1:1" s="556" customFormat="1" ht="12" hidden="1" customHeight="1">
      <c r="A11933" s="576"/>
    </row>
    <row r="11934" spans="1:1" s="556" customFormat="1" ht="12" hidden="1" customHeight="1">
      <c r="A11934" s="576"/>
    </row>
    <row r="11935" spans="1:1" s="556" customFormat="1" ht="12" hidden="1" customHeight="1">
      <c r="A11935" s="576"/>
    </row>
    <row r="11936" spans="1:1" s="556" customFormat="1" ht="12" hidden="1" customHeight="1">
      <c r="A11936" s="576"/>
    </row>
    <row r="11937" spans="1:1" s="556" customFormat="1" ht="12" hidden="1" customHeight="1">
      <c r="A11937" s="576"/>
    </row>
    <row r="11938" spans="1:1" s="556" customFormat="1" ht="12" hidden="1" customHeight="1">
      <c r="A11938" s="576"/>
    </row>
    <row r="11939" spans="1:1" s="556" customFormat="1" ht="12" hidden="1" customHeight="1">
      <c r="A11939" s="576"/>
    </row>
    <row r="11940" spans="1:1" s="556" customFormat="1" ht="12" hidden="1" customHeight="1">
      <c r="A11940" s="576"/>
    </row>
    <row r="11941" spans="1:1" s="556" customFormat="1" ht="12" hidden="1" customHeight="1">
      <c r="A11941" s="576"/>
    </row>
    <row r="11942" spans="1:1" s="556" customFormat="1" ht="12" hidden="1" customHeight="1">
      <c r="A11942" s="576"/>
    </row>
    <row r="11943" spans="1:1" s="556" customFormat="1" ht="12" hidden="1" customHeight="1">
      <c r="A11943" s="576"/>
    </row>
    <row r="11944" spans="1:1" s="556" customFormat="1" ht="12" hidden="1" customHeight="1">
      <c r="A11944" s="576"/>
    </row>
    <row r="11945" spans="1:1" s="556" customFormat="1" ht="12" hidden="1" customHeight="1">
      <c r="A11945" s="576"/>
    </row>
    <row r="11946" spans="1:1" s="556" customFormat="1" ht="12" hidden="1" customHeight="1">
      <c r="A11946" s="576"/>
    </row>
    <row r="11947" spans="1:1" s="556" customFormat="1" ht="12" hidden="1" customHeight="1">
      <c r="A11947" s="576"/>
    </row>
    <row r="11948" spans="1:1" s="556" customFormat="1" ht="12" hidden="1" customHeight="1">
      <c r="A11948" s="576"/>
    </row>
    <row r="11949" spans="1:1" s="556" customFormat="1" ht="12" hidden="1" customHeight="1">
      <c r="A11949" s="576"/>
    </row>
    <row r="11950" spans="1:1" s="556" customFormat="1" ht="12" hidden="1" customHeight="1">
      <c r="A11950" s="576"/>
    </row>
    <row r="11951" spans="1:1" s="556" customFormat="1" ht="12" hidden="1" customHeight="1">
      <c r="A11951" s="576"/>
    </row>
    <row r="11952" spans="1:1" s="556" customFormat="1" ht="12" hidden="1" customHeight="1">
      <c r="A11952" s="576"/>
    </row>
    <row r="11953" spans="1:1" s="556" customFormat="1" ht="12" hidden="1" customHeight="1">
      <c r="A11953" s="576"/>
    </row>
    <row r="11954" spans="1:1" s="556" customFormat="1" ht="12" hidden="1" customHeight="1">
      <c r="A11954" s="576"/>
    </row>
    <row r="11955" spans="1:1" s="556" customFormat="1" ht="12" hidden="1" customHeight="1">
      <c r="A11955" s="576"/>
    </row>
    <row r="11956" spans="1:1" s="556" customFormat="1" ht="12" hidden="1" customHeight="1">
      <c r="A11956" s="576"/>
    </row>
    <row r="11957" spans="1:1" s="556" customFormat="1" ht="12" hidden="1" customHeight="1">
      <c r="A11957" s="576"/>
    </row>
    <row r="11958" spans="1:1" s="556" customFormat="1" ht="12" hidden="1" customHeight="1">
      <c r="A11958" s="576"/>
    </row>
    <row r="11959" spans="1:1" s="556" customFormat="1" ht="12" hidden="1" customHeight="1">
      <c r="A11959" s="576"/>
    </row>
    <row r="11960" spans="1:1" s="556" customFormat="1" ht="12" hidden="1" customHeight="1">
      <c r="A11960" s="576"/>
    </row>
    <row r="11961" spans="1:1" s="556" customFormat="1" ht="12" hidden="1" customHeight="1">
      <c r="A11961" s="576"/>
    </row>
    <row r="11962" spans="1:1" s="556" customFormat="1" ht="12" hidden="1" customHeight="1">
      <c r="A11962" s="576"/>
    </row>
    <row r="11963" spans="1:1" s="556" customFormat="1" ht="12" hidden="1" customHeight="1">
      <c r="A11963" s="576"/>
    </row>
    <row r="11964" spans="1:1" s="556" customFormat="1" ht="12" hidden="1" customHeight="1">
      <c r="A11964" s="576"/>
    </row>
    <row r="11965" spans="1:1" s="556" customFormat="1" ht="12" hidden="1" customHeight="1">
      <c r="A11965" s="576"/>
    </row>
    <row r="11966" spans="1:1" s="556" customFormat="1" ht="12" hidden="1" customHeight="1">
      <c r="A11966" s="576"/>
    </row>
    <row r="11967" spans="1:1" s="556" customFormat="1" ht="12" hidden="1" customHeight="1">
      <c r="A11967" s="576"/>
    </row>
    <row r="11968" spans="1:1" s="556" customFormat="1" ht="12" hidden="1" customHeight="1">
      <c r="A11968" s="576"/>
    </row>
    <row r="11969" spans="1:1" s="556" customFormat="1" ht="12" hidden="1" customHeight="1">
      <c r="A11969" s="576"/>
    </row>
    <row r="11970" spans="1:1" s="556" customFormat="1" ht="12" hidden="1" customHeight="1">
      <c r="A11970" s="576"/>
    </row>
    <row r="11971" spans="1:1" s="556" customFormat="1" ht="12" hidden="1" customHeight="1">
      <c r="A11971" s="576"/>
    </row>
    <row r="11972" spans="1:1" s="556" customFormat="1" ht="12" hidden="1" customHeight="1">
      <c r="A11972" s="576"/>
    </row>
    <row r="11973" spans="1:1" s="556" customFormat="1" ht="12" hidden="1" customHeight="1">
      <c r="A11973" s="576"/>
    </row>
    <row r="11974" spans="1:1" s="556" customFormat="1" ht="12" hidden="1" customHeight="1">
      <c r="A11974" s="576"/>
    </row>
    <row r="11975" spans="1:1" s="556" customFormat="1" ht="12" hidden="1" customHeight="1">
      <c r="A11975" s="576"/>
    </row>
    <row r="11976" spans="1:1" s="556" customFormat="1" ht="12" hidden="1" customHeight="1">
      <c r="A11976" s="576"/>
    </row>
    <row r="11977" spans="1:1" s="556" customFormat="1" ht="12" hidden="1" customHeight="1">
      <c r="A11977" s="576"/>
    </row>
    <row r="11978" spans="1:1" s="556" customFormat="1" ht="12" hidden="1" customHeight="1">
      <c r="A11978" s="576"/>
    </row>
    <row r="11979" spans="1:1" s="556" customFormat="1" ht="12" hidden="1" customHeight="1">
      <c r="A11979" s="576"/>
    </row>
    <row r="11980" spans="1:1" s="556" customFormat="1" ht="12" hidden="1" customHeight="1">
      <c r="A11980" s="576"/>
    </row>
    <row r="11981" spans="1:1" s="556" customFormat="1" ht="12" hidden="1" customHeight="1">
      <c r="A11981" s="576"/>
    </row>
    <row r="11982" spans="1:1" s="556" customFormat="1" ht="12" hidden="1" customHeight="1">
      <c r="A11982" s="576"/>
    </row>
    <row r="11983" spans="1:1" s="556" customFormat="1" ht="12" hidden="1" customHeight="1">
      <c r="A11983" s="576"/>
    </row>
    <row r="11984" spans="1:1" s="556" customFormat="1" ht="12" hidden="1" customHeight="1">
      <c r="A11984" s="576"/>
    </row>
    <row r="11985" spans="1:1" s="556" customFormat="1" ht="12" hidden="1" customHeight="1">
      <c r="A11985" s="576"/>
    </row>
    <row r="11986" spans="1:1" s="556" customFormat="1" ht="12" hidden="1" customHeight="1">
      <c r="A11986" s="576"/>
    </row>
    <row r="11987" spans="1:1" s="556" customFormat="1" ht="12" hidden="1" customHeight="1">
      <c r="A11987" s="576"/>
    </row>
    <row r="11988" spans="1:1" s="556" customFormat="1" ht="12" hidden="1" customHeight="1">
      <c r="A11988" s="576"/>
    </row>
    <row r="11989" spans="1:1" s="556" customFormat="1" ht="12" hidden="1" customHeight="1">
      <c r="A11989" s="576"/>
    </row>
    <row r="11990" spans="1:1" s="556" customFormat="1" ht="12" hidden="1" customHeight="1">
      <c r="A11990" s="576"/>
    </row>
    <row r="11991" spans="1:1" s="556" customFormat="1" ht="12" hidden="1" customHeight="1">
      <c r="A11991" s="576"/>
    </row>
    <row r="11992" spans="1:1" s="556" customFormat="1" ht="12" hidden="1" customHeight="1">
      <c r="A11992" s="576"/>
    </row>
    <row r="11993" spans="1:1" s="556" customFormat="1" ht="12" hidden="1" customHeight="1">
      <c r="A11993" s="576"/>
    </row>
    <row r="11994" spans="1:1" s="556" customFormat="1" ht="12" hidden="1" customHeight="1">
      <c r="A11994" s="576"/>
    </row>
    <row r="11995" spans="1:1" s="556" customFormat="1" ht="12" hidden="1" customHeight="1">
      <c r="A11995" s="576"/>
    </row>
    <row r="11996" spans="1:1" s="556" customFormat="1" ht="12" hidden="1" customHeight="1">
      <c r="A11996" s="576"/>
    </row>
    <row r="11997" spans="1:1" s="556" customFormat="1" ht="12" hidden="1" customHeight="1">
      <c r="A11997" s="576"/>
    </row>
    <row r="11998" spans="1:1" s="556" customFormat="1" ht="12" hidden="1" customHeight="1">
      <c r="A11998" s="576"/>
    </row>
    <row r="11999" spans="1:1" s="556" customFormat="1" ht="12" hidden="1" customHeight="1">
      <c r="A11999" s="576"/>
    </row>
    <row r="12000" spans="1:1" s="556" customFormat="1" ht="12" hidden="1" customHeight="1">
      <c r="A12000" s="576"/>
    </row>
    <row r="12001" spans="1:1" s="556" customFormat="1" ht="12" hidden="1" customHeight="1">
      <c r="A12001" s="576"/>
    </row>
    <row r="12002" spans="1:1" s="556" customFormat="1" ht="12" hidden="1" customHeight="1">
      <c r="A12002" s="576"/>
    </row>
    <row r="12003" spans="1:1" s="556" customFormat="1" ht="12" hidden="1" customHeight="1">
      <c r="A12003" s="576"/>
    </row>
    <row r="12004" spans="1:1" s="556" customFormat="1" ht="12" hidden="1" customHeight="1">
      <c r="A12004" s="576"/>
    </row>
    <row r="12005" spans="1:1" s="556" customFormat="1" ht="12" hidden="1" customHeight="1">
      <c r="A12005" s="576"/>
    </row>
    <row r="12006" spans="1:1" s="556" customFormat="1" ht="12" hidden="1" customHeight="1">
      <c r="A12006" s="576"/>
    </row>
    <row r="12007" spans="1:1" s="556" customFormat="1" ht="12" hidden="1" customHeight="1">
      <c r="A12007" s="576"/>
    </row>
    <row r="12008" spans="1:1" s="556" customFormat="1" ht="12" hidden="1" customHeight="1">
      <c r="A12008" s="576"/>
    </row>
    <row r="12009" spans="1:1" s="556" customFormat="1" ht="12" hidden="1" customHeight="1">
      <c r="A12009" s="576"/>
    </row>
    <row r="12010" spans="1:1" s="556" customFormat="1" ht="12" hidden="1" customHeight="1">
      <c r="A12010" s="576"/>
    </row>
    <row r="12011" spans="1:1" s="556" customFormat="1" ht="12" hidden="1" customHeight="1">
      <c r="A12011" s="576"/>
    </row>
    <row r="12012" spans="1:1" s="556" customFormat="1" ht="12" hidden="1" customHeight="1">
      <c r="A12012" s="576"/>
    </row>
    <row r="12013" spans="1:1" s="556" customFormat="1" ht="12" hidden="1" customHeight="1">
      <c r="A12013" s="576"/>
    </row>
    <row r="12014" spans="1:1" s="556" customFormat="1" ht="12" hidden="1" customHeight="1">
      <c r="A12014" s="576"/>
    </row>
    <row r="12015" spans="1:1" s="556" customFormat="1" ht="12" hidden="1" customHeight="1">
      <c r="A12015" s="576"/>
    </row>
    <row r="12016" spans="1:1" s="556" customFormat="1" ht="12" hidden="1" customHeight="1">
      <c r="A12016" s="576"/>
    </row>
    <row r="12017" spans="1:1" s="556" customFormat="1" ht="12" hidden="1" customHeight="1">
      <c r="A12017" s="576"/>
    </row>
    <row r="12018" spans="1:1" s="556" customFormat="1" ht="12" hidden="1" customHeight="1">
      <c r="A12018" s="576"/>
    </row>
    <row r="12019" spans="1:1" s="556" customFormat="1" ht="12" hidden="1" customHeight="1">
      <c r="A12019" s="576"/>
    </row>
    <row r="12020" spans="1:1" s="556" customFormat="1" ht="12" hidden="1" customHeight="1">
      <c r="A12020" s="576"/>
    </row>
    <row r="12021" spans="1:1" s="556" customFormat="1" ht="12" hidden="1" customHeight="1">
      <c r="A12021" s="576"/>
    </row>
    <row r="12022" spans="1:1" s="556" customFormat="1" ht="12" hidden="1" customHeight="1">
      <c r="A12022" s="576"/>
    </row>
    <row r="12023" spans="1:1" s="556" customFormat="1" ht="12" hidden="1" customHeight="1">
      <c r="A12023" s="576"/>
    </row>
    <row r="12024" spans="1:1" s="556" customFormat="1" ht="12" hidden="1" customHeight="1">
      <c r="A12024" s="576"/>
    </row>
    <row r="12025" spans="1:1" s="556" customFormat="1" ht="12" hidden="1" customHeight="1">
      <c r="A12025" s="576"/>
    </row>
    <row r="12026" spans="1:1" s="556" customFormat="1" ht="12" hidden="1" customHeight="1">
      <c r="A12026" s="576"/>
    </row>
    <row r="12027" spans="1:1" s="556" customFormat="1" ht="12" hidden="1" customHeight="1">
      <c r="A12027" s="576"/>
    </row>
    <row r="12028" spans="1:1" s="556" customFormat="1" ht="12" hidden="1" customHeight="1">
      <c r="A12028" s="576"/>
    </row>
    <row r="12029" spans="1:1" s="556" customFormat="1" ht="12" hidden="1" customHeight="1">
      <c r="A12029" s="576"/>
    </row>
    <row r="12030" spans="1:1" s="556" customFormat="1" ht="12" hidden="1" customHeight="1">
      <c r="A12030" s="576"/>
    </row>
    <row r="12031" spans="1:1" s="556" customFormat="1" ht="12" hidden="1" customHeight="1">
      <c r="A12031" s="576"/>
    </row>
    <row r="12032" spans="1:1" s="556" customFormat="1" ht="12" hidden="1" customHeight="1">
      <c r="A12032" s="576"/>
    </row>
    <row r="12033" spans="1:1" s="556" customFormat="1" ht="12" hidden="1" customHeight="1">
      <c r="A12033" s="576"/>
    </row>
    <row r="12034" spans="1:1" s="556" customFormat="1" ht="12" hidden="1" customHeight="1">
      <c r="A12034" s="576"/>
    </row>
    <row r="12035" spans="1:1" s="556" customFormat="1" ht="12" hidden="1" customHeight="1">
      <c r="A12035" s="576"/>
    </row>
    <row r="12036" spans="1:1" s="556" customFormat="1" ht="12" hidden="1" customHeight="1">
      <c r="A12036" s="576"/>
    </row>
    <row r="12037" spans="1:1" s="556" customFormat="1" ht="12" hidden="1" customHeight="1">
      <c r="A12037" s="576"/>
    </row>
    <row r="12038" spans="1:1" s="556" customFormat="1" ht="12" hidden="1" customHeight="1">
      <c r="A12038" s="576"/>
    </row>
    <row r="12039" spans="1:1" s="556" customFormat="1" ht="12" hidden="1" customHeight="1">
      <c r="A12039" s="576"/>
    </row>
    <row r="12040" spans="1:1" s="556" customFormat="1" ht="12" hidden="1" customHeight="1">
      <c r="A12040" s="576"/>
    </row>
    <row r="12041" spans="1:1" s="556" customFormat="1" ht="12" hidden="1" customHeight="1">
      <c r="A12041" s="576"/>
    </row>
    <row r="12042" spans="1:1" s="556" customFormat="1" ht="12" hidden="1" customHeight="1">
      <c r="A12042" s="576"/>
    </row>
    <row r="12043" spans="1:1" s="556" customFormat="1" ht="12" hidden="1" customHeight="1">
      <c r="A12043" s="576"/>
    </row>
    <row r="12044" spans="1:1" s="556" customFormat="1" ht="12" hidden="1" customHeight="1">
      <c r="A12044" s="576"/>
    </row>
    <row r="12045" spans="1:1" s="556" customFormat="1" ht="12" hidden="1" customHeight="1">
      <c r="A12045" s="576"/>
    </row>
    <row r="12046" spans="1:1" s="556" customFormat="1" ht="12" hidden="1" customHeight="1">
      <c r="A12046" s="576"/>
    </row>
    <row r="12047" spans="1:1" s="556" customFormat="1" ht="12" hidden="1" customHeight="1">
      <c r="A12047" s="576"/>
    </row>
    <row r="12048" spans="1:1" s="556" customFormat="1" ht="12" hidden="1" customHeight="1">
      <c r="A12048" s="576"/>
    </row>
    <row r="12049" spans="1:1" s="556" customFormat="1" ht="12" hidden="1" customHeight="1">
      <c r="A12049" s="576"/>
    </row>
    <row r="12050" spans="1:1" s="556" customFormat="1" ht="12" hidden="1" customHeight="1">
      <c r="A12050" s="576"/>
    </row>
    <row r="12051" spans="1:1" s="556" customFormat="1" ht="12" hidden="1" customHeight="1">
      <c r="A12051" s="576"/>
    </row>
    <row r="12052" spans="1:1" s="556" customFormat="1" ht="12" hidden="1" customHeight="1">
      <c r="A12052" s="576"/>
    </row>
    <row r="12053" spans="1:1" s="556" customFormat="1" ht="12" hidden="1" customHeight="1">
      <c r="A12053" s="576"/>
    </row>
    <row r="12054" spans="1:1" s="556" customFormat="1" ht="12" hidden="1" customHeight="1">
      <c r="A12054" s="576"/>
    </row>
    <row r="12055" spans="1:1" s="556" customFormat="1" ht="12" hidden="1" customHeight="1">
      <c r="A12055" s="576"/>
    </row>
    <row r="12056" spans="1:1" s="556" customFormat="1" ht="12" hidden="1" customHeight="1">
      <c r="A12056" s="576"/>
    </row>
    <row r="12057" spans="1:1" s="556" customFormat="1" ht="12" hidden="1" customHeight="1">
      <c r="A12057" s="576"/>
    </row>
    <row r="12058" spans="1:1" s="556" customFormat="1" ht="12" hidden="1" customHeight="1">
      <c r="A12058" s="576"/>
    </row>
    <row r="12059" spans="1:1" s="556" customFormat="1" ht="12" hidden="1" customHeight="1">
      <c r="A12059" s="576"/>
    </row>
    <row r="12060" spans="1:1" s="556" customFormat="1" ht="12" hidden="1" customHeight="1">
      <c r="A12060" s="576"/>
    </row>
    <row r="12061" spans="1:1" s="556" customFormat="1" ht="12" hidden="1" customHeight="1">
      <c r="A12061" s="576"/>
    </row>
    <row r="12062" spans="1:1" s="556" customFormat="1" ht="12" hidden="1" customHeight="1">
      <c r="A12062" s="576"/>
    </row>
    <row r="12063" spans="1:1" s="556" customFormat="1" ht="12" hidden="1" customHeight="1">
      <c r="A12063" s="576"/>
    </row>
    <row r="12064" spans="1:1" s="556" customFormat="1" ht="12" hidden="1" customHeight="1">
      <c r="A12064" s="576"/>
    </row>
    <row r="12065" spans="1:1" s="556" customFormat="1" ht="12" hidden="1" customHeight="1">
      <c r="A12065" s="576"/>
    </row>
    <row r="12066" spans="1:1" s="556" customFormat="1" ht="12" hidden="1" customHeight="1">
      <c r="A12066" s="576"/>
    </row>
    <row r="12067" spans="1:1" s="556" customFormat="1" ht="12" hidden="1" customHeight="1">
      <c r="A12067" s="576"/>
    </row>
    <row r="12068" spans="1:1" s="556" customFormat="1" ht="12" hidden="1" customHeight="1">
      <c r="A12068" s="576"/>
    </row>
    <row r="12069" spans="1:1" s="556" customFormat="1" ht="12" hidden="1" customHeight="1">
      <c r="A12069" s="576"/>
    </row>
    <row r="12070" spans="1:1" s="556" customFormat="1" ht="12" hidden="1" customHeight="1">
      <c r="A12070" s="576"/>
    </row>
    <row r="12071" spans="1:1" s="556" customFormat="1" ht="12" hidden="1" customHeight="1">
      <c r="A12071" s="576"/>
    </row>
    <row r="12072" spans="1:1" s="556" customFormat="1" ht="12" hidden="1" customHeight="1">
      <c r="A12072" s="576"/>
    </row>
    <row r="12073" spans="1:1" s="556" customFormat="1" ht="12" hidden="1" customHeight="1">
      <c r="A12073" s="576"/>
    </row>
    <row r="12074" spans="1:1" s="556" customFormat="1" ht="12" hidden="1" customHeight="1">
      <c r="A12074" s="576"/>
    </row>
    <row r="12075" spans="1:1" s="556" customFormat="1" ht="12" hidden="1" customHeight="1">
      <c r="A12075" s="576"/>
    </row>
    <row r="12076" spans="1:1" s="556" customFormat="1" ht="12" hidden="1" customHeight="1">
      <c r="A12076" s="576"/>
    </row>
    <row r="12077" spans="1:1" s="556" customFormat="1" ht="12" hidden="1" customHeight="1">
      <c r="A12077" s="576"/>
    </row>
    <row r="12078" spans="1:1" s="556" customFormat="1" ht="12" hidden="1" customHeight="1">
      <c r="A12078" s="576"/>
    </row>
    <row r="12079" spans="1:1" s="556" customFormat="1" ht="12" hidden="1" customHeight="1">
      <c r="A12079" s="576"/>
    </row>
    <row r="12080" spans="1:1" s="556" customFormat="1" ht="12" hidden="1" customHeight="1">
      <c r="A12080" s="576"/>
    </row>
    <row r="12081" spans="1:1" s="556" customFormat="1" ht="12" hidden="1" customHeight="1">
      <c r="A12081" s="576"/>
    </row>
    <row r="12082" spans="1:1" s="556" customFormat="1" ht="12" hidden="1" customHeight="1">
      <c r="A12082" s="576"/>
    </row>
    <row r="12083" spans="1:1" s="556" customFormat="1" ht="12" hidden="1" customHeight="1">
      <c r="A12083" s="576"/>
    </row>
    <row r="12084" spans="1:1" s="556" customFormat="1" ht="12" hidden="1" customHeight="1">
      <c r="A12084" s="576"/>
    </row>
    <row r="12085" spans="1:1" s="556" customFormat="1" ht="12" hidden="1" customHeight="1">
      <c r="A12085" s="576"/>
    </row>
    <row r="12086" spans="1:1" s="556" customFormat="1" ht="12" hidden="1" customHeight="1">
      <c r="A12086" s="576"/>
    </row>
    <row r="12087" spans="1:1" s="556" customFormat="1" ht="12" hidden="1" customHeight="1">
      <c r="A12087" s="576"/>
    </row>
    <row r="12088" spans="1:1" s="556" customFormat="1" ht="12" hidden="1" customHeight="1">
      <c r="A12088" s="576"/>
    </row>
    <row r="12089" spans="1:1" s="556" customFormat="1" ht="12" hidden="1" customHeight="1">
      <c r="A12089" s="576"/>
    </row>
    <row r="12090" spans="1:1" s="556" customFormat="1" ht="12" hidden="1" customHeight="1">
      <c r="A12090" s="576"/>
    </row>
    <row r="12091" spans="1:1" s="556" customFormat="1" ht="12" hidden="1" customHeight="1">
      <c r="A12091" s="576"/>
    </row>
    <row r="12092" spans="1:1" s="556" customFormat="1" ht="12" hidden="1" customHeight="1">
      <c r="A12092" s="576"/>
    </row>
    <row r="12093" spans="1:1" s="556" customFormat="1" ht="12" hidden="1" customHeight="1">
      <c r="A12093" s="576"/>
    </row>
    <row r="12094" spans="1:1" s="556" customFormat="1" ht="12" hidden="1" customHeight="1">
      <c r="A12094" s="576"/>
    </row>
    <row r="12095" spans="1:1" s="556" customFormat="1" ht="12" hidden="1" customHeight="1">
      <c r="A12095" s="576"/>
    </row>
    <row r="12096" spans="1:1" s="556" customFormat="1" ht="12" hidden="1" customHeight="1">
      <c r="A12096" s="576"/>
    </row>
    <row r="12097" spans="1:1" s="556" customFormat="1" ht="12" hidden="1" customHeight="1">
      <c r="A12097" s="576"/>
    </row>
    <row r="12098" spans="1:1" s="556" customFormat="1" ht="12" hidden="1" customHeight="1">
      <c r="A12098" s="576"/>
    </row>
    <row r="12099" spans="1:1" s="556" customFormat="1" ht="12" hidden="1" customHeight="1">
      <c r="A12099" s="576"/>
    </row>
    <row r="12100" spans="1:1" s="556" customFormat="1" ht="12" hidden="1" customHeight="1">
      <c r="A12100" s="576"/>
    </row>
    <row r="12101" spans="1:1" s="556" customFormat="1" ht="12" hidden="1" customHeight="1">
      <c r="A12101" s="576"/>
    </row>
    <row r="12102" spans="1:1" s="556" customFormat="1" ht="12" hidden="1" customHeight="1">
      <c r="A12102" s="576"/>
    </row>
    <row r="12103" spans="1:1" s="556" customFormat="1" ht="12" hidden="1" customHeight="1">
      <c r="A12103" s="576"/>
    </row>
    <row r="12104" spans="1:1" s="556" customFormat="1" ht="12" hidden="1" customHeight="1">
      <c r="A12104" s="576"/>
    </row>
    <row r="12105" spans="1:1" s="556" customFormat="1" ht="12" hidden="1" customHeight="1">
      <c r="A12105" s="576"/>
    </row>
    <row r="12106" spans="1:1" s="556" customFormat="1" ht="12" hidden="1" customHeight="1">
      <c r="A12106" s="576"/>
    </row>
    <row r="12107" spans="1:1" s="556" customFormat="1" ht="12" hidden="1" customHeight="1">
      <c r="A12107" s="576"/>
    </row>
    <row r="12108" spans="1:1" s="556" customFormat="1" ht="12" hidden="1" customHeight="1">
      <c r="A12108" s="576"/>
    </row>
    <row r="12109" spans="1:1" s="556" customFormat="1" ht="12" hidden="1" customHeight="1">
      <c r="A12109" s="576"/>
    </row>
    <row r="12110" spans="1:1" s="556" customFormat="1" ht="12" hidden="1" customHeight="1">
      <c r="A12110" s="576"/>
    </row>
    <row r="12111" spans="1:1" s="556" customFormat="1" ht="12" hidden="1" customHeight="1">
      <c r="A12111" s="576"/>
    </row>
    <row r="12112" spans="1:1" s="556" customFormat="1" ht="12" hidden="1" customHeight="1">
      <c r="A12112" s="576"/>
    </row>
    <row r="12113" spans="1:1" s="556" customFormat="1" ht="12" hidden="1" customHeight="1">
      <c r="A12113" s="576"/>
    </row>
    <row r="12114" spans="1:1" s="556" customFormat="1" ht="12" hidden="1" customHeight="1">
      <c r="A12114" s="576"/>
    </row>
    <row r="12115" spans="1:1" s="556" customFormat="1" ht="12" hidden="1" customHeight="1">
      <c r="A12115" s="576"/>
    </row>
    <row r="12116" spans="1:1" s="556" customFormat="1" ht="12" hidden="1" customHeight="1">
      <c r="A12116" s="576"/>
    </row>
    <row r="12117" spans="1:1" s="556" customFormat="1" ht="12" hidden="1" customHeight="1">
      <c r="A12117" s="576"/>
    </row>
    <row r="12118" spans="1:1" s="556" customFormat="1" ht="12" hidden="1" customHeight="1">
      <c r="A12118" s="576"/>
    </row>
    <row r="12119" spans="1:1" s="556" customFormat="1" ht="12" hidden="1" customHeight="1">
      <c r="A12119" s="576"/>
    </row>
    <row r="12120" spans="1:1" s="556" customFormat="1" ht="12" hidden="1" customHeight="1">
      <c r="A12120" s="576"/>
    </row>
    <row r="12121" spans="1:1" s="556" customFormat="1" ht="12" hidden="1" customHeight="1">
      <c r="A12121" s="576"/>
    </row>
    <row r="12122" spans="1:1" s="556" customFormat="1" ht="12" hidden="1" customHeight="1">
      <c r="A12122" s="576"/>
    </row>
    <row r="12123" spans="1:1" s="556" customFormat="1" ht="12" hidden="1" customHeight="1">
      <c r="A12123" s="576"/>
    </row>
    <row r="12124" spans="1:1" s="556" customFormat="1" ht="12" hidden="1" customHeight="1">
      <c r="A12124" s="576"/>
    </row>
    <row r="12125" spans="1:1" s="556" customFormat="1" ht="12" hidden="1" customHeight="1">
      <c r="A12125" s="576"/>
    </row>
    <row r="12126" spans="1:1" s="556" customFormat="1" ht="12" hidden="1" customHeight="1">
      <c r="A12126" s="576"/>
    </row>
    <row r="12127" spans="1:1" s="556" customFormat="1" ht="12" hidden="1" customHeight="1">
      <c r="A12127" s="576"/>
    </row>
    <row r="12128" spans="1:1" s="556" customFormat="1" ht="12" hidden="1" customHeight="1">
      <c r="A12128" s="576"/>
    </row>
    <row r="12129" spans="1:1" s="556" customFormat="1" ht="12" hidden="1" customHeight="1">
      <c r="A12129" s="576"/>
    </row>
    <row r="12130" spans="1:1" s="556" customFormat="1" ht="12" hidden="1" customHeight="1">
      <c r="A12130" s="576"/>
    </row>
    <row r="12131" spans="1:1" s="556" customFormat="1" ht="12" hidden="1" customHeight="1">
      <c r="A12131" s="576"/>
    </row>
    <row r="12132" spans="1:1" s="556" customFormat="1" ht="12" hidden="1" customHeight="1">
      <c r="A12132" s="576"/>
    </row>
    <row r="12133" spans="1:1" s="556" customFormat="1" ht="12" hidden="1" customHeight="1">
      <c r="A12133" s="576"/>
    </row>
    <row r="12134" spans="1:1" s="556" customFormat="1" ht="12" hidden="1" customHeight="1">
      <c r="A12134" s="576"/>
    </row>
    <row r="12135" spans="1:1" s="556" customFormat="1" ht="12" hidden="1" customHeight="1">
      <c r="A12135" s="576"/>
    </row>
    <row r="12136" spans="1:1" s="556" customFormat="1" ht="12" hidden="1" customHeight="1">
      <c r="A12136" s="576"/>
    </row>
    <row r="12137" spans="1:1" s="556" customFormat="1" ht="12" hidden="1" customHeight="1">
      <c r="A12137" s="576"/>
    </row>
    <row r="12138" spans="1:1" s="556" customFormat="1" ht="12" hidden="1" customHeight="1">
      <c r="A12138" s="576"/>
    </row>
    <row r="12139" spans="1:1" s="556" customFormat="1" ht="12" hidden="1" customHeight="1">
      <c r="A12139" s="576"/>
    </row>
    <row r="12140" spans="1:1" s="556" customFormat="1" ht="12" hidden="1" customHeight="1">
      <c r="A12140" s="576"/>
    </row>
    <row r="12141" spans="1:1" s="556" customFormat="1" ht="12" hidden="1" customHeight="1">
      <c r="A12141" s="576"/>
    </row>
    <row r="12142" spans="1:1" s="556" customFormat="1" ht="12" hidden="1" customHeight="1">
      <c r="A12142" s="576"/>
    </row>
    <row r="12143" spans="1:1" s="556" customFormat="1" ht="12" hidden="1" customHeight="1">
      <c r="A12143" s="576"/>
    </row>
    <row r="12144" spans="1:1" s="556" customFormat="1" ht="12" hidden="1" customHeight="1">
      <c r="A12144" s="576"/>
    </row>
    <row r="12145" spans="1:1" s="556" customFormat="1" ht="12" hidden="1" customHeight="1">
      <c r="A12145" s="576"/>
    </row>
    <row r="12146" spans="1:1" s="556" customFormat="1" ht="12" hidden="1" customHeight="1">
      <c r="A12146" s="576"/>
    </row>
    <row r="12147" spans="1:1" s="556" customFormat="1" ht="12" hidden="1" customHeight="1">
      <c r="A12147" s="576"/>
    </row>
    <row r="12148" spans="1:1" s="556" customFormat="1" ht="12" hidden="1" customHeight="1">
      <c r="A12148" s="576"/>
    </row>
    <row r="12149" spans="1:1" s="556" customFormat="1" ht="12" hidden="1" customHeight="1">
      <c r="A12149" s="576"/>
    </row>
    <row r="12150" spans="1:1" s="556" customFormat="1" ht="12" hidden="1" customHeight="1">
      <c r="A12150" s="576"/>
    </row>
    <row r="12151" spans="1:1" s="556" customFormat="1" ht="12" hidden="1" customHeight="1">
      <c r="A12151" s="576"/>
    </row>
    <row r="12152" spans="1:1" s="556" customFormat="1" ht="12" hidden="1" customHeight="1">
      <c r="A12152" s="576"/>
    </row>
    <row r="12153" spans="1:1" s="556" customFormat="1" ht="12" hidden="1" customHeight="1">
      <c r="A12153" s="576"/>
    </row>
    <row r="12154" spans="1:1" s="556" customFormat="1" ht="12" hidden="1" customHeight="1">
      <c r="A12154" s="576"/>
    </row>
    <row r="12155" spans="1:1" s="556" customFormat="1" ht="12" hidden="1" customHeight="1">
      <c r="A12155" s="576"/>
    </row>
    <row r="12156" spans="1:1" s="556" customFormat="1" ht="12" hidden="1" customHeight="1">
      <c r="A12156" s="576"/>
    </row>
    <row r="12157" spans="1:1" s="556" customFormat="1" ht="12" hidden="1" customHeight="1">
      <c r="A12157" s="576"/>
    </row>
    <row r="12158" spans="1:1" s="556" customFormat="1" ht="12" hidden="1" customHeight="1">
      <c r="A12158" s="576"/>
    </row>
    <row r="12159" spans="1:1" s="556" customFormat="1" ht="12" hidden="1" customHeight="1">
      <c r="A12159" s="576"/>
    </row>
    <row r="12160" spans="1:1" s="556" customFormat="1" ht="12" hidden="1" customHeight="1">
      <c r="A12160" s="576"/>
    </row>
    <row r="12161" spans="1:1" s="556" customFormat="1" ht="12" hidden="1" customHeight="1">
      <c r="A12161" s="576"/>
    </row>
    <row r="12162" spans="1:1" s="556" customFormat="1" ht="12" hidden="1" customHeight="1">
      <c r="A12162" s="576"/>
    </row>
    <row r="12163" spans="1:1" s="556" customFormat="1" ht="12" hidden="1" customHeight="1">
      <c r="A12163" s="576"/>
    </row>
    <row r="12164" spans="1:1" s="556" customFormat="1" ht="12" hidden="1" customHeight="1">
      <c r="A12164" s="576"/>
    </row>
    <row r="12165" spans="1:1" s="556" customFormat="1" ht="12" hidden="1" customHeight="1">
      <c r="A12165" s="576"/>
    </row>
    <row r="12166" spans="1:1" s="556" customFormat="1" ht="12" hidden="1" customHeight="1">
      <c r="A12166" s="576"/>
    </row>
    <row r="12167" spans="1:1" s="556" customFormat="1" ht="12" hidden="1" customHeight="1">
      <c r="A12167" s="576"/>
    </row>
    <row r="12168" spans="1:1" s="556" customFormat="1" ht="12" hidden="1" customHeight="1">
      <c r="A12168" s="576"/>
    </row>
    <row r="12169" spans="1:1" s="556" customFormat="1" ht="12" hidden="1" customHeight="1">
      <c r="A12169" s="576"/>
    </row>
    <row r="12170" spans="1:1" s="556" customFormat="1" ht="12" hidden="1" customHeight="1">
      <c r="A12170" s="576"/>
    </row>
    <row r="12171" spans="1:1" s="556" customFormat="1" ht="12" hidden="1" customHeight="1">
      <c r="A12171" s="576"/>
    </row>
    <row r="12172" spans="1:1" s="556" customFormat="1" ht="12" hidden="1" customHeight="1">
      <c r="A12172" s="576"/>
    </row>
    <row r="12173" spans="1:1" s="556" customFormat="1" ht="12" hidden="1" customHeight="1">
      <c r="A12173" s="576"/>
    </row>
    <row r="12174" spans="1:1" s="556" customFormat="1" ht="12" hidden="1" customHeight="1">
      <c r="A12174" s="576"/>
    </row>
    <row r="12175" spans="1:1" s="556" customFormat="1" ht="12" hidden="1" customHeight="1">
      <c r="A12175" s="576"/>
    </row>
    <row r="12176" spans="1:1" s="556" customFormat="1" ht="12" hidden="1" customHeight="1">
      <c r="A12176" s="576"/>
    </row>
    <row r="12177" spans="1:1" s="556" customFormat="1" ht="12" hidden="1" customHeight="1">
      <c r="A12177" s="576"/>
    </row>
    <row r="12178" spans="1:1" s="556" customFormat="1" ht="12" hidden="1" customHeight="1">
      <c r="A12178" s="576"/>
    </row>
    <row r="12179" spans="1:1" s="556" customFormat="1" ht="12" hidden="1" customHeight="1">
      <c r="A12179" s="576"/>
    </row>
    <row r="12180" spans="1:1" s="556" customFormat="1" ht="12" hidden="1" customHeight="1">
      <c r="A12180" s="576"/>
    </row>
    <row r="12181" spans="1:1" s="556" customFormat="1" ht="12" hidden="1" customHeight="1">
      <c r="A12181" s="576"/>
    </row>
    <row r="12182" spans="1:1" s="556" customFormat="1" ht="12" hidden="1" customHeight="1">
      <c r="A12182" s="576"/>
    </row>
    <row r="12183" spans="1:1" s="556" customFormat="1" ht="12" hidden="1" customHeight="1">
      <c r="A12183" s="576"/>
    </row>
    <row r="12184" spans="1:1" s="556" customFormat="1" ht="12" hidden="1" customHeight="1">
      <c r="A12184" s="576"/>
    </row>
    <row r="12185" spans="1:1" s="556" customFormat="1" ht="12" hidden="1" customHeight="1">
      <c r="A12185" s="576"/>
    </row>
    <row r="12186" spans="1:1" s="556" customFormat="1" ht="12" hidden="1" customHeight="1">
      <c r="A12186" s="576"/>
    </row>
    <row r="12187" spans="1:1" s="556" customFormat="1" ht="12" hidden="1" customHeight="1">
      <c r="A12187" s="576"/>
    </row>
    <row r="12188" spans="1:1" s="556" customFormat="1" ht="12" hidden="1" customHeight="1">
      <c r="A12188" s="576"/>
    </row>
    <row r="12189" spans="1:1" s="556" customFormat="1" ht="12" hidden="1" customHeight="1">
      <c r="A12189" s="576"/>
    </row>
    <row r="12190" spans="1:1" s="556" customFormat="1" ht="12" hidden="1" customHeight="1">
      <c r="A12190" s="576"/>
    </row>
    <row r="12191" spans="1:1" s="556" customFormat="1" ht="12" hidden="1" customHeight="1">
      <c r="A12191" s="576"/>
    </row>
    <row r="12192" spans="1:1" s="556" customFormat="1" ht="12" hidden="1" customHeight="1">
      <c r="A12192" s="576"/>
    </row>
    <row r="12193" spans="1:1" s="556" customFormat="1" ht="12" hidden="1" customHeight="1">
      <c r="A12193" s="576"/>
    </row>
    <row r="12194" spans="1:1" s="556" customFormat="1" ht="12" hidden="1" customHeight="1">
      <c r="A12194" s="576"/>
    </row>
    <row r="12195" spans="1:1" s="556" customFormat="1" ht="12" hidden="1" customHeight="1">
      <c r="A12195" s="576"/>
    </row>
    <row r="12196" spans="1:1" s="556" customFormat="1" ht="12" hidden="1" customHeight="1">
      <c r="A12196" s="576"/>
    </row>
    <row r="12197" spans="1:1" s="556" customFormat="1" ht="12" hidden="1" customHeight="1">
      <c r="A12197" s="576"/>
    </row>
    <row r="12198" spans="1:1" s="556" customFormat="1" ht="12" hidden="1" customHeight="1">
      <c r="A12198" s="576"/>
    </row>
    <row r="12199" spans="1:1" s="556" customFormat="1" ht="12" hidden="1" customHeight="1">
      <c r="A12199" s="576"/>
    </row>
    <row r="12200" spans="1:1" s="556" customFormat="1" ht="12" hidden="1" customHeight="1">
      <c r="A12200" s="576"/>
    </row>
    <row r="12201" spans="1:1" s="556" customFormat="1" ht="12" hidden="1" customHeight="1">
      <c r="A12201" s="576"/>
    </row>
    <row r="12202" spans="1:1" s="556" customFormat="1" ht="12" hidden="1" customHeight="1">
      <c r="A12202" s="576"/>
    </row>
    <row r="12203" spans="1:1" s="556" customFormat="1" ht="12" hidden="1" customHeight="1">
      <c r="A12203" s="576"/>
    </row>
    <row r="12204" spans="1:1" s="556" customFormat="1" ht="12" hidden="1" customHeight="1">
      <c r="A12204" s="576"/>
    </row>
    <row r="12205" spans="1:1" s="556" customFormat="1" ht="12" hidden="1" customHeight="1">
      <c r="A12205" s="576"/>
    </row>
    <row r="12206" spans="1:1" s="556" customFormat="1" ht="12" hidden="1" customHeight="1">
      <c r="A12206" s="576"/>
    </row>
    <row r="12207" spans="1:1" s="556" customFormat="1" ht="12" hidden="1" customHeight="1">
      <c r="A12207" s="576"/>
    </row>
    <row r="12208" spans="1:1" s="556" customFormat="1" ht="12" hidden="1" customHeight="1">
      <c r="A12208" s="576"/>
    </row>
    <row r="12209" spans="1:1" s="556" customFormat="1" ht="12" hidden="1" customHeight="1">
      <c r="A12209" s="576"/>
    </row>
    <row r="12210" spans="1:1" s="556" customFormat="1" ht="12" hidden="1" customHeight="1">
      <c r="A12210" s="576"/>
    </row>
    <row r="12211" spans="1:1" s="556" customFormat="1" ht="12" hidden="1" customHeight="1">
      <c r="A12211" s="576"/>
    </row>
    <row r="12212" spans="1:1" s="556" customFormat="1" ht="12" hidden="1" customHeight="1">
      <c r="A12212" s="576"/>
    </row>
    <row r="12213" spans="1:1" s="556" customFormat="1" ht="12" hidden="1" customHeight="1">
      <c r="A12213" s="576"/>
    </row>
    <row r="12214" spans="1:1" s="556" customFormat="1" ht="12" hidden="1" customHeight="1">
      <c r="A12214" s="576"/>
    </row>
    <row r="12215" spans="1:1" s="556" customFormat="1" ht="12" hidden="1" customHeight="1">
      <c r="A12215" s="576"/>
    </row>
    <row r="12216" spans="1:1" s="556" customFormat="1" ht="12" hidden="1" customHeight="1">
      <c r="A12216" s="576"/>
    </row>
    <row r="12217" spans="1:1" s="556" customFormat="1" ht="12" hidden="1" customHeight="1">
      <c r="A12217" s="576"/>
    </row>
    <row r="12218" spans="1:1" s="556" customFormat="1" ht="12" hidden="1" customHeight="1">
      <c r="A12218" s="576"/>
    </row>
    <row r="12219" spans="1:1" s="556" customFormat="1" ht="12" hidden="1" customHeight="1">
      <c r="A12219" s="576"/>
    </row>
    <row r="12220" spans="1:1" s="556" customFormat="1" ht="12" hidden="1" customHeight="1">
      <c r="A12220" s="576"/>
    </row>
    <row r="12221" spans="1:1" s="556" customFormat="1" ht="12" hidden="1" customHeight="1">
      <c r="A12221" s="576"/>
    </row>
    <row r="12222" spans="1:1" s="556" customFormat="1" ht="12" hidden="1" customHeight="1">
      <c r="A12222" s="576"/>
    </row>
    <row r="12223" spans="1:1" s="556" customFormat="1" ht="12" hidden="1" customHeight="1">
      <c r="A12223" s="576"/>
    </row>
    <row r="12224" spans="1:1" s="556" customFormat="1" ht="12" hidden="1" customHeight="1">
      <c r="A12224" s="576"/>
    </row>
    <row r="12225" spans="1:1" s="556" customFormat="1" ht="12" hidden="1" customHeight="1">
      <c r="A12225" s="576"/>
    </row>
    <row r="12226" spans="1:1" s="556" customFormat="1" ht="12" hidden="1" customHeight="1">
      <c r="A12226" s="576"/>
    </row>
    <row r="12227" spans="1:1" s="556" customFormat="1" ht="12" hidden="1" customHeight="1">
      <c r="A12227" s="576"/>
    </row>
    <row r="12228" spans="1:1" s="556" customFormat="1" ht="12" hidden="1" customHeight="1">
      <c r="A12228" s="576"/>
    </row>
    <row r="12229" spans="1:1" s="556" customFormat="1" ht="12" hidden="1" customHeight="1">
      <c r="A12229" s="576"/>
    </row>
    <row r="12230" spans="1:1" s="556" customFormat="1" ht="12" hidden="1" customHeight="1">
      <c r="A12230" s="576"/>
    </row>
    <row r="12231" spans="1:1" s="556" customFormat="1" ht="12" hidden="1" customHeight="1">
      <c r="A12231" s="576"/>
    </row>
    <row r="12232" spans="1:1" s="556" customFormat="1" ht="12" hidden="1" customHeight="1">
      <c r="A12232" s="576"/>
    </row>
    <row r="12233" spans="1:1" s="556" customFormat="1" ht="12" hidden="1" customHeight="1">
      <c r="A12233" s="576"/>
    </row>
    <row r="12234" spans="1:1" s="556" customFormat="1" ht="12" hidden="1" customHeight="1">
      <c r="A12234" s="576"/>
    </row>
    <row r="12235" spans="1:1" s="556" customFormat="1" ht="12" hidden="1" customHeight="1">
      <c r="A12235" s="576"/>
    </row>
    <row r="12236" spans="1:1" s="556" customFormat="1" ht="12" hidden="1" customHeight="1">
      <c r="A12236" s="576"/>
    </row>
    <row r="12237" spans="1:1" s="556" customFormat="1" ht="12" hidden="1" customHeight="1">
      <c r="A12237" s="576"/>
    </row>
    <row r="12238" spans="1:1" s="556" customFormat="1" ht="12" hidden="1" customHeight="1">
      <c r="A12238" s="576"/>
    </row>
    <row r="12239" spans="1:1" s="556" customFormat="1" ht="12" hidden="1" customHeight="1">
      <c r="A12239" s="576"/>
    </row>
    <row r="12240" spans="1:1" s="556" customFormat="1" ht="12" hidden="1" customHeight="1">
      <c r="A12240" s="576"/>
    </row>
    <row r="12241" spans="1:1" s="556" customFormat="1" ht="12" hidden="1" customHeight="1">
      <c r="A12241" s="576"/>
    </row>
    <row r="12242" spans="1:1" s="556" customFormat="1" ht="12" hidden="1" customHeight="1">
      <c r="A12242" s="576"/>
    </row>
    <row r="12243" spans="1:1" s="556" customFormat="1" ht="12" hidden="1" customHeight="1">
      <c r="A12243" s="576"/>
    </row>
    <row r="12244" spans="1:1" s="556" customFormat="1" ht="12" hidden="1" customHeight="1">
      <c r="A12244" s="576"/>
    </row>
    <row r="12245" spans="1:1" s="556" customFormat="1" ht="12" hidden="1" customHeight="1">
      <c r="A12245" s="576"/>
    </row>
    <row r="12246" spans="1:1" s="556" customFormat="1" ht="12" hidden="1" customHeight="1">
      <c r="A12246" s="576"/>
    </row>
    <row r="12247" spans="1:1" s="556" customFormat="1" ht="12" hidden="1" customHeight="1">
      <c r="A12247" s="576"/>
    </row>
    <row r="12248" spans="1:1" s="556" customFormat="1" ht="12" hidden="1" customHeight="1">
      <c r="A12248" s="576"/>
    </row>
    <row r="12249" spans="1:1" s="556" customFormat="1" ht="12" hidden="1" customHeight="1">
      <c r="A12249" s="576"/>
    </row>
    <row r="12250" spans="1:1" s="556" customFormat="1" ht="12" hidden="1" customHeight="1">
      <c r="A12250" s="576"/>
    </row>
    <row r="12251" spans="1:1" s="556" customFormat="1" ht="12" hidden="1" customHeight="1">
      <c r="A12251" s="576"/>
    </row>
    <row r="12252" spans="1:1" s="556" customFormat="1" ht="12" hidden="1" customHeight="1">
      <c r="A12252" s="576"/>
    </row>
    <row r="12253" spans="1:1" s="556" customFormat="1" ht="12" hidden="1" customHeight="1">
      <c r="A12253" s="576"/>
    </row>
    <row r="12254" spans="1:1" s="556" customFormat="1" ht="12" hidden="1" customHeight="1">
      <c r="A12254" s="576"/>
    </row>
    <row r="12255" spans="1:1" s="556" customFormat="1" ht="12" hidden="1" customHeight="1">
      <c r="A12255" s="576"/>
    </row>
    <row r="12256" spans="1:1" s="556" customFormat="1" ht="12" hidden="1" customHeight="1">
      <c r="A12256" s="576"/>
    </row>
    <row r="12257" spans="1:1" s="556" customFormat="1" ht="12" hidden="1" customHeight="1">
      <c r="A12257" s="576"/>
    </row>
    <row r="12258" spans="1:1" s="556" customFormat="1" ht="12" hidden="1" customHeight="1">
      <c r="A12258" s="576"/>
    </row>
    <row r="12259" spans="1:1" s="556" customFormat="1" ht="12" hidden="1" customHeight="1">
      <c r="A12259" s="576"/>
    </row>
    <row r="12260" spans="1:1" s="556" customFormat="1" ht="12" hidden="1" customHeight="1">
      <c r="A12260" s="576"/>
    </row>
    <row r="12261" spans="1:1" s="556" customFormat="1" ht="12" hidden="1" customHeight="1">
      <c r="A12261" s="576"/>
    </row>
    <row r="12262" spans="1:1" s="556" customFormat="1" ht="12" hidden="1" customHeight="1">
      <c r="A12262" s="576"/>
    </row>
    <row r="12263" spans="1:1" s="556" customFormat="1" ht="12" hidden="1" customHeight="1">
      <c r="A12263" s="576"/>
    </row>
    <row r="12264" spans="1:1" s="556" customFormat="1" ht="12" hidden="1" customHeight="1">
      <c r="A12264" s="576"/>
    </row>
    <row r="12265" spans="1:1" s="556" customFormat="1" ht="12" hidden="1" customHeight="1">
      <c r="A12265" s="576"/>
    </row>
    <row r="12266" spans="1:1" s="556" customFormat="1" ht="12" hidden="1" customHeight="1">
      <c r="A12266" s="576"/>
    </row>
    <row r="12267" spans="1:1" s="556" customFormat="1" ht="12" hidden="1" customHeight="1">
      <c r="A12267" s="576"/>
    </row>
    <row r="12268" spans="1:1" s="556" customFormat="1" ht="12" hidden="1" customHeight="1">
      <c r="A12268" s="576"/>
    </row>
    <row r="12269" spans="1:1" s="556" customFormat="1" ht="12" hidden="1" customHeight="1">
      <c r="A12269" s="576"/>
    </row>
    <row r="12270" spans="1:1" s="556" customFormat="1" ht="12" hidden="1" customHeight="1">
      <c r="A12270" s="576"/>
    </row>
    <row r="12271" spans="1:1" s="556" customFormat="1" ht="12" hidden="1" customHeight="1">
      <c r="A12271" s="576"/>
    </row>
    <row r="12272" spans="1:1" s="556" customFormat="1" ht="12" hidden="1" customHeight="1">
      <c r="A12272" s="576"/>
    </row>
    <row r="12273" spans="1:1" s="556" customFormat="1" ht="12" hidden="1" customHeight="1">
      <c r="A12273" s="576"/>
    </row>
    <row r="12274" spans="1:1" s="556" customFormat="1" ht="12" hidden="1" customHeight="1">
      <c r="A12274" s="576"/>
    </row>
    <row r="12275" spans="1:1" s="556" customFormat="1" ht="12" hidden="1" customHeight="1">
      <c r="A12275" s="576"/>
    </row>
    <row r="12276" spans="1:1" s="556" customFormat="1" ht="12" hidden="1" customHeight="1">
      <c r="A12276" s="576"/>
    </row>
    <row r="12277" spans="1:1" s="556" customFormat="1" ht="12" hidden="1" customHeight="1">
      <c r="A12277" s="576"/>
    </row>
    <row r="12278" spans="1:1" s="556" customFormat="1" ht="12" hidden="1" customHeight="1">
      <c r="A12278" s="576"/>
    </row>
    <row r="12279" spans="1:1" s="556" customFormat="1" ht="12" hidden="1" customHeight="1">
      <c r="A12279" s="576"/>
    </row>
    <row r="12280" spans="1:1" s="556" customFormat="1" ht="12" hidden="1" customHeight="1">
      <c r="A12280" s="576"/>
    </row>
    <row r="12281" spans="1:1" s="556" customFormat="1" ht="12" hidden="1" customHeight="1">
      <c r="A12281" s="576"/>
    </row>
    <row r="12282" spans="1:1" s="556" customFormat="1" ht="12" hidden="1" customHeight="1">
      <c r="A12282" s="576"/>
    </row>
    <row r="12283" spans="1:1" s="556" customFormat="1" ht="12" hidden="1" customHeight="1">
      <c r="A12283" s="576"/>
    </row>
    <row r="12284" spans="1:1" s="556" customFormat="1" ht="12" hidden="1" customHeight="1">
      <c r="A12284" s="576"/>
    </row>
    <row r="12285" spans="1:1" s="556" customFormat="1" ht="12" hidden="1" customHeight="1">
      <c r="A12285" s="576"/>
    </row>
    <row r="12286" spans="1:1" s="556" customFormat="1" ht="12" hidden="1" customHeight="1">
      <c r="A12286" s="576"/>
    </row>
    <row r="12287" spans="1:1" s="556" customFormat="1" ht="12" hidden="1" customHeight="1">
      <c r="A12287" s="576"/>
    </row>
    <row r="12288" spans="1:1" s="556" customFormat="1" ht="12" hidden="1" customHeight="1">
      <c r="A12288" s="576"/>
    </row>
    <row r="12289" spans="1:1" s="556" customFormat="1" ht="12" hidden="1" customHeight="1">
      <c r="A12289" s="576"/>
    </row>
    <row r="12290" spans="1:1" s="556" customFormat="1" ht="12" hidden="1" customHeight="1">
      <c r="A12290" s="576"/>
    </row>
    <row r="12291" spans="1:1" s="556" customFormat="1" ht="12" hidden="1" customHeight="1">
      <c r="A12291" s="576"/>
    </row>
    <row r="12292" spans="1:1" s="556" customFormat="1" ht="12" hidden="1" customHeight="1">
      <c r="A12292" s="576"/>
    </row>
    <row r="12293" spans="1:1" s="556" customFormat="1" ht="12" hidden="1" customHeight="1">
      <c r="A12293" s="576"/>
    </row>
    <row r="12294" spans="1:1" s="556" customFormat="1" ht="12" hidden="1" customHeight="1">
      <c r="A12294" s="576"/>
    </row>
    <row r="12295" spans="1:1" s="556" customFormat="1" ht="12" hidden="1" customHeight="1">
      <c r="A12295" s="576"/>
    </row>
    <row r="12296" spans="1:1" s="556" customFormat="1" ht="12" hidden="1" customHeight="1">
      <c r="A12296" s="576"/>
    </row>
    <row r="12297" spans="1:1" s="556" customFormat="1" ht="12" hidden="1" customHeight="1">
      <c r="A12297" s="576"/>
    </row>
    <row r="12298" spans="1:1" s="556" customFormat="1" ht="12" hidden="1" customHeight="1">
      <c r="A12298" s="576"/>
    </row>
    <row r="12299" spans="1:1" s="556" customFormat="1" ht="12" hidden="1" customHeight="1">
      <c r="A12299" s="576"/>
    </row>
    <row r="12300" spans="1:1" s="556" customFormat="1" ht="12" hidden="1" customHeight="1">
      <c r="A12300" s="576"/>
    </row>
    <row r="12301" spans="1:1" s="556" customFormat="1" ht="12" hidden="1" customHeight="1">
      <c r="A12301" s="576"/>
    </row>
    <row r="12302" spans="1:1" s="556" customFormat="1" ht="12" hidden="1" customHeight="1">
      <c r="A12302" s="576"/>
    </row>
    <row r="12303" spans="1:1" s="556" customFormat="1" ht="12" hidden="1" customHeight="1">
      <c r="A12303" s="576"/>
    </row>
    <row r="12304" spans="1:1" s="556" customFormat="1" ht="12" hidden="1" customHeight="1">
      <c r="A12304" s="576"/>
    </row>
    <row r="12305" spans="1:1" s="556" customFormat="1" ht="12" hidden="1" customHeight="1">
      <c r="A12305" s="576"/>
    </row>
    <row r="12306" spans="1:1" s="556" customFormat="1" ht="12" hidden="1" customHeight="1">
      <c r="A12306" s="576"/>
    </row>
    <row r="12307" spans="1:1" s="556" customFormat="1" ht="12" hidden="1" customHeight="1">
      <c r="A12307" s="576"/>
    </row>
    <row r="12308" spans="1:1" s="556" customFormat="1" ht="12" hidden="1" customHeight="1">
      <c r="A12308" s="576"/>
    </row>
    <row r="12309" spans="1:1" s="556" customFormat="1" ht="12" hidden="1" customHeight="1">
      <c r="A12309" s="576"/>
    </row>
    <row r="12310" spans="1:1" s="556" customFormat="1" ht="12" hidden="1" customHeight="1">
      <c r="A12310" s="576"/>
    </row>
    <row r="12311" spans="1:1" s="556" customFormat="1" ht="12" hidden="1" customHeight="1">
      <c r="A12311" s="576"/>
    </row>
    <row r="12312" spans="1:1" s="556" customFormat="1" ht="12" hidden="1" customHeight="1">
      <c r="A12312" s="576"/>
    </row>
    <row r="12313" spans="1:1" s="556" customFormat="1" ht="12" hidden="1" customHeight="1">
      <c r="A12313" s="576"/>
    </row>
    <row r="12314" spans="1:1" s="556" customFormat="1" ht="12" hidden="1" customHeight="1">
      <c r="A12314" s="576"/>
    </row>
    <row r="12315" spans="1:1" s="556" customFormat="1" ht="12" hidden="1" customHeight="1">
      <c r="A12315" s="576"/>
    </row>
    <row r="12316" spans="1:1" s="556" customFormat="1" ht="12" hidden="1" customHeight="1">
      <c r="A12316" s="576"/>
    </row>
    <row r="12317" spans="1:1" s="556" customFormat="1" ht="12" hidden="1" customHeight="1">
      <c r="A12317" s="576"/>
    </row>
    <row r="12318" spans="1:1" s="556" customFormat="1" ht="12" hidden="1" customHeight="1">
      <c r="A12318" s="576"/>
    </row>
    <row r="12319" spans="1:1" s="556" customFormat="1" ht="12" hidden="1" customHeight="1">
      <c r="A12319" s="576"/>
    </row>
    <row r="12320" spans="1:1" s="556" customFormat="1" ht="12" hidden="1" customHeight="1">
      <c r="A12320" s="576"/>
    </row>
    <row r="12321" spans="1:1" s="556" customFormat="1" ht="12" hidden="1" customHeight="1">
      <c r="A12321" s="576"/>
    </row>
    <row r="12322" spans="1:1" s="556" customFormat="1" ht="12" hidden="1" customHeight="1">
      <c r="A12322" s="576"/>
    </row>
    <row r="12323" spans="1:1" s="556" customFormat="1" ht="12" hidden="1" customHeight="1">
      <c r="A12323" s="576"/>
    </row>
    <row r="12324" spans="1:1" s="556" customFormat="1" ht="12" hidden="1" customHeight="1">
      <c r="A12324" s="576"/>
    </row>
    <row r="12325" spans="1:1" s="556" customFormat="1" ht="12" hidden="1" customHeight="1">
      <c r="A12325" s="576"/>
    </row>
    <row r="12326" spans="1:1" s="556" customFormat="1" ht="12" hidden="1" customHeight="1">
      <c r="A12326" s="576"/>
    </row>
    <row r="12327" spans="1:1" s="556" customFormat="1" ht="12" hidden="1" customHeight="1">
      <c r="A12327" s="576"/>
    </row>
    <row r="12328" spans="1:1" s="556" customFormat="1" ht="12" hidden="1" customHeight="1">
      <c r="A12328" s="576"/>
    </row>
    <row r="12329" spans="1:1" s="556" customFormat="1" ht="12" hidden="1" customHeight="1">
      <c r="A12329" s="576"/>
    </row>
    <row r="12330" spans="1:1" s="556" customFormat="1" ht="12" hidden="1" customHeight="1">
      <c r="A12330" s="576"/>
    </row>
    <row r="12331" spans="1:1" s="556" customFormat="1" ht="12" hidden="1" customHeight="1">
      <c r="A12331" s="576"/>
    </row>
    <row r="12332" spans="1:1" s="556" customFormat="1" ht="12" hidden="1" customHeight="1">
      <c r="A12332" s="576"/>
    </row>
    <row r="12333" spans="1:1" s="556" customFormat="1" ht="12" hidden="1" customHeight="1">
      <c r="A12333" s="576"/>
    </row>
    <row r="12334" spans="1:1" s="556" customFormat="1" ht="12" hidden="1" customHeight="1">
      <c r="A12334" s="576"/>
    </row>
    <row r="12335" spans="1:1" s="556" customFormat="1" ht="12" hidden="1" customHeight="1">
      <c r="A12335" s="576"/>
    </row>
    <row r="12336" spans="1:1" s="556" customFormat="1" ht="12" hidden="1" customHeight="1">
      <c r="A12336" s="576"/>
    </row>
    <row r="12337" spans="1:1" s="556" customFormat="1" ht="12" hidden="1" customHeight="1">
      <c r="A12337" s="576"/>
    </row>
    <row r="12338" spans="1:1" s="556" customFormat="1" ht="12" hidden="1" customHeight="1">
      <c r="A12338" s="576"/>
    </row>
    <row r="12339" spans="1:1" s="556" customFormat="1" ht="12" hidden="1" customHeight="1">
      <c r="A12339" s="576"/>
    </row>
    <row r="12340" spans="1:1" s="556" customFormat="1" ht="12" hidden="1" customHeight="1">
      <c r="A12340" s="576"/>
    </row>
    <row r="12341" spans="1:1" s="556" customFormat="1" ht="12" hidden="1" customHeight="1">
      <c r="A12341" s="576"/>
    </row>
    <row r="12342" spans="1:1" s="556" customFormat="1" ht="12" hidden="1" customHeight="1">
      <c r="A12342" s="576"/>
    </row>
    <row r="12343" spans="1:1" s="556" customFormat="1" ht="12" hidden="1" customHeight="1">
      <c r="A12343" s="576"/>
    </row>
    <row r="12344" spans="1:1" s="556" customFormat="1" ht="12" hidden="1" customHeight="1">
      <c r="A12344" s="576"/>
    </row>
    <row r="12345" spans="1:1" s="556" customFormat="1" ht="12" hidden="1" customHeight="1">
      <c r="A12345" s="576"/>
    </row>
    <row r="12346" spans="1:1" s="556" customFormat="1" ht="12" hidden="1" customHeight="1">
      <c r="A12346" s="576"/>
    </row>
    <row r="12347" spans="1:1" s="556" customFormat="1" ht="12" hidden="1" customHeight="1">
      <c r="A12347" s="576"/>
    </row>
    <row r="12348" spans="1:1" s="556" customFormat="1" ht="12" hidden="1" customHeight="1">
      <c r="A12348" s="576"/>
    </row>
    <row r="12349" spans="1:1" s="556" customFormat="1" ht="12" hidden="1" customHeight="1">
      <c r="A12349" s="576"/>
    </row>
    <row r="12350" spans="1:1" s="556" customFormat="1" ht="12" hidden="1" customHeight="1">
      <c r="A12350" s="576"/>
    </row>
    <row r="12351" spans="1:1" s="556" customFormat="1" ht="12" hidden="1" customHeight="1">
      <c r="A12351" s="576"/>
    </row>
    <row r="12352" spans="1:1" s="556" customFormat="1" ht="12" hidden="1" customHeight="1">
      <c r="A12352" s="576"/>
    </row>
    <row r="12353" spans="1:1" s="556" customFormat="1" ht="12" hidden="1" customHeight="1">
      <c r="A12353" s="576"/>
    </row>
    <row r="12354" spans="1:1" s="556" customFormat="1" ht="12" hidden="1" customHeight="1">
      <c r="A12354" s="576"/>
    </row>
    <row r="12355" spans="1:1" s="556" customFormat="1" ht="12" hidden="1" customHeight="1">
      <c r="A12355" s="576"/>
    </row>
    <row r="12356" spans="1:1" s="556" customFormat="1" ht="12" hidden="1" customHeight="1">
      <c r="A12356" s="576"/>
    </row>
    <row r="12357" spans="1:1" s="556" customFormat="1" ht="12" hidden="1" customHeight="1">
      <c r="A12357" s="576"/>
    </row>
    <row r="12358" spans="1:1" s="556" customFormat="1" ht="12" hidden="1" customHeight="1">
      <c r="A12358" s="576"/>
    </row>
    <row r="12359" spans="1:1" s="556" customFormat="1" ht="12" hidden="1" customHeight="1">
      <c r="A12359" s="576"/>
    </row>
    <row r="12360" spans="1:1" s="556" customFormat="1" ht="12" hidden="1" customHeight="1">
      <c r="A12360" s="576"/>
    </row>
    <row r="12361" spans="1:1" s="556" customFormat="1" ht="12" hidden="1" customHeight="1">
      <c r="A12361" s="576"/>
    </row>
    <row r="12362" spans="1:1" s="556" customFormat="1" ht="12" hidden="1" customHeight="1">
      <c r="A12362" s="576"/>
    </row>
    <row r="12363" spans="1:1" s="556" customFormat="1" ht="12" hidden="1" customHeight="1">
      <c r="A12363" s="576"/>
    </row>
    <row r="12364" spans="1:1" s="556" customFormat="1" ht="12" hidden="1" customHeight="1">
      <c r="A12364" s="576"/>
    </row>
    <row r="12365" spans="1:1" s="556" customFormat="1" ht="12" hidden="1" customHeight="1">
      <c r="A12365" s="576"/>
    </row>
    <row r="12366" spans="1:1" s="556" customFormat="1" ht="12" hidden="1" customHeight="1">
      <c r="A12366" s="576"/>
    </row>
    <row r="12367" spans="1:1" s="556" customFormat="1" ht="12" hidden="1" customHeight="1">
      <c r="A12367" s="576"/>
    </row>
    <row r="12368" spans="1:1" s="556" customFormat="1" ht="12" hidden="1" customHeight="1">
      <c r="A12368" s="576"/>
    </row>
    <row r="12369" spans="1:1" s="556" customFormat="1" ht="12" hidden="1" customHeight="1">
      <c r="A12369" s="576"/>
    </row>
    <row r="12370" spans="1:1" s="556" customFormat="1" ht="12" hidden="1" customHeight="1">
      <c r="A12370" s="576"/>
    </row>
    <row r="12371" spans="1:1" s="556" customFormat="1" ht="12" hidden="1" customHeight="1">
      <c r="A12371" s="576"/>
    </row>
    <row r="12372" spans="1:1" s="556" customFormat="1" ht="12" hidden="1" customHeight="1">
      <c r="A12372" s="576"/>
    </row>
    <row r="12373" spans="1:1" s="556" customFormat="1" ht="12" hidden="1" customHeight="1">
      <c r="A12373" s="576"/>
    </row>
    <row r="12374" spans="1:1" s="556" customFormat="1" ht="12" hidden="1" customHeight="1">
      <c r="A12374" s="576"/>
    </row>
    <row r="12375" spans="1:1" s="556" customFormat="1" ht="12" hidden="1" customHeight="1">
      <c r="A12375" s="576"/>
    </row>
    <row r="12376" spans="1:1" s="556" customFormat="1" ht="12" hidden="1" customHeight="1">
      <c r="A12376" s="576"/>
    </row>
    <row r="12377" spans="1:1" s="556" customFormat="1" ht="12" hidden="1" customHeight="1">
      <c r="A12377" s="576"/>
    </row>
    <row r="12378" spans="1:1" s="556" customFormat="1" ht="12" hidden="1" customHeight="1">
      <c r="A12378" s="576"/>
    </row>
    <row r="12379" spans="1:1" s="556" customFormat="1" ht="12" hidden="1" customHeight="1">
      <c r="A12379" s="576"/>
    </row>
    <row r="12380" spans="1:1" s="556" customFormat="1" ht="12" hidden="1" customHeight="1">
      <c r="A12380" s="576"/>
    </row>
    <row r="12381" spans="1:1" s="556" customFormat="1" ht="12" hidden="1" customHeight="1">
      <c r="A12381" s="576"/>
    </row>
    <row r="12382" spans="1:1" s="556" customFormat="1" ht="12" hidden="1" customHeight="1">
      <c r="A12382" s="576"/>
    </row>
    <row r="12383" spans="1:1" s="556" customFormat="1" ht="12" hidden="1" customHeight="1">
      <c r="A12383" s="576"/>
    </row>
    <row r="12384" spans="1:1" s="556" customFormat="1" ht="12" hidden="1" customHeight="1">
      <c r="A12384" s="576"/>
    </row>
    <row r="12385" spans="1:1" s="556" customFormat="1" ht="12" hidden="1" customHeight="1">
      <c r="A12385" s="576"/>
    </row>
    <row r="12386" spans="1:1" s="556" customFormat="1" ht="12" hidden="1" customHeight="1">
      <c r="A12386" s="576"/>
    </row>
    <row r="12387" spans="1:1" s="556" customFormat="1" ht="12" hidden="1" customHeight="1">
      <c r="A12387" s="576"/>
    </row>
    <row r="12388" spans="1:1" s="556" customFormat="1" ht="12" hidden="1" customHeight="1">
      <c r="A12388" s="576"/>
    </row>
    <row r="12389" spans="1:1" s="556" customFormat="1" ht="12" hidden="1" customHeight="1">
      <c r="A12389" s="576"/>
    </row>
    <row r="12390" spans="1:1" s="556" customFormat="1" ht="12" hidden="1" customHeight="1">
      <c r="A12390" s="576"/>
    </row>
    <row r="12391" spans="1:1" s="556" customFormat="1" ht="12" hidden="1" customHeight="1">
      <c r="A12391" s="576"/>
    </row>
    <row r="12392" spans="1:1" s="556" customFormat="1" ht="12" hidden="1" customHeight="1">
      <c r="A12392" s="576"/>
    </row>
    <row r="12393" spans="1:1" s="556" customFormat="1" ht="12" hidden="1" customHeight="1">
      <c r="A12393" s="576"/>
    </row>
    <row r="12394" spans="1:1" s="556" customFormat="1" ht="12" hidden="1" customHeight="1">
      <c r="A12394" s="576"/>
    </row>
    <row r="12395" spans="1:1" s="556" customFormat="1" ht="12" hidden="1" customHeight="1">
      <c r="A12395" s="576"/>
    </row>
    <row r="12396" spans="1:1" s="556" customFormat="1" ht="12" hidden="1" customHeight="1">
      <c r="A12396" s="576"/>
    </row>
    <row r="12397" spans="1:1" s="556" customFormat="1" ht="12" hidden="1" customHeight="1">
      <c r="A12397" s="576"/>
    </row>
    <row r="12398" spans="1:1" s="556" customFormat="1" ht="12" hidden="1" customHeight="1">
      <c r="A12398" s="576"/>
    </row>
    <row r="12399" spans="1:1" s="556" customFormat="1" ht="12" hidden="1" customHeight="1">
      <c r="A12399" s="576"/>
    </row>
    <row r="12400" spans="1:1" s="556" customFormat="1" ht="12" hidden="1" customHeight="1">
      <c r="A12400" s="576"/>
    </row>
    <row r="12401" spans="1:1" s="556" customFormat="1" ht="12" hidden="1" customHeight="1">
      <c r="A12401" s="576"/>
    </row>
    <row r="12402" spans="1:1" s="556" customFormat="1" ht="12" hidden="1" customHeight="1">
      <c r="A12402" s="576"/>
    </row>
    <row r="12403" spans="1:1" s="556" customFormat="1" ht="12" hidden="1" customHeight="1">
      <c r="A12403" s="576"/>
    </row>
    <row r="12404" spans="1:1" s="556" customFormat="1" ht="12" hidden="1" customHeight="1">
      <c r="A12404" s="576"/>
    </row>
    <row r="12405" spans="1:1" s="556" customFormat="1" ht="12" hidden="1" customHeight="1">
      <c r="A12405" s="576"/>
    </row>
    <row r="12406" spans="1:1" s="556" customFormat="1" ht="12" hidden="1" customHeight="1">
      <c r="A12406" s="576"/>
    </row>
    <row r="12407" spans="1:1" s="556" customFormat="1" ht="12" hidden="1" customHeight="1">
      <c r="A12407" s="576"/>
    </row>
    <row r="12408" spans="1:1" s="556" customFormat="1" ht="12" hidden="1" customHeight="1">
      <c r="A12408" s="576"/>
    </row>
    <row r="12409" spans="1:1" s="556" customFormat="1" ht="12" hidden="1" customHeight="1">
      <c r="A12409" s="576"/>
    </row>
    <row r="12410" spans="1:1" s="556" customFormat="1" ht="12" hidden="1" customHeight="1">
      <c r="A12410" s="576"/>
    </row>
    <row r="12411" spans="1:1" s="556" customFormat="1" ht="12" hidden="1" customHeight="1">
      <c r="A12411" s="576"/>
    </row>
    <row r="12412" spans="1:1" s="556" customFormat="1" ht="12" hidden="1" customHeight="1">
      <c r="A12412" s="576"/>
    </row>
    <row r="12413" spans="1:1" s="556" customFormat="1" ht="12" hidden="1" customHeight="1">
      <c r="A12413" s="576"/>
    </row>
    <row r="12414" spans="1:1" s="556" customFormat="1" ht="12" hidden="1" customHeight="1">
      <c r="A12414" s="576"/>
    </row>
    <row r="12415" spans="1:1" s="556" customFormat="1" ht="12" hidden="1" customHeight="1">
      <c r="A12415" s="576"/>
    </row>
    <row r="12416" spans="1:1" s="556" customFormat="1" ht="12" hidden="1" customHeight="1">
      <c r="A12416" s="576"/>
    </row>
    <row r="12417" spans="1:1" s="556" customFormat="1" ht="12" hidden="1" customHeight="1">
      <c r="A12417" s="576"/>
    </row>
    <row r="12418" spans="1:1" s="556" customFormat="1" ht="12" hidden="1" customHeight="1">
      <c r="A12418" s="576"/>
    </row>
    <row r="12419" spans="1:1" s="556" customFormat="1" ht="12" hidden="1" customHeight="1">
      <c r="A12419" s="576"/>
    </row>
    <row r="12420" spans="1:1" s="556" customFormat="1" ht="12" hidden="1" customHeight="1">
      <c r="A12420" s="576"/>
    </row>
    <row r="12421" spans="1:1" s="556" customFormat="1" ht="12" hidden="1" customHeight="1">
      <c r="A12421" s="576"/>
    </row>
    <row r="12422" spans="1:1" s="556" customFormat="1" ht="12" hidden="1" customHeight="1">
      <c r="A12422" s="576"/>
    </row>
    <row r="12423" spans="1:1" s="556" customFormat="1" ht="12" hidden="1" customHeight="1">
      <c r="A12423" s="576"/>
    </row>
    <row r="12424" spans="1:1" s="556" customFormat="1" ht="12" hidden="1" customHeight="1">
      <c r="A12424" s="576"/>
    </row>
    <row r="12425" spans="1:1" s="556" customFormat="1" ht="12" hidden="1" customHeight="1">
      <c r="A12425" s="576"/>
    </row>
    <row r="12426" spans="1:1" s="556" customFormat="1" ht="12" hidden="1" customHeight="1">
      <c r="A12426" s="576"/>
    </row>
    <row r="12427" spans="1:1" s="556" customFormat="1" ht="12" hidden="1" customHeight="1">
      <c r="A12427" s="576"/>
    </row>
    <row r="12428" spans="1:1" s="556" customFormat="1" ht="12" hidden="1" customHeight="1">
      <c r="A12428" s="576"/>
    </row>
    <row r="12429" spans="1:1" s="556" customFormat="1" ht="12" hidden="1" customHeight="1">
      <c r="A12429" s="576"/>
    </row>
    <row r="12430" spans="1:1" s="556" customFormat="1" ht="12" hidden="1" customHeight="1">
      <c r="A12430" s="576"/>
    </row>
    <row r="12431" spans="1:1" s="556" customFormat="1" ht="12" hidden="1" customHeight="1">
      <c r="A12431" s="576"/>
    </row>
    <row r="12432" spans="1:1" s="556" customFormat="1" ht="12" hidden="1" customHeight="1">
      <c r="A12432" s="576"/>
    </row>
    <row r="12433" spans="1:1" s="556" customFormat="1" ht="12" hidden="1" customHeight="1">
      <c r="A12433" s="576"/>
    </row>
    <row r="12434" spans="1:1" s="556" customFormat="1" ht="12" hidden="1" customHeight="1">
      <c r="A12434" s="576"/>
    </row>
    <row r="12435" spans="1:1" s="556" customFormat="1" ht="12" hidden="1" customHeight="1">
      <c r="A12435" s="576"/>
    </row>
    <row r="12436" spans="1:1" s="556" customFormat="1" ht="12" hidden="1" customHeight="1">
      <c r="A12436" s="576"/>
    </row>
    <row r="12437" spans="1:1" s="556" customFormat="1" ht="12" hidden="1" customHeight="1">
      <c r="A12437" s="576"/>
    </row>
    <row r="12438" spans="1:1" s="556" customFormat="1" ht="12" hidden="1" customHeight="1">
      <c r="A12438" s="576"/>
    </row>
    <row r="12439" spans="1:1" s="556" customFormat="1" ht="12" hidden="1" customHeight="1">
      <c r="A12439" s="576"/>
    </row>
    <row r="12440" spans="1:1" s="556" customFormat="1" ht="12" hidden="1" customHeight="1">
      <c r="A12440" s="576"/>
    </row>
    <row r="12441" spans="1:1" s="556" customFormat="1" ht="12" hidden="1" customHeight="1">
      <c r="A12441" s="576"/>
    </row>
    <row r="12442" spans="1:1" s="556" customFormat="1" ht="12" hidden="1" customHeight="1">
      <c r="A12442" s="576"/>
    </row>
    <row r="12443" spans="1:1" s="556" customFormat="1" ht="12" hidden="1" customHeight="1">
      <c r="A12443" s="576"/>
    </row>
    <row r="12444" spans="1:1" s="556" customFormat="1" ht="12" hidden="1" customHeight="1">
      <c r="A12444" s="576"/>
    </row>
    <row r="12445" spans="1:1" s="556" customFormat="1" ht="12" hidden="1" customHeight="1">
      <c r="A12445" s="576"/>
    </row>
    <row r="12446" spans="1:1" s="556" customFormat="1" ht="12" hidden="1" customHeight="1">
      <c r="A12446" s="576"/>
    </row>
    <row r="12447" spans="1:1" s="556" customFormat="1" ht="12" hidden="1" customHeight="1">
      <c r="A12447" s="576"/>
    </row>
    <row r="12448" spans="1:1" s="556" customFormat="1" ht="12" hidden="1" customHeight="1">
      <c r="A12448" s="576"/>
    </row>
    <row r="12449" spans="1:1" s="556" customFormat="1" ht="12" hidden="1" customHeight="1">
      <c r="A12449" s="576"/>
    </row>
    <row r="12450" spans="1:1" s="556" customFormat="1" ht="12" hidden="1" customHeight="1">
      <c r="A12450" s="576"/>
    </row>
    <row r="12451" spans="1:1" s="556" customFormat="1" ht="12" hidden="1" customHeight="1">
      <c r="A12451" s="576"/>
    </row>
    <row r="12452" spans="1:1" s="556" customFormat="1" ht="12" hidden="1" customHeight="1">
      <c r="A12452" s="576"/>
    </row>
    <row r="12453" spans="1:1" s="556" customFormat="1" ht="12" hidden="1" customHeight="1">
      <c r="A12453" s="576"/>
    </row>
    <row r="12454" spans="1:1" s="556" customFormat="1" ht="12" hidden="1" customHeight="1">
      <c r="A12454" s="576"/>
    </row>
    <row r="12455" spans="1:1" s="556" customFormat="1" ht="12" hidden="1" customHeight="1">
      <c r="A12455" s="576"/>
    </row>
    <row r="12456" spans="1:1" s="556" customFormat="1" ht="12" hidden="1" customHeight="1">
      <c r="A12456" s="576"/>
    </row>
    <row r="12457" spans="1:1" s="556" customFormat="1" ht="12" hidden="1" customHeight="1">
      <c r="A12457" s="576"/>
    </row>
    <row r="12458" spans="1:1" s="556" customFormat="1" ht="12" hidden="1" customHeight="1">
      <c r="A12458" s="576"/>
    </row>
    <row r="12459" spans="1:1" s="556" customFormat="1" ht="12" hidden="1" customHeight="1">
      <c r="A12459" s="576"/>
    </row>
    <row r="12460" spans="1:1" s="556" customFormat="1" ht="12" hidden="1" customHeight="1">
      <c r="A12460" s="576"/>
    </row>
    <row r="12461" spans="1:1" s="556" customFormat="1" ht="12" hidden="1" customHeight="1">
      <c r="A12461" s="576"/>
    </row>
    <row r="12462" spans="1:1" s="556" customFormat="1" ht="12" hidden="1" customHeight="1">
      <c r="A12462" s="576"/>
    </row>
    <row r="12463" spans="1:1" s="556" customFormat="1" ht="12" hidden="1" customHeight="1">
      <c r="A12463" s="576"/>
    </row>
    <row r="12464" spans="1:1" s="556" customFormat="1" ht="12" hidden="1" customHeight="1">
      <c r="A12464" s="576"/>
    </row>
    <row r="12465" spans="1:1" s="556" customFormat="1" ht="12" hidden="1" customHeight="1">
      <c r="A12465" s="576"/>
    </row>
    <row r="12466" spans="1:1" s="556" customFormat="1" ht="12" hidden="1" customHeight="1">
      <c r="A12466" s="576"/>
    </row>
    <row r="12467" spans="1:1" s="556" customFormat="1" ht="12" hidden="1" customHeight="1">
      <c r="A12467" s="576"/>
    </row>
    <row r="12468" spans="1:1" s="556" customFormat="1" ht="12" hidden="1" customHeight="1">
      <c r="A12468" s="576"/>
    </row>
    <row r="12469" spans="1:1" s="556" customFormat="1" ht="12" hidden="1" customHeight="1">
      <c r="A12469" s="576"/>
    </row>
    <row r="12470" spans="1:1" s="556" customFormat="1" ht="12" hidden="1" customHeight="1">
      <c r="A12470" s="576"/>
    </row>
    <row r="12471" spans="1:1" s="556" customFormat="1" ht="12" hidden="1" customHeight="1">
      <c r="A12471" s="576"/>
    </row>
    <row r="12472" spans="1:1" s="556" customFormat="1" ht="12" hidden="1" customHeight="1">
      <c r="A12472" s="576"/>
    </row>
    <row r="12473" spans="1:1" s="556" customFormat="1" ht="12" hidden="1" customHeight="1">
      <c r="A12473" s="576"/>
    </row>
    <row r="12474" spans="1:1" s="556" customFormat="1" ht="12" hidden="1" customHeight="1">
      <c r="A12474" s="576"/>
    </row>
    <row r="12475" spans="1:1" s="556" customFormat="1" ht="12" hidden="1" customHeight="1">
      <c r="A12475" s="576"/>
    </row>
    <row r="12476" spans="1:1" s="556" customFormat="1" ht="12" hidden="1" customHeight="1">
      <c r="A12476" s="576"/>
    </row>
    <row r="12477" spans="1:1" s="556" customFormat="1" ht="12" hidden="1" customHeight="1">
      <c r="A12477" s="576"/>
    </row>
    <row r="12478" spans="1:1" s="556" customFormat="1" ht="12" hidden="1" customHeight="1">
      <c r="A12478" s="576"/>
    </row>
    <row r="12479" spans="1:1" s="556" customFormat="1" ht="12" hidden="1" customHeight="1">
      <c r="A12479" s="576"/>
    </row>
    <row r="12480" spans="1:1" s="556" customFormat="1" ht="12" hidden="1" customHeight="1">
      <c r="A12480" s="576"/>
    </row>
    <row r="12481" spans="1:1" s="556" customFormat="1" ht="12" hidden="1" customHeight="1">
      <c r="A12481" s="576"/>
    </row>
    <row r="12482" spans="1:1" s="556" customFormat="1" ht="12" hidden="1" customHeight="1">
      <c r="A12482" s="576"/>
    </row>
    <row r="12483" spans="1:1" s="556" customFormat="1" ht="12" hidden="1" customHeight="1">
      <c r="A12483" s="576"/>
    </row>
    <row r="12484" spans="1:1" s="556" customFormat="1" ht="12" hidden="1" customHeight="1">
      <c r="A12484" s="576"/>
    </row>
    <row r="12485" spans="1:1" s="556" customFormat="1" ht="12" hidden="1" customHeight="1">
      <c r="A12485" s="576"/>
    </row>
    <row r="12486" spans="1:1" s="556" customFormat="1" ht="12" hidden="1" customHeight="1">
      <c r="A12486" s="576"/>
    </row>
    <row r="12487" spans="1:1" s="556" customFormat="1" ht="12" hidden="1" customHeight="1">
      <c r="A12487" s="576"/>
    </row>
    <row r="12488" spans="1:1" s="556" customFormat="1" ht="12" hidden="1" customHeight="1">
      <c r="A12488" s="576"/>
    </row>
    <row r="12489" spans="1:1" s="556" customFormat="1" ht="12" hidden="1" customHeight="1">
      <c r="A12489" s="576"/>
    </row>
    <row r="12490" spans="1:1" s="556" customFormat="1" ht="12" hidden="1" customHeight="1">
      <c r="A12490" s="576"/>
    </row>
    <row r="12491" spans="1:1" s="556" customFormat="1" ht="12" hidden="1" customHeight="1">
      <c r="A12491" s="576"/>
    </row>
    <row r="12492" spans="1:1" s="556" customFormat="1" ht="12" hidden="1" customHeight="1">
      <c r="A12492" s="576"/>
    </row>
    <row r="12493" spans="1:1" s="556" customFormat="1" ht="12" hidden="1" customHeight="1">
      <c r="A12493" s="576"/>
    </row>
    <row r="12494" spans="1:1" s="556" customFormat="1" ht="12" hidden="1" customHeight="1">
      <c r="A12494" s="576"/>
    </row>
    <row r="12495" spans="1:1" s="556" customFormat="1" ht="12" hidden="1" customHeight="1">
      <c r="A12495" s="576"/>
    </row>
    <row r="12496" spans="1:1" s="556" customFormat="1" ht="12" hidden="1" customHeight="1">
      <c r="A12496" s="576"/>
    </row>
    <row r="12497" spans="1:1" s="556" customFormat="1" ht="12" hidden="1" customHeight="1">
      <c r="A12497" s="576"/>
    </row>
    <row r="12498" spans="1:1" s="556" customFormat="1" ht="12" hidden="1" customHeight="1">
      <c r="A12498" s="576"/>
    </row>
    <row r="12499" spans="1:1" s="556" customFormat="1" ht="12" hidden="1" customHeight="1">
      <c r="A12499" s="576"/>
    </row>
    <row r="12500" spans="1:1" s="556" customFormat="1" ht="12" hidden="1" customHeight="1">
      <c r="A12500" s="576"/>
    </row>
    <row r="12501" spans="1:1" s="556" customFormat="1" ht="12" hidden="1" customHeight="1">
      <c r="A12501" s="576"/>
    </row>
    <row r="12502" spans="1:1" s="556" customFormat="1" ht="12" hidden="1" customHeight="1">
      <c r="A12502" s="576"/>
    </row>
    <row r="12503" spans="1:1" s="556" customFormat="1" ht="12" hidden="1" customHeight="1">
      <c r="A12503" s="576"/>
    </row>
    <row r="12504" spans="1:1" s="556" customFormat="1" ht="12" hidden="1" customHeight="1">
      <c r="A12504" s="576"/>
    </row>
    <row r="12505" spans="1:1" s="556" customFormat="1" ht="12" hidden="1" customHeight="1">
      <c r="A12505" s="576"/>
    </row>
    <row r="12506" spans="1:1" s="556" customFormat="1" ht="12" hidden="1" customHeight="1">
      <c r="A12506" s="576"/>
    </row>
    <row r="12507" spans="1:1" s="556" customFormat="1" ht="12" hidden="1" customHeight="1">
      <c r="A12507" s="576"/>
    </row>
    <row r="12508" spans="1:1" s="556" customFormat="1" ht="12" hidden="1" customHeight="1">
      <c r="A12508" s="576"/>
    </row>
    <row r="12509" spans="1:1" s="556" customFormat="1" ht="12" hidden="1" customHeight="1">
      <c r="A12509" s="576"/>
    </row>
    <row r="12510" spans="1:1" s="556" customFormat="1" ht="12" hidden="1" customHeight="1">
      <c r="A12510" s="576"/>
    </row>
    <row r="12511" spans="1:1" s="556" customFormat="1" ht="12" hidden="1" customHeight="1">
      <c r="A12511" s="576"/>
    </row>
    <row r="12512" spans="1:1" s="556" customFormat="1" ht="12" hidden="1" customHeight="1">
      <c r="A12512" s="576"/>
    </row>
    <row r="12513" spans="1:1" s="556" customFormat="1" ht="12" hidden="1" customHeight="1">
      <c r="A12513" s="576"/>
    </row>
    <row r="12514" spans="1:1" s="556" customFormat="1" ht="12" hidden="1" customHeight="1">
      <c r="A12514" s="576"/>
    </row>
    <row r="12515" spans="1:1" s="556" customFormat="1" ht="12" hidden="1" customHeight="1">
      <c r="A12515" s="576"/>
    </row>
    <row r="12516" spans="1:1" s="556" customFormat="1" ht="12" hidden="1" customHeight="1">
      <c r="A12516" s="576"/>
    </row>
    <row r="12517" spans="1:1" s="556" customFormat="1" ht="12" hidden="1" customHeight="1">
      <c r="A12517" s="576"/>
    </row>
    <row r="12518" spans="1:1" s="556" customFormat="1" ht="12" hidden="1" customHeight="1">
      <c r="A12518" s="576"/>
    </row>
    <row r="12519" spans="1:1" s="556" customFormat="1" ht="12" hidden="1" customHeight="1">
      <c r="A12519" s="576"/>
    </row>
    <row r="12520" spans="1:1" s="556" customFormat="1" ht="12" hidden="1" customHeight="1">
      <c r="A12520" s="576"/>
    </row>
    <row r="12521" spans="1:1" s="556" customFormat="1" ht="12" hidden="1" customHeight="1">
      <c r="A12521" s="576"/>
    </row>
    <row r="12522" spans="1:1" s="556" customFormat="1" ht="12" hidden="1" customHeight="1">
      <c r="A12522" s="576"/>
    </row>
    <row r="12523" spans="1:1" s="556" customFormat="1" ht="12" hidden="1" customHeight="1">
      <c r="A12523" s="576"/>
    </row>
    <row r="12524" spans="1:1" s="556" customFormat="1" ht="12" hidden="1" customHeight="1">
      <c r="A12524" s="576"/>
    </row>
    <row r="12525" spans="1:1" s="556" customFormat="1" ht="12" hidden="1" customHeight="1">
      <c r="A12525" s="576"/>
    </row>
    <row r="12526" spans="1:1" s="556" customFormat="1" ht="12" hidden="1" customHeight="1">
      <c r="A12526" s="576"/>
    </row>
    <row r="12527" spans="1:1" s="556" customFormat="1" ht="12" hidden="1" customHeight="1">
      <c r="A12527" s="576"/>
    </row>
    <row r="12528" spans="1:1" s="556" customFormat="1" ht="12" hidden="1" customHeight="1">
      <c r="A12528" s="576"/>
    </row>
    <row r="12529" spans="1:1" s="556" customFormat="1" ht="12" hidden="1" customHeight="1">
      <c r="A12529" s="576"/>
    </row>
    <row r="12530" spans="1:1" s="556" customFormat="1" ht="12" hidden="1" customHeight="1">
      <c r="A12530" s="576"/>
    </row>
    <row r="12531" spans="1:1" s="556" customFormat="1" ht="12" hidden="1" customHeight="1">
      <c r="A12531" s="576"/>
    </row>
    <row r="12532" spans="1:1" s="556" customFormat="1" ht="12" hidden="1" customHeight="1">
      <c r="A12532" s="576"/>
    </row>
    <row r="12533" spans="1:1" s="556" customFormat="1" ht="12" hidden="1" customHeight="1">
      <c r="A12533" s="576"/>
    </row>
    <row r="12534" spans="1:1" s="556" customFormat="1" ht="12" hidden="1" customHeight="1">
      <c r="A12534" s="576"/>
    </row>
    <row r="12535" spans="1:1" s="556" customFormat="1" ht="12" hidden="1" customHeight="1">
      <c r="A12535" s="576"/>
    </row>
    <row r="12536" spans="1:1" s="556" customFormat="1" ht="12" hidden="1" customHeight="1">
      <c r="A12536" s="576"/>
    </row>
    <row r="12537" spans="1:1" s="556" customFormat="1" ht="12" hidden="1" customHeight="1">
      <c r="A12537" s="576"/>
    </row>
    <row r="12538" spans="1:1" s="556" customFormat="1" ht="12" hidden="1" customHeight="1">
      <c r="A12538" s="576"/>
    </row>
    <row r="12539" spans="1:1" s="556" customFormat="1" ht="12" hidden="1" customHeight="1">
      <c r="A12539" s="576"/>
    </row>
    <row r="12540" spans="1:1" s="556" customFormat="1" ht="12" hidden="1" customHeight="1">
      <c r="A12540" s="576"/>
    </row>
    <row r="12541" spans="1:1" s="556" customFormat="1" ht="12" hidden="1" customHeight="1">
      <c r="A12541" s="576"/>
    </row>
    <row r="12542" spans="1:1" s="556" customFormat="1" ht="12" hidden="1" customHeight="1">
      <c r="A12542" s="576"/>
    </row>
    <row r="12543" spans="1:1" s="556" customFormat="1" ht="12" hidden="1" customHeight="1">
      <c r="A12543" s="576"/>
    </row>
    <row r="12544" spans="1:1" s="556" customFormat="1" ht="12" hidden="1" customHeight="1">
      <c r="A12544" s="576"/>
    </row>
    <row r="12545" spans="1:1" s="556" customFormat="1" ht="12" hidden="1" customHeight="1">
      <c r="A12545" s="576"/>
    </row>
    <row r="12546" spans="1:1" s="556" customFormat="1" ht="12" hidden="1" customHeight="1">
      <c r="A12546" s="576"/>
    </row>
    <row r="12547" spans="1:1" s="556" customFormat="1" ht="12" hidden="1" customHeight="1">
      <c r="A12547" s="576"/>
    </row>
    <row r="12548" spans="1:1" s="556" customFormat="1" ht="12" hidden="1" customHeight="1">
      <c r="A12548" s="576"/>
    </row>
    <row r="12549" spans="1:1" s="556" customFormat="1" ht="12" hidden="1" customHeight="1">
      <c r="A12549" s="576"/>
    </row>
    <row r="12550" spans="1:1" s="556" customFormat="1" ht="12" hidden="1" customHeight="1">
      <c r="A12550" s="576"/>
    </row>
    <row r="12551" spans="1:1" s="556" customFormat="1" ht="12" hidden="1" customHeight="1">
      <c r="A12551" s="576"/>
    </row>
    <row r="12552" spans="1:1" s="556" customFormat="1" ht="12" hidden="1" customHeight="1">
      <c r="A12552" s="576"/>
    </row>
    <row r="12553" spans="1:1" s="556" customFormat="1" ht="12" hidden="1" customHeight="1">
      <c r="A12553" s="576"/>
    </row>
    <row r="12554" spans="1:1" s="556" customFormat="1" ht="12" hidden="1" customHeight="1">
      <c r="A12554" s="576"/>
    </row>
    <row r="12555" spans="1:1" s="556" customFormat="1" ht="12" hidden="1" customHeight="1">
      <c r="A12555" s="576"/>
    </row>
    <row r="12556" spans="1:1" s="556" customFormat="1" ht="12" hidden="1" customHeight="1">
      <c r="A12556" s="576"/>
    </row>
    <row r="12557" spans="1:1" s="556" customFormat="1" ht="12" hidden="1" customHeight="1">
      <c r="A12557" s="576"/>
    </row>
    <row r="12558" spans="1:1" s="556" customFormat="1" ht="12" hidden="1" customHeight="1">
      <c r="A12558" s="576"/>
    </row>
    <row r="12559" spans="1:1" s="556" customFormat="1" ht="12" hidden="1" customHeight="1">
      <c r="A12559" s="576"/>
    </row>
    <row r="12560" spans="1:1" s="556" customFormat="1" ht="12" hidden="1" customHeight="1">
      <c r="A12560" s="576"/>
    </row>
    <row r="12561" spans="1:1" s="556" customFormat="1" ht="12" hidden="1" customHeight="1">
      <c r="A12561" s="576"/>
    </row>
    <row r="12562" spans="1:1" s="556" customFormat="1" ht="12" hidden="1" customHeight="1">
      <c r="A12562" s="576"/>
    </row>
    <row r="12563" spans="1:1" s="556" customFormat="1" ht="12" hidden="1" customHeight="1">
      <c r="A12563" s="576"/>
    </row>
    <row r="12564" spans="1:1" s="556" customFormat="1" ht="12" hidden="1" customHeight="1">
      <c r="A12564" s="576"/>
    </row>
    <row r="12565" spans="1:1" s="556" customFormat="1" ht="12" hidden="1" customHeight="1">
      <c r="A12565" s="576"/>
    </row>
    <row r="12566" spans="1:1" s="556" customFormat="1" ht="12" hidden="1" customHeight="1">
      <c r="A12566" s="576"/>
    </row>
    <row r="12567" spans="1:1" s="556" customFormat="1" ht="12" hidden="1" customHeight="1">
      <c r="A12567" s="576"/>
    </row>
    <row r="12568" spans="1:1" s="556" customFormat="1" ht="12" hidden="1" customHeight="1">
      <c r="A12568" s="576"/>
    </row>
    <row r="12569" spans="1:1" s="556" customFormat="1" ht="12" hidden="1" customHeight="1">
      <c r="A12569" s="576"/>
    </row>
    <row r="12570" spans="1:1" s="556" customFormat="1" ht="12" hidden="1" customHeight="1">
      <c r="A12570" s="576"/>
    </row>
    <row r="12571" spans="1:1" s="556" customFormat="1" ht="12" hidden="1" customHeight="1">
      <c r="A12571" s="576"/>
    </row>
    <row r="12572" spans="1:1" s="556" customFormat="1" ht="12" hidden="1" customHeight="1">
      <c r="A12572" s="576"/>
    </row>
    <row r="12573" spans="1:1" s="556" customFormat="1" ht="12" hidden="1" customHeight="1">
      <c r="A12573" s="576"/>
    </row>
    <row r="12574" spans="1:1" s="556" customFormat="1" ht="12" hidden="1" customHeight="1">
      <c r="A12574" s="576"/>
    </row>
    <row r="12575" spans="1:1" s="556" customFormat="1" ht="12" hidden="1" customHeight="1">
      <c r="A12575" s="576"/>
    </row>
    <row r="12576" spans="1:1" s="556" customFormat="1" ht="12" hidden="1" customHeight="1">
      <c r="A12576" s="576"/>
    </row>
    <row r="12577" spans="1:1" s="556" customFormat="1" ht="12" hidden="1" customHeight="1">
      <c r="A12577" s="576"/>
    </row>
    <row r="12578" spans="1:1" s="556" customFormat="1" ht="12" hidden="1" customHeight="1">
      <c r="A12578" s="576"/>
    </row>
    <row r="12579" spans="1:1" s="556" customFormat="1" ht="12" hidden="1" customHeight="1">
      <c r="A12579" s="576"/>
    </row>
    <row r="12580" spans="1:1" s="556" customFormat="1" ht="12" hidden="1" customHeight="1">
      <c r="A12580" s="576"/>
    </row>
    <row r="12581" spans="1:1" s="556" customFormat="1" ht="12" hidden="1" customHeight="1">
      <c r="A12581" s="576"/>
    </row>
    <row r="12582" spans="1:1" s="556" customFormat="1" ht="12" hidden="1" customHeight="1">
      <c r="A12582" s="576"/>
    </row>
    <row r="12583" spans="1:1" s="556" customFormat="1" ht="12" hidden="1" customHeight="1">
      <c r="A12583" s="576"/>
    </row>
    <row r="12584" spans="1:1" s="556" customFormat="1" ht="12" hidden="1" customHeight="1">
      <c r="A12584" s="576"/>
    </row>
    <row r="12585" spans="1:1" s="556" customFormat="1" ht="12" hidden="1" customHeight="1">
      <c r="A12585" s="576"/>
    </row>
    <row r="12586" spans="1:1" s="556" customFormat="1" ht="12" hidden="1" customHeight="1">
      <c r="A12586" s="576"/>
    </row>
    <row r="12587" spans="1:1" s="556" customFormat="1" ht="12" hidden="1" customHeight="1">
      <c r="A12587" s="576"/>
    </row>
    <row r="12588" spans="1:1" s="556" customFormat="1" ht="12" hidden="1" customHeight="1">
      <c r="A12588" s="576"/>
    </row>
    <row r="12589" spans="1:1" s="556" customFormat="1" ht="12" hidden="1" customHeight="1">
      <c r="A12589" s="576"/>
    </row>
    <row r="12590" spans="1:1" s="556" customFormat="1" ht="12" hidden="1" customHeight="1">
      <c r="A12590" s="576"/>
    </row>
    <row r="12591" spans="1:1" s="556" customFormat="1" ht="12" hidden="1" customHeight="1">
      <c r="A12591" s="576"/>
    </row>
    <row r="12592" spans="1:1" s="556" customFormat="1" ht="12" hidden="1" customHeight="1">
      <c r="A12592" s="576"/>
    </row>
    <row r="12593" spans="1:1" s="556" customFormat="1" ht="12" hidden="1" customHeight="1">
      <c r="A12593" s="576"/>
    </row>
    <row r="12594" spans="1:1" s="556" customFormat="1" ht="12" hidden="1" customHeight="1">
      <c r="A12594" s="576"/>
    </row>
    <row r="12595" spans="1:1" s="556" customFormat="1" ht="12" hidden="1" customHeight="1">
      <c r="A12595" s="576"/>
    </row>
    <row r="12596" spans="1:1" s="556" customFormat="1" ht="12" hidden="1" customHeight="1">
      <c r="A12596" s="576"/>
    </row>
    <row r="12597" spans="1:1" s="556" customFormat="1" ht="12" hidden="1" customHeight="1">
      <c r="A12597" s="576"/>
    </row>
    <row r="12598" spans="1:1" s="556" customFormat="1" ht="12" hidden="1" customHeight="1">
      <c r="A12598" s="576"/>
    </row>
    <row r="12599" spans="1:1" s="556" customFormat="1" ht="12" hidden="1" customHeight="1">
      <c r="A12599" s="576"/>
    </row>
    <row r="12600" spans="1:1" s="556" customFormat="1" ht="12" hidden="1" customHeight="1">
      <c r="A12600" s="576"/>
    </row>
    <row r="12601" spans="1:1" s="556" customFormat="1" ht="12" hidden="1" customHeight="1">
      <c r="A12601" s="576"/>
    </row>
    <row r="12602" spans="1:1" s="556" customFormat="1" ht="12" hidden="1" customHeight="1">
      <c r="A12602" s="576"/>
    </row>
    <row r="12603" spans="1:1" s="556" customFormat="1" ht="12" hidden="1" customHeight="1">
      <c r="A12603" s="576"/>
    </row>
    <row r="12604" spans="1:1" s="556" customFormat="1" ht="12" hidden="1" customHeight="1">
      <c r="A12604" s="576"/>
    </row>
    <row r="12605" spans="1:1" s="556" customFormat="1" ht="12" hidden="1" customHeight="1">
      <c r="A12605" s="576"/>
    </row>
    <row r="12606" spans="1:1" s="556" customFormat="1" ht="12" hidden="1" customHeight="1">
      <c r="A12606" s="576"/>
    </row>
    <row r="12607" spans="1:1" s="556" customFormat="1" ht="12" hidden="1" customHeight="1">
      <c r="A12607" s="576"/>
    </row>
    <row r="12608" spans="1:1" s="556" customFormat="1" ht="12" hidden="1" customHeight="1">
      <c r="A12608" s="576"/>
    </row>
    <row r="12609" spans="1:1" s="556" customFormat="1" ht="12" hidden="1" customHeight="1">
      <c r="A12609" s="576"/>
    </row>
    <row r="12610" spans="1:1" s="556" customFormat="1" ht="12" hidden="1" customHeight="1">
      <c r="A12610" s="576"/>
    </row>
    <row r="12611" spans="1:1" s="556" customFormat="1" ht="12" hidden="1" customHeight="1">
      <c r="A12611" s="576"/>
    </row>
    <row r="12612" spans="1:1" s="556" customFormat="1" ht="12" hidden="1" customHeight="1">
      <c r="A12612" s="576"/>
    </row>
    <row r="12613" spans="1:1" s="556" customFormat="1" ht="12" hidden="1" customHeight="1">
      <c r="A12613" s="576"/>
    </row>
    <row r="12614" spans="1:1" s="556" customFormat="1" ht="12" hidden="1" customHeight="1">
      <c r="A12614" s="576"/>
    </row>
    <row r="12615" spans="1:1" s="556" customFormat="1" ht="12" hidden="1" customHeight="1">
      <c r="A12615" s="576"/>
    </row>
    <row r="12616" spans="1:1" s="556" customFormat="1" ht="12" hidden="1" customHeight="1">
      <c r="A12616" s="576"/>
    </row>
    <row r="12617" spans="1:1" s="556" customFormat="1" ht="12" hidden="1" customHeight="1">
      <c r="A12617" s="576"/>
    </row>
    <row r="12618" spans="1:1" s="556" customFormat="1" ht="12" hidden="1" customHeight="1">
      <c r="A12618" s="576"/>
    </row>
    <row r="12619" spans="1:1" s="556" customFormat="1" ht="12" hidden="1" customHeight="1">
      <c r="A12619" s="576"/>
    </row>
    <row r="12620" spans="1:1" s="556" customFormat="1" ht="12" hidden="1" customHeight="1">
      <c r="A12620" s="576"/>
    </row>
    <row r="12621" spans="1:1" s="556" customFormat="1" ht="12" hidden="1" customHeight="1">
      <c r="A12621" s="576"/>
    </row>
    <row r="12622" spans="1:1" s="556" customFormat="1" ht="12" hidden="1" customHeight="1">
      <c r="A12622" s="576"/>
    </row>
    <row r="12623" spans="1:1" s="556" customFormat="1" ht="12" hidden="1" customHeight="1">
      <c r="A12623" s="576"/>
    </row>
    <row r="12624" spans="1:1" s="556" customFormat="1" ht="12" hidden="1" customHeight="1">
      <c r="A12624" s="576"/>
    </row>
    <row r="12625" spans="1:1" s="556" customFormat="1" ht="12" hidden="1" customHeight="1">
      <c r="A12625" s="576"/>
    </row>
    <row r="12626" spans="1:1" s="556" customFormat="1" ht="12" hidden="1" customHeight="1">
      <c r="A12626" s="576"/>
    </row>
    <row r="12627" spans="1:1" s="556" customFormat="1" ht="12" hidden="1" customHeight="1">
      <c r="A12627" s="576"/>
    </row>
    <row r="12628" spans="1:1" s="556" customFormat="1" ht="12" hidden="1" customHeight="1">
      <c r="A12628" s="576"/>
    </row>
    <row r="12629" spans="1:1" s="556" customFormat="1" ht="12" hidden="1" customHeight="1">
      <c r="A12629" s="576"/>
    </row>
    <row r="12630" spans="1:1" s="556" customFormat="1" ht="12" hidden="1" customHeight="1">
      <c r="A12630" s="576"/>
    </row>
    <row r="12631" spans="1:1" s="556" customFormat="1" ht="12" hidden="1" customHeight="1">
      <c r="A12631" s="576"/>
    </row>
    <row r="12632" spans="1:1" s="556" customFormat="1" ht="12" hidden="1" customHeight="1">
      <c r="A12632" s="576"/>
    </row>
    <row r="12633" spans="1:1" s="556" customFormat="1" ht="12" hidden="1" customHeight="1">
      <c r="A12633" s="576"/>
    </row>
    <row r="12634" spans="1:1" s="556" customFormat="1" ht="12" hidden="1" customHeight="1">
      <c r="A12634" s="576"/>
    </row>
    <row r="12635" spans="1:1" s="556" customFormat="1" ht="12" hidden="1" customHeight="1">
      <c r="A12635" s="576"/>
    </row>
    <row r="12636" spans="1:1" s="556" customFormat="1" ht="12" hidden="1" customHeight="1">
      <c r="A12636" s="576"/>
    </row>
    <row r="12637" spans="1:1" s="556" customFormat="1" ht="12" hidden="1" customHeight="1">
      <c r="A12637" s="576"/>
    </row>
    <row r="12638" spans="1:1" s="556" customFormat="1" ht="12" hidden="1" customHeight="1">
      <c r="A12638" s="576"/>
    </row>
    <row r="12639" spans="1:1" s="556" customFormat="1" ht="12" hidden="1" customHeight="1">
      <c r="A12639" s="576"/>
    </row>
    <row r="12640" spans="1:1" s="556" customFormat="1" ht="12" hidden="1" customHeight="1">
      <c r="A12640" s="576"/>
    </row>
    <row r="12641" spans="1:1" s="556" customFormat="1" ht="12" hidden="1" customHeight="1">
      <c r="A12641" s="576"/>
    </row>
    <row r="12642" spans="1:1" s="556" customFormat="1" ht="12" hidden="1" customHeight="1">
      <c r="A12642" s="576"/>
    </row>
    <row r="12643" spans="1:1" s="556" customFormat="1" ht="12" hidden="1" customHeight="1">
      <c r="A12643" s="576"/>
    </row>
    <row r="12644" spans="1:1" s="556" customFormat="1" ht="12" hidden="1" customHeight="1">
      <c r="A12644" s="576"/>
    </row>
    <row r="12645" spans="1:1" s="556" customFormat="1" ht="12" hidden="1" customHeight="1">
      <c r="A12645" s="576"/>
    </row>
    <row r="12646" spans="1:1" s="556" customFormat="1" ht="12" hidden="1" customHeight="1">
      <c r="A12646" s="576"/>
    </row>
    <row r="12647" spans="1:1" s="556" customFormat="1" ht="12" hidden="1" customHeight="1">
      <c r="A12647" s="576"/>
    </row>
    <row r="12648" spans="1:1" s="556" customFormat="1" ht="12" hidden="1" customHeight="1">
      <c r="A12648" s="576"/>
    </row>
    <row r="12649" spans="1:1" s="556" customFormat="1" ht="12" hidden="1" customHeight="1">
      <c r="A12649" s="576"/>
    </row>
    <row r="12650" spans="1:1" s="556" customFormat="1" ht="12" hidden="1" customHeight="1">
      <c r="A12650" s="576"/>
    </row>
    <row r="12651" spans="1:1" s="556" customFormat="1" ht="12" hidden="1" customHeight="1">
      <c r="A12651" s="576"/>
    </row>
    <row r="12652" spans="1:1" s="556" customFormat="1" ht="12" hidden="1" customHeight="1">
      <c r="A12652" s="576"/>
    </row>
    <row r="12653" spans="1:1" s="556" customFormat="1" ht="12" hidden="1" customHeight="1">
      <c r="A12653" s="576"/>
    </row>
    <row r="12654" spans="1:1" s="556" customFormat="1" ht="12" hidden="1" customHeight="1">
      <c r="A12654" s="576"/>
    </row>
    <row r="12655" spans="1:1" s="556" customFormat="1" ht="12" hidden="1" customHeight="1">
      <c r="A12655" s="576"/>
    </row>
    <row r="12656" spans="1:1" s="556" customFormat="1" ht="12" hidden="1" customHeight="1">
      <c r="A12656" s="576"/>
    </row>
    <row r="12657" spans="1:1" s="556" customFormat="1" ht="12" hidden="1" customHeight="1">
      <c r="A12657" s="576"/>
    </row>
    <row r="12658" spans="1:1" s="556" customFormat="1" ht="12" hidden="1" customHeight="1">
      <c r="A12658" s="576"/>
    </row>
    <row r="12659" spans="1:1" s="556" customFormat="1" ht="12" hidden="1" customHeight="1">
      <c r="A12659" s="576"/>
    </row>
    <row r="12660" spans="1:1" s="556" customFormat="1" ht="12" hidden="1" customHeight="1">
      <c r="A12660" s="576"/>
    </row>
    <row r="12661" spans="1:1" s="556" customFormat="1" ht="12" hidden="1" customHeight="1">
      <c r="A12661" s="576"/>
    </row>
    <row r="12662" spans="1:1" s="556" customFormat="1" ht="12" hidden="1" customHeight="1">
      <c r="A12662" s="576"/>
    </row>
    <row r="12663" spans="1:1" s="556" customFormat="1" ht="12" hidden="1" customHeight="1">
      <c r="A12663" s="576"/>
    </row>
    <row r="12664" spans="1:1" s="556" customFormat="1" ht="12" hidden="1" customHeight="1">
      <c r="A12664" s="576"/>
    </row>
    <row r="12665" spans="1:1" s="556" customFormat="1" ht="12" hidden="1" customHeight="1">
      <c r="A12665" s="576"/>
    </row>
    <row r="12666" spans="1:1" s="556" customFormat="1" ht="12" hidden="1" customHeight="1">
      <c r="A12666" s="576"/>
    </row>
    <row r="12667" spans="1:1" s="556" customFormat="1" ht="12" hidden="1" customHeight="1">
      <c r="A12667" s="576"/>
    </row>
    <row r="12668" spans="1:1" s="556" customFormat="1" ht="12" hidden="1" customHeight="1">
      <c r="A12668" s="576"/>
    </row>
    <row r="12669" spans="1:1" s="556" customFormat="1" ht="12" hidden="1" customHeight="1">
      <c r="A12669" s="576"/>
    </row>
    <row r="12670" spans="1:1" s="556" customFormat="1" ht="12" hidden="1" customHeight="1">
      <c r="A12670" s="576"/>
    </row>
    <row r="12671" spans="1:1" s="556" customFormat="1" ht="12" hidden="1" customHeight="1">
      <c r="A12671" s="576"/>
    </row>
    <row r="12672" spans="1:1" s="556" customFormat="1" ht="12" hidden="1" customHeight="1">
      <c r="A12672" s="576"/>
    </row>
    <row r="12673" spans="1:1" s="556" customFormat="1" ht="12" hidden="1" customHeight="1">
      <c r="A12673" s="576"/>
    </row>
    <row r="12674" spans="1:1" s="556" customFormat="1" ht="12" hidden="1" customHeight="1">
      <c r="A12674" s="576"/>
    </row>
    <row r="12675" spans="1:1" s="556" customFormat="1" ht="12" hidden="1" customHeight="1">
      <c r="A12675" s="576"/>
    </row>
    <row r="12676" spans="1:1" s="556" customFormat="1" ht="12" hidden="1" customHeight="1">
      <c r="A12676" s="576"/>
    </row>
    <row r="12677" spans="1:1" s="556" customFormat="1" ht="12" hidden="1" customHeight="1">
      <c r="A12677" s="576"/>
    </row>
    <row r="12678" spans="1:1" s="556" customFormat="1" ht="12" hidden="1" customHeight="1">
      <c r="A12678" s="576"/>
    </row>
    <row r="12679" spans="1:1" s="556" customFormat="1" ht="12" hidden="1" customHeight="1">
      <c r="A12679" s="576"/>
    </row>
    <row r="12680" spans="1:1" s="556" customFormat="1" ht="12" hidden="1" customHeight="1">
      <c r="A12680" s="576"/>
    </row>
    <row r="12681" spans="1:1" s="556" customFormat="1" ht="12" hidden="1" customHeight="1">
      <c r="A12681" s="576"/>
    </row>
    <row r="12682" spans="1:1" s="556" customFormat="1" ht="12" hidden="1" customHeight="1">
      <c r="A12682" s="576"/>
    </row>
    <row r="12683" spans="1:1" s="556" customFormat="1" ht="12" hidden="1" customHeight="1">
      <c r="A12683" s="576"/>
    </row>
    <row r="12684" spans="1:1" s="556" customFormat="1" ht="12" hidden="1" customHeight="1">
      <c r="A12684" s="576"/>
    </row>
    <row r="12685" spans="1:1" s="556" customFormat="1" ht="12" hidden="1" customHeight="1">
      <c r="A12685" s="576"/>
    </row>
    <row r="12686" spans="1:1" s="556" customFormat="1" ht="12" hidden="1" customHeight="1">
      <c r="A12686" s="576"/>
    </row>
    <row r="12687" spans="1:1" s="556" customFormat="1" ht="12" hidden="1" customHeight="1">
      <c r="A12687" s="576"/>
    </row>
    <row r="12688" spans="1:1" s="556" customFormat="1" ht="12" hidden="1" customHeight="1">
      <c r="A12688" s="576"/>
    </row>
    <row r="12689" spans="1:1" s="556" customFormat="1" ht="12" hidden="1" customHeight="1">
      <c r="A12689" s="576"/>
    </row>
    <row r="12690" spans="1:1" s="556" customFormat="1" ht="12" hidden="1" customHeight="1">
      <c r="A12690" s="576"/>
    </row>
    <row r="12691" spans="1:1" s="556" customFormat="1" ht="12" hidden="1" customHeight="1">
      <c r="A12691" s="576"/>
    </row>
    <row r="12692" spans="1:1" s="556" customFormat="1" ht="12" hidden="1" customHeight="1">
      <c r="A12692" s="576"/>
    </row>
    <row r="12693" spans="1:1" s="556" customFormat="1" ht="12" hidden="1" customHeight="1">
      <c r="A12693" s="576"/>
    </row>
    <row r="12694" spans="1:1" s="556" customFormat="1" ht="12" hidden="1" customHeight="1">
      <c r="A12694" s="576"/>
    </row>
    <row r="12695" spans="1:1" s="556" customFormat="1" ht="12" hidden="1" customHeight="1">
      <c r="A12695" s="576"/>
    </row>
    <row r="12696" spans="1:1" s="556" customFormat="1" ht="12" hidden="1" customHeight="1">
      <c r="A12696" s="576"/>
    </row>
    <row r="12697" spans="1:1" s="556" customFormat="1" ht="12" hidden="1" customHeight="1">
      <c r="A12697" s="576"/>
    </row>
    <row r="12698" spans="1:1" s="556" customFormat="1" ht="12" hidden="1" customHeight="1">
      <c r="A12698" s="576"/>
    </row>
    <row r="12699" spans="1:1" s="556" customFormat="1" ht="12" hidden="1" customHeight="1">
      <c r="A12699" s="576"/>
    </row>
    <row r="12700" spans="1:1" s="556" customFormat="1" ht="12" hidden="1" customHeight="1">
      <c r="A12700" s="576"/>
    </row>
    <row r="12701" spans="1:1" s="556" customFormat="1" ht="12" hidden="1" customHeight="1">
      <c r="A12701" s="576"/>
    </row>
    <row r="12702" spans="1:1" s="556" customFormat="1" ht="12" hidden="1" customHeight="1">
      <c r="A12702" s="576"/>
    </row>
    <row r="12703" spans="1:1" s="556" customFormat="1" ht="12" hidden="1" customHeight="1">
      <c r="A12703" s="576"/>
    </row>
    <row r="12704" spans="1:1" s="556" customFormat="1" ht="12" hidden="1" customHeight="1">
      <c r="A12704" s="576"/>
    </row>
    <row r="12705" spans="1:1" s="556" customFormat="1" ht="12" hidden="1" customHeight="1">
      <c r="A12705" s="576"/>
    </row>
    <row r="12706" spans="1:1" s="556" customFormat="1" ht="12" hidden="1" customHeight="1">
      <c r="A12706" s="576"/>
    </row>
    <row r="12707" spans="1:1" s="556" customFormat="1" ht="12" hidden="1" customHeight="1">
      <c r="A12707" s="576"/>
    </row>
    <row r="12708" spans="1:1" s="556" customFormat="1" ht="12" hidden="1" customHeight="1">
      <c r="A12708" s="576"/>
    </row>
    <row r="12709" spans="1:1" s="556" customFormat="1" ht="12" hidden="1" customHeight="1">
      <c r="A12709" s="576"/>
    </row>
    <row r="12710" spans="1:1" s="556" customFormat="1" ht="12" hidden="1" customHeight="1">
      <c r="A12710" s="576"/>
    </row>
    <row r="12711" spans="1:1" s="556" customFormat="1" ht="12" hidden="1" customHeight="1">
      <c r="A12711" s="576"/>
    </row>
    <row r="12712" spans="1:1" s="556" customFormat="1" ht="12" hidden="1" customHeight="1">
      <c r="A12712" s="576"/>
    </row>
    <row r="12713" spans="1:1" s="556" customFormat="1" ht="12" hidden="1" customHeight="1">
      <c r="A12713" s="576"/>
    </row>
    <row r="12714" spans="1:1" s="556" customFormat="1" ht="12" hidden="1" customHeight="1">
      <c r="A12714" s="576"/>
    </row>
    <row r="12715" spans="1:1" s="556" customFormat="1" ht="12" hidden="1" customHeight="1">
      <c r="A12715" s="576"/>
    </row>
    <row r="12716" spans="1:1" s="556" customFormat="1" ht="12" hidden="1" customHeight="1">
      <c r="A12716" s="576"/>
    </row>
    <row r="12717" spans="1:1" s="556" customFormat="1" ht="12" hidden="1" customHeight="1">
      <c r="A12717" s="576"/>
    </row>
    <row r="12718" spans="1:1" s="556" customFormat="1" ht="12" hidden="1" customHeight="1">
      <c r="A12718" s="576"/>
    </row>
    <row r="12719" spans="1:1" s="556" customFormat="1" ht="12" hidden="1" customHeight="1">
      <c r="A12719" s="576"/>
    </row>
    <row r="12720" spans="1:1" s="556" customFormat="1" ht="12" hidden="1" customHeight="1">
      <c r="A12720" s="576"/>
    </row>
    <row r="12721" spans="1:1" s="556" customFormat="1" ht="12" hidden="1" customHeight="1">
      <c r="A12721" s="576"/>
    </row>
    <row r="12722" spans="1:1" s="556" customFormat="1" ht="12" hidden="1" customHeight="1">
      <c r="A12722" s="576"/>
    </row>
    <row r="12723" spans="1:1" s="556" customFormat="1" ht="12" hidden="1" customHeight="1">
      <c r="A12723" s="576"/>
    </row>
    <row r="12724" spans="1:1" s="556" customFormat="1" ht="12" hidden="1" customHeight="1">
      <c r="A12724" s="576"/>
    </row>
    <row r="12725" spans="1:1" s="556" customFormat="1" ht="12" hidden="1" customHeight="1">
      <c r="A12725" s="576"/>
    </row>
    <row r="12726" spans="1:1" s="556" customFormat="1" ht="12" hidden="1" customHeight="1">
      <c r="A12726" s="576"/>
    </row>
    <row r="12727" spans="1:1" s="556" customFormat="1" ht="12" hidden="1" customHeight="1">
      <c r="A12727" s="576"/>
    </row>
    <row r="12728" spans="1:1" s="556" customFormat="1" ht="12" hidden="1" customHeight="1">
      <c r="A12728" s="576"/>
    </row>
    <row r="12729" spans="1:1" s="556" customFormat="1" ht="12" hidden="1" customHeight="1">
      <c r="A12729" s="576"/>
    </row>
    <row r="12730" spans="1:1" s="556" customFormat="1" ht="12" hidden="1" customHeight="1">
      <c r="A12730" s="576"/>
    </row>
    <row r="12731" spans="1:1" s="556" customFormat="1" ht="12" hidden="1" customHeight="1">
      <c r="A12731" s="576"/>
    </row>
    <row r="12732" spans="1:1" s="556" customFormat="1" ht="12" hidden="1" customHeight="1">
      <c r="A12732" s="576"/>
    </row>
    <row r="12733" spans="1:1" s="556" customFormat="1" ht="12" hidden="1" customHeight="1">
      <c r="A12733" s="576"/>
    </row>
    <row r="12734" spans="1:1" s="556" customFormat="1" ht="12" hidden="1" customHeight="1">
      <c r="A12734" s="576"/>
    </row>
    <row r="12735" spans="1:1" s="556" customFormat="1" ht="12" hidden="1" customHeight="1">
      <c r="A12735" s="576"/>
    </row>
    <row r="12736" spans="1:1" s="556" customFormat="1" ht="12" hidden="1" customHeight="1">
      <c r="A12736" s="576"/>
    </row>
    <row r="12737" spans="1:1" s="556" customFormat="1" ht="12" hidden="1" customHeight="1">
      <c r="A12737" s="576"/>
    </row>
    <row r="12738" spans="1:1" s="556" customFormat="1" ht="12" hidden="1" customHeight="1">
      <c r="A12738" s="576"/>
    </row>
    <row r="12739" spans="1:1" s="556" customFormat="1" ht="12" hidden="1" customHeight="1">
      <c r="A12739" s="576"/>
    </row>
    <row r="12740" spans="1:1" s="556" customFormat="1" ht="12" hidden="1" customHeight="1">
      <c r="A12740" s="576"/>
    </row>
    <row r="12741" spans="1:1" s="556" customFormat="1" ht="12" hidden="1" customHeight="1">
      <c r="A12741" s="576"/>
    </row>
    <row r="12742" spans="1:1" s="556" customFormat="1" ht="12" hidden="1" customHeight="1">
      <c r="A12742" s="576"/>
    </row>
    <row r="12743" spans="1:1" s="556" customFormat="1" ht="12" hidden="1" customHeight="1">
      <c r="A12743" s="576"/>
    </row>
    <row r="12744" spans="1:1" s="556" customFormat="1" ht="12" hidden="1" customHeight="1">
      <c r="A12744" s="576"/>
    </row>
    <row r="12745" spans="1:1" s="556" customFormat="1" ht="12" hidden="1" customHeight="1">
      <c r="A12745" s="576"/>
    </row>
    <row r="12746" spans="1:1" s="556" customFormat="1" ht="12" hidden="1" customHeight="1">
      <c r="A12746" s="576"/>
    </row>
    <row r="12747" spans="1:1" s="556" customFormat="1" ht="12" hidden="1" customHeight="1">
      <c r="A12747" s="576"/>
    </row>
    <row r="12748" spans="1:1" s="556" customFormat="1" ht="12" hidden="1" customHeight="1">
      <c r="A12748" s="576"/>
    </row>
    <row r="12749" spans="1:1" s="556" customFormat="1" ht="12" hidden="1" customHeight="1">
      <c r="A12749" s="576"/>
    </row>
    <row r="12750" spans="1:1" s="556" customFormat="1" ht="12" hidden="1" customHeight="1">
      <c r="A12750" s="576"/>
    </row>
    <row r="12751" spans="1:1" s="556" customFormat="1" ht="12" hidden="1" customHeight="1">
      <c r="A12751" s="576"/>
    </row>
    <row r="12752" spans="1:1" s="556" customFormat="1" ht="12" hidden="1" customHeight="1">
      <c r="A12752" s="576"/>
    </row>
    <row r="12753" spans="1:1" s="556" customFormat="1" ht="12" hidden="1" customHeight="1">
      <c r="A12753" s="576"/>
    </row>
    <row r="12754" spans="1:1" s="556" customFormat="1" ht="12" hidden="1" customHeight="1">
      <c r="A12754" s="576"/>
    </row>
    <row r="12755" spans="1:1" s="556" customFormat="1" ht="12" hidden="1" customHeight="1">
      <c r="A12755" s="576"/>
    </row>
    <row r="12756" spans="1:1" s="556" customFormat="1" ht="12" hidden="1" customHeight="1">
      <c r="A12756" s="576"/>
    </row>
    <row r="12757" spans="1:1" s="556" customFormat="1" ht="12" hidden="1" customHeight="1">
      <c r="A12757" s="576"/>
    </row>
    <row r="12758" spans="1:1" s="556" customFormat="1" ht="12" hidden="1" customHeight="1">
      <c r="A12758" s="576"/>
    </row>
    <row r="12759" spans="1:1" s="556" customFormat="1" ht="12" hidden="1" customHeight="1">
      <c r="A12759" s="576"/>
    </row>
    <row r="12760" spans="1:1" s="556" customFormat="1" ht="12" hidden="1" customHeight="1">
      <c r="A12760" s="576"/>
    </row>
    <row r="12761" spans="1:1" s="556" customFormat="1" ht="12" hidden="1" customHeight="1">
      <c r="A12761" s="576"/>
    </row>
    <row r="12762" spans="1:1" s="556" customFormat="1" ht="12" hidden="1" customHeight="1">
      <c r="A12762" s="576"/>
    </row>
    <row r="12763" spans="1:1" s="556" customFormat="1" ht="12" hidden="1" customHeight="1">
      <c r="A12763" s="576"/>
    </row>
    <row r="12764" spans="1:1" s="556" customFormat="1" ht="12" hidden="1" customHeight="1">
      <c r="A12764" s="576"/>
    </row>
    <row r="12765" spans="1:1" s="556" customFormat="1" ht="12" hidden="1" customHeight="1">
      <c r="A12765" s="576"/>
    </row>
    <row r="12766" spans="1:1" s="556" customFormat="1" ht="12" hidden="1" customHeight="1">
      <c r="A12766" s="576"/>
    </row>
    <row r="12767" spans="1:1" s="556" customFormat="1" ht="12" hidden="1" customHeight="1">
      <c r="A12767" s="576"/>
    </row>
    <row r="12768" spans="1:1" s="556" customFormat="1" ht="12" hidden="1" customHeight="1">
      <c r="A12768" s="576"/>
    </row>
    <row r="12769" spans="1:1" s="556" customFormat="1" ht="12" hidden="1" customHeight="1">
      <c r="A12769" s="576"/>
    </row>
    <row r="12770" spans="1:1" s="556" customFormat="1" ht="12" hidden="1" customHeight="1">
      <c r="A12770" s="576"/>
    </row>
    <row r="12771" spans="1:1" s="556" customFormat="1" ht="12" hidden="1" customHeight="1">
      <c r="A12771" s="576"/>
    </row>
    <row r="12772" spans="1:1" s="556" customFormat="1" ht="12" hidden="1" customHeight="1">
      <c r="A12772" s="576"/>
    </row>
    <row r="12773" spans="1:1" s="556" customFormat="1" ht="12" hidden="1" customHeight="1">
      <c r="A12773" s="576"/>
    </row>
    <row r="12774" spans="1:1" s="556" customFormat="1" ht="12" hidden="1" customHeight="1">
      <c r="A12774" s="576"/>
    </row>
    <row r="12775" spans="1:1" s="556" customFormat="1" ht="12" hidden="1" customHeight="1">
      <c r="A12775" s="576"/>
    </row>
    <row r="12776" spans="1:1" s="556" customFormat="1" ht="12" hidden="1" customHeight="1">
      <c r="A12776" s="576"/>
    </row>
    <row r="12777" spans="1:1" s="556" customFormat="1" ht="12" hidden="1" customHeight="1">
      <c r="A12777" s="576"/>
    </row>
    <row r="12778" spans="1:1" s="556" customFormat="1" ht="12" hidden="1" customHeight="1">
      <c r="A12778" s="576"/>
    </row>
    <row r="12779" spans="1:1" s="556" customFormat="1" ht="12" hidden="1" customHeight="1">
      <c r="A12779" s="576"/>
    </row>
    <row r="12780" spans="1:1" s="556" customFormat="1" ht="12" hidden="1" customHeight="1">
      <c r="A12780" s="576"/>
    </row>
    <row r="12781" spans="1:1" s="556" customFormat="1" ht="12" hidden="1" customHeight="1">
      <c r="A12781" s="576"/>
    </row>
    <row r="12782" spans="1:1" s="556" customFormat="1" ht="12" hidden="1" customHeight="1">
      <c r="A12782" s="576"/>
    </row>
    <row r="12783" spans="1:1" s="556" customFormat="1" ht="12" hidden="1" customHeight="1">
      <c r="A12783" s="576"/>
    </row>
    <row r="12784" spans="1:1" s="556" customFormat="1" ht="12" hidden="1" customHeight="1">
      <c r="A12784" s="576"/>
    </row>
    <row r="12785" spans="1:1" s="556" customFormat="1" ht="12" hidden="1" customHeight="1">
      <c r="A12785" s="576"/>
    </row>
    <row r="12786" spans="1:1" s="556" customFormat="1" ht="12" hidden="1" customHeight="1">
      <c r="A12786" s="576"/>
    </row>
    <row r="12787" spans="1:1" s="556" customFormat="1" ht="12" hidden="1" customHeight="1">
      <c r="A12787" s="576"/>
    </row>
    <row r="12788" spans="1:1" s="556" customFormat="1" ht="12" hidden="1" customHeight="1">
      <c r="A12788" s="576"/>
    </row>
    <row r="12789" spans="1:1" s="556" customFormat="1" ht="12" hidden="1" customHeight="1">
      <c r="A12789" s="576"/>
    </row>
    <row r="12790" spans="1:1" s="556" customFormat="1" ht="12" hidden="1" customHeight="1">
      <c r="A12790" s="576"/>
    </row>
    <row r="12791" spans="1:1" s="556" customFormat="1" ht="12" hidden="1" customHeight="1">
      <c r="A12791" s="576"/>
    </row>
    <row r="12792" spans="1:1" s="556" customFormat="1" ht="12" hidden="1" customHeight="1">
      <c r="A12792" s="576"/>
    </row>
    <row r="12793" spans="1:1" s="556" customFormat="1" ht="12" hidden="1" customHeight="1">
      <c r="A12793" s="576"/>
    </row>
    <row r="12794" spans="1:1" s="556" customFormat="1" ht="12" hidden="1" customHeight="1">
      <c r="A12794" s="576"/>
    </row>
    <row r="12795" spans="1:1" s="556" customFormat="1" ht="12" hidden="1" customHeight="1">
      <c r="A12795" s="576"/>
    </row>
    <row r="12796" spans="1:1" s="556" customFormat="1" ht="12" hidden="1" customHeight="1">
      <c r="A12796" s="576"/>
    </row>
    <row r="12797" spans="1:1" s="556" customFormat="1" ht="12" hidden="1" customHeight="1">
      <c r="A12797" s="576"/>
    </row>
    <row r="12798" spans="1:1" s="556" customFormat="1" ht="12" hidden="1" customHeight="1">
      <c r="A12798" s="576"/>
    </row>
    <row r="12799" spans="1:1" s="556" customFormat="1" ht="12" hidden="1" customHeight="1">
      <c r="A12799" s="576"/>
    </row>
    <row r="12800" spans="1:1" s="556" customFormat="1" ht="12" hidden="1" customHeight="1">
      <c r="A12800" s="576"/>
    </row>
    <row r="12801" spans="1:1" s="556" customFormat="1" ht="12" hidden="1" customHeight="1">
      <c r="A12801" s="576"/>
    </row>
    <row r="12802" spans="1:1" s="556" customFormat="1" ht="12" hidden="1" customHeight="1">
      <c r="A12802" s="576"/>
    </row>
    <row r="12803" spans="1:1" s="556" customFormat="1" ht="12" hidden="1" customHeight="1">
      <c r="A12803" s="576"/>
    </row>
    <row r="12804" spans="1:1" s="556" customFormat="1" ht="12" hidden="1" customHeight="1">
      <c r="A12804" s="576"/>
    </row>
    <row r="12805" spans="1:1" s="556" customFormat="1" ht="12" hidden="1" customHeight="1">
      <c r="A12805" s="576"/>
    </row>
    <row r="12806" spans="1:1" s="556" customFormat="1" ht="12" hidden="1" customHeight="1">
      <c r="A12806" s="576"/>
    </row>
    <row r="12807" spans="1:1" s="556" customFormat="1" ht="12" hidden="1" customHeight="1">
      <c r="A12807" s="576"/>
    </row>
    <row r="12808" spans="1:1" s="556" customFormat="1" ht="12" hidden="1" customHeight="1">
      <c r="A12808" s="576"/>
    </row>
    <row r="12809" spans="1:1" s="556" customFormat="1" ht="12" hidden="1" customHeight="1">
      <c r="A12809" s="576"/>
    </row>
    <row r="12810" spans="1:1" s="556" customFormat="1" ht="12" hidden="1" customHeight="1">
      <c r="A12810" s="576"/>
    </row>
    <row r="12811" spans="1:1" s="556" customFormat="1" ht="12" hidden="1" customHeight="1">
      <c r="A12811" s="576"/>
    </row>
    <row r="12812" spans="1:1" s="556" customFormat="1" ht="12" hidden="1" customHeight="1">
      <c r="A12812" s="576"/>
    </row>
    <row r="12813" spans="1:1" s="556" customFormat="1" ht="12" hidden="1" customHeight="1">
      <c r="A12813" s="576"/>
    </row>
    <row r="12814" spans="1:1" s="556" customFormat="1" ht="12" hidden="1" customHeight="1">
      <c r="A12814" s="576"/>
    </row>
    <row r="12815" spans="1:1" s="556" customFormat="1" ht="12" hidden="1" customHeight="1">
      <c r="A12815" s="576"/>
    </row>
    <row r="12816" spans="1:1" s="556" customFormat="1" ht="12" hidden="1" customHeight="1">
      <c r="A12816" s="576"/>
    </row>
    <row r="12817" spans="1:1" s="556" customFormat="1" ht="12" hidden="1" customHeight="1">
      <c r="A12817" s="576"/>
    </row>
    <row r="12818" spans="1:1" s="556" customFormat="1" ht="12" hidden="1" customHeight="1">
      <c r="A12818" s="576"/>
    </row>
    <row r="12819" spans="1:1" s="556" customFormat="1" ht="12" hidden="1" customHeight="1">
      <c r="A12819" s="576"/>
    </row>
    <row r="12820" spans="1:1" s="556" customFormat="1" ht="12" hidden="1" customHeight="1">
      <c r="A12820" s="576"/>
    </row>
    <row r="12821" spans="1:1" s="556" customFormat="1" ht="12" hidden="1" customHeight="1">
      <c r="A12821" s="576"/>
    </row>
    <row r="12822" spans="1:1" s="556" customFormat="1" ht="12" hidden="1" customHeight="1">
      <c r="A12822" s="576"/>
    </row>
    <row r="12823" spans="1:1" s="556" customFormat="1" ht="12" hidden="1" customHeight="1">
      <c r="A12823" s="576"/>
    </row>
    <row r="12824" spans="1:1" s="556" customFormat="1" ht="12" hidden="1" customHeight="1">
      <c r="A12824" s="576"/>
    </row>
    <row r="12825" spans="1:1" s="556" customFormat="1" ht="12" hidden="1" customHeight="1">
      <c r="A12825" s="576"/>
    </row>
    <row r="12826" spans="1:1" s="556" customFormat="1" ht="12" hidden="1" customHeight="1">
      <c r="A12826" s="576"/>
    </row>
    <row r="12827" spans="1:1" s="556" customFormat="1" ht="12" hidden="1" customHeight="1">
      <c r="A12827" s="576"/>
    </row>
    <row r="12828" spans="1:1" s="556" customFormat="1" ht="12" hidden="1" customHeight="1">
      <c r="A12828" s="576"/>
    </row>
    <row r="12829" spans="1:1" s="556" customFormat="1" ht="12" hidden="1" customHeight="1">
      <c r="A12829" s="576"/>
    </row>
    <row r="12830" spans="1:1" s="556" customFormat="1" ht="12" hidden="1" customHeight="1">
      <c r="A12830" s="576"/>
    </row>
    <row r="12831" spans="1:1" s="556" customFormat="1" ht="12" hidden="1" customHeight="1">
      <c r="A12831" s="576"/>
    </row>
    <row r="12832" spans="1:1" s="556" customFormat="1" ht="12" hidden="1" customHeight="1">
      <c r="A12832" s="576"/>
    </row>
    <row r="12833" spans="1:1" s="556" customFormat="1" ht="12" hidden="1" customHeight="1">
      <c r="A12833" s="576"/>
    </row>
    <row r="12834" spans="1:1" s="556" customFormat="1" ht="12" hidden="1" customHeight="1">
      <c r="A12834" s="576"/>
    </row>
    <row r="12835" spans="1:1" s="556" customFormat="1" ht="12" hidden="1" customHeight="1">
      <c r="A12835" s="576"/>
    </row>
    <row r="12836" spans="1:1" s="556" customFormat="1" ht="12" hidden="1" customHeight="1">
      <c r="A12836" s="576"/>
    </row>
    <row r="12837" spans="1:1" s="556" customFormat="1" ht="12" hidden="1" customHeight="1">
      <c r="A12837" s="576"/>
    </row>
    <row r="12838" spans="1:1" s="556" customFormat="1" ht="12" hidden="1" customHeight="1">
      <c r="A12838" s="576"/>
    </row>
    <row r="12839" spans="1:1" s="556" customFormat="1" ht="12" hidden="1" customHeight="1">
      <c r="A12839" s="576"/>
    </row>
    <row r="12840" spans="1:1" s="556" customFormat="1" ht="12" hidden="1" customHeight="1">
      <c r="A12840" s="576"/>
    </row>
    <row r="12841" spans="1:1" s="556" customFormat="1" ht="12" hidden="1" customHeight="1">
      <c r="A12841" s="576"/>
    </row>
    <row r="12842" spans="1:1" s="556" customFormat="1" ht="12" hidden="1" customHeight="1">
      <c r="A12842" s="576"/>
    </row>
    <row r="12843" spans="1:1" s="556" customFormat="1" ht="12" hidden="1" customHeight="1">
      <c r="A12843" s="576"/>
    </row>
    <row r="12844" spans="1:1" s="556" customFormat="1" ht="12" hidden="1" customHeight="1">
      <c r="A12844" s="576"/>
    </row>
    <row r="12845" spans="1:1" s="556" customFormat="1" ht="12" hidden="1" customHeight="1">
      <c r="A12845" s="576"/>
    </row>
    <row r="12846" spans="1:1" s="556" customFormat="1" ht="12" hidden="1" customHeight="1">
      <c r="A12846" s="576"/>
    </row>
    <row r="12847" spans="1:1" s="556" customFormat="1" ht="12" hidden="1" customHeight="1">
      <c r="A12847" s="576"/>
    </row>
    <row r="12848" spans="1:1" s="556" customFormat="1" ht="12" hidden="1" customHeight="1">
      <c r="A12848" s="576"/>
    </row>
    <row r="12849" spans="1:1" s="556" customFormat="1" ht="12" hidden="1" customHeight="1">
      <c r="A12849" s="576"/>
    </row>
    <row r="12850" spans="1:1" s="556" customFormat="1" ht="12" hidden="1" customHeight="1">
      <c r="A12850" s="576"/>
    </row>
    <row r="12851" spans="1:1" s="556" customFormat="1" ht="12" hidden="1" customHeight="1">
      <c r="A12851" s="576"/>
    </row>
    <row r="12852" spans="1:1" s="556" customFormat="1" ht="12" hidden="1" customHeight="1">
      <c r="A12852" s="576"/>
    </row>
    <row r="12853" spans="1:1" s="556" customFormat="1" ht="12" hidden="1" customHeight="1">
      <c r="A12853" s="576"/>
    </row>
    <row r="12854" spans="1:1" s="556" customFormat="1" ht="12" hidden="1" customHeight="1">
      <c r="A12854" s="576"/>
    </row>
    <row r="12855" spans="1:1" s="556" customFormat="1" ht="12" hidden="1" customHeight="1">
      <c r="A12855" s="576"/>
    </row>
    <row r="12856" spans="1:1" s="556" customFormat="1" ht="12" hidden="1" customHeight="1">
      <c r="A12856" s="576"/>
    </row>
    <row r="12857" spans="1:1" s="556" customFormat="1" ht="12" hidden="1" customHeight="1">
      <c r="A12857" s="576"/>
    </row>
    <row r="12858" spans="1:1" s="556" customFormat="1" ht="12" hidden="1" customHeight="1">
      <c r="A12858" s="576"/>
    </row>
    <row r="12859" spans="1:1" s="556" customFormat="1" ht="12" hidden="1" customHeight="1">
      <c r="A12859" s="576"/>
    </row>
    <row r="12860" spans="1:1" s="556" customFormat="1" ht="12" hidden="1" customHeight="1">
      <c r="A12860" s="576"/>
    </row>
    <row r="12861" spans="1:1" s="556" customFormat="1" ht="12" hidden="1" customHeight="1">
      <c r="A12861" s="576"/>
    </row>
    <row r="12862" spans="1:1" s="556" customFormat="1" ht="12" hidden="1" customHeight="1">
      <c r="A12862" s="576"/>
    </row>
    <row r="12863" spans="1:1" s="556" customFormat="1" ht="12" hidden="1" customHeight="1">
      <c r="A12863" s="576"/>
    </row>
    <row r="12864" spans="1:1" s="556" customFormat="1" ht="12" hidden="1" customHeight="1">
      <c r="A12864" s="576"/>
    </row>
    <row r="12865" spans="1:1" s="556" customFormat="1" ht="12" hidden="1" customHeight="1">
      <c r="A12865" s="576"/>
    </row>
    <row r="12866" spans="1:1" s="556" customFormat="1" ht="12" hidden="1" customHeight="1">
      <c r="A12866" s="576"/>
    </row>
    <row r="12867" spans="1:1" s="556" customFormat="1" ht="12" hidden="1" customHeight="1">
      <c r="A12867" s="576"/>
    </row>
    <row r="12868" spans="1:1" s="556" customFormat="1" ht="12" hidden="1" customHeight="1">
      <c r="A12868" s="576"/>
    </row>
    <row r="12869" spans="1:1" s="556" customFormat="1" ht="12" hidden="1" customHeight="1">
      <c r="A12869" s="576"/>
    </row>
    <row r="12870" spans="1:1" s="556" customFormat="1" ht="12" hidden="1" customHeight="1">
      <c r="A12870" s="576"/>
    </row>
    <row r="12871" spans="1:1" s="556" customFormat="1" ht="12" hidden="1" customHeight="1">
      <c r="A12871" s="576"/>
    </row>
    <row r="12872" spans="1:1" s="556" customFormat="1" ht="12" hidden="1" customHeight="1">
      <c r="A12872" s="576"/>
    </row>
    <row r="12873" spans="1:1" s="556" customFormat="1" ht="12" hidden="1" customHeight="1">
      <c r="A12873" s="576"/>
    </row>
    <row r="12874" spans="1:1" s="556" customFormat="1" ht="12" hidden="1" customHeight="1">
      <c r="A12874" s="576"/>
    </row>
    <row r="12875" spans="1:1" s="556" customFormat="1" ht="12" hidden="1" customHeight="1">
      <c r="A12875" s="576"/>
    </row>
    <row r="12876" spans="1:1" s="556" customFormat="1" ht="12" hidden="1" customHeight="1">
      <c r="A12876" s="576"/>
    </row>
    <row r="12877" spans="1:1" s="556" customFormat="1" ht="12" hidden="1" customHeight="1">
      <c r="A12877" s="576"/>
    </row>
    <row r="12878" spans="1:1" s="556" customFormat="1" ht="12" hidden="1" customHeight="1">
      <c r="A12878" s="576"/>
    </row>
    <row r="12879" spans="1:1" s="556" customFormat="1" ht="12" hidden="1" customHeight="1">
      <c r="A12879" s="576"/>
    </row>
    <row r="12880" spans="1:1" s="556" customFormat="1" ht="12" hidden="1" customHeight="1">
      <c r="A12880" s="576"/>
    </row>
    <row r="12881" spans="1:1" s="556" customFormat="1" ht="12" hidden="1" customHeight="1">
      <c r="A12881" s="576"/>
    </row>
    <row r="12882" spans="1:1" s="556" customFormat="1" ht="12" hidden="1" customHeight="1">
      <c r="A12882" s="576"/>
    </row>
    <row r="12883" spans="1:1" s="556" customFormat="1" ht="12" hidden="1" customHeight="1">
      <c r="A12883" s="576"/>
    </row>
    <row r="12884" spans="1:1" s="556" customFormat="1" ht="12" hidden="1" customHeight="1">
      <c r="A12884" s="576"/>
    </row>
    <row r="12885" spans="1:1" s="556" customFormat="1" ht="12" hidden="1" customHeight="1">
      <c r="A12885" s="576"/>
    </row>
    <row r="12886" spans="1:1" s="556" customFormat="1" ht="12" hidden="1" customHeight="1">
      <c r="A12886" s="576"/>
    </row>
    <row r="12887" spans="1:1" s="556" customFormat="1" ht="12" hidden="1" customHeight="1">
      <c r="A12887" s="576"/>
    </row>
    <row r="12888" spans="1:1" s="556" customFormat="1" ht="12" hidden="1" customHeight="1">
      <c r="A12888" s="576"/>
    </row>
    <row r="12889" spans="1:1" s="556" customFormat="1" ht="12" hidden="1" customHeight="1">
      <c r="A12889" s="576"/>
    </row>
    <row r="12890" spans="1:1" s="556" customFormat="1" ht="12" hidden="1" customHeight="1">
      <c r="A12890" s="576"/>
    </row>
    <row r="12891" spans="1:1" s="556" customFormat="1" ht="12" hidden="1" customHeight="1">
      <c r="A12891" s="576"/>
    </row>
    <row r="12892" spans="1:1" s="556" customFormat="1" ht="12" hidden="1" customHeight="1">
      <c r="A12892" s="576"/>
    </row>
    <row r="12893" spans="1:1" s="556" customFormat="1" ht="12" hidden="1" customHeight="1">
      <c r="A12893" s="576"/>
    </row>
    <row r="12894" spans="1:1" s="556" customFormat="1" ht="12" hidden="1" customHeight="1">
      <c r="A12894" s="576"/>
    </row>
    <row r="12895" spans="1:1" s="556" customFormat="1" ht="12" hidden="1" customHeight="1">
      <c r="A12895" s="576"/>
    </row>
    <row r="12896" spans="1:1" s="556" customFormat="1" ht="12" hidden="1" customHeight="1">
      <c r="A12896" s="576"/>
    </row>
    <row r="12897" spans="1:1" s="556" customFormat="1" ht="12" hidden="1" customHeight="1">
      <c r="A12897" s="576"/>
    </row>
    <row r="12898" spans="1:1" s="556" customFormat="1" ht="12" hidden="1" customHeight="1">
      <c r="A12898" s="576"/>
    </row>
    <row r="12899" spans="1:1" s="556" customFormat="1" ht="12" hidden="1" customHeight="1">
      <c r="A12899" s="576"/>
    </row>
    <row r="12900" spans="1:1" s="556" customFormat="1" ht="12" hidden="1" customHeight="1">
      <c r="A12900" s="576"/>
    </row>
    <row r="12901" spans="1:1" s="556" customFormat="1" ht="12" hidden="1" customHeight="1">
      <c r="A12901" s="576"/>
    </row>
    <row r="12902" spans="1:1" s="556" customFormat="1" ht="12" hidden="1" customHeight="1">
      <c r="A12902" s="576"/>
    </row>
    <row r="12903" spans="1:1" s="556" customFormat="1" ht="12" hidden="1" customHeight="1">
      <c r="A12903" s="576"/>
    </row>
    <row r="12904" spans="1:1" s="556" customFormat="1" ht="12" hidden="1" customHeight="1">
      <c r="A12904" s="576"/>
    </row>
    <row r="12905" spans="1:1" s="556" customFormat="1" ht="12" hidden="1" customHeight="1">
      <c r="A12905" s="576"/>
    </row>
    <row r="12906" spans="1:1" s="556" customFormat="1" ht="12" hidden="1" customHeight="1">
      <c r="A12906" s="576"/>
    </row>
    <row r="12907" spans="1:1" s="556" customFormat="1" ht="12" hidden="1" customHeight="1">
      <c r="A12907" s="576"/>
    </row>
    <row r="12908" spans="1:1" s="556" customFormat="1" ht="12" hidden="1" customHeight="1">
      <c r="A12908" s="576"/>
    </row>
    <row r="12909" spans="1:1" s="556" customFormat="1" ht="12" hidden="1" customHeight="1">
      <c r="A12909" s="576"/>
    </row>
    <row r="12910" spans="1:1" s="556" customFormat="1" ht="12" hidden="1" customHeight="1">
      <c r="A12910" s="576"/>
    </row>
    <row r="12911" spans="1:1" s="556" customFormat="1" ht="12" hidden="1" customHeight="1">
      <c r="A12911" s="576"/>
    </row>
    <row r="12912" spans="1:1" s="556" customFormat="1" ht="12" hidden="1" customHeight="1">
      <c r="A12912" s="576"/>
    </row>
    <row r="12913" spans="1:1" s="556" customFormat="1" ht="12" hidden="1" customHeight="1">
      <c r="A12913" s="576"/>
    </row>
    <row r="12914" spans="1:1" s="556" customFormat="1" ht="12" hidden="1" customHeight="1">
      <c r="A12914" s="576"/>
    </row>
    <row r="12915" spans="1:1" s="556" customFormat="1" ht="12" hidden="1" customHeight="1">
      <c r="A12915" s="576"/>
    </row>
    <row r="12916" spans="1:1" s="556" customFormat="1" ht="12" hidden="1" customHeight="1">
      <c r="A12916" s="576"/>
    </row>
    <row r="12917" spans="1:1" s="556" customFormat="1" ht="12" hidden="1" customHeight="1">
      <c r="A12917" s="576"/>
    </row>
    <row r="12918" spans="1:1" s="556" customFormat="1" ht="12" hidden="1" customHeight="1">
      <c r="A12918" s="576"/>
    </row>
    <row r="12919" spans="1:1" s="556" customFormat="1" ht="12" hidden="1" customHeight="1">
      <c r="A12919" s="576"/>
    </row>
    <row r="12920" spans="1:1" s="556" customFormat="1" ht="12" hidden="1" customHeight="1">
      <c r="A12920" s="576"/>
    </row>
    <row r="12921" spans="1:1" s="556" customFormat="1" ht="12" hidden="1" customHeight="1">
      <c r="A12921" s="576"/>
    </row>
    <row r="12922" spans="1:1" s="556" customFormat="1" ht="12" hidden="1" customHeight="1">
      <c r="A12922" s="576"/>
    </row>
    <row r="12923" spans="1:1" s="556" customFormat="1" ht="12" hidden="1" customHeight="1">
      <c r="A12923" s="576"/>
    </row>
    <row r="12924" spans="1:1" s="556" customFormat="1" ht="12" hidden="1" customHeight="1">
      <c r="A12924" s="576"/>
    </row>
    <row r="12925" spans="1:1" s="556" customFormat="1" ht="12" hidden="1" customHeight="1">
      <c r="A12925" s="576"/>
    </row>
    <row r="12926" spans="1:1" s="556" customFormat="1" ht="12" hidden="1" customHeight="1">
      <c r="A12926" s="576"/>
    </row>
    <row r="12927" spans="1:1" s="556" customFormat="1" ht="12" hidden="1" customHeight="1">
      <c r="A12927" s="576"/>
    </row>
    <row r="12928" spans="1:1" s="556" customFormat="1" ht="12" hidden="1" customHeight="1">
      <c r="A12928" s="576"/>
    </row>
    <row r="12929" spans="1:1" s="556" customFormat="1" ht="12" hidden="1" customHeight="1">
      <c r="A12929" s="576"/>
    </row>
    <row r="12930" spans="1:1" s="556" customFormat="1" ht="12" hidden="1" customHeight="1">
      <c r="A12930" s="576"/>
    </row>
    <row r="12931" spans="1:1" s="556" customFormat="1" ht="12" hidden="1" customHeight="1">
      <c r="A12931" s="576"/>
    </row>
    <row r="12932" spans="1:1" s="556" customFormat="1" ht="12" hidden="1" customHeight="1">
      <c r="A12932" s="576"/>
    </row>
    <row r="12933" spans="1:1" s="556" customFormat="1" ht="12" hidden="1" customHeight="1">
      <c r="A12933" s="576"/>
    </row>
    <row r="12934" spans="1:1" s="556" customFormat="1" ht="12" hidden="1" customHeight="1">
      <c r="A12934" s="576"/>
    </row>
    <row r="12935" spans="1:1" s="556" customFormat="1" ht="12" hidden="1" customHeight="1">
      <c r="A12935" s="576"/>
    </row>
    <row r="12936" spans="1:1" s="556" customFormat="1" ht="12" hidden="1" customHeight="1">
      <c r="A12936" s="576"/>
    </row>
    <row r="12937" spans="1:1" s="556" customFormat="1" ht="12" hidden="1" customHeight="1">
      <c r="A12937" s="576"/>
    </row>
    <row r="12938" spans="1:1" s="556" customFormat="1" ht="12" hidden="1" customHeight="1">
      <c r="A12938" s="576"/>
    </row>
    <row r="12939" spans="1:1" s="556" customFormat="1" ht="12" hidden="1" customHeight="1">
      <c r="A12939" s="576"/>
    </row>
    <row r="12940" spans="1:1" s="556" customFormat="1" ht="12" hidden="1" customHeight="1">
      <c r="A12940" s="576"/>
    </row>
    <row r="12941" spans="1:1" s="556" customFormat="1" ht="12" hidden="1" customHeight="1">
      <c r="A12941" s="576"/>
    </row>
    <row r="12942" spans="1:1" s="556" customFormat="1" ht="12" hidden="1" customHeight="1">
      <c r="A12942" s="576"/>
    </row>
    <row r="12943" spans="1:1" s="556" customFormat="1" ht="12" hidden="1" customHeight="1">
      <c r="A12943" s="576"/>
    </row>
    <row r="12944" spans="1:1" s="556" customFormat="1" ht="12" hidden="1" customHeight="1">
      <c r="A12944" s="576"/>
    </row>
    <row r="12945" spans="1:1" s="556" customFormat="1" ht="12" hidden="1" customHeight="1">
      <c r="A12945" s="576"/>
    </row>
    <row r="12946" spans="1:1" s="556" customFormat="1" ht="12" hidden="1" customHeight="1">
      <c r="A12946" s="576"/>
    </row>
    <row r="12947" spans="1:1" s="556" customFormat="1" ht="12" hidden="1" customHeight="1">
      <c r="A12947" s="576"/>
    </row>
    <row r="12948" spans="1:1" s="556" customFormat="1" ht="12" hidden="1" customHeight="1">
      <c r="A12948" s="576"/>
    </row>
    <row r="12949" spans="1:1" s="556" customFormat="1" ht="12" hidden="1" customHeight="1">
      <c r="A12949" s="576"/>
    </row>
    <row r="12950" spans="1:1" s="556" customFormat="1" ht="12" hidden="1" customHeight="1">
      <c r="A12950" s="576"/>
    </row>
    <row r="12951" spans="1:1" s="556" customFormat="1" ht="12" hidden="1" customHeight="1">
      <c r="A12951" s="576"/>
    </row>
    <row r="12952" spans="1:1" s="556" customFormat="1" ht="12" hidden="1" customHeight="1">
      <c r="A12952" s="576"/>
    </row>
    <row r="12953" spans="1:1" s="556" customFormat="1" ht="12" hidden="1" customHeight="1">
      <c r="A12953" s="576"/>
    </row>
    <row r="12954" spans="1:1" s="556" customFormat="1" ht="12" hidden="1" customHeight="1">
      <c r="A12954" s="576"/>
    </row>
    <row r="12955" spans="1:1" s="556" customFormat="1" ht="12" hidden="1" customHeight="1">
      <c r="A12955" s="576"/>
    </row>
    <row r="12956" spans="1:1" s="556" customFormat="1" ht="12" hidden="1" customHeight="1">
      <c r="A12956" s="576"/>
    </row>
    <row r="12957" spans="1:1" s="556" customFormat="1" ht="12" hidden="1" customHeight="1">
      <c r="A12957" s="576"/>
    </row>
    <row r="12958" spans="1:1" s="556" customFormat="1" ht="12" hidden="1" customHeight="1">
      <c r="A12958" s="576"/>
    </row>
    <row r="12959" spans="1:1" s="556" customFormat="1" ht="12" hidden="1" customHeight="1">
      <c r="A12959" s="576"/>
    </row>
    <row r="12960" spans="1:1" s="556" customFormat="1" ht="12" hidden="1" customHeight="1">
      <c r="A12960" s="576"/>
    </row>
    <row r="12961" spans="1:1" s="556" customFormat="1" ht="12" hidden="1" customHeight="1">
      <c r="A12961" s="576"/>
    </row>
    <row r="12962" spans="1:1" s="556" customFormat="1" ht="12" hidden="1" customHeight="1">
      <c r="A12962" s="576"/>
    </row>
    <row r="12963" spans="1:1" s="556" customFormat="1" ht="12" hidden="1" customHeight="1">
      <c r="A12963" s="576"/>
    </row>
    <row r="12964" spans="1:1" s="556" customFormat="1" ht="12" hidden="1" customHeight="1">
      <c r="A12964" s="576"/>
    </row>
    <row r="12965" spans="1:1" s="556" customFormat="1" ht="12" hidden="1" customHeight="1">
      <c r="A12965" s="576"/>
    </row>
    <row r="12966" spans="1:1" s="556" customFormat="1" ht="12" hidden="1" customHeight="1">
      <c r="A12966" s="576"/>
    </row>
    <row r="12967" spans="1:1" s="556" customFormat="1" ht="12" hidden="1" customHeight="1">
      <c r="A12967" s="576"/>
    </row>
    <row r="12968" spans="1:1" s="556" customFormat="1" ht="12" hidden="1" customHeight="1">
      <c r="A12968" s="576"/>
    </row>
    <row r="12969" spans="1:1" s="556" customFormat="1" ht="12" hidden="1" customHeight="1">
      <c r="A12969" s="576"/>
    </row>
    <row r="12970" spans="1:1" s="556" customFormat="1" ht="12" hidden="1" customHeight="1">
      <c r="A12970" s="576"/>
    </row>
    <row r="12971" spans="1:1" s="556" customFormat="1" ht="12" hidden="1" customHeight="1">
      <c r="A12971" s="576"/>
    </row>
    <row r="12972" spans="1:1" s="556" customFormat="1" ht="12" hidden="1" customHeight="1">
      <c r="A12972" s="576"/>
    </row>
    <row r="12973" spans="1:1" s="556" customFormat="1" ht="12" hidden="1" customHeight="1">
      <c r="A12973" s="576"/>
    </row>
    <row r="12974" spans="1:1" s="556" customFormat="1" ht="12" hidden="1" customHeight="1">
      <c r="A12974" s="576"/>
    </row>
    <row r="12975" spans="1:1" s="556" customFormat="1" ht="12" hidden="1" customHeight="1">
      <c r="A12975" s="576"/>
    </row>
    <row r="12976" spans="1:1" s="556" customFormat="1" ht="12" hidden="1" customHeight="1">
      <c r="A12976" s="576"/>
    </row>
    <row r="12977" spans="1:1" s="556" customFormat="1" ht="12" hidden="1" customHeight="1">
      <c r="A12977" s="576"/>
    </row>
    <row r="12978" spans="1:1" s="556" customFormat="1" ht="12" hidden="1" customHeight="1">
      <c r="A12978" s="576"/>
    </row>
    <row r="12979" spans="1:1" s="556" customFormat="1" ht="12" hidden="1" customHeight="1">
      <c r="A12979" s="576"/>
    </row>
    <row r="12980" spans="1:1" s="556" customFormat="1" ht="12" hidden="1" customHeight="1">
      <c r="A12980" s="576"/>
    </row>
    <row r="12981" spans="1:1" s="556" customFormat="1" ht="12" hidden="1" customHeight="1">
      <c r="A12981" s="576"/>
    </row>
    <row r="12982" spans="1:1" s="556" customFormat="1" ht="12" hidden="1" customHeight="1">
      <c r="A12982" s="576"/>
    </row>
    <row r="12983" spans="1:1" s="556" customFormat="1" ht="12" hidden="1" customHeight="1">
      <c r="A12983" s="576"/>
    </row>
    <row r="12984" spans="1:1" s="556" customFormat="1" ht="12" hidden="1" customHeight="1">
      <c r="A12984" s="576"/>
    </row>
    <row r="12985" spans="1:1" s="556" customFormat="1" ht="12" hidden="1" customHeight="1">
      <c r="A12985" s="576"/>
    </row>
    <row r="12986" spans="1:1" s="556" customFormat="1" ht="12" hidden="1" customHeight="1">
      <c r="A12986" s="576"/>
    </row>
    <row r="12987" spans="1:1" s="556" customFormat="1" ht="12" hidden="1" customHeight="1">
      <c r="A12987" s="576"/>
    </row>
    <row r="12988" spans="1:1" s="556" customFormat="1" ht="12" hidden="1" customHeight="1">
      <c r="A12988" s="576"/>
    </row>
    <row r="12989" spans="1:1" s="556" customFormat="1" ht="12" hidden="1" customHeight="1">
      <c r="A12989" s="576"/>
    </row>
    <row r="12990" spans="1:1" s="556" customFormat="1" ht="12" hidden="1" customHeight="1">
      <c r="A12990" s="576"/>
    </row>
    <row r="12991" spans="1:1" s="556" customFormat="1" ht="12" hidden="1" customHeight="1">
      <c r="A12991" s="576"/>
    </row>
    <row r="12992" spans="1:1" s="556" customFormat="1" ht="12" hidden="1" customHeight="1">
      <c r="A12992" s="576"/>
    </row>
    <row r="12993" spans="1:1" s="556" customFormat="1" ht="12" hidden="1" customHeight="1">
      <c r="A12993" s="576"/>
    </row>
    <row r="12994" spans="1:1" s="556" customFormat="1" ht="12" hidden="1" customHeight="1">
      <c r="A12994" s="576"/>
    </row>
    <row r="12995" spans="1:1" s="556" customFormat="1" ht="12" hidden="1" customHeight="1">
      <c r="A12995" s="576"/>
    </row>
    <row r="12996" spans="1:1" s="556" customFormat="1" ht="12" hidden="1" customHeight="1">
      <c r="A12996" s="576"/>
    </row>
    <row r="12997" spans="1:1" s="556" customFormat="1" ht="12" hidden="1" customHeight="1">
      <c r="A12997" s="576"/>
    </row>
    <row r="12998" spans="1:1" s="556" customFormat="1" ht="12" hidden="1" customHeight="1">
      <c r="A12998" s="576"/>
    </row>
    <row r="12999" spans="1:1" s="556" customFormat="1" ht="12" hidden="1" customHeight="1">
      <c r="A12999" s="576"/>
    </row>
    <row r="13000" spans="1:1" s="556" customFormat="1" ht="12" hidden="1" customHeight="1">
      <c r="A13000" s="576"/>
    </row>
    <row r="13001" spans="1:1" s="556" customFormat="1" ht="12" hidden="1" customHeight="1">
      <c r="A13001" s="576"/>
    </row>
    <row r="13002" spans="1:1" s="556" customFormat="1" ht="12" hidden="1" customHeight="1">
      <c r="A13002" s="576"/>
    </row>
    <row r="13003" spans="1:1" s="556" customFormat="1" ht="12" hidden="1" customHeight="1">
      <c r="A13003" s="576"/>
    </row>
    <row r="13004" spans="1:1" s="556" customFormat="1" ht="12" hidden="1" customHeight="1">
      <c r="A13004" s="576"/>
    </row>
    <row r="13005" spans="1:1" s="556" customFormat="1" ht="12" hidden="1" customHeight="1">
      <c r="A13005" s="576"/>
    </row>
    <row r="13006" spans="1:1" s="556" customFormat="1" ht="12" hidden="1" customHeight="1">
      <c r="A13006" s="576"/>
    </row>
    <row r="13007" spans="1:1" s="556" customFormat="1" ht="12" hidden="1" customHeight="1">
      <c r="A13007" s="576"/>
    </row>
    <row r="13008" spans="1:1" s="556" customFormat="1" ht="12" hidden="1" customHeight="1">
      <c r="A13008" s="576"/>
    </row>
    <row r="13009" spans="1:1" s="556" customFormat="1" ht="12" hidden="1" customHeight="1">
      <c r="A13009" s="576"/>
    </row>
    <row r="13010" spans="1:1" s="556" customFormat="1" ht="12" hidden="1" customHeight="1">
      <c r="A13010" s="576"/>
    </row>
    <row r="13011" spans="1:1" s="556" customFormat="1" ht="12" hidden="1" customHeight="1">
      <c r="A13011" s="576"/>
    </row>
    <row r="13012" spans="1:1" s="556" customFormat="1" ht="12" hidden="1" customHeight="1">
      <c r="A13012" s="576"/>
    </row>
    <row r="13013" spans="1:1" s="556" customFormat="1" ht="12" hidden="1" customHeight="1">
      <c r="A13013" s="576"/>
    </row>
    <row r="13014" spans="1:1" s="556" customFormat="1" ht="12" hidden="1" customHeight="1">
      <c r="A13014" s="576"/>
    </row>
    <row r="13015" spans="1:1" s="556" customFormat="1" ht="12" hidden="1" customHeight="1">
      <c r="A13015" s="576"/>
    </row>
    <row r="13016" spans="1:1" s="556" customFormat="1" ht="12" hidden="1" customHeight="1">
      <c r="A13016" s="576"/>
    </row>
    <row r="13017" spans="1:1" s="556" customFormat="1" ht="12" hidden="1" customHeight="1">
      <c r="A13017" s="576"/>
    </row>
    <row r="13018" spans="1:1" s="556" customFormat="1" ht="12" hidden="1" customHeight="1">
      <c r="A13018" s="576"/>
    </row>
    <row r="13019" spans="1:1" s="556" customFormat="1" ht="12" hidden="1" customHeight="1">
      <c r="A13019" s="576"/>
    </row>
    <row r="13020" spans="1:1" s="556" customFormat="1" ht="12" hidden="1" customHeight="1">
      <c r="A13020" s="576"/>
    </row>
    <row r="13021" spans="1:1" s="556" customFormat="1" ht="12" hidden="1" customHeight="1">
      <c r="A13021" s="576"/>
    </row>
    <row r="13022" spans="1:1" s="556" customFormat="1" ht="12" hidden="1" customHeight="1">
      <c r="A13022" s="576"/>
    </row>
    <row r="13023" spans="1:1" s="556" customFormat="1" ht="12" hidden="1" customHeight="1">
      <c r="A13023" s="576"/>
    </row>
    <row r="13024" spans="1:1" s="556" customFormat="1" ht="12" hidden="1" customHeight="1">
      <c r="A13024" s="576"/>
    </row>
    <row r="13025" spans="1:1" s="556" customFormat="1" ht="12" hidden="1" customHeight="1">
      <c r="A13025" s="576"/>
    </row>
    <row r="13026" spans="1:1" s="556" customFormat="1" ht="12" hidden="1" customHeight="1">
      <c r="A13026" s="576"/>
    </row>
    <row r="13027" spans="1:1" s="556" customFormat="1" ht="12" hidden="1" customHeight="1">
      <c r="A13027" s="576"/>
    </row>
    <row r="13028" spans="1:1" s="556" customFormat="1" ht="12" hidden="1" customHeight="1">
      <c r="A13028" s="576"/>
    </row>
    <row r="13029" spans="1:1" s="556" customFormat="1" ht="12" hidden="1" customHeight="1">
      <c r="A13029" s="576"/>
    </row>
    <row r="13030" spans="1:1" s="556" customFormat="1" ht="12" hidden="1" customHeight="1">
      <c r="A13030" s="576"/>
    </row>
    <row r="13031" spans="1:1" s="556" customFormat="1" ht="12" hidden="1" customHeight="1">
      <c r="A13031" s="576"/>
    </row>
    <row r="13032" spans="1:1" s="556" customFormat="1" ht="12" hidden="1" customHeight="1">
      <c r="A13032" s="576"/>
    </row>
    <row r="13033" spans="1:1" s="556" customFormat="1" ht="12" hidden="1" customHeight="1">
      <c r="A13033" s="576"/>
    </row>
    <row r="13034" spans="1:1" s="556" customFormat="1" ht="12" hidden="1" customHeight="1">
      <c r="A13034" s="576"/>
    </row>
    <row r="13035" spans="1:1" s="556" customFormat="1" ht="12" hidden="1" customHeight="1">
      <c r="A13035" s="576"/>
    </row>
    <row r="13036" spans="1:1" s="556" customFormat="1" ht="12" hidden="1" customHeight="1">
      <c r="A13036" s="576"/>
    </row>
    <row r="13037" spans="1:1" s="556" customFormat="1" ht="12" hidden="1" customHeight="1">
      <c r="A13037" s="576"/>
    </row>
    <row r="13038" spans="1:1" s="556" customFormat="1" ht="12" hidden="1" customHeight="1">
      <c r="A13038" s="576"/>
    </row>
    <row r="13039" spans="1:1" s="556" customFormat="1" ht="12" hidden="1" customHeight="1">
      <c r="A13039" s="576"/>
    </row>
    <row r="13040" spans="1:1" s="556" customFormat="1" ht="12" hidden="1" customHeight="1">
      <c r="A13040" s="576"/>
    </row>
    <row r="13041" spans="1:1" s="556" customFormat="1" ht="12" hidden="1" customHeight="1">
      <c r="A13041" s="576"/>
    </row>
    <row r="13042" spans="1:1" s="556" customFormat="1" ht="12" hidden="1" customHeight="1">
      <c r="A13042" s="576"/>
    </row>
    <row r="13043" spans="1:1" s="556" customFormat="1" ht="12" hidden="1" customHeight="1">
      <c r="A13043" s="576"/>
    </row>
    <row r="13044" spans="1:1" s="556" customFormat="1" ht="12" hidden="1" customHeight="1">
      <c r="A13044" s="576"/>
    </row>
    <row r="13045" spans="1:1" s="556" customFormat="1" ht="12" hidden="1" customHeight="1">
      <c r="A13045" s="576"/>
    </row>
    <row r="13046" spans="1:1" s="556" customFormat="1" ht="12" hidden="1" customHeight="1">
      <c r="A13046" s="576"/>
    </row>
    <row r="13047" spans="1:1" s="556" customFormat="1" ht="12" hidden="1" customHeight="1">
      <c r="A13047" s="576"/>
    </row>
    <row r="13048" spans="1:1" s="556" customFormat="1" ht="12" hidden="1" customHeight="1">
      <c r="A13048" s="576"/>
    </row>
    <row r="13049" spans="1:1" s="556" customFormat="1" ht="12" hidden="1" customHeight="1">
      <c r="A13049" s="576"/>
    </row>
    <row r="13050" spans="1:1" s="556" customFormat="1" ht="12" hidden="1" customHeight="1">
      <c r="A13050" s="576"/>
    </row>
    <row r="13051" spans="1:1" s="556" customFormat="1" ht="12" hidden="1" customHeight="1">
      <c r="A13051" s="576"/>
    </row>
    <row r="13052" spans="1:1" s="556" customFormat="1" ht="12" hidden="1" customHeight="1">
      <c r="A13052" s="576"/>
    </row>
    <row r="13053" spans="1:1" s="556" customFormat="1" ht="12" hidden="1" customHeight="1">
      <c r="A13053" s="576"/>
    </row>
    <row r="13054" spans="1:1" s="556" customFormat="1" ht="12" hidden="1" customHeight="1">
      <c r="A13054" s="576"/>
    </row>
    <row r="13055" spans="1:1" s="556" customFormat="1" ht="12" hidden="1" customHeight="1">
      <c r="A13055" s="576"/>
    </row>
    <row r="13056" spans="1:1" s="556" customFormat="1" ht="12" hidden="1" customHeight="1">
      <c r="A13056" s="576"/>
    </row>
    <row r="13057" spans="1:1" s="556" customFormat="1" ht="12" hidden="1" customHeight="1">
      <c r="A13057" s="576"/>
    </row>
    <row r="13058" spans="1:1" s="556" customFormat="1" ht="12" hidden="1" customHeight="1">
      <c r="A13058" s="576"/>
    </row>
    <row r="13059" spans="1:1" s="556" customFormat="1" ht="12" hidden="1" customHeight="1">
      <c r="A13059" s="576"/>
    </row>
    <row r="13060" spans="1:1" s="556" customFormat="1" ht="12" hidden="1" customHeight="1">
      <c r="A13060" s="576"/>
    </row>
    <row r="13061" spans="1:1" s="556" customFormat="1" ht="12" hidden="1" customHeight="1">
      <c r="A13061" s="576"/>
    </row>
    <row r="13062" spans="1:1" s="556" customFormat="1" ht="12" hidden="1" customHeight="1">
      <c r="A13062" s="576"/>
    </row>
    <row r="13063" spans="1:1" s="556" customFormat="1" ht="12" hidden="1" customHeight="1">
      <c r="A13063" s="576"/>
    </row>
    <row r="13064" spans="1:1" s="556" customFormat="1" ht="12" hidden="1" customHeight="1">
      <c r="A13064" s="576"/>
    </row>
    <row r="13065" spans="1:1" s="556" customFormat="1" ht="12" hidden="1" customHeight="1">
      <c r="A13065" s="576"/>
    </row>
    <row r="13066" spans="1:1" s="556" customFormat="1" ht="12" hidden="1" customHeight="1">
      <c r="A13066" s="576"/>
    </row>
    <row r="13067" spans="1:1" s="556" customFormat="1" ht="12" hidden="1" customHeight="1">
      <c r="A13067" s="576"/>
    </row>
    <row r="13068" spans="1:1" s="556" customFormat="1" ht="12" hidden="1" customHeight="1">
      <c r="A13068" s="576"/>
    </row>
    <row r="13069" spans="1:1" s="556" customFormat="1" ht="12" hidden="1" customHeight="1">
      <c r="A13069" s="576"/>
    </row>
    <row r="13070" spans="1:1" s="556" customFormat="1" ht="12" hidden="1" customHeight="1">
      <c r="A13070" s="576"/>
    </row>
    <row r="13071" spans="1:1" s="556" customFormat="1" ht="12" hidden="1" customHeight="1">
      <c r="A13071" s="576"/>
    </row>
    <row r="13072" spans="1:1" s="556" customFormat="1" ht="12" hidden="1" customHeight="1">
      <c r="A13072" s="576"/>
    </row>
    <row r="13073" spans="1:1" s="556" customFormat="1" ht="12" hidden="1" customHeight="1">
      <c r="A13073" s="576"/>
    </row>
    <row r="13074" spans="1:1" s="556" customFormat="1" ht="12" hidden="1" customHeight="1">
      <c r="A13074" s="576"/>
    </row>
    <row r="13075" spans="1:1" s="556" customFormat="1" ht="12" hidden="1" customHeight="1">
      <c r="A13075" s="576"/>
    </row>
    <row r="13076" spans="1:1" s="556" customFormat="1" ht="12" hidden="1" customHeight="1">
      <c r="A13076" s="576"/>
    </row>
    <row r="13077" spans="1:1" s="556" customFormat="1" ht="12" hidden="1" customHeight="1">
      <c r="A13077" s="576"/>
    </row>
    <row r="13078" spans="1:1" s="556" customFormat="1" ht="12" hidden="1" customHeight="1">
      <c r="A13078" s="576"/>
    </row>
    <row r="13079" spans="1:1" s="556" customFormat="1" ht="12" hidden="1" customHeight="1">
      <c r="A13079" s="576"/>
    </row>
    <row r="13080" spans="1:1" s="556" customFormat="1" ht="12" hidden="1" customHeight="1">
      <c r="A13080" s="576"/>
    </row>
    <row r="13081" spans="1:1" s="556" customFormat="1" ht="12" hidden="1" customHeight="1">
      <c r="A13081" s="576"/>
    </row>
    <row r="13082" spans="1:1" s="556" customFormat="1" ht="12" hidden="1" customHeight="1">
      <c r="A13082" s="576"/>
    </row>
    <row r="13083" spans="1:1" s="556" customFormat="1" ht="12" hidden="1" customHeight="1">
      <c r="A13083" s="576"/>
    </row>
    <row r="13084" spans="1:1" s="556" customFormat="1" ht="12" hidden="1" customHeight="1">
      <c r="A13084" s="576"/>
    </row>
    <row r="13085" spans="1:1" s="556" customFormat="1" ht="12" hidden="1" customHeight="1">
      <c r="A13085" s="576"/>
    </row>
    <row r="13086" spans="1:1" s="556" customFormat="1" ht="12" hidden="1" customHeight="1">
      <c r="A13086" s="576"/>
    </row>
    <row r="13087" spans="1:1" s="556" customFormat="1" ht="12" hidden="1" customHeight="1">
      <c r="A13087" s="576"/>
    </row>
    <row r="13088" spans="1:1" s="556" customFormat="1" ht="12" hidden="1" customHeight="1">
      <c r="A13088" s="576"/>
    </row>
    <row r="13089" spans="1:1" s="556" customFormat="1" ht="12" hidden="1" customHeight="1">
      <c r="A13089" s="576"/>
    </row>
    <row r="13090" spans="1:1" s="556" customFormat="1" ht="12" hidden="1" customHeight="1">
      <c r="A13090" s="576"/>
    </row>
    <row r="13091" spans="1:1" s="556" customFormat="1" ht="12" hidden="1" customHeight="1">
      <c r="A13091" s="576"/>
    </row>
    <row r="13092" spans="1:1" s="556" customFormat="1" ht="12" hidden="1" customHeight="1">
      <c r="A13092" s="576"/>
    </row>
    <row r="13093" spans="1:1" s="556" customFormat="1" ht="12" hidden="1" customHeight="1">
      <c r="A13093" s="576"/>
    </row>
    <row r="13094" spans="1:1" s="556" customFormat="1" ht="12" hidden="1" customHeight="1">
      <c r="A13094" s="576"/>
    </row>
    <row r="13095" spans="1:1" s="556" customFormat="1" ht="12" hidden="1" customHeight="1">
      <c r="A13095" s="576"/>
    </row>
    <row r="13096" spans="1:1" s="556" customFormat="1" ht="12" hidden="1" customHeight="1">
      <c r="A13096" s="576"/>
    </row>
    <row r="13097" spans="1:1" s="556" customFormat="1" ht="12" hidden="1" customHeight="1">
      <c r="A13097" s="576"/>
    </row>
    <row r="13098" spans="1:1" s="556" customFormat="1" ht="12" hidden="1" customHeight="1">
      <c r="A13098" s="576"/>
    </row>
    <row r="13099" spans="1:1" s="556" customFormat="1" ht="12" hidden="1" customHeight="1">
      <c r="A13099" s="576"/>
    </row>
    <row r="13100" spans="1:1" s="556" customFormat="1" ht="12" hidden="1" customHeight="1">
      <c r="A13100" s="576"/>
    </row>
    <row r="13101" spans="1:1" s="556" customFormat="1" ht="12" hidden="1" customHeight="1">
      <c r="A13101" s="576"/>
    </row>
    <row r="13102" spans="1:1" s="556" customFormat="1" ht="12" hidden="1" customHeight="1">
      <c r="A13102" s="576"/>
    </row>
    <row r="13103" spans="1:1" s="556" customFormat="1" ht="12" hidden="1" customHeight="1">
      <c r="A13103" s="576"/>
    </row>
    <row r="13104" spans="1:1" s="556" customFormat="1" ht="12" hidden="1" customHeight="1">
      <c r="A13104" s="576"/>
    </row>
    <row r="13105" spans="1:1" s="556" customFormat="1" ht="12" hidden="1" customHeight="1">
      <c r="A13105" s="576"/>
    </row>
    <row r="13106" spans="1:1" s="556" customFormat="1" ht="12" hidden="1" customHeight="1">
      <c r="A13106" s="576"/>
    </row>
    <row r="13107" spans="1:1" s="556" customFormat="1" ht="12" hidden="1" customHeight="1">
      <c r="A13107" s="576"/>
    </row>
    <row r="13108" spans="1:1" s="556" customFormat="1" ht="12" hidden="1" customHeight="1">
      <c r="A13108" s="576"/>
    </row>
    <row r="13109" spans="1:1" s="556" customFormat="1" ht="12" hidden="1" customHeight="1">
      <c r="A13109" s="576"/>
    </row>
    <row r="13110" spans="1:1" s="556" customFormat="1" ht="12" hidden="1" customHeight="1">
      <c r="A13110" s="576"/>
    </row>
    <row r="13111" spans="1:1" s="556" customFormat="1" ht="12" hidden="1" customHeight="1">
      <c r="A13111" s="576"/>
    </row>
    <row r="13112" spans="1:1" s="556" customFormat="1" ht="12" hidden="1" customHeight="1">
      <c r="A13112" s="576"/>
    </row>
    <row r="13113" spans="1:1" s="556" customFormat="1" ht="12" hidden="1" customHeight="1">
      <c r="A13113" s="576"/>
    </row>
    <row r="13114" spans="1:1" s="556" customFormat="1" ht="12" hidden="1" customHeight="1">
      <c r="A13114" s="576"/>
    </row>
    <row r="13115" spans="1:1" s="556" customFormat="1" ht="12" hidden="1" customHeight="1">
      <c r="A13115" s="576"/>
    </row>
    <row r="13116" spans="1:1" s="556" customFormat="1" ht="12" hidden="1" customHeight="1">
      <c r="A13116" s="576"/>
    </row>
    <row r="13117" spans="1:1" s="556" customFormat="1" ht="12" hidden="1" customHeight="1">
      <c r="A13117" s="576"/>
    </row>
    <row r="13118" spans="1:1" s="556" customFormat="1" ht="12" hidden="1" customHeight="1">
      <c r="A13118" s="576"/>
    </row>
    <row r="13119" spans="1:1" s="556" customFormat="1" ht="12" hidden="1" customHeight="1">
      <c r="A13119" s="576"/>
    </row>
    <row r="13120" spans="1:1" s="556" customFormat="1" ht="12" hidden="1" customHeight="1">
      <c r="A13120" s="576"/>
    </row>
    <row r="13121" spans="1:1" s="556" customFormat="1" ht="12" hidden="1" customHeight="1">
      <c r="A13121" s="576"/>
    </row>
    <row r="13122" spans="1:1" s="556" customFormat="1" ht="12" hidden="1" customHeight="1">
      <c r="A13122" s="576"/>
    </row>
    <row r="13123" spans="1:1" s="556" customFormat="1" ht="12" hidden="1" customHeight="1">
      <c r="A13123" s="576"/>
    </row>
    <row r="13124" spans="1:1" s="556" customFormat="1" ht="12" hidden="1" customHeight="1">
      <c r="A13124" s="576"/>
    </row>
    <row r="13125" spans="1:1" s="556" customFormat="1" ht="12" hidden="1" customHeight="1">
      <c r="A13125" s="576"/>
    </row>
    <row r="13126" spans="1:1" s="556" customFormat="1" ht="12" hidden="1" customHeight="1">
      <c r="A13126" s="576"/>
    </row>
    <row r="13127" spans="1:1" s="556" customFormat="1" ht="12" hidden="1" customHeight="1">
      <c r="A13127" s="576"/>
    </row>
    <row r="13128" spans="1:1" s="556" customFormat="1" ht="12" hidden="1" customHeight="1">
      <c r="A13128" s="576"/>
    </row>
    <row r="13129" spans="1:1" s="556" customFormat="1" ht="12" hidden="1" customHeight="1">
      <c r="A13129" s="576"/>
    </row>
    <row r="13130" spans="1:1" s="556" customFormat="1" ht="12" hidden="1" customHeight="1">
      <c r="A13130" s="576"/>
    </row>
    <row r="13131" spans="1:1" s="556" customFormat="1" ht="12" hidden="1" customHeight="1">
      <c r="A13131" s="576"/>
    </row>
    <row r="13132" spans="1:1" s="556" customFormat="1" ht="12" hidden="1" customHeight="1">
      <c r="A13132" s="576"/>
    </row>
    <row r="13133" spans="1:1" s="556" customFormat="1" ht="12" hidden="1" customHeight="1">
      <c r="A13133" s="576"/>
    </row>
    <row r="13134" spans="1:1" s="556" customFormat="1" ht="12" hidden="1" customHeight="1">
      <c r="A13134" s="576"/>
    </row>
    <row r="13135" spans="1:1" s="556" customFormat="1" ht="12" hidden="1" customHeight="1">
      <c r="A13135" s="576"/>
    </row>
    <row r="13136" spans="1:1" s="556" customFormat="1" ht="12" hidden="1" customHeight="1">
      <c r="A13136" s="576"/>
    </row>
    <row r="13137" spans="1:1" s="556" customFormat="1" ht="12" hidden="1" customHeight="1">
      <c r="A13137" s="576"/>
    </row>
    <row r="13138" spans="1:1" s="556" customFormat="1" ht="12" hidden="1" customHeight="1">
      <c r="A13138" s="576"/>
    </row>
    <row r="13139" spans="1:1" s="556" customFormat="1" ht="12" hidden="1" customHeight="1">
      <c r="A13139" s="576"/>
    </row>
    <row r="13140" spans="1:1" s="556" customFormat="1" ht="12" hidden="1" customHeight="1">
      <c r="A13140" s="576"/>
    </row>
    <row r="13141" spans="1:1" s="556" customFormat="1" ht="12" hidden="1" customHeight="1">
      <c r="A13141" s="576"/>
    </row>
    <row r="13142" spans="1:1" s="556" customFormat="1" ht="12" hidden="1" customHeight="1">
      <c r="A13142" s="576"/>
    </row>
    <row r="13143" spans="1:1" s="556" customFormat="1" ht="12" hidden="1" customHeight="1">
      <c r="A13143" s="576"/>
    </row>
    <row r="13144" spans="1:1" s="556" customFormat="1" ht="12" hidden="1" customHeight="1">
      <c r="A13144" s="576"/>
    </row>
    <row r="13145" spans="1:1" s="556" customFormat="1" ht="12" hidden="1" customHeight="1">
      <c r="A13145" s="576"/>
    </row>
    <row r="13146" spans="1:1" s="556" customFormat="1" ht="12" hidden="1" customHeight="1">
      <c r="A13146" s="576"/>
    </row>
    <row r="13147" spans="1:1" s="556" customFormat="1" ht="12" hidden="1" customHeight="1">
      <c r="A13147" s="576"/>
    </row>
    <row r="13148" spans="1:1" s="556" customFormat="1" ht="12" hidden="1" customHeight="1">
      <c r="A13148" s="576"/>
    </row>
    <row r="13149" spans="1:1" s="556" customFormat="1" ht="12" hidden="1" customHeight="1">
      <c r="A13149" s="576"/>
    </row>
    <row r="13150" spans="1:1" s="556" customFormat="1" ht="12" hidden="1" customHeight="1">
      <c r="A13150" s="576"/>
    </row>
    <row r="13151" spans="1:1" s="556" customFormat="1" ht="12" hidden="1" customHeight="1">
      <c r="A13151" s="576"/>
    </row>
    <row r="13152" spans="1:1" s="556" customFormat="1" ht="12" hidden="1" customHeight="1">
      <c r="A13152" s="576"/>
    </row>
    <row r="13153" spans="1:1" s="556" customFormat="1" ht="12" hidden="1" customHeight="1">
      <c r="A13153" s="576"/>
    </row>
    <row r="13154" spans="1:1" s="556" customFormat="1" ht="12" hidden="1" customHeight="1">
      <c r="A13154" s="576"/>
    </row>
    <row r="13155" spans="1:1" s="556" customFormat="1" ht="12" hidden="1" customHeight="1">
      <c r="A13155" s="576"/>
    </row>
    <row r="13156" spans="1:1" s="556" customFormat="1" ht="12" hidden="1" customHeight="1">
      <c r="A13156" s="576"/>
    </row>
    <row r="13157" spans="1:1" s="556" customFormat="1" ht="12" hidden="1" customHeight="1">
      <c r="A13157" s="576"/>
    </row>
    <row r="13158" spans="1:1" s="556" customFormat="1" ht="12" hidden="1" customHeight="1">
      <c r="A13158" s="576"/>
    </row>
    <row r="13159" spans="1:1" s="556" customFormat="1" ht="12" hidden="1" customHeight="1">
      <c r="A13159" s="576"/>
    </row>
    <row r="13160" spans="1:1" s="556" customFormat="1" ht="12" hidden="1" customHeight="1">
      <c r="A13160" s="576"/>
    </row>
    <row r="13161" spans="1:1" s="556" customFormat="1" ht="12" hidden="1" customHeight="1">
      <c r="A13161" s="576"/>
    </row>
    <row r="13162" spans="1:1" s="556" customFormat="1" ht="12" hidden="1" customHeight="1">
      <c r="A13162" s="576"/>
    </row>
    <row r="13163" spans="1:1" s="556" customFormat="1" ht="12" hidden="1" customHeight="1">
      <c r="A13163" s="576"/>
    </row>
    <row r="13164" spans="1:1" s="556" customFormat="1" ht="12" hidden="1" customHeight="1">
      <c r="A13164" s="576"/>
    </row>
    <row r="13165" spans="1:1" s="556" customFormat="1" ht="12" hidden="1" customHeight="1">
      <c r="A13165" s="576"/>
    </row>
    <row r="13166" spans="1:1" s="556" customFormat="1" ht="12" hidden="1" customHeight="1">
      <c r="A13166" s="576"/>
    </row>
    <row r="13167" spans="1:1" s="556" customFormat="1" ht="12" hidden="1" customHeight="1">
      <c r="A13167" s="576"/>
    </row>
    <row r="13168" spans="1:1" s="556" customFormat="1" ht="12" hidden="1" customHeight="1">
      <c r="A13168" s="576"/>
    </row>
    <row r="13169" spans="1:1" s="556" customFormat="1" ht="12" hidden="1" customHeight="1">
      <c r="A13169" s="576"/>
    </row>
    <row r="13170" spans="1:1" s="556" customFormat="1" ht="12" hidden="1" customHeight="1">
      <c r="A13170" s="576"/>
    </row>
    <row r="13171" spans="1:1" s="556" customFormat="1" ht="12" hidden="1" customHeight="1">
      <c r="A13171" s="576"/>
    </row>
    <row r="13172" spans="1:1" s="556" customFormat="1" ht="12" hidden="1" customHeight="1">
      <c r="A13172" s="576"/>
    </row>
    <row r="13173" spans="1:1" s="556" customFormat="1" ht="12" hidden="1" customHeight="1">
      <c r="A13173" s="576"/>
    </row>
    <row r="13174" spans="1:1" s="556" customFormat="1" ht="12" hidden="1" customHeight="1">
      <c r="A13174" s="576"/>
    </row>
    <row r="13175" spans="1:1" s="556" customFormat="1" ht="12" hidden="1" customHeight="1">
      <c r="A13175" s="576"/>
    </row>
    <row r="13176" spans="1:1" s="556" customFormat="1" ht="12" hidden="1" customHeight="1">
      <c r="A13176" s="576"/>
    </row>
    <row r="13177" spans="1:1" s="556" customFormat="1" ht="12" hidden="1" customHeight="1">
      <c r="A13177" s="576"/>
    </row>
    <row r="13178" spans="1:1" s="556" customFormat="1" ht="12" hidden="1" customHeight="1">
      <c r="A13178" s="576"/>
    </row>
    <row r="13179" spans="1:1" s="556" customFormat="1" ht="12" hidden="1" customHeight="1">
      <c r="A13179" s="576"/>
    </row>
    <row r="13180" spans="1:1" s="556" customFormat="1" ht="12" hidden="1" customHeight="1">
      <c r="A13180" s="576"/>
    </row>
    <row r="13181" spans="1:1" s="556" customFormat="1" ht="12" hidden="1" customHeight="1">
      <c r="A13181" s="576"/>
    </row>
    <row r="13182" spans="1:1" s="556" customFormat="1" ht="12" hidden="1" customHeight="1">
      <c r="A13182" s="576"/>
    </row>
    <row r="13183" spans="1:1" s="556" customFormat="1" ht="12" hidden="1" customHeight="1">
      <c r="A13183" s="576"/>
    </row>
    <row r="13184" spans="1:1" s="556" customFormat="1" ht="12" hidden="1" customHeight="1">
      <c r="A13184" s="576"/>
    </row>
    <row r="13185" spans="1:1" s="556" customFormat="1" ht="12" hidden="1" customHeight="1">
      <c r="A13185" s="576"/>
    </row>
    <row r="13186" spans="1:1" s="556" customFormat="1" ht="12" hidden="1" customHeight="1">
      <c r="A13186" s="576"/>
    </row>
    <row r="13187" spans="1:1" s="556" customFormat="1" ht="12" hidden="1" customHeight="1">
      <c r="A13187" s="576"/>
    </row>
    <row r="13188" spans="1:1" s="556" customFormat="1" ht="12" hidden="1" customHeight="1">
      <c r="A13188" s="576"/>
    </row>
    <row r="13189" spans="1:1" s="556" customFormat="1" ht="12" hidden="1" customHeight="1">
      <c r="A13189" s="576"/>
    </row>
    <row r="13190" spans="1:1" s="556" customFormat="1" ht="12" hidden="1" customHeight="1">
      <c r="A13190" s="576"/>
    </row>
    <row r="13191" spans="1:1" s="556" customFormat="1" ht="12" hidden="1" customHeight="1">
      <c r="A13191" s="576"/>
    </row>
    <row r="13192" spans="1:1" s="556" customFormat="1" ht="12" hidden="1" customHeight="1">
      <c r="A13192" s="576"/>
    </row>
    <row r="13193" spans="1:1" s="556" customFormat="1" ht="12" hidden="1" customHeight="1">
      <c r="A13193" s="576"/>
    </row>
    <row r="13194" spans="1:1" s="556" customFormat="1" ht="12" hidden="1" customHeight="1">
      <c r="A13194" s="576"/>
    </row>
    <row r="13195" spans="1:1" s="556" customFormat="1" ht="12" hidden="1" customHeight="1">
      <c r="A13195" s="576"/>
    </row>
    <row r="13196" spans="1:1" s="556" customFormat="1" ht="12" hidden="1" customHeight="1">
      <c r="A13196" s="576"/>
    </row>
    <row r="13197" spans="1:1" s="556" customFormat="1" ht="12" hidden="1" customHeight="1">
      <c r="A13197" s="576"/>
    </row>
    <row r="13198" spans="1:1" s="556" customFormat="1" ht="12" hidden="1" customHeight="1">
      <c r="A13198" s="576"/>
    </row>
    <row r="13199" spans="1:1" s="556" customFormat="1" ht="12" hidden="1" customHeight="1">
      <c r="A13199" s="576"/>
    </row>
    <row r="13200" spans="1:1" s="556" customFormat="1" ht="12" hidden="1" customHeight="1">
      <c r="A13200" s="576"/>
    </row>
    <row r="13201" spans="1:1" s="556" customFormat="1" ht="12" hidden="1" customHeight="1">
      <c r="A13201" s="576"/>
    </row>
    <row r="13202" spans="1:1" s="556" customFormat="1" ht="12" hidden="1" customHeight="1">
      <c r="A13202" s="576"/>
    </row>
    <row r="13203" spans="1:1" s="556" customFormat="1" ht="12" hidden="1" customHeight="1">
      <c r="A13203" s="576"/>
    </row>
    <row r="13204" spans="1:1" s="556" customFormat="1" ht="12" hidden="1" customHeight="1">
      <c r="A13204" s="576"/>
    </row>
    <row r="13205" spans="1:1" s="556" customFormat="1" ht="12" hidden="1" customHeight="1">
      <c r="A13205" s="576"/>
    </row>
    <row r="13206" spans="1:1" s="556" customFormat="1" ht="12" hidden="1" customHeight="1">
      <c r="A13206" s="576"/>
    </row>
    <row r="13207" spans="1:1" s="556" customFormat="1" ht="12" hidden="1" customHeight="1">
      <c r="A13207" s="576"/>
    </row>
    <row r="13208" spans="1:1" s="556" customFormat="1" ht="12" hidden="1" customHeight="1">
      <c r="A13208" s="576"/>
    </row>
    <row r="13209" spans="1:1" s="556" customFormat="1" ht="12" hidden="1" customHeight="1">
      <c r="A13209" s="576"/>
    </row>
    <row r="13210" spans="1:1" s="556" customFormat="1" ht="12" hidden="1" customHeight="1">
      <c r="A13210" s="576"/>
    </row>
    <row r="13211" spans="1:1" s="556" customFormat="1" ht="12" hidden="1" customHeight="1">
      <c r="A13211" s="576"/>
    </row>
    <row r="13212" spans="1:1" s="556" customFormat="1" ht="12" hidden="1" customHeight="1">
      <c r="A13212" s="576"/>
    </row>
    <row r="13213" spans="1:1" s="556" customFormat="1" ht="12" hidden="1" customHeight="1">
      <c r="A13213" s="576"/>
    </row>
    <row r="13214" spans="1:1" s="556" customFormat="1" ht="12" hidden="1" customHeight="1">
      <c r="A13214" s="576"/>
    </row>
    <row r="13215" spans="1:1" s="556" customFormat="1" ht="12" hidden="1" customHeight="1">
      <c r="A13215" s="576"/>
    </row>
    <row r="13216" spans="1:1" s="556" customFormat="1" ht="12" hidden="1" customHeight="1">
      <c r="A13216" s="576"/>
    </row>
    <row r="13217" spans="1:1" s="556" customFormat="1" ht="12" hidden="1" customHeight="1">
      <c r="A13217" s="576"/>
    </row>
    <row r="13218" spans="1:1" s="556" customFormat="1" ht="12" hidden="1" customHeight="1">
      <c r="A13218" s="576"/>
    </row>
    <row r="13219" spans="1:1" s="556" customFormat="1" ht="12" hidden="1" customHeight="1">
      <c r="A13219" s="576"/>
    </row>
    <row r="13220" spans="1:1" s="556" customFormat="1" ht="12" hidden="1" customHeight="1">
      <c r="A13220" s="576"/>
    </row>
    <row r="13221" spans="1:1" s="556" customFormat="1" ht="12" hidden="1" customHeight="1">
      <c r="A13221" s="576"/>
    </row>
    <row r="13222" spans="1:1" s="556" customFormat="1" ht="12" hidden="1" customHeight="1">
      <c r="A13222" s="576"/>
    </row>
    <row r="13223" spans="1:1" s="556" customFormat="1" ht="12" hidden="1" customHeight="1">
      <c r="A13223" s="576"/>
    </row>
    <row r="13224" spans="1:1" s="556" customFormat="1" ht="12" hidden="1" customHeight="1">
      <c r="A13224" s="576"/>
    </row>
    <row r="13225" spans="1:1" s="556" customFormat="1" ht="12" hidden="1" customHeight="1">
      <c r="A13225" s="576"/>
    </row>
    <row r="13226" spans="1:1" s="556" customFormat="1" ht="12" hidden="1" customHeight="1">
      <c r="A13226" s="576"/>
    </row>
    <row r="13227" spans="1:1" s="556" customFormat="1" ht="12" hidden="1" customHeight="1">
      <c r="A13227" s="576"/>
    </row>
    <row r="13228" spans="1:1" s="556" customFormat="1" ht="12" hidden="1" customHeight="1">
      <c r="A13228" s="576"/>
    </row>
    <row r="13229" spans="1:1" s="556" customFormat="1" ht="12" hidden="1" customHeight="1">
      <c r="A13229" s="576"/>
    </row>
    <row r="13230" spans="1:1" s="556" customFormat="1" ht="12" hidden="1" customHeight="1">
      <c r="A13230" s="576"/>
    </row>
    <row r="13231" spans="1:1" s="556" customFormat="1" ht="12" hidden="1" customHeight="1">
      <c r="A13231" s="576"/>
    </row>
    <row r="13232" spans="1:1" s="556" customFormat="1" ht="12" hidden="1" customHeight="1">
      <c r="A13232" s="576"/>
    </row>
    <row r="13233" spans="1:1" s="556" customFormat="1" ht="12" hidden="1" customHeight="1">
      <c r="A13233" s="576"/>
    </row>
    <row r="13234" spans="1:1" s="556" customFormat="1" ht="12" hidden="1" customHeight="1">
      <c r="A13234" s="576"/>
    </row>
    <row r="13235" spans="1:1" s="556" customFormat="1" ht="12" hidden="1" customHeight="1">
      <c r="A13235" s="576"/>
    </row>
    <row r="13236" spans="1:1" s="556" customFormat="1" ht="12" hidden="1" customHeight="1">
      <c r="A13236" s="576"/>
    </row>
    <row r="13237" spans="1:1" s="556" customFormat="1" ht="12" hidden="1" customHeight="1">
      <c r="A13237" s="576"/>
    </row>
    <row r="13238" spans="1:1" s="556" customFormat="1" ht="12" hidden="1" customHeight="1">
      <c r="A13238" s="576"/>
    </row>
    <row r="13239" spans="1:1" s="556" customFormat="1" ht="12" hidden="1" customHeight="1">
      <c r="A13239" s="576"/>
    </row>
    <row r="13240" spans="1:1" s="556" customFormat="1" ht="12" hidden="1" customHeight="1">
      <c r="A13240" s="576"/>
    </row>
    <row r="13241" spans="1:1" s="556" customFormat="1" ht="12" hidden="1" customHeight="1">
      <c r="A13241" s="576"/>
    </row>
    <row r="13242" spans="1:1" s="556" customFormat="1" ht="12" hidden="1" customHeight="1">
      <c r="A13242" s="576"/>
    </row>
    <row r="13243" spans="1:1" s="556" customFormat="1" ht="12" hidden="1" customHeight="1">
      <c r="A13243" s="576"/>
    </row>
    <row r="13244" spans="1:1" s="556" customFormat="1" ht="12" hidden="1" customHeight="1">
      <c r="A13244" s="576"/>
    </row>
    <row r="13245" spans="1:1" s="556" customFormat="1" ht="12" hidden="1" customHeight="1">
      <c r="A13245" s="576"/>
    </row>
    <row r="13246" spans="1:1" s="556" customFormat="1" ht="12" hidden="1" customHeight="1">
      <c r="A13246" s="576"/>
    </row>
    <row r="13247" spans="1:1" s="556" customFormat="1" ht="12" hidden="1" customHeight="1">
      <c r="A13247" s="576"/>
    </row>
    <row r="13248" spans="1:1" s="556" customFormat="1" ht="12" hidden="1" customHeight="1">
      <c r="A13248" s="576"/>
    </row>
    <row r="13249" spans="1:1" s="556" customFormat="1" ht="12" hidden="1" customHeight="1">
      <c r="A13249" s="576"/>
    </row>
    <row r="13250" spans="1:1" s="556" customFormat="1" ht="12" hidden="1" customHeight="1">
      <c r="A13250" s="576"/>
    </row>
    <row r="13251" spans="1:1" s="556" customFormat="1" ht="12" hidden="1" customHeight="1">
      <c r="A13251" s="576"/>
    </row>
    <row r="13252" spans="1:1" s="556" customFormat="1" ht="12" hidden="1" customHeight="1">
      <c r="A13252" s="576"/>
    </row>
    <row r="13253" spans="1:1" s="556" customFormat="1" ht="12" hidden="1" customHeight="1">
      <c r="A13253" s="576"/>
    </row>
    <row r="13254" spans="1:1" s="556" customFormat="1" ht="12" hidden="1" customHeight="1">
      <c r="A13254" s="576"/>
    </row>
    <row r="13255" spans="1:1" s="556" customFormat="1" ht="12" hidden="1" customHeight="1">
      <c r="A13255" s="576"/>
    </row>
    <row r="13256" spans="1:1" s="556" customFormat="1" ht="12" hidden="1" customHeight="1">
      <c r="A13256" s="576"/>
    </row>
    <row r="13257" spans="1:1" s="556" customFormat="1" ht="12" hidden="1" customHeight="1">
      <c r="A13257" s="576"/>
    </row>
    <row r="13258" spans="1:1" s="556" customFormat="1" ht="12" hidden="1" customHeight="1">
      <c r="A13258" s="576"/>
    </row>
    <row r="13259" spans="1:1" s="556" customFormat="1" ht="12" hidden="1" customHeight="1">
      <c r="A13259" s="576"/>
    </row>
    <row r="13260" spans="1:1" s="556" customFormat="1" ht="12" hidden="1" customHeight="1">
      <c r="A13260" s="576"/>
    </row>
    <row r="13261" spans="1:1" s="556" customFormat="1" ht="12" hidden="1" customHeight="1">
      <c r="A13261" s="576"/>
    </row>
    <row r="13262" spans="1:1" s="556" customFormat="1" ht="12" hidden="1" customHeight="1">
      <c r="A13262" s="576"/>
    </row>
    <row r="13263" spans="1:1" s="556" customFormat="1" ht="12" hidden="1" customHeight="1">
      <c r="A13263" s="576"/>
    </row>
    <row r="13264" spans="1:1" s="556" customFormat="1" ht="12" hidden="1" customHeight="1">
      <c r="A13264" s="576"/>
    </row>
    <row r="13265" spans="1:1" s="556" customFormat="1" ht="12" hidden="1" customHeight="1">
      <c r="A13265" s="576"/>
    </row>
    <row r="13266" spans="1:1" s="556" customFormat="1" ht="12" hidden="1" customHeight="1">
      <c r="A13266" s="576"/>
    </row>
    <row r="13267" spans="1:1" s="556" customFormat="1" ht="12" hidden="1" customHeight="1">
      <c r="A13267" s="576"/>
    </row>
    <row r="13268" spans="1:1" s="556" customFormat="1" ht="12" hidden="1" customHeight="1">
      <c r="A13268" s="576"/>
    </row>
    <row r="13269" spans="1:1" s="556" customFormat="1" ht="12" hidden="1" customHeight="1">
      <c r="A13269" s="576"/>
    </row>
    <row r="13270" spans="1:1" s="556" customFormat="1" ht="12" hidden="1" customHeight="1">
      <c r="A13270" s="576"/>
    </row>
    <row r="13271" spans="1:1" s="556" customFormat="1" ht="12" hidden="1" customHeight="1">
      <c r="A13271" s="576"/>
    </row>
    <row r="13272" spans="1:1" s="556" customFormat="1" ht="12" hidden="1" customHeight="1">
      <c r="A13272" s="576"/>
    </row>
    <row r="13273" spans="1:1" s="556" customFormat="1" ht="12" hidden="1" customHeight="1">
      <c r="A13273" s="576"/>
    </row>
    <row r="13274" spans="1:1" s="556" customFormat="1" ht="12" hidden="1" customHeight="1">
      <c r="A13274" s="576"/>
    </row>
    <row r="13275" spans="1:1" s="556" customFormat="1" ht="12" hidden="1" customHeight="1">
      <c r="A13275" s="576"/>
    </row>
    <row r="13276" spans="1:1" s="556" customFormat="1" ht="12" hidden="1" customHeight="1">
      <c r="A13276" s="576"/>
    </row>
    <row r="13277" spans="1:1" s="556" customFormat="1" ht="12" hidden="1" customHeight="1">
      <c r="A13277" s="576"/>
    </row>
    <row r="13278" spans="1:1" s="556" customFormat="1" ht="12" hidden="1" customHeight="1">
      <c r="A13278" s="576"/>
    </row>
    <row r="13279" spans="1:1" s="556" customFormat="1" ht="12" hidden="1" customHeight="1">
      <c r="A13279" s="576"/>
    </row>
    <row r="13280" spans="1:1" s="556" customFormat="1" ht="12" hidden="1" customHeight="1">
      <c r="A13280" s="576"/>
    </row>
    <row r="13281" spans="1:1" s="556" customFormat="1" ht="12" hidden="1" customHeight="1">
      <c r="A13281" s="576"/>
    </row>
    <row r="13282" spans="1:1" s="556" customFormat="1" ht="12" hidden="1" customHeight="1">
      <c r="A13282" s="576"/>
    </row>
    <row r="13283" spans="1:1" s="556" customFormat="1" ht="12" hidden="1" customHeight="1">
      <c r="A13283" s="576"/>
    </row>
    <row r="13284" spans="1:1" s="556" customFormat="1" ht="12" hidden="1" customHeight="1">
      <c r="A13284" s="576"/>
    </row>
    <row r="13285" spans="1:1" s="556" customFormat="1" ht="12" hidden="1" customHeight="1">
      <c r="A13285" s="576"/>
    </row>
    <row r="13286" spans="1:1" s="556" customFormat="1" ht="12" hidden="1" customHeight="1">
      <c r="A13286" s="576"/>
    </row>
    <row r="13287" spans="1:1" s="556" customFormat="1" ht="12" hidden="1" customHeight="1">
      <c r="A13287" s="576"/>
    </row>
    <row r="13288" spans="1:1" s="556" customFormat="1" ht="12" hidden="1" customHeight="1">
      <c r="A13288" s="576"/>
    </row>
    <row r="13289" spans="1:1" s="556" customFormat="1" ht="12" hidden="1" customHeight="1">
      <c r="A13289" s="576"/>
    </row>
    <row r="13290" spans="1:1" s="556" customFormat="1" ht="12" hidden="1" customHeight="1">
      <c r="A13290" s="576"/>
    </row>
    <row r="13291" spans="1:1" s="556" customFormat="1" ht="12" hidden="1" customHeight="1">
      <c r="A13291" s="576"/>
    </row>
    <row r="13292" spans="1:1" s="556" customFormat="1" ht="12" hidden="1" customHeight="1">
      <c r="A13292" s="576"/>
    </row>
    <row r="13293" spans="1:1" s="556" customFormat="1" ht="12" hidden="1" customHeight="1">
      <c r="A13293" s="576"/>
    </row>
    <row r="13294" spans="1:1" s="556" customFormat="1" ht="12" hidden="1" customHeight="1">
      <c r="A13294" s="576"/>
    </row>
    <row r="13295" spans="1:1" s="556" customFormat="1" ht="12" hidden="1" customHeight="1">
      <c r="A13295" s="576"/>
    </row>
    <row r="13296" spans="1:1" s="556" customFormat="1" ht="12" hidden="1" customHeight="1">
      <c r="A13296" s="576"/>
    </row>
    <row r="13297" spans="1:1" s="556" customFormat="1" ht="12" hidden="1" customHeight="1">
      <c r="A13297" s="576"/>
    </row>
    <row r="13298" spans="1:1" s="556" customFormat="1" ht="12" hidden="1" customHeight="1">
      <c r="A13298" s="576"/>
    </row>
    <row r="13299" spans="1:1" s="556" customFormat="1" ht="12" hidden="1" customHeight="1">
      <c r="A13299" s="576"/>
    </row>
    <row r="13300" spans="1:1" s="556" customFormat="1" ht="12" hidden="1" customHeight="1">
      <c r="A13300" s="576"/>
    </row>
    <row r="13301" spans="1:1" s="556" customFormat="1" ht="12" hidden="1" customHeight="1">
      <c r="A13301" s="576"/>
    </row>
    <row r="13302" spans="1:1" s="556" customFormat="1" ht="12" hidden="1" customHeight="1">
      <c r="A13302" s="576"/>
    </row>
    <row r="13303" spans="1:1" s="556" customFormat="1" ht="12" hidden="1" customHeight="1">
      <c r="A13303" s="576"/>
    </row>
    <row r="13304" spans="1:1" s="556" customFormat="1" ht="12" hidden="1" customHeight="1">
      <c r="A13304" s="576"/>
    </row>
    <row r="13305" spans="1:1" s="556" customFormat="1" ht="12" hidden="1" customHeight="1">
      <c r="A13305" s="576"/>
    </row>
    <row r="13306" spans="1:1" s="556" customFormat="1" ht="12" hidden="1" customHeight="1">
      <c r="A13306" s="576"/>
    </row>
    <row r="13307" spans="1:1" s="556" customFormat="1" ht="12" hidden="1" customHeight="1">
      <c r="A13307" s="576"/>
    </row>
    <row r="13308" spans="1:1" s="556" customFormat="1" ht="12" hidden="1" customHeight="1">
      <c r="A13308" s="576"/>
    </row>
    <row r="13309" spans="1:1" s="556" customFormat="1" ht="12" hidden="1" customHeight="1">
      <c r="A13309" s="576"/>
    </row>
    <row r="13310" spans="1:1" s="556" customFormat="1" ht="12" hidden="1" customHeight="1">
      <c r="A13310" s="576"/>
    </row>
    <row r="13311" spans="1:1" s="556" customFormat="1" ht="12" hidden="1" customHeight="1">
      <c r="A13311" s="576"/>
    </row>
    <row r="13312" spans="1:1" s="556" customFormat="1" ht="12" hidden="1" customHeight="1">
      <c r="A13312" s="576"/>
    </row>
    <row r="13313" spans="1:1" s="556" customFormat="1" ht="12" hidden="1" customHeight="1">
      <c r="A13313" s="576"/>
    </row>
    <row r="13314" spans="1:1" s="556" customFormat="1" ht="12" hidden="1" customHeight="1">
      <c r="A13314" s="576"/>
    </row>
    <row r="13315" spans="1:1" s="556" customFormat="1" ht="12" hidden="1" customHeight="1">
      <c r="A13315" s="576"/>
    </row>
    <row r="13316" spans="1:1" s="556" customFormat="1" ht="12" hidden="1" customHeight="1">
      <c r="A13316" s="576"/>
    </row>
    <row r="13317" spans="1:1" s="556" customFormat="1" ht="12" hidden="1" customHeight="1">
      <c r="A13317" s="576"/>
    </row>
    <row r="13318" spans="1:1" s="556" customFormat="1" ht="12" hidden="1" customHeight="1">
      <c r="A13318" s="576"/>
    </row>
    <row r="13319" spans="1:1" s="556" customFormat="1" ht="12" hidden="1" customHeight="1">
      <c r="A13319" s="576"/>
    </row>
    <row r="13320" spans="1:1" s="556" customFormat="1" ht="12" hidden="1" customHeight="1">
      <c r="A13320" s="576"/>
    </row>
    <row r="13321" spans="1:1" s="556" customFormat="1" ht="12" hidden="1" customHeight="1">
      <c r="A13321" s="576"/>
    </row>
    <row r="13322" spans="1:1" s="556" customFormat="1" ht="12" hidden="1" customHeight="1">
      <c r="A13322" s="576"/>
    </row>
    <row r="13323" spans="1:1" s="556" customFormat="1" ht="12" hidden="1" customHeight="1">
      <c r="A13323" s="576"/>
    </row>
    <row r="13324" spans="1:1" s="556" customFormat="1" ht="12" hidden="1" customHeight="1">
      <c r="A13324" s="576"/>
    </row>
    <row r="13325" spans="1:1" s="556" customFormat="1" ht="12" hidden="1" customHeight="1">
      <c r="A13325" s="576"/>
    </row>
    <row r="13326" spans="1:1" s="556" customFormat="1" ht="12" hidden="1" customHeight="1">
      <c r="A13326" s="576"/>
    </row>
    <row r="13327" spans="1:1" s="556" customFormat="1" ht="12" hidden="1" customHeight="1">
      <c r="A13327" s="576"/>
    </row>
    <row r="13328" spans="1:1" s="556" customFormat="1" ht="12" hidden="1" customHeight="1">
      <c r="A13328" s="576"/>
    </row>
    <row r="13329" spans="1:1" s="556" customFormat="1" ht="12" hidden="1" customHeight="1">
      <c r="A13329" s="576"/>
    </row>
    <row r="13330" spans="1:1" s="556" customFormat="1" ht="12" hidden="1" customHeight="1">
      <c r="A13330" s="576"/>
    </row>
    <row r="13331" spans="1:1" s="556" customFormat="1" ht="12" hidden="1" customHeight="1">
      <c r="A13331" s="576"/>
    </row>
    <row r="13332" spans="1:1" s="556" customFormat="1" ht="12" hidden="1" customHeight="1">
      <c r="A13332" s="576"/>
    </row>
    <row r="13333" spans="1:1" s="556" customFormat="1" ht="12" hidden="1" customHeight="1">
      <c r="A13333" s="576"/>
    </row>
    <row r="13334" spans="1:1" s="556" customFormat="1" ht="12" hidden="1" customHeight="1">
      <c r="A13334" s="576"/>
    </row>
    <row r="13335" spans="1:1" s="556" customFormat="1" ht="12" hidden="1" customHeight="1">
      <c r="A13335" s="576"/>
    </row>
    <row r="13336" spans="1:1" s="556" customFormat="1" ht="12" hidden="1" customHeight="1">
      <c r="A13336" s="576"/>
    </row>
    <row r="13337" spans="1:1" s="556" customFormat="1" ht="12" hidden="1" customHeight="1">
      <c r="A13337" s="576"/>
    </row>
    <row r="13338" spans="1:1" s="556" customFormat="1" ht="12" hidden="1" customHeight="1">
      <c r="A13338" s="576"/>
    </row>
    <row r="13339" spans="1:1" s="556" customFormat="1" ht="12" hidden="1" customHeight="1">
      <c r="A13339" s="576"/>
    </row>
    <row r="13340" spans="1:1" s="556" customFormat="1" ht="12" hidden="1" customHeight="1">
      <c r="A13340" s="576"/>
    </row>
    <row r="13341" spans="1:1" s="556" customFormat="1" ht="12" hidden="1" customHeight="1">
      <c r="A13341" s="576"/>
    </row>
    <row r="13342" spans="1:1" s="556" customFormat="1" ht="12" hidden="1" customHeight="1">
      <c r="A13342" s="576"/>
    </row>
    <row r="13343" spans="1:1" s="556" customFormat="1" ht="12" hidden="1" customHeight="1">
      <c r="A13343" s="576"/>
    </row>
    <row r="13344" spans="1:1" s="556" customFormat="1" ht="12" hidden="1" customHeight="1">
      <c r="A13344" s="576"/>
    </row>
    <row r="13345" spans="1:1" s="556" customFormat="1" ht="12" hidden="1" customHeight="1">
      <c r="A13345" s="576"/>
    </row>
    <row r="13346" spans="1:1" s="556" customFormat="1" ht="12" hidden="1" customHeight="1">
      <c r="A13346" s="576"/>
    </row>
    <row r="13347" spans="1:1" s="556" customFormat="1" ht="12" hidden="1" customHeight="1">
      <c r="A13347" s="576"/>
    </row>
    <row r="13348" spans="1:1" s="556" customFormat="1" ht="12" hidden="1" customHeight="1">
      <c r="A13348" s="576"/>
    </row>
    <row r="13349" spans="1:1" s="556" customFormat="1" ht="12" hidden="1" customHeight="1">
      <c r="A13349" s="576"/>
    </row>
    <row r="13350" spans="1:1" s="556" customFormat="1" ht="12" hidden="1" customHeight="1">
      <c r="A13350" s="576"/>
    </row>
    <row r="13351" spans="1:1" s="556" customFormat="1" ht="12" hidden="1" customHeight="1">
      <c r="A13351" s="576"/>
    </row>
    <row r="13352" spans="1:1" s="556" customFormat="1" ht="12" hidden="1" customHeight="1">
      <c r="A13352" s="576"/>
    </row>
    <row r="13353" spans="1:1" s="556" customFormat="1" ht="12" hidden="1" customHeight="1">
      <c r="A13353" s="576"/>
    </row>
    <row r="13354" spans="1:1" s="556" customFormat="1" ht="12" hidden="1" customHeight="1">
      <c r="A13354" s="576"/>
    </row>
    <row r="13355" spans="1:1" s="556" customFormat="1" ht="12" hidden="1" customHeight="1">
      <c r="A13355" s="576"/>
    </row>
    <row r="13356" spans="1:1" s="556" customFormat="1" ht="12" hidden="1" customHeight="1">
      <c r="A13356" s="576"/>
    </row>
    <row r="13357" spans="1:1" s="556" customFormat="1" ht="12" hidden="1" customHeight="1">
      <c r="A13357" s="576"/>
    </row>
    <row r="13358" spans="1:1" s="556" customFormat="1" ht="12" hidden="1" customHeight="1">
      <c r="A13358" s="576"/>
    </row>
    <row r="13359" spans="1:1" s="556" customFormat="1" ht="12" hidden="1" customHeight="1">
      <c r="A13359" s="576"/>
    </row>
    <row r="13360" spans="1:1" s="556" customFormat="1" ht="12" hidden="1" customHeight="1">
      <c r="A13360" s="576"/>
    </row>
    <row r="13361" spans="1:1" s="556" customFormat="1" ht="12" hidden="1" customHeight="1">
      <c r="A13361" s="576"/>
    </row>
    <row r="13362" spans="1:1" s="556" customFormat="1" ht="12" hidden="1" customHeight="1">
      <c r="A13362" s="576"/>
    </row>
    <row r="13363" spans="1:1" s="556" customFormat="1" ht="12" hidden="1" customHeight="1">
      <c r="A13363" s="576"/>
    </row>
    <row r="13364" spans="1:1" s="556" customFormat="1" ht="12" hidden="1" customHeight="1">
      <c r="A13364" s="576"/>
    </row>
    <row r="13365" spans="1:1" s="556" customFormat="1" ht="12" hidden="1" customHeight="1">
      <c r="A13365" s="576"/>
    </row>
    <row r="13366" spans="1:1" s="556" customFormat="1" ht="12" hidden="1" customHeight="1">
      <c r="A13366" s="576"/>
    </row>
    <row r="13367" spans="1:1" s="556" customFormat="1" ht="12" hidden="1" customHeight="1">
      <c r="A13367" s="576"/>
    </row>
    <row r="13368" spans="1:1" s="556" customFormat="1" ht="12" hidden="1" customHeight="1">
      <c r="A13368" s="576"/>
    </row>
    <row r="13369" spans="1:1" s="556" customFormat="1" ht="12" hidden="1" customHeight="1">
      <c r="A13369" s="576"/>
    </row>
    <row r="13370" spans="1:1" s="556" customFormat="1" ht="12" hidden="1" customHeight="1">
      <c r="A13370" s="576"/>
    </row>
    <row r="13371" spans="1:1" s="556" customFormat="1" ht="12" hidden="1" customHeight="1">
      <c r="A13371" s="576"/>
    </row>
    <row r="13372" spans="1:1" s="556" customFormat="1" ht="12" hidden="1" customHeight="1">
      <c r="A13372" s="576"/>
    </row>
    <row r="13373" spans="1:1" s="556" customFormat="1" ht="12" hidden="1" customHeight="1">
      <c r="A13373" s="576"/>
    </row>
    <row r="13374" spans="1:1" s="556" customFormat="1" ht="12" hidden="1" customHeight="1">
      <c r="A13374" s="576"/>
    </row>
    <row r="13375" spans="1:1" s="556" customFormat="1" ht="12" hidden="1" customHeight="1">
      <c r="A13375" s="576"/>
    </row>
    <row r="13376" spans="1:1" s="556" customFormat="1" ht="12" hidden="1" customHeight="1">
      <c r="A13376" s="576"/>
    </row>
    <row r="13377" spans="1:1" s="556" customFormat="1" ht="12" hidden="1" customHeight="1">
      <c r="A13377" s="576"/>
    </row>
    <row r="13378" spans="1:1" s="556" customFormat="1" ht="12" hidden="1" customHeight="1">
      <c r="A13378" s="576"/>
    </row>
    <row r="13379" spans="1:1" s="556" customFormat="1" ht="12" hidden="1" customHeight="1">
      <c r="A13379" s="576"/>
    </row>
    <row r="13380" spans="1:1" s="556" customFormat="1" ht="12" hidden="1" customHeight="1">
      <c r="A13380" s="576"/>
    </row>
    <row r="13381" spans="1:1" s="556" customFormat="1" ht="12" hidden="1" customHeight="1">
      <c r="A13381" s="576"/>
    </row>
    <row r="13382" spans="1:1" s="556" customFormat="1" ht="12" hidden="1" customHeight="1">
      <c r="A13382" s="576"/>
    </row>
    <row r="13383" spans="1:1" s="556" customFormat="1" ht="12" hidden="1" customHeight="1">
      <c r="A13383" s="576"/>
    </row>
    <row r="13384" spans="1:1" s="556" customFormat="1" ht="12" hidden="1" customHeight="1">
      <c r="A13384" s="576"/>
    </row>
    <row r="13385" spans="1:1" s="556" customFormat="1" ht="12" hidden="1" customHeight="1">
      <c r="A13385" s="576"/>
    </row>
    <row r="13386" spans="1:1" s="556" customFormat="1" ht="12" hidden="1" customHeight="1">
      <c r="A13386" s="576"/>
    </row>
    <row r="13387" spans="1:1" s="556" customFormat="1" ht="12" hidden="1" customHeight="1">
      <c r="A13387" s="576"/>
    </row>
    <row r="13388" spans="1:1" s="556" customFormat="1" ht="12" hidden="1" customHeight="1">
      <c r="A13388" s="576"/>
    </row>
    <row r="13389" spans="1:1" s="556" customFormat="1" ht="12" hidden="1" customHeight="1">
      <c r="A13389" s="576"/>
    </row>
    <row r="13390" spans="1:1" s="556" customFormat="1" ht="12" hidden="1" customHeight="1">
      <c r="A13390" s="576"/>
    </row>
    <row r="13391" spans="1:1" s="556" customFormat="1" ht="12" hidden="1" customHeight="1">
      <c r="A13391" s="576"/>
    </row>
    <row r="13392" spans="1:1" s="556" customFormat="1" ht="12" hidden="1" customHeight="1">
      <c r="A13392" s="576"/>
    </row>
    <row r="13393" spans="1:1" s="556" customFormat="1" ht="12" hidden="1" customHeight="1">
      <c r="A13393" s="576"/>
    </row>
    <row r="13394" spans="1:1" s="556" customFormat="1" ht="12" hidden="1" customHeight="1">
      <c r="A13394" s="576"/>
    </row>
    <row r="13395" spans="1:1" s="556" customFormat="1" ht="12" hidden="1" customHeight="1">
      <c r="A13395" s="576"/>
    </row>
    <row r="13396" spans="1:1" s="556" customFormat="1" ht="12" hidden="1" customHeight="1">
      <c r="A13396" s="576"/>
    </row>
    <row r="13397" spans="1:1" s="556" customFormat="1" ht="12" hidden="1" customHeight="1">
      <c r="A13397" s="576"/>
    </row>
    <row r="13398" spans="1:1" s="556" customFormat="1" ht="12" hidden="1" customHeight="1">
      <c r="A13398" s="576"/>
    </row>
    <row r="13399" spans="1:1" s="556" customFormat="1" ht="12" hidden="1" customHeight="1">
      <c r="A13399" s="576"/>
    </row>
    <row r="13400" spans="1:1" s="556" customFormat="1" ht="12" hidden="1" customHeight="1">
      <c r="A13400" s="576"/>
    </row>
    <row r="13401" spans="1:1" s="556" customFormat="1" ht="12" hidden="1" customHeight="1">
      <c r="A13401" s="576"/>
    </row>
    <row r="13402" spans="1:1" s="556" customFormat="1" ht="12" hidden="1" customHeight="1">
      <c r="A13402" s="576"/>
    </row>
    <row r="13403" spans="1:1" s="556" customFormat="1" ht="12" hidden="1" customHeight="1">
      <c r="A13403" s="576"/>
    </row>
    <row r="13404" spans="1:1" s="556" customFormat="1" ht="12" hidden="1" customHeight="1">
      <c r="A13404" s="576"/>
    </row>
    <row r="13405" spans="1:1" s="556" customFormat="1" ht="12" hidden="1" customHeight="1">
      <c r="A13405" s="576"/>
    </row>
    <row r="13406" spans="1:1" s="556" customFormat="1" ht="12" hidden="1" customHeight="1">
      <c r="A13406" s="576"/>
    </row>
    <row r="13407" spans="1:1" s="556" customFormat="1" ht="12" hidden="1" customHeight="1">
      <c r="A13407" s="576"/>
    </row>
    <row r="13408" spans="1:1" s="556" customFormat="1" ht="12" hidden="1" customHeight="1">
      <c r="A13408" s="576"/>
    </row>
    <row r="13409" spans="1:1" s="556" customFormat="1" ht="12" hidden="1" customHeight="1">
      <c r="A13409" s="576"/>
    </row>
    <row r="13410" spans="1:1" s="556" customFormat="1" ht="12" hidden="1" customHeight="1">
      <c r="A13410" s="576"/>
    </row>
    <row r="13411" spans="1:1" s="556" customFormat="1" ht="12" hidden="1" customHeight="1">
      <c r="A13411" s="576"/>
    </row>
    <row r="13412" spans="1:1" s="556" customFormat="1" ht="12" hidden="1" customHeight="1">
      <c r="A13412" s="576"/>
    </row>
    <row r="13413" spans="1:1" s="556" customFormat="1" ht="12" hidden="1" customHeight="1">
      <c r="A13413" s="576"/>
    </row>
    <row r="13414" spans="1:1" s="556" customFormat="1" ht="12" hidden="1" customHeight="1">
      <c r="A13414" s="576"/>
    </row>
    <row r="13415" spans="1:1" s="556" customFormat="1" ht="12" hidden="1" customHeight="1">
      <c r="A13415" s="576"/>
    </row>
    <row r="13416" spans="1:1" s="556" customFormat="1" ht="12" hidden="1" customHeight="1">
      <c r="A13416" s="576"/>
    </row>
    <row r="13417" spans="1:1" s="556" customFormat="1" ht="12" hidden="1" customHeight="1">
      <c r="A13417" s="576"/>
    </row>
    <row r="13418" spans="1:1" s="556" customFormat="1" ht="12" hidden="1" customHeight="1">
      <c r="A13418" s="576"/>
    </row>
    <row r="13419" spans="1:1" s="556" customFormat="1" ht="12" hidden="1" customHeight="1">
      <c r="A13419" s="576"/>
    </row>
    <row r="13420" spans="1:1" s="556" customFormat="1" ht="12" hidden="1" customHeight="1">
      <c r="A13420" s="576"/>
    </row>
    <row r="13421" spans="1:1" s="556" customFormat="1" ht="12" hidden="1" customHeight="1">
      <c r="A13421" s="576"/>
    </row>
    <row r="13422" spans="1:1" s="556" customFormat="1" ht="12" hidden="1" customHeight="1">
      <c r="A13422" s="576"/>
    </row>
    <row r="13423" spans="1:1" s="556" customFormat="1" ht="12" hidden="1" customHeight="1">
      <c r="A13423" s="576"/>
    </row>
    <row r="13424" spans="1:1" s="556" customFormat="1" ht="12" hidden="1" customHeight="1">
      <c r="A13424" s="576"/>
    </row>
    <row r="13425" spans="1:1" s="556" customFormat="1" ht="12" hidden="1" customHeight="1">
      <c r="A13425" s="576"/>
    </row>
    <row r="13426" spans="1:1" s="556" customFormat="1" ht="12" hidden="1" customHeight="1">
      <c r="A13426" s="576"/>
    </row>
    <row r="13427" spans="1:1" s="556" customFormat="1" ht="12" hidden="1" customHeight="1">
      <c r="A13427" s="576"/>
    </row>
    <row r="13428" spans="1:1" s="556" customFormat="1" ht="12" hidden="1" customHeight="1">
      <c r="A13428" s="576"/>
    </row>
    <row r="13429" spans="1:1" s="556" customFormat="1" ht="12" hidden="1" customHeight="1">
      <c r="A13429" s="576"/>
    </row>
    <row r="13430" spans="1:1" s="556" customFormat="1" ht="12" hidden="1" customHeight="1">
      <c r="A13430" s="576"/>
    </row>
    <row r="13431" spans="1:1" s="556" customFormat="1" ht="12" hidden="1" customHeight="1">
      <c r="A13431" s="576"/>
    </row>
    <row r="13432" spans="1:1" s="556" customFormat="1" ht="12" hidden="1" customHeight="1">
      <c r="A13432" s="576"/>
    </row>
    <row r="13433" spans="1:1" s="556" customFormat="1" ht="12" hidden="1" customHeight="1">
      <c r="A13433" s="576"/>
    </row>
    <row r="13434" spans="1:1" s="556" customFormat="1" ht="12" hidden="1" customHeight="1">
      <c r="A13434" s="576"/>
    </row>
    <row r="13435" spans="1:1" s="556" customFormat="1" ht="12" hidden="1" customHeight="1">
      <c r="A13435" s="576"/>
    </row>
    <row r="13436" spans="1:1" s="556" customFormat="1" ht="12" hidden="1" customHeight="1">
      <c r="A13436" s="576"/>
    </row>
    <row r="13437" spans="1:1" s="556" customFormat="1" ht="12" hidden="1" customHeight="1">
      <c r="A13437" s="576"/>
    </row>
    <row r="13438" spans="1:1" s="556" customFormat="1" ht="12" hidden="1" customHeight="1">
      <c r="A13438" s="576"/>
    </row>
    <row r="13439" spans="1:1" s="556" customFormat="1" ht="12" hidden="1" customHeight="1">
      <c r="A13439" s="576"/>
    </row>
    <row r="13440" spans="1:1" s="556" customFormat="1" ht="12" hidden="1" customHeight="1">
      <c r="A13440" s="576"/>
    </row>
    <row r="13441" spans="1:1" s="556" customFormat="1" ht="12" hidden="1" customHeight="1">
      <c r="A13441" s="576"/>
    </row>
    <row r="13442" spans="1:1" s="556" customFormat="1" ht="12" hidden="1" customHeight="1">
      <c r="A13442" s="576"/>
    </row>
    <row r="13443" spans="1:1" s="556" customFormat="1" ht="12" hidden="1" customHeight="1">
      <c r="A13443" s="576"/>
    </row>
    <row r="13444" spans="1:1" s="556" customFormat="1" ht="12" hidden="1" customHeight="1">
      <c r="A13444" s="576"/>
    </row>
    <row r="13445" spans="1:1" s="556" customFormat="1" ht="12" hidden="1" customHeight="1">
      <c r="A13445" s="576"/>
    </row>
    <row r="13446" spans="1:1" s="556" customFormat="1" ht="12" hidden="1" customHeight="1">
      <c r="A13446" s="576"/>
    </row>
    <row r="13447" spans="1:1" s="556" customFormat="1" ht="12" hidden="1" customHeight="1">
      <c r="A13447" s="576"/>
    </row>
    <row r="13448" spans="1:1" s="556" customFormat="1" ht="12" hidden="1" customHeight="1">
      <c r="A13448" s="576"/>
    </row>
    <row r="13449" spans="1:1" s="556" customFormat="1" ht="12" hidden="1" customHeight="1">
      <c r="A13449" s="576"/>
    </row>
    <row r="13450" spans="1:1" s="556" customFormat="1" ht="12" hidden="1" customHeight="1">
      <c r="A13450" s="576"/>
    </row>
    <row r="13451" spans="1:1" s="556" customFormat="1" ht="12" hidden="1" customHeight="1">
      <c r="A13451" s="576"/>
    </row>
    <row r="13452" spans="1:1" s="556" customFormat="1" ht="12" hidden="1" customHeight="1">
      <c r="A13452" s="576"/>
    </row>
    <row r="13453" spans="1:1" s="556" customFormat="1" ht="12" hidden="1" customHeight="1">
      <c r="A13453" s="576"/>
    </row>
    <row r="13454" spans="1:1" s="556" customFormat="1" ht="12" hidden="1" customHeight="1">
      <c r="A13454" s="576"/>
    </row>
    <row r="13455" spans="1:1" s="556" customFormat="1" ht="12" hidden="1" customHeight="1">
      <c r="A13455" s="576"/>
    </row>
    <row r="13456" spans="1:1" s="556" customFormat="1" ht="12" hidden="1" customHeight="1">
      <c r="A13456" s="576"/>
    </row>
    <row r="13457" spans="1:1" s="556" customFormat="1" ht="12" hidden="1" customHeight="1">
      <c r="A13457" s="576"/>
    </row>
    <row r="13458" spans="1:1" s="556" customFormat="1" ht="12" hidden="1" customHeight="1">
      <c r="A13458" s="576"/>
    </row>
    <row r="13459" spans="1:1" s="556" customFormat="1" ht="12" hidden="1" customHeight="1">
      <c r="A13459" s="576"/>
    </row>
    <row r="13460" spans="1:1" s="556" customFormat="1" ht="12" hidden="1" customHeight="1">
      <c r="A13460" s="576"/>
    </row>
    <row r="13461" spans="1:1" s="556" customFormat="1" ht="12" hidden="1" customHeight="1">
      <c r="A13461" s="576"/>
    </row>
    <row r="13462" spans="1:1" s="556" customFormat="1" ht="12" hidden="1" customHeight="1">
      <c r="A13462" s="576"/>
    </row>
    <row r="13463" spans="1:1" s="556" customFormat="1" ht="12" hidden="1" customHeight="1">
      <c r="A13463" s="576"/>
    </row>
    <row r="13464" spans="1:1" s="556" customFormat="1" ht="12" hidden="1" customHeight="1">
      <c r="A13464" s="576"/>
    </row>
    <row r="13465" spans="1:1" s="556" customFormat="1" ht="12" hidden="1" customHeight="1">
      <c r="A13465" s="576"/>
    </row>
    <row r="13466" spans="1:1" s="556" customFormat="1" ht="12" hidden="1" customHeight="1">
      <c r="A13466" s="576"/>
    </row>
    <row r="13467" spans="1:1" s="556" customFormat="1" ht="12" hidden="1" customHeight="1">
      <c r="A13467" s="576"/>
    </row>
    <row r="13468" spans="1:1" s="556" customFormat="1" ht="12" hidden="1" customHeight="1">
      <c r="A13468" s="576"/>
    </row>
    <row r="13469" spans="1:1" s="556" customFormat="1" ht="12" hidden="1" customHeight="1">
      <c r="A13469" s="576"/>
    </row>
    <row r="13470" spans="1:1" s="556" customFormat="1" ht="12" hidden="1" customHeight="1">
      <c r="A13470" s="576"/>
    </row>
    <row r="13471" spans="1:1" s="556" customFormat="1" ht="12" hidden="1" customHeight="1">
      <c r="A13471" s="576"/>
    </row>
    <row r="13472" spans="1:1" s="556" customFormat="1" ht="12" hidden="1" customHeight="1">
      <c r="A13472" s="576"/>
    </row>
    <row r="13473" spans="1:1" s="556" customFormat="1" ht="12" hidden="1" customHeight="1">
      <c r="A13473" s="576"/>
    </row>
    <row r="13474" spans="1:1" s="556" customFormat="1" ht="12" hidden="1" customHeight="1">
      <c r="A13474" s="576"/>
    </row>
    <row r="13475" spans="1:1" s="556" customFormat="1" ht="12" hidden="1" customHeight="1">
      <c r="A13475" s="576"/>
    </row>
    <row r="13476" spans="1:1" s="556" customFormat="1" ht="12" hidden="1" customHeight="1">
      <c r="A13476" s="576"/>
    </row>
    <row r="13477" spans="1:1" s="556" customFormat="1" ht="12" hidden="1" customHeight="1">
      <c r="A13477" s="576"/>
    </row>
    <row r="13478" spans="1:1" s="556" customFormat="1" ht="12" hidden="1" customHeight="1">
      <c r="A13478" s="576"/>
    </row>
    <row r="13479" spans="1:1" s="556" customFormat="1" ht="12" hidden="1" customHeight="1">
      <c r="A13479" s="576"/>
    </row>
    <row r="13480" spans="1:1" s="556" customFormat="1" ht="12" hidden="1" customHeight="1">
      <c r="A13480" s="576"/>
    </row>
    <row r="13481" spans="1:1" s="556" customFormat="1" ht="12" hidden="1" customHeight="1">
      <c r="A13481" s="576"/>
    </row>
    <row r="13482" spans="1:1" s="556" customFormat="1" ht="12" hidden="1" customHeight="1">
      <c r="A13482" s="576"/>
    </row>
    <row r="13483" spans="1:1" s="556" customFormat="1" ht="12" hidden="1" customHeight="1">
      <c r="A13483" s="576"/>
    </row>
    <row r="13484" spans="1:1" s="556" customFormat="1" ht="12" hidden="1" customHeight="1">
      <c r="A13484" s="576"/>
    </row>
    <row r="13485" spans="1:1" s="556" customFormat="1" ht="12" hidden="1" customHeight="1">
      <c r="A13485" s="576"/>
    </row>
    <row r="13486" spans="1:1" s="556" customFormat="1" ht="12" hidden="1" customHeight="1">
      <c r="A13486" s="576"/>
    </row>
    <row r="13487" spans="1:1" s="556" customFormat="1" ht="12" hidden="1" customHeight="1">
      <c r="A13487" s="576"/>
    </row>
    <row r="13488" spans="1:1" s="556" customFormat="1" ht="12" hidden="1" customHeight="1">
      <c r="A13488" s="576"/>
    </row>
    <row r="13489" spans="1:1" s="556" customFormat="1" ht="12" hidden="1" customHeight="1">
      <c r="A13489" s="576"/>
    </row>
    <row r="13490" spans="1:1" s="556" customFormat="1" ht="12" hidden="1" customHeight="1">
      <c r="A13490" s="576"/>
    </row>
    <row r="13491" spans="1:1" s="556" customFormat="1" ht="12" hidden="1" customHeight="1">
      <c r="A13491" s="576"/>
    </row>
    <row r="13492" spans="1:1" s="556" customFormat="1" ht="12" hidden="1" customHeight="1">
      <c r="A13492" s="576"/>
    </row>
    <row r="13493" spans="1:1" s="556" customFormat="1" ht="12" hidden="1" customHeight="1">
      <c r="A13493" s="576"/>
    </row>
    <row r="13494" spans="1:1" s="556" customFormat="1" ht="12" hidden="1" customHeight="1">
      <c r="A13494" s="576"/>
    </row>
    <row r="13495" spans="1:1" s="556" customFormat="1" ht="12" hidden="1" customHeight="1">
      <c r="A13495" s="576"/>
    </row>
    <row r="13496" spans="1:1" s="556" customFormat="1" ht="12" hidden="1" customHeight="1">
      <c r="A13496" s="576"/>
    </row>
    <row r="13497" spans="1:1" s="556" customFormat="1" ht="12" hidden="1" customHeight="1">
      <c r="A13497" s="576"/>
    </row>
    <row r="13498" spans="1:1" s="556" customFormat="1" ht="12" hidden="1" customHeight="1">
      <c r="A13498" s="576"/>
    </row>
    <row r="13499" spans="1:1" s="556" customFormat="1" ht="12" hidden="1" customHeight="1">
      <c r="A13499" s="576"/>
    </row>
    <row r="13500" spans="1:1" s="556" customFormat="1" ht="12" hidden="1" customHeight="1">
      <c r="A13500" s="576"/>
    </row>
    <row r="13501" spans="1:1" s="556" customFormat="1" ht="12" hidden="1" customHeight="1">
      <c r="A13501" s="576"/>
    </row>
    <row r="13502" spans="1:1" s="556" customFormat="1" ht="12" hidden="1" customHeight="1">
      <c r="A13502" s="576"/>
    </row>
    <row r="13503" spans="1:1" s="556" customFormat="1" ht="12" hidden="1" customHeight="1">
      <c r="A13503" s="576"/>
    </row>
    <row r="13504" spans="1:1" s="556" customFormat="1" ht="12" hidden="1" customHeight="1">
      <c r="A13504" s="576"/>
    </row>
    <row r="13505" spans="1:1" s="556" customFormat="1" ht="12" hidden="1" customHeight="1">
      <c r="A13505" s="576"/>
    </row>
    <row r="13506" spans="1:1" s="556" customFormat="1" ht="12" hidden="1" customHeight="1">
      <c r="A13506" s="576"/>
    </row>
    <row r="13507" spans="1:1" s="556" customFormat="1" ht="12" hidden="1" customHeight="1">
      <c r="A13507" s="576"/>
    </row>
    <row r="13508" spans="1:1" s="556" customFormat="1" ht="12" hidden="1" customHeight="1">
      <c r="A13508" s="576"/>
    </row>
    <row r="13509" spans="1:1" s="556" customFormat="1" ht="12" hidden="1" customHeight="1">
      <c r="A13509" s="576"/>
    </row>
    <row r="13510" spans="1:1" s="556" customFormat="1" ht="12" hidden="1" customHeight="1">
      <c r="A13510" s="576"/>
    </row>
    <row r="13511" spans="1:1" s="556" customFormat="1" ht="12" hidden="1" customHeight="1">
      <c r="A13511" s="576"/>
    </row>
    <row r="13512" spans="1:1" s="556" customFormat="1" ht="12" hidden="1" customHeight="1">
      <c r="A13512" s="576"/>
    </row>
    <row r="13513" spans="1:1" s="556" customFormat="1" ht="12" hidden="1" customHeight="1">
      <c r="A13513" s="576"/>
    </row>
    <row r="13514" spans="1:1" s="556" customFormat="1" ht="12" hidden="1" customHeight="1">
      <c r="A13514" s="576"/>
    </row>
    <row r="13515" spans="1:1" s="556" customFormat="1" ht="12" hidden="1" customHeight="1">
      <c r="A13515" s="576"/>
    </row>
    <row r="13516" spans="1:1" s="556" customFormat="1" ht="12" hidden="1" customHeight="1">
      <c r="A13516" s="576"/>
    </row>
    <row r="13517" spans="1:1" s="556" customFormat="1" ht="12" hidden="1" customHeight="1">
      <c r="A13517" s="576"/>
    </row>
    <row r="13518" spans="1:1" s="556" customFormat="1" ht="12" hidden="1" customHeight="1">
      <c r="A13518" s="576"/>
    </row>
    <row r="13519" spans="1:1" s="556" customFormat="1" ht="12" hidden="1" customHeight="1">
      <c r="A13519" s="576"/>
    </row>
    <row r="13520" spans="1:1" s="556" customFormat="1" ht="12" hidden="1" customHeight="1">
      <c r="A13520" s="576"/>
    </row>
    <row r="13521" spans="1:1" s="556" customFormat="1" ht="12" hidden="1" customHeight="1">
      <c r="A13521" s="576"/>
    </row>
    <row r="13522" spans="1:1" s="556" customFormat="1" ht="12" hidden="1" customHeight="1">
      <c r="A13522" s="576"/>
    </row>
    <row r="13523" spans="1:1" s="556" customFormat="1" ht="12" hidden="1" customHeight="1">
      <c r="A13523" s="576"/>
    </row>
    <row r="13524" spans="1:1" s="556" customFormat="1" ht="12" hidden="1" customHeight="1">
      <c r="A13524" s="576"/>
    </row>
    <row r="13525" spans="1:1" s="556" customFormat="1" ht="12" hidden="1" customHeight="1">
      <c r="A13525" s="576"/>
    </row>
    <row r="13526" spans="1:1" s="556" customFormat="1" ht="12" hidden="1" customHeight="1">
      <c r="A13526" s="576"/>
    </row>
    <row r="13527" spans="1:1" s="556" customFormat="1" ht="12" hidden="1" customHeight="1">
      <c r="A13527" s="576"/>
    </row>
    <row r="13528" spans="1:1" s="556" customFormat="1" ht="12" hidden="1" customHeight="1">
      <c r="A13528" s="576"/>
    </row>
    <row r="13529" spans="1:1" s="556" customFormat="1" ht="12" hidden="1" customHeight="1">
      <c r="A13529" s="576"/>
    </row>
    <row r="13530" spans="1:1" s="556" customFormat="1" ht="12" hidden="1" customHeight="1">
      <c r="A13530" s="576"/>
    </row>
    <row r="13531" spans="1:1" s="556" customFormat="1" ht="12" hidden="1" customHeight="1">
      <c r="A13531" s="576"/>
    </row>
    <row r="13532" spans="1:1" s="556" customFormat="1" ht="12" hidden="1" customHeight="1">
      <c r="A13532" s="576"/>
    </row>
    <row r="13533" spans="1:1" s="556" customFormat="1" ht="12" hidden="1" customHeight="1">
      <c r="A13533" s="576"/>
    </row>
    <row r="13534" spans="1:1" s="556" customFormat="1" ht="12" hidden="1" customHeight="1">
      <c r="A13534" s="576"/>
    </row>
    <row r="13535" spans="1:1" s="556" customFormat="1" ht="12" hidden="1" customHeight="1">
      <c r="A13535" s="576"/>
    </row>
    <row r="13536" spans="1:1" s="556" customFormat="1" ht="12" hidden="1" customHeight="1">
      <c r="A13536" s="576"/>
    </row>
    <row r="13537" spans="1:1" s="556" customFormat="1" ht="12" hidden="1" customHeight="1">
      <c r="A13537" s="576"/>
    </row>
    <row r="13538" spans="1:1" s="556" customFormat="1" ht="12" hidden="1" customHeight="1">
      <c r="A13538" s="576"/>
    </row>
    <row r="13539" spans="1:1" s="556" customFormat="1" ht="12" hidden="1" customHeight="1">
      <c r="A13539" s="576"/>
    </row>
    <row r="13540" spans="1:1" s="556" customFormat="1" ht="12" hidden="1" customHeight="1">
      <c r="A13540" s="576"/>
    </row>
    <row r="13541" spans="1:1" s="556" customFormat="1" ht="12" hidden="1" customHeight="1">
      <c r="A13541" s="576"/>
    </row>
    <row r="13542" spans="1:1" s="556" customFormat="1" ht="12" hidden="1" customHeight="1">
      <c r="A13542" s="576"/>
    </row>
    <row r="13543" spans="1:1" s="556" customFormat="1" ht="12" hidden="1" customHeight="1">
      <c r="A13543" s="576"/>
    </row>
    <row r="13544" spans="1:1" s="556" customFormat="1" ht="12" hidden="1" customHeight="1">
      <c r="A13544" s="576"/>
    </row>
    <row r="13545" spans="1:1" s="556" customFormat="1" ht="12" hidden="1" customHeight="1">
      <c r="A13545" s="576"/>
    </row>
    <row r="13546" spans="1:1" s="556" customFormat="1" ht="12" hidden="1" customHeight="1">
      <c r="A13546" s="576"/>
    </row>
    <row r="13547" spans="1:1" s="556" customFormat="1" ht="12" hidden="1" customHeight="1">
      <c r="A13547" s="576"/>
    </row>
    <row r="13548" spans="1:1" s="556" customFormat="1" ht="12" hidden="1" customHeight="1">
      <c r="A13548" s="576"/>
    </row>
    <row r="13549" spans="1:1" s="556" customFormat="1" ht="12" hidden="1" customHeight="1">
      <c r="A13549" s="576"/>
    </row>
    <row r="13550" spans="1:1" s="556" customFormat="1" ht="12" hidden="1" customHeight="1">
      <c r="A13550" s="576"/>
    </row>
    <row r="13551" spans="1:1" s="556" customFormat="1" ht="12" hidden="1" customHeight="1">
      <c r="A13551" s="576"/>
    </row>
    <row r="13552" spans="1:1" s="556" customFormat="1" ht="12" hidden="1" customHeight="1">
      <c r="A13552" s="576"/>
    </row>
    <row r="13553" spans="1:1" s="556" customFormat="1" ht="12" hidden="1" customHeight="1">
      <c r="A13553" s="576"/>
    </row>
    <row r="13554" spans="1:1" s="556" customFormat="1" ht="12" hidden="1" customHeight="1">
      <c r="A13554" s="576"/>
    </row>
    <row r="13555" spans="1:1" s="556" customFormat="1" ht="12" hidden="1" customHeight="1">
      <c r="A13555" s="576"/>
    </row>
    <row r="13556" spans="1:1" s="556" customFormat="1" ht="12" hidden="1" customHeight="1">
      <c r="A13556" s="576"/>
    </row>
    <row r="13557" spans="1:1" s="556" customFormat="1" ht="12" hidden="1" customHeight="1">
      <c r="A13557" s="576"/>
    </row>
    <row r="13558" spans="1:1" s="556" customFormat="1" ht="12" hidden="1" customHeight="1">
      <c r="A13558" s="576"/>
    </row>
    <row r="13559" spans="1:1" s="556" customFormat="1" ht="12" hidden="1" customHeight="1">
      <c r="A13559" s="576"/>
    </row>
    <row r="13560" spans="1:1" s="556" customFormat="1" ht="12" hidden="1" customHeight="1">
      <c r="A13560" s="576"/>
    </row>
    <row r="13561" spans="1:1" s="556" customFormat="1" ht="12" hidden="1" customHeight="1">
      <c r="A13561" s="576"/>
    </row>
    <row r="13562" spans="1:1" s="556" customFormat="1" ht="12" hidden="1" customHeight="1">
      <c r="A13562" s="576"/>
    </row>
    <row r="13563" spans="1:1" s="556" customFormat="1" ht="12" hidden="1" customHeight="1">
      <c r="A13563" s="576"/>
    </row>
    <row r="13564" spans="1:1" s="556" customFormat="1" ht="12" hidden="1" customHeight="1">
      <c r="A13564" s="576"/>
    </row>
    <row r="13565" spans="1:1" s="556" customFormat="1" ht="12" hidden="1" customHeight="1">
      <c r="A13565" s="576"/>
    </row>
    <row r="13566" spans="1:1" s="556" customFormat="1" ht="12" hidden="1" customHeight="1">
      <c r="A13566" s="576"/>
    </row>
    <row r="13567" spans="1:1" s="556" customFormat="1" ht="12" hidden="1" customHeight="1">
      <c r="A13567" s="576"/>
    </row>
    <row r="13568" spans="1:1" s="556" customFormat="1" ht="12" hidden="1" customHeight="1">
      <c r="A13568" s="576"/>
    </row>
    <row r="13569" spans="1:1" s="556" customFormat="1" ht="12" hidden="1" customHeight="1">
      <c r="A13569" s="576"/>
    </row>
    <row r="13570" spans="1:1" s="556" customFormat="1" ht="12" hidden="1" customHeight="1">
      <c r="A13570" s="576"/>
    </row>
    <row r="13571" spans="1:1" s="556" customFormat="1" ht="12" hidden="1" customHeight="1">
      <c r="A13571" s="576"/>
    </row>
    <row r="13572" spans="1:1" s="556" customFormat="1" ht="12" hidden="1" customHeight="1">
      <c r="A13572" s="576"/>
    </row>
    <row r="13573" spans="1:1" s="556" customFormat="1" ht="12" hidden="1" customHeight="1">
      <c r="A13573" s="576"/>
    </row>
    <row r="13574" spans="1:1" s="556" customFormat="1" ht="12" hidden="1" customHeight="1">
      <c r="A13574" s="576"/>
    </row>
    <row r="13575" spans="1:1" s="556" customFormat="1" ht="12" hidden="1" customHeight="1">
      <c r="A13575" s="576"/>
    </row>
    <row r="13576" spans="1:1" s="556" customFormat="1" ht="12" hidden="1" customHeight="1">
      <c r="A13576" s="576"/>
    </row>
    <row r="13577" spans="1:1" s="556" customFormat="1" ht="12" hidden="1" customHeight="1">
      <c r="A13577" s="576"/>
    </row>
    <row r="13578" spans="1:1" s="556" customFormat="1" ht="12" hidden="1" customHeight="1">
      <c r="A13578" s="576"/>
    </row>
    <row r="13579" spans="1:1" s="556" customFormat="1" ht="12" hidden="1" customHeight="1">
      <c r="A13579" s="576"/>
    </row>
    <row r="13580" spans="1:1" s="556" customFormat="1" ht="12" hidden="1" customHeight="1">
      <c r="A13580" s="576"/>
    </row>
    <row r="13581" spans="1:1" s="556" customFormat="1" ht="12" hidden="1" customHeight="1">
      <c r="A13581" s="576"/>
    </row>
    <row r="13582" spans="1:1" s="556" customFormat="1" ht="12" hidden="1" customHeight="1">
      <c r="A13582" s="576"/>
    </row>
    <row r="13583" spans="1:1" s="556" customFormat="1" ht="12" hidden="1" customHeight="1">
      <c r="A13583" s="576"/>
    </row>
    <row r="13584" spans="1:1" s="556" customFormat="1" ht="12" hidden="1" customHeight="1">
      <c r="A13584" s="576"/>
    </row>
    <row r="13585" spans="1:1" s="556" customFormat="1" ht="12" hidden="1" customHeight="1">
      <c r="A13585" s="576"/>
    </row>
    <row r="13586" spans="1:1" s="556" customFormat="1" ht="12" hidden="1" customHeight="1">
      <c r="A13586" s="576"/>
    </row>
    <row r="13587" spans="1:1" s="556" customFormat="1" ht="12" hidden="1" customHeight="1">
      <c r="A13587" s="576"/>
    </row>
    <row r="13588" spans="1:1" s="556" customFormat="1" ht="12" hidden="1" customHeight="1">
      <c r="A13588" s="576"/>
    </row>
    <row r="13589" spans="1:1" s="556" customFormat="1" ht="12" hidden="1" customHeight="1">
      <c r="A13589" s="576"/>
    </row>
    <row r="13590" spans="1:1" s="556" customFormat="1" ht="12" hidden="1" customHeight="1">
      <c r="A13590" s="576"/>
    </row>
    <row r="13591" spans="1:1" s="556" customFormat="1" ht="12" hidden="1" customHeight="1">
      <c r="A13591" s="576"/>
    </row>
    <row r="13592" spans="1:1" s="556" customFormat="1" ht="12" hidden="1" customHeight="1">
      <c r="A13592" s="576"/>
    </row>
    <row r="13593" spans="1:1" s="556" customFormat="1" ht="12" hidden="1" customHeight="1">
      <c r="A13593" s="576"/>
    </row>
    <row r="13594" spans="1:1" s="556" customFormat="1" ht="12" hidden="1" customHeight="1">
      <c r="A13594" s="576"/>
    </row>
    <row r="13595" spans="1:1" s="556" customFormat="1" ht="12" hidden="1" customHeight="1">
      <c r="A13595" s="576"/>
    </row>
    <row r="13596" spans="1:1" s="556" customFormat="1" ht="12" hidden="1" customHeight="1">
      <c r="A13596" s="576"/>
    </row>
    <row r="13597" spans="1:1" s="556" customFormat="1" ht="12" hidden="1" customHeight="1">
      <c r="A13597" s="576"/>
    </row>
    <row r="13598" spans="1:1" s="556" customFormat="1" ht="12" hidden="1" customHeight="1">
      <c r="A13598" s="576"/>
    </row>
    <row r="13599" spans="1:1" s="556" customFormat="1" ht="12" hidden="1" customHeight="1">
      <c r="A13599" s="576"/>
    </row>
    <row r="13600" spans="1:1" s="556" customFormat="1" ht="12" hidden="1" customHeight="1">
      <c r="A13600" s="576"/>
    </row>
    <row r="13601" spans="1:1" s="556" customFormat="1" ht="12" hidden="1" customHeight="1">
      <c r="A13601" s="576"/>
    </row>
    <row r="13602" spans="1:1" s="556" customFormat="1" ht="12" hidden="1" customHeight="1">
      <c r="A13602" s="576"/>
    </row>
    <row r="13603" spans="1:1" s="556" customFormat="1" ht="12" hidden="1" customHeight="1">
      <c r="A13603" s="576"/>
    </row>
    <row r="13604" spans="1:1" s="556" customFormat="1" ht="12" hidden="1" customHeight="1">
      <c r="A13604" s="576"/>
    </row>
    <row r="13605" spans="1:1" s="556" customFormat="1" ht="12" hidden="1" customHeight="1">
      <c r="A13605" s="576"/>
    </row>
    <row r="13606" spans="1:1" s="556" customFormat="1" ht="12" hidden="1" customHeight="1">
      <c r="A13606" s="576"/>
    </row>
    <row r="13607" spans="1:1" s="556" customFormat="1" ht="12" hidden="1" customHeight="1">
      <c r="A13607" s="576"/>
    </row>
    <row r="13608" spans="1:1" s="556" customFormat="1" ht="12" hidden="1" customHeight="1">
      <c r="A13608" s="576"/>
    </row>
    <row r="13609" spans="1:1" s="556" customFormat="1" ht="12" hidden="1" customHeight="1">
      <c r="A13609" s="576"/>
    </row>
    <row r="13610" spans="1:1" s="556" customFormat="1" ht="12" hidden="1" customHeight="1">
      <c r="A13610" s="576"/>
    </row>
    <row r="13611" spans="1:1" s="556" customFormat="1" ht="12" hidden="1" customHeight="1">
      <c r="A13611" s="576"/>
    </row>
    <row r="13612" spans="1:1" s="556" customFormat="1" ht="12" hidden="1" customHeight="1">
      <c r="A13612" s="576"/>
    </row>
    <row r="13613" spans="1:1" s="556" customFormat="1" ht="12" hidden="1" customHeight="1">
      <c r="A13613" s="576"/>
    </row>
    <row r="13614" spans="1:1" s="556" customFormat="1" ht="12" hidden="1" customHeight="1">
      <c r="A13614" s="576"/>
    </row>
    <row r="13615" spans="1:1" s="556" customFormat="1" ht="12" hidden="1" customHeight="1">
      <c r="A13615" s="576"/>
    </row>
    <row r="13616" spans="1:1" s="556" customFormat="1" ht="12" hidden="1" customHeight="1">
      <c r="A13616" s="576"/>
    </row>
    <row r="13617" spans="1:1" s="556" customFormat="1" ht="12" hidden="1" customHeight="1">
      <c r="A13617" s="576"/>
    </row>
    <row r="13618" spans="1:1" s="556" customFormat="1" ht="12" hidden="1" customHeight="1">
      <c r="A13618" s="576"/>
    </row>
    <row r="13619" spans="1:1" s="556" customFormat="1" ht="12" hidden="1" customHeight="1">
      <c r="A13619" s="576"/>
    </row>
    <row r="13620" spans="1:1" s="556" customFormat="1" ht="12" hidden="1" customHeight="1">
      <c r="A13620" s="576"/>
    </row>
    <row r="13621" spans="1:1" s="556" customFormat="1" ht="12" hidden="1" customHeight="1">
      <c r="A13621" s="576"/>
    </row>
    <row r="13622" spans="1:1" s="556" customFormat="1" ht="12" hidden="1" customHeight="1">
      <c r="A13622" s="576"/>
    </row>
    <row r="13623" spans="1:1" s="556" customFormat="1" ht="12" hidden="1" customHeight="1">
      <c r="A13623" s="576"/>
    </row>
    <row r="13624" spans="1:1" s="556" customFormat="1" ht="12" hidden="1" customHeight="1">
      <c r="A13624" s="576"/>
    </row>
    <row r="13625" spans="1:1" s="556" customFormat="1" ht="12" hidden="1" customHeight="1">
      <c r="A13625" s="576"/>
    </row>
    <row r="13626" spans="1:1" s="556" customFormat="1" ht="12" hidden="1" customHeight="1">
      <c r="A13626" s="576"/>
    </row>
    <row r="13627" spans="1:1" s="556" customFormat="1" ht="12" hidden="1" customHeight="1">
      <c r="A13627" s="576"/>
    </row>
    <row r="13628" spans="1:1" s="556" customFormat="1" ht="12" hidden="1" customHeight="1">
      <c r="A13628" s="576"/>
    </row>
    <row r="13629" spans="1:1" s="556" customFormat="1" ht="12" hidden="1" customHeight="1">
      <c r="A13629" s="576"/>
    </row>
    <row r="13630" spans="1:1" s="556" customFormat="1" ht="12" hidden="1" customHeight="1">
      <c r="A13630" s="576"/>
    </row>
    <row r="13631" spans="1:1" s="556" customFormat="1" ht="12" hidden="1" customHeight="1">
      <c r="A13631" s="576"/>
    </row>
    <row r="13632" spans="1:1" s="556" customFormat="1" ht="12" hidden="1" customHeight="1">
      <c r="A13632" s="576"/>
    </row>
    <row r="13633" spans="1:1" s="556" customFormat="1" ht="12" hidden="1" customHeight="1">
      <c r="A13633" s="576"/>
    </row>
    <row r="13634" spans="1:1" s="556" customFormat="1" ht="12" hidden="1" customHeight="1">
      <c r="A13634" s="576"/>
    </row>
    <row r="13635" spans="1:1" s="556" customFormat="1" ht="12" hidden="1" customHeight="1">
      <c r="A13635" s="576"/>
    </row>
    <row r="13636" spans="1:1" s="556" customFormat="1" ht="12" hidden="1" customHeight="1">
      <c r="A13636" s="576"/>
    </row>
    <row r="13637" spans="1:1" s="556" customFormat="1" ht="12" hidden="1" customHeight="1">
      <c r="A13637" s="576"/>
    </row>
    <row r="13638" spans="1:1" s="556" customFormat="1" ht="12" hidden="1" customHeight="1">
      <c r="A13638" s="576"/>
    </row>
    <row r="13639" spans="1:1" s="556" customFormat="1" ht="12" hidden="1" customHeight="1">
      <c r="A13639" s="576"/>
    </row>
    <row r="13640" spans="1:1" s="556" customFormat="1" ht="12" hidden="1" customHeight="1">
      <c r="A13640" s="576"/>
    </row>
    <row r="13641" spans="1:1" s="556" customFormat="1" ht="12" hidden="1" customHeight="1">
      <c r="A13641" s="576"/>
    </row>
    <row r="13642" spans="1:1" s="556" customFormat="1" ht="12" hidden="1" customHeight="1">
      <c r="A13642" s="576"/>
    </row>
    <row r="13643" spans="1:1" s="556" customFormat="1" ht="12" hidden="1" customHeight="1">
      <c r="A13643" s="576"/>
    </row>
    <row r="13644" spans="1:1" s="556" customFormat="1" ht="12" hidden="1" customHeight="1">
      <c r="A13644" s="576"/>
    </row>
    <row r="13645" spans="1:1" s="556" customFormat="1" ht="12" hidden="1" customHeight="1">
      <c r="A13645" s="576"/>
    </row>
    <row r="13646" spans="1:1" s="556" customFormat="1" ht="12" hidden="1" customHeight="1">
      <c r="A13646" s="576"/>
    </row>
    <row r="13647" spans="1:1" s="556" customFormat="1" ht="12" hidden="1" customHeight="1">
      <c r="A13647" s="576"/>
    </row>
    <row r="13648" spans="1:1" s="556" customFormat="1" ht="12" hidden="1" customHeight="1">
      <c r="A13648" s="576"/>
    </row>
    <row r="13649" spans="1:1" s="556" customFormat="1" ht="12" hidden="1" customHeight="1">
      <c r="A13649" s="576"/>
    </row>
    <row r="13650" spans="1:1" s="556" customFormat="1" ht="12" hidden="1" customHeight="1">
      <c r="A13650" s="576"/>
    </row>
    <row r="13651" spans="1:1" s="556" customFormat="1" ht="12" hidden="1" customHeight="1">
      <c r="A13651" s="576"/>
    </row>
    <row r="13652" spans="1:1" s="556" customFormat="1" ht="12" hidden="1" customHeight="1">
      <c r="A13652" s="576"/>
    </row>
    <row r="13653" spans="1:1" s="556" customFormat="1" ht="12" hidden="1" customHeight="1">
      <c r="A13653" s="576"/>
    </row>
    <row r="13654" spans="1:1" s="556" customFormat="1" ht="12" hidden="1" customHeight="1">
      <c r="A13654" s="576"/>
    </row>
    <row r="13655" spans="1:1" s="556" customFormat="1" ht="12" hidden="1" customHeight="1">
      <c r="A13655" s="576"/>
    </row>
    <row r="13656" spans="1:1" s="556" customFormat="1" ht="12" hidden="1" customHeight="1">
      <c r="A13656" s="576"/>
    </row>
    <row r="13657" spans="1:1" s="556" customFormat="1" ht="12" hidden="1" customHeight="1">
      <c r="A13657" s="576"/>
    </row>
    <row r="13658" spans="1:1" s="556" customFormat="1" ht="12" hidden="1" customHeight="1">
      <c r="A13658" s="576"/>
    </row>
    <row r="13659" spans="1:1" s="556" customFormat="1" ht="12" hidden="1" customHeight="1">
      <c r="A13659" s="576"/>
    </row>
    <row r="13660" spans="1:1" s="556" customFormat="1" ht="12" hidden="1" customHeight="1">
      <c r="A13660" s="576"/>
    </row>
    <row r="13661" spans="1:1" s="556" customFormat="1" ht="12" hidden="1" customHeight="1">
      <c r="A13661" s="576"/>
    </row>
    <row r="13662" spans="1:1" s="556" customFormat="1" ht="12" hidden="1" customHeight="1">
      <c r="A13662" s="576"/>
    </row>
    <row r="13663" spans="1:1" s="556" customFormat="1" ht="12" hidden="1" customHeight="1">
      <c r="A13663" s="576"/>
    </row>
    <row r="13664" spans="1:1" s="556" customFormat="1" ht="12" hidden="1" customHeight="1">
      <c r="A13664" s="576"/>
    </row>
    <row r="13665" spans="1:1" s="556" customFormat="1" ht="12" hidden="1" customHeight="1">
      <c r="A13665" s="576"/>
    </row>
    <row r="13666" spans="1:1" s="556" customFormat="1" ht="12" hidden="1" customHeight="1">
      <c r="A13666" s="576"/>
    </row>
    <row r="13667" spans="1:1" s="556" customFormat="1" ht="12" hidden="1" customHeight="1">
      <c r="A13667" s="576"/>
    </row>
    <row r="13668" spans="1:1" s="556" customFormat="1" ht="12" hidden="1" customHeight="1">
      <c r="A13668" s="576"/>
    </row>
    <row r="13669" spans="1:1" s="556" customFormat="1" ht="12" hidden="1" customHeight="1">
      <c r="A13669" s="576"/>
    </row>
    <row r="13670" spans="1:1" s="556" customFormat="1" ht="12" hidden="1" customHeight="1">
      <c r="A13670" s="576"/>
    </row>
    <row r="13671" spans="1:1" s="556" customFormat="1" ht="12" hidden="1" customHeight="1">
      <c r="A13671" s="576"/>
    </row>
    <row r="13672" spans="1:1" s="556" customFormat="1" ht="12" hidden="1" customHeight="1">
      <c r="A13672" s="576"/>
    </row>
    <row r="13673" spans="1:1" s="556" customFormat="1" ht="12" hidden="1" customHeight="1">
      <c r="A13673" s="576"/>
    </row>
    <row r="13674" spans="1:1" s="556" customFormat="1" ht="12" hidden="1" customHeight="1">
      <c r="A13674" s="576"/>
    </row>
    <row r="13675" spans="1:1" s="556" customFormat="1" ht="12" hidden="1" customHeight="1">
      <c r="A13675" s="576"/>
    </row>
    <row r="13676" spans="1:1" s="556" customFormat="1" ht="12" hidden="1" customHeight="1">
      <c r="A13676" s="576"/>
    </row>
    <row r="13677" spans="1:1" s="556" customFormat="1" ht="12" hidden="1" customHeight="1">
      <c r="A13677" s="576"/>
    </row>
    <row r="13678" spans="1:1" s="556" customFormat="1" ht="12" hidden="1" customHeight="1">
      <c r="A13678" s="576"/>
    </row>
    <row r="13679" spans="1:1" s="556" customFormat="1" ht="12" hidden="1" customHeight="1">
      <c r="A13679" s="576"/>
    </row>
    <row r="13680" spans="1:1" s="556" customFormat="1" ht="12" hidden="1" customHeight="1">
      <c r="A13680" s="576"/>
    </row>
    <row r="13681" spans="1:1" s="556" customFormat="1" ht="12" hidden="1" customHeight="1">
      <c r="A13681" s="576"/>
    </row>
    <row r="13682" spans="1:1" s="556" customFormat="1" ht="12" hidden="1" customHeight="1">
      <c r="A13682" s="576"/>
    </row>
    <row r="13683" spans="1:1" s="556" customFormat="1" ht="12" hidden="1" customHeight="1">
      <c r="A13683" s="576"/>
    </row>
    <row r="13684" spans="1:1" s="556" customFormat="1" ht="12" hidden="1" customHeight="1">
      <c r="A13684" s="576"/>
    </row>
    <row r="13685" spans="1:1" s="556" customFormat="1" ht="12" hidden="1" customHeight="1">
      <c r="A13685" s="576"/>
    </row>
    <row r="13686" spans="1:1" s="556" customFormat="1" ht="12" hidden="1" customHeight="1">
      <c r="A13686" s="576"/>
    </row>
    <row r="13687" spans="1:1" s="556" customFormat="1" ht="12" hidden="1" customHeight="1">
      <c r="A13687" s="576"/>
    </row>
    <row r="13688" spans="1:1" s="556" customFormat="1" ht="12" hidden="1" customHeight="1">
      <c r="A13688" s="576"/>
    </row>
    <row r="13689" spans="1:1" s="556" customFormat="1" ht="12" hidden="1" customHeight="1">
      <c r="A13689" s="576"/>
    </row>
    <row r="13690" spans="1:1" s="556" customFormat="1" ht="12" hidden="1" customHeight="1">
      <c r="A13690" s="576"/>
    </row>
    <row r="13691" spans="1:1" s="556" customFormat="1" ht="12" hidden="1" customHeight="1">
      <c r="A13691" s="576"/>
    </row>
    <row r="13692" spans="1:1" s="556" customFormat="1" ht="12" hidden="1" customHeight="1">
      <c r="A13692" s="576"/>
    </row>
    <row r="13693" spans="1:1" s="556" customFormat="1" ht="12" hidden="1" customHeight="1">
      <c r="A13693" s="576"/>
    </row>
    <row r="13694" spans="1:1" s="556" customFormat="1" ht="12" hidden="1" customHeight="1">
      <c r="A13694" s="576"/>
    </row>
    <row r="13695" spans="1:1" s="556" customFormat="1" ht="12" hidden="1" customHeight="1">
      <c r="A13695" s="576"/>
    </row>
    <row r="13696" spans="1:1" s="556" customFormat="1" ht="12" hidden="1" customHeight="1">
      <c r="A13696" s="576"/>
    </row>
    <row r="13697" spans="1:1" s="556" customFormat="1" ht="12" hidden="1" customHeight="1">
      <c r="A13697" s="576"/>
    </row>
    <row r="13698" spans="1:1" s="556" customFormat="1" ht="12" hidden="1" customHeight="1">
      <c r="A13698" s="576"/>
    </row>
    <row r="13699" spans="1:1" s="556" customFormat="1" ht="12" hidden="1" customHeight="1">
      <c r="A13699" s="576"/>
    </row>
    <row r="13700" spans="1:1" s="556" customFormat="1" ht="12" hidden="1" customHeight="1">
      <c r="A13700" s="576"/>
    </row>
    <row r="13701" spans="1:1" s="556" customFormat="1" ht="12" hidden="1" customHeight="1">
      <c r="A13701" s="576"/>
    </row>
    <row r="13702" spans="1:1" s="556" customFormat="1" ht="12" hidden="1" customHeight="1">
      <c r="A13702" s="576"/>
    </row>
    <row r="13703" spans="1:1" s="556" customFormat="1" ht="12" hidden="1" customHeight="1">
      <c r="A13703" s="576"/>
    </row>
    <row r="13704" spans="1:1" s="556" customFormat="1" ht="12" hidden="1" customHeight="1">
      <c r="A13704" s="576"/>
    </row>
    <row r="13705" spans="1:1" s="556" customFormat="1" ht="12" hidden="1" customHeight="1">
      <c r="A13705" s="576"/>
    </row>
    <row r="13706" spans="1:1" s="556" customFormat="1" ht="12" hidden="1" customHeight="1">
      <c r="A13706" s="576"/>
    </row>
    <row r="13707" spans="1:1" s="556" customFormat="1" ht="12" hidden="1" customHeight="1">
      <c r="A13707" s="576"/>
    </row>
    <row r="13708" spans="1:1" s="556" customFormat="1" ht="12" hidden="1" customHeight="1">
      <c r="A13708" s="576"/>
    </row>
    <row r="13709" spans="1:1" s="556" customFormat="1" ht="12" hidden="1" customHeight="1">
      <c r="A13709" s="576"/>
    </row>
    <row r="13710" spans="1:1" s="556" customFormat="1" ht="12" hidden="1" customHeight="1">
      <c r="A13710" s="576"/>
    </row>
    <row r="13711" spans="1:1" s="556" customFormat="1" ht="12" hidden="1" customHeight="1">
      <c r="A13711" s="576"/>
    </row>
    <row r="13712" spans="1:1" s="556" customFormat="1" ht="12" hidden="1" customHeight="1">
      <c r="A13712" s="576"/>
    </row>
    <row r="13713" spans="1:1" s="556" customFormat="1" ht="12" hidden="1" customHeight="1">
      <c r="A13713" s="576"/>
    </row>
    <row r="13714" spans="1:1" s="556" customFormat="1" ht="12" hidden="1" customHeight="1">
      <c r="A13714" s="576"/>
    </row>
    <row r="13715" spans="1:1" s="556" customFormat="1" ht="12" hidden="1" customHeight="1">
      <c r="A13715" s="576"/>
    </row>
    <row r="13716" spans="1:1" s="556" customFormat="1" ht="12" hidden="1" customHeight="1">
      <c r="A13716" s="576"/>
    </row>
    <row r="13717" spans="1:1" s="556" customFormat="1" ht="12" hidden="1" customHeight="1">
      <c r="A13717" s="576"/>
    </row>
    <row r="13718" spans="1:1" s="556" customFormat="1" ht="12" hidden="1" customHeight="1">
      <c r="A13718" s="576"/>
    </row>
    <row r="13719" spans="1:1" s="556" customFormat="1" ht="12" hidden="1" customHeight="1">
      <c r="A13719" s="576"/>
    </row>
    <row r="13720" spans="1:1" s="556" customFormat="1" ht="12" hidden="1" customHeight="1">
      <c r="A13720" s="576"/>
    </row>
    <row r="13721" spans="1:1" s="556" customFormat="1" ht="12" hidden="1" customHeight="1">
      <c r="A13721" s="576"/>
    </row>
    <row r="13722" spans="1:1" s="556" customFormat="1" ht="12" hidden="1" customHeight="1">
      <c r="A13722" s="576"/>
    </row>
    <row r="13723" spans="1:1" s="556" customFormat="1" ht="12" hidden="1" customHeight="1">
      <c r="A13723" s="576"/>
    </row>
    <row r="13724" spans="1:1" s="556" customFormat="1" ht="12" hidden="1" customHeight="1">
      <c r="A13724" s="576"/>
    </row>
    <row r="13725" spans="1:1" s="556" customFormat="1" ht="12" hidden="1" customHeight="1">
      <c r="A13725" s="576"/>
    </row>
    <row r="13726" spans="1:1" s="556" customFormat="1" ht="12" hidden="1" customHeight="1">
      <c r="A13726" s="576"/>
    </row>
    <row r="13727" spans="1:1" s="556" customFormat="1" ht="12" hidden="1" customHeight="1">
      <c r="A13727" s="576"/>
    </row>
    <row r="13728" spans="1:1" s="556" customFormat="1" ht="12" hidden="1" customHeight="1">
      <c r="A13728" s="576"/>
    </row>
    <row r="13729" spans="1:1" s="556" customFormat="1" ht="12" hidden="1" customHeight="1">
      <c r="A13729" s="576"/>
    </row>
    <row r="13730" spans="1:1" s="556" customFormat="1" ht="12" hidden="1" customHeight="1">
      <c r="A13730" s="576"/>
    </row>
    <row r="13731" spans="1:1" s="556" customFormat="1" ht="12" hidden="1" customHeight="1">
      <c r="A13731" s="576"/>
    </row>
    <row r="13732" spans="1:1" s="556" customFormat="1" ht="12" hidden="1" customHeight="1">
      <c r="A13732" s="576"/>
    </row>
    <row r="13733" spans="1:1" s="556" customFormat="1" ht="12" hidden="1" customHeight="1">
      <c r="A13733" s="576"/>
    </row>
    <row r="13734" spans="1:1" s="556" customFormat="1" ht="12" hidden="1" customHeight="1">
      <c r="A13734" s="576"/>
    </row>
    <row r="13735" spans="1:1" s="556" customFormat="1" ht="12" hidden="1" customHeight="1">
      <c r="A13735" s="576"/>
    </row>
    <row r="13736" spans="1:1" s="556" customFormat="1" ht="12" hidden="1" customHeight="1">
      <c r="A13736" s="576"/>
    </row>
    <row r="13737" spans="1:1" s="556" customFormat="1" ht="12" hidden="1" customHeight="1">
      <c r="A13737" s="576"/>
    </row>
    <row r="13738" spans="1:1" s="556" customFormat="1" ht="12" hidden="1" customHeight="1">
      <c r="A13738" s="576"/>
    </row>
    <row r="13739" spans="1:1" s="556" customFormat="1" ht="12" hidden="1" customHeight="1">
      <c r="A13739" s="576"/>
    </row>
    <row r="13740" spans="1:1" s="556" customFormat="1" ht="12" hidden="1" customHeight="1">
      <c r="A13740" s="576"/>
    </row>
    <row r="13741" spans="1:1" s="556" customFormat="1" ht="12" hidden="1" customHeight="1">
      <c r="A13741" s="576"/>
    </row>
    <row r="13742" spans="1:1" s="556" customFormat="1" ht="12" hidden="1" customHeight="1">
      <c r="A13742" s="576"/>
    </row>
    <row r="13743" spans="1:1" s="556" customFormat="1" ht="12" hidden="1" customHeight="1">
      <c r="A13743" s="576"/>
    </row>
    <row r="13744" spans="1:1" s="556" customFormat="1" ht="12" hidden="1" customHeight="1">
      <c r="A13744" s="576"/>
    </row>
    <row r="13745" spans="1:1" s="556" customFormat="1" ht="12" hidden="1" customHeight="1">
      <c r="A13745" s="576"/>
    </row>
    <row r="13746" spans="1:1" s="556" customFormat="1" ht="12" hidden="1" customHeight="1">
      <c r="A13746" s="576"/>
    </row>
    <row r="13747" spans="1:1" s="556" customFormat="1" ht="12" hidden="1" customHeight="1">
      <c r="A13747" s="576"/>
    </row>
    <row r="13748" spans="1:1" s="556" customFormat="1" ht="12" hidden="1" customHeight="1">
      <c r="A13748" s="576"/>
    </row>
    <row r="13749" spans="1:1" s="556" customFormat="1" ht="12" hidden="1" customHeight="1">
      <c r="A13749" s="576"/>
    </row>
    <row r="13750" spans="1:1" s="556" customFormat="1" ht="12" hidden="1" customHeight="1">
      <c r="A13750" s="576"/>
    </row>
    <row r="13751" spans="1:1" s="556" customFormat="1" ht="12" hidden="1" customHeight="1">
      <c r="A13751" s="576"/>
    </row>
    <row r="13752" spans="1:1" s="556" customFormat="1" ht="12" hidden="1" customHeight="1">
      <c r="A13752" s="576"/>
    </row>
    <row r="13753" spans="1:1" s="556" customFormat="1" ht="12" hidden="1" customHeight="1">
      <c r="A13753" s="576"/>
    </row>
    <row r="13754" spans="1:1" s="556" customFormat="1" ht="12" hidden="1" customHeight="1">
      <c r="A13754" s="576"/>
    </row>
    <row r="13755" spans="1:1" s="556" customFormat="1" ht="12" hidden="1" customHeight="1">
      <c r="A13755" s="576"/>
    </row>
    <row r="13756" spans="1:1" s="556" customFormat="1" ht="12" hidden="1" customHeight="1">
      <c r="A13756" s="576"/>
    </row>
    <row r="13757" spans="1:1" s="556" customFormat="1" ht="12" hidden="1" customHeight="1">
      <c r="A13757" s="576"/>
    </row>
    <row r="13758" spans="1:1" s="556" customFormat="1" ht="12" hidden="1" customHeight="1">
      <c r="A13758" s="576"/>
    </row>
    <row r="13759" spans="1:1" s="556" customFormat="1" ht="12" hidden="1" customHeight="1">
      <c r="A13759" s="576"/>
    </row>
    <row r="13760" spans="1:1" s="556" customFormat="1" ht="12" hidden="1" customHeight="1">
      <c r="A13760" s="576"/>
    </row>
    <row r="13761" spans="1:1" s="556" customFormat="1" ht="12" hidden="1" customHeight="1">
      <c r="A13761" s="576"/>
    </row>
    <row r="13762" spans="1:1" s="556" customFormat="1" ht="12" hidden="1" customHeight="1">
      <c r="A13762" s="576"/>
    </row>
    <row r="13763" spans="1:1" s="556" customFormat="1" ht="12" hidden="1" customHeight="1">
      <c r="A13763" s="576"/>
    </row>
    <row r="13764" spans="1:1" s="556" customFormat="1" ht="12" hidden="1" customHeight="1">
      <c r="A13764" s="576"/>
    </row>
    <row r="13765" spans="1:1" s="556" customFormat="1" ht="12" hidden="1" customHeight="1">
      <c r="A13765" s="576"/>
    </row>
    <row r="13766" spans="1:1" s="556" customFormat="1" ht="12" hidden="1" customHeight="1">
      <c r="A13766" s="576"/>
    </row>
    <row r="13767" spans="1:1" s="556" customFormat="1" ht="12" hidden="1" customHeight="1">
      <c r="A13767" s="576"/>
    </row>
    <row r="13768" spans="1:1" s="556" customFormat="1" ht="12" hidden="1" customHeight="1">
      <c r="A13768" s="576"/>
    </row>
    <row r="13769" spans="1:1" s="556" customFormat="1" ht="12" hidden="1" customHeight="1">
      <c r="A13769" s="576"/>
    </row>
    <row r="13770" spans="1:1" s="556" customFormat="1" ht="12" hidden="1" customHeight="1">
      <c r="A13770" s="576"/>
    </row>
    <row r="13771" spans="1:1" s="556" customFormat="1" ht="12" hidden="1" customHeight="1">
      <c r="A13771" s="576"/>
    </row>
    <row r="13772" spans="1:1" s="556" customFormat="1" ht="12" hidden="1" customHeight="1">
      <c r="A13772" s="576"/>
    </row>
    <row r="13773" spans="1:1" s="556" customFormat="1" ht="12" hidden="1" customHeight="1">
      <c r="A13773" s="576"/>
    </row>
    <row r="13774" spans="1:1" s="556" customFormat="1" ht="12" hidden="1" customHeight="1">
      <c r="A13774" s="576"/>
    </row>
    <row r="13775" spans="1:1" s="556" customFormat="1" ht="12" hidden="1" customHeight="1">
      <c r="A13775" s="576"/>
    </row>
    <row r="13776" spans="1:1" s="556" customFormat="1" ht="12" hidden="1" customHeight="1">
      <c r="A13776" s="576"/>
    </row>
    <row r="13777" spans="1:1" s="556" customFormat="1" ht="12" hidden="1" customHeight="1">
      <c r="A13777" s="576"/>
    </row>
    <row r="13778" spans="1:1" s="556" customFormat="1" ht="12" hidden="1" customHeight="1">
      <c r="A13778" s="576"/>
    </row>
    <row r="13779" spans="1:1" s="556" customFormat="1" ht="12" hidden="1" customHeight="1">
      <c r="A13779" s="576"/>
    </row>
    <row r="13780" spans="1:1" s="556" customFormat="1" ht="12" hidden="1" customHeight="1">
      <c r="A13780" s="576"/>
    </row>
    <row r="13781" spans="1:1" s="556" customFormat="1" ht="12" hidden="1" customHeight="1">
      <c r="A13781" s="576"/>
    </row>
    <row r="13782" spans="1:1" s="556" customFormat="1" ht="12" hidden="1" customHeight="1">
      <c r="A13782" s="576"/>
    </row>
    <row r="13783" spans="1:1" s="556" customFormat="1" ht="12" hidden="1" customHeight="1">
      <c r="A13783" s="576"/>
    </row>
    <row r="13784" spans="1:1" s="556" customFormat="1" ht="12" hidden="1" customHeight="1">
      <c r="A13784" s="576"/>
    </row>
    <row r="13785" spans="1:1" s="556" customFormat="1" ht="12" hidden="1" customHeight="1">
      <c r="A13785" s="576"/>
    </row>
    <row r="13786" spans="1:1" s="556" customFormat="1" ht="12" hidden="1" customHeight="1">
      <c r="A13786" s="576"/>
    </row>
    <row r="13787" spans="1:1" s="556" customFormat="1" ht="12" hidden="1" customHeight="1">
      <c r="A13787" s="576"/>
    </row>
    <row r="13788" spans="1:1" s="556" customFormat="1" ht="12" hidden="1" customHeight="1">
      <c r="A13788" s="576"/>
    </row>
    <row r="13789" spans="1:1" s="556" customFormat="1" ht="12" hidden="1" customHeight="1">
      <c r="A13789" s="576"/>
    </row>
    <row r="13790" spans="1:1" s="556" customFormat="1" ht="12" hidden="1" customHeight="1">
      <c r="A13790" s="576"/>
    </row>
    <row r="13791" spans="1:1" s="556" customFormat="1" ht="12" hidden="1" customHeight="1">
      <c r="A13791" s="576"/>
    </row>
    <row r="13792" spans="1:1" s="556" customFormat="1" ht="12" hidden="1" customHeight="1">
      <c r="A13792" s="576"/>
    </row>
    <row r="13793" spans="1:1" s="556" customFormat="1" ht="12" hidden="1" customHeight="1">
      <c r="A13793" s="576"/>
    </row>
    <row r="13794" spans="1:1" s="556" customFormat="1" ht="12" hidden="1" customHeight="1">
      <c r="A13794" s="576"/>
    </row>
    <row r="13795" spans="1:1" s="556" customFormat="1" ht="12" hidden="1" customHeight="1">
      <c r="A13795" s="576"/>
    </row>
    <row r="13796" spans="1:1" s="556" customFormat="1" ht="12" hidden="1" customHeight="1">
      <c r="A13796" s="576"/>
    </row>
    <row r="13797" spans="1:1" s="556" customFormat="1" ht="12" hidden="1" customHeight="1">
      <c r="A13797" s="576"/>
    </row>
    <row r="13798" spans="1:1" s="556" customFormat="1" ht="12" hidden="1" customHeight="1">
      <c r="A13798" s="576"/>
    </row>
    <row r="13799" spans="1:1" s="556" customFormat="1" ht="12" hidden="1" customHeight="1">
      <c r="A13799" s="576"/>
    </row>
    <row r="13800" spans="1:1" s="556" customFormat="1" ht="12" hidden="1" customHeight="1">
      <c r="A13800" s="576"/>
    </row>
    <row r="13801" spans="1:1" s="556" customFormat="1" ht="12" hidden="1" customHeight="1">
      <c r="A13801" s="576"/>
    </row>
    <row r="13802" spans="1:1" s="556" customFormat="1" ht="12" hidden="1" customHeight="1">
      <c r="A13802" s="576"/>
    </row>
    <row r="13803" spans="1:1" s="556" customFormat="1" ht="12" hidden="1" customHeight="1">
      <c r="A13803" s="576"/>
    </row>
    <row r="13804" spans="1:1" s="556" customFormat="1" ht="12" hidden="1" customHeight="1">
      <c r="A13804" s="576"/>
    </row>
    <row r="13805" spans="1:1" s="556" customFormat="1" ht="12" hidden="1" customHeight="1">
      <c r="A13805" s="576"/>
    </row>
    <row r="13806" spans="1:1" s="556" customFormat="1" ht="12" hidden="1" customHeight="1">
      <c r="A13806" s="576"/>
    </row>
    <row r="13807" spans="1:1" s="556" customFormat="1" ht="12" hidden="1" customHeight="1">
      <c r="A13807" s="576"/>
    </row>
    <row r="13808" spans="1:1" s="556" customFormat="1" ht="12" hidden="1" customHeight="1">
      <c r="A13808" s="576"/>
    </row>
    <row r="13809" spans="1:1" s="556" customFormat="1" ht="12" hidden="1" customHeight="1">
      <c r="A13809" s="576"/>
    </row>
    <row r="13810" spans="1:1" s="556" customFormat="1" ht="12" hidden="1" customHeight="1">
      <c r="A13810" s="576"/>
    </row>
    <row r="13811" spans="1:1" s="556" customFormat="1" ht="12" hidden="1" customHeight="1">
      <c r="A13811" s="576"/>
    </row>
    <row r="13812" spans="1:1" s="556" customFormat="1" ht="12" hidden="1" customHeight="1">
      <c r="A13812" s="576"/>
    </row>
    <row r="13813" spans="1:1" s="556" customFormat="1" ht="12" hidden="1" customHeight="1">
      <c r="A13813" s="576"/>
    </row>
    <row r="13814" spans="1:1" s="556" customFormat="1" ht="12" hidden="1" customHeight="1">
      <c r="A13814" s="576"/>
    </row>
    <row r="13815" spans="1:1" s="556" customFormat="1" ht="12" hidden="1" customHeight="1">
      <c r="A13815" s="576"/>
    </row>
    <row r="13816" spans="1:1" s="556" customFormat="1" ht="12" hidden="1" customHeight="1">
      <c r="A13816" s="576"/>
    </row>
    <row r="13817" spans="1:1" s="556" customFormat="1" ht="12" hidden="1" customHeight="1">
      <c r="A13817" s="576"/>
    </row>
    <row r="13818" spans="1:1" s="556" customFormat="1" ht="12" hidden="1" customHeight="1">
      <c r="A13818" s="576"/>
    </row>
    <row r="13819" spans="1:1" s="556" customFormat="1" ht="12" hidden="1" customHeight="1">
      <c r="A13819" s="576"/>
    </row>
    <row r="13820" spans="1:1" s="556" customFormat="1" ht="12" hidden="1" customHeight="1">
      <c r="A13820" s="576"/>
    </row>
    <row r="13821" spans="1:1" s="556" customFormat="1" ht="12" hidden="1" customHeight="1">
      <c r="A13821" s="576"/>
    </row>
    <row r="13822" spans="1:1" s="556" customFormat="1" ht="12" hidden="1" customHeight="1">
      <c r="A13822" s="576"/>
    </row>
    <row r="13823" spans="1:1" s="556" customFormat="1" ht="12" hidden="1" customHeight="1">
      <c r="A13823" s="576"/>
    </row>
    <row r="13824" spans="1:1" s="556" customFormat="1" ht="12" hidden="1" customHeight="1">
      <c r="A13824" s="576"/>
    </row>
    <row r="13825" spans="1:1" s="556" customFormat="1" ht="12" hidden="1" customHeight="1">
      <c r="A13825" s="576"/>
    </row>
    <row r="13826" spans="1:1" s="556" customFormat="1" ht="12" hidden="1" customHeight="1">
      <c r="A13826" s="576"/>
    </row>
    <row r="13827" spans="1:1" s="556" customFormat="1" ht="12" hidden="1" customHeight="1">
      <c r="A13827" s="576"/>
    </row>
    <row r="13828" spans="1:1" s="556" customFormat="1" ht="12" hidden="1" customHeight="1">
      <c r="A13828" s="576"/>
    </row>
    <row r="13829" spans="1:1" s="556" customFormat="1" ht="12" hidden="1" customHeight="1">
      <c r="A13829" s="576"/>
    </row>
    <row r="13830" spans="1:1" s="556" customFormat="1" ht="12" hidden="1" customHeight="1">
      <c r="A13830" s="576"/>
    </row>
    <row r="13831" spans="1:1" s="556" customFormat="1" ht="12" hidden="1" customHeight="1">
      <c r="A13831" s="576"/>
    </row>
    <row r="13832" spans="1:1" s="556" customFormat="1" ht="12" hidden="1" customHeight="1">
      <c r="A13832" s="576"/>
    </row>
    <row r="13833" spans="1:1" s="556" customFormat="1" ht="12" hidden="1" customHeight="1">
      <c r="A13833" s="576"/>
    </row>
    <row r="13834" spans="1:1" s="556" customFormat="1" ht="12" hidden="1" customHeight="1">
      <c r="A13834" s="576"/>
    </row>
    <row r="13835" spans="1:1" s="556" customFormat="1" ht="12" hidden="1" customHeight="1">
      <c r="A13835" s="576"/>
    </row>
    <row r="13836" spans="1:1" s="556" customFormat="1" ht="12" hidden="1" customHeight="1">
      <c r="A13836" s="576"/>
    </row>
    <row r="13837" spans="1:1" s="556" customFormat="1" ht="12" hidden="1" customHeight="1">
      <c r="A13837" s="576"/>
    </row>
    <row r="13838" spans="1:1" s="556" customFormat="1" ht="12" hidden="1" customHeight="1">
      <c r="A13838" s="576"/>
    </row>
    <row r="13839" spans="1:1" s="556" customFormat="1" ht="12" hidden="1" customHeight="1">
      <c r="A13839" s="576"/>
    </row>
    <row r="13840" spans="1:1" s="556" customFormat="1" ht="12" hidden="1" customHeight="1">
      <c r="A13840" s="576"/>
    </row>
    <row r="13841" spans="1:1" s="556" customFormat="1" ht="12" hidden="1" customHeight="1">
      <c r="A13841" s="576"/>
    </row>
    <row r="13842" spans="1:1" s="556" customFormat="1" ht="12" hidden="1" customHeight="1">
      <c r="A13842" s="576"/>
    </row>
    <row r="13843" spans="1:1" s="556" customFormat="1" ht="12" hidden="1" customHeight="1">
      <c r="A13843" s="576"/>
    </row>
    <row r="13844" spans="1:1" s="556" customFormat="1" ht="12" hidden="1" customHeight="1">
      <c r="A13844" s="576"/>
    </row>
    <row r="13845" spans="1:1" s="556" customFormat="1" ht="12" hidden="1" customHeight="1">
      <c r="A13845" s="576"/>
    </row>
    <row r="13846" spans="1:1" s="556" customFormat="1" ht="12" hidden="1" customHeight="1">
      <c r="A13846" s="576"/>
    </row>
    <row r="13847" spans="1:1" s="556" customFormat="1" ht="12" hidden="1" customHeight="1">
      <c r="A13847" s="576"/>
    </row>
    <row r="13848" spans="1:1" s="556" customFormat="1" ht="12" hidden="1" customHeight="1">
      <c r="A13848" s="576"/>
    </row>
    <row r="13849" spans="1:1" s="556" customFormat="1" ht="12" hidden="1" customHeight="1">
      <c r="A13849" s="576"/>
    </row>
    <row r="13850" spans="1:1" s="556" customFormat="1" ht="12" hidden="1" customHeight="1">
      <c r="A13850" s="576"/>
    </row>
    <row r="13851" spans="1:1" s="556" customFormat="1" ht="12" hidden="1" customHeight="1">
      <c r="A13851" s="576"/>
    </row>
    <row r="13852" spans="1:1" s="556" customFormat="1" ht="12" hidden="1" customHeight="1">
      <c r="A13852" s="576"/>
    </row>
    <row r="13853" spans="1:1" s="556" customFormat="1" ht="12" hidden="1" customHeight="1">
      <c r="A13853" s="576"/>
    </row>
    <row r="13854" spans="1:1" s="556" customFormat="1" ht="12" hidden="1" customHeight="1">
      <c r="A13854" s="576"/>
    </row>
    <row r="13855" spans="1:1" s="556" customFormat="1" ht="12" hidden="1" customHeight="1">
      <c r="A13855" s="576"/>
    </row>
    <row r="13856" spans="1:1" s="556" customFormat="1" ht="12" hidden="1" customHeight="1">
      <c r="A13856" s="576"/>
    </row>
    <row r="13857" spans="1:1" s="556" customFormat="1" ht="12" hidden="1" customHeight="1">
      <c r="A13857" s="576"/>
    </row>
    <row r="13858" spans="1:1" s="556" customFormat="1" ht="12" hidden="1" customHeight="1">
      <c r="A13858" s="576"/>
    </row>
    <row r="13859" spans="1:1" s="556" customFormat="1" ht="12" hidden="1" customHeight="1">
      <c r="A13859" s="576"/>
    </row>
    <row r="13860" spans="1:1" s="556" customFormat="1" ht="12" hidden="1" customHeight="1">
      <c r="A13860" s="576"/>
    </row>
    <row r="13861" spans="1:1" s="556" customFormat="1" ht="12" hidden="1" customHeight="1">
      <c r="A13861" s="576"/>
    </row>
    <row r="13862" spans="1:1" s="556" customFormat="1" ht="12" hidden="1" customHeight="1">
      <c r="A13862" s="576"/>
    </row>
    <row r="13863" spans="1:1" s="556" customFormat="1" ht="12" hidden="1" customHeight="1">
      <c r="A13863" s="576"/>
    </row>
    <row r="13864" spans="1:1" s="556" customFormat="1" ht="12" hidden="1" customHeight="1">
      <c r="A13864" s="576"/>
    </row>
    <row r="13865" spans="1:1" s="556" customFormat="1" ht="12" hidden="1" customHeight="1">
      <c r="A13865" s="576"/>
    </row>
    <row r="13866" spans="1:1" s="556" customFormat="1" ht="12" hidden="1" customHeight="1">
      <c r="A13866" s="576"/>
    </row>
    <row r="13867" spans="1:1" s="556" customFormat="1" ht="12" hidden="1" customHeight="1">
      <c r="A13867" s="576"/>
    </row>
    <row r="13868" spans="1:1" s="556" customFormat="1" ht="12" hidden="1" customHeight="1">
      <c r="A13868" s="576"/>
    </row>
    <row r="13869" spans="1:1" s="556" customFormat="1" ht="12" hidden="1" customHeight="1">
      <c r="A13869" s="576"/>
    </row>
    <row r="13870" spans="1:1" s="556" customFormat="1" ht="12" hidden="1" customHeight="1">
      <c r="A13870" s="576"/>
    </row>
    <row r="13871" spans="1:1" s="556" customFormat="1" ht="12" hidden="1" customHeight="1">
      <c r="A13871" s="576"/>
    </row>
    <row r="13872" spans="1:1" s="556" customFormat="1" ht="12" hidden="1" customHeight="1">
      <c r="A13872" s="576"/>
    </row>
    <row r="13873" spans="1:1" s="556" customFormat="1" ht="12" hidden="1" customHeight="1">
      <c r="A13873" s="576"/>
    </row>
    <row r="13874" spans="1:1" s="556" customFormat="1" ht="12" hidden="1" customHeight="1">
      <c r="A13874" s="576"/>
    </row>
    <row r="13875" spans="1:1" s="556" customFormat="1" ht="12" hidden="1" customHeight="1">
      <c r="A13875" s="576"/>
    </row>
    <row r="13876" spans="1:1" s="556" customFormat="1" ht="12" hidden="1" customHeight="1">
      <c r="A13876" s="576"/>
    </row>
    <row r="13877" spans="1:1" s="556" customFormat="1" ht="12" hidden="1" customHeight="1">
      <c r="A13877" s="576"/>
    </row>
    <row r="13878" spans="1:1" s="556" customFormat="1" ht="12" hidden="1" customHeight="1">
      <c r="A13878" s="576"/>
    </row>
    <row r="13879" spans="1:1" s="556" customFormat="1" ht="12" hidden="1" customHeight="1">
      <c r="A13879" s="576"/>
    </row>
    <row r="13880" spans="1:1" s="556" customFormat="1" ht="12" hidden="1" customHeight="1">
      <c r="A13880" s="576"/>
    </row>
    <row r="13881" spans="1:1" s="556" customFormat="1" ht="12" hidden="1" customHeight="1">
      <c r="A13881" s="576"/>
    </row>
    <row r="13882" spans="1:1" s="556" customFormat="1" ht="12" hidden="1" customHeight="1">
      <c r="A13882" s="576"/>
    </row>
    <row r="13883" spans="1:1" s="556" customFormat="1" ht="12" hidden="1" customHeight="1">
      <c r="A13883" s="576"/>
    </row>
    <row r="13884" spans="1:1" s="556" customFormat="1" ht="12" hidden="1" customHeight="1">
      <c r="A13884" s="576"/>
    </row>
    <row r="13885" spans="1:1" s="556" customFormat="1" ht="12" hidden="1" customHeight="1">
      <c r="A13885" s="576"/>
    </row>
    <row r="13886" spans="1:1" s="556" customFormat="1" ht="12" hidden="1" customHeight="1">
      <c r="A13886" s="576"/>
    </row>
    <row r="13887" spans="1:1" s="556" customFormat="1" ht="12" hidden="1" customHeight="1">
      <c r="A13887" s="576"/>
    </row>
    <row r="13888" spans="1:1" s="556" customFormat="1" ht="12" hidden="1" customHeight="1">
      <c r="A13888" s="576"/>
    </row>
    <row r="13889" spans="1:1" s="556" customFormat="1" ht="12" hidden="1" customHeight="1">
      <c r="A13889" s="576"/>
    </row>
    <row r="13890" spans="1:1" s="556" customFormat="1" ht="12" hidden="1" customHeight="1">
      <c r="A13890" s="576"/>
    </row>
    <row r="13891" spans="1:1" s="556" customFormat="1" ht="12" hidden="1" customHeight="1">
      <c r="A13891" s="576"/>
    </row>
    <row r="13892" spans="1:1" s="556" customFormat="1" ht="12" hidden="1" customHeight="1">
      <c r="A13892" s="576"/>
    </row>
    <row r="13893" spans="1:1" s="556" customFormat="1" ht="12" hidden="1" customHeight="1">
      <c r="A13893" s="576"/>
    </row>
    <row r="13894" spans="1:1" s="556" customFormat="1" ht="12" hidden="1" customHeight="1">
      <c r="A13894" s="576"/>
    </row>
    <row r="13895" spans="1:1" s="556" customFormat="1" ht="12" hidden="1" customHeight="1">
      <c r="A13895" s="576"/>
    </row>
    <row r="13896" spans="1:1" s="556" customFormat="1" ht="12" hidden="1" customHeight="1">
      <c r="A13896" s="576"/>
    </row>
    <row r="13897" spans="1:1" s="556" customFormat="1" ht="12" hidden="1" customHeight="1">
      <c r="A13897" s="576"/>
    </row>
    <row r="13898" spans="1:1" s="556" customFormat="1" ht="12" hidden="1" customHeight="1">
      <c r="A13898" s="576"/>
    </row>
    <row r="13899" spans="1:1" s="556" customFormat="1" ht="12" hidden="1" customHeight="1">
      <c r="A13899" s="576"/>
    </row>
    <row r="13900" spans="1:1" s="556" customFormat="1" ht="12" hidden="1" customHeight="1">
      <c r="A13900" s="576"/>
    </row>
    <row r="13901" spans="1:1" s="556" customFormat="1" ht="12" hidden="1" customHeight="1">
      <c r="A13901" s="576"/>
    </row>
    <row r="13902" spans="1:1" s="556" customFormat="1" ht="12" hidden="1" customHeight="1">
      <c r="A13902" s="576"/>
    </row>
    <row r="13903" spans="1:1" s="556" customFormat="1" ht="12" hidden="1" customHeight="1">
      <c r="A13903" s="576"/>
    </row>
    <row r="13904" spans="1:1" s="556" customFormat="1" ht="12" hidden="1" customHeight="1">
      <c r="A13904" s="576"/>
    </row>
    <row r="13905" spans="1:1" s="556" customFormat="1" ht="12" hidden="1" customHeight="1">
      <c r="A13905" s="576"/>
    </row>
    <row r="13906" spans="1:1" s="556" customFormat="1" ht="12" hidden="1" customHeight="1">
      <c r="A13906" s="576"/>
    </row>
    <row r="13907" spans="1:1" s="556" customFormat="1" ht="12" hidden="1" customHeight="1">
      <c r="A13907" s="576"/>
    </row>
    <row r="13908" spans="1:1" s="556" customFormat="1" ht="12" hidden="1" customHeight="1">
      <c r="A13908" s="576"/>
    </row>
    <row r="13909" spans="1:1" s="556" customFormat="1" ht="12" hidden="1" customHeight="1">
      <c r="A13909" s="576"/>
    </row>
    <row r="13910" spans="1:1" s="556" customFormat="1" ht="12" hidden="1" customHeight="1">
      <c r="A13910" s="576"/>
    </row>
    <row r="13911" spans="1:1" s="556" customFormat="1" ht="12" hidden="1" customHeight="1">
      <c r="A13911" s="576"/>
    </row>
    <row r="13912" spans="1:1" s="556" customFormat="1" ht="12" hidden="1" customHeight="1">
      <c r="A13912" s="576"/>
    </row>
    <row r="13913" spans="1:1" s="556" customFormat="1" ht="12" hidden="1" customHeight="1">
      <c r="A13913" s="576"/>
    </row>
    <row r="13914" spans="1:1" s="556" customFormat="1" ht="12" hidden="1" customHeight="1">
      <c r="A13914" s="576"/>
    </row>
    <row r="13915" spans="1:1" s="556" customFormat="1" ht="12" hidden="1" customHeight="1">
      <c r="A13915" s="576"/>
    </row>
    <row r="13916" spans="1:1" s="556" customFormat="1" ht="12" hidden="1" customHeight="1">
      <c r="A13916" s="576"/>
    </row>
    <row r="13917" spans="1:1" s="556" customFormat="1" ht="12" hidden="1" customHeight="1">
      <c r="A13917" s="576"/>
    </row>
    <row r="13918" spans="1:1" s="556" customFormat="1" ht="12" hidden="1" customHeight="1">
      <c r="A13918" s="576"/>
    </row>
    <row r="13919" spans="1:1" s="556" customFormat="1" ht="12" hidden="1" customHeight="1">
      <c r="A13919" s="576"/>
    </row>
    <row r="13920" spans="1:1" s="556" customFormat="1" ht="12" hidden="1" customHeight="1">
      <c r="A13920" s="576"/>
    </row>
    <row r="13921" spans="1:1" s="556" customFormat="1" ht="12" hidden="1" customHeight="1">
      <c r="A13921" s="576"/>
    </row>
    <row r="13922" spans="1:1" s="556" customFormat="1" ht="12" hidden="1" customHeight="1">
      <c r="A13922" s="576"/>
    </row>
    <row r="13923" spans="1:1" s="556" customFormat="1" ht="12" hidden="1" customHeight="1">
      <c r="A13923" s="576"/>
    </row>
    <row r="13924" spans="1:1" s="556" customFormat="1" ht="12" hidden="1" customHeight="1">
      <c r="A13924" s="576"/>
    </row>
    <row r="13925" spans="1:1" s="556" customFormat="1" ht="12" hidden="1" customHeight="1">
      <c r="A13925" s="576"/>
    </row>
    <row r="13926" spans="1:1" s="556" customFormat="1" ht="12" hidden="1" customHeight="1">
      <c r="A13926" s="576"/>
    </row>
    <row r="13927" spans="1:1" s="556" customFormat="1" ht="12" hidden="1" customHeight="1">
      <c r="A13927" s="576"/>
    </row>
    <row r="13928" spans="1:1" s="556" customFormat="1" ht="12" hidden="1" customHeight="1">
      <c r="A13928" s="576"/>
    </row>
    <row r="13929" spans="1:1" s="556" customFormat="1" ht="12" hidden="1" customHeight="1">
      <c r="A13929" s="576"/>
    </row>
    <row r="13930" spans="1:1" s="556" customFormat="1" ht="12" hidden="1" customHeight="1">
      <c r="A13930" s="576"/>
    </row>
    <row r="13931" spans="1:1" s="556" customFormat="1" ht="12" hidden="1" customHeight="1">
      <c r="A13931" s="576"/>
    </row>
    <row r="13932" spans="1:1" s="556" customFormat="1" ht="12" hidden="1" customHeight="1">
      <c r="A13932" s="576"/>
    </row>
    <row r="13933" spans="1:1" s="556" customFormat="1" ht="12" hidden="1" customHeight="1">
      <c r="A13933" s="576"/>
    </row>
    <row r="13934" spans="1:1" s="556" customFormat="1" ht="12" hidden="1" customHeight="1">
      <c r="A13934" s="576"/>
    </row>
    <row r="13935" spans="1:1" s="556" customFormat="1" ht="12" hidden="1" customHeight="1">
      <c r="A13935" s="576"/>
    </row>
    <row r="13936" spans="1:1" s="556" customFormat="1" ht="12" hidden="1" customHeight="1">
      <c r="A13936" s="576"/>
    </row>
    <row r="13937" spans="1:1" s="556" customFormat="1" ht="12" hidden="1" customHeight="1">
      <c r="A13937" s="576"/>
    </row>
    <row r="13938" spans="1:1" s="556" customFormat="1" ht="12" hidden="1" customHeight="1">
      <c r="A13938" s="576"/>
    </row>
    <row r="13939" spans="1:1" s="556" customFormat="1" ht="12" hidden="1" customHeight="1">
      <c r="A13939" s="576"/>
    </row>
    <row r="13940" spans="1:1" s="556" customFormat="1" ht="12" hidden="1" customHeight="1">
      <c r="A13940" s="576"/>
    </row>
    <row r="13941" spans="1:1" s="556" customFormat="1" ht="12" hidden="1" customHeight="1">
      <c r="A13941" s="576"/>
    </row>
    <row r="13942" spans="1:1" s="556" customFormat="1" ht="12" hidden="1" customHeight="1">
      <c r="A13942" s="576"/>
    </row>
    <row r="13943" spans="1:1" s="556" customFormat="1" ht="12" hidden="1" customHeight="1">
      <c r="A13943" s="576"/>
    </row>
    <row r="13944" spans="1:1" s="556" customFormat="1" ht="12" hidden="1" customHeight="1">
      <c r="A13944" s="576"/>
    </row>
    <row r="13945" spans="1:1" s="556" customFormat="1" ht="12" hidden="1" customHeight="1">
      <c r="A13945" s="576"/>
    </row>
    <row r="13946" spans="1:1" s="556" customFormat="1" ht="12" hidden="1" customHeight="1">
      <c r="A13946" s="576"/>
    </row>
    <row r="13947" spans="1:1" s="556" customFormat="1" ht="12" hidden="1" customHeight="1">
      <c r="A13947" s="576"/>
    </row>
    <row r="13948" spans="1:1" s="556" customFormat="1" ht="12" hidden="1" customHeight="1">
      <c r="A13948" s="576"/>
    </row>
    <row r="13949" spans="1:1" s="556" customFormat="1" ht="12" hidden="1" customHeight="1">
      <c r="A13949" s="576"/>
    </row>
    <row r="13950" spans="1:1" s="556" customFormat="1" ht="12" hidden="1" customHeight="1">
      <c r="A13950" s="576"/>
    </row>
    <row r="13951" spans="1:1" s="556" customFormat="1" ht="12" hidden="1" customHeight="1">
      <c r="A13951" s="576"/>
    </row>
    <row r="13952" spans="1:1" s="556" customFormat="1" ht="12" hidden="1" customHeight="1">
      <c r="A13952" s="576"/>
    </row>
    <row r="13953" spans="1:1" s="556" customFormat="1" ht="12" hidden="1" customHeight="1">
      <c r="A13953" s="576"/>
    </row>
    <row r="13954" spans="1:1" s="556" customFormat="1" ht="12" hidden="1" customHeight="1">
      <c r="A13954" s="576"/>
    </row>
    <row r="13955" spans="1:1" s="556" customFormat="1" ht="12" hidden="1" customHeight="1">
      <c r="A13955" s="576"/>
    </row>
    <row r="13956" spans="1:1" s="556" customFormat="1" ht="12" hidden="1" customHeight="1">
      <c r="A13956" s="576"/>
    </row>
    <row r="13957" spans="1:1" s="556" customFormat="1" ht="12" hidden="1" customHeight="1">
      <c r="A13957" s="576"/>
    </row>
    <row r="13958" spans="1:1" s="556" customFormat="1" ht="12" hidden="1" customHeight="1">
      <c r="A13958" s="576"/>
    </row>
    <row r="13959" spans="1:1" s="556" customFormat="1" ht="12" hidden="1" customHeight="1">
      <c r="A13959" s="576"/>
    </row>
    <row r="13960" spans="1:1" s="556" customFormat="1" ht="12" hidden="1" customHeight="1">
      <c r="A13960" s="576"/>
    </row>
    <row r="13961" spans="1:1" s="556" customFormat="1" ht="12" hidden="1" customHeight="1">
      <c r="A13961" s="576"/>
    </row>
    <row r="13962" spans="1:1" s="556" customFormat="1" ht="12" hidden="1" customHeight="1">
      <c r="A13962" s="576"/>
    </row>
    <row r="13963" spans="1:1" s="556" customFormat="1" ht="12" hidden="1" customHeight="1">
      <c r="A13963" s="576"/>
    </row>
    <row r="13964" spans="1:1" s="556" customFormat="1" ht="12" hidden="1" customHeight="1">
      <c r="A13964" s="576"/>
    </row>
    <row r="13965" spans="1:1" s="556" customFormat="1" ht="12" hidden="1" customHeight="1">
      <c r="A13965" s="576"/>
    </row>
    <row r="13966" spans="1:1" s="556" customFormat="1" ht="12" hidden="1" customHeight="1">
      <c r="A13966" s="576"/>
    </row>
    <row r="13967" spans="1:1" s="556" customFormat="1" ht="12" hidden="1" customHeight="1">
      <c r="A13967" s="576"/>
    </row>
    <row r="13968" spans="1:1" s="556" customFormat="1" ht="12" hidden="1" customHeight="1">
      <c r="A13968" s="576"/>
    </row>
    <row r="13969" spans="1:1" s="556" customFormat="1" ht="12" hidden="1" customHeight="1">
      <c r="A13969" s="576"/>
    </row>
    <row r="13970" spans="1:1" s="556" customFormat="1" ht="12" hidden="1" customHeight="1">
      <c r="A13970" s="576"/>
    </row>
    <row r="13971" spans="1:1" s="556" customFormat="1" ht="12" hidden="1" customHeight="1">
      <c r="A13971" s="576"/>
    </row>
    <row r="13972" spans="1:1" s="556" customFormat="1" ht="12" hidden="1" customHeight="1">
      <c r="A13972" s="576"/>
    </row>
    <row r="13973" spans="1:1" s="556" customFormat="1" ht="12" hidden="1" customHeight="1">
      <c r="A13973" s="576"/>
    </row>
    <row r="13974" spans="1:1" s="556" customFormat="1" ht="12" hidden="1" customHeight="1">
      <c r="A13974" s="576"/>
    </row>
    <row r="13975" spans="1:1" s="556" customFormat="1" ht="12" hidden="1" customHeight="1">
      <c r="A13975" s="576"/>
    </row>
    <row r="13976" spans="1:1" s="556" customFormat="1" ht="12" hidden="1" customHeight="1">
      <c r="A13976" s="576"/>
    </row>
    <row r="13977" spans="1:1" s="556" customFormat="1" ht="12" hidden="1" customHeight="1">
      <c r="A13977" s="576"/>
    </row>
    <row r="13978" spans="1:1" s="556" customFormat="1" ht="12" hidden="1" customHeight="1">
      <c r="A13978" s="576"/>
    </row>
    <row r="13979" spans="1:1" s="556" customFormat="1" ht="12" hidden="1" customHeight="1">
      <c r="A13979" s="576"/>
    </row>
    <row r="13980" spans="1:1" s="556" customFormat="1" ht="12" hidden="1" customHeight="1">
      <c r="A13980" s="576"/>
    </row>
    <row r="13981" spans="1:1" s="556" customFormat="1" ht="12" hidden="1" customHeight="1">
      <c r="A13981" s="576"/>
    </row>
    <row r="13982" spans="1:1" s="556" customFormat="1" ht="12" hidden="1" customHeight="1">
      <c r="A13982" s="576"/>
    </row>
    <row r="13983" spans="1:1" s="556" customFormat="1" ht="12" hidden="1" customHeight="1">
      <c r="A13983" s="576"/>
    </row>
    <row r="13984" spans="1:1" s="556" customFormat="1" ht="12" hidden="1" customHeight="1">
      <c r="A13984" s="576"/>
    </row>
    <row r="13985" spans="1:1" s="556" customFormat="1" ht="12" hidden="1" customHeight="1">
      <c r="A13985" s="576"/>
    </row>
    <row r="13986" spans="1:1" s="556" customFormat="1" ht="12" hidden="1" customHeight="1">
      <c r="A13986" s="576"/>
    </row>
    <row r="13987" spans="1:1" s="556" customFormat="1" ht="12" hidden="1" customHeight="1">
      <c r="A13987" s="576"/>
    </row>
    <row r="13988" spans="1:1" s="556" customFormat="1" ht="12" hidden="1" customHeight="1">
      <c r="A13988" s="576"/>
    </row>
    <row r="13989" spans="1:1" s="556" customFormat="1" ht="12" hidden="1" customHeight="1">
      <c r="A13989" s="576"/>
    </row>
    <row r="13990" spans="1:1" s="556" customFormat="1" ht="12" hidden="1" customHeight="1">
      <c r="A13990" s="576"/>
    </row>
    <row r="13991" spans="1:1" s="556" customFormat="1" ht="12" hidden="1" customHeight="1">
      <c r="A13991" s="576"/>
    </row>
    <row r="13992" spans="1:1" s="556" customFormat="1" ht="12" hidden="1" customHeight="1">
      <c r="A13992" s="576"/>
    </row>
    <row r="13993" spans="1:1" s="556" customFormat="1" ht="12" hidden="1" customHeight="1">
      <c r="A13993" s="576"/>
    </row>
    <row r="13994" spans="1:1" s="556" customFormat="1" ht="12" hidden="1" customHeight="1">
      <c r="A13994" s="576"/>
    </row>
    <row r="13995" spans="1:1" s="556" customFormat="1" ht="12" hidden="1" customHeight="1">
      <c r="A13995" s="576"/>
    </row>
    <row r="13996" spans="1:1" s="556" customFormat="1" ht="12" hidden="1" customHeight="1">
      <c r="A13996" s="576"/>
    </row>
    <row r="13997" spans="1:1" s="556" customFormat="1" ht="12" hidden="1" customHeight="1">
      <c r="A13997" s="576"/>
    </row>
    <row r="13998" spans="1:1" s="556" customFormat="1" ht="12" hidden="1" customHeight="1">
      <c r="A13998" s="576"/>
    </row>
    <row r="13999" spans="1:1" s="556" customFormat="1" ht="12" hidden="1" customHeight="1">
      <c r="A13999" s="576"/>
    </row>
    <row r="14000" spans="1:1" s="556" customFormat="1" ht="12" hidden="1" customHeight="1">
      <c r="A14000" s="576"/>
    </row>
    <row r="14001" spans="1:1" s="556" customFormat="1" ht="12" hidden="1" customHeight="1">
      <c r="A14001" s="576"/>
    </row>
    <row r="14002" spans="1:1" s="556" customFormat="1" ht="12" hidden="1" customHeight="1">
      <c r="A14002" s="576"/>
    </row>
    <row r="14003" spans="1:1" s="556" customFormat="1" ht="12" hidden="1" customHeight="1">
      <c r="A14003" s="576"/>
    </row>
    <row r="14004" spans="1:1" s="556" customFormat="1" ht="12" hidden="1" customHeight="1">
      <c r="A14004" s="576"/>
    </row>
    <row r="14005" spans="1:1" s="556" customFormat="1" ht="12" hidden="1" customHeight="1">
      <c r="A14005" s="576"/>
    </row>
    <row r="14006" spans="1:1" s="556" customFormat="1" ht="12" hidden="1" customHeight="1">
      <c r="A14006" s="576"/>
    </row>
    <row r="14007" spans="1:1" s="556" customFormat="1" ht="12" hidden="1" customHeight="1">
      <c r="A14007" s="576"/>
    </row>
    <row r="14008" spans="1:1" s="556" customFormat="1" ht="12" hidden="1" customHeight="1">
      <c r="A14008" s="576"/>
    </row>
    <row r="14009" spans="1:1" s="556" customFormat="1" ht="12" hidden="1" customHeight="1">
      <c r="A14009" s="576"/>
    </row>
    <row r="14010" spans="1:1" s="556" customFormat="1" ht="12" hidden="1" customHeight="1">
      <c r="A14010" s="576"/>
    </row>
    <row r="14011" spans="1:1" s="556" customFormat="1" ht="12" hidden="1" customHeight="1">
      <c r="A14011" s="576"/>
    </row>
    <row r="14012" spans="1:1" s="556" customFormat="1" ht="12" hidden="1" customHeight="1">
      <c r="A14012" s="576"/>
    </row>
    <row r="14013" spans="1:1" s="556" customFormat="1" ht="12" hidden="1" customHeight="1">
      <c r="A14013" s="576"/>
    </row>
    <row r="14014" spans="1:1" s="556" customFormat="1" ht="12" hidden="1" customHeight="1">
      <c r="A14014" s="576"/>
    </row>
    <row r="14015" spans="1:1" s="556" customFormat="1" ht="12" hidden="1" customHeight="1">
      <c r="A14015" s="576"/>
    </row>
    <row r="14016" spans="1:1" s="556" customFormat="1" ht="12" hidden="1" customHeight="1">
      <c r="A14016" s="576"/>
    </row>
    <row r="14017" spans="1:1" s="556" customFormat="1" ht="12" hidden="1" customHeight="1">
      <c r="A14017" s="576"/>
    </row>
    <row r="14018" spans="1:1" s="556" customFormat="1" ht="12" hidden="1" customHeight="1">
      <c r="A14018" s="576"/>
    </row>
    <row r="14019" spans="1:1" s="556" customFormat="1" ht="12" hidden="1" customHeight="1">
      <c r="A14019" s="576"/>
    </row>
    <row r="14020" spans="1:1" s="556" customFormat="1" ht="12" hidden="1" customHeight="1">
      <c r="A14020" s="576"/>
    </row>
    <row r="14021" spans="1:1" s="556" customFormat="1" ht="12" hidden="1" customHeight="1">
      <c r="A14021" s="576"/>
    </row>
    <row r="14022" spans="1:1" s="556" customFormat="1" ht="12" hidden="1" customHeight="1">
      <c r="A14022" s="576"/>
    </row>
    <row r="14023" spans="1:1" s="556" customFormat="1" ht="12" hidden="1" customHeight="1">
      <c r="A14023" s="576"/>
    </row>
    <row r="14024" spans="1:1" s="556" customFormat="1" ht="12" hidden="1" customHeight="1">
      <c r="A14024" s="576"/>
    </row>
    <row r="14025" spans="1:1" s="556" customFormat="1" ht="12" hidden="1" customHeight="1">
      <c r="A14025" s="576"/>
    </row>
    <row r="14026" spans="1:1" s="556" customFormat="1" ht="12" hidden="1" customHeight="1">
      <c r="A14026" s="576"/>
    </row>
    <row r="14027" spans="1:1" s="556" customFormat="1" ht="12" hidden="1" customHeight="1">
      <c r="A14027" s="576"/>
    </row>
    <row r="14028" spans="1:1" s="556" customFormat="1" ht="12" hidden="1" customHeight="1">
      <c r="A14028" s="576"/>
    </row>
    <row r="14029" spans="1:1" s="556" customFormat="1" ht="12" hidden="1" customHeight="1">
      <c r="A14029" s="576"/>
    </row>
    <row r="14030" spans="1:1" s="556" customFormat="1" ht="12" hidden="1" customHeight="1">
      <c r="A14030" s="576"/>
    </row>
    <row r="14031" spans="1:1" s="556" customFormat="1" ht="12" hidden="1" customHeight="1">
      <c r="A14031" s="576"/>
    </row>
    <row r="14032" spans="1:1" s="556" customFormat="1" ht="12" hidden="1" customHeight="1">
      <c r="A14032" s="576"/>
    </row>
    <row r="14033" spans="1:1" s="556" customFormat="1" ht="12" hidden="1" customHeight="1">
      <c r="A14033" s="576"/>
    </row>
    <row r="14034" spans="1:1" s="556" customFormat="1" ht="12" hidden="1" customHeight="1">
      <c r="A14034" s="576"/>
    </row>
    <row r="14035" spans="1:1" s="556" customFormat="1" ht="12" hidden="1" customHeight="1">
      <c r="A14035" s="576"/>
    </row>
    <row r="14036" spans="1:1" s="556" customFormat="1" ht="12" hidden="1" customHeight="1">
      <c r="A14036" s="576"/>
    </row>
    <row r="14037" spans="1:1" s="556" customFormat="1" ht="12" hidden="1" customHeight="1">
      <c r="A14037" s="576"/>
    </row>
    <row r="14038" spans="1:1" s="556" customFormat="1" ht="12" hidden="1" customHeight="1">
      <c r="A14038" s="576"/>
    </row>
    <row r="14039" spans="1:1" s="556" customFormat="1" ht="12" hidden="1" customHeight="1">
      <c r="A14039" s="576"/>
    </row>
    <row r="14040" spans="1:1" s="556" customFormat="1" ht="12" hidden="1" customHeight="1">
      <c r="A14040" s="576"/>
    </row>
    <row r="14041" spans="1:1" s="556" customFormat="1" ht="12" hidden="1" customHeight="1">
      <c r="A14041" s="576"/>
    </row>
    <row r="14042" spans="1:1" s="556" customFormat="1" ht="12" hidden="1" customHeight="1">
      <c r="A14042" s="576"/>
    </row>
    <row r="14043" spans="1:1" s="556" customFormat="1" ht="12" hidden="1" customHeight="1">
      <c r="A14043" s="576"/>
    </row>
    <row r="14044" spans="1:1" s="556" customFormat="1" ht="12" hidden="1" customHeight="1">
      <c r="A14044" s="576"/>
    </row>
    <row r="14045" spans="1:1" s="556" customFormat="1" ht="12" hidden="1" customHeight="1">
      <c r="A14045" s="576"/>
    </row>
    <row r="14046" spans="1:1" s="556" customFormat="1" ht="12" hidden="1" customHeight="1">
      <c r="A14046" s="576"/>
    </row>
    <row r="14047" spans="1:1" s="556" customFormat="1" ht="12" hidden="1" customHeight="1">
      <c r="A14047" s="576"/>
    </row>
    <row r="14048" spans="1:1" s="556" customFormat="1" ht="12" hidden="1" customHeight="1">
      <c r="A14048" s="576"/>
    </row>
    <row r="14049" spans="1:1" s="556" customFormat="1" ht="12" hidden="1" customHeight="1">
      <c r="A14049" s="576"/>
    </row>
    <row r="14050" spans="1:1" s="556" customFormat="1" ht="12" hidden="1" customHeight="1">
      <c r="A14050" s="576"/>
    </row>
    <row r="14051" spans="1:1" s="556" customFormat="1" ht="12" hidden="1" customHeight="1">
      <c r="A14051" s="576"/>
    </row>
    <row r="14052" spans="1:1" s="556" customFormat="1" ht="12" hidden="1" customHeight="1">
      <c r="A14052" s="576"/>
    </row>
    <row r="14053" spans="1:1" s="556" customFormat="1" ht="12" hidden="1" customHeight="1">
      <c r="A14053" s="576"/>
    </row>
    <row r="14054" spans="1:1" s="556" customFormat="1" ht="12" hidden="1" customHeight="1">
      <c r="A14054" s="576"/>
    </row>
    <row r="14055" spans="1:1" s="556" customFormat="1" ht="12" hidden="1" customHeight="1">
      <c r="A14055" s="576"/>
    </row>
    <row r="14056" spans="1:1" s="556" customFormat="1" ht="12" hidden="1" customHeight="1">
      <c r="A14056" s="576"/>
    </row>
    <row r="14057" spans="1:1" s="556" customFormat="1" ht="12" hidden="1" customHeight="1">
      <c r="A14057" s="576"/>
    </row>
    <row r="14058" spans="1:1" s="556" customFormat="1" ht="12" hidden="1" customHeight="1">
      <c r="A14058" s="576"/>
    </row>
    <row r="14059" spans="1:1" s="556" customFormat="1" ht="12" hidden="1" customHeight="1">
      <c r="A14059" s="576"/>
    </row>
    <row r="14060" spans="1:1" s="556" customFormat="1" ht="12" hidden="1" customHeight="1">
      <c r="A14060" s="576"/>
    </row>
    <row r="14061" spans="1:1" s="556" customFormat="1" ht="12" hidden="1" customHeight="1">
      <c r="A14061" s="576"/>
    </row>
    <row r="14062" spans="1:1" s="556" customFormat="1" ht="12" hidden="1" customHeight="1">
      <c r="A14062" s="576"/>
    </row>
    <row r="14063" spans="1:1" s="556" customFormat="1" ht="12" hidden="1" customHeight="1">
      <c r="A14063" s="576"/>
    </row>
    <row r="14064" spans="1:1" s="556" customFormat="1" ht="12" hidden="1" customHeight="1">
      <c r="A14064" s="576"/>
    </row>
    <row r="14065" spans="1:1" s="556" customFormat="1" ht="12" hidden="1" customHeight="1">
      <c r="A14065" s="576"/>
    </row>
    <row r="14066" spans="1:1" s="556" customFormat="1" ht="12" hidden="1" customHeight="1">
      <c r="A14066" s="576"/>
    </row>
    <row r="14067" spans="1:1" s="556" customFormat="1" ht="12" hidden="1" customHeight="1">
      <c r="A14067" s="576"/>
    </row>
    <row r="14068" spans="1:1" s="556" customFormat="1" ht="12" hidden="1" customHeight="1">
      <c r="A14068" s="576"/>
    </row>
    <row r="14069" spans="1:1" s="556" customFormat="1" ht="12" hidden="1" customHeight="1">
      <c r="A14069" s="576"/>
    </row>
    <row r="14070" spans="1:1" s="556" customFormat="1" ht="12" hidden="1" customHeight="1">
      <c r="A14070" s="576"/>
    </row>
    <row r="14071" spans="1:1" s="556" customFormat="1" ht="12" hidden="1" customHeight="1">
      <c r="A14071" s="576"/>
    </row>
    <row r="14072" spans="1:1" s="556" customFormat="1" ht="12" hidden="1" customHeight="1">
      <c r="A14072" s="576"/>
    </row>
    <row r="14073" spans="1:1" s="556" customFormat="1" ht="12" hidden="1" customHeight="1">
      <c r="A14073" s="576"/>
    </row>
    <row r="14074" spans="1:1" s="556" customFormat="1" ht="12" hidden="1" customHeight="1">
      <c r="A14074" s="576"/>
    </row>
    <row r="14075" spans="1:1" s="556" customFormat="1" ht="12" hidden="1" customHeight="1">
      <c r="A14075" s="576"/>
    </row>
    <row r="14076" spans="1:1" s="556" customFormat="1" ht="12" hidden="1" customHeight="1">
      <c r="A14076" s="576"/>
    </row>
    <row r="14077" spans="1:1" s="556" customFormat="1" ht="12" hidden="1" customHeight="1">
      <c r="A14077" s="576"/>
    </row>
    <row r="14078" spans="1:1" s="556" customFormat="1" ht="12" hidden="1" customHeight="1">
      <c r="A14078" s="576"/>
    </row>
    <row r="14079" spans="1:1" s="556" customFormat="1" ht="12" hidden="1" customHeight="1">
      <c r="A14079" s="576"/>
    </row>
    <row r="14080" spans="1:1" s="556" customFormat="1" ht="12" hidden="1" customHeight="1">
      <c r="A14080" s="576"/>
    </row>
    <row r="14081" spans="1:1" s="556" customFormat="1" ht="12" hidden="1" customHeight="1">
      <c r="A14081" s="576"/>
    </row>
    <row r="14082" spans="1:1" s="556" customFormat="1" ht="12" hidden="1" customHeight="1">
      <c r="A14082" s="576"/>
    </row>
    <row r="14083" spans="1:1" s="556" customFormat="1" ht="12" hidden="1" customHeight="1">
      <c r="A14083" s="576"/>
    </row>
    <row r="14084" spans="1:1" s="556" customFormat="1" ht="12" hidden="1" customHeight="1">
      <c r="A14084" s="576"/>
    </row>
    <row r="14085" spans="1:1" s="556" customFormat="1" ht="12" hidden="1" customHeight="1">
      <c r="A14085" s="576"/>
    </row>
    <row r="14086" spans="1:1" s="556" customFormat="1" ht="12" hidden="1" customHeight="1">
      <c r="A14086" s="576"/>
    </row>
    <row r="14087" spans="1:1" s="556" customFormat="1" ht="12" hidden="1" customHeight="1">
      <c r="A14087" s="576"/>
    </row>
    <row r="14088" spans="1:1" s="556" customFormat="1" ht="12" hidden="1" customHeight="1">
      <c r="A14088" s="576"/>
    </row>
    <row r="14089" spans="1:1" s="556" customFormat="1" ht="12" hidden="1" customHeight="1">
      <c r="A14089" s="576"/>
    </row>
    <row r="14090" spans="1:1" s="556" customFormat="1" ht="12" hidden="1" customHeight="1">
      <c r="A14090" s="576"/>
    </row>
    <row r="14091" spans="1:1" s="556" customFormat="1" ht="12" hidden="1" customHeight="1">
      <c r="A14091" s="576"/>
    </row>
    <row r="14092" spans="1:1" s="556" customFormat="1" ht="12" hidden="1" customHeight="1">
      <c r="A14092" s="576"/>
    </row>
    <row r="14093" spans="1:1" s="556" customFormat="1" ht="12" hidden="1" customHeight="1">
      <c r="A14093" s="576"/>
    </row>
    <row r="14094" spans="1:1" s="556" customFormat="1" ht="12" hidden="1" customHeight="1">
      <c r="A14094" s="576"/>
    </row>
    <row r="14095" spans="1:1" s="556" customFormat="1" ht="12" hidden="1" customHeight="1">
      <c r="A14095" s="576"/>
    </row>
    <row r="14096" spans="1:1" s="556" customFormat="1" ht="12" hidden="1" customHeight="1">
      <c r="A14096" s="576"/>
    </row>
    <row r="14097" spans="1:1" s="556" customFormat="1" ht="12" hidden="1" customHeight="1">
      <c r="A14097" s="576"/>
    </row>
    <row r="14098" spans="1:1" s="556" customFormat="1" ht="12" hidden="1" customHeight="1">
      <c r="A14098" s="576"/>
    </row>
    <row r="14099" spans="1:1" s="556" customFormat="1" ht="12" hidden="1" customHeight="1">
      <c r="A14099" s="576"/>
    </row>
    <row r="14100" spans="1:1" s="556" customFormat="1" ht="12" hidden="1" customHeight="1">
      <c r="A14100" s="576"/>
    </row>
    <row r="14101" spans="1:1" s="556" customFormat="1" ht="12" hidden="1" customHeight="1">
      <c r="A14101" s="576"/>
    </row>
    <row r="14102" spans="1:1" s="556" customFormat="1" ht="12" hidden="1" customHeight="1">
      <c r="A14102" s="576"/>
    </row>
    <row r="14103" spans="1:1" s="556" customFormat="1" ht="12" hidden="1" customHeight="1">
      <c r="A14103" s="576"/>
    </row>
    <row r="14104" spans="1:1" s="556" customFormat="1" ht="12" hidden="1" customHeight="1">
      <c r="A14104" s="576"/>
    </row>
    <row r="14105" spans="1:1" s="556" customFormat="1" ht="12" hidden="1" customHeight="1">
      <c r="A14105" s="576"/>
    </row>
    <row r="14106" spans="1:1" s="556" customFormat="1" ht="12" hidden="1" customHeight="1">
      <c r="A14106" s="576"/>
    </row>
    <row r="14107" spans="1:1" s="556" customFormat="1" ht="12" hidden="1" customHeight="1">
      <c r="A14107" s="576"/>
    </row>
    <row r="14108" spans="1:1" s="556" customFormat="1" ht="12" hidden="1" customHeight="1">
      <c r="A14108" s="576"/>
    </row>
    <row r="14109" spans="1:1" s="556" customFormat="1" ht="12" hidden="1" customHeight="1">
      <c r="A14109" s="576"/>
    </row>
    <row r="14110" spans="1:1" s="556" customFormat="1" ht="12" hidden="1" customHeight="1">
      <c r="A14110" s="576"/>
    </row>
    <row r="14111" spans="1:1" s="556" customFormat="1" ht="12" hidden="1" customHeight="1">
      <c r="A14111" s="576"/>
    </row>
    <row r="14112" spans="1:1" s="556" customFormat="1" ht="12" hidden="1" customHeight="1">
      <c r="A14112" s="576"/>
    </row>
    <row r="14113" spans="1:1" s="556" customFormat="1" ht="12" hidden="1" customHeight="1">
      <c r="A14113" s="576"/>
    </row>
    <row r="14114" spans="1:1" s="556" customFormat="1" ht="12" hidden="1" customHeight="1">
      <c r="A14114" s="576"/>
    </row>
    <row r="14115" spans="1:1" s="556" customFormat="1" ht="12" hidden="1" customHeight="1">
      <c r="A14115" s="576"/>
    </row>
    <row r="14116" spans="1:1" s="556" customFormat="1" ht="12" hidden="1" customHeight="1">
      <c r="A14116" s="576"/>
    </row>
    <row r="14117" spans="1:1" s="556" customFormat="1" ht="12" hidden="1" customHeight="1">
      <c r="A14117" s="576"/>
    </row>
    <row r="14118" spans="1:1" s="556" customFormat="1" ht="12" hidden="1" customHeight="1">
      <c r="A14118" s="576"/>
    </row>
    <row r="14119" spans="1:1" s="556" customFormat="1" ht="12" hidden="1" customHeight="1">
      <c r="A14119" s="576"/>
    </row>
    <row r="14120" spans="1:1" s="556" customFormat="1" ht="12" hidden="1" customHeight="1">
      <c r="A14120" s="576"/>
    </row>
    <row r="14121" spans="1:1" s="556" customFormat="1" ht="12" hidden="1" customHeight="1">
      <c r="A14121" s="576"/>
    </row>
    <row r="14122" spans="1:1" s="556" customFormat="1" ht="12" hidden="1" customHeight="1">
      <c r="A14122" s="576"/>
    </row>
    <row r="14123" spans="1:1" s="556" customFormat="1" ht="12" hidden="1" customHeight="1">
      <c r="A14123" s="576"/>
    </row>
    <row r="14124" spans="1:1" s="556" customFormat="1" ht="12" hidden="1" customHeight="1">
      <c r="A14124" s="576"/>
    </row>
    <row r="14125" spans="1:1" s="556" customFormat="1" ht="12" hidden="1" customHeight="1">
      <c r="A14125" s="576"/>
    </row>
    <row r="14126" spans="1:1" s="556" customFormat="1" ht="12" hidden="1" customHeight="1">
      <c r="A14126" s="576"/>
    </row>
    <row r="14127" spans="1:1" s="556" customFormat="1" ht="12" hidden="1" customHeight="1">
      <c r="A14127" s="576"/>
    </row>
    <row r="14128" spans="1:1" s="556" customFormat="1" ht="12" hidden="1" customHeight="1">
      <c r="A14128" s="576"/>
    </row>
    <row r="14129" spans="1:1" s="556" customFormat="1" ht="12" hidden="1" customHeight="1">
      <c r="A14129" s="576"/>
    </row>
    <row r="14130" spans="1:1" s="556" customFormat="1" ht="12" hidden="1" customHeight="1">
      <c r="A14130" s="576"/>
    </row>
    <row r="14131" spans="1:1" s="556" customFormat="1" ht="12" hidden="1" customHeight="1">
      <c r="A14131" s="576"/>
    </row>
    <row r="14132" spans="1:1" s="556" customFormat="1" ht="12" hidden="1" customHeight="1">
      <c r="A14132" s="576"/>
    </row>
    <row r="14133" spans="1:1" s="556" customFormat="1" ht="12" hidden="1" customHeight="1">
      <c r="A14133" s="576"/>
    </row>
    <row r="14134" spans="1:1" s="556" customFormat="1" ht="12" hidden="1" customHeight="1">
      <c r="A14134" s="576"/>
    </row>
    <row r="14135" spans="1:1" s="556" customFormat="1" ht="12" hidden="1" customHeight="1">
      <c r="A14135" s="576"/>
    </row>
    <row r="14136" spans="1:1" s="556" customFormat="1" ht="12" hidden="1" customHeight="1">
      <c r="A14136" s="576"/>
    </row>
    <row r="14137" spans="1:1" s="556" customFormat="1" ht="12" hidden="1" customHeight="1">
      <c r="A14137" s="576"/>
    </row>
    <row r="14138" spans="1:1" s="556" customFormat="1" ht="12" hidden="1" customHeight="1">
      <c r="A14138" s="576"/>
    </row>
    <row r="14139" spans="1:1" s="556" customFormat="1" ht="12" hidden="1" customHeight="1">
      <c r="A14139" s="576"/>
    </row>
    <row r="14140" spans="1:1" s="556" customFormat="1" ht="12" hidden="1" customHeight="1">
      <c r="A14140" s="576"/>
    </row>
    <row r="14141" spans="1:1" s="556" customFormat="1" ht="12" hidden="1" customHeight="1">
      <c r="A14141" s="576"/>
    </row>
    <row r="14142" spans="1:1" s="556" customFormat="1" ht="12" hidden="1" customHeight="1">
      <c r="A14142" s="576"/>
    </row>
    <row r="14143" spans="1:1" s="556" customFormat="1" ht="12" hidden="1" customHeight="1">
      <c r="A14143" s="576"/>
    </row>
    <row r="14144" spans="1:1" s="556" customFormat="1" ht="12" hidden="1" customHeight="1">
      <c r="A14144" s="576"/>
    </row>
    <row r="14145" spans="1:1" s="556" customFormat="1" ht="12" hidden="1" customHeight="1">
      <c r="A14145" s="576"/>
    </row>
    <row r="14146" spans="1:1" s="556" customFormat="1" ht="12" hidden="1" customHeight="1">
      <c r="A14146" s="576"/>
    </row>
    <row r="14147" spans="1:1" s="556" customFormat="1" ht="12" hidden="1" customHeight="1">
      <c r="A14147" s="576"/>
    </row>
    <row r="14148" spans="1:1" s="556" customFormat="1" ht="12" hidden="1" customHeight="1">
      <c r="A14148" s="576"/>
    </row>
    <row r="14149" spans="1:1" s="556" customFormat="1" ht="12" hidden="1" customHeight="1">
      <c r="A14149" s="576"/>
    </row>
    <row r="14150" spans="1:1" s="556" customFormat="1" ht="12" hidden="1" customHeight="1">
      <c r="A14150" s="576"/>
    </row>
    <row r="14151" spans="1:1" s="556" customFormat="1" ht="12" hidden="1" customHeight="1">
      <c r="A14151" s="576"/>
    </row>
    <row r="14152" spans="1:1" s="556" customFormat="1" ht="12" hidden="1" customHeight="1">
      <c r="A14152" s="576"/>
    </row>
    <row r="14153" spans="1:1" s="556" customFormat="1" ht="12" hidden="1" customHeight="1">
      <c r="A14153" s="576"/>
    </row>
    <row r="14154" spans="1:1" s="556" customFormat="1" ht="12" hidden="1" customHeight="1">
      <c r="A14154" s="576"/>
    </row>
    <row r="14155" spans="1:1" s="556" customFormat="1" ht="12" hidden="1" customHeight="1">
      <c r="A14155" s="576"/>
    </row>
    <row r="14156" spans="1:1" s="556" customFormat="1" ht="12" hidden="1" customHeight="1">
      <c r="A14156" s="576"/>
    </row>
    <row r="14157" spans="1:1" s="556" customFormat="1" ht="12" hidden="1" customHeight="1">
      <c r="A14157" s="576"/>
    </row>
    <row r="14158" spans="1:1" s="556" customFormat="1" ht="12" hidden="1" customHeight="1">
      <c r="A14158" s="576"/>
    </row>
    <row r="14159" spans="1:1" s="556" customFormat="1" ht="12" hidden="1" customHeight="1">
      <c r="A14159" s="576"/>
    </row>
    <row r="14160" spans="1:1" s="556" customFormat="1" ht="12" hidden="1" customHeight="1">
      <c r="A14160" s="576"/>
    </row>
    <row r="14161" spans="1:1" s="556" customFormat="1" ht="12" hidden="1" customHeight="1">
      <c r="A14161" s="576"/>
    </row>
    <row r="14162" spans="1:1" s="556" customFormat="1" ht="12" hidden="1" customHeight="1">
      <c r="A14162" s="576"/>
    </row>
    <row r="14163" spans="1:1" s="556" customFormat="1" ht="12" hidden="1" customHeight="1">
      <c r="A14163" s="576"/>
    </row>
    <row r="14164" spans="1:1" s="556" customFormat="1" ht="12" hidden="1" customHeight="1">
      <c r="A14164" s="576"/>
    </row>
    <row r="14165" spans="1:1" s="556" customFormat="1" ht="12" hidden="1" customHeight="1">
      <c r="A14165" s="576"/>
    </row>
    <row r="14166" spans="1:1" s="556" customFormat="1" ht="12" hidden="1" customHeight="1">
      <c r="A14166" s="576"/>
    </row>
    <row r="14167" spans="1:1" s="556" customFormat="1" ht="12" hidden="1" customHeight="1">
      <c r="A14167" s="576"/>
    </row>
    <row r="14168" spans="1:1" s="556" customFormat="1" ht="12" hidden="1" customHeight="1">
      <c r="A14168" s="576"/>
    </row>
    <row r="14169" spans="1:1" s="556" customFormat="1" ht="12" hidden="1" customHeight="1">
      <c r="A14169" s="576"/>
    </row>
    <row r="14170" spans="1:1" s="556" customFormat="1" ht="12" hidden="1" customHeight="1">
      <c r="A14170" s="576"/>
    </row>
    <row r="14171" spans="1:1" s="556" customFormat="1" ht="12" hidden="1" customHeight="1">
      <c r="A14171" s="576"/>
    </row>
    <row r="14172" spans="1:1" s="556" customFormat="1" ht="12" hidden="1" customHeight="1">
      <c r="A14172" s="576"/>
    </row>
    <row r="14173" spans="1:1" s="556" customFormat="1" ht="12" hidden="1" customHeight="1">
      <c r="A14173" s="576"/>
    </row>
    <row r="14174" spans="1:1" s="556" customFormat="1" ht="12" hidden="1" customHeight="1">
      <c r="A14174" s="576"/>
    </row>
    <row r="14175" spans="1:1" s="556" customFormat="1" ht="12" hidden="1" customHeight="1">
      <c r="A14175" s="576"/>
    </row>
    <row r="14176" spans="1:1" s="556" customFormat="1" ht="12" hidden="1" customHeight="1">
      <c r="A14176" s="576"/>
    </row>
    <row r="14177" spans="1:1" s="556" customFormat="1" ht="12" hidden="1" customHeight="1">
      <c r="A14177" s="576"/>
    </row>
    <row r="14178" spans="1:1" s="556" customFormat="1" ht="12" hidden="1" customHeight="1">
      <c r="A14178" s="576"/>
    </row>
    <row r="14179" spans="1:1" s="556" customFormat="1" ht="12" hidden="1" customHeight="1">
      <c r="A14179" s="576"/>
    </row>
    <row r="14180" spans="1:1" s="556" customFormat="1" ht="12" hidden="1" customHeight="1">
      <c r="A14180" s="576"/>
    </row>
    <row r="14181" spans="1:1" s="556" customFormat="1" ht="12" hidden="1" customHeight="1">
      <c r="A14181" s="576"/>
    </row>
    <row r="14182" spans="1:1" s="556" customFormat="1" ht="12" hidden="1" customHeight="1">
      <c r="A14182" s="576"/>
    </row>
    <row r="14183" spans="1:1" s="556" customFormat="1" ht="12" hidden="1" customHeight="1">
      <c r="A14183" s="576"/>
    </row>
    <row r="14184" spans="1:1" s="556" customFormat="1" ht="12" hidden="1" customHeight="1">
      <c r="A14184" s="576"/>
    </row>
    <row r="14185" spans="1:1" s="556" customFormat="1" ht="12" hidden="1" customHeight="1">
      <c r="A14185" s="576"/>
    </row>
    <row r="14186" spans="1:1" s="556" customFormat="1" ht="12" hidden="1" customHeight="1">
      <c r="A14186" s="576"/>
    </row>
    <row r="14187" spans="1:1" s="556" customFormat="1" ht="12" hidden="1" customHeight="1">
      <c r="A14187" s="576"/>
    </row>
    <row r="14188" spans="1:1" s="556" customFormat="1" ht="12" hidden="1" customHeight="1">
      <c r="A14188" s="576"/>
    </row>
    <row r="14189" spans="1:1" s="556" customFormat="1" ht="12" hidden="1" customHeight="1">
      <c r="A14189" s="576"/>
    </row>
    <row r="14190" spans="1:1" s="556" customFormat="1" ht="12" hidden="1" customHeight="1">
      <c r="A14190" s="576"/>
    </row>
    <row r="14191" spans="1:1" s="556" customFormat="1" ht="12" hidden="1" customHeight="1">
      <c r="A14191" s="576"/>
    </row>
    <row r="14192" spans="1:1" s="556" customFormat="1" ht="12" hidden="1" customHeight="1">
      <c r="A14192" s="576"/>
    </row>
    <row r="14193" spans="1:1" s="556" customFormat="1" ht="12" hidden="1" customHeight="1">
      <c r="A14193" s="576"/>
    </row>
    <row r="14194" spans="1:1" s="556" customFormat="1" ht="12" hidden="1" customHeight="1">
      <c r="A14194" s="576"/>
    </row>
    <row r="14195" spans="1:1" s="556" customFormat="1" ht="12" hidden="1" customHeight="1">
      <c r="A14195" s="576"/>
    </row>
    <row r="14196" spans="1:1" s="556" customFormat="1" ht="12" hidden="1" customHeight="1">
      <c r="A14196" s="576"/>
    </row>
    <row r="14197" spans="1:1" s="556" customFormat="1" ht="12" hidden="1" customHeight="1">
      <c r="A14197" s="576"/>
    </row>
    <row r="14198" spans="1:1" s="556" customFormat="1" ht="12" hidden="1" customHeight="1">
      <c r="A14198" s="576"/>
    </row>
    <row r="14199" spans="1:1" s="556" customFormat="1" ht="12" hidden="1" customHeight="1">
      <c r="A14199" s="576"/>
    </row>
    <row r="14200" spans="1:1" s="556" customFormat="1" ht="12" hidden="1" customHeight="1">
      <c r="A14200" s="576"/>
    </row>
    <row r="14201" spans="1:1" s="556" customFormat="1" ht="12" hidden="1" customHeight="1">
      <c r="A14201" s="576"/>
    </row>
    <row r="14202" spans="1:1" s="556" customFormat="1" ht="12" hidden="1" customHeight="1">
      <c r="A14202" s="576"/>
    </row>
    <row r="14203" spans="1:1" s="556" customFormat="1" ht="12" hidden="1" customHeight="1">
      <c r="A14203" s="576"/>
    </row>
    <row r="14204" spans="1:1" s="556" customFormat="1" ht="12" hidden="1" customHeight="1">
      <c r="A14204" s="576"/>
    </row>
    <row r="14205" spans="1:1" s="556" customFormat="1" ht="12" hidden="1" customHeight="1">
      <c r="A14205" s="576"/>
    </row>
    <row r="14206" spans="1:1" s="556" customFormat="1" ht="12" hidden="1" customHeight="1">
      <c r="A14206" s="576"/>
    </row>
    <row r="14207" spans="1:1" s="556" customFormat="1" ht="12" hidden="1" customHeight="1">
      <c r="A14207" s="576"/>
    </row>
    <row r="14208" spans="1:1" s="556" customFormat="1" ht="12" hidden="1" customHeight="1">
      <c r="A14208" s="576"/>
    </row>
    <row r="14209" spans="1:1" s="556" customFormat="1" ht="12" hidden="1" customHeight="1">
      <c r="A14209" s="576"/>
    </row>
    <row r="14210" spans="1:1" s="556" customFormat="1" ht="12" hidden="1" customHeight="1">
      <c r="A14210" s="576"/>
    </row>
    <row r="14211" spans="1:1" s="556" customFormat="1" ht="12" hidden="1" customHeight="1">
      <c r="A14211" s="576"/>
    </row>
    <row r="14212" spans="1:1" s="556" customFormat="1" ht="12" hidden="1" customHeight="1">
      <c r="A14212" s="576"/>
    </row>
    <row r="14213" spans="1:1" s="556" customFormat="1" ht="12" hidden="1" customHeight="1">
      <c r="A14213" s="576"/>
    </row>
    <row r="14214" spans="1:1" s="556" customFormat="1" ht="12" hidden="1" customHeight="1">
      <c r="A14214" s="576"/>
    </row>
    <row r="14215" spans="1:1" s="556" customFormat="1" ht="12" hidden="1" customHeight="1">
      <c r="A14215" s="576"/>
    </row>
    <row r="14216" spans="1:1" s="556" customFormat="1" ht="12" hidden="1" customHeight="1">
      <c r="A14216" s="576"/>
    </row>
    <row r="14217" spans="1:1" s="556" customFormat="1" ht="12" hidden="1" customHeight="1">
      <c r="A14217" s="576"/>
    </row>
    <row r="14218" spans="1:1" s="556" customFormat="1" ht="12" hidden="1" customHeight="1">
      <c r="A14218" s="576"/>
    </row>
    <row r="14219" spans="1:1" s="556" customFormat="1" ht="12" hidden="1" customHeight="1">
      <c r="A14219" s="576"/>
    </row>
    <row r="14220" spans="1:1" s="556" customFormat="1" ht="12" hidden="1" customHeight="1">
      <c r="A14220" s="576"/>
    </row>
    <row r="14221" spans="1:1" s="556" customFormat="1" ht="12" hidden="1" customHeight="1">
      <c r="A14221" s="576"/>
    </row>
    <row r="14222" spans="1:1" s="556" customFormat="1" ht="12" hidden="1" customHeight="1">
      <c r="A14222" s="576"/>
    </row>
    <row r="14223" spans="1:1" s="556" customFormat="1" ht="12" hidden="1" customHeight="1">
      <c r="A14223" s="576"/>
    </row>
    <row r="14224" spans="1:1" s="556" customFormat="1" ht="12" hidden="1" customHeight="1">
      <c r="A14224" s="576"/>
    </row>
    <row r="14225" spans="1:1" s="556" customFormat="1" ht="12" hidden="1" customHeight="1">
      <c r="A14225" s="576"/>
    </row>
    <row r="14226" spans="1:1" s="556" customFormat="1" ht="12" hidden="1" customHeight="1">
      <c r="A14226" s="576"/>
    </row>
    <row r="14227" spans="1:1" s="556" customFormat="1" ht="12" hidden="1" customHeight="1">
      <c r="A14227" s="576"/>
    </row>
    <row r="14228" spans="1:1" s="556" customFormat="1" ht="12" hidden="1" customHeight="1">
      <c r="A14228" s="576"/>
    </row>
    <row r="14229" spans="1:1" s="556" customFormat="1" ht="12" hidden="1" customHeight="1">
      <c r="A14229" s="576"/>
    </row>
    <row r="14230" spans="1:1" s="556" customFormat="1" ht="12" hidden="1" customHeight="1">
      <c r="A14230" s="576"/>
    </row>
    <row r="14231" spans="1:1" s="556" customFormat="1" ht="12" hidden="1" customHeight="1">
      <c r="A14231" s="576"/>
    </row>
    <row r="14232" spans="1:1" s="556" customFormat="1" ht="12" hidden="1" customHeight="1">
      <c r="A14232" s="576"/>
    </row>
    <row r="14233" spans="1:1" s="556" customFormat="1" ht="12" hidden="1" customHeight="1">
      <c r="A14233" s="576"/>
    </row>
    <row r="14234" spans="1:1" s="556" customFormat="1" ht="12" hidden="1" customHeight="1">
      <c r="A14234" s="576"/>
    </row>
    <row r="14235" spans="1:1" s="556" customFormat="1" ht="12" hidden="1" customHeight="1">
      <c r="A14235" s="576"/>
    </row>
    <row r="14236" spans="1:1" s="556" customFormat="1" ht="12" hidden="1" customHeight="1">
      <c r="A14236" s="576"/>
    </row>
    <row r="14237" spans="1:1" s="556" customFormat="1" ht="12" hidden="1" customHeight="1">
      <c r="A14237" s="576"/>
    </row>
    <row r="14238" spans="1:1" s="556" customFormat="1" ht="12" hidden="1" customHeight="1">
      <c r="A14238" s="576"/>
    </row>
    <row r="14239" spans="1:1" s="556" customFormat="1" ht="12" hidden="1" customHeight="1">
      <c r="A14239" s="576"/>
    </row>
    <row r="14240" spans="1:1" s="556" customFormat="1" ht="12" hidden="1" customHeight="1">
      <c r="A14240" s="576"/>
    </row>
    <row r="14241" spans="1:1" s="556" customFormat="1" ht="12" hidden="1" customHeight="1">
      <c r="A14241" s="576"/>
    </row>
    <row r="14242" spans="1:1" s="556" customFormat="1" ht="12" hidden="1" customHeight="1">
      <c r="A14242" s="576"/>
    </row>
    <row r="14243" spans="1:1" s="556" customFormat="1" ht="12" hidden="1" customHeight="1">
      <c r="A14243" s="576"/>
    </row>
    <row r="14244" spans="1:1" s="556" customFormat="1" ht="12" hidden="1" customHeight="1">
      <c r="A14244" s="576"/>
    </row>
    <row r="14245" spans="1:1" s="556" customFormat="1" ht="12" hidden="1" customHeight="1">
      <c r="A14245" s="576"/>
    </row>
    <row r="14246" spans="1:1" s="556" customFormat="1" ht="12" hidden="1" customHeight="1">
      <c r="A14246" s="576"/>
    </row>
    <row r="14247" spans="1:1" s="556" customFormat="1" ht="12" hidden="1" customHeight="1">
      <c r="A14247" s="576"/>
    </row>
    <row r="14248" spans="1:1" s="556" customFormat="1" ht="12" hidden="1" customHeight="1">
      <c r="A14248" s="576"/>
    </row>
    <row r="14249" spans="1:1" s="556" customFormat="1" ht="12" hidden="1" customHeight="1">
      <c r="A14249" s="576"/>
    </row>
    <row r="14250" spans="1:1" s="556" customFormat="1" ht="12" hidden="1" customHeight="1">
      <c r="A14250" s="576"/>
    </row>
    <row r="14251" spans="1:1" s="556" customFormat="1" ht="12" hidden="1" customHeight="1">
      <c r="A14251" s="576"/>
    </row>
    <row r="14252" spans="1:1" s="556" customFormat="1" ht="12" hidden="1" customHeight="1">
      <c r="A14252" s="576"/>
    </row>
    <row r="14253" spans="1:1" s="556" customFormat="1" ht="12" hidden="1" customHeight="1">
      <c r="A14253" s="576"/>
    </row>
    <row r="14254" spans="1:1" s="556" customFormat="1" ht="12" hidden="1" customHeight="1">
      <c r="A14254" s="576"/>
    </row>
    <row r="14255" spans="1:1" s="556" customFormat="1" ht="12" hidden="1" customHeight="1">
      <c r="A14255" s="576"/>
    </row>
    <row r="14256" spans="1:1" s="556" customFormat="1" ht="12" hidden="1" customHeight="1">
      <c r="A14256" s="576"/>
    </row>
    <row r="14257" spans="1:1" s="556" customFormat="1" ht="12" hidden="1" customHeight="1">
      <c r="A14257" s="576"/>
    </row>
    <row r="14258" spans="1:1" s="556" customFormat="1" ht="12" hidden="1" customHeight="1">
      <c r="A14258" s="576"/>
    </row>
    <row r="14259" spans="1:1" s="556" customFormat="1" ht="12" hidden="1" customHeight="1">
      <c r="A14259" s="576"/>
    </row>
    <row r="14260" spans="1:1" s="556" customFormat="1" ht="12" hidden="1" customHeight="1">
      <c r="A14260" s="576"/>
    </row>
    <row r="14261" spans="1:1" s="556" customFormat="1" ht="12" hidden="1" customHeight="1">
      <c r="A14261" s="576"/>
    </row>
    <row r="14262" spans="1:1" s="556" customFormat="1" ht="12" hidden="1" customHeight="1">
      <c r="A14262" s="576"/>
    </row>
    <row r="14263" spans="1:1" s="556" customFormat="1" ht="12" hidden="1" customHeight="1">
      <c r="A14263" s="576"/>
    </row>
    <row r="14264" spans="1:1" s="556" customFormat="1" ht="12" hidden="1" customHeight="1">
      <c r="A14264" s="576"/>
    </row>
    <row r="14265" spans="1:1" s="556" customFormat="1" ht="12" hidden="1" customHeight="1">
      <c r="A14265" s="576"/>
    </row>
    <row r="14266" spans="1:1" s="556" customFormat="1" ht="12" hidden="1" customHeight="1">
      <c r="A14266" s="576"/>
    </row>
    <row r="14267" spans="1:1" s="556" customFormat="1" ht="12" hidden="1" customHeight="1">
      <c r="A14267" s="576"/>
    </row>
    <row r="14268" spans="1:1" s="556" customFormat="1" ht="12" hidden="1" customHeight="1">
      <c r="A14268" s="576"/>
    </row>
    <row r="14269" spans="1:1" s="556" customFormat="1" ht="12" hidden="1" customHeight="1">
      <c r="A14269" s="576"/>
    </row>
    <row r="14270" spans="1:1" s="556" customFormat="1" ht="12" hidden="1" customHeight="1">
      <c r="A14270" s="576"/>
    </row>
    <row r="14271" spans="1:1" s="556" customFormat="1" ht="12" hidden="1" customHeight="1">
      <c r="A14271" s="576"/>
    </row>
    <row r="14272" spans="1:1" s="556" customFormat="1" ht="12" hidden="1" customHeight="1">
      <c r="A14272" s="576"/>
    </row>
    <row r="14273" spans="1:1" s="556" customFormat="1" ht="12" hidden="1" customHeight="1">
      <c r="A14273" s="576"/>
    </row>
    <row r="14274" spans="1:1" s="556" customFormat="1" ht="12" hidden="1" customHeight="1">
      <c r="A14274" s="576"/>
    </row>
    <row r="14275" spans="1:1" s="556" customFormat="1" ht="12" hidden="1" customHeight="1">
      <c r="A14275" s="576"/>
    </row>
    <row r="14276" spans="1:1" s="556" customFormat="1" ht="12" hidden="1" customHeight="1">
      <c r="A14276" s="576"/>
    </row>
    <row r="14277" spans="1:1" s="556" customFormat="1" ht="12" hidden="1" customHeight="1">
      <c r="A14277" s="576"/>
    </row>
    <row r="14278" spans="1:1" s="556" customFormat="1" ht="12" hidden="1" customHeight="1">
      <c r="A14278" s="576"/>
    </row>
    <row r="14279" spans="1:1" s="556" customFormat="1" ht="12" hidden="1" customHeight="1">
      <c r="A14279" s="576"/>
    </row>
    <row r="14280" spans="1:1" s="556" customFormat="1" ht="12" hidden="1" customHeight="1">
      <c r="A14280" s="576"/>
    </row>
    <row r="14281" spans="1:1" s="556" customFormat="1" ht="12" hidden="1" customHeight="1">
      <c r="A14281" s="576"/>
    </row>
    <row r="14282" spans="1:1" s="556" customFormat="1" ht="12" hidden="1" customHeight="1">
      <c r="A14282" s="576"/>
    </row>
    <row r="14283" spans="1:1" s="556" customFormat="1" ht="12" hidden="1" customHeight="1">
      <c r="A14283" s="576"/>
    </row>
    <row r="14284" spans="1:1" s="556" customFormat="1" ht="12" hidden="1" customHeight="1">
      <c r="A14284" s="576"/>
    </row>
    <row r="14285" spans="1:1" s="556" customFormat="1" ht="12" hidden="1" customHeight="1">
      <c r="A14285" s="576"/>
    </row>
    <row r="14286" spans="1:1" s="556" customFormat="1" ht="12" hidden="1" customHeight="1">
      <c r="A14286" s="576"/>
    </row>
    <row r="14287" spans="1:1" s="556" customFormat="1" ht="12" hidden="1" customHeight="1">
      <c r="A14287" s="576"/>
    </row>
    <row r="14288" spans="1:1" s="556" customFormat="1" ht="12" hidden="1" customHeight="1">
      <c r="A14288" s="576"/>
    </row>
    <row r="14289" spans="1:1" s="556" customFormat="1" ht="12" hidden="1" customHeight="1">
      <c r="A14289" s="576"/>
    </row>
    <row r="14290" spans="1:1" s="556" customFormat="1" ht="12" hidden="1" customHeight="1">
      <c r="A14290" s="576"/>
    </row>
    <row r="14291" spans="1:1" s="556" customFormat="1" ht="12" hidden="1" customHeight="1">
      <c r="A14291" s="576"/>
    </row>
    <row r="14292" spans="1:1" s="556" customFormat="1" ht="12" hidden="1" customHeight="1">
      <c r="A14292" s="576"/>
    </row>
    <row r="14293" spans="1:1" s="556" customFormat="1" ht="12" hidden="1" customHeight="1">
      <c r="A14293" s="576"/>
    </row>
    <row r="14294" spans="1:1" s="556" customFormat="1" ht="12" hidden="1" customHeight="1">
      <c r="A14294" s="576"/>
    </row>
    <row r="14295" spans="1:1" s="556" customFormat="1" ht="12" hidden="1" customHeight="1">
      <c r="A14295" s="576"/>
    </row>
    <row r="14296" spans="1:1" s="556" customFormat="1" ht="12" hidden="1" customHeight="1">
      <c r="A14296" s="576"/>
    </row>
    <row r="14297" spans="1:1" s="556" customFormat="1" ht="12" hidden="1" customHeight="1">
      <c r="A14297" s="576"/>
    </row>
    <row r="14298" spans="1:1" s="556" customFormat="1" ht="12" hidden="1" customHeight="1">
      <c r="A14298" s="576"/>
    </row>
    <row r="14299" spans="1:1" s="556" customFormat="1" ht="12" hidden="1" customHeight="1">
      <c r="A14299" s="576"/>
    </row>
    <row r="14300" spans="1:1" s="556" customFormat="1" ht="12" hidden="1" customHeight="1">
      <c r="A14300" s="576"/>
    </row>
    <row r="14301" spans="1:1" s="556" customFormat="1" ht="12" hidden="1" customHeight="1">
      <c r="A14301" s="576"/>
    </row>
    <row r="14302" spans="1:1" s="556" customFormat="1" ht="12" hidden="1" customHeight="1">
      <c r="A14302" s="576"/>
    </row>
    <row r="14303" spans="1:1" s="556" customFormat="1" ht="12" hidden="1" customHeight="1">
      <c r="A14303" s="576"/>
    </row>
    <row r="14304" spans="1:1" s="556" customFormat="1" ht="12" hidden="1" customHeight="1">
      <c r="A14304" s="576"/>
    </row>
    <row r="14305" spans="1:1" s="556" customFormat="1" ht="12" hidden="1" customHeight="1">
      <c r="A14305" s="576"/>
    </row>
    <row r="14306" spans="1:1" s="556" customFormat="1" ht="12" hidden="1" customHeight="1">
      <c r="A14306" s="576"/>
    </row>
    <row r="14307" spans="1:1" s="556" customFormat="1" ht="12" hidden="1" customHeight="1">
      <c r="A14307" s="576"/>
    </row>
    <row r="14308" spans="1:1" s="556" customFormat="1" ht="12" hidden="1" customHeight="1">
      <c r="A14308" s="576"/>
    </row>
    <row r="14309" spans="1:1" s="556" customFormat="1" ht="12" hidden="1" customHeight="1">
      <c r="A14309" s="576"/>
    </row>
    <row r="14310" spans="1:1" s="556" customFormat="1" ht="12" hidden="1" customHeight="1">
      <c r="A14310" s="576"/>
    </row>
    <row r="14311" spans="1:1" s="556" customFormat="1" ht="12" hidden="1" customHeight="1">
      <c r="A14311" s="576"/>
    </row>
    <row r="14312" spans="1:1" s="556" customFormat="1" ht="12" hidden="1" customHeight="1">
      <c r="A14312" s="576"/>
    </row>
    <row r="14313" spans="1:1" s="556" customFormat="1" ht="12" hidden="1" customHeight="1">
      <c r="A14313" s="576"/>
    </row>
    <row r="14314" spans="1:1" s="556" customFormat="1" ht="12" hidden="1" customHeight="1">
      <c r="A14314" s="576"/>
    </row>
    <row r="14315" spans="1:1" s="556" customFormat="1" ht="12" hidden="1" customHeight="1">
      <c r="A14315" s="576"/>
    </row>
    <row r="14316" spans="1:1" s="556" customFormat="1" ht="12" hidden="1" customHeight="1">
      <c r="A14316" s="576"/>
    </row>
    <row r="14317" spans="1:1" s="556" customFormat="1" ht="12" hidden="1" customHeight="1">
      <c r="A14317" s="576"/>
    </row>
    <row r="14318" spans="1:1" s="556" customFormat="1" ht="12" hidden="1" customHeight="1">
      <c r="A14318" s="576"/>
    </row>
    <row r="14319" spans="1:1" s="556" customFormat="1" ht="12" hidden="1" customHeight="1">
      <c r="A14319" s="576"/>
    </row>
    <row r="14320" spans="1:1" s="556" customFormat="1" ht="12" hidden="1" customHeight="1">
      <c r="A14320" s="576"/>
    </row>
    <row r="14321" spans="1:1" s="556" customFormat="1" ht="12" hidden="1" customHeight="1">
      <c r="A14321" s="576"/>
    </row>
    <row r="14322" spans="1:1" s="556" customFormat="1" ht="12" hidden="1" customHeight="1">
      <c r="A14322" s="576"/>
    </row>
    <row r="14323" spans="1:1" s="556" customFormat="1" ht="12" hidden="1" customHeight="1">
      <c r="A14323" s="576"/>
    </row>
    <row r="14324" spans="1:1" s="556" customFormat="1" ht="12" hidden="1" customHeight="1">
      <c r="A14324" s="576"/>
    </row>
    <row r="14325" spans="1:1" s="556" customFormat="1" ht="12" hidden="1" customHeight="1">
      <c r="A14325" s="576"/>
    </row>
    <row r="14326" spans="1:1" s="556" customFormat="1" ht="12" hidden="1" customHeight="1">
      <c r="A14326" s="576"/>
    </row>
    <row r="14327" spans="1:1" s="556" customFormat="1" ht="12" hidden="1" customHeight="1">
      <c r="A14327" s="576"/>
    </row>
    <row r="14328" spans="1:1" s="556" customFormat="1" ht="12" hidden="1" customHeight="1">
      <c r="A14328" s="576"/>
    </row>
    <row r="14329" spans="1:1" s="556" customFormat="1" ht="12" hidden="1" customHeight="1">
      <c r="A14329" s="576"/>
    </row>
    <row r="14330" spans="1:1" s="556" customFormat="1" ht="12" hidden="1" customHeight="1">
      <c r="A14330" s="576"/>
    </row>
    <row r="14331" spans="1:1" s="556" customFormat="1" ht="12" hidden="1" customHeight="1">
      <c r="A14331" s="576"/>
    </row>
    <row r="14332" spans="1:1" s="556" customFormat="1" ht="12" hidden="1" customHeight="1">
      <c r="A14332" s="576"/>
    </row>
    <row r="14333" spans="1:1" s="556" customFormat="1" ht="12" hidden="1" customHeight="1">
      <c r="A14333" s="576"/>
    </row>
    <row r="14334" spans="1:1" s="556" customFormat="1" ht="12" hidden="1" customHeight="1">
      <c r="A14334" s="576"/>
    </row>
    <row r="14335" spans="1:1" s="556" customFormat="1" ht="12" hidden="1" customHeight="1">
      <c r="A14335" s="576"/>
    </row>
    <row r="14336" spans="1:1" s="556" customFormat="1" ht="12" hidden="1" customHeight="1">
      <c r="A14336" s="576"/>
    </row>
    <row r="14337" spans="1:1" s="556" customFormat="1" ht="12" hidden="1" customHeight="1">
      <c r="A14337" s="576"/>
    </row>
    <row r="14338" spans="1:1" s="556" customFormat="1" ht="12" hidden="1" customHeight="1">
      <c r="A14338" s="576"/>
    </row>
    <row r="14339" spans="1:1" s="556" customFormat="1" ht="12" hidden="1" customHeight="1">
      <c r="A14339" s="576"/>
    </row>
    <row r="14340" spans="1:1" s="556" customFormat="1" ht="12" hidden="1" customHeight="1">
      <c r="A14340" s="576"/>
    </row>
    <row r="14341" spans="1:1" s="556" customFormat="1" ht="12" hidden="1" customHeight="1">
      <c r="A14341" s="576"/>
    </row>
    <row r="14342" spans="1:1" s="556" customFormat="1" ht="12" hidden="1" customHeight="1">
      <c r="A14342" s="576"/>
    </row>
    <row r="14343" spans="1:1" s="556" customFormat="1" ht="12" hidden="1" customHeight="1">
      <c r="A14343" s="576"/>
    </row>
    <row r="14344" spans="1:1" s="556" customFormat="1" ht="12" hidden="1" customHeight="1">
      <c r="A14344" s="576"/>
    </row>
    <row r="14345" spans="1:1" s="556" customFormat="1" ht="12" hidden="1" customHeight="1">
      <c r="A14345" s="576"/>
    </row>
    <row r="14346" spans="1:1" s="556" customFormat="1" ht="12" hidden="1" customHeight="1">
      <c r="A14346" s="576"/>
    </row>
    <row r="14347" spans="1:1" s="556" customFormat="1" ht="12" hidden="1" customHeight="1">
      <c r="A14347" s="576"/>
    </row>
    <row r="14348" spans="1:1" s="556" customFormat="1" ht="12" hidden="1" customHeight="1">
      <c r="A14348" s="576"/>
    </row>
    <row r="14349" spans="1:1" s="556" customFormat="1" ht="12" hidden="1" customHeight="1">
      <c r="A14349" s="576"/>
    </row>
    <row r="14350" spans="1:1" s="556" customFormat="1" ht="12" hidden="1" customHeight="1">
      <c r="A14350" s="576"/>
    </row>
    <row r="14351" spans="1:1" s="556" customFormat="1" ht="12" hidden="1" customHeight="1">
      <c r="A14351" s="576"/>
    </row>
    <row r="14352" spans="1:1" s="556" customFormat="1" ht="12" hidden="1" customHeight="1">
      <c r="A14352" s="576"/>
    </row>
    <row r="14353" spans="1:1" s="556" customFormat="1" ht="12" hidden="1" customHeight="1">
      <c r="A14353" s="576"/>
    </row>
    <row r="14354" spans="1:1" s="556" customFormat="1" ht="12" hidden="1" customHeight="1">
      <c r="A14354" s="576"/>
    </row>
    <row r="14355" spans="1:1" s="556" customFormat="1" ht="12" hidden="1" customHeight="1">
      <c r="A14355" s="576"/>
    </row>
    <row r="14356" spans="1:1" s="556" customFormat="1" ht="12" hidden="1" customHeight="1">
      <c r="A14356" s="576"/>
    </row>
    <row r="14357" spans="1:1" s="556" customFormat="1" ht="12" hidden="1" customHeight="1">
      <c r="A14357" s="576"/>
    </row>
    <row r="14358" spans="1:1" s="556" customFormat="1" ht="12" hidden="1" customHeight="1">
      <c r="A14358" s="576"/>
    </row>
    <row r="14359" spans="1:1" s="556" customFormat="1" ht="12" hidden="1" customHeight="1">
      <c r="A14359" s="576"/>
    </row>
    <row r="14360" spans="1:1" s="556" customFormat="1" ht="12" hidden="1" customHeight="1">
      <c r="A14360" s="576"/>
    </row>
    <row r="14361" spans="1:1" s="556" customFormat="1" ht="12" hidden="1" customHeight="1">
      <c r="A14361" s="576"/>
    </row>
    <row r="14362" spans="1:1" s="556" customFormat="1" ht="12" hidden="1" customHeight="1">
      <c r="A14362" s="576"/>
    </row>
    <row r="14363" spans="1:1" s="556" customFormat="1" ht="12" hidden="1" customHeight="1">
      <c r="A14363" s="576"/>
    </row>
    <row r="14364" spans="1:1" s="556" customFormat="1" ht="12" hidden="1" customHeight="1">
      <c r="A14364" s="576"/>
    </row>
    <row r="14365" spans="1:1" s="556" customFormat="1" ht="12" hidden="1" customHeight="1">
      <c r="A14365" s="576"/>
    </row>
    <row r="14366" spans="1:1" s="556" customFormat="1" ht="12" hidden="1" customHeight="1">
      <c r="A14366" s="576"/>
    </row>
    <row r="14367" spans="1:1" s="556" customFormat="1" ht="12" hidden="1" customHeight="1">
      <c r="A14367" s="576"/>
    </row>
    <row r="14368" spans="1:1" s="556" customFormat="1" ht="12" hidden="1" customHeight="1">
      <c r="A14368" s="576"/>
    </row>
    <row r="14369" spans="1:1" s="556" customFormat="1" ht="12" hidden="1" customHeight="1">
      <c r="A14369" s="576"/>
    </row>
    <row r="14370" spans="1:1" s="556" customFormat="1" ht="12" hidden="1" customHeight="1">
      <c r="A14370" s="576"/>
    </row>
    <row r="14371" spans="1:1" s="556" customFormat="1" ht="12" hidden="1" customHeight="1">
      <c r="A14371" s="576"/>
    </row>
    <row r="14372" spans="1:1" s="556" customFormat="1" ht="12" hidden="1" customHeight="1">
      <c r="A14372" s="576"/>
    </row>
    <row r="14373" spans="1:1" s="556" customFormat="1" ht="12" hidden="1" customHeight="1">
      <c r="A14373" s="576"/>
    </row>
    <row r="14374" spans="1:1" s="556" customFormat="1" ht="12" hidden="1" customHeight="1">
      <c r="A14374" s="576"/>
    </row>
    <row r="14375" spans="1:1" s="556" customFormat="1" ht="12" hidden="1" customHeight="1">
      <c r="A14375" s="576"/>
    </row>
    <row r="14376" spans="1:1" s="556" customFormat="1" ht="12" hidden="1" customHeight="1">
      <c r="A14376" s="576"/>
    </row>
    <row r="14377" spans="1:1" s="556" customFormat="1" ht="12" hidden="1" customHeight="1">
      <c r="A14377" s="576"/>
    </row>
    <row r="14378" spans="1:1" s="556" customFormat="1" ht="12" hidden="1" customHeight="1">
      <c r="A14378" s="576"/>
    </row>
    <row r="14379" spans="1:1" s="556" customFormat="1" ht="12" hidden="1" customHeight="1">
      <c r="A14379" s="576"/>
    </row>
    <row r="14380" spans="1:1" s="556" customFormat="1" ht="12" hidden="1" customHeight="1">
      <c r="A14380" s="576"/>
    </row>
    <row r="14381" spans="1:1" s="556" customFormat="1" ht="12" hidden="1" customHeight="1">
      <c r="A14381" s="576"/>
    </row>
    <row r="14382" spans="1:1" s="556" customFormat="1" ht="12" hidden="1" customHeight="1">
      <c r="A14382" s="576"/>
    </row>
    <row r="14383" spans="1:1" s="556" customFormat="1" ht="12" hidden="1" customHeight="1">
      <c r="A14383" s="576"/>
    </row>
    <row r="14384" spans="1:1" s="556" customFormat="1" ht="12" hidden="1" customHeight="1">
      <c r="A14384" s="576"/>
    </row>
    <row r="14385" spans="1:1" s="556" customFormat="1" ht="12" hidden="1" customHeight="1">
      <c r="A14385" s="576"/>
    </row>
    <row r="14386" spans="1:1" s="556" customFormat="1" ht="12" hidden="1" customHeight="1">
      <c r="A14386" s="576"/>
    </row>
    <row r="14387" spans="1:1" s="556" customFormat="1" ht="12" hidden="1" customHeight="1">
      <c r="A14387" s="576"/>
    </row>
    <row r="14388" spans="1:1" s="556" customFormat="1" ht="12" hidden="1" customHeight="1">
      <c r="A14388" s="576"/>
    </row>
    <row r="14389" spans="1:1" s="556" customFormat="1" ht="12" hidden="1" customHeight="1">
      <c r="A14389" s="576"/>
    </row>
    <row r="14390" spans="1:1" s="556" customFormat="1" ht="12" hidden="1" customHeight="1">
      <c r="A14390" s="576"/>
    </row>
    <row r="14391" spans="1:1" s="556" customFormat="1" ht="12" hidden="1" customHeight="1">
      <c r="A14391" s="576"/>
    </row>
    <row r="14392" spans="1:1" s="556" customFormat="1" ht="12" hidden="1" customHeight="1">
      <c r="A14392" s="576"/>
    </row>
    <row r="14393" spans="1:1" s="556" customFormat="1" ht="12" hidden="1" customHeight="1">
      <c r="A14393" s="576"/>
    </row>
    <row r="14394" spans="1:1" s="556" customFormat="1" ht="12" hidden="1" customHeight="1">
      <c r="A14394" s="576"/>
    </row>
    <row r="14395" spans="1:1" s="556" customFormat="1" ht="12" hidden="1" customHeight="1">
      <c r="A14395" s="576"/>
    </row>
    <row r="14396" spans="1:1" s="556" customFormat="1" ht="12" hidden="1" customHeight="1">
      <c r="A14396" s="576"/>
    </row>
    <row r="14397" spans="1:1" s="556" customFormat="1" ht="12" hidden="1" customHeight="1">
      <c r="A14397" s="576"/>
    </row>
    <row r="14398" spans="1:1" s="556" customFormat="1" ht="12" hidden="1" customHeight="1">
      <c r="A14398" s="576"/>
    </row>
    <row r="14399" spans="1:1" s="556" customFormat="1" ht="12" hidden="1" customHeight="1">
      <c r="A14399" s="576"/>
    </row>
    <row r="14400" spans="1:1" s="556" customFormat="1" ht="12" hidden="1" customHeight="1">
      <c r="A14400" s="576"/>
    </row>
    <row r="14401" spans="1:1" s="556" customFormat="1" ht="12" hidden="1" customHeight="1">
      <c r="A14401" s="576"/>
    </row>
    <row r="14402" spans="1:1" s="556" customFormat="1" ht="12" hidden="1" customHeight="1">
      <c r="A14402" s="576"/>
    </row>
    <row r="14403" spans="1:1" s="556" customFormat="1" ht="12" hidden="1" customHeight="1">
      <c r="A14403" s="576"/>
    </row>
    <row r="14404" spans="1:1" s="556" customFormat="1" ht="12" hidden="1" customHeight="1">
      <c r="A14404" s="576"/>
    </row>
    <row r="14405" spans="1:1" s="556" customFormat="1" ht="12" hidden="1" customHeight="1">
      <c r="A14405" s="576"/>
    </row>
    <row r="14406" spans="1:1" s="556" customFormat="1" ht="12" hidden="1" customHeight="1">
      <c r="A14406" s="576"/>
    </row>
    <row r="14407" spans="1:1" s="556" customFormat="1" ht="12" hidden="1" customHeight="1">
      <c r="A14407" s="576"/>
    </row>
    <row r="14408" spans="1:1" s="556" customFormat="1" ht="12" hidden="1" customHeight="1">
      <c r="A14408" s="576"/>
    </row>
    <row r="14409" spans="1:1" s="556" customFormat="1" ht="12" hidden="1" customHeight="1">
      <c r="A14409" s="576"/>
    </row>
    <row r="14410" spans="1:1" s="556" customFormat="1" ht="12" hidden="1" customHeight="1">
      <c r="A14410" s="576"/>
    </row>
    <row r="14411" spans="1:1" s="556" customFormat="1" ht="12" hidden="1" customHeight="1">
      <c r="A14411" s="576"/>
    </row>
    <row r="14412" spans="1:1" s="556" customFormat="1" ht="12" hidden="1" customHeight="1">
      <c r="A14412" s="576"/>
    </row>
    <row r="14413" spans="1:1" s="556" customFormat="1" ht="12" hidden="1" customHeight="1">
      <c r="A14413" s="576"/>
    </row>
    <row r="14414" spans="1:1" s="556" customFormat="1" ht="12" hidden="1" customHeight="1">
      <c r="A14414" s="576"/>
    </row>
    <row r="14415" spans="1:1" s="556" customFormat="1" ht="12" hidden="1" customHeight="1">
      <c r="A14415" s="576"/>
    </row>
    <row r="14416" spans="1:1" s="556" customFormat="1" ht="12" hidden="1" customHeight="1">
      <c r="A14416" s="576"/>
    </row>
    <row r="14417" spans="1:1" s="556" customFormat="1" ht="12" hidden="1" customHeight="1">
      <c r="A14417" s="576"/>
    </row>
    <row r="14418" spans="1:1" s="556" customFormat="1" ht="12" hidden="1" customHeight="1">
      <c r="A14418" s="576"/>
    </row>
    <row r="14419" spans="1:1" s="556" customFormat="1" ht="12" hidden="1" customHeight="1">
      <c r="A14419" s="576"/>
    </row>
    <row r="14420" spans="1:1" s="556" customFormat="1" ht="12" hidden="1" customHeight="1">
      <c r="A14420" s="576"/>
    </row>
    <row r="14421" spans="1:1" s="556" customFormat="1" ht="12" hidden="1" customHeight="1">
      <c r="A14421" s="576"/>
    </row>
    <row r="14422" spans="1:1" s="556" customFormat="1" ht="12" hidden="1" customHeight="1">
      <c r="A14422" s="576"/>
    </row>
    <row r="14423" spans="1:1" s="556" customFormat="1" ht="12" hidden="1" customHeight="1">
      <c r="A14423" s="576"/>
    </row>
    <row r="14424" spans="1:1" s="556" customFormat="1" ht="12" hidden="1" customHeight="1">
      <c r="A14424" s="576"/>
    </row>
    <row r="14425" spans="1:1" s="556" customFormat="1" ht="12" hidden="1" customHeight="1">
      <c r="A14425" s="576"/>
    </row>
    <row r="14426" spans="1:1" s="556" customFormat="1" ht="12" hidden="1" customHeight="1">
      <c r="A14426" s="576"/>
    </row>
    <row r="14427" spans="1:1" s="556" customFormat="1" ht="12" hidden="1" customHeight="1">
      <c r="A14427" s="576"/>
    </row>
    <row r="14428" spans="1:1" s="556" customFormat="1" ht="12" hidden="1" customHeight="1">
      <c r="A14428" s="576"/>
    </row>
    <row r="14429" spans="1:1" s="556" customFormat="1" ht="12" hidden="1" customHeight="1">
      <c r="A14429" s="576"/>
    </row>
    <row r="14430" spans="1:1" s="556" customFormat="1" ht="12" hidden="1" customHeight="1">
      <c r="A14430" s="576"/>
    </row>
    <row r="14431" spans="1:1" s="556" customFormat="1" ht="12" hidden="1" customHeight="1">
      <c r="A14431" s="576"/>
    </row>
    <row r="14432" spans="1:1" s="556" customFormat="1" ht="12" hidden="1" customHeight="1">
      <c r="A14432" s="576"/>
    </row>
    <row r="14433" spans="1:1" s="556" customFormat="1" ht="12" hidden="1" customHeight="1">
      <c r="A14433" s="576"/>
    </row>
    <row r="14434" spans="1:1" s="556" customFormat="1" ht="12" hidden="1" customHeight="1">
      <c r="A14434" s="576"/>
    </row>
    <row r="14435" spans="1:1" s="556" customFormat="1" ht="12" hidden="1" customHeight="1">
      <c r="A14435" s="576"/>
    </row>
    <row r="14436" spans="1:1" s="556" customFormat="1" ht="12" hidden="1" customHeight="1">
      <c r="A14436" s="576"/>
    </row>
    <row r="14437" spans="1:1" s="556" customFormat="1" ht="12" hidden="1" customHeight="1">
      <c r="A14437" s="576"/>
    </row>
    <row r="14438" spans="1:1" s="556" customFormat="1" ht="12" hidden="1" customHeight="1">
      <c r="A14438" s="576"/>
    </row>
    <row r="14439" spans="1:1" s="556" customFormat="1" ht="12" hidden="1" customHeight="1">
      <c r="A14439" s="576"/>
    </row>
    <row r="14440" spans="1:1" s="556" customFormat="1" ht="12" hidden="1" customHeight="1">
      <c r="A14440" s="576"/>
    </row>
    <row r="14441" spans="1:1" s="556" customFormat="1" ht="12" hidden="1" customHeight="1">
      <c r="A14441" s="576"/>
    </row>
    <row r="14442" spans="1:1" s="556" customFormat="1" ht="12" hidden="1" customHeight="1">
      <c r="A14442" s="576"/>
    </row>
    <row r="14443" spans="1:1" s="556" customFormat="1" ht="12" hidden="1" customHeight="1">
      <c r="A14443" s="576"/>
    </row>
    <row r="14444" spans="1:1" s="556" customFormat="1" ht="12" hidden="1" customHeight="1">
      <c r="A14444" s="576"/>
    </row>
    <row r="14445" spans="1:1" s="556" customFormat="1" ht="12" hidden="1" customHeight="1">
      <c r="A14445" s="576"/>
    </row>
    <row r="14446" spans="1:1" s="556" customFormat="1" ht="12" hidden="1" customHeight="1">
      <c r="A14446" s="576"/>
    </row>
    <row r="14447" spans="1:1" s="556" customFormat="1" ht="12" hidden="1" customHeight="1">
      <c r="A14447" s="576"/>
    </row>
    <row r="14448" spans="1:1" s="556" customFormat="1" ht="12" hidden="1" customHeight="1">
      <c r="A14448" s="576"/>
    </row>
    <row r="14449" spans="1:1" s="556" customFormat="1" ht="12" hidden="1" customHeight="1">
      <c r="A14449" s="576"/>
    </row>
    <row r="14450" spans="1:1" s="556" customFormat="1" ht="12" hidden="1" customHeight="1">
      <c r="A14450" s="576"/>
    </row>
    <row r="14451" spans="1:1" s="556" customFormat="1" ht="12" hidden="1" customHeight="1">
      <c r="A14451" s="576"/>
    </row>
    <row r="14452" spans="1:1" s="556" customFormat="1" ht="12" hidden="1" customHeight="1">
      <c r="A14452" s="576"/>
    </row>
    <row r="14453" spans="1:1" s="556" customFormat="1" ht="12" hidden="1" customHeight="1">
      <c r="A14453" s="576"/>
    </row>
    <row r="14454" spans="1:1" s="556" customFormat="1" ht="12" hidden="1" customHeight="1">
      <c r="A14454" s="576"/>
    </row>
    <row r="14455" spans="1:1" s="556" customFormat="1" ht="12" hidden="1" customHeight="1">
      <c r="A14455" s="576"/>
    </row>
    <row r="14456" spans="1:1" s="556" customFormat="1" ht="12" hidden="1" customHeight="1">
      <c r="A14456" s="576"/>
    </row>
    <row r="14457" spans="1:1" s="556" customFormat="1" ht="12" hidden="1" customHeight="1">
      <c r="A14457" s="576"/>
    </row>
    <row r="14458" spans="1:1" s="556" customFormat="1" ht="12" hidden="1" customHeight="1">
      <c r="A14458" s="576"/>
    </row>
    <row r="14459" spans="1:1" s="556" customFormat="1" ht="12" hidden="1" customHeight="1">
      <c r="A14459" s="576"/>
    </row>
    <row r="14460" spans="1:1" s="556" customFormat="1" ht="12" hidden="1" customHeight="1">
      <c r="A14460" s="576"/>
    </row>
    <row r="14461" spans="1:1" s="556" customFormat="1" ht="12" hidden="1" customHeight="1">
      <c r="A14461" s="576"/>
    </row>
    <row r="14462" spans="1:1" s="556" customFormat="1" ht="12" hidden="1" customHeight="1">
      <c r="A14462" s="576"/>
    </row>
    <row r="14463" spans="1:1" s="556" customFormat="1" ht="12" hidden="1" customHeight="1">
      <c r="A14463" s="576"/>
    </row>
    <row r="14464" spans="1:1" s="556" customFormat="1" ht="12" hidden="1" customHeight="1">
      <c r="A14464" s="576"/>
    </row>
    <row r="14465" spans="1:1" s="556" customFormat="1" ht="12" hidden="1" customHeight="1">
      <c r="A14465" s="576"/>
    </row>
    <row r="14466" spans="1:1" s="556" customFormat="1" ht="12" hidden="1" customHeight="1">
      <c r="A14466" s="576"/>
    </row>
    <row r="14467" spans="1:1" s="556" customFormat="1" ht="12" hidden="1" customHeight="1">
      <c r="A14467" s="576"/>
    </row>
    <row r="14468" spans="1:1" s="556" customFormat="1" ht="12" hidden="1" customHeight="1">
      <c r="A14468" s="576"/>
    </row>
    <row r="14469" spans="1:1" s="556" customFormat="1" ht="12" hidden="1" customHeight="1">
      <c r="A14469" s="576"/>
    </row>
    <row r="14470" spans="1:1" s="556" customFormat="1" ht="12" hidden="1" customHeight="1">
      <c r="A14470" s="576"/>
    </row>
    <row r="14471" spans="1:1" s="556" customFormat="1" ht="12" hidden="1" customHeight="1">
      <c r="A14471" s="576"/>
    </row>
    <row r="14472" spans="1:1" s="556" customFormat="1" ht="12" hidden="1" customHeight="1">
      <c r="A14472" s="576"/>
    </row>
    <row r="14473" spans="1:1" s="556" customFormat="1" ht="12" hidden="1" customHeight="1">
      <c r="A14473" s="576"/>
    </row>
    <row r="14474" spans="1:1" s="556" customFormat="1" ht="12" hidden="1" customHeight="1">
      <c r="A14474" s="576"/>
    </row>
    <row r="14475" spans="1:1" s="556" customFormat="1" ht="12" hidden="1" customHeight="1">
      <c r="A14475" s="576"/>
    </row>
    <row r="14476" spans="1:1" s="556" customFormat="1" ht="12" hidden="1" customHeight="1">
      <c r="A14476" s="576"/>
    </row>
    <row r="14477" spans="1:1" s="556" customFormat="1" ht="12" hidden="1" customHeight="1">
      <c r="A14477" s="576"/>
    </row>
    <row r="14478" spans="1:1" s="556" customFormat="1" ht="12" hidden="1" customHeight="1">
      <c r="A14478" s="576"/>
    </row>
    <row r="14479" spans="1:1" s="556" customFormat="1" ht="12" hidden="1" customHeight="1">
      <c r="A14479" s="576"/>
    </row>
    <row r="14480" spans="1:1" s="556" customFormat="1" ht="12" hidden="1" customHeight="1">
      <c r="A14480" s="576"/>
    </row>
    <row r="14481" spans="1:1" s="556" customFormat="1" ht="12" hidden="1" customHeight="1">
      <c r="A14481" s="576"/>
    </row>
    <row r="14482" spans="1:1" s="556" customFormat="1" ht="12" hidden="1" customHeight="1">
      <c r="A14482" s="576"/>
    </row>
    <row r="14483" spans="1:1" s="556" customFormat="1" ht="12" hidden="1" customHeight="1">
      <c r="A14483" s="576"/>
    </row>
    <row r="14484" spans="1:1" s="556" customFormat="1" ht="12" hidden="1" customHeight="1">
      <c r="A14484" s="576"/>
    </row>
    <row r="14485" spans="1:1" s="556" customFormat="1" ht="12" hidden="1" customHeight="1">
      <c r="A14485" s="576"/>
    </row>
    <row r="14486" spans="1:1" s="556" customFormat="1" ht="12" hidden="1" customHeight="1">
      <c r="A14486" s="576"/>
    </row>
    <row r="14487" spans="1:1" s="556" customFormat="1" ht="12" hidden="1" customHeight="1">
      <c r="A14487" s="576"/>
    </row>
    <row r="14488" spans="1:1" s="556" customFormat="1" ht="12" hidden="1" customHeight="1">
      <c r="A14488" s="576"/>
    </row>
    <row r="14489" spans="1:1" s="556" customFormat="1" ht="12" hidden="1" customHeight="1">
      <c r="A14489" s="576"/>
    </row>
    <row r="14490" spans="1:1" s="556" customFormat="1" ht="12" hidden="1" customHeight="1">
      <c r="A14490" s="576"/>
    </row>
    <row r="14491" spans="1:1" s="556" customFormat="1" ht="12" hidden="1" customHeight="1">
      <c r="A14491" s="576"/>
    </row>
    <row r="14492" spans="1:1" s="556" customFormat="1" ht="12" hidden="1" customHeight="1">
      <c r="A14492" s="576"/>
    </row>
    <row r="14493" spans="1:1" s="556" customFormat="1" ht="12" hidden="1" customHeight="1">
      <c r="A14493" s="576"/>
    </row>
    <row r="14494" spans="1:1" s="556" customFormat="1" ht="12" hidden="1" customHeight="1">
      <c r="A14494" s="576"/>
    </row>
    <row r="14495" spans="1:1" s="556" customFormat="1" ht="12" hidden="1" customHeight="1">
      <c r="A14495" s="576"/>
    </row>
    <row r="14496" spans="1:1" s="556" customFormat="1" ht="12" hidden="1" customHeight="1">
      <c r="A14496" s="576"/>
    </row>
    <row r="14497" spans="1:1" s="556" customFormat="1" ht="12" hidden="1" customHeight="1">
      <c r="A14497" s="576"/>
    </row>
    <row r="14498" spans="1:1" s="556" customFormat="1" ht="12" hidden="1" customHeight="1">
      <c r="A14498" s="576"/>
    </row>
    <row r="14499" spans="1:1" s="556" customFormat="1" ht="12" hidden="1" customHeight="1">
      <c r="A14499" s="576"/>
    </row>
    <row r="14500" spans="1:1" s="556" customFormat="1" ht="12" hidden="1" customHeight="1">
      <c r="A14500" s="576"/>
    </row>
    <row r="14501" spans="1:1" s="556" customFormat="1" ht="12" hidden="1" customHeight="1">
      <c r="A14501" s="576"/>
    </row>
    <row r="14502" spans="1:1" s="556" customFormat="1" ht="12" hidden="1" customHeight="1">
      <c r="A14502" s="576"/>
    </row>
    <row r="14503" spans="1:1" s="556" customFormat="1" ht="12" hidden="1" customHeight="1">
      <c r="A14503" s="576"/>
    </row>
    <row r="14504" spans="1:1" s="556" customFormat="1" ht="12" hidden="1" customHeight="1">
      <c r="A14504" s="576"/>
    </row>
    <row r="14505" spans="1:1" s="556" customFormat="1" ht="12" hidden="1" customHeight="1">
      <c r="A14505" s="576"/>
    </row>
    <row r="14506" spans="1:1" s="556" customFormat="1" ht="12" hidden="1" customHeight="1">
      <c r="A14506" s="576"/>
    </row>
    <row r="14507" spans="1:1" s="556" customFormat="1" ht="12" hidden="1" customHeight="1">
      <c r="A14507" s="576"/>
    </row>
    <row r="14508" spans="1:1" s="556" customFormat="1" ht="12" hidden="1" customHeight="1">
      <c r="A14508" s="576"/>
    </row>
    <row r="14509" spans="1:1" s="556" customFormat="1" ht="12" hidden="1" customHeight="1">
      <c r="A14509" s="576"/>
    </row>
    <row r="14510" spans="1:1" s="556" customFormat="1" ht="12" hidden="1" customHeight="1">
      <c r="A14510" s="576"/>
    </row>
    <row r="14511" spans="1:1" s="556" customFormat="1" ht="12" hidden="1" customHeight="1">
      <c r="A14511" s="576"/>
    </row>
    <row r="14512" spans="1:1" s="556" customFormat="1" ht="12" hidden="1" customHeight="1">
      <c r="A14512" s="576"/>
    </row>
    <row r="14513" spans="1:1" s="556" customFormat="1" ht="12" hidden="1" customHeight="1">
      <c r="A14513" s="576"/>
    </row>
    <row r="14514" spans="1:1" s="556" customFormat="1" ht="12" hidden="1" customHeight="1">
      <c r="A14514" s="576"/>
    </row>
    <row r="14515" spans="1:1" s="556" customFormat="1" ht="12" hidden="1" customHeight="1">
      <c r="A14515" s="576"/>
    </row>
    <row r="14516" spans="1:1" s="556" customFormat="1" ht="12" hidden="1" customHeight="1">
      <c r="A14516" s="576"/>
    </row>
    <row r="14517" spans="1:1" s="556" customFormat="1" ht="12" hidden="1" customHeight="1">
      <c r="A14517" s="576"/>
    </row>
    <row r="14518" spans="1:1" s="556" customFormat="1" ht="12" hidden="1" customHeight="1">
      <c r="A14518" s="576"/>
    </row>
    <row r="14519" spans="1:1" s="556" customFormat="1" ht="12" hidden="1" customHeight="1">
      <c r="A14519" s="576"/>
    </row>
    <row r="14520" spans="1:1" s="556" customFormat="1" ht="12" hidden="1" customHeight="1">
      <c r="A14520" s="576"/>
    </row>
    <row r="14521" spans="1:1" s="556" customFormat="1" ht="12" hidden="1" customHeight="1">
      <c r="A14521" s="576"/>
    </row>
    <row r="14522" spans="1:1" s="556" customFormat="1" ht="12" hidden="1" customHeight="1">
      <c r="A14522" s="576"/>
    </row>
    <row r="14523" spans="1:1" s="556" customFormat="1" ht="12" hidden="1" customHeight="1">
      <c r="A14523" s="576"/>
    </row>
    <row r="14524" spans="1:1" s="556" customFormat="1" ht="12" hidden="1" customHeight="1">
      <c r="A14524" s="576"/>
    </row>
    <row r="14525" spans="1:1" s="556" customFormat="1" ht="12" hidden="1" customHeight="1">
      <c r="A14525" s="576"/>
    </row>
    <row r="14526" spans="1:1" s="556" customFormat="1" ht="12" hidden="1" customHeight="1">
      <c r="A14526" s="576"/>
    </row>
    <row r="14527" spans="1:1" s="556" customFormat="1" ht="12" hidden="1" customHeight="1">
      <c r="A14527" s="576"/>
    </row>
    <row r="14528" spans="1:1" s="556" customFormat="1" ht="12" hidden="1" customHeight="1">
      <c r="A14528" s="576"/>
    </row>
    <row r="14529" spans="1:1" s="556" customFormat="1" ht="12" hidden="1" customHeight="1">
      <c r="A14529" s="576"/>
    </row>
    <row r="14530" spans="1:1" s="556" customFormat="1" ht="12" hidden="1" customHeight="1">
      <c r="A14530" s="576"/>
    </row>
    <row r="14531" spans="1:1" s="556" customFormat="1" ht="12" hidden="1" customHeight="1">
      <c r="A14531" s="576"/>
    </row>
    <row r="14532" spans="1:1" s="556" customFormat="1" ht="12" hidden="1" customHeight="1">
      <c r="A14532" s="576"/>
    </row>
    <row r="14533" spans="1:1" s="556" customFormat="1" ht="12" hidden="1" customHeight="1">
      <c r="A14533" s="576"/>
    </row>
    <row r="14534" spans="1:1" s="556" customFormat="1" ht="12" hidden="1" customHeight="1">
      <c r="A14534" s="576"/>
    </row>
    <row r="14535" spans="1:1" s="556" customFormat="1" ht="12" hidden="1" customHeight="1">
      <c r="A14535" s="576"/>
    </row>
    <row r="14536" spans="1:1" s="556" customFormat="1" ht="12" hidden="1" customHeight="1">
      <c r="A14536" s="576"/>
    </row>
    <row r="14537" spans="1:1" s="556" customFormat="1" ht="12" hidden="1" customHeight="1">
      <c r="A14537" s="576"/>
    </row>
    <row r="14538" spans="1:1" s="556" customFormat="1" ht="12" hidden="1" customHeight="1">
      <c r="A14538" s="576"/>
    </row>
    <row r="14539" spans="1:1" s="556" customFormat="1" ht="12" hidden="1" customHeight="1">
      <c r="A14539" s="576"/>
    </row>
    <row r="14540" spans="1:1" s="556" customFormat="1" ht="12" hidden="1" customHeight="1">
      <c r="A14540" s="576"/>
    </row>
    <row r="14541" spans="1:1" s="556" customFormat="1" ht="12" hidden="1" customHeight="1">
      <c r="A14541" s="576"/>
    </row>
    <row r="14542" spans="1:1" s="556" customFormat="1" ht="12" hidden="1" customHeight="1">
      <c r="A14542" s="576"/>
    </row>
    <row r="14543" spans="1:1" s="556" customFormat="1" ht="12" hidden="1" customHeight="1">
      <c r="A14543" s="576"/>
    </row>
    <row r="14544" spans="1:1" s="556" customFormat="1" ht="12" hidden="1" customHeight="1">
      <c r="A14544" s="576"/>
    </row>
    <row r="14545" spans="1:1" s="556" customFormat="1" ht="12" hidden="1" customHeight="1">
      <c r="A14545" s="576"/>
    </row>
    <row r="14546" spans="1:1" s="556" customFormat="1" ht="12" hidden="1" customHeight="1">
      <c r="A14546" s="576"/>
    </row>
    <row r="14547" spans="1:1" s="556" customFormat="1" ht="12" hidden="1" customHeight="1">
      <c r="A14547" s="576"/>
    </row>
    <row r="14548" spans="1:1" s="556" customFormat="1" ht="12" hidden="1" customHeight="1">
      <c r="A14548" s="576"/>
    </row>
    <row r="14549" spans="1:1" s="556" customFormat="1" ht="12" hidden="1" customHeight="1">
      <c r="A14549" s="576"/>
    </row>
    <row r="14550" spans="1:1" s="556" customFormat="1" ht="12" hidden="1" customHeight="1">
      <c r="A14550" s="576"/>
    </row>
    <row r="14551" spans="1:1" s="556" customFormat="1" ht="12" hidden="1" customHeight="1">
      <c r="A14551" s="576"/>
    </row>
    <row r="14552" spans="1:1" s="556" customFormat="1" ht="12" hidden="1" customHeight="1">
      <c r="A14552" s="576"/>
    </row>
    <row r="14553" spans="1:1" s="556" customFormat="1" ht="12" hidden="1" customHeight="1">
      <c r="A14553" s="576"/>
    </row>
    <row r="14554" spans="1:1" s="556" customFormat="1" ht="12" hidden="1" customHeight="1">
      <c r="A14554" s="576"/>
    </row>
    <row r="14555" spans="1:1" s="556" customFormat="1" ht="12" hidden="1" customHeight="1">
      <c r="A14555" s="576"/>
    </row>
    <row r="14556" spans="1:1" s="556" customFormat="1" ht="12" hidden="1" customHeight="1">
      <c r="A14556" s="576"/>
    </row>
    <row r="14557" spans="1:1" s="556" customFormat="1" ht="12" hidden="1" customHeight="1">
      <c r="A14557" s="576"/>
    </row>
    <row r="14558" spans="1:1" s="556" customFormat="1" ht="12" hidden="1" customHeight="1">
      <c r="A14558" s="576"/>
    </row>
    <row r="14559" spans="1:1" s="556" customFormat="1" ht="12" hidden="1" customHeight="1">
      <c r="A14559" s="576"/>
    </row>
    <row r="14560" spans="1:1" s="556" customFormat="1" ht="12" hidden="1" customHeight="1">
      <c r="A14560" s="576"/>
    </row>
    <row r="14561" spans="1:1" s="556" customFormat="1" ht="12" hidden="1" customHeight="1">
      <c r="A14561" s="576"/>
    </row>
    <row r="14562" spans="1:1" s="556" customFormat="1" ht="12" hidden="1" customHeight="1">
      <c r="A14562" s="576"/>
    </row>
    <row r="14563" spans="1:1" s="556" customFormat="1" ht="12" hidden="1" customHeight="1">
      <c r="A14563" s="576"/>
    </row>
    <row r="14564" spans="1:1" s="556" customFormat="1" ht="12" hidden="1" customHeight="1">
      <c r="A14564" s="576"/>
    </row>
    <row r="14565" spans="1:1" s="556" customFormat="1" ht="12" hidden="1" customHeight="1">
      <c r="A14565" s="576"/>
    </row>
    <row r="14566" spans="1:1" s="556" customFormat="1" ht="12" hidden="1" customHeight="1">
      <c r="A14566" s="576"/>
    </row>
    <row r="14567" spans="1:1" s="556" customFormat="1" ht="12" hidden="1" customHeight="1">
      <c r="A14567" s="576"/>
    </row>
    <row r="14568" spans="1:1" s="556" customFormat="1" ht="12" hidden="1" customHeight="1">
      <c r="A14568" s="576"/>
    </row>
    <row r="14569" spans="1:1" s="556" customFormat="1" ht="12" hidden="1" customHeight="1">
      <c r="A14569" s="576"/>
    </row>
    <row r="14570" spans="1:1" s="556" customFormat="1" ht="12" hidden="1" customHeight="1">
      <c r="A14570" s="576"/>
    </row>
    <row r="14571" spans="1:1" s="556" customFormat="1" ht="12" hidden="1" customHeight="1">
      <c r="A14571" s="576"/>
    </row>
    <row r="14572" spans="1:1" s="556" customFormat="1" ht="12" hidden="1" customHeight="1">
      <c r="A14572" s="576"/>
    </row>
    <row r="14573" spans="1:1" s="556" customFormat="1" ht="12" hidden="1" customHeight="1">
      <c r="A14573" s="576"/>
    </row>
    <row r="14574" spans="1:1" s="556" customFormat="1" ht="12" hidden="1" customHeight="1">
      <c r="A14574" s="576"/>
    </row>
    <row r="14575" spans="1:1" s="556" customFormat="1" ht="12" hidden="1" customHeight="1">
      <c r="A14575" s="576"/>
    </row>
    <row r="14576" spans="1:1" s="556" customFormat="1" ht="12" hidden="1" customHeight="1">
      <c r="A14576" s="576"/>
    </row>
    <row r="14577" spans="1:1" s="556" customFormat="1" ht="12" hidden="1" customHeight="1">
      <c r="A14577" s="576"/>
    </row>
    <row r="14578" spans="1:1" s="556" customFormat="1" ht="12" hidden="1" customHeight="1">
      <c r="A14578" s="576"/>
    </row>
    <row r="14579" spans="1:1" s="556" customFormat="1" ht="12" hidden="1" customHeight="1">
      <c r="A14579" s="576"/>
    </row>
    <row r="14580" spans="1:1" s="556" customFormat="1" ht="12" hidden="1" customHeight="1">
      <c r="A14580" s="576"/>
    </row>
    <row r="14581" spans="1:1" s="556" customFormat="1" ht="12" hidden="1" customHeight="1">
      <c r="A14581" s="576"/>
    </row>
    <row r="14582" spans="1:1" s="556" customFormat="1" ht="12" hidden="1" customHeight="1">
      <c r="A14582" s="576"/>
    </row>
    <row r="14583" spans="1:1" s="556" customFormat="1" ht="12" hidden="1" customHeight="1">
      <c r="A14583" s="576"/>
    </row>
    <row r="14584" spans="1:1" s="556" customFormat="1" ht="12" hidden="1" customHeight="1">
      <c r="A14584" s="576"/>
    </row>
    <row r="14585" spans="1:1" s="556" customFormat="1" ht="12" hidden="1" customHeight="1">
      <c r="A14585" s="576"/>
    </row>
    <row r="14586" spans="1:1" s="556" customFormat="1" ht="12" hidden="1" customHeight="1">
      <c r="A14586" s="576"/>
    </row>
    <row r="14587" spans="1:1" s="556" customFormat="1" ht="12" hidden="1" customHeight="1">
      <c r="A14587" s="576"/>
    </row>
    <row r="14588" spans="1:1" s="556" customFormat="1" ht="12" hidden="1" customHeight="1">
      <c r="A14588" s="576"/>
    </row>
    <row r="14589" spans="1:1" s="556" customFormat="1" ht="12" hidden="1" customHeight="1">
      <c r="A14589" s="576"/>
    </row>
    <row r="14590" spans="1:1" s="556" customFormat="1" ht="12" hidden="1" customHeight="1">
      <c r="A14590" s="576"/>
    </row>
    <row r="14591" spans="1:1" s="556" customFormat="1" ht="12" hidden="1" customHeight="1">
      <c r="A14591" s="576"/>
    </row>
    <row r="14592" spans="1:1" s="556" customFormat="1" ht="12" hidden="1" customHeight="1">
      <c r="A14592" s="576"/>
    </row>
    <row r="14593" spans="1:1" s="556" customFormat="1" ht="12" hidden="1" customHeight="1">
      <c r="A14593" s="576"/>
    </row>
    <row r="14594" spans="1:1" s="556" customFormat="1" ht="12" hidden="1" customHeight="1">
      <c r="A14594" s="576"/>
    </row>
    <row r="14595" spans="1:1" s="556" customFormat="1" ht="12" hidden="1" customHeight="1">
      <c r="A14595" s="576"/>
    </row>
    <row r="14596" spans="1:1" s="556" customFormat="1" ht="12" hidden="1" customHeight="1">
      <c r="A14596" s="576"/>
    </row>
    <row r="14597" spans="1:1" s="556" customFormat="1" ht="12" hidden="1" customHeight="1">
      <c r="A14597" s="576"/>
    </row>
    <row r="14598" spans="1:1" s="556" customFormat="1" ht="12" hidden="1" customHeight="1">
      <c r="A14598" s="576"/>
    </row>
    <row r="14599" spans="1:1" s="556" customFormat="1" ht="12" hidden="1" customHeight="1">
      <c r="A14599" s="576"/>
    </row>
    <row r="14600" spans="1:1" s="556" customFormat="1" ht="12" hidden="1" customHeight="1">
      <c r="A14600" s="576"/>
    </row>
    <row r="14601" spans="1:1" s="556" customFormat="1" ht="12" hidden="1" customHeight="1">
      <c r="A14601" s="576"/>
    </row>
    <row r="14602" spans="1:1" s="556" customFormat="1" ht="12" hidden="1" customHeight="1">
      <c r="A14602" s="576"/>
    </row>
    <row r="14603" spans="1:1" s="556" customFormat="1" ht="12" hidden="1" customHeight="1">
      <c r="A14603" s="576"/>
    </row>
    <row r="14604" spans="1:1" s="556" customFormat="1" ht="12" hidden="1" customHeight="1">
      <c r="A14604" s="576"/>
    </row>
    <row r="14605" spans="1:1" s="556" customFormat="1" ht="12" hidden="1" customHeight="1">
      <c r="A14605" s="576"/>
    </row>
    <row r="14606" spans="1:1" s="556" customFormat="1" ht="12" hidden="1" customHeight="1">
      <c r="A14606" s="576"/>
    </row>
    <row r="14607" spans="1:1" s="556" customFormat="1" ht="12" hidden="1" customHeight="1">
      <c r="A14607" s="576"/>
    </row>
    <row r="14608" spans="1:1" s="556" customFormat="1" ht="12" hidden="1" customHeight="1">
      <c r="A14608" s="576"/>
    </row>
    <row r="14609" spans="1:1" s="556" customFormat="1" ht="12" hidden="1" customHeight="1">
      <c r="A14609" s="576"/>
    </row>
    <row r="14610" spans="1:1" s="556" customFormat="1" ht="12" hidden="1" customHeight="1">
      <c r="A14610" s="576"/>
    </row>
    <row r="14611" spans="1:1" s="556" customFormat="1" ht="12" hidden="1" customHeight="1">
      <c r="A14611" s="576"/>
    </row>
    <row r="14612" spans="1:1" s="556" customFormat="1" ht="12" hidden="1" customHeight="1">
      <c r="A14612" s="576"/>
    </row>
    <row r="14613" spans="1:1" s="556" customFormat="1" ht="12" hidden="1" customHeight="1">
      <c r="A14613" s="576"/>
    </row>
    <row r="14614" spans="1:1" s="556" customFormat="1" ht="12" hidden="1" customHeight="1">
      <c r="A14614" s="576"/>
    </row>
    <row r="14615" spans="1:1" s="556" customFormat="1" ht="12" hidden="1" customHeight="1">
      <c r="A14615" s="576"/>
    </row>
    <row r="14616" spans="1:1" s="556" customFormat="1" ht="12" hidden="1" customHeight="1">
      <c r="A14616" s="576"/>
    </row>
    <row r="14617" spans="1:1" s="556" customFormat="1" ht="12" hidden="1" customHeight="1">
      <c r="A14617" s="576"/>
    </row>
    <row r="14618" spans="1:1" s="556" customFormat="1" ht="12" hidden="1" customHeight="1">
      <c r="A14618" s="576"/>
    </row>
    <row r="14619" spans="1:1" s="556" customFormat="1" ht="12" hidden="1" customHeight="1">
      <c r="A14619" s="576"/>
    </row>
    <row r="14620" spans="1:1" s="556" customFormat="1" ht="12" hidden="1" customHeight="1">
      <c r="A14620" s="576"/>
    </row>
    <row r="14621" spans="1:1" s="556" customFormat="1" ht="12" hidden="1" customHeight="1">
      <c r="A14621" s="576"/>
    </row>
    <row r="14622" spans="1:1" s="556" customFormat="1" ht="12" hidden="1" customHeight="1">
      <c r="A14622" s="576"/>
    </row>
    <row r="14623" spans="1:1" s="556" customFormat="1" ht="12" hidden="1" customHeight="1">
      <c r="A14623" s="576"/>
    </row>
    <row r="14624" spans="1:1" s="556" customFormat="1" ht="12" hidden="1" customHeight="1">
      <c r="A14624" s="576"/>
    </row>
    <row r="14625" spans="1:1" s="556" customFormat="1" ht="12" hidden="1" customHeight="1">
      <c r="A14625" s="576"/>
    </row>
    <row r="14626" spans="1:1" s="556" customFormat="1" ht="12" hidden="1" customHeight="1">
      <c r="A14626" s="576"/>
    </row>
    <row r="14627" spans="1:1" s="556" customFormat="1" ht="12" hidden="1" customHeight="1">
      <c r="A14627" s="576"/>
    </row>
    <row r="14628" spans="1:1" s="556" customFormat="1" ht="12" hidden="1" customHeight="1">
      <c r="A14628" s="576"/>
    </row>
    <row r="14629" spans="1:1" s="556" customFormat="1" ht="12" hidden="1" customHeight="1">
      <c r="A14629" s="576"/>
    </row>
    <row r="14630" spans="1:1" s="556" customFormat="1" ht="12" hidden="1" customHeight="1">
      <c r="A14630" s="576"/>
    </row>
    <row r="14631" spans="1:1" s="556" customFormat="1" ht="12" hidden="1" customHeight="1">
      <c r="A14631" s="576"/>
    </row>
    <row r="14632" spans="1:1" s="556" customFormat="1" ht="12" hidden="1" customHeight="1">
      <c r="A14632" s="576"/>
    </row>
    <row r="14633" spans="1:1" s="556" customFormat="1" ht="12" hidden="1" customHeight="1">
      <c r="A14633" s="576"/>
    </row>
    <row r="14634" spans="1:1" s="556" customFormat="1" ht="12" hidden="1" customHeight="1">
      <c r="A14634" s="576"/>
    </row>
    <row r="14635" spans="1:1" s="556" customFormat="1" ht="12" hidden="1" customHeight="1">
      <c r="A14635" s="576"/>
    </row>
    <row r="14636" spans="1:1" s="556" customFormat="1" ht="12" hidden="1" customHeight="1">
      <c r="A14636" s="576"/>
    </row>
    <row r="14637" spans="1:1" s="556" customFormat="1" ht="12" hidden="1" customHeight="1">
      <c r="A14637" s="576"/>
    </row>
    <row r="14638" spans="1:1" s="556" customFormat="1" ht="12" hidden="1" customHeight="1">
      <c r="A14638" s="576"/>
    </row>
    <row r="14639" spans="1:1" s="556" customFormat="1" ht="12" hidden="1" customHeight="1">
      <c r="A14639" s="576"/>
    </row>
    <row r="14640" spans="1:1" s="556" customFormat="1" ht="12" hidden="1" customHeight="1">
      <c r="A14640" s="576"/>
    </row>
    <row r="14641" spans="1:1" s="556" customFormat="1" ht="12" hidden="1" customHeight="1">
      <c r="A14641" s="576"/>
    </row>
    <row r="14642" spans="1:1" s="556" customFormat="1" ht="12" hidden="1" customHeight="1">
      <c r="A14642" s="576"/>
    </row>
    <row r="14643" spans="1:1" s="556" customFormat="1" ht="12" hidden="1" customHeight="1">
      <c r="A14643" s="576"/>
    </row>
    <row r="14644" spans="1:1" s="556" customFormat="1" ht="12" hidden="1" customHeight="1">
      <c r="A14644" s="576"/>
    </row>
    <row r="14645" spans="1:1" s="556" customFormat="1" ht="12" hidden="1" customHeight="1">
      <c r="A14645" s="576"/>
    </row>
    <row r="14646" spans="1:1" s="556" customFormat="1" ht="12" hidden="1" customHeight="1">
      <c r="A14646" s="576"/>
    </row>
    <row r="14647" spans="1:1" s="556" customFormat="1" ht="12" hidden="1" customHeight="1">
      <c r="A14647" s="576"/>
    </row>
    <row r="14648" spans="1:1" s="556" customFormat="1" ht="12" hidden="1" customHeight="1">
      <c r="A14648" s="576"/>
    </row>
    <row r="14649" spans="1:1" s="556" customFormat="1" ht="12" hidden="1" customHeight="1">
      <c r="A14649" s="576"/>
    </row>
    <row r="14650" spans="1:1" s="556" customFormat="1" ht="12" hidden="1" customHeight="1">
      <c r="A14650" s="576"/>
    </row>
    <row r="14651" spans="1:1" s="556" customFormat="1" ht="12" hidden="1" customHeight="1">
      <c r="A14651" s="576"/>
    </row>
    <row r="14652" spans="1:1" s="556" customFormat="1" ht="12" hidden="1" customHeight="1">
      <c r="A14652" s="576"/>
    </row>
    <row r="14653" spans="1:1" s="556" customFormat="1" ht="12" hidden="1" customHeight="1">
      <c r="A14653" s="576"/>
    </row>
    <row r="14654" spans="1:1" s="556" customFormat="1" ht="12" hidden="1" customHeight="1">
      <c r="A14654" s="576"/>
    </row>
    <row r="14655" spans="1:1" s="556" customFormat="1" ht="12" hidden="1" customHeight="1">
      <c r="A14655" s="576"/>
    </row>
    <row r="14656" spans="1:1" s="556" customFormat="1" ht="12" hidden="1" customHeight="1">
      <c r="A14656" s="576"/>
    </row>
    <row r="14657" spans="1:1" s="556" customFormat="1" ht="12" hidden="1" customHeight="1">
      <c r="A14657" s="576"/>
    </row>
    <row r="14658" spans="1:1" s="556" customFormat="1" ht="12" hidden="1" customHeight="1">
      <c r="A14658" s="576"/>
    </row>
    <row r="14659" spans="1:1" s="556" customFormat="1" ht="12" hidden="1" customHeight="1">
      <c r="A14659" s="576"/>
    </row>
    <row r="14660" spans="1:1" s="556" customFormat="1" ht="12" hidden="1" customHeight="1">
      <c r="A14660" s="576"/>
    </row>
    <row r="14661" spans="1:1" s="556" customFormat="1" ht="12" hidden="1" customHeight="1">
      <c r="A14661" s="576"/>
    </row>
    <row r="14662" spans="1:1" s="556" customFormat="1" ht="12" hidden="1" customHeight="1">
      <c r="A14662" s="576"/>
    </row>
    <row r="14663" spans="1:1" s="556" customFormat="1" ht="12" hidden="1" customHeight="1">
      <c r="A14663" s="576"/>
    </row>
    <row r="14664" spans="1:1" s="556" customFormat="1" ht="12" hidden="1" customHeight="1">
      <c r="A14664" s="576"/>
    </row>
    <row r="14665" spans="1:1" s="556" customFormat="1" ht="12" hidden="1" customHeight="1">
      <c r="A14665" s="576"/>
    </row>
    <row r="14666" spans="1:1" s="556" customFormat="1" ht="12" hidden="1" customHeight="1">
      <c r="A14666" s="576"/>
    </row>
    <row r="14667" spans="1:1" s="556" customFormat="1" ht="12" hidden="1" customHeight="1">
      <c r="A14667" s="576"/>
    </row>
    <row r="14668" spans="1:1" s="556" customFormat="1" ht="12" hidden="1" customHeight="1">
      <c r="A14668" s="576"/>
    </row>
    <row r="14669" spans="1:1" s="556" customFormat="1" ht="12" hidden="1" customHeight="1">
      <c r="A14669" s="576"/>
    </row>
    <row r="14670" spans="1:1" s="556" customFormat="1" ht="12" hidden="1" customHeight="1">
      <c r="A14670" s="576"/>
    </row>
    <row r="14671" spans="1:1" s="556" customFormat="1" ht="12" hidden="1" customHeight="1">
      <c r="A14671" s="576"/>
    </row>
    <row r="14672" spans="1:1" s="556" customFormat="1" ht="12" hidden="1" customHeight="1">
      <c r="A14672" s="576"/>
    </row>
    <row r="14673" spans="1:1" s="556" customFormat="1" ht="12" hidden="1" customHeight="1">
      <c r="A14673" s="576"/>
    </row>
    <row r="14674" spans="1:1" s="556" customFormat="1" ht="12" hidden="1" customHeight="1">
      <c r="A14674" s="576"/>
    </row>
    <row r="14675" spans="1:1" s="556" customFormat="1" ht="12" hidden="1" customHeight="1">
      <c r="A14675" s="576"/>
    </row>
    <row r="14676" spans="1:1" s="556" customFormat="1" ht="12" hidden="1" customHeight="1">
      <c r="A14676" s="576"/>
    </row>
    <row r="14677" spans="1:1" s="556" customFormat="1" ht="12" hidden="1" customHeight="1">
      <c r="A14677" s="576"/>
    </row>
    <row r="14678" spans="1:1" s="556" customFormat="1" ht="12" hidden="1" customHeight="1">
      <c r="A14678" s="576"/>
    </row>
    <row r="14679" spans="1:1" s="556" customFormat="1" ht="12" hidden="1" customHeight="1">
      <c r="A14679" s="576"/>
    </row>
    <row r="14680" spans="1:1" s="556" customFormat="1" ht="12" hidden="1" customHeight="1">
      <c r="A14680" s="576"/>
    </row>
    <row r="14681" spans="1:1" s="556" customFormat="1" ht="12" hidden="1" customHeight="1">
      <c r="A14681" s="576"/>
    </row>
    <row r="14682" spans="1:1" s="556" customFormat="1" ht="12" hidden="1" customHeight="1">
      <c r="A14682" s="576"/>
    </row>
    <row r="14683" spans="1:1" s="556" customFormat="1" ht="12" hidden="1" customHeight="1">
      <c r="A14683" s="576"/>
    </row>
    <row r="14684" spans="1:1" s="556" customFormat="1" ht="12" hidden="1" customHeight="1">
      <c r="A14684" s="576"/>
    </row>
    <row r="14685" spans="1:1" s="556" customFormat="1" ht="12" hidden="1" customHeight="1">
      <c r="A14685" s="576"/>
    </row>
    <row r="14686" spans="1:1" s="556" customFormat="1" ht="12" hidden="1" customHeight="1">
      <c r="A14686" s="576"/>
    </row>
    <row r="14687" spans="1:1" s="556" customFormat="1" ht="12" hidden="1" customHeight="1">
      <c r="A14687" s="576"/>
    </row>
    <row r="14688" spans="1:1" s="556" customFormat="1" ht="12" hidden="1" customHeight="1">
      <c r="A14688" s="576"/>
    </row>
    <row r="14689" spans="1:1" s="556" customFormat="1" ht="12" hidden="1" customHeight="1">
      <c r="A14689" s="576"/>
    </row>
    <row r="14690" spans="1:1" s="556" customFormat="1" ht="12" hidden="1" customHeight="1">
      <c r="A14690" s="576"/>
    </row>
    <row r="14691" spans="1:1" s="556" customFormat="1" ht="12" hidden="1" customHeight="1">
      <c r="A14691" s="576"/>
    </row>
    <row r="14692" spans="1:1" s="556" customFormat="1" ht="12" hidden="1" customHeight="1">
      <c r="A14692" s="576"/>
    </row>
    <row r="14693" spans="1:1" s="556" customFormat="1" ht="12" hidden="1" customHeight="1">
      <c r="A14693" s="576"/>
    </row>
    <row r="14694" spans="1:1" s="556" customFormat="1" ht="12" hidden="1" customHeight="1">
      <c r="A14694" s="576"/>
    </row>
    <row r="14695" spans="1:1" s="556" customFormat="1" ht="12" hidden="1" customHeight="1">
      <c r="A14695" s="576"/>
    </row>
    <row r="14696" spans="1:1" s="556" customFormat="1" ht="12" hidden="1" customHeight="1">
      <c r="A14696" s="576"/>
    </row>
    <row r="14697" spans="1:1" s="556" customFormat="1" ht="12" hidden="1" customHeight="1">
      <c r="A14697" s="576"/>
    </row>
    <row r="14698" spans="1:1" s="556" customFormat="1" ht="12" hidden="1" customHeight="1">
      <c r="A14698" s="576"/>
    </row>
    <row r="14699" spans="1:1" s="556" customFormat="1" ht="12" hidden="1" customHeight="1">
      <c r="A14699" s="576"/>
    </row>
    <row r="14700" spans="1:1" s="556" customFormat="1" ht="12" hidden="1" customHeight="1">
      <c r="A14700" s="576"/>
    </row>
    <row r="14701" spans="1:1" s="556" customFormat="1" ht="12" hidden="1" customHeight="1">
      <c r="A14701" s="576"/>
    </row>
    <row r="14702" spans="1:1" s="556" customFormat="1" ht="12" hidden="1" customHeight="1">
      <c r="A14702" s="576"/>
    </row>
    <row r="14703" spans="1:1" s="556" customFormat="1" ht="12" hidden="1" customHeight="1">
      <c r="A14703" s="576"/>
    </row>
    <row r="14704" spans="1:1" s="556" customFormat="1" ht="12" hidden="1" customHeight="1">
      <c r="A14704" s="576"/>
    </row>
    <row r="14705" spans="1:1" s="556" customFormat="1" ht="12" hidden="1" customHeight="1">
      <c r="A14705" s="576"/>
    </row>
    <row r="14706" spans="1:1" s="556" customFormat="1" ht="12" hidden="1" customHeight="1">
      <c r="A14706" s="576"/>
    </row>
    <row r="14707" spans="1:1" s="556" customFormat="1" ht="12" hidden="1" customHeight="1">
      <c r="A14707" s="576"/>
    </row>
    <row r="14708" spans="1:1" s="556" customFormat="1" ht="12" hidden="1" customHeight="1">
      <c r="A14708" s="576"/>
    </row>
    <row r="14709" spans="1:1" s="556" customFormat="1" ht="12" hidden="1" customHeight="1">
      <c r="A14709" s="576"/>
    </row>
    <row r="14710" spans="1:1" s="556" customFormat="1" ht="12" hidden="1" customHeight="1">
      <c r="A14710" s="576"/>
    </row>
    <row r="14711" spans="1:1" s="556" customFormat="1" ht="12" hidden="1" customHeight="1">
      <c r="A14711" s="576"/>
    </row>
    <row r="14712" spans="1:1" s="556" customFormat="1" ht="12" hidden="1" customHeight="1">
      <c r="A14712" s="576"/>
    </row>
    <row r="14713" spans="1:1" s="556" customFormat="1" ht="12" hidden="1" customHeight="1">
      <c r="A14713" s="576"/>
    </row>
    <row r="14714" spans="1:1" s="556" customFormat="1" ht="12" hidden="1" customHeight="1">
      <c r="A14714" s="576"/>
    </row>
    <row r="14715" spans="1:1" s="556" customFormat="1" ht="12" hidden="1" customHeight="1">
      <c r="A14715" s="576"/>
    </row>
    <row r="14716" spans="1:1" s="556" customFormat="1" ht="12" hidden="1" customHeight="1">
      <c r="A14716" s="576"/>
    </row>
    <row r="14717" spans="1:1" s="556" customFormat="1" ht="12" hidden="1" customHeight="1">
      <c r="A14717" s="576"/>
    </row>
    <row r="14718" spans="1:1" s="556" customFormat="1" ht="12" hidden="1" customHeight="1">
      <c r="A14718" s="576"/>
    </row>
    <row r="14719" spans="1:1" s="556" customFormat="1" ht="12" hidden="1" customHeight="1">
      <c r="A14719" s="576"/>
    </row>
    <row r="14720" spans="1:1" s="556" customFormat="1" ht="12" hidden="1" customHeight="1">
      <c r="A14720" s="576"/>
    </row>
    <row r="14721" spans="1:1" s="556" customFormat="1" ht="12" hidden="1" customHeight="1">
      <c r="A14721" s="576"/>
    </row>
    <row r="14722" spans="1:1" s="556" customFormat="1" ht="12" hidden="1" customHeight="1">
      <c r="A14722" s="576"/>
    </row>
    <row r="14723" spans="1:1" s="556" customFormat="1" ht="12" hidden="1" customHeight="1">
      <c r="A14723" s="576"/>
    </row>
    <row r="14724" spans="1:1" s="556" customFormat="1" ht="12" hidden="1" customHeight="1">
      <c r="A14724" s="576"/>
    </row>
    <row r="14725" spans="1:1" s="556" customFormat="1" ht="12" hidden="1" customHeight="1">
      <c r="A14725" s="576"/>
    </row>
    <row r="14726" spans="1:1" s="556" customFormat="1" ht="12" hidden="1" customHeight="1">
      <c r="A14726" s="576"/>
    </row>
    <row r="14727" spans="1:1" s="556" customFormat="1" ht="12" hidden="1" customHeight="1">
      <c r="A14727" s="576"/>
    </row>
    <row r="14728" spans="1:1" s="556" customFormat="1" ht="12" hidden="1" customHeight="1">
      <c r="A14728" s="576"/>
    </row>
    <row r="14729" spans="1:1" s="556" customFormat="1" ht="12" hidden="1" customHeight="1">
      <c r="A14729" s="576"/>
    </row>
    <row r="14730" spans="1:1" s="556" customFormat="1" ht="12" hidden="1" customHeight="1">
      <c r="A14730" s="576"/>
    </row>
    <row r="14731" spans="1:1" s="556" customFormat="1" ht="12" hidden="1" customHeight="1">
      <c r="A14731" s="576"/>
    </row>
    <row r="14732" spans="1:1" s="556" customFormat="1" ht="12" hidden="1" customHeight="1">
      <c r="A14732" s="576"/>
    </row>
    <row r="14733" spans="1:1" s="556" customFormat="1" ht="12" hidden="1" customHeight="1">
      <c r="A14733" s="576"/>
    </row>
    <row r="14734" spans="1:1" s="556" customFormat="1" ht="12" hidden="1" customHeight="1">
      <c r="A14734" s="576"/>
    </row>
    <row r="14735" spans="1:1" s="556" customFormat="1" ht="12" hidden="1" customHeight="1">
      <c r="A14735" s="576"/>
    </row>
    <row r="14736" spans="1:1" s="556" customFormat="1" ht="12" hidden="1" customHeight="1">
      <c r="A14736" s="576"/>
    </row>
    <row r="14737" spans="1:1" s="556" customFormat="1" ht="12" hidden="1" customHeight="1">
      <c r="A14737" s="576"/>
    </row>
    <row r="14738" spans="1:1" s="556" customFormat="1" ht="12" hidden="1" customHeight="1">
      <c r="A14738" s="576"/>
    </row>
    <row r="14739" spans="1:1" s="556" customFormat="1" ht="12" hidden="1" customHeight="1">
      <c r="A14739" s="576"/>
    </row>
    <row r="14740" spans="1:1" s="556" customFormat="1" ht="12" hidden="1" customHeight="1">
      <c r="A14740" s="576"/>
    </row>
    <row r="14741" spans="1:1" s="556" customFormat="1" ht="12" hidden="1" customHeight="1">
      <c r="A14741" s="576"/>
    </row>
    <row r="14742" spans="1:1" s="556" customFormat="1" ht="12" hidden="1" customHeight="1">
      <c r="A14742" s="576"/>
    </row>
    <row r="14743" spans="1:1" s="556" customFormat="1" ht="12" hidden="1" customHeight="1">
      <c r="A14743" s="576"/>
    </row>
    <row r="14744" spans="1:1" s="556" customFormat="1" ht="12" hidden="1" customHeight="1">
      <c r="A14744" s="576"/>
    </row>
    <row r="14745" spans="1:1" s="556" customFormat="1" ht="12" hidden="1" customHeight="1">
      <c r="A14745" s="576"/>
    </row>
    <row r="14746" spans="1:1" s="556" customFormat="1" ht="12" hidden="1" customHeight="1">
      <c r="A14746" s="576"/>
    </row>
    <row r="14747" spans="1:1" s="556" customFormat="1" ht="12" hidden="1" customHeight="1">
      <c r="A14747" s="576"/>
    </row>
    <row r="14748" spans="1:1" s="556" customFormat="1" ht="12" hidden="1" customHeight="1">
      <c r="A14748" s="576"/>
    </row>
    <row r="14749" spans="1:1" s="556" customFormat="1" ht="12" hidden="1" customHeight="1">
      <c r="A14749" s="576"/>
    </row>
    <row r="14750" spans="1:1" s="556" customFormat="1" ht="12" hidden="1" customHeight="1">
      <c r="A14750" s="576"/>
    </row>
    <row r="14751" spans="1:1" s="556" customFormat="1" ht="12" hidden="1" customHeight="1">
      <c r="A14751" s="576"/>
    </row>
    <row r="14752" spans="1:1" s="556" customFormat="1" ht="12" hidden="1" customHeight="1">
      <c r="A14752" s="576"/>
    </row>
    <row r="14753" spans="1:1" s="556" customFormat="1" ht="12" hidden="1" customHeight="1">
      <c r="A14753" s="576"/>
    </row>
    <row r="14754" spans="1:1" s="556" customFormat="1" ht="12" hidden="1" customHeight="1">
      <c r="A14754" s="576"/>
    </row>
    <row r="14755" spans="1:1" s="556" customFormat="1" ht="12" hidden="1" customHeight="1">
      <c r="A14755" s="576"/>
    </row>
    <row r="14756" spans="1:1" s="556" customFormat="1" ht="12" hidden="1" customHeight="1">
      <c r="A14756" s="576"/>
    </row>
    <row r="14757" spans="1:1" s="556" customFormat="1" ht="12" hidden="1" customHeight="1">
      <c r="A14757" s="576"/>
    </row>
    <row r="14758" spans="1:1" s="556" customFormat="1" ht="12" hidden="1" customHeight="1">
      <c r="A14758" s="576"/>
    </row>
    <row r="14759" spans="1:1" s="556" customFormat="1" ht="12" hidden="1" customHeight="1">
      <c r="A14759" s="576"/>
    </row>
    <row r="14760" spans="1:1" s="556" customFormat="1" ht="12" hidden="1" customHeight="1">
      <c r="A14760" s="576"/>
    </row>
    <row r="14761" spans="1:1" s="556" customFormat="1" ht="12" hidden="1" customHeight="1">
      <c r="A14761" s="576"/>
    </row>
    <row r="14762" spans="1:1" s="556" customFormat="1" ht="12" hidden="1" customHeight="1">
      <c r="A14762" s="576"/>
    </row>
    <row r="14763" spans="1:1" s="556" customFormat="1" ht="12" hidden="1" customHeight="1">
      <c r="A14763" s="576"/>
    </row>
    <row r="14764" spans="1:1" s="556" customFormat="1" ht="12" hidden="1" customHeight="1">
      <c r="A14764" s="576"/>
    </row>
    <row r="14765" spans="1:1" s="556" customFormat="1" ht="12" hidden="1" customHeight="1">
      <c r="A14765" s="576"/>
    </row>
    <row r="14766" spans="1:1" s="556" customFormat="1" ht="12" hidden="1" customHeight="1">
      <c r="A14766" s="576"/>
    </row>
    <row r="14767" spans="1:1" s="556" customFormat="1" ht="12" hidden="1" customHeight="1">
      <c r="A14767" s="576"/>
    </row>
    <row r="14768" spans="1:1" s="556" customFormat="1" ht="12" hidden="1" customHeight="1">
      <c r="A14768" s="576"/>
    </row>
    <row r="14769" spans="1:1" s="556" customFormat="1" ht="12" hidden="1" customHeight="1">
      <c r="A14769" s="576"/>
    </row>
    <row r="14770" spans="1:1" s="556" customFormat="1" ht="12" hidden="1" customHeight="1">
      <c r="A14770" s="576"/>
    </row>
    <row r="14771" spans="1:1" s="556" customFormat="1" ht="12" hidden="1" customHeight="1">
      <c r="A14771" s="576"/>
    </row>
    <row r="14772" spans="1:1" s="556" customFormat="1" ht="12" hidden="1" customHeight="1">
      <c r="A14772" s="576"/>
    </row>
    <row r="14773" spans="1:1" s="556" customFormat="1" ht="12" hidden="1" customHeight="1">
      <c r="A14773" s="576"/>
    </row>
    <row r="14774" spans="1:1" s="556" customFormat="1" ht="12" hidden="1" customHeight="1">
      <c r="A14774" s="576"/>
    </row>
    <row r="14775" spans="1:1" s="556" customFormat="1" ht="12" hidden="1" customHeight="1">
      <c r="A14775" s="576"/>
    </row>
    <row r="14776" spans="1:1" s="556" customFormat="1" ht="12" hidden="1" customHeight="1">
      <c r="A14776" s="576"/>
    </row>
    <row r="14777" spans="1:1" s="556" customFormat="1" ht="12" hidden="1" customHeight="1">
      <c r="A14777" s="576"/>
    </row>
    <row r="14778" spans="1:1" s="556" customFormat="1" ht="12" hidden="1" customHeight="1">
      <c r="A14778" s="576"/>
    </row>
    <row r="14779" spans="1:1" s="556" customFormat="1" ht="12" hidden="1" customHeight="1">
      <c r="A14779" s="576"/>
    </row>
    <row r="14780" spans="1:1" s="556" customFormat="1" ht="12" hidden="1" customHeight="1">
      <c r="A14780" s="576"/>
    </row>
    <row r="14781" spans="1:1" s="556" customFormat="1" ht="12" hidden="1" customHeight="1">
      <c r="A14781" s="576"/>
    </row>
    <row r="14782" spans="1:1" s="556" customFormat="1" ht="12" hidden="1" customHeight="1">
      <c r="A14782" s="576"/>
    </row>
    <row r="14783" spans="1:1" s="556" customFormat="1" ht="12" hidden="1" customHeight="1">
      <c r="A14783" s="576"/>
    </row>
    <row r="14784" spans="1:1" s="556" customFormat="1" ht="12" hidden="1" customHeight="1">
      <c r="A14784" s="576"/>
    </row>
    <row r="14785" spans="1:1" s="556" customFormat="1" ht="12" hidden="1" customHeight="1">
      <c r="A14785" s="576"/>
    </row>
    <row r="14786" spans="1:1" s="556" customFormat="1" ht="12" hidden="1" customHeight="1">
      <c r="A14786" s="576"/>
    </row>
    <row r="14787" spans="1:1" s="556" customFormat="1" ht="12" hidden="1" customHeight="1">
      <c r="A14787" s="576"/>
    </row>
    <row r="14788" spans="1:1" s="556" customFormat="1" ht="12" hidden="1" customHeight="1">
      <c r="A14788" s="576"/>
    </row>
    <row r="14789" spans="1:1" s="556" customFormat="1" ht="12" hidden="1" customHeight="1">
      <c r="A14789" s="576"/>
    </row>
    <row r="14790" spans="1:1" s="556" customFormat="1" ht="12" hidden="1" customHeight="1">
      <c r="A14790" s="576"/>
    </row>
    <row r="14791" spans="1:1" s="556" customFormat="1" ht="12" hidden="1" customHeight="1">
      <c r="A14791" s="576"/>
    </row>
    <row r="14792" spans="1:1" s="556" customFormat="1" ht="12" hidden="1" customHeight="1">
      <c r="A14792" s="576"/>
    </row>
    <row r="14793" spans="1:1" s="556" customFormat="1" ht="12" hidden="1" customHeight="1">
      <c r="A14793" s="576"/>
    </row>
    <row r="14794" spans="1:1" s="556" customFormat="1" ht="12" hidden="1" customHeight="1">
      <c r="A14794" s="576"/>
    </row>
    <row r="14795" spans="1:1" s="556" customFormat="1" ht="12" hidden="1" customHeight="1">
      <c r="A14795" s="576"/>
    </row>
    <row r="14796" spans="1:1" s="556" customFormat="1" ht="12" hidden="1" customHeight="1">
      <c r="A14796" s="576"/>
    </row>
    <row r="14797" spans="1:1" s="556" customFormat="1" ht="12" hidden="1" customHeight="1">
      <c r="A14797" s="576"/>
    </row>
    <row r="14798" spans="1:1" s="556" customFormat="1" ht="12" hidden="1" customHeight="1">
      <c r="A14798" s="576"/>
    </row>
    <row r="14799" spans="1:1" s="556" customFormat="1" ht="12" hidden="1" customHeight="1">
      <c r="A14799" s="576"/>
    </row>
    <row r="14800" spans="1:1" s="556" customFormat="1" ht="12" hidden="1" customHeight="1">
      <c r="A14800" s="576"/>
    </row>
    <row r="14801" spans="1:1" s="556" customFormat="1" ht="12" hidden="1" customHeight="1">
      <c r="A14801" s="576"/>
    </row>
    <row r="14802" spans="1:1" s="556" customFormat="1" ht="12" hidden="1" customHeight="1">
      <c r="A14802" s="576"/>
    </row>
    <row r="14803" spans="1:1" s="556" customFormat="1" ht="12" hidden="1" customHeight="1">
      <c r="A14803" s="576"/>
    </row>
    <row r="14804" spans="1:1" s="556" customFormat="1" ht="12" hidden="1" customHeight="1">
      <c r="A14804" s="576"/>
    </row>
    <row r="14805" spans="1:1" s="556" customFormat="1" ht="12" hidden="1" customHeight="1">
      <c r="A14805" s="576"/>
    </row>
    <row r="14806" spans="1:1" s="556" customFormat="1" ht="12" hidden="1" customHeight="1">
      <c r="A14806" s="576"/>
    </row>
    <row r="14807" spans="1:1" s="556" customFormat="1" ht="12" hidden="1" customHeight="1">
      <c r="A14807" s="576"/>
    </row>
    <row r="14808" spans="1:1" s="556" customFormat="1" ht="12" hidden="1" customHeight="1">
      <c r="A14808" s="576"/>
    </row>
    <row r="14809" spans="1:1" s="556" customFormat="1" ht="12" hidden="1" customHeight="1">
      <c r="A14809" s="576"/>
    </row>
    <row r="14810" spans="1:1" s="556" customFormat="1" ht="12" hidden="1" customHeight="1">
      <c r="A14810" s="576"/>
    </row>
    <row r="14811" spans="1:1" s="556" customFormat="1" ht="12" hidden="1" customHeight="1">
      <c r="A14811" s="576"/>
    </row>
    <row r="14812" spans="1:1" s="556" customFormat="1" ht="12" hidden="1" customHeight="1">
      <c r="A14812" s="576"/>
    </row>
    <row r="14813" spans="1:1" s="556" customFormat="1" ht="12" hidden="1" customHeight="1">
      <c r="A14813" s="576"/>
    </row>
    <row r="14814" spans="1:1" s="556" customFormat="1" ht="12" hidden="1" customHeight="1">
      <c r="A14814" s="576"/>
    </row>
    <row r="14815" spans="1:1" s="556" customFormat="1" ht="12" hidden="1" customHeight="1">
      <c r="A14815" s="576"/>
    </row>
    <row r="14816" spans="1:1" s="556" customFormat="1" ht="12" hidden="1" customHeight="1">
      <c r="A14816" s="576"/>
    </row>
    <row r="14817" spans="1:1" s="556" customFormat="1" ht="12" hidden="1" customHeight="1">
      <c r="A14817" s="576"/>
    </row>
    <row r="14818" spans="1:1" s="556" customFormat="1" ht="12" hidden="1" customHeight="1">
      <c r="A14818" s="576"/>
    </row>
    <row r="14819" spans="1:1" s="556" customFormat="1" ht="12" hidden="1" customHeight="1">
      <c r="A14819" s="576"/>
    </row>
    <row r="14820" spans="1:1" s="556" customFormat="1" ht="12" hidden="1" customHeight="1">
      <c r="A14820" s="576"/>
    </row>
    <row r="14821" spans="1:1" s="556" customFormat="1" ht="12" hidden="1" customHeight="1">
      <c r="A14821" s="576"/>
    </row>
    <row r="14822" spans="1:1" s="556" customFormat="1" ht="12" hidden="1" customHeight="1">
      <c r="A14822" s="576"/>
    </row>
    <row r="14823" spans="1:1" s="556" customFormat="1" ht="12" hidden="1" customHeight="1">
      <c r="A14823" s="576"/>
    </row>
    <row r="14824" spans="1:1" s="556" customFormat="1" ht="12" hidden="1" customHeight="1">
      <c r="A14824" s="576"/>
    </row>
    <row r="14825" spans="1:1" s="556" customFormat="1" ht="12" hidden="1" customHeight="1">
      <c r="A14825" s="576"/>
    </row>
    <row r="14826" spans="1:1" s="556" customFormat="1" ht="12" hidden="1" customHeight="1">
      <c r="A14826" s="576"/>
    </row>
    <row r="14827" spans="1:1" s="556" customFormat="1" ht="12" hidden="1" customHeight="1">
      <c r="A14827" s="576"/>
    </row>
    <row r="14828" spans="1:1" s="556" customFormat="1" ht="12" hidden="1" customHeight="1">
      <c r="A14828" s="576"/>
    </row>
    <row r="14829" spans="1:1" s="556" customFormat="1" ht="12" hidden="1" customHeight="1">
      <c r="A14829" s="576"/>
    </row>
    <row r="14830" spans="1:1" s="556" customFormat="1" ht="12" hidden="1" customHeight="1">
      <c r="A14830" s="576"/>
    </row>
    <row r="14831" spans="1:1" s="556" customFormat="1" ht="12" hidden="1" customHeight="1">
      <c r="A14831" s="576"/>
    </row>
    <row r="14832" spans="1:1" s="556" customFormat="1" ht="12" hidden="1" customHeight="1">
      <c r="A14832" s="576"/>
    </row>
    <row r="14833" spans="1:1" s="556" customFormat="1" ht="12" hidden="1" customHeight="1">
      <c r="A14833" s="576"/>
    </row>
    <row r="14834" spans="1:1" s="556" customFormat="1" ht="12" hidden="1" customHeight="1">
      <c r="A14834" s="576"/>
    </row>
    <row r="14835" spans="1:1" s="556" customFormat="1" ht="12" hidden="1" customHeight="1">
      <c r="A14835" s="576"/>
    </row>
    <row r="14836" spans="1:1" s="556" customFormat="1" ht="12" hidden="1" customHeight="1">
      <c r="A14836" s="576"/>
    </row>
    <row r="14837" spans="1:1" s="556" customFormat="1" ht="12" hidden="1" customHeight="1">
      <c r="A14837" s="576"/>
    </row>
    <row r="14838" spans="1:1" s="556" customFormat="1" ht="12" hidden="1" customHeight="1">
      <c r="A14838" s="576"/>
    </row>
    <row r="14839" spans="1:1" s="556" customFormat="1" ht="12" hidden="1" customHeight="1">
      <c r="A14839" s="576"/>
    </row>
    <row r="14840" spans="1:1" s="556" customFormat="1" ht="12" hidden="1" customHeight="1">
      <c r="A14840" s="576"/>
    </row>
    <row r="14841" spans="1:1" s="556" customFormat="1" ht="12" hidden="1" customHeight="1">
      <c r="A14841" s="576"/>
    </row>
    <row r="14842" spans="1:1" s="556" customFormat="1" ht="12" hidden="1" customHeight="1">
      <c r="A14842" s="576"/>
    </row>
    <row r="14843" spans="1:1" s="556" customFormat="1" ht="12" hidden="1" customHeight="1">
      <c r="A14843" s="576"/>
    </row>
    <row r="14844" spans="1:1" s="556" customFormat="1" ht="12" hidden="1" customHeight="1">
      <c r="A14844" s="576"/>
    </row>
    <row r="14845" spans="1:1" s="556" customFormat="1" ht="12" hidden="1" customHeight="1">
      <c r="A14845" s="576"/>
    </row>
    <row r="14846" spans="1:1" s="556" customFormat="1" ht="12" hidden="1" customHeight="1">
      <c r="A14846" s="576"/>
    </row>
    <row r="14847" spans="1:1" s="556" customFormat="1" ht="12" hidden="1" customHeight="1">
      <c r="A14847" s="576"/>
    </row>
    <row r="14848" spans="1:1" s="556" customFormat="1" ht="12" hidden="1" customHeight="1">
      <c r="A14848" s="576"/>
    </row>
    <row r="14849" spans="1:1" s="556" customFormat="1" ht="12" hidden="1" customHeight="1">
      <c r="A14849" s="576"/>
    </row>
    <row r="14850" spans="1:1" s="556" customFormat="1" ht="12" hidden="1" customHeight="1">
      <c r="A14850" s="576"/>
    </row>
    <row r="14851" spans="1:1" s="556" customFormat="1" ht="12" hidden="1" customHeight="1">
      <c r="A14851" s="576"/>
    </row>
    <row r="14852" spans="1:1" s="556" customFormat="1" ht="12" hidden="1" customHeight="1">
      <c r="A14852" s="576"/>
    </row>
    <row r="14853" spans="1:1" s="556" customFormat="1" ht="12" hidden="1" customHeight="1">
      <c r="A14853" s="576"/>
    </row>
    <row r="14854" spans="1:1" s="556" customFormat="1" ht="12" hidden="1" customHeight="1">
      <c r="A14854" s="576"/>
    </row>
    <row r="14855" spans="1:1" s="556" customFormat="1" ht="12" hidden="1" customHeight="1">
      <c r="A14855" s="576"/>
    </row>
    <row r="14856" spans="1:1" s="556" customFormat="1" ht="12" hidden="1" customHeight="1">
      <c r="A14856" s="576"/>
    </row>
    <row r="14857" spans="1:1" s="556" customFormat="1" ht="12" hidden="1" customHeight="1">
      <c r="A14857" s="576"/>
    </row>
    <row r="14858" spans="1:1" s="556" customFormat="1" ht="12" hidden="1" customHeight="1">
      <c r="A14858" s="576"/>
    </row>
    <row r="14859" spans="1:1" s="556" customFormat="1" ht="12" hidden="1" customHeight="1">
      <c r="A14859" s="576"/>
    </row>
    <row r="14860" spans="1:1" s="556" customFormat="1" ht="12" hidden="1" customHeight="1">
      <c r="A14860" s="576"/>
    </row>
    <row r="14861" spans="1:1" s="556" customFormat="1" ht="12" hidden="1" customHeight="1">
      <c r="A14861" s="576"/>
    </row>
    <row r="14862" spans="1:1" s="556" customFormat="1" ht="12" hidden="1" customHeight="1">
      <c r="A14862" s="576"/>
    </row>
    <row r="14863" spans="1:1" s="556" customFormat="1" ht="12" hidden="1" customHeight="1">
      <c r="A14863" s="576"/>
    </row>
    <row r="14864" spans="1:1" s="556" customFormat="1" ht="12" hidden="1" customHeight="1">
      <c r="A14864" s="576"/>
    </row>
    <row r="14865" spans="1:1" s="556" customFormat="1" ht="12" hidden="1" customHeight="1">
      <c r="A14865" s="576"/>
    </row>
    <row r="14866" spans="1:1" s="556" customFormat="1" ht="12" hidden="1" customHeight="1">
      <c r="A14866" s="576"/>
    </row>
    <row r="14867" spans="1:1" s="556" customFormat="1" ht="12" hidden="1" customHeight="1">
      <c r="A14867" s="576"/>
    </row>
    <row r="14868" spans="1:1" s="556" customFormat="1" ht="12" hidden="1" customHeight="1">
      <c r="A14868" s="576"/>
    </row>
    <row r="14869" spans="1:1" s="556" customFormat="1" ht="12" hidden="1" customHeight="1">
      <c r="A14869" s="576"/>
    </row>
    <row r="14870" spans="1:1" s="556" customFormat="1" ht="12" hidden="1" customHeight="1">
      <c r="A14870" s="576"/>
    </row>
    <row r="14871" spans="1:1" s="556" customFormat="1" ht="12" hidden="1" customHeight="1">
      <c r="A14871" s="576"/>
    </row>
    <row r="14872" spans="1:1" s="556" customFormat="1" ht="12" hidden="1" customHeight="1">
      <c r="A14872" s="576"/>
    </row>
    <row r="14873" spans="1:1" s="556" customFormat="1" ht="12" hidden="1" customHeight="1">
      <c r="A14873" s="576"/>
    </row>
    <row r="14874" spans="1:1" s="556" customFormat="1" ht="12" hidden="1" customHeight="1">
      <c r="A14874" s="576"/>
    </row>
    <row r="14875" spans="1:1" s="556" customFormat="1" ht="12" hidden="1" customHeight="1">
      <c r="A14875" s="576"/>
    </row>
    <row r="14876" spans="1:1" s="556" customFormat="1" ht="12" hidden="1" customHeight="1">
      <c r="A14876" s="576"/>
    </row>
    <row r="14877" spans="1:1" s="556" customFormat="1" ht="12" hidden="1" customHeight="1">
      <c r="A14877" s="576"/>
    </row>
    <row r="14878" spans="1:1" s="556" customFormat="1" ht="12" hidden="1" customHeight="1">
      <c r="A14878" s="576"/>
    </row>
    <row r="14879" spans="1:1" s="556" customFormat="1" ht="12" hidden="1" customHeight="1">
      <c r="A14879" s="576"/>
    </row>
    <row r="14880" spans="1:1" s="556" customFormat="1" ht="12" hidden="1" customHeight="1">
      <c r="A14880" s="576"/>
    </row>
    <row r="14881" spans="1:1" s="556" customFormat="1" ht="12" hidden="1" customHeight="1">
      <c r="A14881" s="576"/>
    </row>
    <row r="14882" spans="1:1" s="556" customFormat="1" ht="12" hidden="1" customHeight="1">
      <c r="A14882" s="576"/>
    </row>
    <row r="14883" spans="1:1" s="556" customFormat="1" ht="12" hidden="1" customHeight="1">
      <c r="A14883" s="576"/>
    </row>
    <row r="14884" spans="1:1" s="556" customFormat="1" ht="12" hidden="1" customHeight="1">
      <c r="A14884" s="576"/>
    </row>
    <row r="14885" spans="1:1" s="556" customFormat="1" ht="12" hidden="1" customHeight="1">
      <c r="A14885" s="576"/>
    </row>
    <row r="14886" spans="1:1" s="556" customFormat="1" ht="12" hidden="1" customHeight="1">
      <c r="A14886" s="576"/>
    </row>
    <row r="14887" spans="1:1" s="556" customFormat="1" ht="12" hidden="1" customHeight="1">
      <c r="A14887" s="576"/>
    </row>
    <row r="14888" spans="1:1" s="556" customFormat="1" ht="12" hidden="1" customHeight="1">
      <c r="A14888" s="576"/>
    </row>
    <row r="14889" spans="1:1" s="556" customFormat="1" ht="12" hidden="1" customHeight="1">
      <c r="A14889" s="576"/>
    </row>
    <row r="14890" spans="1:1" s="556" customFormat="1" ht="12" hidden="1" customHeight="1">
      <c r="A14890" s="576"/>
    </row>
    <row r="14891" spans="1:1" s="556" customFormat="1" ht="12" hidden="1" customHeight="1">
      <c r="A14891" s="576"/>
    </row>
    <row r="14892" spans="1:1" s="556" customFormat="1" ht="12" hidden="1" customHeight="1">
      <c r="A14892" s="576"/>
    </row>
    <row r="14893" spans="1:1" s="556" customFormat="1" ht="12" hidden="1" customHeight="1">
      <c r="A14893" s="576"/>
    </row>
    <row r="14894" spans="1:1" s="556" customFormat="1" ht="12" hidden="1" customHeight="1">
      <c r="A14894" s="576"/>
    </row>
    <row r="14895" spans="1:1" s="556" customFormat="1" ht="12" hidden="1" customHeight="1">
      <c r="A14895" s="576"/>
    </row>
    <row r="14896" spans="1:1" s="556" customFormat="1" ht="12" hidden="1" customHeight="1">
      <c r="A14896" s="576"/>
    </row>
    <row r="14897" spans="1:1" s="556" customFormat="1" ht="12" hidden="1" customHeight="1">
      <c r="A14897" s="576"/>
    </row>
    <row r="14898" spans="1:1" s="556" customFormat="1" ht="12" hidden="1" customHeight="1">
      <c r="A14898" s="576"/>
    </row>
    <row r="14899" spans="1:1" s="556" customFormat="1" ht="12" hidden="1" customHeight="1">
      <c r="A14899" s="576"/>
    </row>
    <row r="14900" spans="1:1" s="556" customFormat="1" ht="12" hidden="1" customHeight="1">
      <c r="A14900" s="576"/>
    </row>
    <row r="14901" spans="1:1" s="556" customFormat="1" ht="12" hidden="1" customHeight="1">
      <c r="A14901" s="576"/>
    </row>
    <row r="14902" spans="1:1" s="556" customFormat="1" ht="12" hidden="1" customHeight="1">
      <c r="A14902" s="576"/>
    </row>
    <row r="14903" spans="1:1" s="556" customFormat="1" ht="12" hidden="1" customHeight="1">
      <c r="A14903" s="576"/>
    </row>
    <row r="14904" spans="1:1" s="556" customFormat="1" ht="12" hidden="1" customHeight="1">
      <c r="A14904" s="576"/>
    </row>
    <row r="14905" spans="1:1" s="556" customFormat="1" ht="12" hidden="1" customHeight="1">
      <c r="A14905" s="576"/>
    </row>
    <row r="14906" spans="1:1" s="556" customFormat="1" ht="12" hidden="1" customHeight="1">
      <c r="A14906" s="576"/>
    </row>
    <row r="14907" spans="1:1" s="556" customFormat="1" ht="12" hidden="1" customHeight="1">
      <c r="A14907" s="576"/>
    </row>
    <row r="14908" spans="1:1" s="556" customFormat="1" ht="12" hidden="1" customHeight="1">
      <c r="A14908" s="576"/>
    </row>
    <row r="14909" spans="1:1" s="556" customFormat="1" ht="12" hidden="1" customHeight="1">
      <c r="A14909" s="576"/>
    </row>
    <row r="14910" spans="1:1" s="556" customFormat="1" ht="12" hidden="1" customHeight="1">
      <c r="A14910" s="576"/>
    </row>
    <row r="14911" spans="1:1" s="556" customFormat="1" ht="12" hidden="1" customHeight="1">
      <c r="A14911" s="576"/>
    </row>
    <row r="14912" spans="1:1" s="556" customFormat="1" ht="12" hidden="1" customHeight="1">
      <c r="A14912" s="576"/>
    </row>
    <row r="14913" spans="1:1" s="556" customFormat="1" ht="12" hidden="1" customHeight="1">
      <c r="A14913" s="576"/>
    </row>
    <row r="14914" spans="1:1" s="556" customFormat="1" ht="12" hidden="1" customHeight="1">
      <c r="A14914" s="576"/>
    </row>
    <row r="14915" spans="1:1" s="556" customFormat="1" ht="12" hidden="1" customHeight="1">
      <c r="A14915" s="576"/>
    </row>
    <row r="14916" spans="1:1" s="556" customFormat="1" ht="12" hidden="1" customHeight="1">
      <c r="A14916" s="576"/>
    </row>
    <row r="14917" spans="1:1" s="556" customFormat="1" ht="12" hidden="1" customHeight="1">
      <c r="A14917" s="576"/>
    </row>
    <row r="14918" spans="1:1" s="556" customFormat="1" ht="12" hidden="1" customHeight="1">
      <c r="A14918" s="576"/>
    </row>
    <row r="14919" spans="1:1" s="556" customFormat="1" ht="12" hidden="1" customHeight="1">
      <c r="A14919" s="576"/>
    </row>
    <row r="14920" spans="1:1" s="556" customFormat="1" ht="12" hidden="1" customHeight="1">
      <c r="A14920" s="576"/>
    </row>
    <row r="14921" spans="1:1" s="556" customFormat="1" ht="12" hidden="1" customHeight="1">
      <c r="A14921" s="576"/>
    </row>
    <row r="14922" spans="1:1" s="556" customFormat="1" ht="12" hidden="1" customHeight="1">
      <c r="A14922" s="576"/>
    </row>
    <row r="14923" spans="1:1" s="556" customFormat="1" ht="12" hidden="1" customHeight="1">
      <c r="A14923" s="576"/>
    </row>
    <row r="14924" spans="1:1" s="556" customFormat="1" ht="12" hidden="1" customHeight="1">
      <c r="A14924" s="576"/>
    </row>
    <row r="14925" spans="1:1" s="556" customFormat="1" ht="12" hidden="1" customHeight="1">
      <c r="A14925" s="576"/>
    </row>
    <row r="14926" spans="1:1" s="556" customFormat="1" ht="12" hidden="1" customHeight="1">
      <c r="A14926" s="576"/>
    </row>
    <row r="14927" spans="1:1" s="556" customFormat="1" ht="12" hidden="1" customHeight="1">
      <c r="A14927" s="576"/>
    </row>
    <row r="14928" spans="1:1" s="556" customFormat="1" ht="12" hidden="1" customHeight="1">
      <c r="A14928" s="576"/>
    </row>
    <row r="14929" spans="1:1" s="556" customFormat="1" ht="12" hidden="1" customHeight="1">
      <c r="A14929" s="576"/>
    </row>
    <row r="14930" spans="1:1" s="556" customFormat="1" ht="12" hidden="1" customHeight="1">
      <c r="A14930" s="576"/>
    </row>
    <row r="14931" spans="1:1" s="556" customFormat="1" ht="12" hidden="1" customHeight="1">
      <c r="A14931" s="576"/>
    </row>
    <row r="14932" spans="1:1" s="556" customFormat="1" ht="12" hidden="1" customHeight="1">
      <c r="A14932" s="576"/>
    </row>
    <row r="14933" spans="1:1" s="556" customFormat="1" ht="12" hidden="1" customHeight="1">
      <c r="A14933" s="576"/>
    </row>
    <row r="14934" spans="1:1" s="556" customFormat="1" ht="12" hidden="1" customHeight="1">
      <c r="A14934" s="576"/>
    </row>
    <row r="14935" spans="1:1" s="556" customFormat="1" ht="12" hidden="1" customHeight="1">
      <c r="A14935" s="576"/>
    </row>
    <row r="14936" spans="1:1" s="556" customFormat="1" ht="12" hidden="1" customHeight="1">
      <c r="A14936" s="576"/>
    </row>
    <row r="14937" spans="1:1" s="556" customFormat="1" ht="12" hidden="1" customHeight="1">
      <c r="A14937" s="576"/>
    </row>
    <row r="14938" spans="1:1" s="556" customFormat="1" ht="12" hidden="1" customHeight="1">
      <c r="A14938" s="576"/>
    </row>
    <row r="14939" spans="1:1" s="556" customFormat="1" ht="12" hidden="1" customHeight="1">
      <c r="A14939" s="576"/>
    </row>
    <row r="14940" spans="1:1" s="556" customFormat="1" ht="12" hidden="1" customHeight="1">
      <c r="A14940" s="576"/>
    </row>
    <row r="14941" spans="1:1" s="556" customFormat="1" ht="12" hidden="1" customHeight="1">
      <c r="A14941" s="576"/>
    </row>
    <row r="14942" spans="1:1" s="556" customFormat="1" ht="12" hidden="1" customHeight="1">
      <c r="A14942" s="576"/>
    </row>
    <row r="14943" spans="1:1" s="556" customFormat="1" ht="12" hidden="1" customHeight="1">
      <c r="A14943" s="576"/>
    </row>
    <row r="14944" spans="1:1" s="556" customFormat="1" ht="12" hidden="1" customHeight="1">
      <c r="A14944" s="576"/>
    </row>
    <row r="14945" spans="1:1" s="556" customFormat="1" ht="12" hidden="1" customHeight="1">
      <c r="A14945" s="576"/>
    </row>
    <row r="14946" spans="1:1" s="556" customFormat="1" ht="12" hidden="1" customHeight="1">
      <c r="A14946" s="576"/>
    </row>
    <row r="14947" spans="1:1" s="556" customFormat="1" ht="12" hidden="1" customHeight="1">
      <c r="A14947" s="576"/>
    </row>
    <row r="14948" spans="1:1" s="556" customFormat="1" ht="12" hidden="1" customHeight="1">
      <c r="A14948" s="576"/>
    </row>
    <row r="14949" spans="1:1" s="556" customFormat="1" ht="12" hidden="1" customHeight="1">
      <c r="A14949" s="576"/>
    </row>
    <row r="14950" spans="1:1" s="556" customFormat="1" ht="12" hidden="1" customHeight="1">
      <c r="A14950" s="576"/>
    </row>
    <row r="14951" spans="1:1" s="556" customFormat="1" ht="12" hidden="1" customHeight="1">
      <c r="A14951" s="576"/>
    </row>
    <row r="14952" spans="1:1" s="556" customFormat="1" ht="12" hidden="1" customHeight="1">
      <c r="A14952" s="576"/>
    </row>
    <row r="14953" spans="1:1" s="556" customFormat="1" ht="12" hidden="1" customHeight="1">
      <c r="A14953" s="576"/>
    </row>
    <row r="14954" spans="1:1" s="556" customFormat="1" ht="12" hidden="1" customHeight="1">
      <c r="A14954" s="576"/>
    </row>
    <row r="14955" spans="1:1" s="556" customFormat="1" ht="12" hidden="1" customHeight="1">
      <c r="A14955" s="576"/>
    </row>
    <row r="14956" spans="1:1" s="556" customFormat="1" ht="12" hidden="1" customHeight="1">
      <c r="A14956" s="576"/>
    </row>
    <row r="14957" spans="1:1" s="556" customFormat="1" ht="12" hidden="1" customHeight="1">
      <c r="A14957" s="576"/>
    </row>
    <row r="14958" spans="1:1" s="556" customFormat="1" ht="12" hidden="1" customHeight="1">
      <c r="A14958" s="576"/>
    </row>
    <row r="14959" spans="1:1" s="556" customFormat="1" ht="12" hidden="1" customHeight="1">
      <c r="A14959" s="576"/>
    </row>
    <row r="14960" spans="1:1" s="556" customFormat="1" ht="12" hidden="1" customHeight="1">
      <c r="A14960" s="576"/>
    </row>
    <row r="14961" spans="1:1" s="556" customFormat="1" ht="12" hidden="1" customHeight="1">
      <c r="A14961" s="576"/>
    </row>
    <row r="14962" spans="1:1" s="556" customFormat="1" ht="12" hidden="1" customHeight="1">
      <c r="A14962" s="576"/>
    </row>
    <row r="14963" spans="1:1" s="556" customFormat="1" ht="12" hidden="1" customHeight="1">
      <c r="A14963" s="576"/>
    </row>
    <row r="14964" spans="1:1" s="556" customFormat="1" ht="12" hidden="1" customHeight="1">
      <c r="A14964" s="576"/>
    </row>
    <row r="14965" spans="1:1" s="556" customFormat="1" ht="12" hidden="1" customHeight="1">
      <c r="A14965" s="576"/>
    </row>
    <row r="14966" spans="1:1" s="556" customFormat="1" ht="12" hidden="1" customHeight="1">
      <c r="A14966" s="576"/>
    </row>
    <row r="14967" spans="1:1" s="556" customFormat="1" ht="12" hidden="1" customHeight="1">
      <c r="A14967" s="576"/>
    </row>
    <row r="14968" spans="1:1" s="556" customFormat="1" ht="12" hidden="1" customHeight="1">
      <c r="A14968" s="576"/>
    </row>
    <row r="14969" spans="1:1" s="556" customFormat="1" ht="12" hidden="1" customHeight="1">
      <c r="A14969" s="576"/>
    </row>
    <row r="14970" spans="1:1" s="556" customFormat="1" ht="12" hidden="1" customHeight="1">
      <c r="A14970" s="576"/>
    </row>
    <row r="14971" spans="1:1" s="556" customFormat="1" ht="12" hidden="1" customHeight="1">
      <c r="A14971" s="576"/>
    </row>
    <row r="14972" spans="1:1" s="556" customFormat="1" ht="12" hidden="1" customHeight="1">
      <c r="A14972" s="576"/>
    </row>
    <row r="14973" spans="1:1" s="556" customFormat="1" ht="12" hidden="1" customHeight="1">
      <c r="A14973" s="576"/>
    </row>
    <row r="14974" spans="1:1" s="556" customFormat="1" ht="12" hidden="1" customHeight="1">
      <c r="A14974" s="576"/>
    </row>
    <row r="14975" spans="1:1" s="556" customFormat="1" ht="12" hidden="1" customHeight="1">
      <c r="A14975" s="576"/>
    </row>
    <row r="14976" spans="1:1" s="556" customFormat="1" ht="12" hidden="1" customHeight="1">
      <c r="A14976" s="576"/>
    </row>
    <row r="14977" spans="1:1" s="556" customFormat="1" ht="12" hidden="1" customHeight="1">
      <c r="A14977" s="576"/>
    </row>
    <row r="14978" spans="1:1" s="556" customFormat="1" ht="12" hidden="1" customHeight="1">
      <c r="A14978" s="576"/>
    </row>
    <row r="14979" spans="1:1" s="556" customFormat="1" ht="12" hidden="1" customHeight="1">
      <c r="A14979" s="576"/>
    </row>
    <row r="14980" spans="1:1" s="556" customFormat="1" ht="12" hidden="1" customHeight="1">
      <c r="A14980" s="576"/>
    </row>
    <row r="14981" spans="1:1" s="556" customFormat="1" ht="12" hidden="1" customHeight="1">
      <c r="A14981" s="576"/>
    </row>
    <row r="14982" spans="1:1" s="556" customFormat="1" ht="12" hidden="1" customHeight="1">
      <c r="A14982" s="576"/>
    </row>
    <row r="14983" spans="1:1" s="556" customFormat="1" ht="12" hidden="1" customHeight="1">
      <c r="A14983" s="576"/>
    </row>
    <row r="14984" spans="1:1" s="556" customFormat="1" ht="12" hidden="1" customHeight="1">
      <c r="A14984" s="576"/>
    </row>
    <row r="14985" spans="1:1" s="556" customFormat="1" ht="12" hidden="1" customHeight="1">
      <c r="A14985" s="576"/>
    </row>
    <row r="14986" spans="1:1" s="556" customFormat="1" ht="12" hidden="1" customHeight="1">
      <c r="A14986" s="576"/>
    </row>
    <row r="14987" spans="1:1" s="556" customFormat="1" ht="12" hidden="1" customHeight="1">
      <c r="A14987" s="576"/>
    </row>
    <row r="14988" spans="1:1" s="556" customFormat="1" ht="12" hidden="1" customHeight="1">
      <c r="A14988" s="576"/>
    </row>
    <row r="14989" spans="1:1" s="556" customFormat="1" ht="12" hidden="1" customHeight="1">
      <c r="A14989" s="576"/>
    </row>
    <row r="14990" spans="1:1" s="556" customFormat="1" ht="12" hidden="1" customHeight="1">
      <c r="A14990" s="576"/>
    </row>
    <row r="14991" spans="1:1" s="556" customFormat="1" ht="12" hidden="1" customHeight="1">
      <c r="A14991" s="576"/>
    </row>
    <row r="14992" spans="1:1" s="556" customFormat="1" ht="12" hidden="1" customHeight="1">
      <c r="A14992" s="576"/>
    </row>
    <row r="14993" spans="1:1" s="556" customFormat="1" ht="12" hidden="1" customHeight="1">
      <c r="A14993" s="576"/>
    </row>
    <row r="14994" spans="1:1" s="556" customFormat="1" ht="12" hidden="1" customHeight="1">
      <c r="A14994" s="576"/>
    </row>
    <row r="14995" spans="1:1" s="556" customFormat="1" ht="12" hidden="1" customHeight="1">
      <c r="A14995" s="576"/>
    </row>
    <row r="14996" spans="1:1" s="556" customFormat="1" ht="12" hidden="1" customHeight="1">
      <c r="A14996" s="576"/>
    </row>
    <row r="14997" spans="1:1" s="556" customFormat="1" ht="12" hidden="1" customHeight="1">
      <c r="A14997" s="576"/>
    </row>
    <row r="14998" spans="1:1" s="556" customFormat="1" ht="12" hidden="1" customHeight="1">
      <c r="A14998" s="576"/>
    </row>
    <row r="14999" spans="1:1" s="556" customFormat="1" ht="12" hidden="1" customHeight="1">
      <c r="A14999" s="576"/>
    </row>
    <row r="15000" spans="1:1" s="556" customFormat="1" ht="12" hidden="1" customHeight="1">
      <c r="A15000" s="576"/>
    </row>
    <row r="15001" spans="1:1" s="556" customFormat="1" ht="12" hidden="1" customHeight="1">
      <c r="A15001" s="576"/>
    </row>
    <row r="15002" spans="1:1" s="556" customFormat="1" ht="12" hidden="1" customHeight="1">
      <c r="A15002" s="576"/>
    </row>
    <row r="15003" spans="1:1" s="556" customFormat="1" ht="12" hidden="1" customHeight="1">
      <c r="A15003" s="576"/>
    </row>
    <row r="15004" spans="1:1" s="556" customFormat="1" ht="12" hidden="1" customHeight="1">
      <c r="A15004" s="576"/>
    </row>
    <row r="15005" spans="1:1" s="556" customFormat="1" ht="12" hidden="1" customHeight="1">
      <c r="A15005" s="576"/>
    </row>
    <row r="15006" spans="1:1" s="556" customFormat="1" ht="12" hidden="1" customHeight="1">
      <c r="A15006" s="576"/>
    </row>
    <row r="15007" spans="1:1" s="556" customFormat="1" ht="12" hidden="1" customHeight="1">
      <c r="A15007" s="576"/>
    </row>
    <row r="15008" spans="1:1" s="556" customFormat="1" ht="12" hidden="1" customHeight="1">
      <c r="A15008" s="576"/>
    </row>
    <row r="15009" spans="1:1" s="556" customFormat="1" ht="12" hidden="1" customHeight="1">
      <c r="A15009" s="576"/>
    </row>
    <row r="15010" spans="1:1" s="556" customFormat="1" ht="12" hidden="1" customHeight="1">
      <c r="A15010" s="576"/>
    </row>
    <row r="15011" spans="1:1" s="556" customFormat="1" ht="12" hidden="1" customHeight="1">
      <c r="A15011" s="576"/>
    </row>
    <row r="15012" spans="1:1" s="556" customFormat="1" ht="12" hidden="1" customHeight="1">
      <c r="A15012" s="576"/>
    </row>
    <row r="15013" spans="1:1" s="556" customFormat="1" ht="12" hidden="1" customHeight="1">
      <c r="A15013" s="576"/>
    </row>
    <row r="15014" spans="1:1" s="556" customFormat="1" ht="12" hidden="1" customHeight="1">
      <c r="A15014" s="576"/>
    </row>
    <row r="15015" spans="1:1" s="556" customFormat="1" ht="12" hidden="1" customHeight="1">
      <c r="A15015" s="576"/>
    </row>
    <row r="15016" spans="1:1" s="556" customFormat="1" ht="12" hidden="1" customHeight="1">
      <c r="A15016" s="576"/>
    </row>
    <row r="15017" spans="1:1" s="556" customFormat="1" ht="12" hidden="1" customHeight="1">
      <c r="A15017" s="576"/>
    </row>
    <row r="15018" spans="1:1" s="556" customFormat="1" ht="12" hidden="1" customHeight="1">
      <c r="A15018" s="576"/>
    </row>
    <row r="15019" spans="1:1" s="556" customFormat="1" ht="12" hidden="1" customHeight="1">
      <c r="A15019" s="576"/>
    </row>
    <row r="15020" spans="1:1" s="556" customFormat="1" ht="12" hidden="1" customHeight="1">
      <c r="A15020" s="576"/>
    </row>
    <row r="15021" spans="1:1" s="556" customFormat="1" ht="12" hidden="1" customHeight="1">
      <c r="A15021" s="576"/>
    </row>
    <row r="15022" spans="1:1" s="556" customFormat="1" ht="12" hidden="1" customHeight="1">
      <c r="A15022" s="576"/>
    </row>
    <row r="15023" spans="1:1" s="556" customFormat="1" ht="12" hidden="1" customHeight="1">
      <c r="A15023" s="576"/>
    </row>
    <row r="15024" spans="1:1" s="556" customFormat="1" ht="12" hidden="1" customHeight="1">
      <c r="A15024" s="576"/>
    </row>
    <row r="15025" spans="1:1" s="556" customFormat="1" ht="12" hidden="1" customHeight="1">
      <c r="A15025" s="576"/>
    </row>
    <row r="15026" spans="1:1" s="556" customFormat="1" ht="12" hidden="1" customHeight="1">
      <c r="A15026" s="576"/>
    </row>
    <row r="15027" spans="1:1" s="556" customFormat="1" ht="12" hidden="1" customHeight="1">
      <c r="A15027" s="576"/>
    </row>
    <row r="15028" spans="1:1" s="556" customFormat="1" ht="12" hidden="1" customHeight="1">
      <c r="A15028" s="576"/>
    </row>
    <row r="15029" spans="1:1" s="556" customFormat="1" ht="12" hidden="1" customHeight="1">
      <c r="A15029" s="576"/>
    </row>
    <row r="15030" spans="1:1" s="556" customFormat="1" ht="12" hidden="1" customHeight="1">
      <c r="A15030" s="576"/>
    </row>
    <row r="15031" spans="1:1" s="556" customFormat="1" ht="12" hidden="1" customHeight="1">
      <c r="A15031" s="576"/>
    </row>
    <row r="15032" spans="1:1" s="556" customFormat="1" ht="12" hidden="1" customHeight="1">
      <c r="A15032" s="576"/>
    </row>
    <row r="15033" spans="1:1" s="556" customFormat="1" ht="12" hidden="1" customHeight="1">
      <c r="A15033" s="576"/>
    </row>
    <row r="15034" spans="1:1" s="556" customFormat="1" ht="12" hidden="1" customHeight="1">
      <c r="A15034" s="576"/>
    </row>
    <row r="15035" spans="1:1" s="556" customFormat="1" ht="12" hidden="1" customHeight="1">
      <c r="A15035" s="576"/>
    </row>
    <row r="15036" spans="1:1" s="556" customFormat="1" ht="12" hidden="1" customHeight="1">
      <c r="A15036" s="576"/>
    </row>
    <row r="15037" spans="1:1" s="556" customFormat="1" ht="12" hidden="1" customHeight="1">
      <c r="A15037" s="576"/>
    </row>
    <row r="15038" spans="1:1" s="556" customFormat="1" ht="12" hidden="1" customHeight="1">
      <c r="A15038" s="576"/>
    </row>
    <row r="15039" spans="1:1" s="556" customFormat="1" ht="12" hidden="1" customHeight="1">
      <c r="A15039" s="576"/>
    </row>
    <row r="15040" spans="1:1" s="556" customFormat="1" ht="12" hidden="1" customHeight="1">
      <c r="A15040" s="576"/>
    </row>
    <row r="15041" spans="1:1" s="556" customFormat="1" ht="12" hidden="1" customHeight="1">
      <c r="A15041" s="576"/>
    </row>
    <row r="15042" spans="1:1" s="556" customFormat="1" ht="12" hidden="1" customHeight="1">
      <c r="A15042" s="576"/>
    </row>
    <row r="15043" spans="1:1" s="556" customFormat="1" ht="12" hidden="1" customHeight="1">
      <c r="A15043" s="576"/>
    </row>
    <row r="15044" spans="1:1" s="556" customFormat="1" ht="12" hidden="1" customHeight="1">
      <c r="A15044" s="576"/>
    </row>
    <row r="15045" spans="1:1" s="556" customFormat="1" ht="12" hidden="1" customHeight="1">
      <c r="A15045" s="576"/>
    </row>
    <row r="15046" spans="1:1" s="556" customFormat="1" ht="12" hidden="1" customHeight="1">
      <c r="A15046" s="576"/>
    </row>
    <row r="15047" spans="1:1" s="556" customFormat="1" ht="12" hidden="1" customHeight="1">
      <c r="A15047" s="576"/>
    </row>
    <row r="15048" spans="1:1" s="556" customFormat="1" ht="12" hidden="1" customHeight="1">
      <c r="A15048" s="576"/>
    </row>
    <row r="15049" spans="1:1" s="556" customFormat="1" ht="12" hidden="1" customHeight="1">
      <c r="A15049" s="576"/>
    </row>
    <row r="15050" spans="1:1" s="556" customFormat="1" ht="12" hidden="1" customHeight="1">
      <c r="A15050" s="576"/>
    </row>
    <row r="15051" spans="1:1" s="556" customFormat="1" ht="12" hidden="1" customHeight="1">
      <c r="A15051" s="576"/>
    </row>
    <row r="15052" spans="1:1" s="556" customFormat="1" ht="12" hidden="1" customHeight="1">
      <c r="A15052" s="576"/>
    </row>
    <row r="15053" spans="1:1" s="556" customFormat="1" ht="12" hidden="1" customHeight="1">
      <c r="A15053" s="576"/>
    </row>
    <row r="15054" spans="1:1" s="556" customFormat="1" ht="12" hidden="1" customHeight="1">
      <c r="A15054" s="576"/>
    </row>
    <row r="15055" spans="1:1" s="556" customFormat="1" ht="12" hidden="1" customHeight="1">
      <c r="A15055" s="576"/>
    </row>
    <row r="15056" spans="1:1" s="556" customFormat="1" ht="12" hidden="1" customHeight="1">
      <c r="A15056" s="576"/>
    </row>
    <row r="15057" spans="1:1" s="556" customFormat="1" ht="12" hidden="1" customHeight="1">
      <c r="A15057" s="576"/>
    </row>
    <row r="15058" spans="1:1" s="556" customFormat="1" ht="12" hidden="1" customHeight="1">
      <c r="A15058" s="576"/>
    </row>
    <row r="15059" spans="1:1" s="556" customFormat="1" ht="12" hidden="1" customHeight="1">
      <c r="A15059" s="576"/>
    </row>
    <row r="15060" spans="1:1" s="556" customFormat="1" ht="12" hidden="1" customHeight="1">
      <c r="A15060" s="576"/>
    </row>
    <row r="15061" spans="1:1" s="556" customFormat="1" ht="12" hidden="1" customHeight="1">
      <c r="A15061" s="576"/>
    </row>
    <row r="15062" spans="1:1" s="556" customFormat="1" ht="12" hidden="1" customHeight="1">
      <c r="A15062" s="576"/>
    </row>
    <row r="15063" spans="1:1" s="556" customFormat="1" ht="12" hidden="1" customHeight="1">
      <c r="A15063" s="576"/>
    </row>
    <row r="15064" spans="1:1" s="556" customFormat="1" ht="12" hidden="1" customHeight="1">
      <c r="A15064" s="576"/>
    </row>
    <row r="15065" spans="1:1" s="556" customFormat="1" ht="12" hidden="1" customHeight="1">
      <c r="A15065" s="576"/>
    </row>
    <row r="15066" spans="1:1" s="556" customFormat="1" ht="12" hidden="1" customHeight="1">
      <c r="A15066" s="576"/>
    </row>
    <row r="15067" spans="1:1" s="556" customFormat="1" ht="12" hidden="1" customHeight="1">
      <c r="A15067" s="576"/>
    </row>
    <row r="15068" spans="1:1" s="556" customFormat="1" ht="12" hidden="1" customHeight="1">
      <c r="A15068" s="576"/>
    </row>
    <row r="15069" spans="1:1" s="556" customFormat="1" ht="12" hidden="1" customHeight="1">
      <c r="A15069" s="576"/>
    </row>
    <row r="15070" spans="1:1" s="556" customFormat="1" ht="12" hidden="1" customHeight="1">
      <c r="A15070" s="576"/>
    </row>
    <row r="15071" spans="1:1" s="556" customFormat="1" ht="12" hidden="1" customHeight="1">
      <c r="A15071" s="576"/>
    </row>
    <row r="15072" spans="1:1" s="556" customFormat="1" ht="12" hidden="1" customHeight="1">
      <c r="A15072" s="576"/>
    </row>
    <row r="15073" spans="1:1" s="556" customFormat="1" ht="12" hidden="1" customHeight="1">
      <c r="A15073" s="576"/>
    </row>
    <row r="15074" spans="1:1" s="556" customFormat="1" ht="12" hidden="1" customHeight="1">
      <c r="A15074" s="576"/>
    </row>
    <row r="15075" spans="1:1" s="556" customFormat="1" ht="12" hidden="1" customHeight="1">
      <c r="A15075" s="576"/>
    </row>
    <row r="15076" spans="1:1" s="556" customFormat="1" ht="12" hidden="1" customHeight="1">
      <c r="A15076" s="576"/>
    </row>
    <row r="15077" spans="1:1" s="556" customFormat="1" ht="12" hidden="1" customHeight="1">
      <c r="A15077" s="576"/>
    </row>
    <row r="15078" spans="1:1" s="556" customFormat="1" ht="12" hidden="1" customHeight="1">
      <c r="A15078" s="576"/>
    </row>
    <row r="15079" spans="1:1" s="556" customFormat="1" ht="12" hidden="1" customHeight="1">
      <c r="A15079" s="576"/>
    </row>
    <row r="15080" spans="1:1" s="556" customFormat="1" ht="12" hidden="1" customHeight="1">
      <c r="A15080" s="576"/>
    </row>
    <row r="15081" spans="1:1" s="556" customFormat="1" ht="12" hidden="1" customHeight="1">
      <c r="A15081" s="576"/>
    </row>
    <row r="15082" spans="1:1" s="556" customFormat="1" ht="12" hidden="1" customHeight="1">
      <c r="A15082" s="576"/>
    </row>
    <row r="15083" spans="1:1" s="556" customFormat="1" ht="12" hidden="1" customHeight="1">
      <c r="A15083" s="576"/>
    </row>
    <row r="15084" spans="1:1" s="556" customFormat="1" ht="12" hidden="1" customHeight="1">
      <c r="A15084" s="576"/>
    </row>
    <row r="15085" spans="1:1" s="556" customFormat="1" ht="12" hidden="1" customHeight="1">
      <c r="A15085" s="576"/>
    </row>
    <row r="15086" spans="1:1" s="556" customFormat="1" ht="12" hidden="1" customHeight="1">
      <c r="A15086" s="576"/>
    </row>
    <row r="15087" spans="1:1" s="556" customFormat="1" ht="12" hidden="1" customHeight="1">
      <c r="A15087" s="576"/>
    </row>
    <row r="15088" spans="1:1" s="556" customFormat="1" ht="12" hidden="1" customHeight="1">
      <c r="A15088" s="576"/>
    </row>
    <row r="15089" spans="1:1" s="556" customFormat="1" ht="12" hidden="1" customHeight="1">
      <c r="A15089" s="576"/>
    </row>
    <row r="15090" spans="1:1" s="556" customFormat="1" ht="12" hidden="1" customHeight="1">
      <c r="A15090" s="576"/>
    </row>
    <row r="15091" spans="1:1" s="556" customFormat="1" ht="12" hidden="1" customHeight="1">
      <c r="A15091" s="576"/>
    </row>
    <row r="15092" spans="1:1" s="556" customFormat="1" ht="12" hidden="1" customHeight="1">
      <c r="A15092" s="576"/>
    </row>
    <row r="15093" spans="1:1" s="556" customFormat="1" ht="12" hidden="1" customHeight="1">
      <c r="A15093" s="576"/>
    </row>
    <row r="15094" spans="1:1" s="556" customFormat="1" ht="12" hidden="1" customHeight="1">
      <c r="A15094" s="576"/>
    </row>
    <row r="15095" spans="1:1" s="556" customFormat="1" ht="12" hidden="1" customHeight="1">
      <c r="A15095" s="576"/>
    </row>
    <row r="15096" spans="1:1" s="556" customFormat="1" ht="12" hidden="1" customHeight="1">
      <c r="A15096" s="576"/>
    </row>
    <row r="15097" spans="1:1" s="556" customFormat="1" ht="12" hidden="1" customHeight="1">
      <c r="A15097" s="576"/>
    </row>
    <row r="15098" spans="1:1" s="556" customFormat="1" ht="12" hidden="1" customHeight="1">
      <c r="A15098" s="576"/>
    </row>
    <row r="15099" spans="1:1" s="556" customFormat="1" ht="12" hidden="1" customHeight="1">
      <c r="A15099" s="576"/>
    </row>
    <row r="15100" spans="1:1" s="556" customFormat="1" ht="12" hidden="1" customHeight="1">
      <c r="A15100" s="576"/>
    </row>
    <row r="15101" spans="1:1" s="556" customFormat="1" ht="12" hidden="1" customHeight="1">
      <c r="A15101" s="576"/>
    </row>
    <row r="15102" spans="1:1" s="556" customFormat="1" ht="12" hidden="1" customHeight="1">
      <c r="A15102" s="576"/>
    </row>
    <row r="15103" spans="1:1" s="556" customFormat="1" ht="12" hidden="1" customHeight="1">
      <c r="A15103" s="576"/>
    </row>
    <row r="15104" spans="1:1" s="556" customFormat="1" ht="12" hidden="1" customHeight="1">
      <c r="A15104" s="576"/>
    </row>
    <row r="15105" spans="1:1" s="556" customFormat="1" ht="12" hidden="1" customHeight="1">
      <c r="A15105" s="576"/>
    </row>
    <row r="15106" spans="1:1" s="556" customFormat="1" ht="12" hidden="1" customHeight="1">
      <c r="A15106" s="576"/>
    </row>
    <row r="15107" spans="1:1" s="556" customFormat="1" ht="12" hidden="1" customHeight="1">
      <c r="A15107" s="576"/>
    </row>
    <row r="15108" spans="1:1" s="556" customFormat="1" ht="12" hidden="1" customHeight="1">
      <c r="A15108" s="576"/>
    </row>
    <row r="15109" spans="1:1" s="556" customFormat="1" ht="12" hidden="1" customHeight="1">
      <c r="A15109" s="576"/>
    </row>
    <row r="15110" spans="1:1" s="556" customFormat="1" ht="12" hidden="1" customHeight="1">
      <c r="A15110" s="576"/>
    </row>
    <row r="15111" spans="1:1" s="556" customFormat="1" ht="12" hidden="1" customHeight="1">
      <c r="A15111" s="576"/>
    </row>
    <row r="15112" spans="1:1" s="556" customFormat="1" ht="12" hidden="1" customHeight="1">
      <c r="A15112" s="576"/>
    </row>
    <row r="15113" spans="1:1" s="556" customFormat="1" ht="12" hidden="1" customHeight="1">
      <c r="A15113" s="576"/>
    </row>
    <row r="15114" spans="1:1" s="556" customFormat="1" ht="12" hidden="1" customHeight="1">
      <c r="A15114" s="576"/>
    </row>
    <row r="15115" spans="1:1" s="556" customFormat="1" ht="12" hidden="1" customHeight="1">
      <c r="A15115" s="576"/>
    </row>
    <row r="15116" spans="1:1" s="556" customFormat="1" ht="12" hidden="1" customHeight="1">
      <c r="A15116" s="576"/>
    </row>
    <row r="15117" spans="1:1" s="556" customFormat="1" ht="12" hidden="1" customHeight="1">
      <c r="A15117" s="576"/>
    </row>
    <row r="15118" spans="1:1" s="556" customFormat="1" ht="12" hidden="1" customHeight="1">
      <c r="A15118" s="576"/>
    </row>
    <row r="15119" spans="1:1" s="556" customFormat="1" ht="12" hidden="1" customHeight="1">
      <c r="A15119" s="576"/>
    </row>
    <row r="15120" spans="1:1" s="556" customFormat="1" ht="12" hidden="1" customHeight="1">
      <c r="A15120" s="576"/>
    </row>
    <row r="15121" spans="1:1" s="556" customFormat="1" ht="12" hidden="1" customHeight="1">
      <c r="A15121" s="576"/>
    </row>
    <row r="15122" spans="1:1" s="556" customFormat="1" ht="12" hidden="1" customHeight="1">
      <c r="A15122" s="576"/>
    </row>
    <row r="15123" spans="1:1" s="556" customFormat="1" ht="12" hidden="1" customHeight="1">
      <c r="A15123" s="576"/>
    </row>
    <row r="15124" spans="1:1" s="556" customFormat="1" ht="12" hidden="1" customHeight="1">
      <c r="A15124" s="576"/>
    </row>
    <row r="15125" spans="1:1" s="556" customFormat="1" ht="12" hidden="1" customHeight="1">
      <c r="A15125" s="576"/>
    </row>
    <row r="15126" spans="1:1" s="556" customFormat="1" ht="12" hidden="1" customHeight="1">
      <c r="A15126" s="576"/>
    </row>
    <row r="15127" spans="1:1" s="556" customFormat="1" ht="12" hidden="1" customHeight="1">
      <c r="A15127" s="576"/>
    </row>
    <row r="15128" spans="1:1" s="556" customFormat="1" ht="12" hidden="1" customHeight="1">
      <c r="A15128" s="576"/>
    </row>
    <row r="15129" spans="1:1" s="556" customFormat="1" ht="12" hidden="1" customHeight="1">
      <c r="A15129" s="576"/>
    </row>
    <row r="15130" spans="1:1" s="556" customFormat="1" ht="12" hidden="1" customHeight="1">
      <c r="A15130" s="576"/>
    </row>
    <row r="15131" spans="1:1" s="556" customFormat="1" ht="12" hidden="1" customHeight="1">
      <c r="A15131" s="576"/>
    </row>
    <row r="15132" spans="1:1" s="556" customFormat="1" ht="12" hidden="1" customHeight="1">
      <c r="A15132" s="576"/>
    </row>
    <row r="15133" spans="1:1" s="556" customFormat="1" ht="12" hidden="1" customHeight="1">
      <c r="A15133" s="576"/>
    </row>
    <row r="15134" spans="1:1" s="556" customFormat="1" ht="12" hidden="1" customHeight="1">
      <c r="A15134" s="576"/>
    </row>
    <row r="15135" spans="1:1" s="556" customFormat="1" ht="12" hidden="1" customHeight="1">
      <c r="A15135" s="576"/>
    </row>
    <row r="15136" spans="1:1" s="556" customFormat="1" ht="12" hidden="1" customHeight="1">
      <c r="A15136" s="576"/>
    </row>
    <row r="15137" spans="1:1" s="556" customFormat="1" ht="12" hidden="1" customHeight="1">
      <c r="A15137" s="576"/>
    </row>
    <row r="15138" spans="1:1" s="556" customFormat="1" ht="12" hidden="1" customHeight="1">
      <c r="A15138" s="576"/>
    </row>
    <row r="15139" spans="1:1" s="556" customFormat="1" ht="12" hidden="1" customHeight="1">
      <c r="A15139" s="576"/>
    </row>
    <row r="15140" spans="1:1" s="556" customFormat="1" ht="12" hidden="1" customHeight="1">
      <c r="A15140" s="576"/>
    </row>
    <row r="15141" spans="1:1" s="556" customFormat="1" ht="12" hidden="1" customHeight="1">
      <c r="A15141" s="576"/>
    </row>
    <row r="15142" spans="1:1" s="556" customFormat="1" ht="12" hidden="1" customHeight="1">
      <c r="A15142" s="576"/>
    </row>
    <row r="15143" spans="1:1" s="556" customFormat="1" ht="12" hidden="1" customHeight="1">
      <c r="A15143" s="576"/>
    </row>
    <row r="15144" spans="1:1" s="556" customFormat="1" ht="12" hidden="1" customHeight="1">
      <c r="A15144" s="576"/>
    </row>
    <row r="15145" spans="1:1" s="556" customFormat="1" ht="12" hidden="1" customHeight="1">
      <c r="A15145" s="576"/>
    </row>
    <row r="15146" spans="1:1" s="556" customFormat="1" ht="12" hidden="1" customHeight="1">
      <c r="A15146" s="576"/>
    </row>
    <row r="15147" spans="1:1" s="556" customFormat="1" ht="12" hidden="1" customHeight="1">
      <c r="A15147" s="576"/>
    </row>
    <row r="15148" spans="1:1" s="556" customFormat="1" ht="12" hidden="1" customHeight="1">
      <c r="A15148" s="576"/>
    </row>
    <row r="15149" spans="1:1" s="556" customFormat="1" ht="12" hidden="1" customHeight="1">
      <c r="A15149" s="576"/>
    </row>
    <row r="15150" spans="1:1" s="556" customFormat="1" ht="12" hidden="1" customHeight="1">
      <c r="A15150" s="576"/>
    </row>
    <row r="15151" spans="1:1" s="556" customFormat="1" ht="12" hidden="1" customHeight="1">
      <c r="A15151" s="576"/>
    </row>
    <row r="15152" spans="1:1" s="556" customFormat="1" ht="12" hidden="1" customHeight="1">
      <c r="A15152" s="576"/>
    </row>
    <row r="15153" spans="1:1" s="556" customFormat="1" ht="12" hidden="1" customHeight="1">
      <c r="A15153" s="576"/>
    </row>
    <row r="15154" spans="1:1" s="556" customFormat="1" ht="12" hidden="1" customHeight="1">
      <c r="A15154" s="576"/>
    </row>
    <row r="15155" spans="1:1" s="556" customFormat="1" ht="12" hidden="1" customHeight="1">
      <c r="A15155" s="576"/>
    </row>
    <row r="15156" spans="1:1" s="556" customFormat="1" ht="12" hidden="1" customHeight="1">
      <c r="A15156" s="576"/>
    </row>
    <row r="15157" spans="1:1" s="556" customFormat="1" ht="12" hidden="1" customHeight="1">
      <c r="A15157" s="576"/>
    </row>
    <row r="15158" spans="1:1" s="556" customFormat="1" ht="12" hidden="1" customHeight="1">
      <c r="A15158" s="576"/>
    </row>
    <row r="15159" spans="1:1" s="556" customFormat="1" ht="12" hidden="1" customHeight="1">
      <c r="A15159" s="576"/>
    </row>
    <row r="15160" spans="1:1" s="556" customFormat="1" ht="12" hidden="1" customHeight="1">
      <c r="A15160" s="576"/>
    </row>
    <row r="15161" spans="1:1" s="556" customFormat="1" ht="12" hidden="1" customHeight="1">
      <c r="A15161" s="576"/>
    </row>
    <row r="15162" spans="1:1" s="556" customFormat="1" ht="12" hidden="1" customHeight="1">
      <c r="A15162" s="576"/>
    </row>
    <row r="15163" spans="1:1" s="556" customFormat="1" ht="12" hidden="1" customHeight="1">
      <c r="A15163" s="576"/>
    </row>
    <row r="15164" spans="1:1" s="556" customFormat="1" ht="12" hidden="1" customHeight="1">
      <c r="A15164" s="576"/>
    </row>
    <row r="15165" spans="1:1" s="556" customFormat="1" ht="12" hidden="1" customHeight="1">
      <c r="A15165" s="576"/>
    </row>
    <row r="15166" spans="1:1" s="556" customFormat="1" ht="12" hidden="1" customHeight="1">
      <c r="A15166" s="576"/>
    </row>
    <row r="15167" spans="1:1" s="556" customFormat="1" ht="12" hidden="1" customHeight="1">
      <c r="A15167" s="576"/>
    </row>
    <row r="15168" spans="1:1" s="556" customFormat="1" ht="12" hidden="1" customHeight="1">
      <c r="A15168" s="576"/>
    </row>
    <row r="15169" spans="1:1" s="556" customFormat="1" ht="12" hidden="1" customHeight="1">
      <c r="A15169" s="576"/>
    </row>
    <row r="15170" spans="1:1" s="556" customFormat="1" ht="12" hidden="1" customHeight="1">
      <c r="A15170" s="576"/>
    </row>
    <row r="15171" spans="1:1" s="556" customFormat="1" ht="12" hidden="1" customHeight="1">
      <c r="A15171" s="576"/>
    </row>
    <row r="15172" spans="1:1" s="556" customFormat="1" ht="12" hidden="1" customHeight="1">
      <c r="A15172" s="576"/>
    </row>
    <row r="15173" spans="1:1" s="556" customFormat="1" ht="12" hidden="1" customHeight="1">
      <c r="A15173" s="576"/>
    </row>
    <row r="15174" spans="1:1" s="556" customFormat="1" ht="12" hidden="1" customHeight="1">
      <c r="A15174" s="576"/>
    </row>
    <row r="15175" spans="1:1" s="556" customFormat="1" ht="12" hidden="1" customHeight="1">
      <c r="A15175" s="576"/>
    </row>
    <row r="15176" spans="1:1" s="556" customFormat="1" ht="12" hidden="1" customHeight="1">
      <c r="A15176" s="576"/>
    </row>
    <row r="15177" spans="1:1" s="556" customFormat="1" ht="12" hidden="1" customHeight="1">
      <c r="A15177" s="576"/>
    </row>
    <row r="15178" spans="1:1" s="556" customFormat="1" ht="12" hidden="1" customHeight="1">
      <c r="A15178" s="576"/>
    </row>
    <row r="15179" spans="1:1" s="556" customFormat="1" ht="12" hidden="1" customHeight="1">
      <c r="A15179" s="576"/>
    </row>
    <row r="15180" spans="1:1" s="556" customFormat="1" ht="12" hidden="1" customHeight="1">
      <c r="A15180" s="576"/>
    </row>
    <row r="15181" spans="1:1" s="556" customFormat="1" ht="12" hidden="1" customHeight="1">
      <c r="A15181" s="576"/>
    </row>
    <row r="15182" spans="1:1" s="556" customFormat="1" ht="12" hidden="1" customHeight="1">
      <c r="A15182" s="576"/>
    </row>
    <row r="15183" spans="1:1" s="556" customFormat="1" ht="12" hidden="1" customHeight="1">
      <c r="A15183" s="576"/>
    </row>
    <row r="15184" spans="1:1" s="556" customFormat="1" ht="12" hidden="1" customHeight="1">
      <c r="A15184" s="576"/>
    </row>
    <row r="15185" spans="1:1" s="556" customFormat="1" ht="12" hidden="1" customHeight="1">
      <c r="A15185" s="576"/>
    </row>
    <row r="15186" spans="1:1" s="556" customFormat="1" ht="12" hidden="1" customHeight="1">
      <c r="A15186" s="576"/>
    </row>
    <row r="15187" spans="1:1" s="556" customFormat="1" ht="12" hidden="1" customHeight="1">
      <c r="A15187" s="576"/>
    </row>
    <row r="15188" spans="1:1" s="556" customFormat="1" ht="12" hidden="1" customHeight="1">
      <c r="A15188" s="576"/>
    </row>
    <row r="15189" spans="1:1" s="556" customFormat="1" ht="12" hidden="1" customHeight="1">
      <c r="A15189" s="576"/>
    </row>
    <row r="15190" spans="1:1" s="556" customFormat="1" ht="12" hidden="1" customHeight="1">
      <c r="A15190" s="576"/>
    </row>
    <row r="15191" spans="1:1" s="556" customFormat="1" ht="12" hidden="1" customHeight="1">
      <c r="A15191" s="576"/>
    </row>
    <row r="15192" spans="1:1" s="556" customFormat="1" ht="12" hidden="1" customHeight="1">
      <c r="A15192" s="576"/>
    </row>
    <row r="15193" spans="1:1" s="556" customFormat="1" ht="12" hidden="1" customHeight="1">
      <c r="A15193" s="576"/>
    </row>
    <row r="15194" spans="1:1" s="556" customFormat="1" ht="12" hidden="1" customHeight="1">
      <c r="A15194" s="576"/>
    </row>
    <row r="15195" spans="1:1" s="556" customFormat="1" ht="12" hidden="1" customHeight="1">
      <c r="A15195" s="576"/>
    </row>
    <row r="15196" spans="1:1" s="556" customFormat="1" ht="12" hidden="1" customHeight="1">
      <c r="A15196" s="576"/>
    </row>
    <row r="15197" spans="1:1" s="556" customFormat="1" ht="12" hidden="1" customHeight="1">
      <c r="A15197" s="576"/>
    </row>
    <row r="15198" spans="1:1" s="556" customFormat="1" ht="12" hidden="1" customHeight="1">
      <c r="A15198" s="576"/>
    </row>
    <row r="15199" spans="1:1" s="556" customFormat="1" ht="12" hidden="1" customHeight="1">
      <c r="A15199" s="576"/>
    </row>
    <row r="15200" spans="1:1" s="556" customFormat="1" ht="12" hidden="1" customHeight="1">
      <c r="A15200" s="576"/>
    </row>
    <row r="15201" spans="1:1" s="556" customFormat="1" ht="12" hidden="1" customHeight="1">
      <c r="A15201" s="576"/>
    </row>
    <row r="15202" spans="1:1" s="556" customFormat="1" ht="12" hidden="1" customHeight="1">
      <c r="A15202" s="576"/>
    </row>
    <row r="15203" spans="1:1" s="556" customFormat="1" ht="12" hidden="1" customHeight="1">
      <c r="A15203" s="576"/>
    </row>
    <row r="15204" spans="1:1" s="556" customFormat="1" ht="12" hidden="1" customHeight="1">
      <c r="A15204" s="576"/>
    </row>
    <row r="15205" spans="1:1" s="556" customFormat="1" ht="12" hidden="1" customHeight="1">
      <c r="A15205" s="576"/>
    </row>
    <row r="15206" spans="1:1" s="556" customFormat="1" ht="12" hidden="1" customHeight="1">
      <c r="A15206" s="576"/>
    </row>
    <row r="15207" spans="1:1" s="556" customFormat="1" ht="12" hidden="1" customHeight="1">
      <c r="A15207" s="576"/>
    </row>
    <row r="15208" spans="1:1" s="556" customFormat="1" ht="12" hidden="1" customHeight="1">
      <c r="A15208" s="576"/>
    </row>
    <row r="15209" spans="1:1" s="556" customFormat="1" ht="12" hidden="1" customHeight="1">
      <c r="A15209" s="576"/>
    </row>
    <row r="15210" spans="1:1" s="556" customFormat="1" ht="12" hidden="1" customHeight="1">
      <c r="A15210" s="576"/>
    </row>
    <row r="15211" spans="1:1" s="556" customFormat="1" ht="12" hidden="1" customHeight="1">
      <c r="A15211" s="576"/>
    </row>
    <row r="15212" spans="1:1" s="556" customFormat="1" ht="12" hidden="1" customHeight="1">
      <c r="A15212" s="576"/>
    </row>
    <row r="15213" spans="1:1" s="556" customFormat="1" ht="12" hidden="1" customHeight="1">
      <c r="A15213" s="576"/>
    </row>
    <row r="15214" spans="1:1" s="556" customFormat="1" ht="12" hidden="1" customHeight="1">
      <c r="A15214" s="576"/>
    </row>
    <row r="15215" spans="1:1" s="556" customFormat="1" ht="12" hidden="1" customHeight="1">
      <c r="A15215" s="576"/>
    </row>
    <row r="15216" spans="1:1" s="556" customFormat="1" ht="12" hidden="1" customHeight="1">
      <c r="A15216" s="576"/>
    </row>
    <row r="15217" spans="1:1" s="556" customFormat="1" ht="12" hidden="1" customHeight="1">
      <c r="A15217" s="576"/>
    </row>
    <row r="15218" spans="1:1" s="556" customFormat="1" ht="12" hidden="1" customHeight="1">
      <c r="A15218" s="576"/>
    </row>
    <row r="15219" spans="1:1" s="556" customFormat="1" ht="12" hidden="1" customHeight="1">
      <c r="A15219" s="576"/>
    </row>
    <row r="15220" spans="1:1" s="556" customFormat="1" ht="12" hidden="1" customHeight="1">
      <c r="A15220" s="576"/>
    </row>
    <row r="15221" spans="1:1" s="556" customFormat="1" ht="12" hidden="1" customHeight="1">
      <c r="A15221" s="576"/>
    </row>
    <row r="15222" spans="1:1" s="556" customFormat="1" ht="12" hidden="1" customHeight="1">
      <c r="A15222" s="576"/>
    </row>
    <row r="15223" spans="1:1" s="556" customFormat="1" ht="12" hidden="1" customHeight="1">
      <c r="A15223" s="576"/>
    </row>
    <row r="15224" spans="1:1" s="556" customFormat="1" ht="12" hidden="1" customHeight="1">
      <c r="A15224" s="576"/>
    </row>
    <row r="15225" spans="1:1" s="556" customFormat="1" ht="12" hidden="1" customHeight="1">
      <c r="A15225" s="576"/>
    </row>
    <row r="15226" spans="1:1" s="556" customFormat="1" ht="12" hidden="1" customHeight="1">
      <c r="A15226" s="576"/>
    </row>
    <row r="15227" spans="1:1" s="556" customFormat="1" ht="12" hidden="1" customHeight="1">
      <c r="A15227" s="576"/>
    </row>
    <row r="15228" spans="1:1" s="556" customFormat="1" ht="12" hidden="1" customHeight="1">
      <c r="A15228" s="576"/>
    </row>
    <row r="15229" spans="1:1" s="556" customFormat="1" ht="12" hidden="1" customHeight="1">
      <c r="A15229" s="576"/>
    </row>
    <row r="15230" spans="1:1" s="556" customFormat="1" ht="12" hidden="1" customHeight="1">
      <c r="A15230" s="576"/>
    </row>
    <row r="15231" spans="1:1" s="556" customFormat="1" ht="12" hidden="1" customHeight="1">
      <c r="A15231" s="576"/>
    </row>
    <row r="15232" spans="1:1" s="556" customFormat="1" ht="12" hidden="1" customHeight="1">
      <c r="A15232" s="576"/>
    </row>
    <row r="15233" spans="1:1" s="556" customFormat="1" ht="12" hidden="1" customHeight="1">
      <c r="A15233" s="576"/>
    </row>
    <row r="15234" spans="1:1" s="556" customFormat="1" ht="12" hidden="1" customHeight="1">
      <c r="A15234" s="576"/>
    </row>
    <row r="15235" spans="1:1" s="556" customFormat="1" ht="12" hidden="1" customHeight="1">
      <c r="A15235" s="576"/>
    </row>
    <row r="15236" spans="1:1" s="556" customFormat="1" ht="12" hidden="1" customHeight="1">
      <c r="A15236" s="576"/>
    </row>
    <row r="15237" spans="1:1" s="556" customFormat="1" ht="12" hidden="1" customHeight="1">
      <c r="A15237" s="576"/>
    </row>
    <row r="15238" spans="1:1" s="556" customFormat="1" ht="12" hidden="1" customHeight="1">
      <c r="A15238" s="576"/>
    </row>
    <row r="15239" spans="1:1" s="556" customFormat="1" ht="12" hidden="1" customHeight="1">
      <c r="A15239" s="576"/>
    </row>
    <row r="15240" spans="1:1" s="556" customFormat="1" ht="12" hidden="1" customHeight="1">
      <c r="A15240" s="576"/>
    </row>
    <row r="15241" spans="1:1" s="556" customFormat="1" ht="12" hidden="1" customHeight="1">
      <c r="A15241" s="576"/>
    </row>
    <row r="15242" spans="1:1" s="556" customFormat="1" ht="12" hidden="1" customHeight="1">
      <c r="A15242" s="576"/>
    </row>
    <row r="15243" spans="1:1" s="556" customFormat="1" ht="12" hidden="1" customHeight="1">
      <c r="A15243" s="576"/>
    </row>
    <row r="15244" spans="1:1" s="556" customFormat="1" ht="12" hidden="1" customHeight="1">
      <c r="A15244" s="576"/>
    </row>
    <row r="15245" spans="1:1" s="556" customFormat="1" ht="12" hidden="1" customHeight="1">
      <c r="A15245" s="576"/>
    </row>
    <row r="15246" spans="1:1" s="556" customFormat="1" ht="12" hidden="1" customHeight="1">
      <c r="A15246" s="576"/>
    </row>
    <row r="15247" spans="1:1" s="556" customFormat="1" ht="12" hidden="1" customHeight="1">
      <c r="A15247" s="576"/>
    </row>
    <row r="15248" spans="1:1" s="556" customFormat="1" ht="12" hidden="1" customHeight="1">
      <c r="A15248" s="576"/>
    </row>
    <row r="15249" spans="1:1" s="556" customFormat="1" ht="12" hidden="1" customHeight="1">
      <c r="A15249" s="576"/>
    </row>
    <row r="15250" spans="1:1" s="556" customFormat="1" ht="12" hidden="1" customHeight="1">
      <c r="A15250" s="576"/>
    </row>
    <row r="15251" spans="1:1" s="556" customFormat="1" ht="12" hidden="1" customHeight="1">
      <c r="A15251" s="576"/>
    </row>
    <row r="15252" spans="1:1" s="556" customFormat="1" ht="12" hidden="1" customHeight="1">
      <c r="A15252" s="576"/>
    </row>
    <row r="15253" spans="1:1" s="556" customFormat="1" ht="12" hidden="1" customHeight="1">
      <c r="A15253" s="576"/>
    </row>
    <row r="15254" spans="1:1" s="556" customFormat="1" ht="12" hidden="1" customHeight="1">
      <c r="A15254" s="576"/>
    </row>
    <row r="15255" spans="1:1" s="556" customFormat="1" ht="12" hidden="1" customHeight="1">
      <c r="A15255" s="576"/>
    </row>
    <row r="15256" spans="1:1" s="556" customFormat="1" ht="12" hidden="1" customHeight="1">
      <c r="A15256" s="576"/>
    </row>
    <row r="15257" spans="1:1" s="556" customFormat="1" ht="12" hidden="1" customHeight="1">
      <c r="A15257" s="576"/>
    </row>
    <row r="15258" spans="1:1" s="556" customFormat="1" ht="12" hidden="1" customHeight="1">
      <c r="A15258" s="576"/>
    </row>
    <row r="15259" spans="1:1" s="556" customFormat="1" ht="12" hidden="1" customHeight="1">
      <c r="A15259" s="576"/>
    </row>
    <row r="15260" spans="1:1" s="556" customFormat="1" ht="12" hidden="1" customHeight="1">
      <c r="A15260" s="576"/>
    </row>
    <row r="15261" spans="1:1" s="556" customFormat="1" ht="12" hidden="1" customHeight="1">
      <c r="A15261" s="576"/>
    </row>
    <row r="15262" spans="1:1" s="556" customFormat="1" ht="12" hidden="1" customHeight="1">
      <c r="A15262" s="576"/>
    </row>
    <row r="15263" spans="1:1" s="556" customFormat="1" ht="12" hidden="1" customHeight="1">
      <c r="A15263" s="576"/>
    </row>
    <row r="15264" spans="1:1" s="556" customFormat="1" ht="12" hidden="1" customHeight="1">
      <c r="A15264" s="576"/>
    </row>
    <row r="15265" spans="1:1" s="556" customFormat="1" ht="12" hidden="1" customHeight="1">
      <c r="A15265" s="576"/>
    </row>
    <row r="15266" spans="1:1" s="556" customFormat="1" ht="12" hidden="1" customHeight="1">
      <c r="A15266" s="576"/>
    </row>
    <row r="15267" spans="1:1" s="556" customFormat="1" ht="12" hidden="1" customHeight="1">
      <c r="A15267" s="576"/>
    </row>
    <row r="15268" spans="1:1" s="556" customFormat="1" ht="12" hidden="1" customHeight="1">
      <c r="A15268" s="576"/>
    </row>
    <row r="15269" spans="1:1" s="556" customFormat="1" ht="12" hidden="1" customHeight="1">
      <c r="A15269" s="576"/>
    </row>
    <row r="15270" spans="1:1" s="556" customFormat="1" ht="12" hidden="1" customHeight="1">
      <c r="A15270" s="576"/>
    </row>
    <row r="15271" spans="1:1" s="556" customFormat="1" ht="12" hidden="1" customHeight="1">
      <c r="A15271" s="576"/>
    </row>
    <row r="15272" spans="1:1" s="556" customFormat="1" ht="12" hidden="1" customHeight="1">
      <c r="A15272" s="576"/>
    </row>
    <row r="15273" spans="1:1" s="556" customFormat="1" ht="12" hidden="1" customHeight="1">
      <c r="A15273" s="576"/>
    </row>
    <row r="15274" spans="1:1" s="556" customFormat="1" ht="12" hidden="1" customHeight="1">
      <c r="A15274" s="576"/>
    </row>
    <row r="15275" spans="1:1" s="556" customFormat="1" ht="12" hidden="1" customHeight="1">
      <c r="A15275" s="576"/>
    </row>
    <row r="15276" spans="1:1" s="556" customFormat="1" ht="12" hidden="1" customHeight="1">
      <c r="A15276" s="576"/>
    </row>
    <row r="15277" spans="1:1" s="556" customFormat="1" ht="12" hidden="1" customHeight="1">
      <c r="A15277" s="576"/>
    </row>
    <row r="15278" spans="1:1" s="556" customFormat="1" ht="12" hidden="1" customHeight="1">
      <c r="A15278" s="576"/>
    </row>
    <row r="15279" spans="1:1" s="556" customFormat="1" ht="12" hidden="1" customHeight="1">
      <c r="A15279" s="576"/>
    </row>
    <row r="15280" spans="1:1" s="556" customFormat="1" ht="12" hidden="1" customHeight="1">
      <c r="A15280" s="576"/>
    </row>
    <row r="15281" spans="1:1" s="556" customFormat="1" ht="12" hidden="1" customHeight="1">
      <c r="A15281" s="576"/>
    </row>
    <row r="15282" spans="1:1" s="556" customFormat="1" ht="12" hidden="1" customHeight="1">
      <c r="A15282" s="576"/>
    </row>
    <row r="15283" spans="1:1" s="556" customFormat="1" ht="12" hidden="1" customHeight="1">
      <c r="A15283" s="576"/>
    </row>
    <row r="15284" spans="1:1" s="556" customFormat="1" ht="12" hidden="1" customHeight="1">
      <c r="A15284" s="576"/>
    </row>
    <row r="15285" spans="1:1" s="556" customFormat="1" ht="12" hidden="1" customHeight="1">
      <c r="A15285" s="576"/>
    </row>
    <row r="15286" spans="1:1" s="556" customFormat="1" ht="12" hidden="1" customHeight="1">
      <c r="A15286" s="576"/>
    </row>
    <row r="15287" spans="1:1" s="556" customFormat="1" ht="12" hidden="1" customHeight="1">
      <c r="A15287" s="576"/>
    </row>
    <row r="15288" spans="1:1" s="556" customFormat="1" ht="12" hidden="1" customHeight="1">
      <c r="A15288" s="576"/>
    </row>
    <row r="15289" spans="1:1" s="556" customFormat="1" ht="12" hidden="1" customHeight="1">
      <c r="A15289" s="576"/>
    </row>
    <row r="15290" spans="1:1" s="556" customFormat="1" ht="12" hidden="1" customHeight="1">
      <c r="A15290" s="576"/>
    </row>
    <row r="15291" spans="1:1" s="556" customFormat="1" ht="12" hidden="1" customHeight="1">
      <c r="A15291" s="576"/>
    </row>
    <row r="15292" spans="1:1" s="556" customFormat="1" ht="12" hidden="1" customHeight="1">
      <c r="A15292" s="576"/>
    </row>
    <row r="15293" spans="1:1" s="556" customFormat="1" ht="12" hidden="1" customHeight="1">
      <c r="A15293" s="576"/>
    </row>
    <row r="15294" spans="1:1" s="556" customFormat="1" ht="12" hidden="1" customHeight="1">
      <c r="A15294" s="576"/>
    </row>
    <row r="15295" spans="1:1" s="556" customFormat="1" ht="12" hidden="1" customHeight="1">
      <c r="A15295" s="576"/>
    </row>
    <row r="15296" spans="1:1" s="556" customFormat="1" ht="12" hidden="1" customHeight="1">
      <c r="A15296" s="576"/>
    </row>
    <row r="15297" spans="1:1" s="556" customFormat="1" ht="12" hidden="1" customHeight="1">
      <c r="A15297" s="576"/>
    </row>
    <row r="15298" spans="1:1" s="556" customFormat="1" ht="12" hidden="1" customHeight="1">
      <c r="A15298" s="576"/>
    </row>
    <row r="15299" spans="1:1" s="556" customFormat="1" ht="12" hidden="1" customHeight="1">
      <c r="A15299" s="576"/>
    </row>
    <row r="15300" spans="1:1" s="556" customFormat="1" ht="12" hidden="1" customHeight="1">
      <c r="A15300" s="576"/>
    </row>
    <row r="15301" spans="1:1" s="556" customFormat="1" ht="12" hidden="1" customHeight="1">
      <c r="A15301" s="576"/>
    </row>
    <row r="15302" spans="1:1" s="556" customFormat="1" ht="12" hidden="1" customHeight="1">
      <c r="A15302" s="576"/>
    </row>
    <row r="15303" spans="1:1" s="556" customFormat="1" ht="12" hidden="1" customHeight="1">
      <c r="A15303" s="576"/>
    </row>
    <row r="15304" spans="1:1" s="556" customFormat="1" ht="12" hidden="1" customHeight="1">
      <c r="A15304" s="576"/>
    </row>
    <row r="15305" spans="1:1" s="556" customFormat="1" ht="12" hidden="1" customHeight="1">
      <c r="A15305" s="576"/>
    </row>
    <row r="15306" spans="1:1" s="556" customFormat="1" ht="12" hidden="1" customHeight="1">
      <c r="A15306" s="576"/>
    </row>
    <row r="15307" spans="1:1" s="556" customFormat="1" ht="12" hidden="1" customHeight="1">
      <c r="A15307" s="576"/>
    </row>
    <row r="15308" spans="1:1" s="556" customFormat="1" ht="12" hidden="1" customHeight="1">
      <c r="A15308" s="576"/>
    </row>
    <row r="15309" spans="1:1" s="556" customFormat="1" ht="12" hidden="1" customHeight="1">
      <c r="A15309" s="576"/>
    </row>
    <row r="15310" spans="1:1" s="556" customFormat="1" ht="12" hidden="1" customHeight="1">
      <c r="A15310" s="576"/>
    </row>
    <row r="15311" spans="1:1" s="556" customFormat="1" ht="12" hidden="1" customHeight="1">
      <c r="A15311" s="576"/>
    </row>
    <row r="15312" spans="1:1" s="556" customFormat="1" ht="12" hidden="1" customHeight="1">
      <c r="A15312" s="576"/>
    </row>
    <row r="15313" spans="1:1" s="556" customFormat="1" ht="12" hidden="1" customHeight="1">
      <c r="A15313" s="576"/>
    </row>
    <row r="15314" spans="1:1" s="556" customFormat="1" ht="12" hidden="1" customHeight="1">
      <c r="A15314" s="576"/>
    </row>
    <row r="15315" spans="1:1" s="556" customFormat="1" ht="12" hidden="1" customHeight="1">
      <c r="A15315" s="576"/>
    </row>
    <row r="15316" spans="1:1" s="556" customFormat="1" ht="12" hidden="1" customHeight="1">
      <c r="A15316" s="576"/>
    </row>
    <row r="15317" spans="1:1" s="556" customFormat="1" ht="12" hidden="1" customHeight="1">
      <c r="A15317" s="576"/>
    </row>
    <row r="15318" spans="1:1" s="556" customFormat="1" ht="12" hidden="1" customHeight="1">
      <c r="A15318" s="576"/>
    </row>
    <row r="15319" spans="1:1" s="556" customFormat="1" ht="12" hidden="1" customHeight="1">
      <c r="A15319" s="576"/>
    </row>
    <row r="15320" spans="1:1" s="556" customFormat="1" ht="12" hidden="1" customHeight="1">
      <c r="A15320" s="576"/>
    </row>
    <row r="15321" spans="1:1" s="556" customFormat="1" ht="12" hidden="1" customHeight="1">
      <c r="A15321" s="576"/>
    </row>
    <row r="15322" spans="1:1" s="556" customFormat="1" ht="12" hidden="1" customHeight="1">
      <c r="A15322" s="576"/>
    </row>
    <row r="15323" spans="1:1" s="556" customFormat="1" ht="12" hidden="1" customHeight="1">
      <c r="A15323" s="576"/>
    </row>
    <row r="15324" spans="1:1" s="556" customFormat="1" ht="12" hidden="1" customHeight="1">
      <c r="A15324" s="576"/>
    </row>
    <row r="15325" spans="1:1" s="556" customFormat="1" ht="12" hidden="1" customHeight="1">
      <c r="A15325" s="576"/>
    </row>
    <row r="15326" spans="1:1" s="556" customFormat="1" ht="12" hidden="1" customHeight="1">
      <c r="A15326" s="576"/>
    </row>
    <row r="15327" spans="1:1" s="556" customFormat="1" ht="12" hidden="1" customHeight="1">
      <c r="A15327" s="576"/>
    </row>
    <row r="15328" spans="1:1" s="556" customFormat="1" ht="12" hidden="1" customHeight="1">
      <c r="A15328" s="576"/>
    </row>
    <row r="15329" spans="1:1" s="556" customFormat="1" ht="12" hidden="1" customHeight="1">
      <c r="A15329" s="576"/>
    </row>
    <row r="15330" spans="1:1" s="556" customFormat="1" ht="12" hidden="1" customHeight="1">
      <c r="A15330" s="576"/>
    </row>
    <row r="15331" spans="1:1" s="556" customFormat="1" ht="12" hidden="1" customHeight="1">
      <c r="A15331" s="576"/>
    </row>
    <row r="15332" spans="1:1" s="556" customFormat="1" ht="12" hidden="1" customHeight="1">
      <c r="A15332" s="576"/>
    </row>
    <row r="15333" spans="1:1" s="556" customFormat="1" ht="12" hidden="1" customHeight="1">
      <c r="A15333" s="576"/>
    </row>
    <row r="15334" spans="1:1" s="556" customFormat="1" ht="12" hidden="1" customHeight="1">
      <c r="A15334" s="576"/>
    </row>
    <row r="15335" spans="1:1" s="556" customFormat="1" ht="12" hidden="1" customHeight="1">
      <c r="A15335" s="576"/>
    </row>
    <row r="15336" spans="1:1" s="556" customFormat="1" ht="12" hidden="1" customHeight="1">
      <c r="A15336" s="576"/>
    </row>
    <row r="15337" spans="1:1" s="556" customFormat="1" ht="12" hidden="1" customHeight="1">
      <c r="A15337" s="576"/>
    </row>
    <row r="15338" spans="1:1" s="556" customFormat="1" ht="12" hidden="1" customHeight="1">
      <c r="A15338" s="576"/>
    </row>
    <row r="15339" spans="1:1" s="556" customFormat="1" ht="12" hidden="1" customHeight="1">
      <c r="A15339" s="576"/>
    </row>
    <row r="15340" spans="1:1" s="556" customFormat="1" ht="12" hidden="1" customHeight="1">
      <c r="A15340" s="576"/>
    </row>
    <row r="15341" spans="1:1" s="556" customFormat="1" ht="12" hidden="1" customHeight="1">
      <c r="A15341" s="576"/>
    </row>
    <row r="15342" spans="1:1" s="556" customFormat="1" ht="12" hidden="1" customHeight="1">
      <c r="A15342" s="576"/>
    </row>
    <row r="15343" spans="1:1" s="556" customFormat="1" ht="12" hidden="1" customHeight="1">
      <c r="A15343" s="576"/>
    </row>
    <row r="15344" spans="1:1" s="556" customFormat="1" ht="12" hidden="1" customHeight="1">
      <c r="A15344" s="576"/>
    </row>
    <row r="15345" spans="1:1" s="556" customFormat="1" ht="12" hidden="1" customHeight="1">
      <c r="A15345" s="576"/>
    </row>
    <row r="15346" spans="1:1" s="556" customFormat="1" ht="12" hidden="1" customHeight="1">
      <c r="A15346" s="576"/>
    </row>
    <row r="15347" spans="1:1" s="556" customFormat="1" ht="12" hidden="1" customHeight="1">
      <c r="A15347" s="576"/>
    </row>
    <row r="15348" spans="1:1" s="556" customFormat="1" ht="12" hidden="1" customHeight="1">
      <c r="A15348" s="576"/>
    </row>
    <row r="15349" spans="1:1" s="556" customFormat="1" ht="12" hidden="1" customHeight="1">
      <c r="A15349" s="576"/>
    </row>
    <row r="15350" spans="1:1" s="556" customFormat="1" ht="12" hidden="1" customHeight="1">
      <c r="A15350" s="576"/>
    </row>
    <row r="15351" spans="1:1" s="556" customFormat="1" ht="12" hidden="1" customHeight="1">
      <c r="A15351" s="576"/>
    </row>
    <row r="15352" spans="1:1" s="556" customFormat="1" ht="12" hidden="1" customHeight="1">
      <c r="A15352" s="576"/>
    </row>
    <row r="15353" spans="1:1" s="556" customFormat="1" ht="12" hidden="1" customHeight="1">
      <c r="A15353" s="576"/>
    </row>
    <row r="15354" spans="1:1" s="556" customFormat="1" ht="12" hidden="1" customHeight="1">
      <c r="A15354" s="576"/>
    </row>
    <row r="15355" spans="1:1" s="556" customFormat="1" ht="12" hidden="1" customHeight="1">
      <c r="A15355" s="576"/>
    </row>
    <row r="15356" spans="1:1" s="556" customFormat="1" ht="12" hidden="1" customHeight="1">
      <c r="A15356" s="576"/>
    </row>
    <row r="15357" spans="1:1" s="556" customFormat="1" ht="12" hidden="1" customHeight="1">
      <c r="A15357" s="576"/>
    </row>
    <row r="15358" spans="1:1" s="556" customFormat="1" ht="12" hidden="1" customHeight="1">
      <c r="A15358" s="576"/>
    </row>
    <row r="15359" spans="1:1" s="556" customFormat="1" ht="12" hidden="1" customHeight="1">
      <c r="A15359" s="576"/>
    </row>
    <row r="15360" spans="1:1" s="556" customFormat="1" ht="12" hidden="1" customHeight="1">
      <c r="A15360" s="576"/>
    </row>
    <row r="15361" spans="1:1" s="556" customFormat="1" ht="12" hidden="1" customHeight="1">
      <c r="A15361" s="576"/>
    </row>
    <row r="15362" spans="1:1" s="556" customFormat="1" ht="12" hidden="1" customHeight="1">
      <c r="A15362" s="576"/>
    </row>
    <row r="15363" spans="1:1" s="556" customFormat="1" ht="12" hidden="1" customHeight="1">
      <c r="A15363" s="576"/>
    </row>
    <row r="15364" spans="1:1" s="556" customFormat="1" ht="12" hidden="1" customHeight="1">
      <c r="A15364" s="576"/>
    </row>
    <row r="15365" spans="1:1" s="556" customFormat="1" ht="12" hidden="1" customHeight="1">
      <c r="A15365" s="576"/>
    </row>
    <row r="15366" spans="1:1" s="556" customFormat="1" ht="12" hidden="1" customHeight="1">
      <c r="A15366" s="576"/>
    </row>
    <row r="15367" spans="1:1" s="556" customFormat="1" ht="12" hidden="1" customHeight="1">
      <c r="A15367" s="576"/>
    </row>
    <row r="15368" spans="1:1" s="556" customFormat="1" ht="12" hidden="1" customHeight="1">
      <c r="A15368" s="576"/>
    </row>
    <row r="15369" spans="1:1" s="556" customFormat="1" ht="12" hidden="1" customHeight="1">
      <c r="A15369" s="576"/>
    </row>
    <row r="15370" spans="1:1" s="556" customFormat="1" ht="12" hidden="1" customHeight="1">
      <c r="A15370" s="576"/>
    </row>
    <row r="15371" spans="1:1" s="556" customFormat="1" ht="12" hidden="1" customHeight="1">
      <c r="A15371" s="576"/>
    </row>
    <row r="15372" spans="1:1" s="556" customFormat="1" ht="12" hidden="1" customHeight="1">
      <c r="A15372" s="576"/>
    </row>
    <row r="15373" spans="1:1" s="556" customFormat="1" ht="12" hidden="1" customHeight="1">
      <c r="A15373" s="576"/>
    </row>
    <row r="15374" spans="1:1" s="556" customFormat="1" ht="12" hidden="1" customHeight="1">
      <c r="A15374" s="576"/>
    </row>
    <row r="15375" spans="1:1" s="556" customFormat="1" ht="12" hidden="1" customHeight="1">
      <c r="A15375" s="576"/>
    </row>
    <row r="15376" spans="1:1" s="556" customFormat="1" ht="12" hidden="1" customHeight="1">
      <c r="A15376" s="576"/>
    </row>
    <row r="15377" spans="1:1" s="556" customFormat="1" ht="12" hidden="1" customHeight="1">
      <c r="A15377" s="576"/>
    </row>
    <row r="15378" spans="1:1" s="556" customFormat="1" ht="12" hidden="1" customHeight="1">
      <c r="A15378" s="576"/>
    </row>
    <row r="15379" spans="1:1" s="556" customFormat="1" ht="12" hidden="1" customHeight="1">
      <c r="A15379" s="576"/>
    </row>
    <row r="15380" spans="1:1" s="556" customFormat="1" ht="12" hidden="1" customHeight="1">
      <c r="A15380" s="576"/>
    </row>
    <row r="15381" spans="1:1" s="556" customFormat="1" ht="12" hidden="1" customHeight="1">
      <c r="A15381" s="576"/>
    </row>
    <row r="15382" spans="1:1" s="556" customFormat="1" ht="12" hidden="1" customHeight="1">
      <c r="A15382" s="576"/>
    </row>
    <row r="15383" spans="1:1" s="556" customFormat="1" ht="12" hidden="1" customHeight="1">
      <c r="A15383" s="576"/>
    </row>
    <row r="15384" spans="1:1" s="556" customFormat="1" ht="12" hidden="1" customHeight="1">
      <c r="A15384" s="576"/>
    </row>
    <row r="15385" spans="1:1" s="556" customFormat="1" ht="12" hidden="1" customHeight="1">
      <c r="A15385" s="576"/>
    </row>
    <row r="15386" spans="1:1" s="556" customFormat="1" ht="12" hidden="1" customHeight="1">
      <c r="A15386" s="576"/>
    </row>
    <row r="15387" spans="1:1" s="556" customFormat="1" ht="12" hidden="1" customHeight="1">
      <c r="A15387" s="576"/>
    </row>
    <row r="15388" spans="1:1" s="556" customFormat="1" ht="12" hidden="1" customHeight="1">
      <c r="A15388" s="576"/>
    </row>
    <row r="15389" spans="1:1" s="556" customFormat="1" ht="12" hidden="1" customHeight="1">
      <c r="A15389" s="576"/>
    </row>
    <row r="15390" spans="1:1" s="556" customFormat="1" ht="12" hidden="1" customHeight="1">
      <c r="A15390" s="576"/>
    </row>
    <row r="15391" spans="1:1" s="556" customFormat="1" ht="12" hidden="1" customHeight="1">
      <c r="A15391" s="576"/>
    </row>
    <row r="15392" spans="1:1" s="556" customFormat="1" ht="12" hidden="1" customHeight="1">
      <c r="A15392" s="576"/>
    </row>
    <row r="15393" spans="1:1" s="556" customFormat="1" ht="12" hidden="1" customHeight="1">
      <c r="A15393" s="576"/>
    </row>
    <row r="15394" spans="1:1" s="556" customFormat="1" ht="12" hidden="1" customHeight="1">
      <c r="A15394" s="576"/>
    </row>
    <row r="15395" spans="1:1" s="556" customFormat="1" ht="12" hidden="1" customHeight="1">
      <c r="A15395" s="576"/>
    </row>
    <row r="15396" spans="1:1" s="556" customFormat="1" ht="12" hidden="1" customHeight="1">
      <c r="A15396" s="576"/>
    </row>
    <row r="15397" spans="1:1" s="556" customFormat="1" ht="12" hidden="1" customHeight="1">
      <c r="A15397" s="576"/>
    </row>
    <row r="15398" spans="1:1" s="556" customFormat="1" ht="12" hidden="1" customHeight="1">
      <c r="A15398" s="576"/>
    </row>
    <row r="15399" spans="1:1" s="556" customFormat="1" ht="12" hidden="1" customHeight="1">
      <c r="A15399" s="576"/>
    </row>
    <row r="15400" spans="1:1" s="556" customFormat="1" ht="12" hidden="1" customHeight="1">
      <c r="A15400" s="576"/>
    </row>
    <row r="15401" spans="1:1" s="556" customFormat="1" ht="12" hidden="1" customHeight="1">
      <c r="A15401" s="576"/>
    </row>
    <row r="15402" spans="1:1" s="556" customFormat="1" ht="12" hidden="1" customHeight="1">
      <c r="A15402" s="576"/>
    </row>
    <row r="15403" spans="1:1" s="556" customFormat="1" ht="12" hidden="1" customHeight="1">
      <c r="A15403" s="576"/>
    </row>
    <row r="15404" spans="1:1" s="556" customFormat="1" ht="12" hidden="1" customHeight="1">
      <c r="A15404" s="576"/>
    </row>
    <row r="15405" spans="1:1" s="556" customFormat="1" ht="12" hidden="1" customHeight="1">
      <c r="A15405" s="576"/>
    </row>
    <row r="15406" spans="1:1" s="556" customFormat="1" ht="12" hidden="1" customHeight="1">
      <c r="A15406" s="576"/>
    </row>
    <row r="15407" spans="1:1" s="556" customFormat="1" ht="12" hidden="1" customHeight="1">
      <c r="A15407" s="576"/>
    </row>
    <row r="15408" spans="1:1" s="556" customFormat="1" ht="12" hidden="1" customHeight="1">
      <c r="A15408" s="576"/>
    </row>
    <row r="15409" spans="1:1" s="556" customFormat="1" ht="12" hidden="1" customHeight="1">
      <c r="A15409" s="576"/>
    </row>
    <row r="15410" spans="1:1" s="556" customFormat="1" ht="12" hidden="1" customHeight="1">
      <c r="A15410" s="576"/>
    </row>
    <row r="15411" spans="1:1" s="556" customFormat="1" ht="12" hidden="1" customHeight="1">
      <c r="A15411" s="576"/>
    </row>
    <row r="15412" spans="1:1" s="556" customFormat="1" ht="12" hidden="1" customHeight="1">
      <c r="A15412" s="576"/>
    </row>
    <row r="15413" spans="1:1" s="556" customFormat="1" ht="12" hidden="1" customHeight="1">
      <c r="A15413" s="576"/>
    </row>
    <row r="15414" spans="1:1" s="556" customFormat="1" ht="12" hidden="1" customHeight="1">
      <c r="A15414" s="576"/>
    </row>
    <row r="15415" spans="1:1" s="556" customFormat="1" ht="12" hidden="1" customHeight="1">
      <c r="A15415" s="576"/>
    </row>
    <row r="15416" spans="1:1" s="556" customFormat="1" ht="12" hidden="1" customHeight="1">
      <c r="A15416" s="576"/>
    </row>
    <row r="15417" spans="1:1" s="556" customFormat="1" ht="12" hidden="1" customHeight="1">
      <c r="A15417" s="576"/>
    </row>
    <row r="15418" spans="1:1" s="556" customFormat="1" ht="12" hidden="1" customHeight="1">
      <c r="A15418" s="576"/>
    </row>
    <row r="15419" spans="1:1" s="556" customFormat="1" ht="12" hidden="1" customHeight="1">
      <c r="A15419" s="576"/>
    </row>
    <row r="15420" spans="1:1" s="556" customFormat="1" ht="12" hidden="1" customHeight="1">
      <c r="A15420" s="576"/>
    </row>
    <row r="15421" spans="1:1" s="556" customFormat="1" ht="12" hidden="1" customHeight="1">
      <c r="A15421" s="576"/>
    </row>
    <row r="15422" spans="1:1" s="556" customFormat="1" ht="12" hidden="1" customHeight="1">
      <c r="A15422" s="576"/>
    </row>
    <row r="15423" spans="1:1" s="556" customFormat="1" ht="12" hidden="1" customHeight="1">
      <c r="A15423" s="576"/>
    </row>
    <row r="15424" spans="1:1" s="556" customFormat="1" ht="12" hidden="1" customHeight="1">
      <c r="A15424" s="576"/>
    </row>
    <row r="15425" spans="1:1" s="556" customFormat="1" ht="12" hidden="1" customHeight="1">
      <c r="A15425" s="576"/>
    </row>
    <row r="15426" spans="1:1" s="556" customFormat="1" ht="12" hidden="1" customHeight="1">
      <c r="A15426" s="576"/>
    </row>
    <row r="15427" spans="1:1" s="556" customFormat="1" ht="12" hidden="1" customHeight="1">
      <c r="A15427" s="576"/>
    </row>
    <row r="15428" spans="1:1" s="556" customFormat="1" ht="12" hidden="1" customHeight="1">
      <c r="A15428" s="576"/>
    </row>
    <row r="15429" spans="1:1" s="556" customFormat="1" ht="12" hidden="1" customHeight="1">
      <c r="A15429" s="576"/>
    </row>
    <row r="15430" spans="1:1" s="556" customFormat="1" ht="12" hidden="1" customHeight="1">
      <c r="A15430" s="576"/>
    </row>
    <row r="15431" spans="1:1" s="556" customFormat="1" ht="12" hidden="1" customHeight="1">
      <c r="A15431" s="576"/>
    </row>
    <row r="15432" spans="1:1" s="556" customFormat="1" ht="12" hidden="1" customHeight="1">
      <c r="A15432" s="576"/>
    </row>
    <row r="15433" spans="1:1" s="556" customFormat="1" ht="12" hidden="1" customHeight="1">
      <c r="A15433" s="576"/>
    </row>
    <row r="15434" spans="1:1" s="556" customFormat="1" ht="12" hidden="1" customHeight="1">
      <c r="A15434" s="576"/>
    </row>
    <row r="15435" spans="1:1" s="556" customFormat="1" ht="12" hidden="1" customHeight="1">
      <c r="A15435" s="576"/>
    </row>
    <row r="15436" spans="1:1" s="556" customFormat="1" ht="12" hidden="1" customHeight="1">
      <c r="A15436" s="576"/>
    </row>
    <row r="15437" spans="1:1" s="556" customFormat="1" ht="12" hidden="1" customHeight="1">
      <c r="A15437" s="576"/>
    </row>
    <row r="15438" spans="1:1" s="556" customFormat="1" ht="12" hidden="1" customHeight="1">
      <c r="A15438" s="576"/>
    </row>
    <row r="15439" spans="1:1" s="556" customFormat="1" ht="12" hidden="1" customHeight="1">
      <c r="A15439" s="576"/>
    </row>
    <row r="15440" spans="1:1" s="556" customFormat="1" ht="12" hidden="1" customHeight="1">
      <c r="A15440" s="576"/>
    </row>
    <row r="15441" spans="1:1" s="556" customFormat="1" ht="12" hidden="1" customHeight="1">
      <c r="A15441" s="576"/>
    </row>
    <row r="15442" spans="1:1" s="556" customFormat="1" ht="12" hidden="1" customHeight="1">
      <c r="A15442" s="576"/>
    </row>
    <row r="15443" spans="1:1" s="556" customFormat="1" ht="12" hidden="1" customHeight="1">
      <c r="A15443" s="576"/>
    </row>
    <row r="15444" spans="1:1" s="556" customFormat="1" ht="12" hidden="1" customHeight="1">
      <c r="A15444" s="576"/>
    </row>
    <row r="15445" spans="1:1" s="556" customFormat="1" ht="12" hidden="1" customHeight="1">
      <c r="A15445" s="576"/>
    </row>
    <row r="15446" spans="1:1" s="556" customFormat="1" ht="12" hidden="1" customHeight="1">
      <c r="A15446" s="576"/>
    </row>
    <row r="15447" spans="1:1" s="556" customFormat="1" ht="12" hidden="1" customHeight="1">
      <c r="A15447" s="576"/>
    </row>
    <row r="15448" spans="1:1" s="556" customFormat="1" ht="12" hidden="1" customHeight="1">
      <c r="A15448" s="576"/>
    </row>
    <row r="15449" spans="1:1" s="556" customFormat="1" ht="12" hidden="1" customHeight="1">
      <c r="A15449" s="576"/>
    </row>
    <row r="15450" spans="1:1" s="556" customFormat="1" ht="12" hidden="1" customHeight="1">
      <c r="A15450" s="576"/>
    </row>
    <row r="15451" spans="1:1" s="556" customFormat="1" ht="12" hidden="1" customHeight="1">
      <c r="A15451" s="576"/>
    </row>
    <row r="15452" spans="1:1" s="556" customFormat="1" ht="12" hidden="1" customHeight="1">
      <c r="A15452" s="576"/>
    </row>
    <row r="15453" spans="1:1" s="556" customFormat="1" ht="12" hidden="1" customHeight="1">
      <c r="A15453" s="576"/>
    </row>
    <row r="15454" spans="1:1" s="556" customFormat="1" ht="12" hidden="1" customHeight="1">
      <c r="A15454" s="576"/>
    </row>
    <row r="15455" spans="1:1" s="556" customFormat="1" ht="12" hidden="1" customHeight="1">
      <c r="A15455" s="576"/>
    </row>
    <row r="15456" spans="1:1" s="556" customFormat="1" ht="12" hidden="1" customHeight="1">
      <c r="A15456" s="576"/>
    </row>
    <row r="15457" spans="1:1" s="556" customFormat="1" ht="12" hidden="1" customHeight="1">
      <c r="A15457" s="576"/>
    </row>
    <row r="15458" spans="1:1" s="556" customFormat="1" ht="12" hidden="1" customHeight="1">
      <c r="A15458" s="576"/>
    </row>
    <row r="15459" spans="1:1" s="556" customFormat="1" ht="12" hidden="1" customHeight="1">
      <c r="A15459" s="576"/>
    </row>
    <row r="15460" spans="1:1" s="556" customFormat="1" ht="12" hidden="1" customHeight="1">
      <c r="A15460" s="576"/>
    </row>
    <row r="15461" spans="1:1" s="556" customFormat="1" ht="12" hidden="1" customHeight="1">
      <c r="A15461" s="576"/>
    </row>
    <row r="15462" spans="1:1" s="556" customFormat="1" ht="12" hidden="1" customHeight="1">
      <c r="A15462" s="576"/>
    </row>
    <row r="15463" spans="1:1" s="556" customFormat="1" ht="12" hidden="1" customHeight="1">
      <c r="A15463" s="576"/>
    </row>
    <row r="15464" spans="1:1" s="556" customFormat="1" ht="12" hidden="1" customHeight="1">
      <c r="A15464" s="576"/>
    </row>
    <row r="15465" spans="1:1" s="556" customFormat="1" ht="12" hidden="1" customHeight="1">
      <c r="A15465" s="576"/>
    </row>
    <row r="15466" spans="1:1" s="556" customFormat="1" ht="12" hidden="1" customHeight="1">
      <c r="A15466" s="576"/>
    </row>
    <row r="15467" spans="1:1" s="556" customFormat="1" ht="12" hidden="1" customHeight="1">
      <c r="A15467" s="576"/>
    </row>
    <row r="15468" spans="1:1" s="556" customFormat="1" ht="12" hidden="1" customHeight="1">
      <c r="A15468" s="576"/>
    </row>
    <row r="15469" spans="1:1" s="556" customFormat="1" ht="12" hidden="1" customHeight="1">
      <c r="A15469" s="576"/>
    </row>
    <row r="15470" spans="1:1" s="556" customFormat="1" ht="12" hidden="1" customHeight="1">
      <c r="A15470" s="576"/>
    </row>
    <row r="15471" spans="1:1" s="556" customFormat="1" ht="12" hidden="1" customHeight="1">
      <c r="A15471" s="576"/>
    </row>
    <row r="15472" spans="1:1" s="556" customFormat="1" ht="12" hidden="1" customHeight="1">
      <c r="A15472" s="576"/>
    </row>
    <row r="15473" spans="1:1" s="556" customFormat="1" ht="12" hidden="1" customHeight="1">
      <c r="A15473" s="576"/>
    </row>
    <row r="15474" spans="1:1" s="556" customFormat="1" ht="12" hidden="1" customHeight="1">
      <c r="A15474" s="576"/>
    </row>
    <row r="15475" spans="1:1" s="556" customFormat="1" ht="12" hidden="1" customHeight="1">
      <c r="A15475" s="576"/>
    </row>
    <row r="15476" spans="1:1" s="556" customFormat="1" ht="12" hidden="1" customHeight="1">
      <c r="A15476" s="576"/>
    </row>
    <row r="15477" spans="1:1" s="556" customFormat="1" ht="12" hidden="1" customHeight="1">
      <c r="A15477" s="576"/>
    </row>
    <row r="15478" spans="1:1" s="556" customFormat="1" ht="12" hidden="1" customHeight="1">
      <c r="A15478" s="576"/>
    </row>
    <row r="15479" spans="1:1" s="556" customFormat="1" ht="12" hidden="1" customHeight="1">
      <c r="A15479" s="576"/>
    </row>
    <row r="15480" spans="1:1" s="556" customFormat="1" ht="12" hidden="1" customHeight="1">
      <c r="A15480" s="576"/>
    </row>
    <row r="15481" spans="1:1" s="556" customFormat="1" ht="12" hidden="1" customHeight="1">
      <c r="A15481" s="576"/>
    </row>
    <row r="15482" spans="1:1" s="556" customFormat="1" ht="12" hidden="1" customHeight="1">
      <c r="A15482" s="576"/>
    </row>
    <row r="15483" spans="1:1" s="556" customFormat="1" ht="12" hidden="1" customHeight="1">
      <c r="A15483" s="576"/>
    </row>
    <row r="15484" spans="1:1" s="556" customFormat="1" ht="12" hidden="1" customHeight="1">
      <c r="A15484" s="576"/>
    </row>
    <row r="15485" spans="1:1" s="556" customFormat="1" ht="12" hidden="1" customHeight="1">
      <c r="A15485" s="576"/>
    </row>
    <row r="15486" spans="1:1" s="556" customFormat="1" ht="12" hidden="1" customHeight="1">
      <c r="A15486" s="576"/>
    </row>
    <row r="15487" spans="1:1" s="556" customFormat="1" ht="12" hidden="1" customHeight="1">
      <c r="A15487" s="576"/>
    </row>
    <row r="15488" spans="1:1" s="556" customFormat="1" ht="12" hidden="1" customHeight="1">
      <c r="A15488" s="576"/>
    </row>
    <row r="15489" spans="1:1" s="556" customFormat="1" ht="12" hidden="1" customHeight="1">
      <c r="A15489" s="576"/>
    </row>
    <row r="15490" spans="1:1" s="556" customFormat="1" ht="12" hidden="1" customHeight="1">
      <c r="A15490" s="576"/>
    </row>
    <row r="15491" spans="1:1" s="556" customFormat="1" ht="12" hidden="1" customHeight="1">
      <c r="A15491" s="576"/>
    </row>
    <row r="15492" spans="1:1" s="556" customFormat="1" ht="12" hidden="1" customHeight="1">
      <c r="A15492" s="576"/>
    </row>
    <row r="15493" spans="1:1" s="556" customFormat="1" ht="12" hidden="1" customHeight="1">
      <c r="A15493" s="576"/>
    </row>
    <row r="15494" spans="1:1" s="556" customFormat="1" ht="12" hidden="1" customHeight="1">
      <c r="A15494" s="576"/>
    </row>
    <row r="15495" spans="1:1" s="556" customFormat="1" ht="12" hidden="1" customHeight="1">
      <c r="A15495" s="576"/>
    </row>
    <row r="15496" spans="1:1" s="556" customFormat="1" ht="12" hidden="1" customHeight="1">
      <c r="A15496" s="576"/>
    </row>
    <row r="15497" spans="1:1" s="556" customFormat="1" ht="12" hidden="1" customHeight="1">
      <c r="A15497" s="576"/>
    </row>
    <row r="15498" spans="1:1" s="556" customFormat="1" ht="12" hidden="1" customHeight="1">
      <c r="A15498" s="576"/>
    </row>
    <row r="15499" spans="1:1" s="556" customFormat="1" ht="12" hidden="1" customHeight="1">
      <c r="A15499" s="576"/>
    </row>
    <row r="15500" spans="1:1" s="556" customFormat="1" ht="12" hidden="1" customHeight="1">
      <c r="A15500" s="576"/>
    </row>
    <row r="15501" spans="1:1" s="556" customFormat="1" ht="12" hidden="1" customHeight="1">
      <c r="A15501" s="576"/>
    </row>
    <row r="15502" spans="1:1" s="556" customFormat="1" ht="12" hidden="1" customHeight="1">
      <c r="A15502" s="576"/>
    </row>
    <row r="15503" spans="1:1" s="556" customFormat="1" ht="12" hidden="1" customHeight="1">
      <c r="A15503" s="576"/>
    </row>
    <row r="15504" spans="1:1" s="556" customFormat="1" ht="12" hidden="1" customHeight="1">
      <c r="A15504" s="576"/>
    </row>
    <row r="15505" spans="1:1" s="556" customFormat="1" ht="12" hidden="1" customHeight="1">
      <c r="A15505" s="576"/>
    </row>
    <row r="15506" spans="1:1" s="556" customFormat="1" ht="12" hidden="1" customHeight="1">
      <c r="A15506" s="576"/>
    </row>
    <row r="15507" spans="1:1" s="556" customFormat="1" ht="12" hidden="1" customHeight="1">
      <c r="A15507" s="576"/>
    </row>
    <row r="15508" spans="1:1" s="556" customFormat="1" ht="12" hidden="1" customHeight="1">
      <c r="A15508" s="576"/>
    </row>
    <row r="15509" spans="1:1" s="556" customFormat="1" ht="12" hidden="1" customHeight="1">
      <c r="A15509" s="576"/>
    </row>
    <row r="15510" spans="1:1" s="556" customFormat="1" ht="12" hidden="1" customHeight="1">
      <c r="A15510" s="576"/>
    </row>
    <row r="15511" spans="1:1" s="556" customFormat="1" ht="12" hidden="1" customHeight="1">
      <c r="A15511" s="576"/>
    </row>
    <row r="15512" spans="1:1" s="556" customFormat="1" ht="12" hidden="1" customHeight="1">
      <c r="A15512" s="576"/>
    </row>
    <row r="15513" spans="1:1" s="556" customFormat="1" ht="12" hidden="1" customHeight="1">
      <c r="A15513" s="576"/>
    </row>
    <row r="15514" spans="1:1" s="556" customFormat="1" ht="12" hidden="1" customHeight="1">
      <c r="A15514" s="576"/>
    </row>
    <row r="15515" spans="1:1" s="556" customFormat="1" ht="12" hidden="1" customHeight="1">
      <c r="A15515" s="576"/>
    </row>
    <row r="15516" spans="1:1" s="556" customFormat="1" ht="12" hidden="1" customHeight="1">
      <c r="A15516" s="576"/>
    </row>
    <row r="15517" spans="1:1" s="556" customFormat="1" ht="12" hidden="1" customHeight="1">
      <c r="A15517" s="576"/>
    </row>
    <row r="15518" spans="1:1" s="556" customFormat="1" ht="12" hidden="1" customHeight="1">
      <c r="A15518" s="576"/>
    </row>
    <row r="15519" spans="1:1" s="556" customFormat="1" ht="12" hidden="1" customHeight="1">
      <c r="A15519" s="576"/>
    </row>
    <row r="15520" spans="1:1" s="556" customFormat="1" ht="12" hidden="1" customHeight="1">
      <c r="A15520" s="576"/>
    </row>
    <row r="15521" spans="1:1" s="556" customFormat="1" ht="12" hidden="1" customHeight="1">
      <c r="A15521" s="576"/>
    </row>
    <row r="15522" spans="1:1" s="556" customFormat="1" ht="12" hidden="1" customHeight="1">
      <c r="A15522" s="576"/>
    </row>
    <row r="15523" spans="1:1" s="556" customFormat="1" ht="12" hidden="1" customHeight="1">
      <c r="A15523" s="576"/>
    </row>
    <row r="15524" spans="1:1" s="556" customFormat="1" ht="12" hidden="1" customHeight="1">
      <c r="A15524" s="576"/>
    </row>
    <row r="15525" spans="1:1" s="556" customFormat="1" ht="12" hidden="1" customHeight="1">
      <c r="A15525" s="576"/>
    </row>
    <row r="15526" spans="1:1" s="556" customFormat="1" ht="12" hidden="1" customHeight="1">
      <c r="A15526" s="576"/>
    </row>
    <row r="15527" spans="1:1" s="556" customFormat="1" ht="12" hidden="1" customHeight="1">
      <c r="A15527" s="576"/>
    </row>
    <row r="15528" spans="1:1" s="556" customFormat="1" ht="12" hidden="1" customHeight="1">
      <c r="A15528" s="576"/>
    </row>
    <row r="15529" spans="1:1" s="556" customFormat="1" ht="12" hidden="1" customHeight="1">
      <c r="A15529" s="576"/>
    </row>
    <row r="15530" spans="1:1" s="556" customFormat="1" ht="12" hidden="1" customHeight="1">
      <c r="A15530" s="576"/>
    </row>
    <row r="15531" spans="1:1" s="556" customFormat="1" ht="12" hidden="1" customHeight="1">
      <c r="A15531" s="576"/>
    </row>
    <row r="15532" spans="1:1" s="556" customFormat="1" ht="12" hidden="1" customHeight="1">
      <c r="A15532" s="576"/>
    </row>
    <row r="15533" spans="1:1" s="556" customFormat="1" ht="12" hidden="1" customHeight="1">
      <c r="A15533" s="576"/>
    </row>
    <row r="15534" spans="1:1" s="556" customFormat="1" ht="12" hidden="1" customHeight="1">
      <c r="A15534" s="576"/>
    </row>
    <row r="15535" spans="1:1" s="556" customFormat="1" ht="12" hidden="1" customHeight="1">
      <c r="A15535" s="576"/>
    </row>
    <row r="15536" spans="1:1" s="556" customFormat="1" ht="12" hidden="1" customHeight="1">
      <c r="A15536" s="576"/>
    </row>
    <row r="15537" spans="1:1" s="556" customFormat="1" ht="12" hidden="1" customHeight="1">
      <c r="A15537" s="576"/>
    </row>
    <row r="15538" spans="1:1" s="556" customFormat="1" ht="12" hidden="1" customHeight="1">
      <c r="A15538" s="576"/>
    </row>
    <row r="15539" spans="1:1" s="556" customFormat="1" ht="12" hidden="1" customHeight="1">
      <c r="A15539" s="576"/>
    </row>
    <row r="15540" spans="1:1" s="556" customFormat="1" ht="12" hidden="1" customHeight="1">
      <c r="A15540" s="576"/>
    </row>
    <row r="15541" spans="1:1" s="556" customFormat="1" ht="12" hidden="1" customHeight="1">
      <c r="A15541" s="576"/>
    </row>
    <row r="15542" spans="1:1" s="556" customFormat="1" ht="12" hidden="1" customHeight="1">
      <c r="A15542" s="576"/>
    </row>
    <row r="15543" spans="1:1" s="556" customFormat="1" ht="12" hidden="1" customHeight="1">
      <c r="A15543" s="576"/>
    </row>
    <row r="15544" spans="1:1" s="556" customFormat="1" ht="12" hidden="1" customHeight="1">
      <c r="A15544" s="576"/>
    </row>
    <row r="15545" spans="1:1" s="556" customFormat="1" ht="12" hidden="1" customHeight="1">
      <c r="A15545" s="576"/>
    </row>
    <row r="15546" spans="1:1" s="556" customFormat="1" ht="12" hidden="1" customHeight="1">
      <c r="A15546" s="576"/>
    </row>
    <row r="15547" spans="1:1" s="556" customFormat="1" ht="12" hidden="1" customHeight="1">
      <c r="A15547" s="576"/>
    </row>
    <row r="15548" spans="1:1" s="556" customFormat="1" ht="12" hidden="1" customHeight="1">
      <c r="A15548" s="576"/>
    </row>
    <row r="15549" spans="1:1" s="556" customFormat="1" ht="12" hidden="1" customHeight="1">
      <c r="A15549" s="576"/>
    </row>
    <row r="15550" spans="1:1" s="556" customFormat="1" ht="12" hidden="1" customHeight="1">
      <c r="A15550" s="576"/>
    </row>
    <row r="15551" spans="1:1" s="556" customFormat="1" ht="12" hidden="1" customHeight="1">
      <c r="A15551" s="576"/>
    </row>
    <row r="15552" spans="1:1" s="556" customFormat="1" ht="12" hidden="1" customHeight="1">
      <c r="A15552" s="576"/>
    </row>
    <row r="15553" spans="1:1" s="556" customFormat="1" ht="12" hidden="1" customHeight="1">
      <c r="A15553" s="576"/>
    </row>
    <row r="15554" spans="1:1" s="556" customFormat="1" ht="12" hidden="1" customHeight="1">
      <c r="A15554" s="576"/>
    </row>
    <row r="15555" spans="1:1" s="556" customFormat="1" ht="12" hidden="1" customHeight="1">
      <c r="A15555" s="576"/>
    </row>
    <row r="15556" spans="1:1" s="556" customFormat="1" ht="12" hidden="1" customHeight="1">
      <c r="A15556" s="576"/>
    </row>
    <row r="15557" spans="1:1" s="556" customFormat="1" ht="12" hidden="1" customHeight="1">
      <c r="A15557" s="576"/>
    </row>
    <row r="15558" spans="1:1" s="556" customFormat="1" ht="12" hidden="1" customHeight="1">
      <c r="A15558" s="576"/>
    </row>
    <row r="15559" spans="1:1" s="556" customFormat="1" ht="12" hidden="1" customHeight="1">
      <c r="A15559" s="576"/>
    </row>
    <row r="15560" spans="1:1" s="556" customFormat="1" ht="12" hidden="1" customHeight="1">
      <c r="A15560" s="576"/>
    </row>
    <row r="15561" spans="1:1" s="556" customFormat="1" ht="12" hidden="1" customHeight="1">
      <c r="A15561" s="576"/>
    </row>
    <row r="15562" spans="1:1" s="556" customFormat="1" ht="12" hidden="1" customHeight="1">
      <c r="A15562" s="576"/>
    </row>
    <row r="15563" spans="1:1" s="556" customFormat="1" ht="12" hidden="1" customHeight="1">
      <c r="A15563" s="576"/>
    </row>
    <row r="15564" spans="1:1" s="556" customFormat="1" ht="12" hidden="1" customHeight="1">
      <c r="A15564" s="576"/>
    </row>
    <row r="15565" spans="1:1" s="556" customFormat="1" ht="12" hidden="1" customHeight="1">
      <c r="A15565" s="576"/>
    </row>
    <row r="15566" spans="1:1" s="556" customFormat="1" ht="12" hidden="1" customHeight="1">
      <c r="A15566" s="576"/>
    </row>
    <row r="15567" spans="1:1" s="556" customFormat="1" ht="12" hidden="1" customHeight="1">
      <c r="A15567" s="576"/>
    </row>
    <row r="15568" spans="1:1" s="556" customFormat="1" ht="12" hidden="1" customHeight="1">
      <c r="A15568" s="576"/>
    </row>
    <row r="15569" spans="1:1" s="556" customFormat="1" ht="12" hidden="1" customHeight="1">
      <c r="A15569" s="576"/>
    </row>
    <row r="15570" spans="1:1" s="556" customFormat="1" ht="12" hidden="1" customHeight="1">
      <c r="A15570" s="576"/>
    </row>
    <row r="15571" spans="1:1" s="556" customFormat="1" ht="12" hidden="1" customHeight="1">
      <c r="A15571" s="576"/>
    </row>
    <row r="15572" spans="1:1" s="556" customFormat="1" ht="12" hidden="1" customHeight="1">
      <c r="A15572" s="576"/>
    </row>
    <row r="15573" spans="1:1" s="556" customFormat="1" ht="12" hidden="1" customHeight="1">
      <c r="A15573" s="576"/>
    </row>
    <row r="15574" spans="1:1" s="556" customFormat="1" ht="12" hidden="1" customHeight="1">
      <c r="A15574" s="576"/>
    </row>
    <row r="15575" spans="1:1" s="556" customFormat="1" ht="12" hidden="1" customHeight="1">
      <c r="A15575" s="576"/>
    </row>
    <row r="15576" spans="1:1" s="556" customFormat="1" ht="12" hidden="1" customHeight="1">
      <c r="A15576" s="576"/>
    </row>
    <row r="15577" spans="1:1" s="556" customFormat="1" ht="12" hidden="1" customHeight="1">
      <c r="A15577" s="576"/>
    </row>
    <row r="15578" spans="1:1" s="556" customFormat="1" ht="12" hidden="1" customHeight="1">
      <c r="A15578" s="576"/>
    </row>
    <row r="15579" spans="1:1" s="556" customFormat="1" ht="12" hidden="1" customHeight="1">
      <c r="A15579" s="576"/>
    </row>
    <row r="15580" spans="1:1" s="556" customFormat="1" ht="12" hidden="1" customHeight="1">
      <c r="A15580" s="576"/>
    </row>
    <row r="15581" spans="1:1" s="556" customFormat="1" ht="12" hidden="1" customHeight="1">
      <c r="A15581" s="576"/>
    </row>
    <row r="15582" spans="1:1" s="556" customFormat="1" ht="12" hidden="1" customHeight="1">
      <c r="A15582" s="576"/>
    </row>
    <row r="15583" spans="1:1" s="556" customFormat="1" ht="12" hidden="1" customHeight="1">
      <c r="A15583" s="576"/>
    </row>
    <row r="15584" spans="1:1" s="556" customFormat="1" ht="12" hidden="1" customHeight="1">
      <c r="A15584" s="576"/>
    </row>
    <row r="15585" spans="1:1" s="556" customFormat="1" ht="12" hidden="1" customHeight="1">
      <c r="A15585" s="576"/>
    </row>
    <row r="15586" spans="1:1" s="556" customFormat="1" ht="12" hidden="1" customHeight="1">
      <c r="A15586" s="576"/>
    </row>
    <row r="15587" spans="1:1" s="556" customFormat="1" ht="12" hidden="1" customHeight="1">
      <c r="A15587" s="576"/>
    </row>
    <row r="15588" spans="1:1" s="556" customFormat="1" ht="12" hidden="1" customHeight="1">
      <c r="A15588" s="576"/>
    </row>
    <row r="15589" spans="1:1" s="556" customFormat="1" ht="12" hidden="1" customHeight="1">
      <c r="A15589" s="576"/>
    </row>
    <row r="15590" spans="1:1" s="556" customFormat="1" ht="12" hidden="1" customHeight="1">
      <c r="A15590" s="576"/>
    </row>
    <row r="15591" spans="1:1" s="556" customFormat="1" ht="12" hidden="1" customHeight="1">
      <c r="A15591" s="576"/>
    </row>
    <row r="15592" spans="1:1" s="556" customFormat="1" ht="12" hidden="1" customHeight="1">
      <c r="A15592" s="576"/>
    </row>
    <row r="15593" spans="1:1" s="556" customFormat="1" ht="12" hidden="1" customHeight="1">
      <c r="A15593" s="576"/>
    </row>
    <row r="15594" spans="1:1" s="556" customFormat="1" ht="12" hidden="1" customHeight="1">
      <c r="A15594" s="576"/>
    </row>
    <row r="15595" spans="1:1" s="556" customFormat="1" ht="12" hidden="1" customHeight="1">
      <c r="A15595" s="576"/>
    </row>
    <row r="15596" spans="1:1" s="556" customFormat="1" ht="12" hidden="1" customHeight="1">
      <c r="A15596" s="576"/>
    </row>
    <row r="15597" spans="1:1" s="556" customFormat="1" ht="12" hidden="1" customHeight="1">
      <c r="A15597" s="576"/>
    </row>
    <row r="15598" spans="1:1" s="556" customFormat="1" ht="12" hidden="1" customHeight="1">
      <c r="A15598" s="576"/>
    </row>
    <row r="15599" spans="1:1" s="556" customFormat="1" ht="12" hidden="1" customHeight="1">
      <c r="A15599" s="576"/>
    </row>
    <row r="15600" spans="1:1" s="556" customFormat="1" ht="12" hidden="1" customHeight="1">
      <c r="A15600" s="576"/>
    </row>
    <row r="15601" spans="1:1" s="556" customFormat="1" ht="12" hidden="1" customHeight="1">
      <c r="A15601" s="576"/>
    </row>
    <row r="15602" spans="1:1" s="556" customFormat="1" ht="12" hidden="1" customHeight="1">
      <c r="A15602" s="576"/>
    </row>
    <row r="15603" spans="1:1" s="556" customFormat="1" ht="12" hidden="1" customHeight="1">
      <c r="A15603" s="576"/>
    </row>
    <row r="15604" spans="1:1" s="556" customFormat="1" ht="12" hidden="1" customHeight="1">
      <c r="A15604" s="576"/>
    </row>
    <row r="15605" spans="1:1" s="556" customFormat="1" ht="12" hidden="1" customHeight="1">
      <c r="A15605" s="576"/>
    </row>
    <row r="15606" spans="1:1" s="556" customFormat="1" ht="12" hidden="1" customHeight="1">
      <c r="A15606" s="576"/>
    </row>
    <row r="15607" spans="1:1" s="556" customFormat="1" ht="12" hidden="1" customHeight="1">
      <c r="A15607" s="576"/>
    </row>
    <row r="15608" spans="1:1" s="556" customFormat="1" ht="12" hidden="1" customHeight="1">
      <c r="A15608" s="576"/>
    </row>
    <row r="15609" spans="1:1" s="556" customFormat="1" ht="12" hidden="1" customHeight="1">
      <c r="A15609" s="576"/>
    </row>
    <row r="15610" spans="1:1" s="556" customFormat="1" ht="12" hidden="1" customHeight="1">
      <c r="A15610" s="576"/>
    </row>
    <row r="15611" spans="1:1" s="556" customFormat="1" ht="12" hidden="1" customHeight="1">
      <c r="A15611" s="576"/>
    </row>
    <row r="15612" spans="1:1" s="556" customFormat="1" ht="12" hidden="1" customHeight="1">
      <c r="A15612" s="576"/>
    </row>
    <row r="15613" spans="1:1" s="556" customFormat="1" ht="12" hidden="1" customHeight="1">
      <c r="A15613" s="576"/>
    </row>
    <row r="15614" spans="1:1" s="556" customFormat="1" ht="12" hidden="1" customHeight="1">
      <c r="A15614" s="576"/>
    </row>
    <row r="15615" spans="1:1" s="556" customFormat="1" ht="12" hidden="1" customHeight="1">
      <c r="A15615" s="576"/>
    </row>
    <row r="15616" spans="1:1" s="556" customFormat="1" ht="12" hidden="1" customHeight="1">
      <c r="A15616" s="576"/>
    </row>
    <row r="15617" spans="1:1" s="556" customFormat="1" ht="12" hidden="1" customHeight="1">
      <c r="A15617" s="576"/>
    </row>
    <row r="15618" spans="1:1" s="556" customFormat="1" ht="12" hidden="1" customHeight="1">
      <c r="A15618" s="576"/>
    </row>
    <row r="15619" spans="1:1" s="556" customFormat="1" ht="12" hidden="1" customHeight="1">
      <c r="A15619" s="576"/>
    </row>
    <row r="15620" spans="1:1" s="556" customFormat="1" ht="12" hidden="1" customHeight="1">
      <c r="A15620" s="576"/>
    </row>
    <row r="15621" spans="1:1" s="556" customFormat="1" ht="12" hidden="1" customHeight="1">
      <c r="A15621" s="576"/>
    </row>
    <row r="15622" spans="1:1" s="556" customFormat="1" ht="12" hidden="1" customHeight="1">
      <c r="A15622" s="576"/>
    </row>
    <row r="15623" spans="1:1" s="556" customFormat="1" ht="12" hidden="1" customHeight="1">
      <c r="A15623" s="576"/>
    </row>
    <row r="15624" spans="1:1" s="556" customFormat="1" ht="12" hidden="1" customHeight="1">
      <c r="A15624" s="576"/>
    </row>
    <row r="15625" spans="1:1" s="556" customFormat="1" ht="12" hidden="1" customHeight="1">
      <c r="A15625" s="576"/>
    </row>
    <row r="15626" spans="1:1" s="556" customFormat="1" ht="12" hidden="1" customHeight="1">
      <c r="A15626" s="576"/>
    </row>
    <row r="15627" spans="1:1" s="556" customFormat="1" ht="12" hidden="1" customHeight="1">
      <c r="A15627" s="576"/>
    </row>
    <row r="15628" spans="1:1" s="556" customFormat="1" ht="12" hidden="1" customHeight="1">
      <c r="A15628" s="576"/>
    </row>
    <row r="15629" spans="1:1" s="556" customFormat="1" ht="12" hidden="1" customHeight="1">
      <c r="A15629" s="576"/>
    </row>
    <row r="15630" spans="1:1" s="556" customFormat="1" ht="12" hidden="1" customHeight="1">
      <c r="A15630" s="576"/>
    </row>
    <row r="15631" spans="1:1" s="556" customFormat="1" ht="12" hidden="1" customHeight="1">
      <c r="A15631" s="576"/>
    </row>
    <row r="15632" spans="1:1" s="556" customFormat="1" ht="12" hidden="1" customHeight="1">
      <c r="A15632" s="576"/>
    </row>
    <row r="15633" spans="1:1" s="556" customFormat="1" ht="12" hidden="1" customHeight="1">
      <c r="A15633" s="576"/>
    </row>
    <row r="15634" spans="1:1" s="556" customFormat="1" ht="12" hidden="1" customHeight="1">
      <c r="A15634" s="576"/>
    </row>
    <row r="15635" spans="1:1" s="556" customFormat="1" ht="12" hidden="1" customHeight="1">
      <c r="A15635" s="576"/>
    </row>
    <row r="15636" spans="1:1" s="556" customFormat="1" ht="12" hidden="1" customHeight="1">
      <c r="A15636" s="576"/>
    </row>
    <row r="15637" spans="1:1" s="556" customFormat="1" ht="12" hidden="1" customHeight="1">
      <c r="A15637" s="576"/>
    </row>
    <row r="15638" spans="1:1" s="556" customFormat="1" ht="12" hidden="1" customHeight="1">
      <c r="A15638" s="576"/>
    </row>
    <row r="15639" spans="1:1" s="556" customFormat="1" ht="12" hidden="1" customHeight="1">
      <c r="A15639" s="576"/>
    </row>
    <row r="15640" spans="1:1" s="556" customFormat="1" ht="12" hidden="1" customHeight="1">
      <c r="A15640" s="576"/>
    </row>
    <row r="15641" spans="1:1" s="556" customFormat="1" ht="12" hidden="1" customHeight="1">
      <c r="A15641" s="576"/>
    </row>
    <row r="15642" spans="1:1" s="556" customFormat="1" ht="12" hidden="1" customHeight="1">
      <c r="A15642" s="576"/>
    </row>
    <row r="15643" spans="1:1" s="556" customFormat="1" ht="12" hidden="1" customHeight="1">
      <c r="A15643" s="576"/>
    </row>
    <row r="15644" spans="1:1" s="556" customFormat="1" ht="12" hidden="1" customHeight="1">
      <c r="A15644" s="576"/>
    </row>
    <row r="15645" spans="1:1" s="556" customFormat="1" ht="12" hidden="1" customHeight="1">
      <c r="A15645" s="576"/>
    </row>
    <row r="15646" spans="1:1" s="556" customFormat="1" ht="12" hidden="1" customHeight="1">
      <c r="A15646" s="576"/>
    </row>
    <row r="15647" spans="1:1" s="556" customFormat="1" ht="12" hidden="1" customHeight="1">
      <c r="A15647" s="576"/>
    </row>
    <row r="15648" spans="1:1" s="556" customFormat="1" ht="12" hidden="1" customHeight="1">
      <c r="A15648" s="576"/>
    </row>
    <row r="15649" spans="1:1" s="556" customFormat="1" ht="12" hidden="1" customHeight="1">
      <c r="A15649" s="576"/>
    </row>
    <row r="15650" spans="1:1" s="556" customFormat="1" ht="12" hidden="1" customHeight="1">
      <c r="A15650" s="576"/>
    </row>
    <row r="15651" spans="1:1" s="556" customFormat="1" ht="12" hidden="1" customHeight="1">
      <c r="A15651" s="576"/>
    </row>
    <row r="15652" spans="1:1" s="556" customFormat="1" ht="12" hidden="1" customHeight="1">
      <c r="A15652" s="576"/>
    </row>
    <row r="15653" spans="1:1" s="556" customFormat="1" ht="12" hidden="1" customHeight="1">
      <c r="A15653" s="576"/>
    </row>
    <row r="15654" spans="1:1" s="556" customFormat="1" ht="12" hidden="1" customHeight="1">
      <c r="A15654" s="576"/>
    </row>
    <row r="15655" spans="1:1" s="556" customFormat="1" ht="12" hidden="1" customHeight="1">
      <c r="A15655" s="576"/>
    </row>
    <row r="15656" spans="1:1" s="556" customFormat="1" ht="12" hidden="1" customHeight="1">
      <c r="A15656" s="576"/>
    </row>
    <row r="15657" spans="1:1" s="556" customFormat="1" ht="12" hidden="1" customHeight="1">
      <c r="A15657" s="576"/>
    </row>
    <row r="15658" spans="1:1" s="556" customFormat="1" ht="12" hidden="1" customHeight="1">
      <c r="A15658" s="576"/>
    </row>
    <row r="15659" spans="1:1" s="556" customFormat="1" ht="12" hidden="1" customHeight="1">
      <c r="A15659" s="576"/>
    </row>
    <row r="15660" spans="1:1" s="556" customFormat="1" ht="12" hidden="1" customHeight="1">
      <c r="A15660" s="576"/>
    </row>
    <row r="15661" spans="1:1" s="556" customFormat="1" ht="12" hidden="1" customHeight="1">
      <c r="A15661" s="576"/>
    </row>
    <row r="15662" spans="1:1" s="556" customFormat="1" ht="12" hidden="1" customHeight="1">
      <c r="A15662" s="576"/>
    </row>
    <row r="15663" spans="1:1" s="556" customFormat="1" ht="12" hidden="1" customHeight="1">
      <c r="A15663" s="576"/>
    </row>
    <row r="15664" spans="1:1" s="556" customFormat="1" ht="12" hidden="1" customHeight="1">
      <c r="A15664" s="576"/>
    </row>
    <row r="15665" spans="1:1" s="556" customFormat="1" ht="12" hidden="1" customHeight="1">
      <c r="A15665" s="576"/>
    </row>
    <row r="15666" spans="1:1" s="556" customFormat="1" ht="12" hidden="1" customHeight="1">
      <c r="A15666" s="576"/>
    </row>
    <row r="15667" spans="1:1" s="556" customFormat="1" ht="12" hidden="1" customHeight="1">
      <c r="A15667" s="576"/>
    </row>
    <row r="15668" spans="1:1" s="556" customFormat="1" ht="12" hidden="1" customHeight="1">
      <c r="A15668" s="576"/>
    </row>
    <row r="15669" spans="1:1" s="556" customFormat="1" ht="12" hidden="1" customHeight="1">
      <c r="A15669" s="576"/>
    </row>
    <row r="15670" spans="1:1" s="556" customFormat="1" ht="12" hidden="1" customHeight="1">
      <c r="A15670" s="576"/>
    </row>
    <row r="15671" spans="1:1" s="556" customFormat="1" ht="12" hidden="1" customHeight="1">
      <c r="A15671" s="576"/>
    </row>
    <row r="15672" spans="1:1" s="556" customFormat="1" ht="12" hidden="1" customHeight="1">
      <c r="A15672" s="576"/>
    </row>
    <row r="15673" spans="1:1" s="556" customFormat="1" ht="12" hidden="1" customHeight="1">
      <c r="A15673" s="576"/>
    </row>
    <row r="15674" spans="1:1" s="556" customFormat="1" ht="12" hidden="1" customHeight="1">
      <c r="A15674" s="576"/>
    </row>
    <row r="15675" spans="1:1" s="556" customFormat="1" ht="12" hidden="1" customHeight="1">
      <c r="A15675" s="576"/>
    </row>
    <row r="15676" spans="1:1" s="556" customFormat="1" ht="12" hidden="1" customHeight="1">
      <c r="A15676" s="576"/>
    </row>
    <row r="15677" spans="1:1" s="556" customFormat="1" ht="12" hidden="1" customHeight="1">
      <c r="A15677" s="576"/>
    </row>
    <row r="15678" spans="1:1" s="556" customFormat="1" ht="12" hidden="1" customHeight="1">
      <c r="A15678" s="576"/>
    </row>
    <row r="15679" spans="1:1" s="556" customFormat="1" ht="12" hidden="1" customHeight="1">
      <c r="A15679" s="576"/>
    </row>
    <row r="15680" spans="1:1" s="556" customFormat="1" ht="12" hidden="1" customHeight="1">
      <c r="A15680" s="576"/>
    </row>
    <row r="15681" spans="1:1" s="556" customFormat="1" ht="12" hidden="1" customHeight="1">
      <c r="A15681" s="576"/>
    </row>
    <row r="15682" spans="1:1" s="556" customFormat="1" ht="12" hidden="1" customHeight="1">
      <c r="A15682" s="576"/>
    </row>
    <row r="15683" spans="1:1" s="556" customFormat="1" ht="12" hidden="1" customHeight="1">
      <c r="A15683" s="576"/>
    </row>
    <row r="15684" spans="1:1" s="556" customFormat="1" ht="12" hidden="1" customHeight="1">
      <c r="A15684" s="576"/>
    </row>
    <row r="15685" spans="1:1" s="556" customFormat="1" ht="12" hidden="1" customHeight="1">
      <c r="A15685" s="576"/>
    </row>
    <row r="15686" spans="1:1" s="556" customFormat="1" ht="12" hidden="1" customHeight="1">
      <c r="A15686" s="576"/>
    </row>
    <row r="15687" spans="1:1" s="556" customFormat="1" ht="12" hidden="1" customHeight="1">
      <c r="A15687" s="576"/>
    </row>
    <row r="15688" spans="1:1" s="556" customFormat="1" ht="12" hidden="1" customHeight="1">
      <c r="A15688" s="576"/>
    </row>
    <row r="15689" spans="1:1" s="556" customFormat="1" ht="12" hidden="1" customHeight="1">
      <c r="A15689" s="576"/>
    </row>
    <row r="15690" spans="1:1" s="556" customFormat="1" ht="12" hidden="1" customHeight="1">
      <c r="A15690" s="576"/>
    </row>
    <row r="15691" spans="1:1" s="556" customFormat="1" ht="12" hidden="1" customHeight="1">
      <c r="A15691" s="576"/>
    </row>
    <row r="15692" spans="1:1" s="556" customFormat="1" ht="12" hidden="1" customHeight="1">
      <c r="A15692" s="576"/>
    </row>
    <row r="15693" spans="1:1" s="556" customFormat="1" ht="12" hidden="1" customHeight="1">
      <c r="A15693" s="576"/>
    </row>
    <row r="15694" spans="1:1" s="556" customFormat="1" ht="12" hidden="1" customHeight="1">
      <c r="A15694" s="576"/>
    </row>
    <row r="15695" spans="1:1" s="556" customFormat="1" ht="12" hidden="1" customHeight="1">
      <c r="A15695" s="576"/>
    </row>
    <row r="15696" spans="1:1" s="556" customFormat="1" ht="12" hidden="1" customHeight="1">
      <c r="A15696" s="576"/>
    </row>
    <row r="15697" spans="1:1" s="556" customFormat="1" ht="12" hidden="1" customHeight="1">
      <c r="A15697" s="576"/>
    </row>
    <row r="15698" spans="1:1" s="556" customFormat="1" ht="12" hidden="1" customHeight="1">
      <c r="A15698" s="576"/>
    </row>
    <row r="15699" spans="1:1" s="556" customFormat="1" ht="12" hidden="1" customHeight="1">
      <c r="A15699" s="576"/>
    </row>
    <row r="15700" spans="1:1" s="556" customFormat="1" ht="12" hidden="1" customHeight="1">
      <c r="A15700" s="576"/>
    </row>
    <row r="15701" spans="1:1" s="556" customFormat="1" ht="12" hidden="1" customHeight="1">
      <c r="A15701" s="576"/>
    </row>
    <row r="15702" spans="1:1" s="556" customFormat="1" ht="12" hidden="1" customHeight="1">
      <c r="A15702" s="576"/>
    </row>
    <row r="15703" spans="1:1" s="556" customFormat="1" ht="12" hidden="1" customHeight="1">
      <c r="A15703" s="576"/>
    </row>
    <row r="15704" spans="1:1" s="556" customFormat="1" ht="12" hidden="1" customHeight="1">
      <c r="A15704" s="576"/>
    </row>
    <row r="15705" spans="1:1" s="556" customFormat="1" ht="12" hidden="1" customHeight="1">
      <c r="A15705" s="576"/>
    </row>
    <row r="15706" spans="1:1" s="556" customFormat="1" ht="12" hidden="1" customHeight="1">
      <c r="A15706" s="576"/>
    </row>
    <row r="15707" spans="1:1" s="556" customFormat="1" ht="12" hidden="1" customHeight="1">
      <c r="A15707" s="576"/>
    </row>
    <row r="15708" spans="1:1" s="556" customFormat="1" ht="12" hidden="1" customHeight="1">
      <c r="A15708" s="576"/>
    </row>
    <row r="15709" spans="1:1" s="556" customFormat="1" ht="12" hidden="1" customHeight="1">
      <c r="A15709" s="576"/>
    </row>
    <row r="15710" spans="1:1" s="556" customFormat="1" ht="12" hidden="1" customHeight="1">
      <c r="A15710" s="576"/>
    </row>
    <row r="15711" spans="1:1" s="556" customFormat="1" ht="12" hidden="1" customHeight="1">
      <c r="A15711" s="576"/>
    </row>
    <row r="15712" spans="1:1" s="556" customFormat="1" ht="12" hidden="1" customHeight="1">
      <c r="A15712" s="576"/>
    </row>
    <row r="15713" spans="1:1" s="556" customFormat="1" ht="12" hidden="1" customHeight="1">
      <c r="A15713" s="576"/>
    </row>
    <row r="15714" spans="1:1" s="556" customFormat="1" ht="12" hidden="1" customHeight="1">
      <c r="A15714" s="576"/>
    </row>
    <row r="15715" spans="1:1" s="556" customFormat="1" ht="12" hidden="1" customHeight="1">
      <c r="A15715" s="576"/>
    </row>
    <row r="15716" spans="1:1" s="556" customFormat="1" ht="12" hidden="1" customHeight="1">
      <c r="A15716" s="576"/>
    </row>
    <row r="15717" spans="1:1" s="556" customFormat="1" ht="12" hidden="1" customHeight="1">
      <c r="A15717" s="576"/>
    </row>
    <row r="15718" spans="1:1" s="556" customFormat="1" ht="12" hidden="1" customHeight="1">
      <c r="A15718" s="576"/>
    </row>
    <row r="15719" spans="1:1" s="556" customFormat="1" ht="12" hidden="1" customHeight="1">
      <c r="A15719" s="576"/>
    </row>
    <row r="15720" spans="1:1" s="556" customFormat="1" ht="12" hidden="1" customHeight="1">
      <c r="A15720" s="576"/>
    </row>
    <row r="15721" spans="1:1" s="556" customFormat="1" ht="12" hidden="1" customHeight="1">
      <c r="A15721" s="576"/>
    </row>
    <row r="15722" spans="1:1" s="556" customFormat="1" ht="12" hidden="1" customHeight="1">
      <c r="A15722" s="576"/>
    </row>
    <row r="15723" spans="1:1" s="556" customFormat="1" ht="12" hidden="1" customHeight="1">
      <c r="A15723" s="576"/>
    </row>
    <row r="15724" spans="1:1" s="556" customFormat="1" ht="12" hidden="1" customHeight="1">
      <c r="A15724" s="576"/>
    </row>
    <row r="15725" spans="1:1" s="556" customFormat="1" ht="12" hidden="1" customHeight="1">
      <c r="A15725" s="576"/>
    </row>
    <row r="15726" spans="1:1" s="556" customFormat="1" ht="12" hidden="1" customHeight="1">
      <c r="A15726" s="576"/>
    </row>
    <row r="15727" spans="1:1" s="556" customFormat="1" ht="12" hidden="1" customHeight="1">
      <c r="A15727" s="576"/>
    </row>
    <row r="15728" spans="1:1" s="556" customFormat="1" ht="12" hidden="1" customHeight="1">
      <c r="A15728" s="576"/>
    </row>
    <row r="15729" spans="1:1" s="556" customFormat="1" ht="12" hidden="1" customHeight="1">
      <c r="A15729" s="576"/>
    </row>
    <row r="15730" spans="1:1" s="556" customFormat="1" ht="12" hidden="1" customHeight="1">
      <c r="A15730" s="576"/>
    </row>
    <row r="15731" spans="1:1" s="556" customFormat="1" ht="12" hidden="1" customHeight="1">
      <c r="A15731" s="576"/>
    </row>
    <row r="15732" spans="1:1" s="556" customFormat="1" ht="12" hidden="1" customHeight="1">
      <c r="A15732" s="576"/>
    </row>
    <row r="15733" spans="1:1" s="556" customFormat="1" ht="12" hidden="1" customHeight="1">
      <c r="A15733" s="576"/>
    </row>
    <row r="15734" spans="1:1" s="556" customFormat="1" ht="12" hidden="1" customHeight="1">
      <c r="A15734" s="576"/>
    </row>
    <row r="15735" spans="1:1" s="556" customFormat="1" ht="12" hidden="1" customHeight="1">
      <c r="A15735" s="576"/>
    </row>
    <row r="15736" spans="1:1" s="556" customFormat="1" ht="12" hidden="1" customHeight="1">
      <c r="A15736" s="576"/>
    </row>
    <row r="15737" spans="1:1" s="556" customFormat="1" ht="12" hidden="1" customHeight="1">
      <c r="A15737" s="576"/>
    </row>
    <row r="15738" spans="1:1" s="556" customFormat="1" ht="12" hidden="1" customHeight="1">
      <c r="A15738" s="576"/>
    </row>
    <row r="15739" spans="1:1" s="556" customFormat="1" ht="12" hidden="1" customHeight="1">
      <c r="A15739" s="576"/>
    </row>
    <row r="15740" spans="1:1" s="556" customFormat="1" ht="12" hidden="1" customHeight="1">
      <c r="A15740" s="576"/>
    </row>
    <row r="15741" spans="1:1" s="556" customFormat="1" ht="12" hidden="1" customHeight="1">
      <c r="A15741" s="576"/>
    </row>
    <row r="15742" spans="1:1" s="556" customFormat="1" ht="12" hidden="1" customHeight="1">
      <c r="A15742" s="576"/>
    </row>
    <row r="15743" spans="1:1" s="556" customFormat="1" ht="12" hidden="1" customHeight="1">
      <c r="A15743" s="576"/>
    </row>
    <row r="15744" spans="1:1" s="556" customFormat="1" ht="12" hidden="1" customHeight="1">
      <c r="A15744" s="576"/>
    </row>
    <row r="15745" spans="1:1" s="556" customFormat="1" ht="12" hidden="1" customHeight="1">
      <c r="A15745" s="576"/>
    </row>
    <row r="15746" spans="1:1" s="556" customFormat="1" ht="12" hidden="1" customHeight="1">
      <c r="A15746" s="576"/>
    </row>
    <row r="15747" spans="1:1" s="556" customFormat="1" ht="12" hidden="1" customHeight="1">
      <c r="A15747" s="576"/>
    </row>
    <row r="15748" spans="1:1" s="556" customFormat="1" ht="12" hidden="1" customHeight="1">
      <c r="A15748" s="576"/>
    </row>
    <row r="15749" spans="1:1" s="556" customFormat="1" ht="12" hidden="1" customHeight="1">
      <c r="A15749" s="576"/>
    </row>
    <row r="15750" spans="1:1" s="556" customFormat="1" ht="12" hidden="1" customHeight="1">
      <c r="A15750" s="576"/>
    </row>
    <row r="15751" spans="1:1" s="556" customFormat="1" ht="12" hidden="1" customHeight="1">
      <c r="A15751" s="576"/>
    </row>
    <row r="15752" spans="1:1" s="556" customFormat="1" ht="12" hidden="1" customHeight="1">
      <c r="A15752" s="576"/>
    </row>
    <row r="15753" spans="1:1" s="556" customFormat="1" ht="12" hidden="1" customHeight="1">
      <c r="A15753" s="576"/>
    </row>
    <row r="15754" spans="1:1" s="556" customFormat="1" ht="12" hidden="1" customHeight="1">
      <c r="A15754" s="576"/>
    </row>
    <row r="15755" spans="1:1" s="556" customFormat="1" ht="12" hidden="1" customHeight="1">
      <c r="A15755" s="576"/>
    </row>
    <row r="15756" spans="1:1" s="556" customFormat="1" ht="12" hidden="1" customHeight="1">
      <c r="A15756" s="576"/>
    </row>
    <row r="15757" spans="1:1" s="556" customFormat="1" ht="12" hidden="1" customHeight="1">
      <c r="A15757" s="576"/>
    </row>
    <row r="15758" spans="1:1" s="556" customFormat="1" ht="12" hidden="1" customHeight="1">
      <c r="A15758" s="576"/>
    </row>
    <row r="15759" spans="1:1" s="556" customFormat="1" ht="12" hidden="1" customHeight="1">
      <c r="A15759" s="576"/>
    </row>
    <row r="15760" spans="1:1" s="556" customFormat="1" ht="12" hidden="1" customHeight="1">
      <c r="A15760" s="576"/>
    </row>
    <row r="15761" spans="1:1" s="556" customFormat="1" ht="12" hidden="1" customHeight="1">
      <c r="A15761" s="576"/>
    </row>
    <row r="15762" spans="1:1" s="556" customFormat="1" ht="12" hidden="1" customHeight="1">
      <c r="A15762" s="576"/>
    </row>
    <row r="15763" spans="1:1" s="556" customFormat="1" ht="12" hidden="1" customHeight="1">
      <c r="A15763" s="576"/>
    </row>
    <row r="15764" spans="1:1" s="556" customFormat="1" ht="12" hidden="1" customHeight="1">
      <c r="A15764" s="576"/>
    </row>
    <row r="15765" spans="1:1" s="556" customFormat="1" ht="12" hidden="1" customHeight="1">
      <c r="A15765" s="576"/>
    </row>
    <row r="15766" spans="1:1" s="556" customFormat="1" ht="12" hidden="1" customHeight="1">
      <c r="A15766" s="576"/>
    </row>
    <row r="15767" spans="1:1" s="556" customFormat="1" ht="12" hidden="1" customHeight="1">
      <c r="A15767" s="576"/>
    </row>
    <row r="15768" spans="1:1" s="556" customFormat="1" ht="12" hidden="1" customHeight="1">
      <c r="A15768" s="576"/>
    </row>
    <row r="15769" spans="1:1" s="556" customFormat="1" ht="12" hidden="1" customHeight="1">
      <c r="A15769" s="576"/>
    </row>
    <row r="15770" spans="1:1" s="556" customFormat="1" ht="12" hidden="1" customHeight="1">
      <c r="A15770" s="576"/>
    </row>
    <row r="15771" spans="1:1" s="556" customFormat="1" ht="12" hidden="1" customHeight="1">
      <c r="A15771" s="576"/>
    </row>
    <row r="15772" spans="1:1" s="556" customFormat="1" ht="12" hidden="1" customHeight="1">
      <c r="A15772" s="576"/>
    </row>
    <row r="15773" spans="1:1" s="556" customFormat="1" ht="12" hidden="1" customHeight="1">
      <c r="A15773" s="576"/>
    </row>
    <row r="15774" spans="1:1" s="556" customFormat="1" ht="12" hidden="1" customHeight="1">
      <c r="A15774" s="576"/>
    </row>
    <row r="15775" spans="1:1" s="556" customFormat="1" ht="12" hidden="1" customHeight="1">
      <c r="A15775" s="576"/>
    </row>
    <row r="15776" spans="1:1" s="556" customFormat="1" ht="12" hidden="1" customHeight="1">
      <c r="A15776" s="576"/>
    </row>
    <row r="15777" spans="1:1" s="556" customFormat="1" ht="12" hidden="1" customHeight="1">
      <c r="A15777" s="576"/>
    </row>
    <row r="15778" spans="1:1" s="556" customFormat="1" ht="12" hidden="1" customHeight="1">
      <c r="A15778" s="576"/>
    </row>
    <row r="15779" spans="1:1" s="556" customFormat="1" ht="12" hidden="1" customHeight="1">
      <c r="A15779" s="576"/>
    </row>
    <row r="15780" spans="1:1" s="556" customFormat="1" ht="12" hidden="1" customHeight="1">
      <c r="A15780" s="576"/>
    </row>
    <row r="15781" spans="1:1" s="556" customFormat="1" ht="12" hidden="1" customHeight="1">
      <c r="A15781" s="576"/>
    </row>
    <row r="15782" spans="1:1" s="556" customFormat="1" ht="12" hidden="1" customHeight="1">
      <c r="A15782" s="576"/>
    </row>
    <row r="15783" spans="1:1" s="556" customFormat="1" ht="12" hidden="1" customHeight="1">
      <c r="A15783" s="576"/>
    </row>
    <row r="15784" spans="1:1" s="556" customFormat="1" ht="12" hidden="1" customHeight="1">
      <c r="A15784" s="576"/>
    </row>
    <row r="15785" spans="1:1" s="556" customFormat="1" ht="12" hidden="1" customHeight="1">
      <c r="A15785" s="576"/>
    </row>
    <row r="15786" spans="1:1" s="556" customFormat="1" ht="12" hidden="1" customHeight="1">
      <c r="A15786" s="576"/>
    </row>
    <row r="15787" spans="1:1" s="556" customFormat="1" ht="12" hidden="1" customHeight="1">
      <c r="A15787" s="576"/>
    </row>
    <row r="15788" spans="1:1" s="556" customFormat="1" ht="12" hidden="1" customHeight="1">
      <c r="A15788" s="576"/>
    </row>
    <row r="15789" spans="1:1" s="556" customFormat="1" ht="12" hidden="1" customHeight="1">
      <c r="A15789" s="576"/>
    </row>
    <row r="15790" spans="1:1" s="556" customFormat="1" ht="12" hidden="1" customHeight="1">
      <c r="A15790" s="576"/>
    </row>
    <row r="15791" spans="1:1" s="556" customFormat="1" ht="12" hidden="1" customHeight="1">
      <c r="A15791" s="576"/>
    </row>
    <row r="15792" spans="1:1" s="556" customFormat="1" ht="12" hidden="1" customHeight="1">
      <c r="A15792" s="576"/>
    </row>
    <row r="15793" spans="1:1" s="556" customFormat="1" ht="12" hidden="1" customHeight="1">
      <c r="A15793" s="576"/>
    </row>
    <row r="15794" spans="1:1" s="556" customFormat="1" ht="12" hidden="1" customHeight="1">
      <c r="A15794" s="576"/>
    </row>
    <row r="15795" spans="1:1" s="556" customFormat="1" ht="12" hidden="1" customHeight="1">
      <c r="A15795" s="576"/>
    </row>
    <row r="15796" spans="1:1" s="556" customFormat="1" ht="12" hidden="1" customHeight="1">
      <c r="A15796" s="576"/>
    </row>
    <row r="15797" spans="1:1" s="556" customFormat="1" ht="12" hidden="1" customHeight="1">
      <c r="A15797" s="576"/>
    </row>
    <row r="15798" spans="1:1" s="556" customFormat="1" ht="12" hidden="1" customHeight="1">
      <c r="A15798" s="576"/>
    </row>
    <row r="15799" spans="1:1" s="556" customFormat="1" ht="12" hidden="1" customHeight="1">
      <c r="A15799" s="576"/>
    </row>
    <row r="15800" spans="1:1" s="556" customFormat="1" ht="12" hidden="1" customHeight="1">
      <c r="A15800" s="576"/>
    </row>
    <row r="15801" spans="1:1" s="556" customFormat="1" ht="12" hidden="1" customHeight="1">
      <c r="A15801" s="576"/>
    </row>
    <row r="15802" spans="1:1" s="556" customFormat="1" ht="12" hidden="1" customHeight="1">
      <c r="A15802" s="576"/>
    </row>
    <row r="15803" spans="1:1" s="556" customFormat="1" ht="12" hidden="1" customHeight="1">
      <c r="A15803" s="576"/>
    </row>
    <row r="15804" spans="1:1" s="556" customFormat="1" ht="12" hidden="1" customHeight="1">
      <c r="A15804" s="576"/>
    </row>
    <row r="15805" spans="1:1" s="556" customFormat="1" ht="12" hidden="1" customHeight="1">
      <c r="A15805" s="576"/>
    </row>
    <row r="15806" spans="1:1" s="556" customFormat="1" ht="12" hidden="1" customHeight="1">
      <c r="A15806" s="576"/>
    </row>
    <row r="15807" spans="1:1" s="556" customFormat="1" ht="12" hidden="1" customHeight="1">
      <c r="A15807" s="576"/>
    </row>
    <row r="15808" spans="1:1" s="556" customFormat="1" ht="12" hidden="1" customHeight="1">
      <c r="A15808" s="576"/>
    </row>
    <row r="15809" spans="1:1" s="556" customFormat="1" ht="12" hidden="1" customHeight="1">
      <c r="A15809" s="576"/>
    </row>
    <row r="15810" spans="1:1" s="556" customFormat="1" ht="12" hidden="1" customHeight="1">
      <c r="A15810" s="576"/>
    </row>
    <row r="15811" spans="1:1" s="556" customFormat="1" ht="12" hidden="1" customHeight="1">
      <c r="A15811" s="576"/>
    </row>
    <row r="15812" spans="1:1" s="556" customFormat="1" ht="12" hidden="1" customHeight="1">
      <c r="A15812" s="576"/>
    </row>
    <row r="15813" spans="1:1" s="556" customFormat="1" ht="12" hidden="1" customHeight="1">
      <c r="A15813" s="576"/>
    </row>
    <row r="15814" spans="1:1" s="556" customFormat="1" ht="12" hidden="1" customHeight="1">
      <c r="A15814" s="576"/>
    </row>
    <row r="15815" spans="1:1" s="556" customFormat="1" ht="12" hidden="1" customHeight="1">
      <c r="A15815" s="576"/>
    </row>
    <row r="15816" spans="1:1" s="556" customFormat="1" ht="12" hidden="1" customHeight="1">
      <c r="A15816" s="576"/>
    </row>
    <row r="15817" spans="1:1" s="556" customFormat="1" ht="12" hidden="1" customHeight="1">
      <c r="A15817" s="576"/>
    </row>
    <row r="15818" spans="1:1" s="556" customFormat="1" ht="12" hidden="1" customHeight="1">
      <c r="A15818" s="576"/>
    </row>
    <row r="15819" spans="1:1" s="556" customFormat="1" ht="12" hidden="1" customHeight="1">
      <c r="A15819" s="576"/>
    </row>
    <row r="15820" spans="1:1" s="556" customFormat="1" ht="12" hidden="1" customHeight="1">
      <c r="A15820" s="576"/>
    </row>
    <row r="15821" spans="1:1" s="556" customFormat="1" ht="12" hidden="1" customHeight="1">
      <c r="A15821" s="576"/>
    </row>
    <row r="15822" spans="1:1" s="556" customFormat="1" ht="12" hidden="1" customHeight="1">
      <c r="A15822" s="576"/>
    </row>
    <row r="15823" spans="1:1" s="556" customFormat="1" ht="12" hidden="1" customHeight="1">
      <c r="A15823" s="576"/>
    </row>
    <row r="15824" spans="1:1" s="556" customFormat="1" ht="12" hidden="1" customHeight="1">
      <c r="A15824" s="576"/>
    </row>
    <row r="15825" spans="1:1" s="556" customFormat="1" ht="12" hidden="1" customHeight="1">
      <c r="A15825" s="576"/>
    </row>
    <row r="15826" spans="1:1" s="556" customFormat="1" ht="12" hidden="1" customHeight="1">
      <c r="A15826" s="576"/>
    </row>
    <row r="15827" spans="1:1" s="556" customFormat="1" ht="12" hidden="1" customHeight="1">
      <c r="A15827" s="576"/>
    </row>
    <row r="15828" spans="1:1" s="556" customFormat="1" ht="12" hidden="1" customHeight="1">
      <c r="A15828" s="576"/>
    </row>
    <row r="15829" spans="1:1" s="556" customFormat="1" ht="12" hidden="1" customHeight="1">
      <c r="A15829" s="576"/>
    </row>
    <row r="15830" spans="1:1" s="556" customFormat="1" ht="12" hidden="1" customHeight="1">
      <c r="A15830" s="576"/>
    </row>
    <row r="15831" spans="1:1" s="556" customFormat="1" ht="12" hidden="1" customHeight="1">
      <c r="A15831" s="576"/>
    </row>
    <row r="15832" spans="1:1" s="556" customFormat="1" ht="12" hidden="1" customHeight="1">
      <c r="A15832" s="576"/>
    </row>
    <row r="15833" spans="1:1" s="556" customFormat="1" ht="12" hidden="1" customHeight="1">
      <c r="A15833" s="576"/>
    </row>
    <row r="15834" spans="1:1" s="556" customFormat="1" ht="12" hidden="1" customHeight="1">
      <c r="A15834" s="576"/>
    </row>
    <row r="15835" spans="1:1" s="556" customFormat="1" ht="12" hidden="1" customHeight="1">
      <c r="A15835" s="576"/>
    </row>
    <row r="15836" spans="1:1" s="556" customFormat="1" ht="12" hidden="1" customHeight="1">
      <c r="A15836" s="576"/>
    </row>
    <row r="15837" spans="1:1" s="556" customFormat="1" ht="12" hidden="1" customHeight="1">
      <c r="A15837" s="576"/>
    </row>
    <row r="15838" spans="1:1" s="556" customFormat="1" ht="12" hidden="1" customHeight="1">
      <c r="A15838" s="576"/>
    </row>
    <row r="15839" spans="1:1" s="556" customFormat="1" ht="12" hidden="1" customHeight="1">
      <c r="A15839" s="576"/>
    </row>
    <row r="15840" spans="1:1" s="556" customFormat="1" ht="12" hidden="1" customHeight="1">
      <c r="A15840" s="576"/>
    </row>
    <row r="15841" spans="1:1" s="556" customFormat="1" ht="12" hidden="1" customHeight="1">
      <c r="A15841" s="576"/>
    </row>
    <row r="15842" spans="1:1" s="556" customFormat="1" ht="12" hidden="1" customHeight="1">
      <c r="A15842" s="576"/>
    </row>
    <row r="15843" spans="1:1" s="556" customFormat="1" ht="12" hidden="1" customHeight="1">
      <c r="A15843" s="576"/>
    </row>
    <row r="15844" spans="1:1" s="556" customFormat="1" ht="12" hidden="1" customHeight="1">
      <c r="A15844" s="576"/>
    </row>
    <row r="15845" spans="1:1" s="556" customFormat="1" ht="12" hidden="1" customHeight="1">
      <c r="A15845" s="576"/>
    </row>
    <row r="15846" spans="1:1" s="556" customFormat="1" ht="12" hidden="1" customHeight="1">
      <c r="A15846" s="576"/>
    </row>
    <row r="15847" spans="1:1" s="556" customFormat="1" ht="12" hidden="1" customHeight="1">
      <c r="A15847" s="576"/>
    </row>
    <row r="15848" spans="1:1" s="556" customFormat="1" ht="12" hidden="1" customHeight="1">
      <c r="A15848" s="576"/>
    </row>
    <row r="15849" spans="1:1" s="556" customFormat="1" ht="12" hidden="1" customHeight="1">
      <c r="A15849" s="576"/>
    </row>
    <row r="15850" spans="1:1" s="556" customFormat="1" ht="12" hidden="1" customHeight="1">
      <c r="A15850" s="576"/>
    </row>
    <row r="15851" spans="1:1" s="556" customFormat="1" ht="12" hidden="1" customHeight="1">
      <c r="A15851" s="576"/>
    </row>
    <row r="15852" spans="1:1" s="556" customFormat="1" ht="12" hidden="1" customHeight="1">
      <c r="A15852" s="576"/>
    </row>
    <row r="15853" spans="1:1" s="556" customFormat="1" ht="12" hidden="1" customHeight="1">
      <c r="A15853" s="576"/>
    </row>
    <row r="15854" spans="1:1" s="556" customFormat="1" ht="12" hidden="1" customHeight="1">
      <c r="A15854" s="576"/>
    </row>
    <row r="15855" spans="1:1" s="556" customFormat="1" ht="12" hidden="1" customHeight="1">
      <c r="A15855" s="576"/>
    </row>
    <row r="15856" spans="1:1" s="556" customFormat="1" ht="12" hidden="1" customHeight="1">
      <c r="A15856" s="576"/>
    </row>
    <row r="15857" spans="1:1" s="556" customFormat="1" ht="12" hidden="1" customHeight="1">
      <c r="A15857" s="576"/>
    </row>
    <row r="15858" spans="1:1" s="556" customFormat="1" ht="12" hidden="1" customHeight="1">
      <c r="A15858" s="576"/>
    </row>
    <row r="15859" spans="1:1" s="556" customFormat="1" ht="12" hidden="1" customHeight="1">
      <c r="A15859" s="576"/>
    </row>
    <row r="15860" spans="1:1" s="556" customFormat="1" ht="12" hidden="1" customHeight="1">
      <c r="A15860" s="576"/>
    </row>
    <row r="15861" spans="1:1" s="556" customFormat="1" ht="12" hidden="1" customHeight="1">
      <c r="A15861" s="576"/>
    </row>
    <row r="15862" spans="1:1" s="556" customFormat="1" ht="12" hidden="1" customHeight="1">
      <c r="A15862" s="576"/>
    </row>
    <row r="15863" spans="1:1" s="556" customFormat="1" ht="12" hidden="1" customHeight="1">
      <c r="A15863" s="576"/>
    </row>
    <row r="15864" spans="1:1" s="556" customFormat="1" ht="12" hidden="1" customHeight="1">
      <c r="A15864" s="576"/>
    </row>
    <row r="15865" spans="1:1" s="556" customFormat="1" ht="12" hidden="1" customHeight="1">
      <c r="A15865" s="576"/>
    </row>
    <row r="15866" spans="1:1" s="556" customFormat="1" ht="12" hidden="1" customHeight="1">
      <c r="A15866" s="576"/>
    </row>
    <row r="15867" spans="1:1" s="556" customFormat="1" ht="12" hidden="1" customHeight="1">
      <c r="A15867" s="576"/>
    </row>
    <row r="15868" spans="1:1" s="556" customFormat="1" ht="12" hidden="1" customHeight="1">
      <c r="A15868" s="576"/>
    </row>
    <row r="15869" spans="1:1" s="556" customFormat="1" ht="12" hidden="1" customHeight="1">
      <c r="A15869" s="576"/>
    </row>
    <row r="15870" spans="1:1" s="556" customFormat="1" ht="12" hidden="1" customHeight="1">
      <c r="A15870" s="576"/>
    </row>
    <row r="15871" spans="1:1" s="556" customFormat="1" ht="12" hidden="1" customHeight="1">
      <c r="A15871" s="576"/>
    </row>
    <row r="15872" spans="1:1" s="556" customFormat="1" ht="12" hidden="1" customHeight="1">
      <c r="A15872" s="576"/>
    </row>
    <row r="15873" spans="1:1" s="556" customFormat="1" ht="12" hidden="1" customHeight="1">
      <c r="A15873" s="576"/>
    </row>
    <row r="15874" spans="1:1" s="556" customFormat="1" ht="12" hidden="1" customHeight="1">
      <c r="A15874" s="576"/>
    </row>
    <row r="15875" spans="1:1" s="556" customFormat="1" ht="12" hidden="1" customHeight="1">
      <c r="A15875" s="576"/>
    </row>
    <row r="15876" spans="1:1" s="556" customFormat="1" ht="12" hidden="1" customHeight="1">
      <c r="A15876" s="576"/>
    </row>
    <row r="15877" spans="1:1" s="556" customFormat="1" ht="12" hidden="1" customHeight="1">
      <c r="A15877" s="576"/>
    </row>
    <row r="15878" spans="1:1" s="556" customFormat="1" ht="12" hidden="1" customHeight="1">
      <c r="A15878" s="576"/>
    </row>
    <row r="15879" spans="1:1" s="556" customFormat="1" ht="12" hidden="1" customHeight="1">
      <c r="A15879" s="576"/>
    </row>
    <row r="15880" spans="1:1" s="556" customFormat="1" ht="12" hidden="1" customHeight="1">
      <c r="A15880" s="576"/>
    </row>
    <row r="15881" spans="1:1" s="556" customFormat="1" ht="12" hidden="1" customHeight="1">
      <c r="A15881" s="576"/>
    </row>
    <row r="15882" spans="1:1" s="556" customFormat="1" ht="12" hidden="1" customHeight="1">
      <c r="A15882" s="576"/>
    </row>
    <row r="15883" spans="1:1" s="556" customFormat="1" ht="12" hidden="1" customHeight="1">
      <c r="A15883" s="576"/>
    </row>
    <row r="15884" spans="1:1" s="556" customFormat="1" ht="12" hidden="1" customHeight="1">
      <c r="A15884" s="576"/>
    </row>
    <row r="15885" spans="1:1" s="556" customFormat="1" ht="12" hidden="1" customHeight="1">
      <c r="A15885" s="576"/>
    </row>
    <row r="15886" spans="1:1" s="556" customFormat="1" ht="12" hidden="1" customHeight="1">
      <c r="A15886" s="576"/>
    </row>
    <row r="15887" spans="1:1" s="556" customFormat="1" ht="12" hidden="1" customHeight="1">
      <c r="A15887" s="576"/>
    </row>
    <row r="15888" spans="1:1" s="556" customFormat="1" ht="12" hidden="1" customHeight="1">
      <c r="A15888" s="576"/>
    </row>
    <row r="15889" spans="1:1" s="556" customFormat="1" ht="12" hidden="1" customHeight="1">
      <c r="A15889" s="576"/>
    </row>
    <row r="15890" spans="1:1" s="556" customFormat="1" ht="12" hidden="1" customHeight="1">
      <c r="A15890" s="576"/>
    </row>
    <row r="15891" spans="1:1" s="556" customFormat="1" ht="12" hidden="1" customHeight="1">
      <c r="A15891" s="576"/>
    </row>
    <row r="15892" spans="1:1" s="556" customFormat="1" ht="12" hidden="1" customHeight="1">
      <c r="A15892" s="576"/>
    </row>
    <row r="15893" spans="1:1" s="556" customFormat="1" ht="12" hidden="1" customHeight="1">
      <c r="A15893" s="576"/>
    </row>
    <row r="15894" spans="1:1" s="556" customFormat="1" ht="12" hidden="1" customHeight="1">
      <c r="A15894" s="576"/>
    </row>
    <row r="15895" spans="1:1" s="556" customFormat="1" ht="12" hidden="1" customHeight="1">
      <c r="A15895" s="576"/>
    </row>
    <row r="15896" spans="1:1" s="556" customFormat="1" ht="12" hidden="1" customHeight="1">
      <c r="A15896" s="576"/>
    </row>
    <row r="15897" spans="1:1" s="556" customFormat="1" ht="12" hidden="1" customHeight="1">
      <c r="A15897" s="576"/>
    </row>
    <row r="15898" spans="1:1" s="556" customFormat="1" ht="12" hidden="1" customHeight="1">
      <c r="A15898" s="576"/>
    </row>
    <row r="15899" spans="1:1" s="556" customFormat="1" ht="12" hidden="1" customHeight="1">
      <c r="A15899" s="576"/>
    </row>
    <row r="15900" spans="1:1" s="556" customFormat="1" ht="12" hidden="1" customHeight="1">
      <c r="A15900" s="576"/>
    </row>
    <row r="15901" spans="1:1" s="556" customFormat="1" ht="12" hidden="1" customHeight="1">
      <c r="A15901" s="576"/>
    </row>
    <row r="15902" spans="1:1" s="556" customFormat="1" ht="12" hidden="1" customHeight="1">
      <c r="A15902" s="576"/>
    </row>
    <row r="15903" spans="1:1" s="556" customFormat="1" ht="12" hidden="1" customHeight="1">
      <c r="A15903" s="576"/>
    </row>
    <row r="15904" spans="1:1" s="556" customFormat="1" ht="12" hidden="1" customHeight="1">
      <c r="A15904" s="576"/>
    </row>
    <row r="15905" spans="1:1" s="556" customFormat="1" ht="12" hidden="1" customHeight="1">
      <c r="A15905" s="576"/>
    </row>
    <row r="15906" spans="1:1" s="556" customFormat="1" ht="12" hidden="1" customHeight="1">
      <c r="A15906" s="576"/>
    </row>
    <row r="15907" spans="1:1" s="556" customFormat="1" ht="12" hidden="1" customHeight="1">
      <c r="A15907" s="576"/>
    </row>
    <row r="15908" spans="1:1" s="556" customFormat="1" ht="12" hidden="1" customHeight="1">
      <c r="A15908" s="576"/>
    </row>
    <row r="15909" spans="1:1" s="556" customFormat="1" ht="12" hidden="1" customHeight="1">
      <c r="A15909" s="576"/>
    </row>
    <row r="15910" spans="1:1" s="556" customFormat="1" ht="12" hidden="1" customHeight="1">
      <c r="A15910" s="576"/>
    </row>
    <row r="15911" spans="1:1" s="556" customFormat="1" ht="12" hidden="1" customHeight="1">
      <c r="A15911" s="576"/>
    </row>
    <row r="15912" spans="1:1" s="556" customFormat="1" ht="12" hidden="1" customHeight="1">
      <c r="A15912" s="576"/>
    </row>
    <row r="15913" spans="1:1" s="556" customFormat="1" ht="12" hidden="1" customHeight="1">
      <c r="A15913" s="576"/>
    </row>
    <row r="15914" spans="1:1" s="556" customFormat="1" ht="12" hidden="1" customHeight="1">
      <c r="A15914" s="576"/>
    </row>
    <row r="15915" spans="1:1" s="556" customFormat="1" ht="12" hidden="1" customHeight="1">
      <c r="A15915" s="576"/>
    </row>
    <row r="15916" spans="1:1" s="556" customFormat="1" ht="12" hidden="1" customHeight="1">
      <c r="A15916" s="576"/>
    </row>
    <row r="15917" spans="1:1" s="556" customFormat="1" ht="12" hidden="1" customHeight="1">
      <c r="A15917" s="576"/>
    </row>
    <row r="15918" spans="1:1" s="556" customFormat="1" ht="12" hidden="1" customHeight="1">
      <c r="A15918" s="576"/>
    </row>
    <row r="15919" spans="1:1" s="556" customFormat="1" ht="12" hidden="1" customHeight="1">
      <c r="A15919" s="576"/>
    </row>
    <row r="15920" spans="1:1" s="556" customFormat="1" ht="12" hidden="1" customHeight="1">
      <c r="A15920" s="576"/>
    </row>
    <row r="15921" spans="1:1" s="556" customFormat="1" ht="12" hidden="1" customHeight="1">
      <c r="A15921" s="576"/>
    </row>
    <row r="15922" spans="1:1" s="556" customFormat="1" ht="12" hidden="1" customHeight="1">
      <c r="A15922" s="576"/>
    </row>
    <row r="15923" spans="1:1" s="556" customFormat="1" ht="12" hidden="1" customHeight="1">
      <c r="A15923" s="576"/>
    </row>
    <row r="15924" spans="1:1" s="556" customFormat="1" ht="12" hidden="1" customHeight="1">
      <c r="A15924" s="576"/>
    </row>
    <row r="15925" spans="1:1" s="556" customFormat="1" ht="12" hidden="1" customHeight="1">
      <c r="A15925" s="576"/>
    </row>
    <row r="15926" spans="1:1" s="556" customFormat="1" ht="12" hidden="1" customHeight="1">
      <c r="A15926" s="576"/>
    </row>
    <row r="15927" spans="1:1" s="556" customFormat="1" ht="12" hidden="1" customHeight="1">
      <c r="A15927" s="576"/>
    </row>
    <row r="15928" spans="1:1" s="556" customFormat="1" ht="12" hidden="1" customHeight="1">
      <c r="A15928" s="576"/>
    </row>
    <row r="15929" spans="1:1" s="556" customFormat="1" ht="12" hidden="1" customHeight="1">
      <c r="A15929" s="576"/>
    </row>
    <row r="15930" spans="1:1" s="556" customFormat="1" ht="12" hidden="1" customHeight="1">
      <c r="A15930" s="576"/>
    </row>
    <row r="15931" spans="1:1" s="556" customFormat="1" ht="12" hidden="1" customHeight="1">
      <c r="A15931" s="576"/>
    </row>
    <row r="15932" spans="1:1" s="556" customFormat="1" ht="12" hidden="1" customHeight="1">
      <c r="A15932" s="576"/>
    </row>
    <row r="15933" spans="1:1" s="556" customFormat="1" ht="12" hidden="1" customHeight="1">
      <c r="A15933" s="576"/>
    </row>
    <row r="15934" spans="1:1" s="556" customFormat="1" ht="12" hidden="1" customHeight="1">
      <c r="A15934" s="576"/>
    </row>
    <row r="15935" spans="1:1" s="556" customFormat="1" ht="12" hidden="1" customHeight="1">
      <c r="A15935" s="576"/>
    </row>
    <row r="15936" spans="1:1" s="556" customFormat="1" ht="12" hidden="1" customHeight="1">
      <c r="A15936" s="576"/>
    </row>
    <row r="15937" spans="1:1" s="556" customFormat="1" ht="12" hidden="1" customHeight="1">
      <c r="A15937" s="576"/>
    </row>
    <row r="15938" spans="1:1" s="556" customFormat="1" ht="12" hidden="1" customHeight="1">
      <c r="A15938" s="576"/>
    </row>
    <row r="15939" spans="1:1" s="556" customFormat="1" ht="12" hidden="1" customHeight="1">
      <c r="A15939" s="576"/>
    </row>
    <row r="15940" spans="1:1" s="556" customFormat="1" ht="12" hidden="1" customHeight="1">
      <c r="A15940" s="576"/>
    </row>
    <row r="15941" spans="1:1" s="556" customFormat="1" ht="12" hidden="1" customHeight="1">
      <c r="A15941" s="576"/>
    </row>
    <row r="15942" spans="1:1" s="556" customFormat="1" ht="12" hidden="1" customHeight="1">
      <c r="A15942" s="576"/>
    </row>
    <row r="15943" spans="1:1" s="556" customFormat="1" ht="12" hidden="1" customHeight="1">
      <c r="A15943" s="576"/>
    </row>
    <row r="15944" spans="1:1" s="556" customFormat="1" ht="12" hidden="1" customHeight="1">
      <c r="A15944" s="576"/>
    </row>
    <row r="15945" spans="1:1" s="556" customFormat="1" ht="12" hidden="1" customHeight="1">
      <c r="A15945" s="576"/>
    </row>
    <row r="15946" spans="1:1" s="556" customFormat="1" ht="12" hidden="1" customHeight="1">
      <c r="A15946" s="576"/>
    </row>
    <row r="15947" spans="1:1" s="556" customFormat="1" ht="12" hidden="1" customHeight="1">
      <c r="A15947" s="576"/>
    </row>
    <row r="15948" spans="1:1" s="556" customFormat="1" ht="12" hidden="1" customHeight="1">
      <c r="A15948" s="576"/>
    </row>
    <row r="15949" spans="1:1" s="556" customFormat="1" ht="12" hidden="1" customHeight="1">
      <c r="A15949" s="576"/>
    </row>
    <row r="15950" spans="1:1" s="556" customFormat="1" ht="12" hidden="1" customHeight="1">
      <c r="A15950" s="576"/>
    </row>
    <row r="15951" spans="1:1" s="556" customFormat="1" ht="12" hidden="1" customHeight="1">
      <c r="A15951" s="576"/>
    </row>
    <row r="15952" spans="1:1" s="556" customFormat="1" ht="12" hidden="1" customHeight="1">
      <c r="A15952" s="576"/>
    </row>
    <row r="15953" spans="1:1" s="556" customFormat="1" ht="12" hidden="1" customHeight="1">
      <c r="A15953" s="576"/>
    </row>
    <row r="15954" spans="1:1" s="556" customFormat="1" ht="12" hidden="1" customHeight="1">
      <c r="A15954" s="576"/>
    </row>
    <row r="15955" spans="1:1" s="556" customFormat="1" ht="12" hidden="1" customHeight="1">
      <c r="A15955" s="576"/>
    </row>
    <row r="15956" spans="1:1" s="556" customFormat="1" ht="12" hidden="1" customHeight="1">
      <c r="A15956" s="576"/>
    </row>
    <row r="15957" spans="1:1" s="556" customFormat="1" ht="12" hidden="1" customHeight="1">
      <c r="A15957" s="576"/>
    </row>
    <row r="15958" spans="1:1" s="556" customFormat="1" ht="12" hidden="1" customHeight="1">
      <c r="A15958" s="576"/>
    </row>
    <row r="15959" spans="1:1" s="556" customFormat="1" ht="12" hidden="1" customHeight="1">
      <c r="A15959" s="576"/>
    </row>
    <row r="15960" spans="1:1" s="556" customFormat="1" ht="12" hidden="1" customHeight="1">
      <c r="A15960" s="576"/>
    </row>
    <row r="15961" spans="1:1" s="556" customFormat="1" ht="12" hidden="1" customHeight="1">
      <c r="A15961" s="576"/>
    </row>
    <row r="15962" spans="1:1" s="556" customFormat="1" ht="12" hidden="1" customHeight="1">
      <c r="A15962" s="576"/>
    </row>
    <row r="15963" spans="1:1" s="556" customFormat="1" ht="12" hidden="1" customHeight="1">
      <c r="A15963" s="576"/>
    </row>
    <row r="15964" spans="1:1" s="556" customFormat="1" ht="12" hidden="1" customHeight="1">
      <c r="A15964" s="576"/>
    </row>
    <row r="15965" spans="1:1" s="556" customFormat="1" ht="12" hidden="1" customHeight="1">
      <c r="A15965" s="576"/>
    </row>
    <row r="15966" spans="1:1" s="556" customFormat="1" ht="12" hidden="1" customHeight="1">
      <c r="A15966" s="576"/>
    </row>
    <row r="15967" spans="1:1" s="556" customFormat="1" ht="12" hidden="1" customHeight="1">
      <c r="A15967" s="576"/>
    </row>
    <row r="15968" spans="1:1" s="556" customFormat="1" ht="12" hidden="1" customHeight="1">
      <c r="A15968" s="576"/>
    </row>
    <row r="15969" spans="1:1" s="556" customFormat="1" ht="12" hidden="1" customHeight="1">
      <c r="A15969" s="576"/>
    </row>
    <row r="15970" spans="1:1" s="556" customFormat="1" ht="12" hidden="1" customHeight="1">
      <c r="A15970" s="576"/>
    </row>
    <row r="15971" spans="1:1" s="556" customFormat="1" ht="12" hidden="1" customHeight="1">
      <c r="A15971" s="576"/>
    </row>
    <row r="15972" spans="1:1" s="556" customFormat="1" ht="12" hidden="1" customHeight="1">
      <c r="A15972" s="576"/>
    </row>
    <row r="15973" spans="1:1" s="556" customFormat="1" ht="12" hidden="1" customHeight="1">
      <c r="A15973" s="576"/>
    </row>
    <row r="15974" spans="1:1" s="556" customFormat="1" ht="12" hidden="1" customHeight="1">
      <c r="A15974" s="576"/>
    </row>
    <row r="15975" spans="1:1" s="556" customFormat="1" ht="12" hidden="1" customHeight="1">
      <c r="A15975" s="576"/>
    </row>
    <row r="15976" spans="1:1" s="556" customFormat="1" ht="12" hidden="1" customHeight="1">
      <c r="A15976" s="576"/>
    </row>
    <row r="15977" spans="1:1" s="556" customFormat="1" ht="12" hidden="1" customHeight="1">
      <c r="A15977" s="576"/>
    </row>
    <row r="15978" spans="1:1" s="556" customFormat="1" ht="12" hidden="1" customHeight="1">
      <c r="A15978" s="576"/>
    </row>
    <row r="15979" spans="1:1" s="556" customFormat="1" ht="12" hidden="1" customHeight="1">
      <c r="A15979" s="576"/>
    </row>
    <row r="15980" spans="1:1" s="556" customFormat="1" ht="12" hidden="1" customHeight="1">
      <c r="A15980" s="576"/>
    </row>
    <row r="15981" spans="1:1" s="556" customFormat="1" ht="12" hidden="1" customHeight="1">
      <c r="A15981" s="576"/>
    </row>
    <row r="15982" spans="1:1" s="556" customFormat="1" ht="12" hidden="1" customHeight="1">
      <c r="A15982" s="576"/>
    </row>
    <row r="15983" spans="1:1" s="556" customFormat="1" ht="12" hidden="1" customHeight="1">
      <c r="A15983" s="576"/>
    </row>
    <row r="15984" spans="1:1" s="556" customFormat="1" ht="12" hidden="1" customHeight="1">
      <c r="A15984" s="576"/>
    </row>
    <row r="15985" spans="1:1" s="556" customFormat="1" ht="12" hidden="1" customHeight="1">
      <c r="A15985" s="576"/>
    </row>
    <row r="15986" spans="1:1" s="556" customFormat="1" ht="12" hidden="1" customHeight="1">
      <c r="A15986" s="576"/>
    </row>
    <row r="15987" spans="1:1" s="556" customFormat="1" ht="12" hidden="1" customHeight="1">
      <c r="A15987" s="576"/>
    </row>
    <row r="15988" spans="1:1" s="556" customFormat="1" ht="12" hidden="1" customHeight="1">
      <c r="A15988" s="576"/>
    </row>
    <row r="15989" spans="1:1" s="556" customFormat="1" ht="12" hidden="1" customHeight="1">
      <c r="A15989" s="576"/>
    </row>
    <row r="15990" spans="1:1" s="556" customFormat="1" ht="12" hidden="1" customHeight="1">
      <c r="A15990" s="576"/>
    </row>
    <row r="15991" spans="1:1" s="556" customFormat="1" ht="12" hidden="1" customHeight="1">
      <c r="A15991" s="576"/>
    </row>
    <row r="15992" spans="1:1" s="556" customFormat="1" ht="12" hidden="1" customHeight="1">
      <c r="A15992" s="576"/>
    </row>
    <row r="15993" spans="1:1" s="556" customFormat="1" ht="12" hidden="1" customHeight="1">
      <c r="A15993" s="576"/>
    </row>
    <row r="15994" spans="1:1" s="556" customFormat="1" ht="12" hidden="1" customHeight="1">
      <c r="A15994" s="576"/>
    </row>
    <row r="15995" spans="1:1" s="556" customFormat="1" ht="12" hidden="1" customHeight="1">
      <c r="A15995" s="576"/>
    </row>
    <row r="15996" spans="1:1" s="556" customFormat="1" ht="12" hidden="1" customHeight="1">
      <c r="A15996" s="576"/>
    </row>
    <row r="15997" spans="1:1" s="556" customFormat="1" ht="12" hidden="1" customHeight="1">
      <c r="A15997" s="576"/>
    </row>
    <row r="15998" spans="1:1" s="556" customFormat="1" ht="12" hidden="1" customHeight="1">
      <c r="A15998" s="576"/>
    </row>
    <row r="15999" spans="1:1" s="556" customFormat="1" ht="12" hidden="1" customHeight="1">
      <c r="A15999" s="576"/>
    </row>
    <row r="16000" spans="1:1" s="556" customFormat="1" ht="12" hidden="1" customHeight="1">
      <c r="A16000" s="576"/>
    </row>
    <row r="16001" spans="1:1" s="556" customFormat="1" ht="12" hidden="1" customHeight="1">
      <c r="A16001" s="576"/>
    </row>
    <row r="16002" spans="1:1" s="556" customFormat="1" ht="12" hidden="1" customHeight="1">
      <c r="A16002" s="576"/>
    </row>
    <row r="16003" spans="1:1" s="556" customFormat="1" ht="12" hidden="1" customHeight="1">
      <c r="A16003" s="576"/>
    </row>
    <row r="16004" spans="1:1" s="556" customFormat="1" ht="12" hidden="1" customHeight="1">
      <c r="A16004" s="576"/>
    </row>
    <row r="16005" spans="1:1" s="556" customFormat="1" ht="12" hidden="1" customHeight="1">
      <c r="A16005" s="576"/>
    </row>
    <row r="16006" spans="1:1" s="556" customFormat="1" ht="12" hidden="1" customHeight="1">
      <c r="A16006" s="576"/>
    </row>
    <row r="16007" spans="1:1" s="556" customFormat="1" ht="12" hidden="1" customHeight="1">
      <c r="A16007" s="576"/>
    </row>
    <row r="16008" spans="1:1" s="556" customFormat="1" ht="12" hidden="1" customHeight="1">
      <c r="A16008" s="576"/>
    </row>
    <row r="16009" spans="1:1" s="556" customFormat="1" ht="12" hidden="1" customHeight="1">
      <c r="A16009" s="576"/>
    </row>
    <row r="16010" spans="1:1" s="556" customFormat="1" ht="12" hidden="1" customHeight="1">
      <c r="A16010" s="576"/>
    </row>
    <row r="16011" spans="1:1" s="556" customFormat="1" ht="12" hidden="1" customHeight="1">
      <c r="A16011" s="576"/>
    </row>
    <row r="16012" spans="1:1" s="556" customFormat="1" ht="12" hidden="1" customHeight="1">
      <c r="A16012" s="576"/>
    </row>
    <row r="16013" spans="1:1" s="556" customFormat="1" ht="12" hidden="1" customHeight="1">
      <c r="A16013" s="576"/>
    </row>
    <row r="16014" spans="1:1" s="556" customFormat="1" ht="12" hidden="1" customHeight="1">
      <c r="A16014" s="576"/>
    </row>
    <row r="16015" spans="1:1" s="556" customFormat="1" ht="12" hidden="1" customHeight="1">
      <c r="A16015" s="576"/>
    </row>
    <row r="16016" spans="1:1" s="556" customFormat="1" ht="12" hidden="1" customHeight="1">
      <c r="A16016" s="576"/>
    </row>
    <row r="16017" spans="1:1" s="556" customFormat="1" ht="12" hidden="1" customHeight="1">
      <c r="A16017" s="576"/>
    </row>
    <row r="16018" spans="1:1" s="556" customFormat="1" ht="12" hidden="1" customHeight="1">
      <c r="A16018" s="576"/>
    </row>
    <row r="16019" spans="1:1" s="556" customFormat="1" ht="12" hidden="1" customHeight="1">
      <c r="A16019" s="576"/>
    </row>
    <row r="16020" spans="1:1" s="556" customFormat="1" ht="12" hidden="1" customHeight="1">
      <c r="A16020" s="576"/>
    </row>
    <row r="16021" spans="1:1" s="556" customFormat="1" ht="12" hidden="1" customHeight="1">
      <c r="A16021" s="576"/>
    </row>
    <row r="16022" spans="1:1" s="556" customFormat="1" ht="12" hidden="1" customHeight="1">
      <c r="A16022" s="576"/>
    </row>
    <row r="16023" spans="1:1" s="556" customFormat="1" ht="12" hidden="1" customHeight="1">
      <c r="A16023" s="576"/>
    </row>
    <row r="16024" spans="1:1" s="556" customFormat="1" ht="12" hidden="1" customHeight="1">
      <c r="A16024" s="576"/>
    </row>
    <row r="16025" spans="1:1" s="556" customFormat="1" ht="12" hidden="1" customHeight="1">
      <c r="A16025" s="576"/>
    </row>
    <row r="16026" spans="1:1" s="556" customFormat="1" ht="12" hidden="1" customHeight="1">
      <c r="A16026" s="576"/>
    </row>
    <row r="16027" spans="1:1" s="556" customFormat="1" ht="12" hidden="1" customHeight="1">
      <c r="A16027" s="576"/>
    </row>
    <row r="16028" spans="1:1" s="556" customFormat="1" ht="12" hidden="1" customHeight="1">
      <c r="A16028" s="576"/>
    </row>
    <row r="16029" spans="1:1" s="556" customFormat="1" ht="12" hidden="1" customHeight="1">
      <c r="A16029" s="576"/>
    </row>
    <row r="16030" spans="1:1" s="556" customFormat="1" ht="12" hidden="1" customHeight="1">
      <c r="A16030" s="576"/>
    </row>
    <row r="16031" spans="1:1" s="556" customFormat="1" ht="12" hidden="1" customHeight="1">
      <c r="A16031" s="576"/>
    </row>
    <row r="16032" spans="1:1" s="556" customFormat="1" ht="12" hidden="1" customHeight="1">
      <c r="A16032" s="576"/>
    </row>
    <row r="16033" spans="1:1" s="556" customFormat="1" ht="12" hidden="1" customHeight="1">
      <c r="A16033" s="576"/>
    </row>
    <row r="16034" spans="1:1" s="556" customFormat="1" ht="12" hidden="1" customHeight="1">
      <c r="A16034" s="576"/>
    </row>
    <row r="16035" spans="1:1" s="556" customFormat="1" ht="12" hidden="1" customHeight="1">
      <c r="A16035" s="576"/>
    </row>
    <row r="16036" spans="1:1" s="556" customFormat="1" ht="12" hidden="1" customHeight="1">
      <c r="A16036" s="576"/>
    </row>
    <row r="16037" spans="1:1" s="556" customFormat="1" ht="12" hidden="1" customHeight="1">
      <c r="A16037" s="576"/>
    </row>
    <row r="16038" spans="1:1" s="556" customFormat="1" ht="12" hidden="1" customHeight="1">
      <c r="A16038" s="576"/>
    </row>
    <row r="16039" spans="1:1" s="556" customFormat="1" ht="12" hidden="1" customHeight="1">
      <c r="A16039" s="576"/>
    </row>
    <row r="16040" spans="1:1" s="556" customFormat="1" ht="12" hidden="1" customHeight="1">
      <c r="A16040" s="576"/>
    </row>
    <row r="16041" spans="1:1" s="556" customFormat="1" ht="12" hidden="1" customHeight="1">
      <c r="A16041" s="576"/>
    </row>
    <row r="16042" spans="1:1" s="556" customFormat="1" ht="12" hidden="1" customHeight="1">
      <c r="A16042" s="576"/>
    </row>
    <row r="16043" spans="1:1" s="556" customFormat="1" ht="12" hidden="1" customHeight="1">
      <c r="A16043" s="576"/>
    </row>
    <row r="16044" spans="1:1" s="556" customFormat="1" ht="12" hidden="1" customHeight="1">
      <c r="A16044" s="576"/>
    </row>
    <row r="16045" spans="1:1" s="556" customFormat="1" ht="12" hidden="1" customHeight="1">
      <c r="A16045" s="576"/>
    </row>
    <row r="16046" spans="1:1" s="556" customFormat="1" ht="12" hidden="1" customHeight="1">
      <c r="A16046" s="576"/>
    </row>
    <row r="16047" spans="1:1" s="556" customFormat="1" ht="12" hidden="1" customHeight="1">
      <c r="A16047" s="576"/>
    </row>
    <row r="16048" spans="1:1" s="556" customFormat="1" ht="12" hidden="1" customHeight="1">
      <c r="A16048" s="576"/>
    </row>
    <row r="16049" spans="1:1" s="556" customFormat="1" ht="12" hidden="1" customHeight="1">
      <c r="A16049" s="576"/>
    </row>
    <row r="16050" spans="1:1" s="556" customFormat="1" ht="12" hidden="1" customHeight="1">
      <c r="A16050" s="576"/>
    </row>
    <row r="16051" spans="1:1" s="556" customFormat="1" ht="12" hidden="1" customHeight="1">
      <c r="A16051" s="576"/>
    </row>
    <row r="16052" spans="1:1" s="556" customFormat="1" ht="12" hidden="1" customHeight="1">
      <c r="A16052" s="576"/>
    </row>
    <row r="16053" spans="1:1" s="556" customFormat="1" ht="12" hidden="1" customHeight="1">
      <c r="A16053" s="576"/>
    </row>
    <row r="16054" spans="1:1" s="556" customFormat="1" ht="12" hidden="1" customHeight="1">
      <c r="A16054" s="576"/>
    </row>
    <row r="16055" spans="1:1" s="556" customFormat="1" ht="12" hidden="1" customHeight="1">
      <c r="A16055" s="576"/>
    </row>
    <row r="16056" spans="1:1" s="556" customFormat="1" ht="12" hidden="1" customHeight="1">
      <c r="A16056" s="576"/>
    </row>
    <row r="16057" spans="1:1" s="556" customFormat="1" ht="12" hidden="1" customHeight="1">
      <c r="A16057" s="576"/>
    </row>
    <row r="16058" spans="1:1" s="556" customFormat="1" ht="12" hidden="1" customHeight="1">
      <c r="A16058" s="576"/>
    </row>
    <row r="16059" spans="1:1" s="556" customFormat="1" ht="12" hidden="1" customHeight="1">
      <c r="A16059" s="576"/>
    </row>
    <row r="16060" spans="1:1" s="556" customFormat="1" ht="12" hidden="1" customHeight="1">
      <c r="A16060" s="576"/>
    </row>
    <row r="16061" spans="1:1" s="556" customFormat="1" ht="12" hidden="1" customHeight="1">
      <c r="A16061" s="576"/>
    </row>
    <row r="16062" spans="1:1" s="556" customFormat="1" ht="12" hidden="1" customHeight="1">
      <c r="A16062" s="576"/>
    </row>
    <row r="16063" spans="1:1" s="556" customFormat="1" ht="12" hidden="1" customHeight="1">
      <c r="A16063" s="576"/>
    </row>
    <row r="16064" spans="1:1" s="556" customFormat="1" ht="12" hidden="1" customHeight="1">
      <c r="A16064" s="576"/>
    </row>
    <row r="16065" spans="1:1" s="556" customFormat="1" ht="12" hidden="1" customHeight="1">
      <c r="A16065" s="576"/>
    </row>
    <row r="16066" spans="1:1" s="556" customFormat="1" ht="12" hidden="1" customHeight="1">
      <c r="A16066" s="576"/>
    </row>
    <row r="16067" spans="1:1" s="556" customFormat="1" ht="12" hidden="1" customHeight="1">
      <c r="A16067" s="576"/>
    </row>
    <row r="16068" spans="1:1" s="556" customFormat="1" ht="12" hidden="1" customHeight="1">
      <c r="A16068" s="576"/>
    </row>
    <row r="16069" spans="1:1" s="556" customFormat="1" ht="12" hidden="1" customHeight="1">
      <c r="A16069" s="576"/>
    </row>
    <row r="16070" spans="1:1" s="556" customFormat="1" ht="12" hidden="1" customHeight="1">
      <c r="A16070" s="576"/>
    </row>
    <row r="16071" spans="1:1" s="556" customFormat="1" ht="12" hidden="1" customHeight="1">
      <c r="A16071" s="576"/>
    </row>
    <row r="16072" spans="1:1" s="556" customFormat="1" ht="12" hidden="1" customHeight="1">
      <c r="A16072" s="576"/>
    </row>
    <row r="16073" spans="1:1" s="556" customFormat="1" ht="12" hidden="1" customHeight="1">
      <c r="A16073" s="576"/>
    </row>
    <row r="16074" spans="1:1" s="556" customFormat="1" ht="12" hidden="1" customHeight="1">
      <c r="A16074" s="576"/>
    </row>
    <row r="16075" spans="1:1" s="556" customFormat="1" ht="12" hidden="1" customHeight="1">
      <c r="A16075" s="576"/>
    </row>
    <row r="16076" spans="1:1" s="556" customFormat="1" ht="12" hidden="1" customHeight="1">
      <c r="A16076" s="576"/>
    </row>
    <row r="16077" spans="1:1" s="556" customFormat="1" ht="12" hidden="1" customHeight="1">
      <c r="A16077" s="576"/>
    </row>
    <row r="16078" spans="1:1" s="556" customFormat="1" ht="12" hidden="1" customHeight="1">
      <c r="A16078" s="576"/>
    </row>
    <row r="16079" spans="1:1" s="556" customFormat="1" ht="12" hidden="1" customHeight="1">
      <c r="A16079" s="576"/>
    </row>
    <row r="16080" spans="1:1" s="556" customFormat="1" ht="12" hidden="1" customHeight="1">
      <c r="A16080" s="576"/>
    </row>
    <row r="16081" spans="1:1" s="556" customFormat="1" ht="12" hidden="1" customHeight="1">
      <c r="A16081" s="576"/>
    </row>
    <row r="16082" spans="1:1" s="556" customFormat="1" ht="12" hidden="1" customHeight="1">
      <c r="A16082" s="576"/>
    </row>
    <row r="16083" spans="1:1" s="556" customFormat="1" ht="12" hidden="1" customHeight="1">
      <c r="A16083" s="576"/>
    </row>
    <row r="16084" spans="1:1" s="556" customFormat="1" ht="12" hidden="1" customHeight="1">
      <c r="A16084" s="576"/>
    </row>
    <row r="16085" spans="1:1" s="556" customFormat="1" ht="12" hidden="1" customHeight="1">
      <c r="A16085" s="576"/>
    </row>
    <row r="16086" spans="1:1" s="556" customFormat="1" ht="12" hidden="1" customHeight="1">
      <c r="A16086" s="576"/>
    </row>
    <row r="16087" spans="1:1" s="556" customFormat="1" ht="12" hidden="1" customHeight="1">
      <c r="A16087" s="576"/>
    </row>
    <row r="16088" spans="1:1" s="556" customFormat="1" ht="12" hidden="1" customHeight="1">
      <c r="A16088" s="576"/>
    </row>
    <row r="16089" spans="1:1" s="556" customFormat="1" ht="12" hidden="1" customHeight="1">
      <c r="A16089" s="576"/>
    </row>
    <row r="16090" spans="1:1" s="556" customFormat="1" ht="12" hidden="1" customHeight="1">
      <c r="A16090" s="576"/>
    </row>
    <row r="16091" spans="1:1" s="556" customFormat="1" ht="12" hidden="1" customHeight="1">
      <c r="A16091" s="576"/>
    </row>
    <row r="16092" spans="1:1" s="556" customFormat="1" ht="12" hidden="1" customHeight="1">
      <c r="A16092" s="576"/>
    </row>
    <row r="16093" spans="1:1" s="556" customFormat="1" ht="12" hidden="1" customHeight="1">
      <c r="A16093" s="576"/>
    </row>
    <row r="16094" spans="1:1" s="556" customFormat="1" ht="12" hidden="1" customHeight="1">
      <c r="A16094" s="576"/>
    </row>
    <row r="16095" spans="1:1" s="556" customFormat="1" ht="12" hidden="1" customHeight="1">
      <c r="A16095" s="576"/>
    </row>
    <row r="16096" spans="1:1" s="556" customFormat="1" ht="12" hidden="1" customHeight="1">
      <c r="A16096" s="576"/>
    </row>
    <row r="16097" spans="1:1" s="556" customFormat="1" ht="12" hidden="1" customHeight="1">
      <c r="A16097" s="576"/>
    </row>
    <row r="16098" spans="1:1" s="556" customFormat="1" ht="12" hidden="1" customHeight="1">
      <c r="A16098" s="576"/>
    </row>
    <row r="16099" spans="1:1" s="556" customFormat="1" ht="12" hidden="1" customHeight="1">
      <c r="A16099" s="576"/>
    </row>
    <row r="16100" spans="1:1" s="556" customFormat="1" ht="12" hidden="1" customHeight="1">
      <c r="A16100" s="576"/>
    </row>
    <row r="16101" spans="1:1" s="556" customFormat="1" ht="12" hidden="1" customHeight="1">
      <c r="A16101" s="576"/>
    </row>
    <row r="16102" spans="1:1" s="556" customFormat="1" ht="12" hidden="1" customHeight="1">
      <c r="A16102" s="576"/>
    </row>
    <row r="16103" spans="1:1" s="556" customFormat="1" ht="12" hidden="1" customHeight="1">
      <c r="A16103" s="576"/>
    </row>
    <row r="16104" spans="1:1" s="556" customFormat="1" ht="12" hidden="1" customHeight="1">
      <c r="A16104" s="576"/>
    </row>
    <row r="16105" spans="1:1" s="556" customFormat="1" ht="12" hidden="1" customHeight="1">
      <c r="A16105" s="576"/>
    </row>
    <row r="16106" spans="1:1" s="556" customFormat="1" ht="12" hidden="1" customHeight="1">
      <c r="A16106" s="576"/>
    </row>
    <row r="16107" spans="1:1" s="556" customFormat="1" ht="12" hidden="1" customHeight="1">
      <c r="A16107" s="576"/>
    </row>
    <row r="16108" spans="1:1" s="556" customFormat="1" ht="12" hidden="1" customHeight="1">
      <c r="A16108" s="576"/>
    </row>
    <row r="16109" spans="1:1" s="556" customFormat="1" ht="12" hidden="1" customHeight="1">
      <c r="A16109" s="576"/>
    </row>
    <row r="16110" spans="1:1" s="556" customFormat="1" ht="12" hidden="1" customHeight="1">
      <c r="A16110" s="576"/>
    </row>
    <row r="16111" spans="1:1" s="556" customFormat="1" ht="12" hidden="1" customHeight="1">
      <c r="A16111" s="576"/>
    </row>
    <row r="16112" spans="1:1" s="556" customFormat="1" ht="12" hidden="1" customHeight="1">
      <c r="A16112" s="576"/>
    </row>
    <row r="16113" spans="1:1" s="556" customFormat="1" ht="12" hidden="1" customHeight="1">
      <c r="A16113" s="576"/>
    </row>
    <row r="16114" spans="1:1" s="556" customFormat="1" ht="12" hidden="1" customHeight="1">
      <c r="A16114" s="576"/>
    </row>
    <row r="16115" spans="1:1" s="556" customFormat="1" ht="12" hidden="1" customHeight="1">
      <c r="A16115" s="576"/>
    </row>
    <row r="16116" spans="1:1" s="556" customFormat="1" ht="12" hidden="1" customHeight="1">
      <c r="A16116" s="576"/>
    </row>
    <row r="16117" spans="1:1" s="556" customFormat="1" ht="12" hidden="1" customHeight="1">
      <c r="A16117" s="576"/>
    </row>
    <row r="16118" spans="1:1" s="556" customFormat="1" ht="12" hidden="1" customHeight="1">
      <c r="A16118" s="576"/>
    </row>
    <row r="16119" spans="1:1" s="556" customFormat="1" ht="12" hidden="1" customHeight="1">
      <c r="A16119" s="576"/>
    </row>
    <row r="16120" spans="1:1" s="556" customFormat="1" ht="12" hidden="1" customHeight="1">
      <c r="A16120" s="576"/>
    </row>
    <row r="16121" spans="1:1" s="556" customFormat="1" ht="12" hidden="1" customHeight="1">
      <c r="A16121" s="576"/>
    </row>
    <row r="16122" spans="1:1" s="556" customFormat="1" ht="12" hidden="1" customHeight="1">
      <c r="A16122" s="576"/>
    </row>
    <row r="16123" spans="1:1" s="556" customFormat="1" ht="12" hidden="1" customHeight="1">
      <c r="A16123" s="576"/>
    </row>
    <row r="16124" spans="1:1" s="556" customFormat="1" ht="12" hidden="1" customHeight="1">
      <c r="A16124" s="576"/>
    </row>
    <row r="16125" spans="1:1" s="556" customFormat="1" ht="12" hidden="1" customHeight="1">
      <c r="A16125" s="576"/>
    </row>
    <row r="16126" spans="1:1" s="556" customFormat="1" ht="12" hidden="1" customHeight="1">
      <c r="A16126" s="576"/>
    </row>
    <row r="16127" spans="1:1" s="556" customFormat="1" ht="12" hidden="1" customHeight="1">
      <c r="A16127" s="576"/>
    </row>
    <row r="16128" spans="1:1" s="556" customFormat="1" ht="12" hidden="1" customHeight="1">
      <c r="A16128" s="576"/>
    </row>
    <row r="16129" spans="1:1" s="556" customFormat="1" ht="12" hidden="1" customHeight="1">
      <c r="A16129" s="576"/>
    </row>
    <row r="16130" spans="1:1" s="556" customFormat="1" ht="12" hidden="1" customHeight="1">
      <c r="A16130" s="576"/>
    </row>
    <row r="16131" spans="1:1" s="556" customFormat="1" ht="12" hidden="1" customHeight="1">
      <c r="A16131" s="576"/>
    </row>
    <row r="16132" spans="1:1" s="556" customFormat="1" ht="12" hidden="1" customHeight="1">
      <c r="A16132" s="576"/>
    </row>
    <row r="16133" spans="1:1" s="556" customFormat="1" ht="12" hidden="1" customHeight="1">
      <c r="A16133" s="576"/>
    </row>
    <row r="16134" spans="1:1" s="556" customFormat="1" ht="12" hidden="1" customHeight="1">
      <c r="A16134" s="576"/>
    </row>
    <row r="16135" spans="1:1" s="556" customFormat="1" ht="12" hidden="1" customHeight="1">
      <c r="A16135" s="576"/>
    </row>
    <row r="16136" spans="1:1" s="556" customFormat="1" ht="12" hidden="1" customHeight="1">
      <c r="A16136" s="576"/>
    </row>
    <row r="16137" spans="1:1" s="556" customFormat="1" ht="12" hidden="1" customHeight="1">
      <c r="A16137" s="576"/>
    </row>
    <row r="16138" spans="1:1" s="556" customFormat="1" ht="12" hidden="1" customHeight="1">
      <c r="A16138" s="576"/>
    </row>
    <row r="16139" spans="1:1" s="556" customFormat="1" ht="12" hidden="1" customHeight="1">
      <c r="A16139" s="576"/>
    </row>
    <row r="16140" spans="1:1" s="556" customFormat="1" ht="12" hidden="1" customHeight="1">
      <c r="A16140" s="576"/>
    </row>
    <row r="16141" spans="1:1" s="556" customFormat="1" ht="12" hidden="1" customHeight="1">
      <c r="A16141" s="576"/>
    </row>
    <row r="16142" spans="1:1" s="556" customFormat="1" ht="12" hidden="1" customHeight="1">
      <c r="A16142" s="576"/>
    </row>
    <row r="16143" spans="1:1" s="556" customFormat="1" ht="12" hidden="1" customHeight="1">
      <c r="A16143" s="576"/>
    </row>
    <row r="16144" spans="1:1" s="556" customFormat="1" ht="12" hidden="1" customHeight="1">
      <c r="A16144" s="576"/>
    </row>
    <row r="16145" spans="1:1" s="556" customFormat="1" ht="12" hidden="1" customHeight="1">
      <c r="A16145" s="576"/>
    </row>
    <row r="16146" spans="1:1" s="556" customFormat="1" ht="12" hidden="1" customHeight="1">
      <c r="A16146" s="576"/>
    </row>
    <row r="16147" spans="1:1" s="556" customFormat="1" ht="12" hidden="1" customHeight="1">
      <c r="A16147" s="576"/>
    </row>
    <row r="16148" spans="1:1" s="556" customFormat="1" ht="12" hidden="1" customHeight="1">
      <c r="A16148" s="576"/>
    </row>
    <row r="16149" spans="1:1" s="556" customFormat="1" ht="12" hidden="1" customHeight="1">
      <c r="A16149" s="576"/>
    </row>
    <row r="16150" spans="1:1" s="556" customFormat="1" ht="12" hidden="1" customHeight="1">
      <c r="A16150" s="576"/>
    </row>
    <row r="16151" spans="1:1" s="556" customFormat="1" ht="12" hidden="1" customHeight="1">
      <c r="A16151" s="576"/>
    </row>
    <row r="16152" spans="1:1" s="556" customFormat="1" ht="12" hidden="1" customHeight="1">
      <c r="A16152" s="576"/>
    </row>
    <row r="16153" spans="1:1" s="556" customFormat="1" ht="12" hidden="1" customHeight="1">
      <c r="A16153" s="576"/>
    </row>
    <row r="16154" spans="1:1" s="556" customFormat="1" ht="12" hidden="1" customHeight="1">
      <c r="A16154" s="576"/>
    </row>
    <row r="16155" spans="1:1" s="556" customFormat="1" ht="12" hidden="1" customHeight="1">
      <c r="A16155" s="576"/>
    </row>
    <row r="16156" spans="1:1" s="556" customFormat="1" ht="12" hidden="1" customHeight="1">
      <c r="A16156" s="576"/>
    </row>
    <row r="16157" spans="1:1" s="556" customFormat="1" ht="12" hidden="1" customHeight="1">
      <c r="A16157" s="576"/>
    </row>
    <row r="16158" spans="1:1" s="556" customFormat="1" ht="12" hidden="1" customHeight="1">
      <c r="A16158" s="576"/>
    </row>
    <row r="16159" spans="1:1" s="556" customFormat="1" ht="12" hidden="1" customHeight="1">
      <c r="A16159" s="576"/>
    </row>
    <row r="16160" spans="1:1" s="556" customFormat="1" ht="12" hidden="1" customHeight="1">
      <c r="A16160" s="576"/>
    </row>
    <row r="16161" spans="1:1" s="556" customFormat="1" ht="12" hidden="1" customHeight="1">
      <c r="A16161" s="576"/>
    </row>
    <row r="16162" spans="1:1" s="556" customFormat="1" ht="12" hidden="1" customHeight="1">
      <c r="A16162" s="576"/>
    </row>
    <row r="16163" spans="1:1" s="556" customFormat="1" ht="12" hidden="1" customHeight="1">
      <c r="A16163" s="576"/>
    </row>
    <row r="16164" spans="1:1" s="556" customFormat="1" ht="12" hidden="1" customHeight="1">
      <c r="A16164" s="576"/>
    </row>
    <row r="16165" spans="1:1" s="556" customFormat="1" ht="12" hidden="1" customHeight="1">
      <c r="A16165" s="576"/>
    </row>
    <row r="16166" spans="1:1" s="556" customFormat="1" ht="12" hidden="1" customHeight="1">
      <c r="A16166" s="576"/>
    </row>
    <row r="16167" spans="1:1" s="556" customFormat="1" ht="12" hidden="1" customHeight="1">
      <c r="A16167" s="576"/>
    </row>
    <row r="16168" spans="1:1" s="556" customFormat="1" ht="12" hidden="1" customHeight="1">
      <c r="A16168" s="576"/>
    </row>
    <row r="16169" spans="1:1" s="556" customFormat="1" ht="12" hidden="1" customHeight="1">
      <c r="A16169" s="576"/>
    </row>
    <row r="16170" spans="1:1" s="556" customFormat="1" ht="12" hidden="1" customHeight="1">
      <c r="A16170" s="576"/>
    </row>
    <row r="16171" spans="1:1" s="556" customFormat="1" ht="12" hidden="1" customHeight="1">
      <c r="A16171" s="576"/>
    </row>
    <row r="16172" spans="1:1" s="556" customFormat="1" ht="12" hidden="1" customHeight="1">
      <c r="A16172" s="576"/>
    </row>
    <row r="16173" spans="1:1" s="556" customFormat="1" ht="12" hidden="1" customHeight="1">
      <c r="A16173" s="576"/>
    </row>
    <row r="16174" spans="1:1" s="556" customFormat="1" ht="12" hidden="1" customHeight="1">
      <c r="A16174" s="576"/>
    </row>
    <row r="16175" spans="1:1" s="556" customFormat="1" ht="12" hidden="1" customHeight="1">
      <c r="A16175" s="576"/>
    </row>
    <row r="16176" spans="1:1" s="556" customFormat="1" ht="12" hidden="1" customHeight="1">
      <c r="A16176" s="576"/>
    </row>
    <row r="16177" spans="1:1" s="556" customFormat="1" ht="12" hidden="1" customHeight="1">
      <c r="A16177" s="576"/>
    </row>
    <row r="16178" spans="1:1" s="556" customFormat="1" ht="12" hidden="1" customHeight="1">
      <c r="A16178" s="576"/>
    </row>
    <row r="16179" spans="1:1" s="556" customFormat="1" ht="12" hidden="1" customHeight="1">
      <c r="A16179" s="576"/>
    </row>
    <row r="16180" spans="1:1" s="556" customFormat="1" ht="12" hidden="1" customHeight="1">
      <c r="A16180" s="576"/>
    </row>
    <row r="16181" spans="1:1" s="556" customFormat="1" ht="12" hidden="1" customHeight="1">
      <c r="A16181" s="576"/>
    </row>
    <row r="16182" spans="1:1" s="556" customFormat="1" ht="12" hidden="1" customHeight="1">
      <c r="A16182" s="576"/>
    </row>
    <row r="16183" spans="1:1" s="556" customFormat="1" ht="12" hidden="1" customHeight="1">
      <c r="A16183" s="576"/>
    </row>
    <row r="16184" spans="1:1" s="556" customFormat="1" ht="12" hidden="1" customHeight="1">
      <c r="A16184" s="576"/>
    </row>
    <row r="16185" spans="1:1" s="556" customFormat="1" ht="12" hidden="1" customHeight="1">
      <c r="A16185" s="576"/>
    </row>
    <row r="16186" spans="1:1" s="556" customFormat="1" ht="12" hidden="1" customHeight="1">
      <c r="A16186" s="576"/>
    </row>
    <row r="16187" spans="1:1" s="556" customFormat="1" ht="12" hidden="1" customHeight="1">
      <c r="A16187" s="576"/>
    </row>
    <row r="16188" spans="1:1" s="556" customFormat="1" ht="12" hidden="1" customHeight="1">
      <c r="A16188" s="576"/>
    </row>
    <row r="16189" spans="1:1" s="556" customFormat="1" ht="12" hidden="1" customHeight="1">
      <c r="A16189" s="576"/>
    </row>
    <row r="16190" spans="1:1" s="556" customFormat="1" ht="12" hidden="1" customHeight="1">
      <c r="A16190" s="576"/>
    </row>
    <row r="16191" spans="1:1" s="556" customFormat="1" ht="12" hidden="1" customHeight="1">
      <c r="A16191" s="576"/>
    </row>
    <row r="16192" spans="1:1" s="556" customFormat="1" ht="12" hidden="1" customHeight="1">
      <c r="A16192" s="576"/>
    </row>
    <row r="16193" spans="1:1" s="556" customFormat="1" ht="12" hidden="1" customHeight="1">
      <c r="A16193" s="576"/>
    </row>
    <row r="16194" spans="1:1" s="556" customFormat="1" ht="12" hidden="1" customHeight="1">
      <c r="A16194" s="576"/>
    </row>
    <row r="16195" spans="1:1" s="556" customFormat="1" ht="12" hidden="1" customHeight="1">
      <c r="A16195" s="576"/>
    </row>
    <row r="16196" spans="1:1" s="556" customFormat="1" ht="12" hidden="1" customHeight="1">
      <c r="A16196" s="576"/>
    </row>
    <row r="16197" spans="1:1" s="556" customFormat="1" ht="12" hidden="1" customHeight="1">
      <c r="A16197" s="576"/>
    </row>
    <row r="16198" spans="1:1" s="556" customFormat="1" ht="12" hidden="1" customHeight="1">
      <c r="A16198" s="576"/>
    </row>
    <row r="16199" spans="1:1" s="556" customFormat="1" ht="12" hidden="1" customHeight="1">
      <c r="A16199" s="576"/>
    </row>
    <row r="16200" spans="1:1" s="556" customFormat="1" ht="12" hidden="1" customHeight="1">
      <c r="A16200" s="576"/>
    </row>
    <row r="16201" spans="1:1" s="556" customFormat="1" ht="12" hidden="1" customHeight="1">
      <c r="A16201" s="576"/>
    </row>
    <row r="16202" spans="1:1" s="556" customFormat="1" ht="12" hidden="1" customHeight="1">
      <c r="A16202" s="576"/>
    </row>
    <row r="16203" spans="1:1" s="556" customFormat="1" ht="12" hidden="1" customHeight="1">
      <c r="A16203" s="576"/>
    </row>
    <row r="16204" spans="1:1" s="556" customFormat="1" ht="12" hidden="1" customHeight="1">
      <c r="A16204" s="576"/>
    </row>
    <row r="16205" spans="1:1" s="556" customFormat="1" ht="12" hidden="1" customHeight="1">
      <c r="A16205" s="576"/>
    </row>
    <row r="16206" spans="1:1" s="556" customFormat="1" ht="12" hidden="1" customHeight="1">
      <c r="A16206" s="576"/>
    </row>
    <row r="16207" spans="1:1" s="556" customFormat="1" ht="12" hidden="1" customHeight="1">
      <c r="A16207" s="576"/>
    </row>
    <row r="16208" spans="1:1" s="556" customFormat="1" ht="12" hidden="1" customHeight="1">
      <c r="A16208" s="576"/>
    </row>
    <row r="16209" spans="1:1" s="556" customFormat="1" ht="12" hidden="1" customHeight="1">
      <c r="A16209" s="576"/>
    </row>
    <row r="16210" spans="1:1" s="556" customFormat="1" ht="12" hidden="1" customHeight="1">
      <c r="A16210" s="576"/>
    </row>
    <row r="16211" spans="1:1" s="556" customFormat="1" ht="12" hidden="1" customHeight="1">
      <c r="A16211" s="576"/>
    </row>
    <row r="16212" spans="1:1" s="556" customFormat="1" ht="12" hidden="1" customHeight="1">
      <c r="A16212" s="576"/>
    </row>
    <row r="16213" spans="1:1" s="556" customFormat="1" ht="12" hidden="1" customHeight="1">
      <c r="A16213" s="576"/>
    </row>
    <row r="16214" spans="1:1" s="556" customFormat="1" ht="12" hidden="1" customHeight="1">
      <c r="A16214" s="576"/>
    </row>
    <row r="16215" spans="1:1" s="556" customFormat="1" ht="12" hidden="1" customHeight="1">
      <c r="A16215" s="576"/>
    </row>
    <row r="16216" spans="1:1" s="556" customFormat="1" ht="12" hidden="1" customHeight="1">
      <c r="A16216" s="576"/>
    </row>
    <row r="16217" spans="1:1" s="556" customFormat="1" ht="12" hidden="1" customHeight="1">
      <c r="A16217" s="576"/>
    </row>
    <row r="16218" spans="1:1" s="556" customFormat="1" ht="12" hidden="1" customHeight="1">
      <c r="A16218" s="576"/>
    </row>
    <row r="16219" spans="1:1" s="556" customFormat="1" ht="12" hidden="1" customHeight="1">
      <c r="A16219" s="576"/>
    </row>
    <row r="16220" spans="1:1" s="556" customFormat="1" ht="12" hidden="1" customHeight="1">
      <c r="A16220" s="576"/>
    </row>
    <row r="16221" spans="1:1" s="556" customFormat="1" ht="12" hidden="1" customHeight="1">
      <c r="A16221" s="576"/>
    </row>
    <row r="16222" spans="1:1" s="556" customFormat="1" ht="12" hidden="1" customHeight="1">
      <c r="A16222" s="576"/>
    </row>
    <row r="16223" spans="1:1" s="556" customFormat="1" ht="12" hidden="1" customHeight="1">
      <c r="A16223" s="576"/>
    </row>
    <row r="16224" spans="1:1" s="556" customFormat="1" ht="12" hidden="1" customHeight="1">
      <c r="A16224" s="576"/>
    </row>
    <row r="16225" spans="1:1" s="556" customFormat="1" ht="12" hidden="1" customHeight="1">
      <c r="A16225" s="576"/>
    </row>
    <row r="16226" spans="1:1" s="556" customFormat="1" ht="12" hidden="1" customHeight="1">
      <c r="A16226" s="576"/>
    </row>
    <row r="16227" spans="1:1" s="556" customFormat="1" ht="12" hidden="1" customHeight="1">
      <c r="A16227" s="576"/>
    </row>
    <row r="16228" spans="1:1" s="556" customFormat="1" ht="12" hidden="1" customHeight="1">
      <c r="A16228" s="576"/>
    </row>
    <row r="16229" spans="1:1" s="556" customFormat="1" ht="12" hidden="1" customHeight="1">
      <c r="A16229" s="576"/>
    </row>
    <row r="16230" spans="1:1" s="556" customFormat="1" ht="12" hidden="1" customHeight="1">
      <c r="A16230" s="576"/>
    </row>
    <row r="16231" spans="1:1" s="556" customFormat="1" ht="12" hidden="1" customHeight="1">
      <c r="A16231" s="576"/>
    </row>
    <row r="16232" spans="1:1" s="556" customFormat="1" ht="12" hidden="1" customHeight="1">
      <c r="A16232" s="576"/>
    </row>
    <row r="16233" spans="1:1" s="556" customFormat="1" ht="12" hidden="1" customHeight="1">
      <c r="A16233" s="576"/>
    </row>
    <row r="16234" spans="1:1" s="556" customFormat="1" ht="12" hidden="1" customHeight="1">
      <c r="A16234" s="576"/>
    </row>
    <row r="16235" spans="1:1" s="556" customFormat="1" ht="12" hidden="1" customHeight="1">
      <c r="A16235" s="576"/>
    </row>
    <row r="16236" spans="1:1" s="556" customFormat="1" ht="12" hidden="1" customHeight="1">
      <c r="A16236" s="576"/>
    </row>
    <row r="16237" spans="1:1" s="556" customFormat="1" ht="12" hidden="1" customHeight="1">
      <c r="A16237" s="576"/>
    </row>
    <row r="16238" spans="1:1" s="556" customFormat="1" ht="12" hidden="1" customHeight="1">
      <c r="A16238" s="576"/>
    </row>
    <row r="16239" spans="1:1" s="556" customFormat="1" ht="12" hidden="1" customHeight="1">
      <c r="A16239" s="576"/>
    </row>
    <row r="16240" spans="1:1" s="556" customFormat="1" ht="12" hidden="1" customHeight="1">
      <c r="A16240" s="576"/>
    </row>
    <row r="16241" spans="1:1" s="556" customFormat="1" ht="12" hidden="1" customHeight="1">
      <c r="A16241" s="576"/>
    </row>
    <row r="16242" spans="1:1" s="556" customFormat="1" ht="12" hidden="1" customHeight="1">
      <c r="A16242" s="576"/>
    </row>
    <row r="16243" spans="1:1" s="556" customFormat="1" ht="12" hidden="1" customHeight="1">
      <c r="A16243" s="576"/>
    </row>
    <row r="16244" spans="1:1" s="556" customFormat="1" ht="12" hidden="1" customHeight="1">
      <c r="A16244" s="576"/>
    </row>
    <row r="16245" spans="1:1" s="556" customFormat="1" ht="12" hidden="1" customHeight="1">
      <c r="A16245" s="576"/>
    </row>
    <row r="16246" spans="1:1" s="556" customFormat="1" ht="12" hidden="1" customHeight="1">
      <c r="A16246" s="576"/>
    </row>
    <row r="16247" spans="1:1" s="556" customFormat="1" ht="12" hidden="1" customHeight="1">
      <c r="A16247" s="576"/>
    </row>
    <row r="16248" spans="1:1" s="556" customFormat="1" ht="12" hidden="1" customHeight="1">
      <c r="A16248" s="576"/>
    </row>
    <row r="16249" spans="1:1" s="556" customFormat="1" ht="12" hidden="1" customHeight="1">
      <c r="A16249" s="576"/>
    </row>
    <row r="16250" spans="1:1" s="556" customFormat="1" ht="12" hidden="1" customHeight="1">
      <c r="A16250" s="576"/>
    </row>
    <row r="16251" spans="1:1" s="556" customFormat="1" ht="12" hidden="1" customHeight="1">
      <c r="A16251" s="576"/>
    </row>
    <row r="16252" spans="1:1" s="556" customFormat="1" ht="12" hidden="1" customHeight="1">
      <c r="A16252" s="576"/>
    </row>
    <row r="16253" spans="1:1" s="556" customFormat="1" ht="12" hidden="1" customHeight="1">
      <c r="A16253" s="576"/>
    </row>
    <row r="16254" spans="1:1" s="556" customFormat="1" ht="12" hidden="1" customHeight="1">
      <c r="A16254" s="576"/>
    </row>
    <row r="16255" spans="1:1" s="556" customFormat="1" ht="12" hidden="1" customHeight="1">
      <c r="A16255" s="576"/>
    </row>
    <row r="16256" spans="1:1" s="556" customFormat="1" ht="12" hidden="1" customHeight="1">
      <c r="A16256" s="576"/>
    </row>
    <row r="16257" spans="1:1" s="556" customFormat="1" ht="12" hidden="1" customHeight="1">
      <c r="A16257" s="576"/>
    </row>
    <row r="16258" spans="1:1" s="556" customFormat="1" ht="12" hidden="1" customHeight="1">
      <c r="A16258" s="576"/>
    </row>
    <row r="16259" spans="1:1" s="556" customFormat="1" ht="12" hidden="1" customHeight="1">
      <c r="A16259" s="576"/>
    </row>
    <row r="16260" spans="1:1" s="556" customFormat="1" ht="12" hidden="1" customHeight="1">
      <c r="A16260" s="576"/>
    </row>
    <row r="16261" spans="1:1" s="556" customFormat="1" ht="12" hidden="1" customHeight="1">
      <c r="A16261" s="576"/>
    </row>
    <row r="16262" spans="1:1" s="556" customFormat="1" ht="12" hidden="1" customHeight="1">
      <c r="A16262" s="576"/>
    </row>
    <row r="16263" spans="1:1" s="556" customFormat="1" ht="12" hidden="1" customHeight="1">
      <c r="A16263" s="576"/>
    </row>
    <row r="16264" spans="1:1" s="556" customFormat="1" ht="12" hidden="1" customHeight="1">
      <c r="A16264" s="576"/>
    </row>
    <row r="16265" spans="1:1" s="556" customFormat="1" ht="12" hidden="1" customHeight="1">
      <c r="A16265" s="576"/>
    </row>
    <row r="16266" spans="1:1" s="556" customFormat="1" ht="12" hidden="1" customHeight="1">
      <c r="A16266" s="576"/>
    </row>
    <row r="16267" spans="1:1" s="556" customFormat="1" ht="12" hidden="1" customHeight="1">
      <c r="A16267" s="576"/>
    </row>
    <row r="16268" spans="1:1" s="556" customFormat="1" ht="12" hidden="1" customHeight="1">
      <c r="A16268" s="576"/>
    </row>
    <row r="16269" spans="1:1" s="556" customFormat="1" ht="12" hidden="1" customHeight="1">
      <c r="A16269" s="576"/>
    </row>
    <row r="16270" spans="1:1" s="556" customFormat="1" ht="12" hidden="1" customHeight="1">
      <c r="A16270" s="576"/>
    </row>
    <row r="16271" spans="1:1" s="556" customFormat="1" ht="12" hidden="1" customHeight="1">
      <c r="A16271" s="576"/>
    </row>
    <row r="16272" spans="1:1" s="556" customFormat="1" ht="12" hidden="1" customHeight="1">
      <c r="A16272" s="576"/>
    </row>
    <row r="16273" spans="1:1" s="556" customFormat="1" ht="12" hidden="1" customHeight="1">
      <c r="A16273" s="576"/>
    </row>
    <row r="16274" spans="1:1" s="556" customFormat="1" ht="12" hidden="1" customHeight="1">
      <c r="A16274" s="576"/>
    </row>
    <row r="16275" spans="1:1" s="556" customFormat="1" ht="12" hidden="1" customHeight="1">
      <c r="A16275" s="576"/>
    </row>
    <row r="16276" spans="1:1" s="556" customFormat="1" ht="12" hidden="1" customHeight="1">
      <c r="A16276" s="576"/>
    </row>
    <row r="16277" spans="1:1" s="556" customFormat="1" ht="12" hidden="1" customHeight="1">
      <c r="A16277" s="576"/>
    </row>
    <row r="16278" spans="1:1" s="556" customFormat="1" ht="12" hidden="1" customHeight="1">
      <c r="A16278" s="576"/>
    </row>
    <row r="16279" spans="1:1" s="556" customFormat="1" ht="12" hidden="1" customHeight="1">
      <c r="A16279" s="576"/>
    </row>
    <row r="16280" spans="1:1" s="556" customFormat="1" ht="12" hidden="1" customHeight="1">
      <c r="A16280" s="576"/>
    </row>
    <row r="16281" spans="1:1" s="556" customFormat="1" ht="12" hidden="1" customHeight="1">
      <c r="A16281" s="576"/>
    </row>
    <row r="16282" spans="1:1" s="556" customFormat="1" ht="12" hidden="1" customHeight="1">
      <c r="A16282" s="576"/>
    </row>
    <row r="16283" spans="1:1" s="556" customFormat="1" ht="12" hidden="1" customHeight="1">
      <c r="A16283" s="576"/>
    </row>
    <row r="16284" spans="1:1" s="556" customFormat="1" ht="12" hidden="1" customHeight="1">
      <c r="A16284" s="576"/>
    </row>
    <row r="16285" spans="1:1" s="556" customFormat="1" ht="12" hidden="1" customHeight="1">
      <c r="A16285" s="576"/>
    </row>
    <row r="16286" spans="1:1" s="556" customFormat="1" ht="12" hidden="1" customHeight="1">
      <c r="A16286" s="576"/>
    </row>
    <row r="16287" spans="1:1" s="556" customFormat="1" ht="12" hidden="1" customHeight="1">
      <c r="A16287" s="576"/>
    </row>
    <row r="16288" spans="1:1" s="556" customFormat="1" ht="12" hidden="1" customHeight="1">
      <c r="A16288" s="576"/>
    </row>
    <row r="16289" spans="1:1" s="556" customFormat="1" ht="12" hidden="1" customHeight="1">
      <c r="A16289" s="576"/>
    </row>
    <row r="16290" spans="1:1" s="556" customFormat="1" ht="12" hidden="1" customHeight="1">
      <c r="A16290" s="576"/>
    </row>
    <row r="16291" spans="1:1" s="556" customFormat="1" ht="12" hidden="1" customHeight="1">
      <c r="A16291" s="576"/>
    </row>
    <row r="16292" spans="1:1" s="556" customFormat="1" ht="12" hidden="1" customHeight="1">
      <c r="A16292" s="576"/>
    </row>
    <row r="16293" spans="1:1" s="556" customFormat="1" ht="12" hidden="1" customHeight="1">
      <c r="A16293" s="576"/>
    </row>
    <row r="16294" spans="1:1" s="556" customFormat="1" ht="12" hidden="1" customHeight="1">
      <c r="A16294" s="576"/>
    </row>
    <row r="16295" spans="1:1" s="556" customFormat="1" ht="12" hidden="1" customHeight="1">
      <c r="A16295" s="576"/>
    </row>
    <row r="16296" spans="1:1" s="556" customFormat="1" ht="12" hidden="1" customHeight="1">
      <c r="A16296" s="576"/>
    </row>
    <row r="16297" spans="1:1" s="556" customFormat="1" ht="12" hidden="1" customHeight="1">
      <c r="A16297" s="576"/>
    </row>
    <row r="16298" spans="1:1" s="556" customFormat="1" ht="12" hidden="1" customHeight="1">
      <c r="A16298" s="576"/>
    </row>
    <row r="16299" spans="1:1" s="556" customFormat="1" ht="12" hidden="1" customHeight="1">
      <c r="A16299" s="576"/>
    </row>
    <row r="16300" spans="1:1" s="556" customFormat="1" ht="12" hidden="1" customHeight="1">
      <c r="A16300" s="576"/>
    </row>
    <row r="16301" spans="1:1" s="556" customFormat="1" ht="12" hidden="1" customHeight="1">
      <c r="A16301" s="576"/>
    </row>
    <row r="16302" spans="1:1" s="556" customFormat="1" ht="12" hidden="1" customHeight="1">
      <c r="A16302" s="576"/>
    </row>
    <row r="16303" spans="1:1" s="556" customFormat="1" ht="12" hidden="1" customHeight="1">
      <c r="A16303" s="576"/>
    </row>
    <row r="16304" spans="1:1" s="556" customFormat="1" ht="12" hidden="1" customHeight="1">
      <c r="A16304" s="576"/>
    </row>
    <row r="16305" spans="1:1" s="556" customFormat="1" ht="12" hidden="1" customHeight="1">
      <c r="A16305" s="576"/>
    </row>
    <row r="16306" spans="1:1" s="556" customFormat="1" ht="12" hidden="1" customHeight="1">
      <c r="A16306" s="576"/>
    </row>
    <row r="16307" spans="1:1" s="556" customFormat="1" ht="12" hidden="1" customHeight="1">
      <c r="A16307" s="576"/>
    </row>
    <row r="16308" spans="1:1" s="556" customFormat="1" ht="12" hidden="1" customHeight="1">
      <c r="A16308" s="576"/>
    </row>
    <row r="16309" spans="1:1" s="556" customFormat="1" ht="12" hidden="1" customHeight="1">
      <c r="A16309" s="576"/>
    </row>
    <row r="16310" spans="1:1" s="556" customFormat="1" ht="12" hidden="1" customHeight="1">
      <c r="A16310" s="576"/>
    </row>
    <row r="16311" spans="1:1" s="556" customFormat="1" ht="12" hidden="1" customHeight="1">
      <c r="A16311" s="576"/>
    </row>
    <row r="16312" spans="1:1" s="556" customFormat="1" ht="12" hidden="1" customHeight="1">
      <c r="A16312" s="576"/>
    </row>
    <row r="16313" spans="1:1" s="556" customFormat="1" ht="12" hidden="1" customHeight="1">
      <c r="A16313" s="576"/>
    </row>
    <row r="16314" spans="1:1" s="556" customFormat="1" ht="12" hidden="1" customHeight="1">
      <c r="A16314" s="576"/>
    </row>
    <row r="16315" spans="1:1" s="556" customFormat="1" ht="12" hidden="1" customHeight="1">
      <c r="A16315" s="576"/>
    </row>
    <row r="16316" spans="1:1" s="556" customFormat="1" ht="12" hidden="1" customHeight="1">
      <c r="A16316" s="576"/>
    </row>
    <row r="16317" spans="1:1" s="556" customFormat="1" ht="12" hidden="1" customHeight="1">
      <c r="A16317" s="576"/>
    </row>
    <row r="16318" spans="1:1" s="556" customFormat="1" ht="12" hidden="1" customHeight="1">
      <c r="A16318" s="576"/>
    </row>
    <row r="16319" spans="1:1" s="556" customFormat="1" ht="12" hidden="1" customHeight="1">
      <c r="A16319" s="576"/>
    </row>
    <row r="16320" spans="1:1" s="556" customFormat="1" ht="12" hidden="1" customHeight="1">
      <c r="A16320" s="576"/>
    </row>
    <row r="16321" spans="1:1" s="556" customFormat="1" ht="12" hidden="1" customHeight="1">
      <c r="A16321" s="576"/>
    </row>
    <row r="16322" spans="1:1" s="556" customFormat="1" ht="12" hidden="1" customHeight="1">
      <c r="A16322" s="576"/>
    </row>
    <row r="16323" spans="1:1" s="556" customFormat="1" ht="12" hidden="1" customHeight="1">
      <c r="A16323" s="576"/>
    </row>
    <row r="16324" spans="1:1" s="556" customFormat="1" ht="12" hidden="1" customHeight="1">
      <c r="A16324" s="576"/>
    </row>
    <row r="16325" spans="1:1" s="556" customFormat="1" ht="12" hidden="1" customHeight="1">
      <c r="A16325" s="576"/>
    </row>
    <row r="16326" spans="1:1" s="556" customFormat="1" ht="12" hidden="1" customHeight="1">
      <c r="A16326" s="576"/>
    </row>
    <row r="16327" spans="1:1" s="556" customFormat="1" ht="12" hidden="1" customHeight="1">
      <c r="A16327" s="576"/>
    </row>
    <row r="16328" spans="1:1" s="556" customFormat="1" ht="12" hidden="1" customHeight="1">
      <c r="A16328" s="576"/>
    </row>
    <row r="16329" spans="1:1" s="556" customFormat="1" ht="12" hidden="1" customHeight="1">
      <c r="A16329" s="576"/>
    </row>
    <row r="16330" spans="1:1" s="556" customFormat="1" ht="12" hidden="1" customHeight="1">
      <c r="A16330" s="576"/>
    </row>
    <row r="16331" spans="1:1" s="556" customFormat="1" ht="12" hidden="1" customHeight="1">
      <c r="A16331" s="576"/>
    </row>
    <row r="16332" spans="1:1" s="556" customFormat="1" ht="12" hidden="1" customHeight="1">
      <c r="A16332" s="576"/>
    </row>
    <row r="16333" spans="1:1" s="556" customFormat="1" ht="12" hidden="1" customHeight="1">
      <c r="A16333" s="576"/>
    </row>
    <row r="16334" spans="1:1" s="556" customFormat="1" ht="12" hidden="1" customHeight="1">
      <c r="A16334" s="576"/>
    </row>
    <row r="16335" spans="1:1" s="556" customFormat="1" ht="12" hidden="1" customHeight="1">
      <c r="A16335" s="576"/>
    </row>
    <row r="16336" spans="1:1" s="556" customFormat="1" ht="12" hidden="1" customHeight="1">
      <c r="A16336" s="576"/>
    </row>
    <row r="16337" spans="1:1" s="556" customFormat="1" ht="12" hidden="1" customHeight="1">
      <c r="A16337" s="576"/>
    </row>
    <row r="16338" spans="1:1" s="556" customFormat="1" ht="12" hidden="1" customHeight="1">
      <c r="A16338" s="576"/>
    </row>
    <row r="16339" spans="1:1" s="556" customFormat="1" ht="12" hidden="1" customHeight="1">
      <c r="A16339" s="576"/>
    </row>
    <row r="16340" spans="1:1" s="556" customFormat="1" ht="12" hidden="1" customHeight="1">
      <c r="A16340" s="576"/>
    </row>
    <row r="16341" spans="1:1" s="556" customFormat="1" ht="12" hidden="1" customHeight="1">
      <c r="A16341" s="576"/>
    </row>
    <row r="16342" spans="1:1" s="556" customFormat="1" ht="12" hidden="1" customHeight="1">
      <c r="A16342" s="576"/>
    </row>
    <row r="16343" spans="1:1" s="556" customFormat="1" ht="12" hidden="1" customHeight="1">
      <c r="A16343" s="576"/>
    </row>
    <row r="16344" spans="1:1" s="556" customFormat="1" ht="12" hidden="1" customHeight="1">
      <c r="A16344" s="576"/>
    </row>
    <row r="16345" spans="1:1" s="556" customFormat="1" ht="12" hidden="1" customHeight="1">
      <c r="A16345" s="576"/>
    </row>
    <row r="16346" spans="1:1" s="556" customFormat="1" ht="12" hidden="1" customHeight="1">
      <c r="A16346" s="576"/>
    </row>
    <row r="16347" spans="1:1" s="556" customFormat="1" ht="12" hidden="1" customHeight="1">
      <c r="A16347" s="576"/>
    </row>
    <row r="16348" spans="1:1" s="556" customFormat="1" ht="12" hidden="1" customHeight="1">
      <c r="A16348" s="576"/>
    </row>
    <row r="16349" spans="1:1" s="556" customFormat="1" ht="12" hidden="1" customHeight="1">
      <c r="A16349" s="576"/>
    </row>
    <row r="16350" spans="1:1" s="556" customFormat="1" ht="12" hidden="1" customHeight="1">
      <c r="A16350" s="576"/>
    </row>
    <row r="16351" spans="1:1" s="556" customFormat="1" ht="12" hidden="1" customHeight="1">
      <c r="A16351" s="576"/>
    </row>
    <row r="16352" spans="1:1" s="556" customFormat="1" ht="12" hidden="1" customHeight="1">
      <c r="A16352" s="576"/>
    </row>
    <row r="16353" spans="1:1" s="556" customFormat="1" ht="12" hidden="1" customHeight="1">
      <c r="A16353" s="576"/>
    </row>
    <row r="16354" spans="1:1" s="556" customFormat="1" ht="12" hidden="1" customHeight="1">
      <c r="A16354" s="576"/>
    </row>
    <row r="16355" spans="1:1" s="556" customFormat="1" ht="12" hidden="1" customHeight="1">
      <c r="A16355" s="576"/>
    </row>
    <row r="16356" spans="1:1" s="556" customFormat="1" ht="12" hidden="1" customHeight="1">
      <c r="A16356" s="576"/>
    </row>
    <row r="16357" spans="1:1" s="556" customFormat="1" ht="12" hidden="1" customHeight="1">
      <c r="A16357" s="576"/>
    </row>
    <row r="16358" spans="1:1" s="556" customFormat="1" ht="12" hidden="1" customHeight="1">
      <c r="A16358" s="576"/>
    </row>
    <row r="16359" spans="1:1" s="556" customFormat="1" ht="12" hidden="1" customHeight="1">
      <c r="A16359" s="576"/>
    </row>
    <row r="16360" spans="1:1" s="556" customFormat="1" ht="12" hidden="1" customHeight="1">
      <c r="A16360" s="576"/>
    </row>
    <row r="16361" spans="1:1" s="556" customFormat="1" ht="12" hidden="1" customHeight="1">
      <c r="A16361" s="576"/>
    </row>
    <row r="16362" spans="1:1" s="556" customFormat="1" ht="12" hidden="1" customHeight="1">
      <c r="A16362" s="576"/>
    </row>
    <row r="16363" spans="1:1" s="556" customFormat="1" ht="12" hidden="1" customHeight="1">
      <c r="A16363" s="576"/>
    </row>
    <row r="16364" spans="1:1" s="556" customFormat="1" ht="12" hidden="1" customHeight="1">
      <c r="A16364" s="576"/>
    </row>
    <row r="16365" spans="1:1" s="556" customFormat="1" ht="12" hidden="1" customHeight="1">
      <c r="A16365" s="576"/>
    </row>
    <row r="16366" spans="1:1" s="556" customFormat="1" ht="12" hidden="1" customHeight="1">
      <c r="A16366" s="576"/>
    </row>
    <row r="16367" spans="1:1" s="556" customFormat="1" ht="12" hidden="1" customHeight="1">
      <c r="A16367" s="576"/>
    </row>
    <row r="16368" spans="1:1" s="556" customFormat="1" ht="12" hidden="1" customHeight="1">
      <c r="A16368" s="576"/>
    </row>
    <row r="16369" spans="1:1" s="556" customFormat="1" ht="12" hidden="1" customHeight="1">
      <c r="A16369" s="576"/>
    </row>
    <row r="16370" spans="1:1" s="556" customFormat="1" ht="12" hidden="1" customHeight="1">
      <c r="A16370" s="576"/>
    </row>
    <row r="16371" spans="1:1" s="556" customFormat="1" ht="12" hidden="1" customHeight="1">
      <c r="A16371" s="576"/>
    </row>
    <row r="16372" spans="1:1" s="556" customFormat="1" ht="12" hidden="1" customHeight="1">
      <c r="A16372" s="576"/>
    </row>
    <row r="16373" spans="1:1" s="556" customFormat="1" ht="12" hidden="1" customHeight="1">
      <c r="A16373" s="576"/>
    </row>
    <row r="16374" spans="1:1" s="556" customFormat="1" ht="12" hidden="1" customHeight="1">
      <c r="A16374" s="576"/>
    </row>
    <row r="16375" spans="1:1" s="556" customFormat="1" ht="12" hidden="1" customHeight="1">
      <c r="A16375" s="576"/>
    </row>
    <row r="16376" spans="1:1" s="556" customFormat="1" ht="12" hidden="1" customHeight="1">
      <c r="A16376" s="576"/>
    </row>
    <row r="16377" spans="1:1" s="556" customFormat="1" ht="12" hidden="1" customHeight="1">
      <c r="A16377" s="576"/>
    </row>
    <row r="16378" spans="1:1" s="556" customFormat="1" ht="12" hidden="1" customHeight="1">
      <c r="A16378" s="576"/>
    </row>
    <row r="16379" spans="1:1" s="556" customFormat="1" ht="12" hidden="1" customHeight="1">
      <c r="A16379" s="576"/>
    </row>
    <row r="16380" spans="1:1" s="556" customFormat="1" ht="12" hidden="1" customHeight="1">
      <c r="A16380" s="576"/>
    </row>
    <row r="16381" spans="1:1" s="556" customFormat="1" ht="12" hidden="1" customHeight="1">
      <c r="A16381" s="576"/>
    </row>
    <row r="16382" spans="1:1" s="556" customFormat="1" ht="12" hidden="1" customHeight="1">
      <c r="A16382" s="576"/>
    </row>
    <row r="16383" spans="1:1" s="556" customFormat="1" ht="12" hidden="1" customHeight="1">
      <c r="A16383" s="576"/>
    </row>
    <row r="16384" spans="1:1" s="556" customFormat="1" ht="12" hidden="1" customHeight="1">
      <c r="A16384" s="576"/>
    </row>
    <row r="16385" spans="1:1" s="556" customFormat="1" ht="12" hidden="1" customHeight="1">
      <c r="A16385" s="576"/>
    </row>
    <row r="16386" spans="1:1" s="556" customFormat="1" ht="12" hidden="1" customHeight="1">
      <c r="A16386" s="576"/>
    </row>
    <row r="16387" spans="1:1" s="556" customFormat="1" ht="12" hidden="1" customHeight="1">
      <c r="A16387" s="576"/>
    </row>
    <row r="16388" spans="1:1" s="556" customFormat="1" ht="12" hidden="1" customHeight="1">
      <c r="A16388" s="576"/>
    </row>
    <row r="16389" spans="1:1" s="556" customFormat="1" ht="12" hidden="1" customHeight="1">
      <c r="A16389" s="576"/>
    </row>
    <row r="16390" spans="1:1" s="556" customFormat="1" ht="12" hidden="1" customHeight="1">
      <c r="A16390" s="576"/>
    </row>
    <row r="16391" spans="1:1" s="556" customFormat="1" ht="12" hidden="1" customHeight="1">
      <c r="A16391" s="576"/>
    </row>
    <row r="16392" spans="1:1" s="556" customFormat="1" ht="12" hidden="1" customHeight="1">
      <c r="A16392" s="576"/>
    </row>
    <row r="16393" spans="1:1" s="556" customFormat="1" ht="12" hidden="1" customHeight="1">
      <c r="A16393" s="576"/>
    </row>
    <row r="16394" spans="1:1" s="556" customFormat="1" ht="12" hidden="1" customHeight="1">
      <c r="A16394" s="576"/>
    </row>
    <row r="16395" spans="1:1" s="556" customFormat="1" ht="12" hidden="1" customHeight="1">
      <c r="A16395" s="576"/>
    </row>
    <row r="16396" spans="1:1" s="556" customFormat="1" ht="12" hidden="1" customHeight="1">
      <c r="A16396" s="576"/>
    </row>
    <row r="16397" spans="1:1" s="556" customFormat="1" ht="12" hidden="1" customHeight="1">
      <c r="A16397" s="576"/>
    </row>
    <row r="16398" spans="1:1" s="556" customFormat="1" ht="12" hidden="1" customHeight="1">
      <c r="A16398" s="576"/>
    </row>
    <row r="16399" spans="1:1" s="556" customFormat="1" ht="12" hidden="1" customHeight="1">
      <c r="A16399" s="576"/>
    </row>
    <row r="16400" spans="1:1" s="556" customFormat="1" ht="12" hidden="1" customHeight="1">
      <c r="A16400" s="576"/>
    </row>
    <row r="16401" spans="1:1" s="556" customFormat="1" ht="12" hidden="1" customHeight="1">
      <c r="A16401" s="576"/>
    </row>
    <row r="16402" spans="1:1" s="556" customFormat="1" ht="12" hidden="1" customHeight="1">
      <c r="A16402" s="576"/>
    </row>
    <row r="16403" spans="1:1" s="556" customFormat="1" ht="12" hidden="1" customHeight="1">
      <c r="A16403" s="576"/>
    </row>
    <row r="16404" spans="1:1" s="556" customFormat="1" ht="12" hidden="1" customHeight="1">
      <c r="A16404" s="576"/>
    </row>
    <row r="16405" spans="1:1" s="556" customFormat="1" ht="12" hidden="1" customHeight="1">
      <c r="A16405" s="576"/>
    </row>
    <row r="16406" spans="1:1" s="556" customFormat="1" ht="12" hidden="1" customHeight="1">
      <c r="A16406" s="576"/>
    </row>
    <row r="16407" spans="1:1" s="556" customFormat="1" ht="12" hidden="1" customHeight="1">
      <c r="A16407" s="576"/>
    </row>
    <row r="16408" spans="1:1" s="556" customFormat="1" ht="12" hidden="1" customHeight="1">
      <c r="A16408" s="576"/>
    </row>
    <row r="16409" spans="1:1" s="556" customFormat="1" ht="12" hidden="1" customHeight="1">
      <c r="A16409" s="576"/>
    </row>
    <row r="16410" spans="1:1" s="556" customFormat="1" ht="12" hidden="1" customHeight="1">
      <c r="A16410" s="576"/>
    </row>
    <row r="16411" spans="1:1" s="556" customFormat="1" ht="12" hidden="1" customHeight="1">
      <c r="A16411" s="576"/>
    </row>
    <row r="16412" spans="1:1" s="556" customFormat="1" ht="12" hidden="1" customHeight="1">
      <c r="A16412" s="576"/>
    </row>
    <row r="16413" spans="1:1" s="556" customFormat="1" ht="12" hidden="1" customHeight="1">
      <c r="A16413" s="576"/>
    </row>
    <row r="16414" spans="1:1" s="556" customFormat="1" ht="12" hidden="1" customHeight="1">
      <c r="A16414" s="576"/>
    </row>
    <row r="16415" spans="1:1" s="556" customFormat="1" ht="12" hidden="1" customHeight="1">
      <c r="A16415" s="576"/>
    </row>
    <row r="16416" spans="1:1" s="556" customFormat="1" ht="12" hidden="1" customHeight="1">
      <c r="A16416" s="576"/>
    </row>
    <row r="16417" spans="1:1" s="556" customFormat="1" ht="12" hidden="1" customHeight="1">
      <c r="A16417" s="576"/>
    </row>
    <row r="16418" spans="1:1" s="556" customFormat="1" ht="12" hidden="1" customHeight="1">
      <c r="A16418" s="576"/>
    </row>
    <row r="16419" spans="1:1" s="556" customFormat="1" ht="12" hidden="1" customHeight="1">
      <c r="A16419" s="576"/>
    </row>
    <row r="16420" spans="1:1" s="556" customFormat="1" ht="12" hidden="1" customHeight="1">
      <c r="A16420" s="576"/>
    </row>
    <row r="16421" spans="1:1" s="556" customFormat="1" ht="12" hidden="1" customHeight="1">
      <c r="A16421" s="576"/>
    </row>
    <row r="16422" spans="1:1" s="556" customFormat="1" ht="12" hidden="1" customHeight="1">
      <c r="A16422" s="576"/>
    </row>
    <row r="16423" spans="1:1" s="556" customFormat="1" ht="12" hidden="1" customHeight="1">
      <c r="A16423" s="576"/>
    </row>
    <row r="16424" spans="1:1" s="556" customFormat="1" ht="12" hidden="1" customHeight="1">
      <c r="A16424" s="576"/>
    </row>
    <row r="16425" spans="1:1" s="556" customFormat="1" ht="12" hidden="1" customHeight="1">
      <c r="A16425" s="576"/>
    </row>
    <row r="16426" spans="1:1" s="556" customFormat="1" ht="12" hidden="1" customHeight="1">
      <c r="A16426" s="576"/>
    </row>
    <row r="16427" spans="1:1" s="556" customFormat="1" ht="12" hidden="1" customHeight="1">
      <c r="A16427" s="576"/>
    </row>
    <row r="16428" spans="1:1" s="556" customFormat="1" ht="12" hidden="1" customHeight="1">
      <c r="A16428" s="576"/>
    </row>
    <row r="16429" spans="1:1" s="556" customFormat="1" ht="12" hidden="1" customHeight="1">
      <c r="A16429" s="576"/>
    </row>
    <row r="16430" spans="1:1" s="556" customFormat="1" ht="12" hidden="1" customHeight="1">
      <c r="A16430" s="576"/>
    </row>
    <row r="16431" spans="1:1" s="556" customFormat="1" ht="12" hidden="1" customHeight="1">
      <c r="A16431" s="576"/>
    </row>
    <row r="16432" spans="1:1" s="556" customFormat="1" ht="12" hidden="1" customHeight="1">
      <c r="A16432" s="576"/>
    </row>
    <row r="16433" spans="1:1" s="556" customFormat="1" ht="12" hidden="1" customHeight="1">
      <c r="A16433" s="576"/>
    </row>
    <row r="16434" spans="1:1" s="556" customFormat="1" ht="12" hidden="1" customHeight="1">
      <c r="A16434" s="576"/>
    </row>
    <row r="16435" spans="1:1" s="556" customFormat="1" ht="12" hidden="1" customHeight="1">
      <c r="A16435" s="576"/>
    </row>
    <row r="16436" spans="1:1" s="556" customFormat="1" ht="12" hidden="1" customHeight="1">
      <c r="A16436" s="576"/>
    </row>
    <row r="16437" spans="1:1" s="556" customFormat="1" ht="12" hidden="1" customHeight="1">
      <c r="A16437" s="576"/>
    </row>
    <row r="16438" spans="1:1" s="556" customFormat="1" ht="12" hidden="1" customHeight="1">
      <c r="A16438" s="576"/>
    </row>
    <row r="16439" spans="1:1" s="556" customFormat="1" ht="12" hidden="1" customHeight="1">
      <c r="A16439" s="576"/>
    </row>
    <row r="16440" spans="1:1" s="556" customFormat="1" ht="12" hidden="1" customHeight="1">
      <c r="A16440" s="576"/>
    </row>
    <row r="16441" spans="1:1" s="556" customFormat="1" ht="12" hidden="1" customHeight="1">
      <c r="A16441" s="576"/>
    </row>
    <row r="16442" spans="1:1" s="556" customFormat="1" ht="12" hidden="1" customHeight="1">
      <c r="A16442" s="576"/>
    </row>
    <row r="16443" spans="1:1" s="556" customFormat="1" ht="12" hidden="1" customHeight="1">
      <c r="A16443" s="576"/>
    </row>
    <row r="16444" spans="1:1" s="556" customFormat="1" ht="12" hidden="1" customHeight="1">
      <c r="A16444" s="576"/>
    </row>
    <row r="16445" spans="1:1" s="556" customFormat="1" ht="12" hidden="1" customHeight="1">
      <c r="A16445" s="576"/>
    </row>
    <row r="16446" spans="1:1" s="556" customFormat="1" ht="12" hidden="1" customHeight="1">
      <c r="A16446" s="576"/>
    </row>
    <row r="16447" spans="1:1" s="556" customFormat="1" ht="12" hidden="1" customHeight="1">
      <c r="A16447" s="576"/>
    </row>
    <row r="16448" spans="1:1" s="556" customFormat="1" ht="12" hidden="1" customHeight="1">
      <c r="A16448" s="576"/>
    </row>
    <row r="16449" spans="1:1" s="556" customFormat="1" ht="12" hidden="1" customHeight="1">
      <c r="A16449" s="576"/>
    </row>
    <row r="16450" spans="1:1" s="556" customFormat="1" ht="12" hidden="1" customHeight="1">
      <c r="A16450" s="576"/>
    </row>
    <row r="16451" spans="1:1" s="556" customFormat="1" ht="12" hidden="1" customHeight="1">
      <c r="A16451" s="576"/>
    </row>
    <row r="16452" spans="1:1" s="556" customFormat="1" ht="12" hidden="1" customHeight="1">
      <c r="A16452" s="576"/>
    </row>
    <row r="16453" spans="1:1" s="556" customFormat="1" ht="12" hidden="1" customHeight="1">
      <c r="A16453" s="576"/>
    </row>
    <row r="16454" spans="1:1" s="556" customFormat="1" ht="12" hidden="1" customHeight="1">
      <c r="A16454" s="576"/>
    </row>
    <row r="16455" spans="1:1" s="556" customFormat="1" ht="12" hidden="1" customHeight="1">
      <c r="A16455" s="576"/>
    </row>
    <row r="16456" spans="1:1" s="556" customFormat="1" ht="12" hidden="1" customHeight="1">
      <c r="A16456" s="576"/>
    </row>
    <row r="16457" spans="1:1" s="556" customFormat="1" ht="12" hidden="1" customHeight="1">
      <c r="A16457" s="576"/>
    </row>
    <row r="16458" spans="1:1" s="556" customFormat="1" ht="12" hidden="1" customHeight="1">
      <c r="A16458" s="576"/>
    </row>
    <row r="16459" spans="1:1" s="556" customFormat="1" ht="12" hidden="1" customHeight="1">
      <c r="A16459" s="576"/>
    </row>
    <row r="16460" spans="1:1" s="556" customFormat="1" ht="12" hidden="1" customHeight="1">
      <c r="A16460" s="576"/>
    </row>
    <row r="16461" spans="1:1" s="556" customFormat="1" ht="12" hidden="1" customHeight="1">
      <c r="A16461" s="576"/>
    </row>
    <row r="16462" spans="1:1" s="556" customFormat="1" ht="12" hidden="1" customHeight="1">
      <c r="A16462" s="576"/>
    </row>
    <row r="16463" spans="1:1" s="556" customFormat="1" ht="12" hidden="1" customHeight="1">
      <c r="A16463" s="576"/>
    </row>
    <row r="16464" spans="1:1" s="556" customFormat="1" ht="12" hidden="1" customHeight="1">
      <c r="A16464" s="576"/>
    </row>
    <row r="16465" spans="1:1" s="556" customFormat="1" ht="12" hidden="1" customHeight="1">
      <c r="A16465" s="576"/>
    </row>
    <row r="16466" spans="1:1" s="556" customFormat="1" ht="12" hidden="1" customHeight="1">
      <c r="A16466" s="576"/>
    </row>
    <row r="16467" spans="1:1" s="556" customFormat="1" ht="12" hidden="1" customHeight="1">
      <c r="A16467" s="576"/>
    </row>
    <row r="16468" spans="1:1" s="556" customFormat="1" ht="12" hidden="1" customHeight="1">
      <c r="A16468" s="576"/>
    </row>
    <row r="16469" spans="1:1" s="556" customFormat="1" ht="12" hidden="1" customHeight="1">
      <c r="A16469" s="576"/>
    </row>
    <row r="16470" spans="1:1" s="556" customFormat="1" ht="12" hidden="1" customHeight="1">
      <c r="A16470" s="576"/>
    </row>
    <row r="16471" spans="1:1" s="556" customFormat="1" ht="12" hidden="1" customHeight="1">
      <c r="A16471" s="576"/>
    </row>
    <row r="16472" spans="1:1" s="556" customFormat="1" ht="12" hidden="1" customHeight="1">
      <c r="A16472" s="576"/>
    </row>
    <row r="16473" spans="1:1" s="556" customFormat="1" ht="12" hidden="1" customHeight="1">
      <c r="A16473" s="576"/>
    </row>
    <row r="16474" spans="1:1" s="556" customFormat="1" ht="12" hidden="1" customHeight="1">
      <c r="A16474" s="576"/>
    </row>
    <row r="16475" spans="1:1" s="556" customFormat="1" ht="12" hidden="1" customHeight="1">
      <c r="A16475" s="576"/>
    </row>
    <row r="16476" spans="1:1" s="556" customFormat="1" ht="12" hidden="1" customHeight="1">
      <c r="A16476" s="576"/>
    </row>
    <row r="16477" spans="1:1" s="556" customFormat="1" ht="12" hidden="1" customHeight="1">
      <c r="A16477" s="576"/>
    </row>
    <row r="16478" spans="1:1" s="556" customFormat="1" ht="12" hidden="1" customHeight="1">
      <c r="A16478" s="576"/>
    </row>
    <row r="16479" spans="1:1" s="556" customFormat="1" ht="12" hidden="1" customHeight="1">
      <c r="A16479" s="576"/>
    </row>
    <row r="16480" spans="1:1" s="556" customFormat="1" ht="12" hidden="1" customHeight="1">
      <c r="A16480" s="576"/>
    </row>
    <row r="16481" spans="1:1" s="556" customFormat="1" ht="12" hidden="1" customHeight="1">
      <c r="A16481" s="576"/>
    </row>
    <row r="16482" spans="1:1" s="556" customFormat="1" ht="12" hidden="1" customHeight="1">
      <c r="A16482" s="576"/>
    </row>
    <row r="16483" spans="1:1" s="556" customFormat="1" ht="12" hidden="1" customHeight="1">
      <c r="A16483" s="576"/>
    </row>
    <row r="16484" spans="1:1" s="556" customFormat="1" ht="12" hidden="1" customHeight="1">
      <c r="A16484" s="576"/>
    </row>
    <row r="16485" spans="1:1" s="556" customFormat="1" ht="12" hidden="1" customHeight="1">
      <c r="A16485" s="576"/>
    </row>
    <row r="16486" spans="1:1" s="556" customFormat="1" ht="12" hidden="1" customHeight="1">
      <c r="A16486" s="576"/>
    </row>
    <row r="16487" spans="1:1" s="556" customFormat="1" ht="12" hidden="1" customHeight="1">
      <c r="A16487" s="576"/>
    </row>
    <row r="16488" spans="1:1" s="556" customFormat="1" ht="12" hidden="1" customHeight="1">
      <c r="A16488" s="576"/>
    </row>
    <row r="16489" spans="1:1" s="556" customFormat="1" ht="12" hidden="1" customHeight="1">
      <c r="A16489" s="576"/>
    </row>
    <row r="16490" spans="1:1" s="556" customFormat="1" ht="12" hidden="1" customHeight="1">
      <c r="A16490" s="576"/>
    </row>
    <row r="16491" spans="1:1" s="556" customFormat="1" ht="12" hidden="1" customHeight="1">
      <c r="A16491" s="576"/>
    </row>
    <row r="16492" spans="1:1" s="556" customFormat="1" ht="12" hidden="1" customHeight="1">
      <c r="A16492" s="576"/>
    </row>
    <row r="16493" spans="1:1" s="556" customFormat="1" ht="12" hidden="1" customHeight="1">
      <c r="A16493" s="576"/>
    </row>
    <row r="16494" spans="1:1" s="556" customFormat="1" ht="12" hidden="1" customHeight="1">
      <c r="A16494" s="576"/>
    </row>
    <row r="16495" spans="1:1" s="556" customFormat="1" ht="12" hidden="1" customHeight="1">
      <c r="A16495" s="576"/>
    </row>
    <row r="16496" spans="1:1" s="556" customFormat="1" ht="12" hidden="1" customHeight="1">
      <c r="A16496" s="576"/>
    </row>
    <row r="16497" spans="1:1" s="556" customFormat="1" ht="12" hidden="1" customHeight="1">
      <c r="A16497" s="576"/>
    </row>
    <row r="16498" spans="1:1" s="556" customFormat="1" ht="12" hidden="1" customHeight="1">
      <c r="A16498" s="576"/>
    </row>
    <row r="16499" spans="1:1" s="556" customFormat="1" ht="12" hidden="1" customHeight="1">
      <c r="A16499" s="576"/>
    </row>
    <row r="16500" spans="1:1" s="556" customFormat="1" ht="12" hidden="1" customHeight="1">
      <c r="A16500" s="576"/>
    </row>
    <row r="16501" spans="1:1" s="556" customFormat="1" ht="12" hidden="1" customHeight="1">
      <c r="A16501" s="576"/>
    </row>
    <row r="16502" spans="1:1" s="556" customFormat="1" ht="12" hidden="1" customHeight="1">
      <c r="A16502" s="576"/>
    </row>
    <row r="16503" spans="1:1" s="556" customFormat="1" ht="12" hidden="1" customHeight="1">
      <c r="A16503" s="576"/>
    </row>
    <row r="16504" spans="1:1" s="556" customFormat="1" ht="12" hidden="1" customHeight="1">
      <c r="A16504" s="576"/>
    </row>
    <row r="16505" spans="1:1" s="556" customFormat="1" ht="12" hidden="1" customHeight="1">
      <c r="A16505" s="576"/>
    </row>
    <row r="16506" spans="1:1" s="556" customFormat="1" ht="12" hidden="1" customHeight="1">
      <c r="A16506" s="576"/>
    </row>
    <row r="16507" spans="1:1" s="556" customFormat="1" ht="12" hidden="1" customHeight="1">
      <c r="A16507" s="576"/>
    </row>
    <row r="16508" spans="1:1" s="556" customFormat="1" ht="12" hidden="1" customHeight="1">
      <c r="A16508" s="576"/>
    </row>
    <row r="16509" spans="1:1" s="556" customFormat="1" ht="12" hidden="1" customHeight="1">
      <c r="A16509" s="576"/>
    </row>
    <row r="16510" spans="1:1" s="556" customFormat="1" ht="12" hidden="1" customHeight="1">
      <c r="A16510" s="576"/>
    </row>
    <row r="16511" spans="1:1" s="556" customFormat="1" ht="12" hidden="1" customHeight="1">
      <c r="A16511" s="576"/>
    </row>
    <row r="16512" spans="1:1" s="556" customFormat="1" ht="12" hidden="1" customHeight="1">
      <c r="A16512" s="576"/>
    </row>
    <row r="16513" spans="1:1" s="556" customFormat="1" ht="12" hidden="1" customHeight="1">
      <c r="A16513" s="576"/>
    </row>
    <row r="16514" spans="1:1" s="556" customFormat="1" ht="12" hidden="1" customHeight="1">
      <c r="A16514" s="576"/>
    </row>
    <row r="16515" spans="1:1" s="556" customFormat="1" ht="12" hidden="1" customHeight="1">
      <c r="A16515" s="576"/>
    </row>
    <row r="16516" spans="1:1" s="556" customFormat="1" ht="12" hidden="1" customHeight="1">
      <c r="A16516" s="576"/>
    </row>
    <row r="16517" spans="1:1" s="556" customFormat="1" ht="12" hidden="1" customHeight="1">
      <c r="A16517" s="576"/>
    </row>
    <row r="16518" spans="1:1" s="556" customFormat="1" ht="12" hidden="1" customHeight="1">
      <c r="A16518" s="576"/>
    </row>
    <row r="16519" spans="1:1" s="556" customFormat="1" ht="12" hidden="1" customHeight="1">
      <c r="A16519" s="576"/>
    </row>
    <row r="16520" spans="1:1" s="556" customFormat="1" ht="12" hidden="1" customHeight="1">
      <c r="A16520" s="576"/>
    </row>
    <row r="16521" spans="1:1" s="556" customFormat="1" ht="12" hidden="1" customHeight="1">
      <c r="A16521" s="576"/>
    </row>
    <row r="16522" spans="1:1" s="556" customFormat="1" ht="12" hidden="1" customHeight="1">
      <c r="A16522" s="576"/>
    </row>
    <row r="16523" spans="1:1" s="556" customFormat="1" ht="12" hidden="1" customHeight="1">
      <c r="A16523" s="576"/>
    </row>
    <row r="16524" spans="1:1" s="556" customFormat="1" ht="12" hidden="1" customHeight="1">
      <c r="A16524" s="576"/>
    </row>
    <row r="16525" spans="1:1" s="556" customFormat="1" ht="12" hidden="1" customHeight="1">
      <c r="A16525" s="576"/>
    </row>
    <row r="16526" spans="1:1" s="556" customFormat="1" ht="12" hidden="1" customHeight="1">
      <c r="A16526" s="576"/>
    </row>
    <row r="16527" spans="1:1" s="556" customFormat="1" ht="12" hidden="1" customHeight="1">
      <c r="A16527" s="576"/>
    </row>
    <row r="16528" spans="1:1" s="556" customFormat="1" ht="12" hidden="1" customHeight="1">
      <c r="A16528" s="576"/>
    </row>
    <row r="16529" spans="1:1" s="556" customFormat="1" ht="12" hidden="1" customHeight="1">
      <c r="A16529" s="576"/>
    </row>
    <row r="16530" spans="1:1" s="556" customFormat="1" ht="12" hidden="1" customHeight="1">
      <c r="A16530" s="576"/>
    </row>
    <row r="16531" spans="1:1" s="556" customFormat="1" ht="12" hidden="1" customHeight="1">
      <c r="A16531" s="576"/>
    </row>
    <row r="16532" spans="1:1" s="556" customFormat="1" ht="12" hidden="1" customHeight="1">
      <c r="A16532" s="576"/>
    </row>
    <row r="16533" spans="1:1" s="556" customFormat="1" ht="12" hidden="1" customHeight="1">
      <c r="A16533" s="576"/>
    </row>
    <row r="16534" spans="1:1" s="556" customFormat="1" ht="12" hidden="1" customHeight="1">
      <c r="A16534" s="576"/>
    </row>
    <row r="16535" spans="1:1" s="556" customFormat="1" ht="12" hidden="1" customHeight="1">
      <c r="A16535" s="576"/>
    </row>
    <row r="16536" spans="1:1" s="556" customFormat="1" ht="12" hidden="1" customHeight="1">
      <c r="A16536" s="576"/>
    </row>
    <row r="16537" spans="1:1" s="556" customFormat="1" ht="12" hidden="1" customHeight="1">
      <c r="A16537" s="576"/>
    </row>
    <row r="16538" spans="1:1" s="556" customFormat="1" ht="12" hidden="1" customHeight="1">
      <c r="A16538" s="576"/>
    </row>
    <row r="16539" spans="1:1" s="556" customFormat="1" ht="12" hidden="1" customHeight="1">
      <c r="A16539" s="576"/>
    </row>
    <row r="16540" spans="1:1" s="556" customFormat="1" ht="12" hidden="1" customHeight="1">
      <c r="A16540" s="576"/>
    </row>
    <row r="16541" spans="1:1" s="556" customFormat="1" ht="12" hidden="1" customHeight="1">
      <c r="A16541" s="576"/>
    </row>
    <row r="16542" spans="1:1" s="556" customFormat="1" ht="12" hidden="1" customHeight="1">
      <c r="A16542" s="576"/>
    </row>
    <row r="16543" spans="1:1" s="556" customFormat="1" ht="12" hidden="1" customHeight="1">
      <c r="A16543" s="576"/>
    </row>
    <row r="16544" spans="1:1" s="556" customFormat="1" ht="12" hidden="1" customHeight="1">
      <c r="A16544" s="576"/>
    </row>
    <row r="16545" spans="1:1" s="556" customFormat="1" ht="12" hidden="1" customHeight="1">
      <c r="A16545" s="576"/>
    </row>
    <row r="16546" spans="1:1" s="556" customFormat="1" ht="12" hidden="1" customHeight="1">
      <c r="A16546" s="576"/>
    </row>
    <row r="16547" spans="1:1" s="556" customFormat="1" ht="12" hidden="1" customHeight="1">
      <c r="A16547" s="576"/>
    </row>
    <row r="16548" spans="1:1" s="556" customFormat="1" ht="12" hidden="1" customHeight="1">
      <c r="A16548" s="576"/>
    </row>
    <row r="16549" spans="1:1" s="556" customFormat="1" ht="12" hidden="1" customHeight="1">
      <c r="A16549" s="576"/>
    </row>
    <row r="16550" spans="1:1" s="556" customFormat="1" ht="12" hidden="1" customHeight="1">
      <c r="A16550" s="576"/>
    </row>
    <row r="16551" spans="1:1" s="556" customFormat="1" ht="12" hidden="1" customHeight="1">
      <c r="A16551" s="576"/>
    </row>
    <row r="16552" spans="1:1" s="556" customFormat="1" ht="12" hidden="1" customHeight="1">
      <c r="A16552" s="576"/>
    </row>
    <row r="16553" spans="1:1" s="556" customFormat="1" ht="12" hidden="1" customHeight="1">
      <c r="A16553" s="576"/>
    </row>
    <row r="16554" spans="1:1" s="556" customFormat="1" ht="12" hidden="1" customHeight="1">
      <c r="A16554" s="576"/>
    </row>
    <row r="16555" spans="1:1" s="556" customFormat="1" ht="12" hidden="1" customHeight="1">
      <c r="A16555" s="576"/>
    </row>
    <row r="16556" spans="1:1" s="556" customFormat="1" ht="12" hidden="1" customHeight="1">
      <c r="A16556" s="576"/>
    </row>
    <row r="16557" spans="1:1" s="556" customFormat="1" ht="12" hidden="1" customHeight="1">
      <c r="A16557" s="576"/>
    </row>
    <row r="16558" spans="1:1" s="556" customFormat="1" ht="12" hidden="1" customHeight="1">
      <c r="A16558" s="576"/>
    </row>
    <row r="16559" spans="1:1" s="556" customFormat="1" ht="12" hidden="1" customHeight="1">
      <c r="A16559" s="576"/>
    </row>
    <row r="16560" spans="1:1" s="556" customFormat="1" ht="12" hidden="1" customHeight="1">
      <c r="A16560" s="576"/>
    </row>
    <row r="16561" spans="1:1" s="556" customFormat="1" ht="12" hidden="1" customHeight="1">
      <c r="A16561" s="576"/>
    </row>
    <row r="16562" spans="1:1" s="556" customFormat="1" ht="12" hidden="1" customHeight="1">
      <c r="A16562" s="576"/>
    </row>
    <row r="16563" spans="1:1" s="556" customFormat="1" ht="12" hidden="1" customHeight="1">
      <c r="A16563" s="576"/>
    </row>
    <row r="16564" spans="1:1" s="556" customFormat="1" ht="12" hidden="1" customHeight="1">
      <c r="A16564" s="576"/>
    </row>
    <row r="16565" spans="1:1" s="556" customFormat="1" ht="12" hidden="1" customHeight="1">
      <c r="A16565" s="576"/>
    </row>
    <row r="16566" spans="1:1" s="556" customFormat="1" ht="12" hidden="1" customHeight="1">
      <c r="A16566" s="576"/>
    </row>
    <row r="16567" spans="1:1" s="556" customFormat="1" ht="12" hidden="1" customHeight="1">
      <c r="A16567" s="576"/>
    </row>
    <row r="16568" spans="1:1" s="556" customFormat="1" ht="12" hidden="1" customHeight="1">
      <c r="A16568" s="576"/>
    </row>
    <row r="16569" spans="1:1" s="556" customFormat="1" ht="12" hidden="1" customHeight="1">
      <c r="A16569" s="576"/>
    </row>
    <row r="16570" spans="1:1" s="556" customFormat="1" ht="12" hidden="1" customHeight="1">
      <c r="A16570" s="576"/>
    </row>
    <row r="16571" spans="1:1" s="556" customFormat="1" ht="12" hidden="1" customHeight="1">
      <c r="A16571" s="576"/>
    </row>
    <row r="16572" spans="1:1" s="556" customFormat="1" ht="12" hidden="1" customHeight="1">
      <c r="A16572" s="576"/>
    </row>
    <row r="16573" spans="1:1" s="556" customFormat="1" ht="12" hidden="1" customHeight="1">
      <c r="A16573" s="576"/>
    </row>
    <row r="16574" spans="1:1" s="556" customFormat="1" ht="12" hidden="1" customHeight="1">
      <c r="A16574" s="576"/>
    </row>
    <row r="16575" spans="1:1" s="556" customFormat="1" ht="12" hidden="1" customHeight="1">
      <c r="A16575" s="576"/>
    </row>
    <row r="16576" spans="1:1" s="556" customFormat="1" ht="12" hidden="1" customHeight="1">
      <c r="A16576" s="576"/>
    </row>
    <row r="16577" spans="1:1" s="556" customFormat="1" ht="12" hidden="1" customHeight="1">
      <c r="A16577" s="576"/>
    </row>
    <row r="16578" spans="1:1" s="556" customFormat="1" ht="12" hidden="1" customHeight="1">
      <c r="A16578" s="576"/>
    </row>
    <row r="16579" spans="1:1" s="556" customFormat="1" ht="12" hidden="1" customHeight="1">
      <c r="A16579" s="576"/>
    </row>
    <row r="16580" spans="1:1" s="556" customFormat="1" ht="12" hidden="1" customHeight="1">
      <c r="A16580" s="576"/>
    </row>
    <row r="16581" spans="1:1" s="556" customFormat="1" ht="12" hidden="1" customHeight="1">
      <c r="A16581" s="576"/>
    </row>
    <row r="16582" spans="1:1" s="556" customFormat="1" ht="12" hidden="1" customHeight="1">
      <c r="A16582" s="576"/>
    </row>
    <row r="16583" spans="1:1" s="556" customFormat="1" ht="12" hidden="1" customHeight="1">
      <c r="A16583" s="576"/>
    </row>
    <row r="16584" spans="1:1" s="556" customFormat="1" ht="12" hidden="1" customHeight="1">
      <c r="A16584" s="576"/>
    </row>
    <row r="16585" spans="1:1" s="556" customFormat="1" ht="12" hidden="1" customHeight="1">
      <c r="A16585" s="576"/>
    </row>
    <row r="16586" spans="1:1" s="556" customFormat="1" ht="12" hidden="1" customHeight="1">
      <c r="A16586" s="576"/>
    </row>
    <row r="16587" spans="1:1" s="556" customFormat="1" ht="12" hidden="1" customHeight="1">
      <c r="A16587" s="576"/>
    </row>
    <row r="16588" spans="1:1" s="556" customFormat="1" ht="12" hidden="1" customHeight="1">
      <c r="A16588" s="576"/>
    </row>
    <row r="16589" spans="1:1" s="556" customFormat="1" ht="12" hidden="1" customHeight="1">
      <c r="A16589" s="576"/>
    </row>
    <row r="16590" spans="1:1" s="556" customFormat="1" ht="12" hidden="1" customHeight="1">
      <c r="A16590" s="576"/>
    </row>
    <row r="16591" spans="1:1" s="556" customFormat="1" ht="12" hidden="1" customHeight="1">
      <c r="A16591" s="576"/>
    </row>
    <row r="16592" spans="1:1" s="556" customFormat="1" ht="12" hidden="1" customHeight="1">
      <c r="A16592" s="576"/>
    </row>
    <row r="16593" spans="1:1" s="556" customFormat="1" ht="12" hidden="1" customHeight="1">
      <c r="A16593" s="576"/>
    </row>
    <row r="16594" spans="1:1" s="556" customFormat="1" ht="12" hidden="1" customHeight="1">
      <c r="A16594" s="576"/>
    </row>
    <row r="16595" spans="1:1" s="556" customFormat="1" ht="12" hidden="1" customHeight="1">
      <c r="A16595" s="576"/>
    </row>
    <row r="16596" spans="1:1" s="556" customFormat="1" ht="12" hidden="1" customHeight="1">
      <c r="A16596" s="576"/>
    </row>
    <row r="16597" spans="1:1" s="556" customFormat="1" ht="12" hidden="1" customHeight="1">
      <c r="A16597" s="576"/>
    </row>
    <row r="16598" spans="1:1" s="556" customFormat="1" ht="12" hidden="1" customHeight="1">
      <c r="A16598" s="576"/>
    </row>
    <row r="16599" spans="1:1" s="556" customFormat="1" ht="12" hidden="1" customHeight="1">
      <c r="A16599" s="576"/>
    </row>
    <row r="16600" spans="1:1" s="556" customFormat="1" ht="12" hidden="1" customHeight="1">
      <c r="A16600" s="576"/>
    </row>
    <row r="16601" spans="1:1" s="556" customFormat="1" ht="12" hidden="1" customHeight="1">
      <c r="A16601" s="576"/>
    </row>
    <row r="16602" spans="1:1" s="556" customFormat="1" ht="12" hidden="1" customHeight="1">
      <c r="A16602" s="576"/>
    </row>
    <row r="16603" spans="1:1" s="556" customFormat="1" ht="12" hidden="1" customHeight="1">
      <c r="A16603" s="576"/>
    </row>
    <row r="16604" spans="1:1" s="556" customFormat="1" ht="12" hidden="1" customHeight="1">
      <c r="A16604" s="576"/>
    </row>
    <row r="16605" spans="1:1" s="556" customFormat="1" ht="12" hidden="1" customHeight="1">
      <c r="A16605" s="576"/>
    </row>
    <row r="16606" spans="1:1" s="556" customFormat="1" ht="12" hidden="1" customHeight="1">
      <c r="A16606" s="576"/>
    </row>
    <row r="16607" spans="1:1" s="556" customFormat="1" ht="12" hidden="1" customHeight="1">
      <c r="A16607" s="576"/>
    </row>
    <row r="16608" spans="1:1" s="556" customFormat="1" ht="12" hidden="1" customHeight="1">
      <c r="A16608" s="576"/>
    </row>
    <row r="16609" spans="1:1" s="556" customFormat="1" ht="12" hidden="1" customHeight="1">
      <c r="A16609" s="576"/>
    </row>
    <row r="16610" spans="1:1" s="556" customFormat="1" ht="12" hidden="1" customHeight="1">
      <c r="A16610" s="576"/>
    </row>
    <row r="16611" spans="1:1" s="556" customFormat="1" ht="12" hidden="1" customHeight="1">
      <c r="A16611" s="576"/>
    </row>
    <row r="16612" spans="1:1" s="556" customFormat="1" ht="12" hidden="1" customHeight="1">
      <c r="A16612" s="576"/>
    </row>
    <row r="16613" spans="1:1" s="556" customFormat="1" ht="12" hidden="1" customHeight="1">
      <c r="A16613" s="576"/>
    </row>
    <row r="16614" spans="1:1" s="556" customFormat="1" ht="12" hidden="1" customHeight="1">
      <c r="A16614" s="576"/>
    </row>
    <row r="16615" spans="1:1" s="556" customFormat="1" ht="12" hidden="1" customHeight="1">
      <c r="A16615" s="576"/>
    </row>
    <row r="16616" spans="1:1" s="556" customFormat="1" ht="12" hidden="1" customHeight="1">
      <c r="A16616" s="576"/>
    </row>
    <row r="16617" spans="1:1" s="556" customFormat="1" ht="12" hidden="1" customHeight="1">
      <c r="A16617" s="576"/>
    </row>
    <row r="16618" spans="1:1" s="556" customFormat="1" ht="12" hidden="1" customHeight="1">
      <c r="A16618" s="576"/>
    </row>
    <row r="16619" spans="1:1" s="556" customFormat="1" ht="12" hidden="1" customHeight="1">
      <c r="A16619" s="576"/>
    </row>
    <row r="16620" spans="1:1" s="556" customFormat="1" ht="12" hidden="1" customHeight="1">
      <c r="A16620" s="576"/>
    </row>
    <row r="16621" spans="1:1" s="556" customFormat="1" ht="12" hidden="1" customHeight="1">
      <c r="A16621" s="576"/>
    </row>
    <row r="16622" spans="1:1" s="556" customFormat="1" ht="12" hidden="1" customHeight="1">
      <c r="A16622" s="576"/>
    </row>
    <row r="16623" spans="1:1" s="556" customFormat="1" ht="12" hidden="1" customHeight="1">
      <c r="A16623" s="576"/>
    </row>
    <row r="16624" spans="1:1" s="556" customFormat="1" ht="12" hidden="1" customHeight="1">
      <c r="A16624" s="576"/>
    </row>
    <row r="16625" spans="1:1" s="556" customFormat="1" ht="12" hidden="1" customHeight="1">
      <c r="A16625" s="576"/>
    </row>
    <row r="16626" spans="1:1" s="556" customFormat="1" ht="12" hidden="1" customHeight="1">
      <c r="A16626" s="576"/>
    </row>
    <row r="16627" spans="1:1" s="556" customFormat="1" ht="12" hidden="1" customHeight="1">
      <c r="A16627" s="576"/>
    </row>
    <row r="16628" spans="1:1" s="556" customFormat="1" ht="12" hidden="1" customHeight="1">
      <c r="A16628" s="576"/>
    </row>
    <row r="16629" spans="1:1" s="556" customFormat="1" ht="12" hidden="1" customHeight="1">
      <c r="A16629" s="576"/>
    </row>
    <row r="16630" spans="1:1" s="556" customFormat="1" ht="12" hidden="1" customHeight="1">
      <c r="A16630" s="576"/>
    </row>
    <row r="16631" spans="1:1" s="556" customFormat="1" ht="12" hidden="1" customHeight="1">
      <c r="A16631" s="576"/>
    </row>
    <row r="16632" spans="1:1" s="556" customFormat="1" ht="12" hidden="1" customHeight="1">
      <c r="A16632" s="576"/>
    </row>
    <row r="16633" spans="1:1" s="556" customFormat="1" ht="12" hidden="1" customHeight="1">
      <c r="A16633" s="576"/>
    </row>
    <row r="16634" spans="1:1" s="556" customFormat="1" ht="12" hidden="1" customHeight="1">
      <c r="A16634" s="576"/>
    </row>
    <row r="16635" spans="1:1" s="556" customFormat="1" ht="12" hidden="1" customHeight="1">
      <c r="A16635" s="576"/>
    </row>
    <row r="16636" spans="1:1" s="556" customFormat="1" ht="12" hidden="1" customHeight="1">
      <c r="A16636" s="576"/>
    </row>
    <row r="16637" spans="1:1" s="556" customFormat="1" ht="12" hidden="1" customHeight="1">
      <c r="A16637" s="576"/>
    </row>
    <row r="16638" spans="1:1" s="556" customFormat="1" ht="12" hidden="1" customHeight="1">
      <c r="A16638" s="576"/>
    </row>
    <row r="16639" spans="1:1" s="556" customFormat="1" ht="12" hidden="1" customHeight="1">
      <c r="A16639" s="576"/>
    </row>
    <row r="16640" spans="1:1" s="556" customFormat="1" ht="12" hidden="1" customHeight="1">
      <c r="A16640" s="576"/>
    </row>
    <row r="16641" spans="1:1" s="556" customFormat="1" ht="12" hidden="1" customHeight="1">
      <c r="A16641" s="576"/>
    </row>
    <row r="16642" spans="1:1" s="556" customFormat="1" ht="12" hidden="1" customHeight="1">
      <c r="A16642" s="576"/>
    </row>
    <row r="16643" spans="1:1" s="556" customFormat="1" ht="12" hidden="1" customHeight="1">
      <c r="A16643" s="576"/>
    </row>
    <row r="16644" spans="1:1" s="556" customFormat="1" ht="12" hidden="1" customHeight="1">
      <c r="A16644" s="576"/>
    </row>
    <row r="16645" spans="1:1" s="556" customFormat="1" ht="12" hidden="1" customHeight="1">
      <c r="A16645" s="576"/>
    </row>
    <row r="16646" spans="1:1" s="556" customFormat="1" ht="12" hidden="1" customHeight="1">
      <c r="A16646" s="576"/>
    </row>
    <row r="16647" spans="1:1" s="556" customFormat="1" ht="12" hidden="1" customHeight="1">
      <c r="A16647" s="576"/>
    </row>
    <row r="16648" spans="1:1" s="556" customFormat="1" ht="12" hidden="1" customHeight="1">
      <c r="A16648" s="576"/>
    </row>
    <row r="16649" spans="1:1" s="556" customFormat="1" ht="12" hidden="1" customHeight="1">
      <c r="A16649" s="576"/>
    </row>
    <row r="16650" spans="1:1" s="556" customFormat="1" ht="12" hidden="1" customHeight="1">
      <c r="A16650" s="576"/>
    </row>
    <row r="16651" spans="1:1" s="556" customFormat="1" ht="12" hidden="1" customHeight="1">
      <c r="A16651" s="576"/>
    </row>
    <row r="16652" spans="1:1" s="556" customFormat="1" ht="12" hidden="1" customHeight="1">
      <c r="A16652" s="576"/>
    </row>
    <row r="16653" spans="1:1" s="556" customFormat="1" ht="12" hidden="1" customHeight="1">
      <c r="A16653" s="576"/>
    </row>
    <row r="16654" spans="1:1" s="556" customFormat="1" ht="12" hidden="1" customHeight="1">
      <c r="A16654" s="576"/>
    </row>
    <row r="16655" spans="1:1" s="556" customFormat="1" ht="12" hidden="1" customHeight="1">
      <c r="A16655" s="576"/>
    </row>
    <row r="16656" spans="1:1" s="556" customFormat="1" ht="12" hidden="1" customHeight="1">
      <c r="A16656" s="576"/>
    </row>
    <row r="16657" spans="1:1" s="556" customFormat="1" ht="12" hidden="1" customHeight="1">
      <c r="A16657" s="576"/>
    </row>
    <row r="16658" spans="1:1" s="556" customFormat="1" ht="12" hidden="1" customHeight="1">
      <c r="A16658" s="576"/>
    </row>
    <row r="16659" spans="1:1" s="556" customFormat="1" ht="12" hidden="1" customHeight="1">
      <c r="A16659" s="576"/>
    </row>
    <row r="16660" spans="1:1" s="556" customFormat="1" ht="12" hidden="1" customHeight="1">
      <c r="A16660" s="576"/>
    </row>
    <row r="16661" spans="1:1" s="556" customFormat="1" ht="12" hidden="1" customHeight="1">
      <c r="A16661" s="576"/>
    </row>
    <row r="16662" spans="1:1" s="556" customFormat="1" ht="12" hidden="1" customHeight="1">
      <c r="A16662" s="576"/>
    </row>
    <row r="16663" spans="1:1" s="556" customFormat="1" ht="12" hidden="1" customHeight="1">
      <c r="A16663" s="576"/>
    </row>
    <row r="16664" spans="1:1" s="556" customFormat="1" ht="12" hidden="1" customHeight="1">
      <c r="A16664" s="576"/>
    </row>
    <row r="16665" spans="1:1" s="556" customFormat="1" ht="12" hidden="1" customHeight="1">
      <c r="A16665" s="576"/>
    </row>
    <row r="16666" spans="1:1" s="556" customFormat="1" ht="12" hidden="1" customHeight="1">
      <c r="A16666" s="576"/>
    </row>
    <row r="16667" spans="1:1" s="556" customFormat="1" ht="12" hidden="1" customHeight="1">
      <c r="A16667" s="576"/>
    </row>
    <row r="16668" spans="1:1" s="556" customFormat="1" ht="12" hidden="1" customHeight="1">
      <c r="A16668" s="576"/>
    </row>
    <row r="16669" spans="1:1" s="556" customFormat="1" ht="12" hidden="1" customHeight="1">
      <c r="A16669" s="576"/>
    </row>
    <row r="16670" spans="1:1" s="556" customFormat="1" ht="12" hidden="1" customHeight="1">
      <c r="A16670" s="576"/>
    </row>
    <row r="16671" spans="1:1" s="556" customFormat="1" ht="12" hidden="1" customHeight="1">
      <c r="A16671" s="576"/>
    </row>
    <row r="16672" spans="1:1" s="556" customFormat="1" ht="12" hidden="1" customHeight="1">
      <c r="A16672" s="576"/>
    </row>
    <row r="16673" spans="1:1" s="556" customFormat="1" ht="12" hidden="1" customHeight="1">
      <c r="A16673" s="576"/>
    </row>
    <row r="16674" spans="1:1" s="556" customFormat="1" ht="12" hidden="1" customHeight="1">
      <c r="A16674" s="576"/>
    </row>
    <row r="16675" spans="1:1" s="556" customFormat="1" ht="12" hidden="1" customHeight="1">
      <c r="A16675" s="576"/>
    </row>
    <row r="16676" spans="1:1" s="556" customFormat="1" ht="12" hidden="1" customHeight="1">
      <c r="A16676" s="576"/>
    </row>
    <row r="16677" spans="1:1" s="556" customFormat="1" ht="12" hidden="1" customHeight="1">
      <c r="A16677" s="576"/>
    </row>
    <row r="16678" spans="1:1" s="556" customFormat="1" ht="12" hidden="1" customHeight="1">
      <c r="A16678" s="576"/>
    </row>
    <row r="16679" spans="1:1" s="556" customFormat="1" ht="12" hidden="1" customHeight="1">
      <c r="A16679" s="576"/>
    </row>
    <row r="16680" spans="1:1" s="556" customFormat="1" ht="12" hidden="1" customHeight="1">
      <c r="A16680" s="576"/>
    </row>
    <row r="16681" spans="1:1" s="556" customFormat="1" ht="12" hidden="1" customHeight="1">
      <c r="A16681" s="576"/>
    </row>
    <row r="16682" spans="1:1" s="556" customFormat="1" ht="12" hidden="1" customHeight="1">
      <c r="A16682" s="576"/>
    </row>
    <row r="16683" spans="1:1" s="556" customFormat="1" ht="12" hidden="1" customHeight="1">
      <c r="A16683" s="576"/>
    </row>
    <row r="16684" spans="1:1" s="556" customFormat="1" ht="12" hidden="1" customHeight="1">
      <c r="A16684" s="576"/>
    </row>
    <row r="16685" spans="1:1" s="556" customFormat="1" ht="12" hidden="1" customHeight="1">
      <c r="A16685" s="576"/>
    </row>
    <row r="16686" spans="1:1" s="556" customFormat="1" ht="12" hidden="1" customHeight="1">
      <c r="A16686" s="576"/>
    </row>
    <row r="16687" spans="1:1" s="556" customFormat="1" ht="12" hidden="1" customHeight="1">
      <c r="A16687" s="576"/>
    </row>
    <row r="16688" spans="1:1" s="556" customFormat="1" ht="12" hidden="1" customHeight="1">
      <c r="A16688" s="576"/>
    </row>
    <row r="16689" spans="1:1" s="556" customFormat="1" ht="12" hidden="1" customHeight="1">
      <c r="A16689" s="576"/>
    </row>
    <row r="16690" spans="1:1" s="556" customFormat="1" ht="12" hidden="1" customHeight="1">
      <c r="A16690" s="576"/>
    </row>
    <row r="16691" spans="1:1" s="556" customFormat="1" ht="12" hidden="1" customHeight="1">
      <c r="A16691" s="576"/>
    </row>
    <row r="16692" spans="1:1" s="556" customFormat="1" ht="12" hidden="1" customHeight="1">
      <c r="A16692" s="576"/>
    </row>
    <row r="16693" spans="1:1" s="556" customFormat="1" ht="12" hidden="1" customHeight="1">
      <c r="A16693" s="576"/>
    </row>
    <row r="16694" spans="1:1" s="556" customFormat="1" ht="12" hidden="1" customHeight="1">
      <c r="A16694" s="576"/>
    </row>
    <row r="16695" spans="1:1" s="556" customFormat="1" ht="12" hidden="1" customHeight="1">
      <c r="A16695" s="576"/>
    </row>
    <row r="16696" spans="1:1" s="556" customFormat="1" ht="12" hidden="1" customHeight="1">
      <c r="A16696" s="576"/>
    </row>
    <row r="16697" spans="1:1" s="556" customFormat="1" ht="12" hidden="1" customHeight="1">
      <c r="A16697" s="576"/>
    </row>
    <row r="16698" spans="1:1" s="556" customFormat="1" ht="12" hidden="1" customHeight="1">
      <c r="A16698" s="576"/>
    </row>
    <row r="16699" spans="1:1" s="556" customFormat="1" ht="12" hidden="1" customHeight="1">
      <c r="A16699" s="576"/>
    </row>
    <row r="16700" spans="1:1" s="556" customFormat="1" ht="12" hidden="1" customHeight="1">
      <c r="A16700" s="576"/>
    </row>
    <row r="16701" spans="1:1" s="556" customFormat="1" ht="12" hidden="1" customHeight="1">
      <c r="A16701" s="576"/>
    </row>
    <row r="16702" spans="1:1" s="556" customFormat="1" ht="12" hidden="1" customHeight="1">
      <c r="A16702" s="576"/>
    </row>
    <row r="16703" spans="1:1" s="556" customFormat="1" ht="12" hidden="1" customHeight="1">
      <c r="A16703" s="576"/>
    </row>
    <row r="16704" spans="1:1" s="556" customFormat="1" ht="12" hidden="1" customHeight="1">
      <c r="A16704" s="576"/>
    </row>
    <row r="16705" spans="1:1" s="556" customFormat="1" ht="12" hidden="1" customHeight="1">
      <c r="A16705" s="576"/>
    </row>
    <row r="16706" spans="1:1" s="556" customFormat="1" ht="12" hidden="1" customHeight="1">
      <c r="A16706" s="576"/>
    </row>
    <row r="16707" spans="1:1" s="556" customFormat="1" ht="12" hidden="1" customHeight="1">
      <c r="A16707" s="576"/>
    </row>
    <row r="16708" spans="1:1" s="556" customFormat="1" ht="12" hidden="1" customHeight="1">
      <c r="A16708" s="576"/>
    </row>
    <row r="16709" spans="1:1" s="556" customFormat="1" ht="12" hidden="1" customHeight="1">
      <c r="A16709" s="576"/>
    </row>
    <row r="16710" spans="1:1" s="556" customFormat="1" ht="12" hidden="1" customHeight="1">
      <c r="A16710" s="576"/>
    </row>
    <row r="16711" spans="1:1" s="556" customFormat="1" ht="12" hidden="1" customHeight="1">
      <c r="A16711" s="576"/>
    </row>
    <row r="16712" spans="1:1" s="556" customFormat="1" ht="12" hidden="1" customHeight="1">
      <c r="A16712" s="576"/>
    </row>
    <row r="16713" spans="1:1" s="556" customFormat="1" ht="12" hidden="1" customHeight="1">
      <c r="A16713" s="576"/>
    </row>
    <row r="16714" spans="1:1" s="556" customFormat="1" ht="12" hidden="1" customHeight="1">
      <c r="A16714" s="576"/>
    </row>
    <row r="16715" spans="1:1" s="556" customFormat="1" ht="12" hidden="1" customHeight="1">
      <c r="A16715" s="576"/>
    </row>
    <row r="16716" spans="1:1" s="556" customFormat="1" ht="12" hidden="1" customHeight="1">
      <c r="A16716" s="576"/>
    </row>
    <row r="16717" spans="1:1" s="556" customFormat="1" ht="12" hidden="1" customHeight="1">
      <c r="A16717" s="576"/>
    </row>
    <row r="16718" spans="1:1" s="556" customFormat="1" ht="12" hidden="1" customHeight="1">
      <c r="A16718" s="576"/>
    </row>
    <row r="16719" spans="1:1" s="556" customFormat="1" ht="12" hidden="1" customHeight="1">
      <c r="A16719" s="576"/>
    </row>
    <row r="16720" spans="1:1" s="556" customFormat="1" ht="12" hidden="1" customHeight="1">
      <c r="A16720" s="576"/>
    </row>
    <row r="16721" spans="1:1" s="556" customFormat="1" ht="12" hidden="1" customHeight="1">
      <c r="A16721" s="576"/>
    </row>
    <row r="16722" spans="1:1" s="556" customFormat="1" ht="12" hidden="1" customHeight="1">
      <c r="A16722" s="576"/>
    </row>
    <row r="16723" spans="1:1" s="556" customFormat="1" ht="12" hidden="1" customHeight="1">
      <c r="A16723" s="576"/>
    </row>
    <row r="16724" spans="1:1" s="556" customFormat="1" ht="12" hidden="1" customHeight="1">
      <c r="A16724" s="576"/>
    </row>
    <row r="16725" spans="1:1" s="556" customFormat="1" ht="12" hidden="1" customHeight="1">
      <c r="A16725" s="576"/>
    </row>
    <row r="16726" spans="1:1" s="556" customFormat="1" ht="12" hidden="1" customHeight="1">
      <c r="A16726" s="576"/>
    </row>
    <row r="16727" spans="1:1" s="556" customFormat="1" ht="12" hidden="1" customHeight="1">
      <c r="A16727" s="576"/>
    </row>
    <row r="16728" spans="1:1" s="556" customFormat="1" ht="12" hidden="1" customHeight="1">
      <c r="A16728" s="576"/>
    </row>
    <row r="16729" spans="1:1" s="556" customFormat="1" ht="12" hidden="1" customHeight="1">
      <c r="A16729" s="576"/>
    </row>
    <row r="16730" spans="1:1" s="556" customFormat="1" ht="12" hidden="1" customHeight="1">
      <c r="A16730" s="576"/>
    </row>
    <row r="16731" spans="1:1" s="556" customFormat="1" ht="12" hidden="1" customHeight="1">
      <c r="A16731" s="576"/>
    </row>
    <row r="16732" spans="1:1" s="556" customFormat="1" ht="12" hidden="1" customHeight="1">
      <c r="A16732" s="576"/>
    </row>
    <row r="16733" spans="1:1" s="556" customFormat="1" ht="12" hidden="1" customHeight="1">
      <c r="A16733" s="576"/>
    </row>
    <row r="16734" spans="1:1" s="556" customFormat="1" ht="12" hidden="1" customHeight="1">
      <c r="A16734" s="576"/>
    </row>
    <row r="16735" spans="1:1" s="556" customFormat="1" ht="12" hidden="1" customHeight="1">
      <c r="A16735" s="576"/>
    </row>
    <row r="16736" spans="1:1" s="556" customFormat="1" ht="12" hidden="1" customHeight="1">
      <c r="A16736" s="576"/>
    </row>
    <row r="16737" spans="1:1" s="556" customFormat="1" ht="12" hidden="1" customHeight="1">
      <c r="A16737" s="576"/>
    </row>
    <row r="16738" spans="1:1" s="556" customFormat="1" ht="12" hidden="1" customHeight="1">
      <c r="A16738" s="576"/>
    </row>
    <row r="16739" spans="1:1" s="556" customFormat="1" ht="12" hidden="1" customHeight="1">
      <c r="A16739" s="576"/>
    </row>
    <row r="16740" spans="1:1" s="556" customFormat="1" ht="12" hidden="1" customHeight="1">
      <c r="A16740" s="576"/>
    </row>
    <row r="16741" spans="1:1" s="556" customFormat="1" ht="12" hidden="1" customHeight="1">
      <c r="A16741" s="576"/>
    </row>
    <row r="16742" spans="1:1" s="556" customFormat="1" ht="12" hidden="1" customHeight="1">
      <c r="A16742" s="576"/>
    </row>
    <row r="16743" spans="1:1" s="556" customFormat="1" ht="12" hidden="1" customHeight="1">
      <c r="A16743" s="576"/>
    </row>
    <row r="16744" spans="1:1" s="556" customFormat="1" ht="12" hidden="1" customHeight="1">
      <c r="A16744" s="576"/>
    </row>
    <row r="16745" spans="1:1" s="556" customFormat="1" ht="12" hidden="1" customHeight="1">
      <c r="A16745" s="576"/>
    </row>
    <row r="16746" spans="1:1" s="556" customFormat="1" ht="12" hidden="1" customHeight="1">
      <c r="A16746" s="576"/>
    </row>
    <row r="16747" spans="1:1" s="556" customFormat="1" ht="12" hidden="1" customHeight="1">
      <c r="A16747" s="576"/>
    </row>
    <row r="16748" spans="1:1" s="556" customFormat="1" ht="12" hidden="1" customHeight="1">
      <c r="A16748" s="576"/>
    </row>
    <row r="16749" spans="1:1" s="556" customFormat="1" ht="12" hidden="1" customHeight="1">
      <c r="A16749" s="576"/>
    </row>
    <row r="16750" spans="1:1" s="556" customFormat="1" ht="12" hidden="1" customHeight="1">
      <c r="A16750" s="576"/>
    </row>
    <row r="16751" spans="1:1" s="556" customFormat="1" ht="12" hidden="1" customHeight="1">
      <c r="A16751" s="576"/>
    </row>
    <row r="16752" spans="1:1" s="556" customFormat="1" ht="12" hidden="1" customHeight="1">
      <c r="A16752" s="576"/>
    </row>
    <row r="16753" spans="1:1" s="556" customFormat="1" ht="12" hidden="1" customHeight="1">
      <c r="A16753" s="576"/>
    </row>
    <row r="16754" spans="1:1" s="556" customFormat="1" ht="12" hidden="1" customHeight="1">
      <c r="A16754" s="576"/>
    </row>
    <row r="16755" spans="1:1" s="556" customFormat="1" ht="12" hidden="1" customHeight="1">
      <c r="A16755" s="576"/>
    </row>
    <row r="16756" spans="1:1" s="556" customFormat="1" ht="12" hidden="1" customHeight="1">
      <c r="A16756" s="576"/>
    </row>
    <row r="16757" spans="1:1" s="556" customFormat="1" ht="12" hidden="1" customHeight="1">
      <c r="A16757" s="576"/>
    </row>
    <row r="16758" spans="1:1" s="556" customFormat="1" ht="12" hidden="1" customHeight="1">
      <c r="A16758" s="576"/>
    </row>
    <row r="16759" spans="1:1" s="556" customFormat="1" ht="12" hidden="1" customHeight="1">
      <c r="A16759" s="576"/>
    </row>
    <row r="16760" spans="1:1" s="556" customFormat="1" ht="12" hidden="1" customHeight="1">
      <c r="A16760" s="576"/>
    </row>
    <row r="16761" spans="1:1" s="556" customFormat="1" ht="12" hidden="1" customHeight="1">
      <c r="A16761" s="576"/>
    </row>
    <row r="16762" spans="1:1" s="556" customFormat="1" ht="12" hidden="1" customHeight="1">
      <c r="A16762" s="576"/>
    </row>
    <row r="16763" spans="1:1" s="556" customFormat="1" ht="12" hidden="1" customHeight="1">
      <c r="A16763" s="576"/>
    </row>
    <row r="16764" spans="1:1" s="556" customFormat="1" ht="12" hidden="1" customHeight="1">
      <c r="A16764" s="576"/>
    </row>
    <row r="16765" spans="1:1" s="556" customFormat="1" ht="12" hidden="1" customHeight="1">
      <c r="A16765" s="576"/>
    </row>
    <row r="16766" spans="1:1" s="556" customFormat="1" ht="12" hidden="1" customHeight="1">
      <c r="A16766" s="576"/>
    </row>
    <row r="16767" spans="1:1" s="556" customFormat="1" ht="12" hidden="1" customHeight="1">
      <c r="A16767" s="576"/>
    </row>
    <row r="16768" spans="1:1" s="556" customFormat="1" ht="12" hidden="1" customHeight="1">
      <c r="A16768" s="576"/>
    </row>
    <row r="16769" spans="1:1" s="556" customFormat="1" ht="12" hidden="1" customHeight="1">
      <c r="A16769" s="576"/>
    </row>
    <row r="16770" spans="1:1" s="556" customFormat="1" ht="12" hidden="1" customHeight="1">
      <c r="A16770" s="576"/>
    </row>
    <row r="16771" spans="1:1" s="556" customFormat="1" ht="12" hidden="1" customHeight="1">
      <c r="A16771" s="576"/>
    </row>
    <row r="16772" spans="1:1" s="556" customFormat="1" ht="12" hidden="1" customHeight="1">
      <c r="A16772" s="576"/>
    </row>
    <row r="16773" spans="1:1" s="556" customFormat="1" ht="12" hidden="1" customHeight="1">
      <c r="A16773" s="576"/>
    </row>
    <row r="16774" spans="1:1" s="556" customFormat="1" ht="12" hidden="1" customHeight="1">
      <c r="A16774" s="576"/>
    </row>
    <row r="16775" spans="1:1" s="556" customFormat="1" ht="12" hidden="1" customHeight="1">
      <c r="A16775" s="576"/>
    </row>
    <row r="16776" spans="1:1" s="556" customFormat="1" ht="12" hidden="1" customHeight="1">
      <c r="A16776" s="576"/>
    </row>
    <row r="16777" spans="1:1" s="556" customFormat="1" ht="12" hidden="1" customHeight="1">
      <c r="A16777" s="576"/>
    </row>
    <row r="16778" spans="1:1" s="556" customFormat="1" ht="12" hidden="1" customHeight="1">
      <c r="A16778" s="576"/>
    </row>
    <row r="16779" spans="1:1" s="556" customFormat="1" ht="12" hidden="1" customHeight="1">
      <c r="A16779" s="576"/>
    </row>
    <row r="16780" spans="1:1" s="556" customFormat="1" ht="12" hidden="1" customHeight="1">
      <c r="A16780" s="576"/>
    </row>
    <row r="16781" spans="1:1" s="556" customFormat="1" ht="12" hidden="1" customHeight="1">
      <c r="A16781" s="576"/>
    </row>
    <row r="16782" spans="1:1" s="556" customFormat="1" ht="12" hidden="1" customHeight="1">
      <c r="A16782" s="576"/>
    </row>
    <row r="16783" spans="1:1" s="556" customFormat="1" ht="12" hidden="1" customHeight="1">
      <c r="A16783" s="576"/>
    </row>
    <row r="16784" spans="1:1" s="556" customFormat="1" ht="12" hidden="1" customHeight="1">
      <c r="A16784" s="576"/>
    </row>
    <row r="16785" spans="1:1" s="556" customFormat="1" ht="12" hidden="1" customHeight="1">
      <c r="A16785" s="576"/>
    </row>
    <row r="16786" spans="1:1" s="556" customFormat="1" ht="12" hidden="1" customHeight="1">
      <c r="A16786" s="576"/>
    </row>
    <row r="16787" spans="1:1" s="556" customFormat="1" ht="12" hidden="1" customHeight="1">
      <c r="A16787" s="576"/>
    </row>
    <row r="16788" spans="1:1" s="556" customFormat="1" ht="12" hidden="1" customHeight="1">
      <c r="A16788" s="576"/>
    </row>
    <row r="16789" spans="1:1" s="556" customFormat="1" ht="12" hidden="1" customHeight="1">
      <c r="A16789" s="576"/>
    </row>
    <row r="16790" spans="1:1" s="556" customFormat="1" ht="12" hidden="1" customHeight="1">
      <c r="A16790" s="576"/>
    </row>
    <row r="16791" spans="1:1" s="556" customFormat="1" ht="12" hidden="1" customHeight="1">
      <c r="A16791" s="576"/>
    </row>
    <row r="16792" spans="1:1" s="556" customFormat="1" ht="12" hidden="1" customHeight="1">
      <c r="A16792" s="576"/>
    </row>
    <row r="16793" spans="1:1" s="556" customFormat="1" ht="12" hidden="1" customHeight="1">
      <c r="A16793" s="576"/>
    </row>
    <row r="16794" spans="1:1" s="556" customFormat="1" ht="12" hidden="1" customHeight="1">
      <c r="A16794" s="576"/>
    </row>
    <row r="16795" spans="1:1" s="556" customFormat="1" ht="12" hidden="1" customHeight="1">
      <c r="A16795" s="576"/>
    </row>
    <row r="16796" spans="1:1" s="556" customFormat="1" ht="12" hidden="1" customHeight="1">
      <c r="A16796" s="576"/>
    </row>
    <row r="16797" spans="1:1" s="556" customFormat="1" ht="12" hidden="1" customHeight="1">
      <c r="A16797" s="576"/>
    </row>
    <row r="16798" spans="1:1" s="556" customFormat="1" ht="12" hidden="1" customHeight="1">
      <c r="A16798" s="576"/>
    </row>
    <row r="16799" spans="1:1" s="556" customFormat="1" ht="12" hidden="1" customHeight="1">
      <c r="A16799" s="576"/>
    </row>
    <row r="16800" spans="1:1" s="556" customFormat="1" ht="12" hidden="1" customHeight="1">
      <c r="A16800" s="576"/>
    </row>
    <row r="16801" spans="1:1" s="556" customFormat="1" ht="12" hidden="1" customHeight="1">
      <c r="A16801" s="576"/>
    </row>
    <row r="16802" spans="1:1" s="556" customFormat="1" ht="12" hidden="1" customHeight="1">
      <c r="A16802" s="576"/>
    </row>
    <row r="16803" spans="1:1" s="556" customFormat="1" ht="12" hidden="1" customHeight="1">
      <c r="A16803" s="576"/>
    </row>
    <row r="16804" spans="1:1" s="556" customFormat="1" ht="12" hidden="1" customHeight="1">
      <c r="A16804" s="576"/>
    </row>
    <row r="16805" spans="1:1" s="556" customFormat="1" ht="12" hidden="1" customHeight="1">
      <c r="A16805" s="576"/>
    </row>
    <row r="16806" spans="1:1" s="556" customFormat="1" ht="12" hidden="1" customHeight="1">
      <c r="A16806" s="576"/>
    </row>
    <row r="16807" spans="1:1" s="556" customFormat="1" ht="12" hidden="1" customHeight="1">
      <c r="A16807" s="576"/>
    </row>
    <row r="16808" spans="1:1" s="556" customFormat="1" ht="12" hidden="1" customHeight="1">
      <c r="A16808" s="576"/>
    </row>
    <row r="16809" spans="1:1" s="556" customFormat="1" ht="12" hidden="1" customHeight="1">
      <c r="A16809" s="576"/>
    </row>
    <row r="16810" spans="1:1" s="556" customFormat="1" ht="12" hidden="1" customHeight="1">
      <c r="A16810" s="576"/>
    </row>
    <row r="16811" spans="1:1" s="556" customFormat="1" ht="12" hidden="1" customHeight="1">
      <c r="A16811" s="576"/>
    </row>
    <row r="16812" spans="1:1" s="556" customFormat="1" ht="12" hidden="1" customHeight="1">
      <c r="A16812" s="576"/>
    </row>
    <row r="16813" spans="1:1" s="556" customFormat="1" ht="12" hidden="1" customHeight="1">
      <c r="A16813" s="576"/>
    </row>
    <row r="16814" spans="1:1" s="556" customFormat="1" ht="12" hidden="1" customHeight="1">
      <c r="A16814" s="576"/>
    </row>
    <row r="16815" spans="1:1" s="556" customFormat="1" ht="12" hidden="1" customHeight="1">
      <c r="A16815" s="576"/>
    </row>
    <row r="16816" spans="1:1" s="556" customFormat="1" ht="12" hidden="1" customHeight="1">
      <c r="A16816" s="576"/>
    </row>
    <row r="16817" spans="1:1" s="556" customFormat="1" ht="12" hidden="1" customHeight="1">
      <c r="A16817" s="576"/>
    </row>
    <row r="16818" spans="1:1" s="556" customFormat="1" ht="12" hidden="1" customHeight="1">
      <c r="A16818" s="576"/>
    </row>
    <row r="16819" spans="1:1" s="556" customFormat="1" ht="12" hidden="1" customHeight="1">
      <c r="A16819" s="576"/>
    </row>
    <row r="16820" spans="1:1" s="556" customFormat="1" ht="12" hidden="1" customHeight="1">
      <c r="A16820" s="576"/>
    </row>
    <row r="16821" spans="1:1" s="556" customFormat="1" ht="12" hidden="1" customHeight="1">
      <c r="A16821" s="576"/>
    </row>
    <row r="16822" spans="1:1" s="556" customFormat="1" ht="12" hidden="1" customHeight="1">
      <c r="A16822" s="576"/>
    </row>
    <row r="16823" spans="1:1" s="556" customFormat="1" ht="12" hidden="1" customHeight="1">
      <c r="A16823" s="576"/>
    </row>
    <row r="16824" spans="1:1" s="556" customFormat="1" ht="12" hidden="1" customHeight="1">
      <c r="A16824" s="576"/>
    </row>
    <row r="16825" spans="1:1" s="556" customFormat="1" ht="12" hidden="1" customHeight="1">
      <c r="A16825" s="576"/>
    </row>
    <row r="16826" spans="1:1" s="556" customFormat="1" ht="12" hidden="1" customHeight="1">
      <c r="A16826" s="576"/>
    </row>
    <row r="16827" spans="1:1" s="556" customFormat="1" ht="12" hidden="1" customHeight="1">
      <c r="A16827" s="576"/>
    </row>
    <row r="16828" spans="1:1" s="556" customFormat="1" ht="12" hidden="1" customHeight="1">
      <c r="A16828" s="576"/>
    </row>
    <row r="16829" spans="1:1" s="556" customFormat="1" ht="12" hidden="1" customHeight="1">
      <c r="A16829" s="576"/>
    </row>
    <row r="16830" spans="1:1" s="556" customFormat="1" ht="12" hidden="1" customHeight="1">
      <c r="A16830" s="576"/>
    </row>
    <row r="16831" spans="1:1" s="556" customFormat="1" ht="12" hidden="1" customHeight="1">
      <c r="A16831" s="576"/>
    </row>
    <row r="16832" spans="1:1" s="556" customFormat="1" ht="12" hidden="1" customHeight="1">
      <c r="A16832" s="576"/>
    </row>
    <row r="16833" spans="1:1" s="556" customFormat="1" ht="12" hidden="1" customHeight="1">
      <c r="A16833" s="576"/>
    </row>
    <row r="16834" spans="1:1" s="556" customFormat="1" ht="12" hidden="1" customHeight="1">
      <c r="A16834" s="576"/>
    </row>
    <row r="16835" spans="1:1" s="556" customFormat="1" ht="12" hidden="1" customHeight="1">
      <c r="A16835" s="576"/>
    </row>
    <row r="16836" spans="1:1" s="556" customFormat="1" ht="12" hidden="1" customHeight="1">
      <c r="A16836" s="576"/>
    </row>
    <row r="16837" spans="1:1" s="556" customFormat="1" ht="12" hidden="1" customHeight="1">
      <c r="A16837" s="576"/>
    </row>
    <row r="16838" spans="1:1" s="556" customFormat="1" ht="12" hidden="1" customHeight="1">
      <c r="A16838" s="576"/>
    </row>
    <row r="16839" spans="1:1" s="556" customFormat="1" ht="12" hidden="1" customHeight="1">
      <c r="A16839" s="576"/>
    </row>
    <row r="16840" spans="1:1" s="556" customFormat="1" ht="12" hidden="1" customHeight="1">
      <c r="A16840" s="576"/>
    </row>
    <row r="16841" spans="1:1" s="556" customFormat="1" ht="12" hidden="1" customHeight="1">
      <c r="A16841" s="576"/>
    </row>
    <row r="16842" spans="1:1" s="556" customFormat="1" ht="12" hidden="1" customHeight="1">
      <c r="A16842" s="576"/>
    </row>
    <row r="16843" spans="1:1" s="556" customFormat="1" ht="12" hidden="1" customHeight="1">
      <c r="A16843" s="576"/>
    </row>
    <row r="16844" spans="1:1" s="556" customFormat="1" ht="12" hidden="1" customHeight="1">
      <c r="A16844" s="576"/>
    </row>
    <row r="16845" spans="1:1" s="556" customFormat="1" ht="12" hidden="1" customHeight="1">
      <c r="A16845" s="576"/>
    </row>
    <row r="16846" spans="1:1" s="556" customFormat="1" ht="12" hidden="1" customHeight="1">
      <c r="A16846" s="576"/>
    </row>
    <row r="16847" spans="1:1" s="556" customFormat="1" ht="12" hidden="1" customHeight="1">
      <c r="A16847" s="576"/>
    </row>
    <row r="16848" spans="1:1" s="556" customFormat="1" ht="12" hidden="1" customHeight="1">
      <c r="A16848" s="576"/>
    </row>
    <row r="16849" spans="1:1" s="556" customFormat="1" ht="12" hidden="1" customHeight="1">
      <c r="A16849" s="576"/>
    </row>
    <row r="16850" spans="1:1" s="556" customFormat="1" ht="12" hidden="1" customHeight="1">
      <c r="A16850" s="576"/>
    </row>
    <row r="16851" spans="1:1" s="556" customFormat="1" ht="12" hidden="1" customHeight="1">
      <c r="A16851" s="576"/>
    </row>
    <row r="16852" spans="1:1" s="556" customFormat="1" ht="12" hidden="1" customHeight="1">
      <c r="A16852" s="576"/>
    </row>
    <row r="16853" spans="1:1" s="556" customFormat="1" ht="12" hidden="1" customHeight="1">
      <c r="A16853" s="576"/>
    </row>
    <row r="16854" spans="1:1" s="556" customFormat="1" ht="12" hidden="1" customHeight="1">
      <c r="A16854" s="576"/>
    </row>
    <row r="16855" spans="1:1" s="556" customFormat="1" ht="12" hidden="1" customHeight="1">
      <c r="A16855" s="576"/>
    </row>
    <row r="16856" spans="1:1" s="556" customFormat="1" ht="12" hidden="1" customHeight="1">
      <c r="A16856" s="576"/>
    </row>
    <row r="16857" spans="1:1" s="556" customFormat="1" ht="12" hidden="1" customHeight="1">
      <c r="A16857" s="576"/>
    </row>
    <row r="16858" spans="1:1" s="556" customFormat="1" ht="12" hidden="1" customHeight="1">
      <c r="A16858" s="576"/>
    </row>
    <row r="16859" spans="1:1" s="556" customFormat="1" ht="12" hidden="1" customHeight="1">
      <c r="A16859" s="576"/>
    </row>
    <row r="16860" spans="1:1" s="556" customFormat="1" ht="12" hidden="1" customHeight="1">
      <c r="A16860" s="576"/>
    </row>
    <row r="16861" spans="1:1" s="556" customFormat="1" ht="12" hidden="1" customHeight="1">
      <c r="A16861" s="576"/>
    </row>
    <row r="16862" spans="1:1" s="556" customFormat="1" ht="12" hidden="1" customHeight="1">
      <c r="A16862" s="576"/>
    </row>
    <row r="16863" spans="1:1" s="556" customFormat="1" ht="12" hidden="1" customHeight="1">
      <c r="A16863" s="576"/>
    </row>
    <row r="16864" spans="1:1" s="556" customFormat="1" ht="12" hidden="1" customHeight="1">
      <c r="A16864" s="576"/>
    </row>
    <row r="16865" spans="1:1" s="556" customFormat="1" ht="12" hidden="1" customHeight="1">
      <c r="A16865" s="576"/>
    </row>
    <row r="16866" spans="1:1" s="556" customFormat="1" ht="12" hidden="1" customHeight="1">
      <c r="A16866" s="576"/>
    </row>
    <row r="16867" spans="1:1" s="556" customFormat="1" ht="12" hidden="1" customHeight="1">
      <c r="A16867" s="576"/>
    </row>
    <row r="16868" spans="1:1" s="556" customFormat="1" ht="12" hidden="1" customHeight="1">
      <c r="A16868" s="576"/>
    </row>
    <row r="16869" spans="1:1" s="556" customFormat="1" ht="12" hidden="1" customHeight="1">
      <c r="A16869" s="576"/>
    </row>
    <row r="16870" spans="1:1" s="556" customFormat="1" ht="12" hidden="1" customHeight="1">
      <c r="A16870" s="576"/>
    </row>
    <row r="16871" spans="1:1" s="556" customFormat="1" ht="12" hidden="1" customHeight="1">
      <c r="A16871" s="576"/>
    </row>
    <row r="16872" spans="1:1" s="556" customFormat="1" ht="12" hidden="1" customHeight="1">
      <c r="A16872" s="576"/>
    </row>
    <row r="16873" spans="1:1" s="556" customFormat="1" ht="12" hidden="1" customHeight="1">
      <c r="A16873" s="576"/>
    </row>
    <row r="16874" spans="1:1" s="556" customFormat="1" ht="12" hidden="1" customHeight="1">
      <c r="A16874" s="576"/>
    </row>
    <row r="16875" spans="1:1" s="556" customFormat="1" ht="12" hidden="1" customHeight="1">
      <c r="A16875" s="576"/>
    </row>
    <row r="16876" spans="1:1" s="556" customFormat="1" ht="12" hidden="1" customHeight="1">
      <c r="A16876" s="576"/>
    </row>
    <row r="16877" spans="1:1" s="556" customFormat="1" ht="12" hidden="1" customHeight="1">
      <c r="A16877" s="576"/>
    </row>
    <row r="16878" spans="1:1" s="556" customFormat="1" ht="12" hidden="1" customHeight="1">
      <c r="A16878" s="576"/>
    </row>
    <row r="16879" spans="1:1" s="556" customFormat="1" ht="12" hidden="1" customHeight="1">
      <c r="A16879" s="576"/>
    </row>
    <row r="16880" spans="1:1" s="556" customFormat="1" ht="12" hidden="1" customHeight="1">
      <c r="A16880" s="576"/>
    </row>
    <row r="16881" spans="1:1" s="556" customFormat="1" ht="12" hidden="1" customHeight="1">
      <c r="A16881" s="576"/>
    </row>
    <row r="16882" spans="1:1" s="556" customFormat="1" ht="12" hidden="1" customHeight="1">
      <c r="A16882" s="576"/>
    </row>
    <row r="16883" spans="1:1" s="556" customFormat="1" ht="12" hidden="1" customHeight="1">
      <c r="A16883" s="576"/>
    </row>
    <row r="16884" spans="1:1" s="556" customFormat="1" ht="12" hidden="1" customHeight="1">
      <c r="A16884" s="576"/>
    </row>
    <row r="16885" spans="1:1" s="556" customFormat="1" ht="12" hidden="1" customHeight="1">
      <c r="A16885" s="576"/>
    </row>
    <row r="16886" spans="1:1" s="556" customFormat="1" ht="12" hidden="1" customHeight="1">
      <c r="A16886" s="576"/>
    </row>
    <row r="16887" spans="1:1" s="556" customFormat="1" ht="12" hidden="1" customHeight="1">
      <c r="A16887" s="576"/>
    </row>
    <row r="16888" spans="1:1" s="556" customFormat="1" ht="12" hidden="1" customHeight="1">
      <c r="A16888" s="576"/>
    </row>
    <row r="16889" spans="1:1" s="556" customFormat="1" ht="12" hidden="1" customHeight="1">
      <c r="A16889" s="576"/>
    </row>
    <row r="16890" spans="1:1" s="556" customFormat="1" ht="12" hidden="1" customHeight="1">
      <c r="A16890" s="576"/>
    </row>
    <row r="16891" spans="1:1" s="556" customFormat="1" ht="12" hidden="1" customHeight="1">
      <c r="A16891" s="576"/>
    </row>
    <row r="16892" spans="1:1" s="556" customFormat="1" ht="12" hidden="1" customHeight="1">
      <c r="A16892" s="576"/>
    </row>
    <row r="16893" spans="1:1" s="556" customFormat="1" ht="12" hidden="1" customHeight="1">
      <c r="A16893" s="576"/>
    </row>
    <row r="16894" spans="1:1" s="556" customFormat="1" ht="12" hidden="1" customHeight="1">
      <c r="A16894" s="576"/>
    </row>
    <row r="16895" spans="1:1" s="556" customFormat="1" ht="12" hidden="1" customHeight="1">
      <c r="A16895" s="576"/>
    </row>
    <row r="16896" spans="1:1" s="556" customFormat="1" ht="12" hidden="1" customHeight="1">
      <c r="A16896" s="576"/>
    </row>
    <row r="16897" spans="1:1" s="556" customFormat="1" ht="12" hidden="1" customHeight="1">
      <c r="A16897" s="576"/>
    </row>
    <row r="16898" spans="1:1" s="556" customFormat="1" ht="12" hidden="1" customHeight="1">
      <c r="A16898" s="576"/>
    </row>
    <row r="16899" spans="1:1" s="556" customFormat="1" ht="12" hidden="1" customHeight="1">
      <c r="A16899" s="576"/>
    </row>
    <row r="16900" spans="1:1" s="556" customFormat="1" ht="12" hidden="1" customHeight="1">
      <c r="A16900" s="576"/>
    </row>
    <row r="16901" spans="1:1" s="556" customFormat="1" ht="12" hidden="1" customHeight="1">
      <c r="A16901" s="576"/>
    </row>
    <row r="16902" spans="1:1" s="556" customFormat="1" ht="12" hidden="1" customHeight="1">
      <c r="A16902" s="576"/>
    </row>
    <row r="16903" spans="1:1" s="556" customFormat="1" ht="12" hidden="1" customHeight="1">
      <c r="A16903" s="576"/>
    </row>
    <row r="16904" spans="1:1" s="556" customFormat="1" ht="12" hidden="1" customHeight="1">
      <c r="A16904" s="576"/>
    </row>
    <row r="16905" spans="1:1" s="556" customFormat="1" ht="12" hidden="1" customHeight="1">
      <c r="A16905" s="576"/>
    </row>
    <row r="16906" spans="1:1" s="556" customFormat="1" ht="12" hidden="1" customHeight="1">
      <c r="A16906" s="576"/>
    </row>
    <row r="16907" spans="1:1" s="556" customFormat="1" ht="12" hidden="1" customHeight="1">
      <c r="A16907" s="576"/>
    </row>
    <row r="16908" spans="1:1" s="556" customFormat="1" ht="12" hidden="1" customHeight="1">
      <c r="A16908" s="576"/>
    </row>
    <row r="16909" spans="1:1" s="556" customFormat="1" ht="12" hidden="1" customHeight="1">
      <c r="A16909" s="576"/>
    </row>
    <row r="16910" spans="1:1" s="556" customFormat="1" ht="12" hidden="1" customHeight="1">
      <c r="A16910" s="576"/>
    </row>
    <row r="16911" spans="1:1" s="556" customFormat="1" ht="12" hidden="1" customHeight="1">
      <c r="A16911" s="576"/>
    </row>
    <row r="16912" spans="1:1" s="556" customFormat="1" ht="12" hidden="1" customHeight="1">
      <c r="A16912" s="576"/>
    </row>
    <row r="16913" spans="1:1" s="556" customFormat="1" ht="12" hidden="1" customHeight="1">
      <c r="A16913" s="576"/>
    </row>
    <row r="16914" spans="1:1" s="556" customFormat="1" ht="12" hidden="1" customHeight="1">
      <c r="A16914" s="576"/>
    </row>
    <row r="16915" spans="1:1" s="556" customFormat="1" ht="12" hidden="1" customHeight="1">
      <c r="A16915" s="576"/>
    </row>
    <row r="16916" spans="1:1" s="556" customFormat="1" ht="12" hidden="1" customHeight="1">
      <c r="A16916" s="576"/>
    </row>
    <row r="16917" spans="1:1" s="556" customFormat="1" ht="12" hidden="1" customHeight="1">
      <c r="A16917" s="576"/>
    </row>
    <row r="16918" spans="1:1" s="556" customFormat="1" ht="12" hidden="1" customHeight="1">
      <c r="A16918" s="576"/>
    </row>
    <row r="16919" spans="1:1" s="556" customFormat="1" ht="12" hidden="1" customHeight="1">
      <c r="A16919" s="576"/>
    </row>
    <row r="16920" spans="1:1" s="556" customFormat="1" ht="12" hidden="1" customHeight="1">
      <c r="A16920" s="576"/>
    </row>
    <row r="16921" spans="1:1" s="556" customFormat="1" ht="12" hidden="1" customHeight="1">
      <c r="A16921" s="576"/>
    </row>
    <row r="16922" spans="1:1" s="556" customFormat="1" ht="12" hidden="1" customHeight="1">
      <c r="A16922" s="576"/>
    </row>
    <row r="16923" spans="1:1" s="556" customFormat="1" ht="12" hidden="1" customHeight="1">
      <c r="A16923" s="576"/>
    </row>
    <row r="16924" spans="1:1" s="556" customFormat="1" ht="12" hidden="1" customHeight="1">
      <c r="A16924" s="576"/>
    </row>
    <row r="16925" spans="1:1" s="556" customFormat="1" ht="12" hidden="1" customHeight="1">
      <c r="A16925" s="576"/>
    </row>
    <row r="16926" spans="1:1" s="556" customFormat="1" ht="12" hidden="1" customHeight="1">
      <c r="A16926" s="576"/>
    </row>
    <row r="16927" spans="1:1" s="556" customFormat="1" ht="12" hidden="1" customHeight="1">
      <c r="A16927" s="576"/>
    </row>
    <row r="16928" spans="1:1" s="556" customFormat="1" ht="12" hidden="1" customHeight="1">
      <c r="A16928" s="576"/>
    </row>
    <row r="16929" spans="1:1" s="556" customFormat="1" ht="12" hidden="1" customHeight="1">
      <c r="A16929" s="576"/>
    </row>
    <row r="16930" spans="1:1" s="556" customFormat="1" ht="12" hidden="1" customHeight="1">
      <c r="A16930" s="576"/>
    </row>
    <row r="16931" spans="1:1" s="556" customFormat="1" ht="12" hidden="1" customHeight="1">
      <c r="A16931" s="576"/>
    </row>
    <row r="16932" spans="1:1" s="556" customFormat="1" ht="12" hidden="1" customHeight="1">
      <c r="A16932" s="576"/>
    </row>
    <row r="16933" spans="1:1" s="556" customFormat="1" ht="12" hidden="1" customHeight="1">
      <c r="A16933" s="576"/>
    </row>
    <row r="16934" spans="1:1" s="556" customFormat="1" ht="12" hidden="1" customHeight="1">
      <c r="A16934" s="576"/>
    </row>
    <row r="16935" spans="1:1" s="556" customFormat="1" ht="12" hidden="1" customHeight="1">
      <c r="A16935" s="576"/>
    </row>
    <row r="16936" spans="1:1" s="556" customFormat="1" ht="12" hidden="1" customHeight="1">
      <c r="A16936" s="576"/>
    </row>
    <row r="16937" spans="1:1" s="556" customFormat="1" ht="12" hidden="1" customHeight="1">
      <c r="A16937" s="576"/>
    </row>
    <row r="16938" spans="1:1" s="556" customFormat="1" ht="12" hidden="1" customHeight="1">
      <c r="A16938" s="576"/>
    </row>
    <row r="16939" spans="1:1" s="556" customFormat="1" ht="12" hidden="1" customHeight="1">
      <c r="A16939" s="576"/>
    </row>
    <row r="16940" spans="1:1" s="556" customFormat="1" ht="12" hidden="1" customHeight="1">
      <c r="A16940" s="576"/>
    </row>
    <row r="16941" spans="1:1" s="556" customFormat="1" ht="12" hidden="1" customHeight="1">
      <c r="A16941" s="576"/>
    </row>
    <row r="16942" spans="1:1" s="556" customFormat="1" ht="12" hidden="1" customHeight="1">
      <c r="A16942" s="576"/>
    </row>
    <row r="16943" spans="1:1" s="556" customFormat="1" ht="12" hidden="1" customHeight="1">
      <c r="A16943" s="576"/>
    </row>
    <row r="16944" spans="1:1" s="556" customFormat="1" ht="12" hidden="1" customHeight="1">
      <c r="A16944" s="576"/>
    </row>
    <row r="16945" spans="1:1" s="556" customFormat="1" ht="12" hidden="1" customHeight="1">
      <c r="A16945" s="576"/>
    </row>
    <row r="16946" spans="1:1" s="556" customFormat="1" ht="12" hidden="1" customHeight="1">
      <c r="A16946" s="576"/>
    </row>
    <row r="16947" spans="1:1" s="556" customFormat="1" ht="12" hidden="1" customHeight="1">
      <c r="A16947" s="576"/>
    </row>
    <row r="16948" spans="1:1" s="556" customFormat="1" ht="12" hidden="1" customHeight="1">
      <c r="A16948" s="576"/>
    </row>
    <row r="16949" spans="1:1" s="556" customFormat="1" ht="12" hidden="1" customHeight="1">
      <c r="A16949" s="576"/>
    </row>
    <row r="16950" spans="1:1" s="556" customFormat="1" ht="12" hidden="1" customHeight="1">
      <c r="A16950" s="576"/>
    </row>
    <row r="16951" spans="1:1" s="556" customFormat="1" ht="12" hidden="1" customHeight="1">
      <c r="A16951" s="576"/>
    </row>
    <row r="16952" spans="1:1" s="556" customFormat="1" ht="12" hidden="1" customHeight="1">
      <c r="A16952" s="576"/>
    </row>
    <row r="16953" spans="1:1" s="556" customFormat="1" ht="12" hidden="1" customHeight="1">
      <c r="A16953" s="576"/>
    </row>
    <row r="16954" spans="1:1" s="556" customFormat="1" ht="12" hidden="1" customHeight="1">
      <c r="A16954" s="576"/>
    </row>
    <row r="16955" spans="1:1" s="556" customFormat="1" ht="12" hidden="1" customHeight="1">
      <c r="A16955" s="576"/>
    </row>
    <row r="16956" spans="1:1" s="556" customFormat="1" ht="12" hidden="1" customHeight="1">
      <c r="A16956" s="576"/>
    </row>
    <row r="16957" spans="1:1" s="556" customFormat="1" ht="12" hidden="1" customHeight="1">
      <c r="A16957" s="576"/>
    </row>
    <row r="16958" spans="1:1" s="556" customFormat="1" ht="12" hidden="1" customHeight="1">
      <c r="A16958" s="576"/>
    </row>
    <row r="16959" spans="1:1" s="556" customFormat="1" ht="12" hidden="1" customHeight="1">
      <c r="A16959" s="576"/>
    </row>
    <row r="16960" spans="1:1" s="556" customFormat="1" ht="12" hidden="1" customHeight="1">
      <c r="A16960" s="576"/>
    </row>
    <row r="16961" spans="1:1" s="556" customFormat="1" ht="12" hidden="1" customHeight="1">
      <c r="A16961" s="576"/>
    </row>
    <row r="16962" spans="1:1" s="556" customFormat="1" ht="12" hidden="1" customHeight="1">
      <c r="A16962" s="576"/>
    </row>
    <row r="16963" spans="1:1" s="556" customFormat="1" ht="12" hidden="1" customHeight="1">
      <c r="A16963" s="576"/>
    </row>
    <row r="16964" spans="1:1" s="556" customFormat="1" ht="12" hidden="1" customHeight="1">
      <c r="A16964" s="576"/>
    </row>
    <row r="16965" spans="1:1" s="556" customFormat="1" ht="12" hidden="1" customHeight="1">
      <c r="A16965" s="576"/>
    </row>
    <row r="16966" spans="1:1" s="556" customFormat="1" ht="12" hidden="1" customHeight="1">
      <c r="A16966" s="576"/>
    </row>
    <row r="16967" spans="1:1" s="556" customFormat="1" ht="12" hidden="1" customHeight="1">
      <c r="A16967" s="576"/>
    </row>
    <row r="16968" spans="1:1" s="556" customFormat="1" ht="12" hidden="1" customHeight="1">
      <c r="A16968" s="576"/>
    </row>
    <row r="16969" spans="1:1" s="556" customFormat="1" ht="12" hidden="1" customHeight="1">
      <c r="A16969" s="576"/>
    </row>
    <row r="16970" spans="1:1" s="556" customFormat="1" ht="12" hidden="1" customHeight="1">
      <c r="A16970" s="576"/>
    </row>
    <row r="16971" spans="1:1" s="556" customFormat="1" ht="12" hidden="1" customHeight="1">
      <c r="A16971" s="576"/>
    </row>
    <row r="16972" spans="1:1" s="556" customFormat="1" ht="12" hidden="1" customHeight="1">
      <c r="A16972" s="576"/>
    </row>
    <row r="16973" spans="1:1" s="556" customFormat="1" ht="12" hidden="1" customHeight="1">
      <c r="A16973" s="576"/>
    </row>
    <row r="16974" spans="1:1" s="556" customFormat="1" ht="12" hidden="1" customHeight="1">
      <c r="A16974" s="576"/>
    </row>
    <row r="16975" spans="1:1" s="556" customFormat="1" ht="12" hidden="1" customHeight="1">
      <c r="A16975" s="576"/>
    </row>
    <row r="16976" spans="1:1" s="556" customFormat="1" ht="12" hidden="1" customHeight="1">
      <c r="A16976" s="576"/>
    </row>
    <row r="16977" spans="1:1" s="556" customFormat="1" ht="12" hidden="1" customHeight="1">
      <c r="A16977" s="576"/>
    </row>
    <row r="16978" spans="1:1" s="556" customFormat="1" ht="12" hidden="1" customHeight="1">
      <c r="A16978" s="576"/>
    </row>
    <row r="16979" spans="1:1" s="556" customFormat="1" ht="12" hidden="1" customHeight="1">
      <c r="A16979" s="576"/>
    </row>
    <row r="16980" spans="1:1" s="556" customFormat="1" ht="12" hidden="1" customHeight="1">
      <c r="A16980" s="576"/>
    </row>
    <row r="16981" spans="1:1" s="556" customFormat="1" ht="12" hidden="1" customHeight="1">
      <c r="A16981" s="576"/>
    </row>
    <row r="16982" spans="1:1" s="556" customFormat="1" ht="12" hidden="1" customHeight="1">
      <c r="A16982" s="576"/>
    </row>
    <row r="16983" spans="1:1" s="556" customFormat="1" ht="12" hidden="1" customHeight="1">
      <c r="A16983" s="576"/>
    </row>
    <row r="16984" spans="1:1" s="556" customFormat="1" ht="12" hidden="1" customHeight="1">
      <c r="A16984" s="576"/>
    </row>
    <row r="16985" spans="1:1" s="556" customFormat="1" ht="12" hidden="1" customHeight="1">
      <c r="A16985" s="576"/>
    </row>
    <row r="16986" spans="1:1" s="556" customFormat="1" ht="12" hidden="1" customHeight="1">
      <c r="A16986" s="576"/>
    </row>
    <row r="16987" spans="1:1" s="556" customFormat="1" ht="12" hidden="1" customHeight="1">
      <c r="A16987" s="576"/>
    </row>
    <row r="16988" spans="1:1" s="556" customFormat="1" ht="12" hidden="1" customHeight="1">
      <c r="A16988" s="576"/>
    </row>
    <row r="16989" spans="1:1" s="556" customFormat="1" ht="12" hidden="1" customHeight="1">
      <c r="A16989" s="576"/>
    </row>
    <row r="16990" spans="1:1" s="556" customFormat="1" ht="12" hidden="1" customHeight="1">
      <c r="A16990" s="576"/>
    </row>
    <row r="16991" spans="1:1" s="556" customFormat="1" ht="12" hidden="1" customHeight="1">
      <c r="A16991" s="576"/>
    </row>
    <row r="16992" spans="1:1" s="556" customFormat="1" ht="12" hidden="1" customHeight="1">
      <c r="A16992" s="576"/>
    </row>
    <row r="16993" spans="1:1" s="556" customFormat="1" ht="12" hidden="1" customHeight="1">
      <c r="A16993" s="576"/>
    </row>
    <row r="16994" spans="1:1" s="556" customFormat="1" ht="12" hidden="1" customHeight="1">
      <c r="A16994" s="576"/>
    </row>
    <row r="16995" spans="1:1" s="556" customFormat="1" ht="12" hidden="1" customHeight="1">
      <c r="A16995" s="576"/>
    </row>
    <row r="16996" spans="1:1" s="556" customFormat="1" ht="12" hidden="1" customHeight="1">
      <c r="A16996" s="576"/>
    </row>
    <row r="16997" spans="1:1" s="556" customFormat="1" ht="12" hidden="1" customHeight="1">
      <c r="A16997" s="576"/>
    </row>
    <row r="16998" spans="1:1" s="556" customFormat="1" ht="12" hidden="1" customHeight="1">
      <c r="A16998" s="576"/>
    </row>
    <row r="16999" spans="1:1" s="556" customFormat="1" ht="12" hidden="1" customHeight="1">
      <c r="A16999" s="576"/>
    </row>
    <row r="17000" spans="1:1" s="556" customFormat="1" ht="12" hidden="1" customHeight="1">
      <c r="A17000" s="576"/>
    </row>
    <row r="17001" spans="1:1" s="556" customFormat="1" ht="12" hidden="1" customHeight="1">
      <c r="A17001" s="576"/>
    </row>
    <row r="17002" spans="1:1" s="556" customFormat="1" ht="12" hidden="1" customHeight="1">
      <c r="A17002" s="576"/>
    </row>
    <row r="17003" spans="1:1" s="556" customFormat="1" ht="12" hidden="1" customHeight="1">
      <c r="A17003" s="576"/>
    </row>
    <row r="17004" spans="1:1" s="556" customFormat="1" ht="12" hidden="1" customHeight="1">
      <c r="A17004" s="576"/>
    </row>
    <row r="17005" spans="1:1" s="556" customFormat="1" ht="12" hidden="1" customHeight="1">
      <c r="A17005" s="576"/>
    </row>
    <row r="17006" spans="1:1" s="556" customFormat="1" ht="12" hidden="1" customHeight="1">
      <c r="A17006" s="576"/>
    </row>
    <row r="17007" spans="1:1" s="556" customFormat="1" ht="12" hidden="1" customHeight="1">
      <c r="A17007" s="576"/>
    </row>
    <row r="17008" spans="1:1" s="556" customFormat="1" ht="12" hidden="1" customHeight="1">
      <c r="A17008" s="576"/>
    </row>
    <row r="17009" spans="1:1" s="556" customFormat="1" ht="12" hidden="1" customHeight="1">
      <c r="A17009" s="576"/>
    </row>
    <row r="17010" spans="1:1" s="556" customFormat="1" ht="12" hidden="1" customHeight="1">
      <c r="A17010" s="576"/>
    </row>
    <row r="17011" spans="1:1" s="556" customFormat="1" ht="12" hidden="1" customHeight="1">
      <c r="A17011" s="576"/>
    </row>
    <row r="17012" spans="1:1" s="556" customFormat="1" ht="12" hidden="1" customHeight="1">
      <c r="A17012" s="576"/>
    </row>
    <row r="17013" spans="1:1" s="556" customFormat="1" ht="12" hidden="1" customHeight="1">
      <c r="A17013" s="576"/>
    </row>
    <row r="17014" spans="1:1" s="556" customFormat="1" ht="12" hidden="1" customHeight="1">
      <c r="A17014" s="576"/>
    </row>
    <row r="17015" spans="1:1" s="556" customFormat="1" ht="12" hidden="1" customHeight="1">
      <c r="A17015" s="576"/>
    </row>
    <row r="17016" spans="1:1" s="556" customFormat="1" ht="12" hidden="1" customHeight="1">
      <c r="A17016" s="576"/>
    </row>
    <row r="17017" spans="1:1" s="556" customFormat="1" ht="12" hidden="1" customHeight="1">
      <c r="A17017" s="576"/>
    </row>
    <row r="17018" spans="1:1" s="556" customFormat="1" ht="12" hidden="1" customHeight="1">
      <c r="A17018" s="576"/>
    </row>
    <row r="17019" spans="1:1" s="556" customFormat="1" ht="12" hidden="1" customHeight="1">
      <c r="A17019" s="576"/>
    </row>
    <row r="17020" spans="1:1" s="556" customFormat="1" ht="12" hidden="1" customHeight="1">
      <c r="A17020" s="576"/>
    </row>
    <row r="17021" spans="1:1" s="556" customFormat="1" ht="12" hidden="1" customHeight="1">
      <c r="A17021" s="576"/>
    </row>
    <row r="17022" spans="1:1" s="556" customFormat="1" ht="12" hidden="1" customHeight="1">
      <c r="A17022" s="576"/>
    </row>
    <row r="17023" spans="1:1" s="556" customFormat="1" ht="12" hidden="1" customHeight="1">
      <c r="A17023" s="576"/>
    </row>
    <row r="17024" spans="1:1" s="556" customFormat="1" ht="12" hidden="1" customHeight="1">
      <c r="A17024" s="576"/>
    </row>
    <row r="17025" spans="1:1" s="556" customFormat="1" ht="12" hidden="1" customHeight="1">
      <c r="A17025" s="576"/>
    </row>
    <row r="17026" spans="1:1" s="556" customFormat="1" ht="12" hidden="1" customHeight="1">
      <c r="A17026" s="576"/>
    </row>
    <row r="17027" spans="1:1" s="556" customFormat="1" ht="12" hidden="1" customHeight="1">
      <c r="A17027" s="576"/>
    </row>
    <row r="17028" spans="1:1" s="556" customFormat="1" ht="12" hidden="1" customHeight="1">
      <c r="A17028" s="576"/>
    </row>
    <row r="17029" spans="1:1" s="556" customFormat="1" ht="12" hidden="1" customHeight="1">
      <c r="A17029" s="576"/>
    </row>
    <row r="17030" spans="1:1" s="556" customFormat="1" ht="12" hidden="1" customHeight="1">
      <c r="A17030" s="576"/>
    </row>
    <row r="17031" spans="1:1" s="556" customFormat="1" ht="12" hidden="1" customHeight="1">
      <c r="A17031" s="576"/>
    </row>
    <row r="17032" spans="1:1" s="556" customFormat="1" ht="12" hidden="1" customHeight="1">
      <c r="A17032" s="576"/>
    </row>
    <row r="17033" spans="1:1" s="556" customFormat="1" ht="12" hidden="1" customHeight="1">
      <c r="A17033" s="576"/>
    </row>
    <row r="17034" spans="1:1" s="556" customFormat="1" ht="12" hidden="1" customHeight="1">
      <c r="A17034" s="576"/>
    </row>
    <row r="17035" spans="1:1" s="556" customFormat="1" ht="12" hidden="1" customHeight="1">
      <c r="A17035" s="576"/>
    </row>
    <row r="17036" spans="1:1" s="556" customFormat="1" ht="12" hidden="1" customHeight="1">
      <c r="A17036" s="576"/>
    </row>
    <row r="17037" spans="1:1" s="556" customFormat="1" ht="12" hidden="1" customHeight="1">
      <c r="A17037" s="576"/>
    </row>
    <row r="17038" spans="1:1" s="556" customFormat="1" ht="12" hidden="1" customHeight="1">
      <c r="A17038" s="576"/>
    </row>
    <row r="17039" spans="1:1" s="556" customFormat="1" ht="12" hidden="1" customHeight="1">
      <c r="A17039" s="576"/>
    </row>
    <row r="17040" spans="1:1" s="556" customFormat="1" ht="12" hidden="1" customHeight="1">
      <c r="A17040" s="576"/>
    </row>
    <row r="17041" spans="1:1" s="556" customFormat="1" ht="12" hidden="1" customHeight="1">
      <c r="A17041" s="576"/>
    </row>
    <row r="17042" spans="1:1" s="556" customFormat="1" ht="12" hidden="1" customHeight="1">
      <c r="A17042" s="576"/>
    </row>
    <row r="17043" spans="1:1" s="556" customFormat="1" ht="12" hidden="1" customHeight="1">
      <c r="A17043" s="576"/>
    </row>
    <row r="17044" spans="1:1" s="556" customFormat="1" ht="12" hidden="1" customHeight="1">
      <c r="A17044" s="576"/>
    </row>
    <row r="17045" spans="1:1" s="556" customFormat="1" ht="12" hidden="1" customHeight="1">
      <c r="A17045" s="576"/>
    </row>
    <row r="17046" spans="1:1" s="556" customFormat="1" ht="12" hidden="1" customHeight="1">
      <c r="A17046" s="576"/>
    </row>
    <row r="17047" spans="1:1" s="556" customFormat="1" ht="12" hidden="1" customHeight="1">
      <c r="A17047" s="576"/>
    </row>
    <row r="17048" spans="1:1" s="556" customFormat="1" ht="12" hidden="1" customHeight="1">
      <c r="A17048" s="576"/>
    </row>
    <row r="17049" spans="1:1" s="556" customFormat="1" ht="12" hidden="1" customHeight="1">
      <c r="A17049" s="576"/>
    </row>
    <row r="17050" spans="1:1" s="556" customFormat="1" ht="12" hidden="1" customHeight="1">
      <c r="A17050" s="576"/>
    </row>
    <row r="17051" spans="1:1" s="556" customFormat="1" ht="12" hidden="1" customHeight="1">
      <c r="A17051" s="576"/>
    </row>
    <row r="17052" spans="1:1" s="556" customFormat="1" ht="12" hidden="1" customHeight="1">
      <c r="A17052" s="576"/>
    </row>
    <row r="17053" spans="1:1" s="556" customFormat="1" ht="12" hidden="1" customHeight="1">
      <c r="A17053" s="576"/>
    </row>
    <row r="17054" spans="1:1" s="556" customFormat="1" ht="12" hidden="1" customHeight="1">
      <c r="A17054" s="576"/>
    </row>
    <row r="17055" spans="1:1" s="556" customFormat="1" ht="12" hidden="1" customHeight="1">
      <c r="A17055" s="576"/>
    </row>
    <row r="17056" spans="1:1" s="556" customFormat="1" ht="12" hidden="1" customHeight="1">
      <c r="A17056" s="576"/>
    </row>
    <row r="17057" spans="1:1" s="556" customFormat="1" ht="12" hidden="1" customHeight="1">
      <c r="A17057" s="576"/>
    </row>
    <row r="17058" spans="1:1" s="556" customFormat="1" ht="12" hidden="1" customHeight="1">
      <c r="A17058" s="576"/>
    </row>
    <row r="17059" spans="1:1" s="556" customFormat="1" ht="12" hidden="1" customHeight="1">
      <c r="A17059" s="576"/>
    </row>
    <row r="17060" spans="1:1" s="556" customFormat="1" ht="12" hidden="1" customHeight="1">
      <c r="A17060" s="576"/>
    </row>
    <row r="17061" spans="1:1" s="556" customFormat="1" ht="12" hidden="1" customHeight="1">
      <c r="A17061" s="576"/>
    </row>
    <row r="17062" spans="1:1" s="556" customFormat="1" ht="12" hidden="1" customHeight="1">
      <c r="A17062" s="576"/>
    </row>
    <row r="17063" spans="1:1" s="556" customFormat="1" ht="12" hidden="1" customHeight="1">
      <c r="A17063" s="576"/>
    </row>
    <row r="17064" spans="1:1" s="556" customFormat="1" ht="12" hidden="1" customHeight="1">
      <c r="A17064" s="576"/>
    </row>
    <row r="17065" spans="1:1" s="556" customFormat="1" ht="12" hidden="1" customHeight="1">
      <c r="A17065" s="576"/>
    </row>
    <row r="17066" spans="1:1" s="556" customFormat="1" ht="12" hidden="1" customHeight="1">
      <c r="A17066" s="576"/>
    </row>
    <row r="17067" spans="1:1" s="556" customFormat="1" ht="12" hidden="1" customHeight="1">
      <c r="A17067" s="576"/>
    </row>
    <row r="17068" spans="1:1" s="556" customFormat="1" ht="12" hidden="1" customHeight="1">
      <c r="A17068" s="576"/>
    </row>
    <row r="17069" spans="1:1" s="556" customFormat="1" ht="12" hidden="1" customHeight="1">
      <c r="A17069" s="576"/>
    </row>
    <row r="17070" spans="1:1" s="556" customFormat="1" ht="12" hidden="1" customHeight="1">
      <c r="A17070" s="576"/>
    </row>
    <row r="17071" spans="1:1" s="556" customFormat="1" ht="12" hidden="1" customHeight="1">
      <c r="A17071" s="576"/>
    </row>
    <row r="17072" spans="1:1" s="556" customFormat="1" ht="12" hidden="1" customHeight="1">
      <c r="A17072" s="576"/>
    </row>
    <row r="17073" spans="1:1" s="556" customFormat="1" ht="12" hidden="1" customHeight="1">
      <c r="A17073" s="576"/>
    </row>
    <row r="17074" spans="1:1" s="556" customFormat="1" ht="12" hidden="1" customHeight="1">
      <c r="A17074" s="576"/>
    </row>
    <row r="17075" spans="1:1" s="556" customFormat="1" ht="12" hidden="1" customHeight="1">
      <c r="A17075" s="576"/>
    </row>
    <row r="17076" spans="1:1" s="556" customFormat="1" ht="12" hidden="1" customHeight="1">
      <c r="A17076" s="576"/>
    </row>
    <row r="17077" spans="1:1" s="556" customFormat="1" ht="12" hidden="1" customHeight="1">
      <c r="A17077" s="576"/>
    </row>
    <row r="17078" spans="1:1" s="556" customFormat="1" ht="12" hidden="1" customHeight="1">
      <c r="A17078" s="576"/>
    </row>
    <row r="17079" spans="1:1" s="556" customFormat="1" ht="12" hidden="1" customHeight="1">
      <c r="A17079" s="576"/>
    </row>
    <row r="17080" spans="1:1" s="556" customFormat="1" ht="12" hidden="1" customHeight="1">
      <c r="A17080" s="576"/>
    </row>
    <row r="17081" spans="1:1" s="556" customFormat="1" ht="12" hidden="1" customHeight="1">
      <c r="A17081" s="576"/>
    </row>
    <row r="17082" spans="1:1" s="556" customFormat="1" ht="12" hidden="1" customHeight="1">
      <c r="A17082" s="576"/>
    </row>
    <row r="17083" spans="1:1" s="556" customFormat="1" ht="12" hidden="1" customHeight="1">
      <c r="A17083" s="576"/>
    </row>
    <row r="17084" spans="1:1" s="556" customFormat="1" ht="12" hidden="1" customHeight="1">
      <c r="A17084" s="576"/>
    </row>
    <row r="17085" spans="1:1" s="556" customFormat="1" ht="12" hidden="1" customHeight="1">
      <c r="A17085" s="576"/>
    </row>
    <row r="17086" spans="1:1" s="556" customFormat="1" ht="12" hidden="1" customHeight="1">
      <c r="A17086" s="576"/>
    </row>
    <row r="17087" spans="1:1" s="556" customFormat="1" ht="12" hidden="1" customHeight="1">
      <c r="A17087" s="576"/>
    </row>
    <row r="17088" spans="1:1" s="556" customFormat="1" ht="12" hidden="1" customHeight="1">
      <c r="A17088" s="576"/>
    </row>
    <row r="17089" spans="1:1" s="556" customFormat="1" ht="12" hidden="1" customHeight="1">
      <c r="A17089" s="576"/>
    </row>
    <row r="17090" spans="1:1" s="556" customFormat="1" ht="12" hidden="1" customHeight="1">
      <c r="A17090" s="576"/>
    </row>
    <row r="17091" spans="1:1" s="556" customFormat="1" ht="12" hidden="1" customHeight="1">
      <c r="A17091" s="576"/>
    </row>
    <row r="17092" spans="1:1" s="556" customFormat="1" ht="12" hidden="1" customHeight="1">
      <c r="A17092" s="576"/>
    </row>
    <row r="17093" spans="1:1" s="556" customFormat="1" ht="12" hidden="1" customHeight="1">
      <c r="A17093" s="576"/>
    </row>
    <row r="17094" spans="1:1" s="556" customFormat="1" ht="12" hidden="1" customHeight="1">
      <c r="A17094" s="576"/>
    </row>
    <row r="17095" spans="1:1" s="556" customFormat="1" ht="12" hidden="1" customHeight="1">
      <c r="A17095" s="576"/>
    </row>
    <row r="17096" spans="1:1" s="556" customFormat="1" ht="12" hidden="1" customHeight="1">
      <c r="A17096" s="576"/>
    </row>
    <row r="17097" spans="1:1" s="556" customFormat="1" ht="12" hidden="1" customHeight="1">
      <c r="A17097" s="576"/>
    </row>
    <row r="17098" spans="1:1" s="556" customFormat="1" ht="12" hidden="1" customHeight="1">
      <c r="A17098" s="576"/>
    </row>
    <row r="17099" spans="1:1" s="556" customFormat="1" ht="12" hidden="1" customHeight="1">
      <c r="A17099" s="576"/>
    </row>
    <row r="17100" spans="1:1" s="556" customFormat="1" ht="12" hidden="1" customHeight="1">
      <c r="A17100" s="576"/>
    </row>
    <row r="17101" spans="1:1" s="556" customFormat="1" ht="12" hidden="1" customHeight="1">
      <c r="A17101" s="576"/>
    </row>
    <row r="17102" spans="1:1" s="556" customFormat="1" ht="12" hidden="1" customHeight="1">
      <c r="A17102" s="576"/>
    </row>
    <row r="17103" spans="1:1" s="556" customFormat="1" ht="12" hidden="1" customHeight="1">
      <c r="A17103" s="576"/>
    </row>
    <row r="17104" spans="1:1" s="556" customFormat="1" ht="12" hidden="1" customHeight="1">
      <c r="A17104" s="576"/>
    </row>
    <row r="17105" spans="1:1" s="556" customFormat="1" ht="12" hidden="1" customHeight="1">
      <c r="A17105" s="576"/>
    </row>
    <row r="17106" spans="1:1" s="556" customFormat="1" ht="12" hidden="1" customHeight="1">
      <c r="A17106" s="576"/>
    </row>
    <row r="17107" spans="1:1" s="556" customFormat="1" ht="12" hidden="1" customHeight="1">
      <c r="A17107" s="576"/>
    </row>
    <row r="17108" spans="1:1" s="556" customFormat="1" ht="12" hidden="1" customHeight="1">
      <c r="A17108" s="576"/>
    </row>
    <row r="17109" spans="1:1" s="556" customFormat="1" ht="12" hidden="1" customHeight="1">
      <c r="A17109" s="576"/>
    </row>
    <row r="17110" spans="1:1" s="556" customFormat="1" ht="12" hidden="1" customHeight="1">
      <c r="A17110" s="576"/>
    </row>
    <row r="17111" spans="1:1" s="556" customFormat="1" ht="12" hidden="1" customHeight="1">
      <c r="A17111" s="576"/>
    </row>
    <row r="17112" spans="1:1" s="556" customFormat="1" ht="12" hidden="1" customHeight="1">
      <c r="A17112" s="576"/>
    </row>
    <row r="17113" spans="1:1" s="556" customFormat="1" ht="12" hidden="1" customHeight="1">
      <c r="A17113" s="576"/>
    </row>
    <row r="17114" spans="1:1" s="556" customFormat="1" ht="12" hidden="1" customHeight="1">
      <c r="A17114" s="576"/>
    </row>
    <row r="17115" spans="1:1" s="556" customFormat="1" ht="12" hidden="1" customHeight="1">
      <c r="A17115" s="576"/>
    </row>
    <row r="17116" spans="1:1" s="556" customFormat="1" ht="12" hidden="1" customHeight="1">
      <c r="A17116" s="576"/>
    </row>
    <row r="17117" spans="1:1" s="556" customFormat="1" ht="12" hidden="1" customHeight="1">
      <c r="A17117" s="576"/>
    </row>
    <row r="17118" spans="1:1" s="556" customFormat="1" ht="12" hidden="1" customHeight="1">
      <c r="A17118" s="576"/>
    </row>
    <row r="17119" spans="1:1" s="556" customFormat="1" ht="12" hidden="1" customHeight="1">
      <c r="A17119" s="576"/>
    </row>
    <row r="17120" spans="1:1" s="556" customFormat="1" ht="12" hidden="1" customHeight="1">
      <c r="A17120" s="576"/>
    </row>
    <row r="17121" spans="1:1" s="556" customFormat="1" ht="12" hidden="1" customHeight="1">
      <c r="A17121" s="576"/>
    </row>
    <row r="17122" spans="1:1" s="556" customFormat="1" ht="12" hidden="1" customHeight="1">
      <c r="A17122" s="576"/>
    </row>
    <row r="17123" spans="1:1" s="556" customFormat="1" ht="12" hidden="1" customHeight="1">
      <c r="A17123" s="576"/>
    </row>
    <row r="17124" spans="1:1" s="556" customFormat="1" ht="12" hidden="1" customHeight="1">
      <c r="A17124" s="576"/>
    </row>
    <row r="17125" spans="1:1" s="556" customFormat="1" ht="12" hidden="1" customHeight="1">
      <c r="A17125" s="576"/>
    </row>
    <row r="17126" spans="1:1" s="556" customFormat="1" ht="12" hidden="1" customHeight="1">
      <c r="A17126" s="576"/>
    </row>
    <row r="17127" spans="1:1" s="556" customFormat="1" ht="12" hidden="1" customHeight="1">
      <c r="A17127" s="576"/>
    </row>
    <row r="17128" spans="1:1" s="556" customFormat="1" ht="12" hidden="1" customHeight="1">
      <c r="A17128" s="576"/>
    </row>
    <row r="17129" spans="1:1" s="556" customFormat="1" ht="12" hidden="1" customHeight="1">
      <c r="A17129" s="576"/>
    </row>
    <row r="17130" spans="1:1" s="556" customFormat="1" ht="12" hidden="1" customHeight="1">
      <c r="A17130" s="576"/>
    </row>
    <row r="17131" spans="1:1" s="556" customFormat="1" ht="12" hidden="1" customHeight="1">
      <c r="A17131" s="576"/>
    </row>
    <row r="17132" spans="1:1" s="556" customFormat="1" ht="12" hidden="1" customHeight="1">
      <c r="A17132" s="576"/>
    </row>
    <row r="17133" spans="1:1" s="556" customFormat="1" ht="12" hidden="1" customHeight="1">
      <c r="A17133" s="576"/>
    </row>
    <row r="17134" spans="1:1" s="556" customFormat="1" ht="12" hidden="1" customHeight="1">
      <c r="A17134" s="576"/>
    </row>
    <row r="17135" spans="1:1" s="556" customFormat="1" ht="12" hidden="1" customHeight="1">
      <c r="A17135" s="576"/>
    </row>
    <row r="17136" spans="1:1" s="556" customFormat="1" ht="12" hidden="1" customHeight="1">
      <c r="A17136" s="576"/>
    </row>
    <row r="17137" spans="1:1" s="556" customFormat="1" ht="12" hidden="1" customHeight="1">
      <c r="A17137" s="576"/>
    </row>
    <row r="17138" spans="1:1" s="556" customFormat="1" ht="12" hidden="1" customHeight="1">
      <c r="A17138" s="576"/>
    </row>
    <row r="17139" spans="1:1" s="556" customFormat="1" ht="12" hidden="1" customHeight="1">
      <c r="A17139" s="576"/>
    </row>
    <row r="17140" spans="1:1" s="556" customFormat="1" ht="12" hidden="1" customHeight="1">
      <c r="A17140" s="576"/>
    </row>
    <row r="17141" spans="1:1" s="556" customFormat="1" ht="12" hidden="1" customHeight="1">
      <c r="A17141" s="576"/>
    </row>
    <row r="17142" spans="1:1" s="556" customFormat="1" ht="12" hidden="1" customHeight="1">
      <c r="A17142" s="576"/>
    </row>
    <row r="17143" spans="1:1" s="556" customFormat="1" ht="12" hidden="1" customHeight="1">
      <c r="A17143" s="576"/>
    </row>
    <row r="17144" spans="1:1" s="556" customFormat="1" ht="12" hidden="1" customHeight="1">
      <c r="A17144" s="576"/>
    </row>
    <row r="17145" spans="1:1" s="556" customFormat="1" ht="12" hidden="1" customHeight="1">
      <c r="A17145" s="576"/>
    </row>
    <row r="17146" spans="1:1" s="556" customFormat="1" ht="12" hidden="1" customHeight="1">
      <c r="A17146" s="576"/>
    </row>
    <row r="17147" spans="1:1" s="556" customFormat="1" ht="12" hidden="1" customHeight="1">
      <c r="A17147" s="576"/>
    </row>
    <row r="17148" spans="1:1" s="556" customFormat="1" ht="12" hidden="1" customHeight="1">
      <c r="A17148" s="576"/>
    </row>
    <row r="17149" spans="1:1" s="556" customFormat="1" ht="12" hidden="1" customHeight="1">
      <c r="A17149" s="576"/>
    </row>
    <row r="17150" spans="1:1" s="556" customFormat="1" ht="12" hidden="1" customHeight="1">
      <c r="A17150" s="576"/>
    </row>
    <row r="17151" spans="1:1" s="556" customFormat="1" ht="12" hidden="1" customHeight="1">
      <c r="A17151" s="576"/>
    </row>
    <row r="17152" spans="1:1" s="556" customFormat="1" ht="12" hidden="1" customHeight="1">
      <c r="A17152" s="576"/>
    </row>
    <row r="17153" spans="1:1" s="556" customFormat="1" ht="12" hidden="1" customHeight="1">
      <c r="A17153" s="576"/>
    </row>
    <row r="17154" spans="1:1" s="556" customFormat="1" ht="12" hidden="1" customHeight="1">
      <c r="A17154" s="576"/>
    </row>
    <row r="17155" spans="1:1" s="556" customFormat="1" ht="12" hidden="1" customHeight="1">
      <c r="A17155" s="576"/>
    </row>
    <row r="17156" spans="1:1" s="556" customFormat="1" ht="12" hidden="1" customHeight="1">
      <c r="A17156" s="576"/>
    </row>
    <row r="17157" spans="1:1" s="556" customFormat="1" ht="12" hidden="1" customHeight="1">
      <c r="A17157" s="576"/>
    </row>
    <row r="17158" spans="1:1" s="556" customFormat="1" ht="12" hidden="1" customHeight="1">
      <c r="A17158" s="576"/>
    </row>
    <row r="17159" spans="1:1" s="556" customFormat="1" ht="12" hidden="1" customHeight="1">
      <c r="A17159" s="576"/>
    </row>
    <row r="17160" spans="1:1" s="556" customFormat="1" ht="12" hidden="1" customHeight="1">
      <c r="A17160" s="576"/>
    </row>
    <row r="17161" spans="1:1" s="556" customFormat="1" ht="12" hidden="1" customHeight="1">
      <c r="A17161" s="576"/>
    </row>
    <row r="17162" spans="1:1" s="556" customFormat="1" ht="12" hidden="1" customHeight="1">
      <c r="A17162" s="576"/>
    </row>
    <row r="17163" spans="1:1" s="556" customFormat="1" ht="12" hidden="1" customHeight="1">
      <c r="A17163" s="576"/>
    </row>
    <row r="17164" spans="1:1" s="556" customFormat="1" ht="12" hidden="1" customHeight="1">
      <c r="A17164" s="576"/>
    </row>
    <row r="17165" spans="1:1" s="556" customFormat="1" ht="12" hidden="1" customHeight="1">
      <c r="A17165" s="576"/>
    </row>
    <row r="17166" spans="1:1" s="556" customFormat="1" ht="12" hidden="1" customHeight="1">
      <c r="A17166" s="576"/>
    </row>
    <row r="17167" spans="1:1" s="556" customFormat="1" ht="12" hidden="1" customHeight="1">
      <c r="A17167" s="576"/>
    </row>
    <row r="17168" spans="1:1" s="556" customFormat="1" ht="12" hidden="1" customHeight="1">
      <c r="A17168" s="576"/>
    </row>
    <row r="17169" spans="1:1" s="556" customFormat="1" ht="12" hidden="1" customHeight="1">
      <c r="A17169" s="576"/>
    </row>
    <row r="17170" spans="1:1" s="556" customFormat="1" ht="12" hidden="1" customHeight="1">
      <c r="A17170" s="576"/>
    </row>
    <row r="17171" spans="1:1" s="556" customFormat="1" ht="12" hidden="1" customHeight="1">
      <c r="A17171" s="576"/>
    </row>
    <row r="17172" spans="1:1" s="556" customFormat="1" ht="12" hidden="1" customHeight="1">
      <c r="A17172" s="576"/>
    </row>
    <row r="17173" spans="1:1" s="556" customFormat="1" ht="12" hidden="1" customHeight="1">
      <c r="A17173" s="576"/>
    </row>
    <row r="17174" spans="1:1" s="556" customFormat="1" ht="12" hidden="1" customHeight="1">
      <c r="A17174" s="576"/>
    </row>
    <row r="17175" spans="1:1" s="556" customFormat="1" ht="12" hidden="1" customHeight="1">
      <c r="A17175" s="576"/>
    </row>
    <row r="17176" spans="1:1" s="556" customFormat="1" ht="12" hidden="1" customHeight="1">
      <c r="A17176" s="576"/>
    </row>
    <row r="17177" spans="1:1" s="556" customFormat="1" ht="12" hidden="1" customHeight="1">
      <c r="A17177" s="576"/>
    </row>
    <row r="17178" spans="1:1" s="556" customFormat="1" ht="12" hidden="1" customHeight="1">
      <c r="A17178" s="576"/>
    </row>
    <row r="17179" spans="1:1" s="556" customFormat="1" ht="12" hidden="1" customHeight="1">
      <c r="A17179" s="576"/>
    </row>
    <row r="17180" spans="1:1" s="556" customFormat="1" ht="12" hidden="1" customHeight="1">
      <c r="A17180" s="576"/>
    </row>
    <row r="17181" spans="1:1" s="556" customFormat="1" ht="12" hidden="1" customHeight="1">
      <c r="A17181" s="576"/>
    </row>
    <row r="17182" spans="1:1" s="556" customFormat="1" ht="12" hidden="1" customHeight="1">
      <c r="A17182" s="576"/>
    </row>
    <row r="17183" spans="1:1" s="556" customFormat="1" ht="12" hidden="1" customHeight="1">
      <c r="A17183" s="576"/>
    </row>
    <row r="17184" spans="1:1" s="556" customFormat="1" ht="12" hidden="1" customHeight="1">
      <c r="A17184" s="576"/>
    </row>
    <row r="17185" spans="1:1" s="556" customFormat="1" ht="12" hidden="1" customHeight="1">
      <c r="A17185" s="576"/>
    </row>
    <row r="17186" spans="1:1" s="556" customFormat="1" ht="12" hidden="1" customHeight="1">
      <c r="A17186" s="576"/>
    </row>
    <row r="17187" spans="1:1" s="556" customFormat="1" ht="12" hidden="1" customHeight="1">
      <c r="A17187" s="576"/>
    </row>
    <row r="17188" spans="1:1" s="556" customFormat="1" ht="12" hidden="1" customHeight="1">
      <c r="A17188" s="576"/>
    </row>
    <row r="17189" spans="1:1" s="556" customFormat="1" ht="12" hidden="1" customHeight="1">
      <c r="A17189" s="576"/>
    </row>
    <row r="17190" spans="1:1" s="556" customFormat="1" ht="12" hidden="1" customHeight="1">
      <c r="A17190" s="576"/>
    </row>
    <row r="17191" spans="1:1" s="556" customFormat="1" ht="12" hidden="1" customHeight="1">
      <c r="A17191" s="576"/>
    </row>
    <row r="17192" spans="1:1" s="556" customFormat="1" ht="12" hidden="1" customHeight="1">
      <c r="A17192" s="576"/>
    </row>
    <row r="17193" spans="1:1" s="556" customFormat="1" ht="12" hidden="1" customHeight="1">
      <c r="A17193" s="576"/>
    </row>
    <row r="17194" spans="1:1" s="556" customFormat="1" ht="12" hidden="1" customHeight="1">
      <c r="A17194" s="576"/>
    </row>
    <row r="17195" spans="1:1" s="556" customFormat="1" ht="12" hidden="1" customHeight="1">
      <c r="A17195" s="576"/>
    </row>
    <row r="17196" spans="1:1" s="556" customFormat="1" ht="12" hidden="1" customHeight="1">
      <c r="A17196" s="576"/>
    </row>
    <row r="17197" spans="1:1" s="556" customFormat="1" ht="12" hidden="1" customHeight="1">
      <c r="A17197" s="576"/>
    </row>
    <row r="17198" spans="1:1" s="556" customFormat="1" ht="12" hidden="1" customHeight="1">
      <c r="A17198" s="576"/>
    </row>
    <row r="17199" spans="1:1" s="556" customFormat="1" ht="12" hidden="1" customHeight="1">
      <c r="A17199" s="576"/>
    </row>
    <row r="17200" spans="1:1" s="556" customFormat="1" ht="12" hidden="1" customHeight="1">
      <c r="A17200" s="576"/>
    </row>
    <row r="17201" spans="1:1" s="556" customFormat="1" ht="12" hidden="1" customHeight="1">
      <c r="A17201" s="576"/>
    </row>
    <row r="17202" spans="1:1" s="556" customFormat="1" ht="12" hidden="1" customHeight="1">
      <c r="A17202" s="576"/>
    </row>
    <row r="17203" spans="1:1" s="556" customFormat="1" ht="12" hidden="1" customHeight="1">
      <c r="A17203" s="576"/>
    </row>
    <row r="17204" spans="1:1" s="556" customFormat="1" ht="12" hidden="1" customHeight="1">
      <c r="A17204" s="576"/>
    </row>
    <row r="17205" spans="1:1" s="556" customFormat="1" ht="12" hidden="1" customHeight="1">
      <c r="A17205" s="576"/>
    </row>
    <row r="17206" spans="1:1" s="556" customFormat="1" ht="12" hidden="1" customHeight="1">
      <c r="A17206" s="576"/>
    </row>
    <row r="17207" spans="1:1" s="556" customFormat="1" ht="12" hidden="1" customHeight="1">
      <c r="A17207" s="576"/>
    </row>
    <row r="17208" spans="1:1" s="556" customFormat="1" ht="12" hidden="1" customHeight="1">
      <c r="A17208" s="576"/>
    </row>
    <row r="17209" spans="1:1" s="556" customFormat="1" ht="12" hidden="1" customHeight="1">
      <c r="A17209" s="576"/>
    </row>
    <row r="17210" spans="1:1" s="556" customFormat="1" ht="12" hidden="1" customHeight="1">
      <c r="A17210" s="576"/>
    </row>
    <row r="17211" spans="1:1" s="556" customFormat="1" ht="12" hidden="1" customHeight="1">
      <c r="A17211" s="576"/>
    </row>
    <row r="17212" spans="1:1" s="556" customFormat="1" ht="12" hidden="1" customHeight="1">
      <c r="A17212" s="576"/>
    </row>
    <row r="17213" spans="1:1" s="556" customFormat="1" ht="12" hidden="1" customHeight="1">
      <c r="A17213" s="576"/>
    </row>
    <row r="17214" spans="1:1" s="556" customFormat="1" ht="12" hidden="1" customHeight="1">
      <c r="A17214" s="576"/>
    </row>
    <row r="17215" spans="1:1" s="556" customFormat="1" ht="12" hidden="1" customHeight="1">
      <c r="A17215" s="576"/>
    </row>
    <row r="17216" spans="1:1" s="556" customFormat="1" ht="12" hidden="1" customHeight="1">
      <c r="A17216" s="576"/>
    </row>
    <row r="17217" spans="1:1" s="556" customFormat="1" ht="12" hidden="1" customHeight="1">
      <c r="A17217" s="576"/>
    </row>
    <row r="17218" spans="1:1" s="556" customFormat="1" ht="12" hidden="1" customHeight="1">
      <c r="A17218" s="576"/>
    </row>
    <row r="17219" spans="1:1" s="556" customFormat="1" ht="12" hidden="1" customHeight="1">
      <c r="A17219" s="576"/>
    </row>
    <row r="17220" spans="1:1" s="556" customFormat="1" ht="12" hidden="1" customHeight="1">
      <c r="A17220" s="576"/>
    </row>
    <row r="17221" spans="1:1" s="556" customFormat="1" ht="12" hidden="1" customHeight="1">
      <c r="A17221" s="576"/>
    </row>
    <row r="17222" spans="1:1" s="556" customFormat="1" ht="12" hidden="1" customHeight="1">
      <c r="A17222" s="576"/>
    </row>
    <row r="17223" spans="1:1" s="556" customFormat="1" ht="12" hidden="1" customHeight="1">
      <c r="A17223" s="576"/>
    </row>
    <row r="17224" spans="1:1" s="556" customFormat="1" ht="12" hidden="1" customHeight="1">
      <c r="A17224" s="576"/>
    </row>
    <row r="17225" spans="1:1" s="556" customFormat="1" ht="12" hidden="1" customHeight="1">
      <c r="A17225" s="576"/>
    </row>
    <row r="17226" spans="1:1" s="556" customFormat="1" ht="12" hidden="1" customHeight="1">
      <c r="A17226" s="576"/>
    </row>
    <row r="17227" spans="1:1" s="556" customFormat="1" ht="12" hidden="1" customHeight="1">
      <c r="A17227" s="576"/>
    </row>
    <row r="17228" spans="1:1" s="556" customFormat="1" ht="12" hidden="1" customHeight="1">
      <c r="A17228" s="576"/>
    </row>
    <row r="17229" spans="1:1" s="556" customFormat="1" ht="12" hidden="1" customHeight="1">
      <c r="A17229" s="576"/>
    </row>
    <row r="17230" spans="1:1" s="556" customFormat="1" ht="12" hidden="1" customHeight="1">
      <c r="A17230" s="576"/>
    </row>
    <row r="17231" spans="1:1" s="556" customFormat="1" ht="12" hidden="1" customHeight="1">
      <c r="A17231" s="576"/>
    </row>
    <row r="17232" spans="1:1" s="556" customFormat="1" ht="12" hidden="1" customHeight="1">
      <c r="A17232" s="576"/>
    </row>
    <row r="17233" spans="1:1" s="556" customFormat="1" ht="12" hidden="1" customHeight="1">
      <c r="A17233" s="576"/>
    </row>
    <row r="17234" spans="1:1" s="556" customFormat="1" ht="12" hidden="1" customHeight="1">
      <c r="A17234" s="576"/>
    </row>
    <row r="17235" spans="1:1" s="556" customFormat="1" ht="12" hidden="1" customHeight="1">
      <c r="A17235" s="576"/>
    </row>
    <row r="17236" spans="1:1" s="556" customFormat="1" ht="12" hidden="1" customHeight="1">
      <c r="A17236" s="576"/>
    </row>
    <row r="17237" spans="1:1" s="556" customFormat="1" ht="12" hidden="1" customHeight="1">
      <c r="A17237" s="576"/>
    </row>
    <row r="17238" spans="1:1" s="556" customFormat="1" ht="12" hidden="1" customHeight="1">
      <c r="A17238" s="576"/>
    </row>
    <row r="17239" spans="1:1" s="556" customFormat="1" ht="12" hidden="1" customHeight="1">
      <c r="A17239" s="576"/>
    </row>
    <row r="17240" spans="1:1" s="556" customFormat="1" ht="12" hidden="1" customHeight="1">
      <c r="A17240" s="576"/>
    </row>
    <row r="17241" spans="1:1" s="556" customFormat="1" ht="12" hidden="1" customHeight="1">
      <c r="A17241" s="576"/>
    </row>
    <row r="17242" spans="1:1" s="556" customFormat="1" ht="12" hidden="1" customHeight="1">
      <c r="A17242" s="576"/>
    </row>
    <row r="17243" spans="1:1" s="556" customFormat="1" ht="12" hidden="1" customHeight="1">
      <c r="A17243" s="576"/>
    </row>
    <row r="17244" spans="1:1" s="556" customFormat="1" ht="12" hidden="1" customHeight="1">
      <c r="A17244" s="576"/>
    </row>
    <row r="17245" spans="1:1" s="556" customFormat="1" ht="12" hidden="1" customHeight="1">
      <c r="A17245" s="576"/>
    </row>
    <row r="17246" spans="1:1" s="556" customFormat="1" ht="12" hidden="1" customHeight="1">
      <c r="A17246" s="576"/>
    </row>
    <row r="17247" spans="1:1" s="556" customFormat="1" ht="12" hidden="1" customHeight="1">
      <c r="A17247" s="576"/>
    </row>
    <row r="17248" spans="1:1" s="556" customFormat="1" ht="12" hidden="1" customHeight="1">
      <c r="A17248" s="576"/>
    </row>
    <row r="17249" spans="1:1" s="556" customFormat="1" ht="12" hidden="1" customHeight="1">
      <c r="A17249" s="576"/>
    </row>
    <row r="17250" spans="1:1" s="556" customFormat="1" ht="12" hidden="1" customHeight="1">
      <c r="A17250" s="576"/>
    </row>
    <row r="17251" spans="1:1" s="556" customFormat="1" ht="12" hidden="1" customHeight="1">
      <c r="A17251" s="576"/>
    </row>
    <row r="17252" spans="1:1" s="556" customFormat="1" ht="12" hidden="1" customHeight="1">
      <c r="A17252" s="576"/>
    </row>
    <row r="17253" spans="1:1" s="556" customFormat="1" ht="12" hidden="1" customHeight="1">
      <c r="A17253" s="576"/>
    </row>
    <row r="17254" spans="1:1" s="556" customFormat="1" ht="12" hidden="1" customHeight="1">
      <c r="A17254" s="576"/>
    </row>
    <row r="17255" spans="1:1" s="556" customFormat="1" ht="12" hidden="1" customHeight="1">
      <c r="A17255" s="576"/>
    </row>
    <row r="17256" spans="1:1" s="556" customFormat="1" ht="12" hidden="1" customHeight="1">
      <c r="A17256" s="576"/>
    </row>
    <row r="17257" spans="1:1" s="556" customFormat="1" ht="12" hidden="1" customHeight="1">
      <c r="A17257" s="576"/>
    </row>
    <row r="17258" spans="1:1" s="556" customFormat="1" ht="12" hidden="1" customHeight="1">
      <c r="A17258" s="576"/>
    </row>
    <row r="17259" spans="1:1" s="556" customFormat="1" ht="12" hidden="1" customHeight="1">
      <c r="A17259" s="576"/>
    </row>
    <row r="17260" spans="1:1" s="556" customFormat="1" ht="12" hidden="1" customHeight="1">
      <c r="A17260" s="576"/>
    </row>
    <row r="17261" spans="1:1" s="556" customFormat="1" ht="12" hidden="1" customHeight="1">
      <c r="A17261" s="576"/>
    </row>
    <row r="17262" spans="1:1" s="556" customFormat="1" ht="12" hidden="1" customHeight="1">
      <c r="A17262" s="576"/>
    </row>
    <row r="17263" spans="1:1" s="556" customFormat="1" ht="12" hidden="1" customHeight="1">
      <c r="A17263" s="576"/>
    </row>
    <row r="17264" spans="1:1" s="556" customFormat="1" ht="12" hidden="1" customHeight="1">
      <c r="A17264" s="576"/>
    </row>
    <row r="17265" spans="1:1" s="556" customFormat="1" ht="12" hidden="1" customHeight="1">
      <c r="A17265" s="576"/>
    </row>
    <row r="17266" spans="1:1" s="556" customFormat="1" ht="12" hidden="1" customHeight="1">
      <c r="A17266" s="576"/>
    </row>
    <row r="17267" spans="1:1" s="556" customFormat="1" ht="12" hidden="1" customHeight="1">
      <c r="A17267" s="576"/>
    </row>
    <row r="17268" spans="1:1" s="556" customFormat="1" ht="12" hidden="1" customHeight="1">
      <c r="A17268" s="576"/>
    </row>
    <row r="17269" spans="1:1" s="556" customFormat="1" ht="12" hidden="1" customHeight="1">
      <c r="A17269" s="576"/>
    </row>
    <row r="17270" spans="1:1" s="556" customFormat="1" ht="12" hidden="1" customHeight="1">
      <c r="A17270" s="576"/>
    </row>
    <row r="17271" spans="1:1" s="556" customFormat="1" ht="12" hidden="1" customHeight="1">
      <c r="A17271" s="576"/>
    </row>
    <row r="17272" spans="1:1" s="556" customFormat="1" ht="12" hidden="1" customHeight="1">
      <c r="A17272" s="576"/>
    </row>
    <row r="17273" spans="1:1" s="556" customFormat="1" ht="12" hidden="1" customHeight="1">
      <c r="A17273" s="576"/>
    </row>
    <row r="17274" spans="1:1" s="556" customFormat="1" ht="12" hidden="1" customHeight="1">
      <c r="A17274" s="576"/>
    </row>
    <row r="17275" spans="1:1" s="556" customFormat="1" ht="12" hidden="1" customHeight="1">
      <c r="A17275" s="576"/>
    </row>
    <row r="17276" spans="1:1" s="556" customFormat="1" ht="12" hidden="1" customHeight="1">
      <c r="A17276" s="576"/>
    </row>
    <row r="17277" spans="1:1" s="556" customFormat="1" ht="12" hidden="1" customHeight="1">
      <c r="A17277" s="576"/>
    </row>
    <row r="17278" spans="1:1" s="556" customFormat="1" ht="12" hidden="1" customHeight="1">
      <c r="A17278" s="576"/>
    </row>
    <row r="17279" spans="1:1" s="556" customFormat="1" ht="12" hidden="1" customHeight="1">
      <c r="A17279" s="576"/>
    </row>
    <row r="17280" spans="1:1" s="556" customFormat="1" ht="12" hidden="1" customHeight="1">
      <c r="A17280" s="576"/>
    </row>
    <row r="17281" spans="1:1" s="556" customFormat="1" ht="12" hidden="1" customHeight="1">
      <c r="A17281" s="576"/>
    </row>
    <row r="17282" spans="1:1" s="556" customFormat="1" ht="12" hidden="1" customHeight="1">
      <c r="A17282" s="576"/>
    </row>
    <row r="17283" spans="1:1" s="556" customFormat="1" ht="12" hidden="1" customHeight="1">
      <c r="A17283" s="576"/>
    </row>
    <row r="17284" spans="1:1" s="556" customFormat="1" ht="12" hidden="1" customHeight="1">
      <c r="A17284" s="576"/>
    </row>
    <row r="17285" spans="1:1" s="556" customFormat="1" ht="12" hidden="1" customHeight="1">
      <c r="A17285" s="576"/>
    </row>
    <row r="17286" spans="1:1" s="556" customFormat="1" ht="12" hidden="1" customHeight="1">
      <c r="A17286" s="576"/>
    </row>
    <row r="17287" spans="1:1" s="556" customFormat="1" ht="12" hidden="1" customHeight="1">
      <c r="A17287" s="576"/>
    </row>
    <row r="17288" spans="1:1" s="556" customFormat="1" ht="12" hidden="1" customHeight="1">
      <c r="A17288" s="576"/>
    </row>
    <row r="17289" spans="1:1" s="556" customFormat="1" ht="12" hidden="1" customHeight="1">
      <c r="A17289" s="576"/>
    </row>
    <row r="17290" spans="1:1" s="556" customFormat="1" ht="12" hidden="1" customHeight="1">
      <c r="A17290" s="576"/>
    </row>
    <row r="17291" spans="1:1" s="556" customFormat="1" ht="12" hidden="1" customHeight="1">
      <c r="A17291" s="576"/>
    </row>
    <row r="17292" spans="1:1" s="556" customFormat="1" ht="12" hidden="1" customHeight="1">
      <c r="A17292" s="576"/>
    </row>
    <row r="17293" spans="1:1" s="556" customFormat="1" ht="12" hidden="1" customHeight="1">
      <c r="A17293" s="576"/>
    </row>
    <row r="17294" spans="1:1" s="556" customFormat="1" ht="12" hidden="1" customHeight="1">
      <c r="A17294" s="576"/>
    </row>
    <row r="17295" spans="1:1" s="556" customFormat="1" ht="12" hidden="1" customHeight="1">
      <c r="A17295" s="576"/>
    </row>
    <row r="17296" spans="1:1" s="556" customFormat="1" ht="12" hidden="1" customHeight="1">
      <c r="A17296" s="576"/>
    </row>
    <row r="17297" spans="1:1" s="556" customFormat="1" ht="12" hidden="1" customHeight="1">
      <c r="A17297" s="576"/>
    </row>
    <row r="17298" spans="1:1" s="556" customFormat="1" ht="12" hidden="1" customHeight="1">
      <c r="A17298" s="576"/>
    </row>
    <row r="17299" spans="1:1" s="556" customFormat="1" ht="12" hidden="1" customHeight="1">
      <c r="A17299" s="576"/>
    </row>
    <row r="17300" spans="1:1" s="556" customFormat="1" ht="12" hidden="1" customHeight="1">
      <c r="A17300" s="576"/>
    </row>
    <row r="17301" spans="1:1" s="556" customFormat="1" ht="12" hidden="1" customHeight="1">
      <c r="A17301" s="576"/>
    </row>
    <row r="17302" spans="1:1" s="556" customFormat="1" ht="12" hidden="1" customHeight="1">
      <c r="A17302" s="576"/>
    </row>
    <row r="17303" spans="1:1" s="556" customFormat="1" ht="12" hidden="1" customHeight="1">
      <c r="A17303" s="576"/>
    </row>
    <row r="17304" spans="1:1" s="556" customFormat="1" ht="12" hidden="1" customHeight="1">
      <c r="A17304" s="576"/>
    </row>
    <row r="17305" spans="1:1" s="556" customFormat="1" ht="12" hidden="1" customHeight="1">
      <c r="A17305" s="576"/>
    </row>
    <row r="17306" spans="1:1" s="556" customFormat="1" ht="12" hidden="1" customHeight="1">
      <c r="A17306" s="576"/>
    </row>
    <row r="17307" spans="1:1" s="556" customFormat="1" ht="12" hidden="1" customHeight="1">
      <c r="A17307" s="576"/>
    </row>
    <row r="17308" spans="1:1" s="556" customFormat="1" ht="12" hidden="1" customHeight="1">
      <c r="A17308" s="576"/>
    </row>
    <row r="17309" spans="1:1" s="556" customFormat="1" ht="12" hidden="1" customHeight="1">
      <c r="A17309" s="576"/>
    </row>
    <row r="17310" spans="1:1" s="556" customFormat="1" ht="12" hidden="1" customHeight="1">
      <c r="A17310" s="576"/>
    </row>
    <row r="17311" spans="1:1" s="556" customFormat="1" ht="12" hidden="1" customHeight="1">
      <c r="A17311" s="576"/>
    </row>
    <row r="17312" spans="1:1" s="556" customFormat="1" ht="12" hidden="1" customHeight="1">
      <c r="A17312" s="576"/>
    </row>
    <row r="17313" spans="1:1" s="556" customFormat="1" ht="12" hidden="1" customHeight="1">
      <c r="A17313" s="576"/>
    </row>
    <row r="17314" spans="1:1" s="556" customFormat="1" ht="12" hidden="1" customHeight="1">
      <c r="A17314" s="576"/>
    </row>
    <row r="17315" spans="1:1" s="556" customFormat="1" ht="12" hidden="1" customHeight="1">
      <c r="A17315" s="576"/>
    </row>
    <row r="17316" spans="1:1" s="556" customFormat="1" ht="12" hidden="1" customHeight="1">
      <c r="A17316" s="576"/>
    </row>
    <row r="17317" spans="1:1" s="556" customFormat="1" ht="12" hidden="1" customHeight="1">
      <c r="A17317" s="576"/>
    </row>
    <row r="17318" spans="1:1" s="556" customFormat="1" ht="12" hidden="1" customHeight="1">
      <c r="A17318" s="576"/>
    </row>
    <row r="17319" spans="1:1" s="556" customFormat="1" ht="12" hidden="1" customHeight="1">
      <c r="A17319" s="576"/>
    </row>
    <row r="17320" spans="1:1" s="556" customFormat="1" ht="12" hidden="1" customHeight="1">
      <c r="A17320" s="576"/>
    </row>
    <row r="17321" spans="1:1" s="556" customFormat="1" ht="12" hidden="1" customHeight="1">
      <c r="A17321" s="576"/>
    </row>
    <row r="17322" spans="1:1" s="556" customFormat="1" ht="12" hidden="1" customHeight="1">
      <c r="A17322" s="576"/>
    </row>
    <row r="17323" spans="1:1" s="556" customFormat="1" ht="12" hidden="1" customHeight="1">
      <c r="A17323" s="576"/>
    </row>
    <row r="17324" spans="1:1" s="556" customFormat="1" ht="12" hidden="1" customHeight="1">
      <c r="A17324" s="576"/>
    </row>
    <row r="17325" spans="1:1" s="556" customFormat="1" ht="12" hidden="1" customHeight="1">
      <c r="A17325" s="576"/>
    </row>
    <row r="17326" spans="1:1" s="556" customFormat="1" ht="12" hidden="1" customHeight="1">
      <c r="A17326" s="576"/>
    </row>
    <row r="17327" spans="1:1" s="556" customFormat="1" ht="12" hidden="1" customHeight="1">
      <c r="A17327" s="576"/>
    </row>
    <row r="17328" spans="1:1" s="556" customFormat="1" ht="12" hidden="1" customHeight="1">
      <c r="A17328" s="576"/>
    </row>
    <row r="17329" spans="1:1" s="556" customFormat="1" ht="12" hidden="1" customHeight="1">
      <c r="A17329" s="576"/>
    </row>
    <row r="17330" spans="1:1" s="556" customFormat="1" ht="12" hidden="1" customHeight="1">
      <c r="A17330" s="576"/>
    </row>
    <row r="17331" spans="1:1" s="556" customFormat="1" ht="12" hidden="1" customHeight="1">
      <c r="A17331" s="576"/>
    </row>
    <row r="17332" spans="1:1" s="556" customFormat="1" ht="12" hidden="1" customHeight="1">
      <c r="A17332" s="576"/>
    </row>
    <row r="17333" spans="1:1" s="556" customFormat="1" ht="12" hidden="1" customHeight="1">
      <c r="A17333" s="576"/>
    </row>
    <row r="17334" spans="1:1" s="556" customFormat="1" ht="12" hidden="1" customHeight="1">
      <c r="A17334" s="576"/>
    </row>
    <row r="17335" spans="1:1" s="556" customFormat="1" ht="12" hidden="1" customHeight="1">
      <c r="A17335" s="576"/>
    </row>
    <row r="17336" spans="1:1" s="556" customFormat="1" ht="12" hidden="1" customHeight="1">
      <c r="A17336" s="576"/>
    </row>
    <row r="17337" spans="1:1" s="556" customFormat="1" ht="12" hidden="1" customHeight="1">
      <c r="A17337" s="576"/>
    </row>
    <row r="17338" spans="1:1" s="556" customFormat="1" ht="12" hidden="1" customHeight="1">
      <c r="A17338" s="576"/>
    </row>
    <row r="17339" spans="1:1" s="556" customFormat="1" ht="12" hidden="1" customHeight="1">
      <c r="A17339" s="576"/>
    </row>
    <row r="17340" spans="1:1" s="556" customFormat="1" ht="12" hidden="1" customHeight="1">
      <c r="A17340" s="576"/>
    </row>
    <row r="17341" spans="1:1" s="556" customFormat="1" ht="12" hidden="1" customHeight="1">
      <c r="A17341" s="576"/>
    </row>
    <row r="17342" spans="1:1" s="556" customFormat="1" ht="12" hidden="1" customHeight="1">
      <c r="A17342" s="576"/>
    </row>
    <row r="17343" spans="1:1" s="556" customFormat="1" ht="12" hidden="1" customHeight="1">
      <c r="A17343" s="576"/>
    </row>
    <row r="17344" spans="1:1" s="556" customFormat="1" ht="12" hidden="1" customHeight="1">
      <c r="A17344" s="576"/>
    </row>
    <row r="17345" spans="1:1" s="556" customFormat="1" ht="12" hidden="1" customHeight="1">
      <c r="A17345" s="576"/>
    </row>
    <row r="17346" spans="1:1" s="556" customFormat="1" ht="12" hidden="1" customHeight="1">
      <c r="A17346" s="576"/>
    </row>
    <row r="17347" spans="1:1" s="556" customFormat="1" ht="12" hidden="1" customHeight="1">
      <c r="A17347" s="576"/>
    </row>
    <row r="17348" spans="1:1" s="556" customFormat="1" ht="12" hidden="1" customHeight="1">
      <c r="A17348" s="576"/>
    </row>
    <row r="17349" spans="1:1" s="556" customFormat="1" ht="12" hidden="1" customHeight="1">
      <c r="A17349" s="576"/>
    </row>
    <row r="17350" spans="1:1" s="556" customFormat="1" ht="12" hidden="1" customHeight="1">
      <c r="A17350" s="576"/>
    </row>
    <row r="17351" spans="1:1" s="556" customFormat="1" ht="12" hidden="1" customHeight="1">
      <c r="A17351" s="576"/>
    </row>
    <row r="17352" spans="1:1" s="556" customFormat="1" ht="12" hidden="1" customHeight="1">
      <c r="A17352" s="576"/>
    </row>
    <row r="17353" spans="1:1" s="556" customFormat="1" ht="12" hidden="1" customHeight="1">
      <c r="A17353" s="576"/>
    </row>
    <row r="17354" spans="1:1" s="556" customFormat="1" ht="12" hidden="1" customHeight="1">
      <c r="A17354" s="576"/>
    </row>
    <row r="17355" spans="1:1" s="556" customFormat="1" ht="12" hidden="1" customHeight="1">
      <c r="A17355" s="576"/>
    </row>
    <row r="17356" spans="1:1" s="556" customFormat="1" ht="12" hidden="1" customHeight="1">
      <c r="A17356" s="576"/>
    </row>
    <row r="17357" spans="1:1" s="556" customFormat="1" ht="12" hidden="1" customHeight="1">
      <c r="A17357" s="576"/>
    </row>
    <row r="17358" spans="1:1" s="556" customFormat="1" ht="12" hidden="1" customHeight="1">
      <c r="A17358" s="576"/>
    </row>
    <row r="17359" spans="1:1" s="556" customFormat="1" ht="12" hidden="1" customHeight="1">
      <c r="A17359" s="576"/>
    </row>
    <row r="17360" spans="1:1" s="556" customFormat="1" ht="12" hidden="1" customHeight="1">
      <c r="A17360" s="576"/>
    </row>
    <row r="17361" spans="1:1" s="556" customFormat="1" ht="12" hidden="1" customHeight="1">
      <c r="A17361" s="576"/>
    </row>
    <row r="17362" spans="1:1" s="556" customFormat="1" ht="12" hidden="1" customHeight="1">
      <c r="A17362" s="576"/>
    </row>
    <row r="17363" spans="1:1" s="556" customFormat="1" ht="12" hidden="1" customHeight="1">
      <c r="A17363" s="576"/>
    </row>
    <row r="17364" spans="1:1" s="556" customFormat="1" ht="12" hidden="1" customHeight="1">
      <c r="A17364" s="576"/>
    </row>
    <row r="17365" spans="1:1" s="556" customFormat="1" ht="12" hidden="1" customHeight="1">
      <c r="A17365" s="576"/>
    </row>
    <row r="17366" spans="1:1" s="556" customFormat="1" ht="12" hidden="1" customHeight="1">
      <c r="A17366" s="576"/>
    </row>
    <row r="17367" spans="1:1" s="556" customFormat="1" ht="12" hidden="1" customHeight="1">
      <c r="A17367" s="576"/>
    </row>
    <row r="17368" spans="1:1" s="556" customFormat="1" ht="12" hidden="1" customHeight="1">
      <c r="A17368" s="576"/>
    </row>
    <row r="17369" spans="1:1" s="556" customFormat="1" ht="12" hidden="1" customHeight="1">
      <c r="A17369" s="576"/>
    </row>
    <row r="17370" spans="1:1" s="556" customFormat="1" ht="12" hidden="1" customHeight="1">
      <c r="A17370" s="576"/>
    </row>
    <row r="17371" spans="1:1" s="556" customFormat="1" ht="12" hidden="1" customHeight="1">
      <c r="A17371" s="576"/>
    </row>
    <row r="17372" spans="1:1" s="556" customFormat="1" ht="12" hidden="1" customHeight="1">
      <c r="A17372" s="576"/>
    </row>
    <row r="17373" spans="1:1" s="556" customFormat="1" ht="12" hidden="1" customHeight="1">
      <c r="A17373" s="576"/>
    </row>
    <row r="17374" spans="1:1" s="556" customFormat="1" ht="12" hidden="1" customHeight="1">
      <c r="A17374" s="576"/>
    </row>
    <row r="17375" spans="1:1" s="556" customFormat="1" ht="12" hidden="1" customHeight="1">
      <c r="A17375" s="576"/>
    </row>
    <row r="17376" spans="1:1" s="556" customFormat="1" ht="12" hidden="1" customHeight="1">
      <c r="A17376" s="576"/>
    </row>
    <row r="17377" spans="1:1" s="556" customFormat="1" ht="12" hidden="1" customHeight="1">
      <c r="A17377" s="576"/>
    </row>
    <row r="17378" spans="1:1" s="556" customFormat="1" ht="12" hidden="1" customHeight="1">
      <c r="A17378" s="576"/>
    </row>
    <row r="17379" spans="1:1" s="556" customFormat="1" ht="12" hidden="1" customHeight="1">
      <c r="A17379" s="576"/>
    </row>
    <row r="17380" spans="1:1" s="556" customFormat="1" ht="12" hidden="1" customHeight="1">
      <c r="A17380" s="576"/>
    </row>
    <row r="17381" spans="1:1" s="556" customFormat="1" ht="12" hidden="1" customHeight="1">
      <c r="A17381" s="576"/>
    </row>
    <row r="17382" spans="1:1" s="556" customFormat="1" ht="12" hidden="1" customHeight="1">
      <c r="A17382" s="576"/>
    </row>
    <row r="17383" spans="1:1" s="556" customFormat="1" ht="12" hidden="1" customHeight="1">
      <c r="A17383" s="576"/>
    </row>
    <row r="17384" spans="1:1" s="556" customFormat="1" ht="12" hidden="1" customHeight="1">
      <c r="A17384" s="576"/>
    </row>
    <row r="17385" spans="1:1" s="556" customFormat="1" ht="12" hidden="1" customHeight="1">
      <c r="A17385" s="576"/>
    </row>
    <row r="17386" spans="1:1" s="556" customFormat="1" ht="12" hidden="1" customHeight="1">
      <c r="A17386" s="576"/>
    </row>
    <row r="17387" spans="1:1" s="556" customFormat="1" ht="12" hidden="1" customHeight="1">
      <c r="A17387" s="576"/>
    </row>
    <row r="17388" spans="1:1" s="556" customFormat="1" ht="12" hidden="1" customHeight="1">
      <c r="A17388" s="576"/>
    </row>
    <row r="17389" spans="1:1" s="556" customFormat="1" ht="12" hidden="1" customHeight="1">
      <c r="A17389" s="576"/>
    </row>
    <row r="17390" spans="1:1" s="556" customFormat="1" ht="12" hidden="1" customHeight="1">
      <c r="A17390" s="576"/>
    </row>
    <row r="17391" spans="1:1" s="556" customFormat="1" ht="12" hidden="1" customHeight="1">
      <c r="A17391" s="576"/>
    </row>
    <row r="17392" spans="1:1" s="556" customFormat="1" ht="12" hidden="1" customHeight="1">
      <c r="A17392" s="576"/>
    </row>
    <row r="17393" spans="1:1" s="556" customFormat="1" ht="12" hidden="1" customHeight="1">
      <c r="A17393" s="576"/>
    </row>
    <row r="17394" spans="1:1" s="556" customFormat="1" ht="12" hidden="1" customHeight="1">
      <c r="A17394" s="576"/>
    </row>
    <row r="17395" spans="1:1" s="556" customFormat="1" ht="12" hidden="1" customHeight="1">
      <c r="A17395" s="576"/>
    </row>
    <row r="17396" spans="1:1" s="556" customFormat="1" ht="12" hidden="1" customHeight="1">
      <c r="A17396" s="576"/>
    </row>
    <row r="17397" spans="1:1" s="556" customFormat="1" ht="12" hidden="1" customHeight="1">
      <c r="A17397" s="576"/>
    </row>
    <row r="17398" spans="1:1" s="556" customFormat="1" ht="12" hidden="1" customHeight="1">
      <c r="A17398" s="576"/>
    </row>
    <row r="17399" spans="1:1" s="556" customFormat="1" ht="12" hidden="1" customHeight="1">
      <c r="A17399" s="576"/>
    </row>
    <row r="17400" spans="1:1" s="556" customFormat="1" ht="12" hidden="1" customHeight="1">
      <c r="A17400" s="576"/>
    </row>
    <row r="17401" spans="1:1" s="556" customFormat="1" ht="12" hidden="1" customHeight="1">
      <c r="A17401" s="576"/>
    </row>
    <row r="17402" spans="1:1" s="556" customFormat="1" ht="12" hidden="1" customHeight="1">
      <c r="A17402" s="576"/>
    </row>
    <row r="17403" spans="1:1" s="556" customFormat="1" ht="12" hidden="1" customHeight="1">
      <c r="A17403" s="576"/>
    </row>
    <row r="17404" spans="1:1" s="556" customFormat="1" ht="12" hidden="1" customHeight="1">
      <c r="A17404" s="576"/>
    </row>
    <row r="17405" spans="1:1" s="556" customFormat="1" ht="12" hidden="1" customHeight="1">
      <c r="A17405" s="576"/>
    </row>
    <row r="17406" spans="1:1" s="556" customFormat="1" ht="12" hidden="1" customHeight="1">
      <c r="A17406" s="576"/>
    </row>
    <row r="17407" spans="1:1" s="556" customFormat="1" ht="12" hidden="1" customHeight="1">
      <c r="A17407" s="576"/>
    </row>
    <row r="17408" spans="1:1" s="556" customFormat="1" ht="12" hidden="1" customHeight="1">
      <c r="A17408" s="576"/>
    </row>
    <row r="17409" spans="1:1" s="556" customFormat="1" ht="12" hidden="1" customHeight="1">
      <c r="A17409" s="576"/>
    </row>
    <row r="17410" spans="1:1" s="556" customFormat="1" ht="12" hidden="1" customHeight="1">
      <c r="A17410" s="576"/>
    </row>
    <row r="17411" spans="1:1" s="556" customFormat="1" ht="12" hidden="1" customHeight="1">
      <c r="A17411" s="576"/>
    </row>
    <row r="17412" spans="1:1" s="556" customFormat="1" ht="12" hidden="1" customHeight="1">
      <c r="A17412" s="576"/>
    </row>
    <row r="17413" spans="1:1" s="556" customFormat="1" ht="12" hidden="1" customHeight="1">
      <c r="A17413" s="576"/>
    </row>
    <row r="17414" spans="1:1" s="556" customFormat="1" ht="12" hidden="1" customHeight="1">
      <c r="A17414" s="576"/>
    </row>
    <row r="17415" spans="1:1" s="556" customFormat="1" ht="12" hidden="1" customHeight="1">
      <c r="A17415" s="576"/>
    </row>
    <row r="17416" spans="1:1" s="556" customFormat="1" ht="12" hidden="1" customHeight="1">
      <c r="A17416" s="576"/>
    </row>
    <row r="17417" spans="1:1" s="556" customFormat="1" ht="12" hidden="1" customHeight="1">
      <c r="A17417" s="576"/>
    </row>
    <row r="17418" spans="1:1" s="556" customFormat="1" ht="12" hidden="1" customHeight="1">
      <c r="A17418" s="576"/>
    </row>
    <row r="17419" spans="1:1" s="556" customFormat="1" ht="12" hidden="1" customHeight="1">
      <c r="A17419" s="576"/>
    </row>
    <row r="17420" spans="1:1" s="556" customFormat="1" ht="12" hidden="1" customHeight="1">
      <c r="A17420" s="576"/>
    </row>
    <row r="17421" spans="1:1" s="556" customFormat="1" ht="12" hidden="1" customHeight="1">
      <c r="A17421" s="576"/>
    </row>
    <row r="17422" spans="1:1" s="556" customFormat="1" ht="12" hidden="1" customHeight="1">
      <c r="A17422" s="576"/>
    </row>
    <row r="17423" spans="1:1" s="556" customFormat="1" ht="12" hidden="1" customHeight="1">
      <c r="A17423" s="576"/>
    </row>
    <row r="17424" spans="1:1" s="556" customFormat="1" ht="12" hidden="1" customHeight="1">
      <c r="A17424" s="576"/>
    </row>
    <row r="17425" spans="1:1" s="556" customFormat="1" ht="12" hidden="1" customHeight="1">
      <c r="A17425" s="576"/>
    </row>
    <row r="17426" spans="1:1" s="556" customFormat="1" ht="12" hidden="1" customHeight="1">
      <c r="A17426" s="576"/>
    </row>
    <row r="17427" spans="1:1" s="556" customFormat="1" ht="12" hidden="1" customHeight="1">
      <c r="A17427" s="576"/>
    </row>
    <row r="17428" spans="1:1" s="556" customFormat="1" ht="12" hidden="1" customHeight="1">
      <c r="A17428" s="576"/>
    </row>
    <row r="17429" spans="1:1" s="556" customFormat="1" ht="12" hidden="1" customHeight="1">
      <c r="A17429" s="576"/>
    </row>
    <row r="17430" spans="1:1" s="556" customFormat="1" ht="12" hidden="1" customHeight="1">
      <c r="A17430" s="576"/>
    </row>
    <row r="17431" spans="1:1" s="556" customFormat="1" ht="12" hidden="1" customHeight="1">
      <c r="A17431" s="576"/>
    </row>
    <row r="17432" spans="1:1" s="556" customFormat="1" ht="12" hidden="1" customHeight="1">
      <c r="A17432" s="576"/>
    </row>
    <row r="17433" spans="1:1" s="556" customFormat="1" ht="12" hidden="1" customHeight="1">
      <c r="A17433" s="576"/>
    </row>
    <row r="17434" spans="1:1" s="556" customFormat="1" ht="12" hidden="1" customHeight="1">
      <c r="A17434" s="576"/>
    </row>
    <row r="17435" spans="1:1" s="556" customFormat="1" ht="12" hidden="1" customHeight="1">
      <c r="A17435" s="576"/>
    </row>
    <row r="17436" spans="1:1" s="556" customFormat="1" ht="12" hidden="1" customHeight="1">
      <c r="A17436" s="576"/>
    </row>
    <row r="17437" spans="1:1" s="556" customFormat="1" ht="12" hidden="1" customHeight="1">
      <c r="A17437" s="576"/>
    </row>
    <row r="17438" spans="1:1" s="556" customFormat="1" ht="12" hidden="1" customHeight="1">
      <c r="A17438" s="576"/>
    </row>
    <row r="17439" spans="1:1" s="556" customFormat="1" ht="12" hidden="1" customHeight="1">
      <c r="A17439" s="576"/>
    </row>
    <row r="17440" spans="1:1" s="556" customFormat="1" ht="12" hidden="1" customHeight="1">
      <c r="A17440" s="576"/>
    </row>
    <row r="17441" spans="1:1" s="556" customFormat="1" ht="12" hidden="1" customHeight="1">
      <c r="A17441" s="576"/>
    </row>
    <row r="17442" spans="1:1" s="556" customFormat="1" ht="12" hidden="1" customHeight="1">
      <c r="A17442" s="576"/>
    </row>
    <row r="17443" spans="1:1" s="556" customFormat="1" ht="12" hidden="1" customHeight="1">
      <c r="A17443" s="576"/>
    </row>
    <row r="17444" spans="1:1" s="556" customFormat="1" ht="12" hidden="1" customHeight="1">
      <c r="A17444" s="576"/>
    </row>
    <row r="17445" spans="1:1" s="556" customFormat="1" ht="12" hidden="1" customHeight="1">
      <c r="A17445" s="576"/>
    </row>
    <row r="17446" spans="1:1" s="556" customFormat="1" ht="12" hidden="1" customHeight="1">
      <c r="A17446" s="576"/>
    </row>
    <row r="17447" spans="1:1" s="556" customFormat="1" ht="12" hidden="1" customHeight="1">
      <c r="A17447" s="576"/>
    </row>
    <row r="17448" spans="1:1" s="556" customFormat="1" ht="12" hidden="1" customHeight="1">
      <c r="A17448" s="576"/>
    </row>
    <row r="17449" spans="1:1" s="556" customFormat="1" ht="12" hidden="1" customHeight="1">
      <c r="A17449" s="576"/>
    </row>
    <row r="17450" spans="1:1" s="556" customFormat="1" ht="12" hidden="1" customHeight="1">
      <c r="A17450" s="576"/>
    </row>
    <row r="17451" spans="1:1" s="556" customFormat="1" ht="12" hidden="1" customHeight="1">
      <c r="A17451" s="576"/>
    </row>
    <row r="17452" spans="1:1" s="556" customFormat="1" ht="12" hidden="1" customHeight="1">
      <c r="A17452" s="576"/>
    </row>
    <row r="17453" spans="1:1" s="556" customFormat="1" ht="12" hidden="1" customHeight="1">
      <c r="A17453" s="576"/>
    </row>
    <row r="17454" spans="1:1" s="556" customFormat="1" ht="12" hidden="1" customHeight="1">
      <c r="A17454" s="576"/>
    </row>
    <row r="17455" spans="1:1" s="556" customFormat="1" ht="12" hidden="1" customHeight="1">
      <c r="A17455" s="576"/>
    </row>
    <row r="17456" spans="1:1" s="556" customFormat="1" ht="12" hidden="1" customHeight="1">
      <c r="A17456" s="576"/>
    </row>
    <row r="17457" spans="1:1" s="556" customFormat="1" ht="12" hidden="1" customHeight="1">
      <c r="A17457" s="576"/>
    </row>
    <row r="17458" spans="1:1" s="556" customFormat="1" ht="12" hidden="1" customHeight="1">
      <c r="A17458" s="576"/>
    </row>
    <row r="17459" spans="1:1" s="556" customFormat="1" ht="12" hidden="1" customHeight="1">
      <c r="A17459" s="576"/>
    </row>
    <row r="17460" spans="1:1" s="556" customFormat="1" ht="12" hidden="1" customHeight="1">
      <c r="A17460" s="576"/>
    </row>
    <row r="17461" spans="1:1" s="556" customFormat="1" ht="12" hidden="1" customHeight="1">
      <c r="A17461" s="576"/>
    </row>
    <row r="17462" spans="1:1" s="556" customFormat="1" ht="12" hidden="1" customHeight="1">
      <c r="A17462" s="576"/>
    </row>
    <row r="17463" spans="1:1" s="556" customFormat="1" ht="12" hidden="1" customHeight="1">
      <c r="A17463" s="576"/>
    </row>
    <row r="17464" spans="1:1" s="556" customFormat="1" ht="12" hidden="1" customHeight="1">
      <c r="A17464" s="576"/>
    </row>
    <row r="17465" spans="1:1" s="556" customFormat="1" ht="12" hidden="1" customHeight="1">
      <c r="A17465" s="576"/>
    </row>
    <row r="17466" spans="1:1" s="556" customFormat="1" ht="12" hidden="1" customHeight="1">
      <c r="A17466" s="576"/>
    </row>
    <row r="17467" spans="1:1" s="556" customFormat="1" ht="12" hidden="1" customHeight="1">
      <c r="A17467" s="576"/>
    </row>
    <row r="17468" spans="1:1" s="556" customFormat="1" ht="12" hidden="1" customHeight="1">
      <c r="A17468" s="576"/>
    </row>
    <row r="17469" spans="1:1" s="556" customFormat="1" ht="12" hidden="1" customHeight="1">
      <c r="A17469" s="576"/>
    </row>
    <row r="17470" spans="1:1" s="556" customFormat="1" ht="12" hidden="1" customHeight="1">
      <c r="A17470" s="576"/>
    </row>
    <row r="17471" spans="1:1" s="556" customFormat="1" ht="12" hidden="1" customHeight="1">
      <c r="A17471" s="576"/>
    </row>
    <row r="17472" spans="1:1" s="556" customFormat="1" ht="12" hidden="1" customHeight="1">
      <c r="A17472" s="576"/>
    </row>
    <row r="17473" spans="1:1" s="556" customFormat="1" ht="12" hidden="1" customHeight="1">
      <c r="A17473" s="576"/>
    </row>
    <row r="17474" spans="1:1" s="556" customFormat="1" ht="12" hidden="1" customHeight="1">
      <c r="A17474" s="576"/>
    </row>
    <row r="17475" spans="1:1" s="556" customFormat="1" ht="12" hidden="1" customHeight="1">
      <c r="A17475" s="576"/>
    </row>
    <row r="17476" spans="1:1" s="556" customFormat="1" ht="12" hidden="1" customHeight="1">
      <c r="A17476" s="576"/>
    </row>
    <row r="17477" spans="1:1" s="556" customFormat="1" ht="12" hidden="1" customHeight="1">
      <c r="A17477" s="576"/>
    </row>
    <row r="17478" spans="1:1" s="556" customFormat="1" ht="12" hidden="1" customHeight="1">
      <c r="A17478" s="576"/>
    </row>
    <row r="17479" spans="1:1" s="556" customFormat="1" ht="12" hidden="1" customHeight="1">
      <c r="A17479" s="576"/>
    </row>
    <row r="17480" spans="1:1" s="556" customFormat="1" ht="12" hidden="1" customHeight="1">
      <c r="A17480" s="576"/>
    </row>
    <row r="17481" spans="1:1" s="556" customFormat="1" ht="12" hidden="1" customHeight="1">
      <c r="A17481" s="576"/>
    </row>
    <row r="17482" spans="1:1" s="556" customFormat="1" ht="12" hidden="1" customHeight="1">
      <c r="A17482" s="576"/>
    </row>
    <row r="17483" spans="1:1" s="556" customFormat="1" ht="12" hidden="1" customHeight="1">
      <c r="A17483" s="576"/>
    </row>
    <row r="17484" spans="1:1" s="556" customFormat="1" ht="12" hidden="1" customHeight="1">
      <c r="A17484" s="576"/>
    </row>
    <row r="17485" spans="1:1" s="556" customFormat="1" ht="12" hidden="1" customHeight="1">
      <c r="A17485" s="576"/>
    </row>
    <row r="17486" spans="1:1" s="556" customFormat="1" ht="12" hidden="1" customHeight="1">
      <c r="A17486" s="576"/>
    </row>
    <row r="17487" spans="1:1" s="556" customFormat="1" ht="12" hidden="1" customHeight="1">
      <c r="A17487" s="576"/>
    </row>
    <row r="17488" spans="1:1" s="556" customFormat="1" ht="12" hidden="1" customHeight="1">
      <c r="A17488" s="576"/>
    </row>
    <row r="17489" spans="1:1" s="556" customFormat="1" ht="12" hidden="1" customHeight="1">
      <c r="A17489" s="576"/>
    </row>
    <row r="17490" spans="1:1" s="556" customFormat="1" ht="12" hidden="1" customHeight="1">
      <c r="A17490" s="576"/>
    </row>
    <row r="17491" spans="1:1" s="556" customFormat="1" ht="12" hidden="1" customHeight="1">
      <c r="A17491" s="576"/>
    </row>
    <row r="17492" spans="1:1" s="556" customFormat="1" ht="12" hidden="1" customHeight="1">
      <c r="A17492" s="576"/>
    </row>
    <row r="17493" spans="1:1" s="556" customFormat="1" ht="12" hidden="1" customHeight="1">
      <c r="A17493" s="576"/>
    </row>
    <row r="17494" spans="1:1" s="556" customFormat="1" ht="12" hidden="1" customHeight="1">
      <c r="A17494" s="576"/>
    </row>
    <row r="17495" spans="1:1" s="556" customFormat="1" ht="12" hidden="1" customHeight="1">
      <c r="A17495" s="576"/>
    </row>
    <row r="17496" spans="1:1" s="556" customFormat="1" ht="12" hidden="1" customHeight="1">
      <c r="A17496" s="576"/>
    </row>
    <row r="17497" spans="1:1" s="556" customFormat="1" ht="12" hidden="1" customHeight="1">
      <c r="A17497" s="576"/>
    </row>
    <row r="17498" spans="1:1" s="556" customFormat="1" ht="12" hidden="1" customHeight="1">
      <c r="A17498" s="576"/>
    </row>
    <row r="17499" spans="1:1" s="556" customFormat="1" ht="12" hidden="1" customHeight="1">
      <c r="A17499" s="576"/>
    </row>
    <row r="17500" spans="1:1" s="556" customFormat="1" ht="12" hidden="1" customHeight="1">
      <c r="A17500" s="576"/>
    </row>
    <row r="17501" spans="1:1" s="556" customFormat="1" ht="12" hidden="1" customHeight="1">
      <c r="A17501" s="576"/>
    </row>
    <row r="17502" spans="1:1" s="556" customFormat="1" ht="12" hidden="1" customHeight="1">
      <c r="A17502" s="576"/>
    </row>
    <row r="17503" spans="1:1" s="556" customFormat="1" ht="12" hidden="1" customHeight="1">
      <c r="A17503" s="576"/>
    </row>
    <row r="17504" spans="1:1" s="556" customFormat="1" ht="12" hidden="1" customHeight="1">
      <c r="A17504" s="576"/>
    </row>
    <row r="17505" spans="1:1" s="556" customFormat="1" ht="12" hidden="1" customHeight="1">
      <c r="A17505" s="576"/>
    </row>
    <row r="17506" spans="1:1" s="556" customFormat="1" ht="12" hidden="1" customHeight="1">
      <c r="A17506" s="576"/>
    </row>
    <row r="17507" spans="1:1" s="556" customFormat="1" ht="12" hidden="1" customHeight="1">
      <c r="A17507" s="576"/>
    </row>
    <row r="17508" spans="1:1" s="556" customFormat="1" ht="12" hidden="1" customHeight="1">
      <c r="A17508" s="576"/>
    </row>
    <row r="17509" spans="1:1" s="556" customFormat="1" ht="12" hidden="1" customHeight="1">
      <c r="A17509" s="576"/>
    </row>
    <row r="17510" spans="1:1" s="556" customFormat="1" ht="12" hidden="1" customHeight="1">
      <c r="A17510" s="576"/>
    </row>
    <row r="17511" spans="1:1" s="556" customFormat="1" ht="12" hidden="1" customHeight="1">
      <c r="A17511" s="576"/>
    </row>
    <row r="17512" spans="1:1" s="556" customFormat="1" ht="12" hidden="1" customHeight="1">
      <c r="A17512" s="576"/>
    </row>
    <row r="17513" spans="1:1" s="556" customFormat="1" ht="12" hidden="1" customHeight="1">
      <c r="A17513" s="576"/>
    </row>
    <row r="17514" spans="1:1" s="556" customFormat="1" ht="12" hidden="1" customHeight="1">
      <c r="A17514" s="576"/>
    </row>
    <row r="17515" spans="1:1" s="556" customFormat="1" ht="12" hidden="1" customHeight="1">
      <c r="A17515" s="576"/>
    </row>
    <row r="17516" spans="1:1" s="556" customFormat="1" ht="12" hidden="1" customHeight="1">
      <c r="A17516" s="576"/>
    </row>
    <row r="17517" spans="1:1" s="556" customFormat="1" ht="12" hidden="1" customHeight="1">
      <c r="A17517" s="576"/>
    </row>
    <row r="17518" spans="1:1" s="556" customFormat="1" ht="12" hidden="1" customHeight="1">
      <c r="A17518" s="576"/>
    </row>
    <row r="17519" spans="1:1" s="556" customFormat="1" ht="12" hidden="1" customHeight="1">
      <c r="A17519" s="576"/>
    </row>
    <row r="17520" spans="1:1" s="556" customFormat="1" ht="12" hidden="1" customHeight="1">
      <c r="A17520" s="576"/>
    </row>
    <row r="17521" spans="1:1" s="556" customFormat="1" ht="12" hidden="1" customHeight="1">
      <c r="A17521" s="576"/>
    </row>
    <row r="17522" spans="1:1" s="556" customFormat="1" ht="12" hidden="1" customHeight="1">
      <c r="A17522" s="576"/>
    </row>
    <row r="17523" spans="1:1" s="556" customFormat="1" ht="12" hidden="1" customHeight="1">
      <c r="A17523" s="576"/>
    </row>
    <row r="17524" spans="1:1" s="556" customFormat="1" ht="12" hidden="1" customHeight="1">
      <c r="A17524" s="576"/>
    </row>
    <row r="17525" spans="1:1" s="556" customFormat="1" ht="12" hidden="1" customHeight="1">
      <c r="A17525" s="576"/>
    </row>
    <row r="17526" spans="1:1" s="556" customFormat="1" ht="12" hidden="1" customHeight="1">
      <c r="A17526" s="576"/>
    </row>
    <row r="17527" spans="1:1" s="556" customFormat="1" ht="12" hidden="1" customHeight="1">
      <c r="A17527" s="576"/>
    </row>
    <row r="17528" spans="1:1" s="556" customFormat="1" ht="12" hidden="1" customHeight="1">
      <c r="A17528" s="576"/>
    </row>
    <row r="17529" spans="1:1" s="556" customFormat="1" ht="12" hidden="1" customHeight="1">
      <c r="A17529" s="576"/>
    </row>
    <row r="17530" spans="1:1" s="556" customFormat="1" ht="12" hidden="1" customHeight="1">
      <c r="A17530" s="576"/>
    </row>
    <row r="17531" spans="1:1" s="556" customFormat="1" ht="12" hidden="1" customHeight="1">
      <c r="A17531" s="576"/>
    </row>
    <row r="17532" spans="1:1" s="556" customFormat="1" ht="12" hidden="1" customHeight="1">
      <c r="A17532" s="576"/>
    </row>
    <row r="17533" spans="1:1" s="556" customFormat="1" ht="12" hidden="1" customHeight="1">
      <c r="A17533" s="576"/>
    </row>
    <row r="17534" spans="1:1" s="556" customFormat="1" ht="12" hidden="1" customHeight="1">
      <c r="A17534" s="576"/>
    </row>
    <row r="17535" spans="1:1" s="556" customFormat="1" ht="12" hidden="1" customHeight="1">
      <c r="A17535" s="576"/>
    </row>
    <row r="17536" spans="1:1" s="556" customFormat="1" ht="12" hidden="1" customHeight="1">
      <c r="A17536" s="576"/>
    </row>
    <row r="17537" spans="1:1" s="556" customFormat="1" ht="12" hidden="1" customHeight="1">
      <c r="A17537" s="576"/>
    </row>
    <row r="17538" spans="1:1" s="556" customFormat="1" ht="12" hidden="1" customHeight="1">
      <c r="A17538" s="576"/>
    </row>
    <row r="17539" spans="1:1" s="556" customFormat="1" ht="12" hidden="1" customHeight="1">
      <c r="A17539" s="576"/>
    </row>
    <row r="17540" spans="1:1" s="556" customFormat="1" ht="12" hidden="1" customHeight="1">
      <c r="A17540" s="576"/>
    </row>
    <row r="17541" spans="1:1" s="556" customFormat="1" ht="12" hidden="1" customHeight="1">
      <c r="A17541" s="576"/>
    </row>
    <row r="17542" spans="1:1" s="556" customFormat="1" ht="12" hidden="1" customHeight="1">
      <c r="A17542" s="576"/>
    </row>
    <row r="17543" spans="1:1" s="556" customFormat="1" ht="12" hidden="1" customHeight="1">
      <c r="A17543" s="576"/>
    </row>
    <row r="17544" spans="1:1" s="556" customFormat="1" ht="12" hidden="1" customHeight="1">
      <c r="A17544" s="576"/>
    </row>
    <row r="17545" spans="1:1" s="556" customFormat="1" ht="12" hidden="1" customHeight="1">
      <c r="A17545" s="576"/>
    </row>
    <row r="17546" spans="1:1" s="556" customFormat="1" ht="12" hidden="1" customHeight="1">
      <c r="A17546" s="576"/>
    </row>
    <row r="17547" spans="1:1" s="556" customFormat="1" ht="12" hidden="1" customHeight="1">
      <c r="A17547" s="576"/>
    </row>
    <row r="17548" spans="1:1" s="556" customFormat="1" ht="12" hidden="1" customHeight="1">
      <c r="A17548" s="576"/>
    </row>
    <row r="17549" spans="1:1" s="556" customFormat="1" ht="12" hidden="1" customHeight="1">
      <c r="A17549" s="576"/>
    </row>
    <row r="17550" spans="1:1" s="556" customFormat="1" ht="12" hidden="1" customHeight="1">
      <c r="A17550" s="576"/>
    </row>
    <row r="17551" spans="1:1" s="556" customFormat="1" ht="12" hidden="1" customHeight="1">
      <c r="A17551" s="576"/>
    </row>
    <row r="17552" spans="1:1" s="556" customFormat="1" ht="12" hidden="1" customHeight="1">
      <c r="A17552" s="576"/>
    </row>
    <row r="17553" spans="1:1" s="556" customFormat="1" ht="12" hidden="1" customHeight="1">
      <c r="A17553" s="576"/>
    </row>
    <row r="17554" spans="1:1" s="556" customFormat="1" ht="12" hidden="1" customHeight="1">
      <c r="A17554" s="576"/>
    </row>
    <row r="17555" spans="1:1" s="556" customFormat="1" ht="12" hidden="1" customHeight="1">
      <c r="A17555" s="576"/>
    </row>
    <row r="17556" spans="1:1" s="556" customFormat="1" ht="12" hidden="1" customHeight="1">
      <c r="A17556" s="576"/>
    </row>
    <row r="17557" spans="1:1" s="556" customFormat="1" ht="12" hidden="1" customHeight="1">
      <c r="A17557" s="576"/>
    </row>
    <row r="17558" spans="1:1" s="556" customFormat="1" ht="12" hidden="1" customHeight="1">
      <c r="A17558" s="576"/>
    </row>
    <row r="17559" spans="1:1" s="556" customFormat="1" ht="12" hidden="1" customHeight="1">
      <c r="A17559" s="576"/>
    </row>
    <row r="17560" spans="1:1" s="556" customFormat="1" ht="12" hidden="1" customHeight="1">
      <c r="A17560" s="576"/>
    </row>
    <row r="17561" spans="1:1" s="556" customFormat="1" ht="12" hidden="1" customHeight="1">
      <c r="A17561" s="576"/>
    </row>
    <row r="17562" spans="1:1" s="556" customFormat="1" ht="12" hidden="1" customHeight="1">
      <c r="A17562" s="576"/>
    </row>
    <row r="17563" spans="1:1" s="556" customFormat="1" ht="12" hidden="1" customHeight="1">
      <c r="A17563" s="576"/>
    </row>
    <row r="17564" spans="1:1" s="556" customFormat="1" ht="12" hidden="1" customHeight="1">
      <c r="A17564" s="576"/>
    </row>
    <row r="17565" spans="1:1" s="556" customFormat="1" ht="12" hidden="1" customHeight="1">
      <c r="A17565" s="576"/>
    </row>
    <row r="17566" spans="1:1" s="556" customFormat="1" ht="12" hidden="1" customHeight="1">
      <c r="A17566" s="576"/>
    </row>
    <row r="17567" spans="1:1" s="556" customFormat="1" ht="12" hidden="1" customHeight="1">
      <c r="A17567" s="576"/>
    </row>
    <row r="17568" spans="1:1" s="556" customFormat="1" ht="12" hidden="1" customHeight="1">
      <c r="A17568" s="576"/>
    </row>
    <row r="17569" spans="1:1" s="556" customFormat="1" ht="12" hidden="1" customHeight="1">
      <c r="A17569" s="576"/>
    </row>
    <row r="17570" spans="1:1" s="556" customFormat="1" ht="12" hidden="1" customHeight="1">
      <c r="A17570" s="576"/>
    </row>
    <row r="17571" spans="1:1" s="556" customFormat="1" ht="12" hidden="1" customHeight="1">
      <c r="A17571" s="576"/>
    </row>
    <row r="17572" spans="1:1" s="556" customFormat="1" ht="12" hidden="1" customHeight="1">
      <c r="A17572" s="576"/>
    </row>
    <row r="17573" spans="1:1" s="556" customFormat="1" ht="12" hidden="1" customHeight="1">
      <c r="A17573" s="576"/>
    </row>
    <row r="17574" spans="1:1" s="556" customFormat="1" ht="12" hidden="1" customHeight="1">
      <c r="A17574" s="576"/>
    </row>
    <row r="17575" spans="1:1" s="556" customFormat="1" ht="12" hidden="1" customHeight="1">
      <c r="A17575" s="576"/>
    </row>
    <row r="17576" spans="1:1" s="556" customFormat="1" ht="12" hidden="1" customHeight="1">
      <c r="A17576" s="576"/>
    </row>
    <row r="17577" spans="1:1" s="556" customFormat="1" ht="12" hidden="1" customHeight="1">
      <c r="A17577" s="576"/>
    </row>
    <row r="17578" spans="1:1" s="556" customFormat="1" ht="12" hidden="1" customHeight="1">
      <c r="A17578" s="576"/>
    </row>
    <row r="17579" spans="1:1" s="556" customFormat="1" ht="12" hidden="1" customHeight="1">
      <c r="A17579" s="576"/>
    </row>
    <row r="17580" spans="1:1" s="556" customFormat="1" ht="12" hidden="1" customHeight="1">
      <c r="A17580" s="576"/>
    </row>
    <row r="17581" spans="1:1" s="556" customFormat="1" ht="12" hidden="1" customHeight="1">
      <c r="A17581" s="576"/>
    </row>
    <row r="17582" spans="1:1" s="556" customFormat="1" ht="12" hidden="1" customHeight="1">
      <c r="A17582" s="576"/>
    </row>
    <row r="17583" spans="1:1" s="556" customFormat="1" ht="12" hidden="1" customHeight="1">
      <c r="A17583" s="576"/>
    </row>
    <row r="17584" spans="1:1" s="556" customFormat="1" ht="12" hidden="1" customHeight="1">
      <c r="A17584" s="576"/>
    </row>
    <row r="17585" spans="1:1" s="556" customFormat="1" ht="12" hidden="1" customHeight="1">
      <c r="A17585" s="576"/>
    </row>
    <row r="17586" spans="1:1" s="556" customFormat="1" ht="12" hidden="1" customHeight="1">
      <c r="A17586" s="576"/>
    </row>
    <row r="17587" spans="1:1" s="556" customFormat="1" ht="12" hidden="1" customHeight="1">
      <c r="A17587" s="576"/>
    </row>
    <row r="17588" spans="1:1" s="556" customFormat="1" ht="12" hidden="1" customHeight="1">
      <c r="A17588" s="576"/>
    </row>
    <row r="17589" spans="1:1" s="556" customFormat="1" ht="12" hidden="1" customHeight="1">
      <c r="A17589" s="576"/>
    </row>
    <row r="17590" spans="1:1" s="556" customFormat="1" ht="12" hidden="1" customHeight="1">
      <c r="A17590" s="576"/>
    </row>
    <row r="17591" spans="1:1" s="556" customFormat="1" ht="12" hidden="1" customHeight="1">
      <c r="A17591" s="576"/>
    </row>
    <row r="17592" spans="1:1" s="556" customFormat="1" ht="12" hidden="1" customHeight="1">
      <c r="A17592" s="576"/>
    </row>
    <row r="17593" spans="1:1" s="556" customFormat="1" ht="12" hidden="1" customHeight="1">
      <c r="A17593" s="576"/>
    </row>
    <row r="17594" spans="1:1" s="556" customFormat="1" ht="12" hidden="1" customHeight="1">
      <c r="A17594" s="576"/>
    </row>
    <row r="17595" spans="1:1" s="556" customFormat="1" ht="12" hidden="1" customHeight="1">
      <c r="A17595" s="576"/>
    </row>
    <row r="17596" spans="1:1" s="556" customFormat="1" ht="12" hidden="1" customHeight="1">
      <c r="A17596" s="576"/>
    </row>
    <row r="17597" spans="1:1" s="556" customFormat="1" ht="12" hidden="1" customHeight="1">
      <c r="A17597" s="576"/>
    </row>
    <row r="17598" spans="1:1" s="556" customFormat="1" ht="12" hidden="1" customHeight="1">
      <c r="A17598" s="576"/>
    </row>
    <row r="17599" spans="1:1" s="556" customFormat="1" ht="12" hidden="1" customHeight="1">
      <c r="A17599" s="576"/>
    </row>
    <row r="17600" spans="1:1" s="556" customFormat="1" ht="12" hidden="1" customHeight="1">
      <c r="A17600" s="576"/>
    </row>
    <row r="17601" spans="1:1" s="556" customFormat="1" ht="12" hidden="1" customHeight="1">
      <c r="A17601" s="576"/>
    </row>
    <row r="17602" spans="1:1" s="556" customFormat="1" ht="12" hidden="1" customHeight="1">
      <c r="A17602" s="576"/>
    </row>
    <row r="17603" spans="1:1" s="556" customFormat="1" ht="12" hidden="1" customHeight="1">
      <c r="A17603" s="576"/>
    </row>
    <row r="17604" spans="1:1" s="556" customFormat="1" ht="12" hidden="1" customHeight="1">
      <c r="A17604" s="576"/>
    </row>
    <row r="17605" spans="1:1" s="556" customFormat="1" ht="12" hidden="1" customHeight="1">
      <c r="A17605" s="576"/>
    </row>
    <row r="17606" spans="1:1" s="556" customFormat="1" ht="12" hidden="1" customHeight="1">
      <c r="A17606" s="576"/>
    </row>
    <row r="17607" spans="1:1" s="556" customFormat="1" ht="12" hidden="1" customHeight="1">
      <c r="A17607" s="576"/>
    </row>
    <row r="17608" spans="1:1" s="556" customFormat="1" ht="12" hidden="1" customHeight="1">
      <c r="A17608" s="576"/>
    </row>
    <row r="17609" spans="1:1" s="556" customFormat="1" ht="12" hidden="1" customHeight="1">
      <c r="A17609" s="576"/>
    </row>
    <row r="17610" spans="1:1" s="556" customFormat="1" ht="12" hidden="1" customHeight="1">
      <c r="A17610" s="576"/>
    </row>
    <row r="17611" spans="1:1" s="556" customFormat="1" ht="12" hidden="1" customHeight="1">
      <c r="A17611" s="576"/>
    </row>
    <row r="17612" spans="1:1" s="556" customFormat="1" ht="12" hidden="1" customHeight="1">
      <c r="A17612" s="576"/>
    </row>
    <row r="17613" spans="1:1" s="556" customFormat="1" ht="12" hidden="1" customHeight="1">
      <c r="A17613" s="576"/>
    </row>
    <row r="17614" spans="1:1" s="556" customFormat="1" ht="12" hidden="1" customHeight="1">
      <c r="A17614" s="576"/>
    </row>
    <row r="17615" spans="1:1" s="556" customFormat="1" ht="12" hidden="1" customHeight="1">
      <c r="A17615" s="576"/>
    </row>
    <row r="17616" spans="1:1" s="556" customFormat="1" ht="12" hidden="1" customHeight="1">
      <c r="A17616" s="576"/>
    </row>
    <row r="17617" spans="1:1" s="556" customFormat="1" ht="12" hidden="1" customHeight="1">
      <c r="A17617" s="576"/>
    </row>
    <row r="17618" spans="1:1" s="556" customFormat="1" ht="12" hidden="1" customHeight="1">
      <c r="A17618" s="576"/>
    </row>
    <row r="17619" spans="1:1" s="556" customFormat="1" ht="12" hidden="1" customHeight="1">
      <c r="A17619" s="576"/>
    </row>
    <row r="17620" spans="1:1" s="556" customFormat="1" ht="12" hidden="1" customHeight="1">
      <c r="A17620" s="576"/>
    </row>
    <row r="17621" spans="1:1" s="556" customFormat="1" ht="12" hidden="1" customHeight="1">
      <c r="A17621" s="576"/>
    </row>
    <row r="17622" spans="1:1" s="556" customFormat="1" ht="12" hidden="1" customHeight="1">
      <c r="A17622" s="576"/>
    </row>
    <row r="17623" spans="1:1" s="556" customFormat="1" ht="12" hidden="1" customHeight="1">
      <c r="A17623" s="576"/>
    </row>
    <row r="17624" spans="1:1" s="556" customFormat="1" ht="12" hidden="1" customHeight="1">
      <c r="A17624" s="576"/>
    </row>
    <row r="17625" spans="1:1" s="556" customFormat="1" ht="12" hidden="1" customHeight="1">
      <c r="A17625" s="576"/>
    </row>
    <row r="17626" spans="1:1" s="556" customFormat="1" ht="12" hidden="1" customHeight="1">
      <c r="A17626" s="576"/>
    </row>
    <row r="17627" spans="1:1" s="556" customFormat="1" ht="12" hidden="1" customHeight="1">
      <c r="A17627" s="576"/>
    </row>
    <row r="17628" spans="1:1" s="556" customFormat="1" ht="12" hidden="1" customHeight="1">
      <c r="A17628" s="576"/>
    </row>
    <row r="17629" spans="1:1" s="556" customFormat="1" ht="12" hidden="1" customHeight="1">
      <c r="A17629" s="576"/>
    </row>
    <row r="17630" spans="1:1" s="556" customFormat="1" ht="12" hidden="1" customHeight="1">
      <c r="A17630" s="576"/>
    </row>
    <row r="17631" spans="1:1" s="556" customFormat="1" ht="12" hidden="1" customHeight="1">
      <c r="A17631" s="576"/>
    </row>
    <row r="17632" spans="1:1" s="556" customFormat="1" ht="12" hidden="1" customHeight="1">
      <c r="A17632" s="576"/>
    </row>
    <row r="17633" spans="1:1" s="556" customFormat="1" ht="12" hidden="1" customHeight="1">
      <c r="A17633" s="576"/>
    </row>
    <row r="17634" spans="1:1" s="556" customFormat="1" ht="12" hidden="1" customHeight="1">
      <c r="A17634" s="576"/>
    </row>
    <row r="17635" spans="1:1" s="556" customFormat="1" ht="12" hidden="1" customHeight="1">
      <c r="A17635" s="576"/>
    </row>
    <row r="17636" spans="1:1" s="556" customFormat="1" ht="12" hidden="1" customHeight="1">
      <c r="A17636" s="576"/>
    </row>
    <row r="17637" spans="1:1" s="556" customFormat="1" ht="12" hidden="1" customHeight="1">
      <c r="A17637" s="576"/>
    </row>
    <row r="17638" spans="1:1" s="556" customFormat="1" ht="12" hidden="1" customHeight="1">
      <c r="A17638" s="576"/>
    </row>
    <row r="17639" spans="1:1" s="556" customFormat="1" ht="12" hidden="1" customHeight="1">
      <c r="A17639" s="576"/>
    </row>
    <row r="17640" spans="1:1" s="556" customFormat="1" ht="12" hidden="1" customHeight="1">
      <c r="A17640" s="576"/>
    </row>
    <row r="17641" spans="1:1" s="556" customFormat="1" ht="12" hidden="1" customHeight="1">
      <c r="A17641" s="576"/>
    </row>
    <row r="17642" spans="1:1" s="556" customFormat="1" ht="12" hidden="1" customHeight="1">
      <c r="A17642" s="576"/>
    </row>
    <row r="17643" spans="1:1" s="556" customFormat="1" ht="12" hidden="1" customHeight="1">
      <c r="A17643" s="576"/>
    </row>
    <row r="17644" spans="1:1" s="556" customFormat="1" ht="12" hidden="1" customHeight="1">
      <c r="A17644" s="576"/>
    </row>
    <row r="17645" spans="1:1" s="556" customFormat="1" ht="12" hidden="1" customHeight="1">
      <c r="A17645" s="576"/>
    </row>
    <row r="17646" spans="1:1" s="556" customFormat="1" ht="12" hidden="1" customHeight="1">
      <c r="A17646" s="576"/>
    </row>
    <row r="17647" spans="1:1" s="556" customFormat="1" ht="12" hidden="1" customHeight="1">
      <c r="A17647" s="576"/>
    </row>
    <row r="17648" spans="1:1" s="556" customFormat="1" ht="12" hidden="1" customHeight="1">
      <c r="A17648" s="576"/>
    </row>
    <row r="17649" spans="1:1" s="556" customFormat="1" ht="12" hidden="1" customHeight="1">
      <c r="A17649" s="576"/>
    </row>
    <row r="17650" spans="1:1" s="556" customFormat="1" ht="12" hidden="1" customHeight="1">
      <c r="A17650" s="576"/>
    </row>
    <row r="17651" spans="1:1" s="556" customFormat="1" ht="12" hidden="1" customHeight="1">
      <c r="A17651" s="576"/>
    </row>
    <row r="17652" spans="1:1" s="556" customFormat="1" ht="12" hidden="1" customHeight="1">
      <c r="A17652" s="576"/>
    </row>
    <row r="17653" spans="1:1" s="556" customFormat="1" ht="12" hidden="1" customHeight="1">
      <c r="A17653" s="576"/>
    </row>
    <row r="17654" spans="1:1" s="556" customFormat="1" ht="12" hidden="1" customHeight="1">
      <c r="A17654" s="576"/>
    </row>
    <row r="17655" spans="1:1" s="556" customFormat="1" ht="12" hidden="1" customHeight="1">
      <c r="A17655" s="576"/>
    </row>
    <row r="17656" spans="1:1" s="556" customFormat="1" ht="12" hidden="1" customHeight="1">
      <c r="A17656" s="576"/>
    </row>
    <row r="17657" spans="1:1" s="556" customFormat="1" ht="12" hidden="1" customHeight="1">
      <c r="A17657" s="576"/>
    </row>
    <row r="17658" spans="1:1" s="556" customFormat="1" ht="12" hidden="1" customHeight="1">
      <c r="A17658" s="576"/>
    </row>
    <row r="17659" spans="1:1" s="556" customFormat="1" ht="12" hidden="1" customHeight="1">
      <c r="A17659" s="576"/>
    </row>
    <row r="17660" spans="1:1" s="556" customFormat="1" ht="12" hidden="1" customHeight="1">
      <c r="A17660" s="576"/>
    </row>
    <row r="17661" spans="1:1" s="556" customFormat="1" ht="12" hidden="1" customHeight="1">
      <c r="A17661" s="576"/>
    </row>
    <row r="17662" spans="1:1" s="556" customFormat="1" ht="12" hidden="1" customHeight="1">
      <c r="A17662" s="576"/>
    </row>
    <row r="17663" spans="1:1" s="556" customFormat="1" ht="12" hidden="1" customHeight="1">
      <c r="A17663" s="576"/>
    </row>
    <row r="17664" spans="1:1" s="556" customFormat="1" ht="12" hidden="1" customHeight="1">
      <c r="A17664" s="576"/>
    </row>
    <row r="17665" spans="1:1" s="556" customFormat="1" ht="12" hidden="1" customHeight="1">
      <c r="A17665" s="576"/>
    </row>
    <row r="17666" spans="1:1" s="556" customFormat="1" ht="12" hidden="1" customHeight="1">
      <c r="A17666" s="576"/>
    </row>
    <row r="17667" spans="1:1" s="556" customFormat="1" ht="12" hidden="1" customHeight="1">
      <c r="A17667" s="576"/>
    </row>
    <row r="17668" spans="1:1" s="556" customFormat="1" ht="12" hidden="1" customHeight="1">
      <c r="A17668" s="576"/>
    </row>
    <row r="17669" spans="1:1" s="556" customFormat="1" ht="12" hidden="1" customHeight="1">
      <c r="A17669" s="576"/>
    </row>
    <row r="17670" spans="1:1" s="556" customFormat="1" ht="12" hidden="1" customHeight="1">
      <c r="A17670" s="576"/>
    </row>
    <row r="17671" spans="1:1" s="556" customFormat="1" ht="12" hidden="1" customHeight="1">
      <c r="A17671" s="576"/>
    </row>
    <row r="17672" spans="1:1" s="556" customFormat="1" ht="12" hidden="1" customHeight="1">
      <c r="A17672" s="576"/>
    </row>
    <row r="17673" spans="1:1" s="556" customFormat="1" ht="12" hidden="1" customHeight="1">
      <c r="A17673" s="576"/>
    </row>
    <row r="17674" spans="1:1" s="556" customFormat="1" ht="12" hidden="1" customHeight="1">
      <c r="A17674" s="576"/>
    </row>
    <row r="17675" spans="1:1" s="556" customFormat="1" ht="12" hidden="1" customHeight="1">
      <c r="A17675" s="576"/>
    </row>
    <row r="17676" spans="1:1" s="556" customFormat="1" ht="12" hidden="1" customHeight="1">
      <c r="A17676" s="576"/>
    </row>
    <row r="17677" spans="1:1" s="556" customFormat="1" ht="12" hidden="1" customHeight="1">
      <c r="A17677" s="576"/>
    </row>
    <row r="17678" spans="1:1" s="556" customFormat="1" ht="12" hidden="1" customHeight="1">
      <c r="A17678" s="576"/>
    </row>
    <row r="17679" spans="1:1" s="556" customFormat="1" ht="12" hidden="1" customHeight="1">
      <c r="A17679" s="576"/>
    </row>
    <row r="17680" spans="1:1" s="556" customFormat="1" ht="12" hidden="1" customHeight="1">
      <c r="A17680" s="576"/>
    </row>
    <row r="17681" spans="1:1" s="556" customFormat="1" ht="12" hidden="1" customHeight="1">
      <c r="A17681" s="576"/>
    </row>
    <row r="17682" spans="1:1" s="556" customFormat="1" ht="12" hidden="1" customHeight="1">
      <c r="A17682" s="576"/>
    </row>
    <row r="17683" spans="1:1" s="556" customFormat="1" ht="12" hidden="1" customHeight="1">
      <c r="A17683" s="576"/>
    </row>
    <row r="17684" spans="1:1" s="556" customFormat="1" ht="12" hidden="1" customHeight="1">
      <c r="A17684" s="576"/>
    </row>
    <row r="17685" spans="1:1" s="556" customFormat="1" ht="12" hidden="1" customHeight="1">
      <c r="A17685" s="576"/>
    </row>
    <row r="17686" spans="1:1" s="556" customFormat="1" ht="12" hidden="1" customHeight="1">
      <c r="A17686" s="576"/>
    </row>
    <row r="17687" spans="1:1" s="556" customFormat="1" ht="12" hidden="1" customHeight="1">
      <c r="A17687" s="576"/>
    </row>
    <row r="17688" spans="1:1" s="556" customFormat="1" ht="12" hidden="1" customHeight="1">
      <c r="A17688" s="576"/>
    </row>
    <row r="17689" spans="1:1" s="556" customFormat="1" ht="12" hidden="1" customHeight="1">
      <c r="A17689" s="576"/>
    </row>
    <row r="17690" spans="1:1" s="556" customFormat="1" ht="12" hidden="1" customHeight="1">
      <c r="A17690" s="576"/>
    </row>
    <row r="17691" spans="1:1" s="556" customFormat="1" ht="12" hidden="1" customHeight="1">
      <c r="A17691" s="576"/>
    </row>
    <row r="17692" spans="1:1" s="556" customFormat="1" ht="12" hidden="1" customHeight="1">
      <c r="A17692" s="576"/>
    </row>
    <row r="17693" spans="1:1" s="556" customFormat="1" ht="12" hidden="1" customHeight="1">
      <c r="A17693" s="576"/>
    </row>
    <row r="17694" spans="1:1" s="556" customFormat="1" ht="12" hidden="1" customHeight="1">
      <c r="A17694" s="576"/>
    </row>
    <row r="17695" spans="1:1" s="556" customFormat="1" ht="12" hidden="1" customHeight="1">
      <c r="A17695" s="576"/>
    </row>
    <row r="17696" spans="1:1" s="556" customFormat="1" ht="12" hidden="1" customHeight="1">
      <c r="A17696" s="576"/>
    </row>
    <row r="17697" spans="1:1" s="556" customFormat="1" ht="12" hidden="1" customHeight="1">
      <c r="A17697" s="576"/>
    </row>
    <row r="17698" spans="1:1" s="556" customFormat="1" ht="12" hidden="1" customHeight="1">
      <c r="A17698" s="576"/>
    </row>
    <row r="17699" spans="1:1" s="556" customFormat="1" ht="12" hidden="1" customHeight="1">
      <c r="A17699" s="576"/>
    </row>
    <row r="17700" spans="1:1" s="556" customFormat="1" ht="12" hidden="1" customHeight="1">
      <c r="A17700" s="576"/>
    </row>
    <row r="17701" spans="1:1" s="556" customFormat="1" ht="12" hidden="1" customHeight="1">
      <c r="A17701" s="576"/>
    </row>
    <row r="17702" spans="1:1" s="556" customFormat="1" ht="12" hidden="1" customHeight="1">
      <c r="A17702" s="576"/>
    </row>
    <row r="17703" spans="1:1" s="556" customFormat="1" ht="12" hidden="1" customHeight="1">
      <c r="A17703" s="576"/>
    </row>
    <row r="17704" spans="1:1" s="556" customFormat="1" ht="12" hidden="1" customHeight="1">
      <c r="A17704" s="576"/>
    </row>
    <row r="17705" spans="1:1" s="556" customFormat="1" ht="12" hidden="1" customHeight="1">
      <c r="A17705" s="576"/>
    </row>
    <row r="17706" spans="1:1" s="556" customFormat="1" ht="12" hidden="1" customHeight="1">
      <c r="A17706" s="576"/>
    </row>
    <row r="17707" spans="1:1" s="556" customFormat="1" ht="12" hidden="1" customHeight="1">
      <c r="A17707" s="576"/>
    </row>
    <row r="17708" spans="1:1" s="556" customFormat="1" ht="12" hidden="1" customHeight="1">
      <c r="A17708" s="576"/>
    </row>
    <row r="17709" spans="1:1" s="556" customFormat="1" ht="12" hidden="1" customHeight="1">
      <c r="A17709" s="576"/>
    </row>
    <row r="17710" spans="1:1" s="556" customFormat="1" ht="12" hidden="1" customHeight="1">
      <c r="A17710" s="576"/>
    </row>
    <row r="17711" spans="1:1" s="556" customFormat="1" ht="12" hidden="1" customHeight="1">
      <c r="A17711" s="576"/>
    </row>
    <row r="17712" spans="1:1" s="556" customFormat="1" ht="12" hidden="1" customHeight="1">
      <c r="A17712" s="576"/>
    </row>
    <row r="17713" spans="1:1" s="556" customFormat="1" ht="12" hidden="1" customHeight="1">
      <c r="A17713" s="576"/>
    </row>
    <row r="17714" spans="1:1" s="556" customFormat="1" ht="12" hidden="1" customHeight="1">
      <c r="A17714" s="576"/>
    </row>
    <row r="17715" spans="1:1" s="556" customFormat="1" ht="12" hidden="1" customHeight="1">
      <c r="A17715" s="576"/>
    </row>
    <row r="17716" spans="1:1" s="556" customFormat="1" ht="12" hidden="1" customHeight="1">
      <c r="A17716" s="576"/>
    </row>
    <row r="17717" spans="1:1" s="556" customFormat="1" ht="12" hidden="1" customHeight="1">
      <c r="A17717" s="576"/>
    </row>
    <row r="17718" spans="1:1" s="556" customFormat="1" ht="12" hidden="1" customHeight="1">
      <c r="A17718" s="576"/>
    </row>
    <row r="17719" spans="1:1" s="556" customFormat="1" ht="12" hidden="1" customHeight="1">
      <c r="A17719" s="576"/>
    </row>
    <row r="17720" spans="1:1" s="556" customFormat="1" ht="12" hidden="1" customHeight="1">
      <c r="A17720" s="576"/>
    </row>
    <row r="17721" spans="1:1" s="556" customFormat="1" ht="12" hidden="1" customHeight="1">
      <c r="A17721" s="576"/>
    </row>
    <row r="17722" spans="1:1" s="556" customFormat="1" ht="12" hidden="1" customHeight="1">
      <c r="A17722" s="576"/>
    </row>
    <row r="17723" spans="1:1" s="556" customFormat="1" ht="12" hidden="1" customHeight="1">
      <c r="A17723" s="576"/>
    </row>
    <row r="17724" spans="1:1" s="556" customFormat="1" ht="12" hidden="1" customHeight="1">
      <c r="A17724" s="576"/>
    </row>
    <row r="17725" spans="1:1" s="556" customFormat="1" ht="12" hidden="1" customHeight="1">
      <c r="A17725" s="576"/>
    </row>
    <row r="17726" spans="1:1" s="556" customFormat="1" ht="12" hidden="1" customHeight="1">
      <c r="A17726" s="576"/>
    </row>
    <row r="17727" spans="1:1" s="556" customFormat="1" ht="12" hidden="1" customHeight="1">
      <c r="A17727" s="576"/>
    </row>
    <row r="17728" spans="1:1" s="556" customFormat="1" ht="12" hidden="1" customHeight="1">
      <c r="A17728" s="576"/>
    </row>
    <row r="17729" spans="1:1" s="556" customFormat="1" ht="12" hidden="1" customHeight="1">
      <c r="A17729" s="576"/>
    </row>
    <row r="17730" spans="1:1" s="556" customFormat="1" ht="12" hidden="1" customHeight="1">
      <c r="A17730" s="576"/>
    </row>
    <row r="17731" spans="1:1" s="556" customFormat="1" ht="12" hidden="1" customHeight="1">
      <c r="A17731" s="576"/>
    </row>
    <row r="17732" spans="1:1" s="556" customFormat="1" ht="12" hidden="1" customHeight="1">
      <c r="A17732" s="576"/>
    </row>
    <row r="17733" spans="1:1" s="556" customFormat="1" ht="12" hidden="1" customHeight="1">
      <c r="A17733" s="576"/>
    </row>
    <row r="17734" spans="1:1" s="556" customFormat="1" ht="12" hidden="1" customHeight="1">
      <c r="A17734" s="576"/>
    </row>
    <row r="17735" spans="1:1" s="556" customFormat="1" ht="12" hidden="1" customHeight="1">
      <c r="A17735" s="576"/>
    </row>
    <row r="17736" spans="1:1" s="556" customFormat="1" ht="12" hidden="1" customHeight="1">
      <c r="A17736" s="576"/>
    </row>
    <row r="17737" spans="1:1" s="556" customFormat="1" ht="12" hidden="1" customHeight="1">
      <c r="A17737" s="576"/>
    </row>
    <row r="17738" spans="1:1" s="556" customFormat="1" ht="12" hidden="1" customHeight="1">
      <c r="A17738" s="576"/>
    </row>
    <row r="17739" spans="1:1" s="556" customFormat="1" ht="12" hidden="1" customHeight="1">
      <c r="A17739" s="576"/>
    </row>
    <row r="17740" spans="1:1" s="556" customFormat="1" ht="12" hidden="1" customHeight="1">
      <c r="A17740" s="576"/>
    </row>
    <row r="17741" spans="1:1" s="556" customFormat="1" ht="12" hidden="1" customHeight="1">
      <c r="A17741" s="576"/>
    </row>
    <row r="17742" spans="1:1" s="556" customFormat="1" ht="12" hidden="1" customHeight="1">
      <c r="A17742" s="576"/>
    </row>
    <row r="17743" spans="1:1" s="556" customFormat="1" ht="12" hidden="1" customHeight="1">
      <c r="A17743" s="576"/>
    </row>
    <row r="17744" spans="1:1" s="556" customFormat="1" ht="12" hidden="1" customHeight="1">
      <c r="A17744" s="576"/>
    </row>
    <row r="17745" spans="1:1" s="556" customFormat="1" ht="12" hidden="1" customHeight="1">
      <c r="A17745" s="576"/>
    </row>
    <row r="17746" spans="1:1" s="556" customFormat="1" ht="12" hidden="1" customHeight="1">
      <c r="A17746" s="576"/>
    </row>
    <row r="17747" spans="1:1" s="556" customFormat="1" ht="12" hidden="1" customHeight="1">
      <c r="A17747" s="576"/>
    </row>
    <row r="17748" spans="1:1" s="556" customFormat="1" ht="12" hidden="1" customHeight="1">
      <c r="A17748" s="576"/>
    </row>
    <row r="17749" spans="1:1" s="556" customFormat="1" ht="12" hidden="1" customHeight="1">
      <c r="A17749" s="576"/>
    </row>
    <row r="17750" spans="1:1" s="556" customFormat="1" ht="12" hidden="1" customHeight="1">
      <c r="A17750" s="576"/>
    </row>
    <row r="17751" spans="1:1" s="556" customFormat="1" ht="12" hidden="1" customHeight="1">
      <c r="A17751" s="576"/>
    </row>
    <row r="17752" spans="1:1" s="556" customFormat="1" ht="12" hidden="1" customHeight="1">
      <c r="A17752" s="576"/>
    </row>
    <row r="17753" spans="1:1" s="556" customFormat="1" ht="12" hidden="1" customHeight="1">
      <c r="A17753" s="576"/>
    </row>
    <row r="17754" spans="1:1" s="556" customFormat="1" ht="12" hidden="1" customHeight="1">
      <c r="A17754" s="576"/>
    </row>
    <row r="17755" spans="1:1" s="556" customFormat="1" ht="12" hidden="1" customHeight="1">
      <c r="A17755" s="576"/>
    </row>
    <row r="17756" spans="1:1" s="556" customFormat="1" ht="12" hidden="1" customHeight="1">
      <c r="A17756" s="576"/>
    </row>
    <row r="17757" spans="1:1" s="556" customFormat="1" ht="12" hidden="1" customHeight="1">
      <c r="A17757" s="576"/>
    </row>
    <row r="17758" spans="1:1" s="556" customFormat="1" ht="12" hidden="1" customHeight="1">
      <c r="A17758" s="576"/>
    </row>
    <row r="17759" spans="1:1" s="556" customFormat="1" ht="12" hidden="1" customHeight="1">
      <c r="A17759" s="576"/>
    </row>
    <row r="17760" spans="1:1" s="556" customFormat="1" ht="12" hidden="1" customHeight="1">
      <c r="A17760" s="576"/>
    </row>
    <row r="17761" spans="1:1" s="556" customFormat="1" ht="12" hidden="1" customHeight="1">
      <c r="A17761" s="576"/>
    </row>
    <row r="17762" spans="1:1" s="556" customFormat="1" ht="12" hidden="1" customHeight="1">
      <c r="A17762" s="576"/>
    </row>
    <row r="17763" spans="1:1" s="556" customFormat="1" ht="12" hidden="1" customHeight="1">
      <c r="A17763" s="576"/>
    </row>
    <row r="17764" spans="1:1" s="556" customFormat="1" ht="12" hidden="1" customHeight="1">
      <c r="A17764" s="576"/>
    </row>
    <row r="17765" spans="1:1" s="556" customFormat="1" ht="12" hidden="1" customHeight="1">
      <c r="A17765" s="576"/>
    </row>
    <row r="17766" spans="1:1" s="556" customFormat="1" ht="12" hidden="1" customHeight="1">
      <c r="A17766" s="576"/>
    </row>
    <row r="17767" spans="1:1" s="556" customFormat="1" ht="12" hidden="1" customHeight="1">
      <c r="A17767" s="576"/>
    </row>
    <row r="17768" spans="1:1" s="556" customFormat="1" ht="12" hidden="1" customHeight="1">
      <c r="A17768" s="576"/>
    </row>
    <row r="17769" spans="1:1" s="556" customFormat="1" ht="12" hidden="1" customHeight="1">
      <c r="A17769" s="576"/>
    </row>
    <row r="17770" spans="1:1" s="556" customFormat="1" ht="12" hidden="1" customHeight="1">
      <c r="A17770" s="576"/>
    </row>
    <row r="17771" spans="1:1" s="556" customFormat="1" ht="12" hidden="1" customHeight="1">
      <c r="A17771" s="576"/>
    </row>
    <row r="17772" spans="1:1" s="556" customFormat="1" ht="12" hidden="1" customHeight="1">
      <c r="A17772" s="576"/>
    </row>
    <row r="17773" spans="1:1" s="556" customFormat="1" ht="12" hidden="1" customHeight="1">
      <c r="A17773" s="576"/>
    </row>
    <row r="17774" spans="1:1" s="556" customFormat="1" ht="12" hidden="1" customHeight="1">
      <c r="A17774" s="576"/>
    </row>
    <row r="17775" spans="1:1" s="556" customFormat="1" ht="12" hidden="1" customHeight="1">
      <c r="A17775" s="576"/>
    </row>
    <row r="17776" spans="1:1" s="556" customFormat="1" ht="12" hidden="1" customHeight="1">
      <c r="A17776" s="576"/>
    </row>
    <row r="17777" spans="1:1" s="556" customFormat="1" ht="12" hidden="1" customHeight="1">
      <c r="A17777" s="576"/>
    </row>
    <row r="17778" spans="1:1" s="556" customFormat="1" ht="12" hidden="1" customHeight="1">
      <c r="A17778" s="576"/>
    </row>
    <row r="17779" spans="1:1" s="556" customFormat="1" ht="12" hidden="1" customHeight="1">
      <c r="A17779" s="576"/>
    </row>
    <row r="17780" spans="1:1" s="556" customFormat="1" ht="12" hidden="1" customHeight="1">
      <c r="A17780" s="576"/>
    </row>
    <row r="17781" spans="1:1" s="556" customFormat="1" ht="12" hidden="1" customHeight="1">
      <c r="A17781" s="576"/>
    </row>
    <row r="17782" spans="1:1" s="556" customFormat="1" ht="12" hidden="1" customHeight="1">
      <c r="A17782" s="576"/>
    </row>
    <row r="17783" spans="1:1" s="556" customFormat="1" ht="12" hidden="1" customHeight="1">
      <c r="A17783" s="576"/>
    </row>
    <row r="17784" spans="1:1" s="556" customFormat="1" ht="12" hidden="1" customHeight="1">
      <c r="A17784" s="576"/>
    </row>
    <row r="17785" spans="1:1" s="556" customFormat="1" ht="12" hidden="1" customHeight="1">
      <c r="A17785" s="576"/>
    </row>
    <row r="17786" spans="1:1" s="556" customFormat="1" ht="12" hidden="1" customHeight="1">
      <c r="A17786" s="576"/>
    </row>
    <row r="17787" spans="1:1" s="556" customFormat="1" ht="12" hidden="1" customHeight="1">
      <c r="A17787" s="576"/>
    </row>
    <row r="17788" spans="1:1" s="556" customFormat="1" ht="12" hidden="1" customHeight="1">
      <c r="A17788" s="576"/>
    </row>
    <row r="17789" spans="1:1" s="556" customFormat="1" ht="12" hidden="1" customHeight="1">
      <c r="A17789" s="576"/>
    </row>
    <row r="17790" spans="1:1" s="556" customFormat="1" ht="12" hidden="1" customHeight="1">
      <c r="A17790" s="576"/>
    </row>
    <row r="17791" spans="1:1" s="556" customFormat="1" ht="12" hidden="1" customHeight="1">
      <c r="A17791" s="576"/>
    </row>
    <row r="17792" spans="1:1" s="556" customFormat="1" ht="12" hidden="1" customHeight="1">
      <c r="A17792" s="576"/>
    </row>
    <row r="17793" spans="1:1" s="556" customFormat="1" ht="12" hidden="1" customHeight="1">
      <c r="A17793" s="576"/>
    </row>
    <row r="17794" spans="1:1" s="556" customFormat="1" ht="12" hidden="1" customHeight="1">
      <c r="A17794" s="576"/>
    </row>
    <row r="17795" spans="1:1" s="556" customFormat="1" ht="12" hidden="1" customHeight="1">
      <c r="A17795" s="576"/>
    </row>
    <row r="17796" spans="1:1" s="556" customFormat="1" ht="12" hidden="1" customHeight="1">
      <c r="A17796" s="576"/>
    </row>
    <row r="17797" spans="1:1" s="556" customFormat="1" ht="12" hidden="1" customHeight="1">
      <c r="A17797" s="576"/>
    </row>
    <row r="17798" spans="1:1" s="556" customFormat="1" ht="12" hidden="1" customHeight="1">
      <c r="A17798" s="576"/>
    </row>
    <row r="17799" spans="1:1" s="556" customFormat="1" ht="12" hidden="1" customHeight="1">
      <c r="A17799" s="576"/>
    </row>
    <row r="17800" spans="1:1" s="556" customFormat="1" ht="12" hidden="1" customHeight="1">
      <c r="A17800" s="576"/>
    </row>
    <row r="17801" spans="1:1" s="556" customFormat="1" ht="12" hidden="1" customHeight="1">
      <c r="A17801" s="576"/>
    </row>
    <row r="17802" spans="1:1" s="556" customFormat="1" ht="12" hidden="1" customHeight="1">
      <c r="A17802" s="576"/>
    </row>
    <row r="17803" spans="1:1" s="556" customFormat="1" ht="12" hidden="1" customHeight="1">
      <c r="A17803" s="576"/>
    </row>
    <row r="17804" spans="1:1" s="556" customFormat="1" ht="12" hidden="1" customHeight="1">
      <c r="A17804" s="576"/>
    </row>
    <row r="17805" spans="1:1" s="556" customFormat="1" ht="12" hidden="1" customHeight="1">
      <c r="A17805" s="576"/>
    </row>
    <row r="17806" spans="1:1" s="556" customFormat="1" ht="12" hidden="1" customHeight="1">
      <c r="A17806" s="576"/>
    </row>
    <row r="17807" spans="1:1" s="556" customFormat="1" ht="12" hidden="1" customHeight="1">
      <c r="A17807" s="576"/>
    </row>
    <row r="17808" spans="1:1" s="556" customFormat="1" ht="12" hidden="1" customHeight="1">
      <c r="A17808" s="576"/>
    </row>
    <row r="17809" spans="1:1" s="556" customFormat="1" ht="12" hidden="1" customHeight="1">
      <c r="A17809" s="576"/>
    </row>
    <row r="17810" spans="1:1" s="556" customFormat="1" ht="12" hidden="1" customHeight="1">
      <c r="A17810" s="576"/>
    </row>
    <row r="17811" spans="1:1" s="556" customFormat="1" ht="12" hidden="1" customHeight="1">
      <c r="A17811" s="576"/>
    </row>
    <row r="17812" spans="1:1" s="556" customFormat="1" ht="12" hidden="1" customHeight="1">
      <c r="A17812" s="576"/>
    </row>
    <row r="17813" spans="1:1" s="556" customFormat="1" ht="12" hidden="1" customHeight="1">
      <c r="A17813" s="576"/>
    </row>
    <row r="17814" spans="1:1" s="556" customFormat="1" ht="12" hidden="1" customHeight="1">
      <c r="A17814" s="576"/>
    </row>
    <row r="17815" spans="1:1" s="556" customFormat="1" ht="12" hidden="1" customHeight="1">
      <c r="A17815" s="576"/>
    </row>
    <row r="17816" spans="1:1" s="556" customFormat="1" ht="12" hidden="1" customHeight="1">
      <c r="A17816" s="576"/>
    </row>
    <row r="17817" spans="1:1" s="556" customFormat="1" ht="12" hidden="1" customHeight="1">
      <c r="A17817" s="576"/>
    </row>
    <row r="17818" spans="1:1" s="556" customFormat="1" ht="12" hidden="1" customHeight="1">
      <c r="A17818" s="576"/>
    </row>
    <row r="17819" spans="1:1" s="556" customFormat="1" ht="12" hidden="1" customHeight="1">
      <c r="A17819" s="576"/>
    </row>
    <row r="17820" spans="1:1" s="556" customFormat="1" ht="12" hidden="1" customHeight="1">
      <c r="A17820" s="576"/>
    </row>
    <row r="17821" spans="1:1" s="556" customFormat="1" ht="12" hidden="1" customHeight="1">
      <c r="A17821" s="576"/>
    </row>
    <row r="17822" spans="1:1" s="556" customFormat="1" ht="12" hidden="1" customHeight="1">
      <c r="A17822" s="576"/>
    </row>
    <row r="17823" spans="1:1" s="556" customFormat="1" ht="12" hidden="1" customHeight="1">
      <c r="A17823" s="576"/>
    </row>
    <row r="17824" spans="1:1" s="556" customFormat="1" ht="12" hidden="1" customHeight="1">
      <c r="A17824" s="576"/>
    </row>
    <row r="17825" spans="1:1" s="556" customFormat="1" ht="12" hidden="1" customHeight="1">
      <c r="A17825" s="576"/>
    </row>
    <row r="17826" spans="1:1" s="556" customFormat="1" ht="12" hidden="1" customHeight="1">
      <c r="A17826" s="576"/>
    </row>
    <row r="17827" spans="1:1" s="556" customFormat="1" ht="12" hidden="1" customHeight="1">
      <c r="A17827" s="576"/>
    </row>
    <row r="17828" spans="1:1" s="556" customFormat="1" ht="12" hidden="1" customHeight="1">
      <c r="A17828" s="576"/>
    </row>
    <row r="17829" spans="1:1" s="556" customFormat="1" ht="12" hidden="1" customHeight="1">
      <c r="A17829" s="576"/>
    </row>
    <row r="17830" spans="1:1" s="556" customFormat="1" ht="12" hidden="1" customHeight="1">
      <c r="A17830" s="576"/>
    </row>
    <row r="17831" spans="1:1" s="556" customFormat="1" ht="12" hidden="1" customHeight="1">
      <c r="A17831" s="576"/>
    </row>
    <row r="17832" spans="1:1" s="556" customFormat="1" ht="12" hidden="1" customHeight="1">
      <c r="A17832" s="576"/>
    </row>
    <row r="17833" spans="1:1" s="556" customFormat="1" ht="12" hidden="1" customHeight="1">
      <c r="A17833" s="576"/>
    </row>
    <row r="17834" spans="1:1" s="556" customFormat="1" ht="12" hidden="1" customHeight="1">
      <c r="A17834" s="576"/>
    </row>
    <row r="17835" spans="1:1" s="556" customFormat="1" ht="12" hidden="1" customHeight="1">
      <c r="A17835" s="576"/>
    </row>
    <row r="17836" spans="1:1" s="556" customFormat="1" ht="12" hidden="1" customHeight="1">
      <c r="A17836" s="576"/>
    </row>
    <row r="17837" spans="1:1" s="556" customFormat="1" ht="12" hidden="1" customHeight="1">
      <c r="A17837" s="576"/>
    </row>
    <row r="17838" spans="1:1" s="556" customFormat="1" ht="12" hidden="1" customHeight="1">
      <c r="A17838" s="576"/>
    </row>
    <row r="17839" spans="1:1" s="556" customFormat="1" ht="12" hidden="1" customHeight="1">
      <c r="A17839" s="576"/>
    </row>
    <row r="17840" spans="1:1" s="556" customFormat="1" ht="12" hidden="1" customHeight="1">
      <c r="A17840" s="576"/>
    </row>
    <row r="17841" spans="1:1" s="556" customFormat="1" ht="12" hidden="1" customHeight="1">
      <c r="A17841" s="576"/>
    </row>
    <row r="17842" spans="1:1" s="556" customFormat="1" ht="12" hidden="1" customHeight="1">
      <c r="A17842" s="576"/>
    </row>
    <row r="17843" spans="1:1" s="556" customFormat="1" ht="12" hidden="1" customHeight="1">
      <c r="A17843" s="576"/>
    </row>
    <row r="17844" spans="1:1" s="556" customFormat="1" ht="12" hidden="1" customHeight="1">
      <c r="A17844" s="576"/>
    </row>
    <row r="17845" spans="1:1" s="556" customFormat="1" ht="12" hidden="1" customHeight="1">
      <c r="A17845" s="576"/>
    </row>
    <row r="17846" spans="1:1" s="556" customFormat="1" ht="12" hidden="1" customHeight="1">
      <c r="A17846" s="576"/>
    </row>
    <row r="17847" spans="1:1" s="556" customFormat="1" ht="12" hidden="1" customHeight="1">
      <c r="A17847" s="576"/>
    </row>
    <row r="17848" spans="1:1" s="556" customFormat="1" ht="12" hidden="1" customHeight="1">
      <c r="A17848" s="576"/>
    </row>
    <row r="17849" spans="1:1" s="556" customFormat="1" ht="12" hidden="1" customHeight="1">
      <c r="A17849" s="576"/>
    </row>
    <row r="17850" spans="1:1" s="556" customFormat="1" ht="12" hidden="1" customHeight="1">
      <c r="A17850" s="576"/>
    </row>
    <row r="17851" spans="1:1" s="556" customFormat="1" ht="12" hidden="1" customHeight="1">
      <c r="A17851" s="576"/>
    </row>
    <row r="17852" spans="1:1" s="556" customFormat="1" ht="12" hidden="1" customHeight="1">
      <c r="A17852" s="576"/>
    </row>
    <row r="17853" spans="1:1" s="556" customFormat="1" ht="12" hidden="1" customHeight="1">
      <c r="A17853" s="576"/>
    </row>
    <row r="17854" spans="1:1" s="556" customFormat="1" ht="12" hidden="1" customHeight="1">
      <c r="A17854" s="576"/>
    </row>
    <row r="17855" spans="1:1" s="556" customFormat="1" ht="12" hidden="1" customHeight="1">
      <c r="A17855" s="576"/>
    </row>
    <row r="17856" spans="1:1" s="556" customFormat="1" ht="12" hidden="1" customHeight="1">
      <c r="A17856" s="576"/>
    </row>
    <row r="17857" spans="1:1" s="556" customFormat="1" ht="12" hidden="1" customHeight="1">
      <c r="A17857" s="576"/>
    </row>
    <row r="17858" spans="1:1" s="556" customFormat="1" ht="12" hidden="1" customHeight="1">
      <c r="A17858" s="576"/>
    </row>
    <row r="17859" spans="1:1" s="556" customFormat="1" ht="12" hidden="1" customHeight="1">
      <c r="A17859" s="576"/>
    </row>
    <row r="17860" spans="1:1" s="556" customFormat="1" ht="12" hidden="1" customHeight="1">
      <c r="A17860" s="576"/>
    </row>
    <row r="17861" spans="1:1" s="556" customFormat="1" ht="12" hidden="1" customHeight="1">
      <c r="A17861" s="576"/>
    </row>
    <row r="17862" spans="1:1" s="556" customFormat="1" ht="12" hidden="1" customHeight="1">
      <c r="A17862" s="576"/>
    </row>
    <row r="17863" spans="1:1" s="556" customFormat="1" ht="12" hidden="1" customHeight="1">
      <c r="A17863" s="576"/>
    </row>
    <row r="17864" spans="1:1" s="556" customFormat="1" ht="12" hidden="1" customHeight="1">
      <c r="A17864" s="576"/>
    </row>
    <row r="17865" spans="1:1" s="556" customFormat="1" ht="12" hidden="1" customHeight="1">
      <c r="A17865" s="576"/>
    </row>
    <row r="17866" spans="1:1" s="556" customFormat="1" ht="12" hidden="1" customHeight="1">
      <c r="A17866" s="576"/>
    </row>
    <row r="17867" spans="1:1" s="556" customFormat="1" ht="12" hidden="1" customHeight="1">
      <c r="A17867" s="576"/>
    </row>
    <row r="17868" spans="1:1" s="556" customFormat="1" ht="12" hidden="1" customHeight="1">
      <c r="A17868" s="576"/>
    </row>
    <row r="17869" spans="1:1" s="556" customFormat="1" ht="12" hidden="1" customHeight="1">
      <c r="A17869" s="576"/>
    </row>
    <row r="17870" spans="1:1" s="556" customFormat="1" ht="12" hidden="1" customHeight="1">
      <c r="A17870" s="576"/>
    </row>
    <row r="17871" spans="1:1" s="556" customFormat="1" ht="12" hidden="1" customHeight="1">
      <c r="A17871" s="576"/>
    </row>
    <row r="17872" spans="1:1" s="556" customFormat="1" ht="12" hidden="1" customHeight="1">
      <c r="A17872" s="576"/>
    </row>
    <row r="17873" spans="1:1" s="556" customFormat="1" ht="12" hidden="1" customHeight="1">
      <c r="A17873" s="576"/>
    </row>
    <row r="17874" spans="1:1" s="556" customFormat="1" ht="12" hidden="1" customHeight="1">
      <c r="A17874" s="576"/>
    </row>
    <row r="17875" spans="1:1" s="556" customFormat="1" ht="12" hidden="1" customHeight="1">
      <c r="A17875" s="576"/>
    </row>
    <row r="17876" spans="1:1" s="556" customFormat="1" ht="12" hidden="1" customHeight="1">
      <c r="A17876" s="576"/>
    </row>
    <row r="17877" spans="1:1" s="556" customFormat="1" ht="12" hidden="1" customHeight="1">
      <c r="A17877" s="576"/>
    </row>
    <row r="17878" spans="1:1" s="556" customFormat="1" ht="12" hidden="1" customHeight="1">
      <c r="A17878" s="576"/>
    </row>
    <row r="17879" spans="1:1" s="556" customFormat="1" ht="12" hidden="1" customHeight="1">
      <c r="A17879" s="576"/>
    </row>
    <row r="17880" spans="1:1" s="556" customFormat="1" ht="12" hidden="1" customHeight="1">
      <c r="A17880" s="576"/>
    </row>
    <row r="17881" spans="1:1" s="556" customFormat="1" ht="12" hidden="1" customHeight="1">
      <c r="A17881" s="576"/>
    </row>
    <row r="17882" spans="1:1" s="556" customFormat="1" ht="12" hidden="1" customHeight="1">
      <c r="A17882" s="576"/>
    </row>
    <row r="17883" spans="1:1" s="556" customFormat="1" ht="12" hidden="1" customHeight="1">
      <c r="A17883" s="576"/>
    </row>
    <row r="17884" spans="1:1" s="556" customFormat="1" ht="12" hidden="1" customHeight="1">
      <c r="A17884" s="576"/>
    </row>
    <row r="17885" spans="1:1" s="556" customFormat="1" ht="12" hidden="1" customHeight="1">
      <c r="A17885" s="576"/>
    </row>
    <row r="17886" spans="1:1" s="556" customFormat="1" ht="12" hidden="1" customHeight="1">
      <c r="A17886" s="576"/>
    </row>
    <row r="17887" spans="1:1" s="556" customFormat="1" ht="12" hidden="1" customHeight="1">
      <c r="A17887" s="576"/>
    </row>
    <row r="17888" spans="1:1" s="556" customFormat="1" ht="12" hidden="1" customHeight="1">
      <c r="A17888" s="576"/>
    </row>
    <row r="17889" spans="1:1" s="556" customFormat="1" ht="12" hidden="1" customHeight="1">
      <c r="A17889" s="576"/>
    </row>
    <row r="17890" spans="1:1" s="556" customFormat="1" ht="12" hidden="1" customHeight="1">
      <c r="A17890" s="576"/>
    </row>
    <row r="17891" spans="1:1" s="556" customFormat="1" ht="12" hidden="1" customHeight="1">
      <c r="A17891" s="576"/>
    </row>
    <row r="17892" spans="1:1" s="556" customFormat="1" ht="12" hidden="1" customHeight="1">
      <c r="A17892" s="576"/>
    </row>
    <row r="17893" spans="1:1" s="556" customFormat="1" ht="12" hidden="1" customHeight="1">
      <c r="A17893" s="576"/>
    </row>
    <row r="17894" spans="1:1" s="556" customFormat="1" ht="12" hidden="1" customHeight="1">
      <c r="A17894" s="576"/>
    </row>
    <row r="17895" spans="1:1" s="556" customFormat="1" ht="12" hidden="1" customHeight="1">
      <c r="A17895" s="576"/>
    </row>
    <row r="17896" spans="1:1" s="556" customFormat="1" ht="12" hidden="1" customHeight="1">
      <c r="A17896" s="576"/>
    </row>
    <row r="17897" spans="1:1" s="556" customFormat="1" ht="12" hidden="1" customHeight="1">
      <c r="A17897" s="576"/>
    </row>
    <row r="17898" spans="1:1" s="556" customFormat="1" ht="12" hidden="1" customHeight="1">
      <c r="A17898" s="576"/>
    </row>
    <row r="17899" spans="1:1" s="556" customFormat="1" ht="12" hidden="1" customHeight="1">
      <c r="A17899" s="576"/>
    </row>
    <row r="17900" spans="1:1" s="556" customFormat="1" ht="12" hidden="1" customHeight="1">
      <c r="A17900" s="576"/>
    </row>
    <row r="17901" spans="1:1" s="556" customFormat="1" ht="12" hidden="1" customHeight="1">
      <c r="A17901" s="576"/>
    </row>
    <row r="17902" spans="1:1" s="556" customFormat="1" ht="12" hidden="1" customHeight="1">
      <c r="A17902" s="576"/>
    </row>
    <row r="17903" spans="1:1" s="556" customFormat="1" ht="12" hidden="1" customHeight="1">
      <c r="A17903" s="576"/>
    </row>
    <row r="17904" spans="1:1" s="556" customFormat="1" ht="12" hidden="1" customHeight="1">
      <c r="A17904" s="576"/>
    </row>
    <row r="17905" spans="1:1" s="556" customFormat="1" ht="12" hidden="1" customHeight="1">
      <c r="A17905" s="576"/>
    </row>
    <row r="17906" spans="1:1" s="556" customFormat="1" ht="12" hidden="1" customHeight="1">
      <c r="A17906" s="576"/>
    </row>
    <row r="17907" spans="1:1" s="556" customFormat="1" ht="12" hidden="1" customHeight="1">
      <c r="A17907" s="576"/>
    </row>
    <row r="17908" spans="1:1" s="556" customFormat="1" ht="12" hidden="1" customHeight="1">
      <c r="A17908" s="576"/>
    </row>
    <row r="17909" spans="1:1" s="556" customFormat="1" ht="12" hidden="1" customHeight="1">
      <c r="A17909" s="576"/>
    </row>
    <row r="17910" spans="1:1" s="556" customFormat="1" ht="12" hidden="1" customHeight="1">
      <c r="A17910" s="576"/>
    </row>
    <row r="17911" spans="1:1" s="556" customFormat="1" ht="12" hidden="1" customHeight="1">
      <c r="A17911" s="576"/>
    </row>
    <row r="17912" spans="1:1" s="556" customFormat="1" ht="12" hidden="1" customHeight="1">
      <c r="A17912" s="576"/>
    </row>
    <row r="17913" spans="1:1" s="556" customFormat="1" ht="12" hidden="1" customHeight="1">
      <c r="A17913" s="576"/>
    </row>
    <row r="17914" spans="1:1" s="556" customFormat="1" ht="12" hidden="1" customHeight="1">
      <c r="A17914" s="576"/>
    </row>
    <row r="17915" spans="1:1" s="556" customFormat="1" ht="12" hidden="1" customHeight="1">
      <c r="A17915" s="576"/>
    </row>
    <row r="17916" spans="1:1" s="556" customFormat="1" ht="12" hidden="1" customHeight="1">
      <c r="A17916" s="576"/>
    </row>
    <row r="17917" spans="1:1" s="556" customFormat="1" ht="12" hidden="1" customHeight="1">
      <c r="A17917" s="576"/>
    </row>
    <row r="17918" spans="1:1" s="556" customFormat="1" ht="12" hidden="1" customHeight="1">
      <c r="A17918" s="576"/>
    </row>
    <row r="17919" spans="1:1" s="556" customFormat="1" ht="12" hidden="1" customHeight="1">
      <c r="A17919" s="576"/>
    </row>
    <row r="17920" spans="1:1" s="556" customFormat="1" ht="12" hidden="1" customHeight="1">
      <c r="A17920" s="576"/>
    </row>
    <row r="17921" spans="1:1" s="556" customFormat="1" ht="12" hidden="1" customHeight="1">
      <c r="A17921" s="576"/>
    </row>
    <row r="17922" spans="1:1" s="556" customFormat="1" ht="12" hidden="1" customHeight="1">
      <c r="A17922" s="576"/>
    </row>
    <row r="17923" spans="1:1" s="556" customFormat="1" ht="12" hidden="1" customHeight="1">
      <c r="A17923" s="576"/>
    </row>
    <row r="17924" spans="1:1" s="556" customFormat="1" ht="12" hidden="1" customHeight="1">
      <c r="A17924" s="576"/>
    </row>
    <row r="17925" spans="1:1" s="556" customFormat="1" ht="12" hidden="1" customHeight="1">
      <c r="A17925" s="576"/>
    </row>
    <row r="17926" spans="1:1" s="556" customFormat="1" ht="12" hidden="1" customHeight="1">
      <c r="A17926" s="576"/>
    </row>
    <row r="17927" spans="1:1" s="556" customFormat="1" ht="12" hidden="1" customHeight="1">
      <c r="A17927" s="576"/>
    </row>
    <row r="17928" spans="1:1" s="556" customFormat="1" ht="12" hidden="1" customHeight="1">
      <c r="A17928" s="576"/>
    </row>
    <row r="17929" spans="1:1" s="556" customFormat="1" ht="12" hidden="1" customHeight="1">
      <c r="A17929" s="576"/>
    </row>
    <row r="17930" spans="1:1" s="556" customFormat="1" ht="12" hidden="1" customHeight="1">
      <c r="A17930" s="576"/>
    </row>
    <row r="17931" spans="1:1" s="556" customFormat="1" ht="12" hidden="1" customHeight="1">
      <c r="A17931" s="576"/>
    </row>
    <row r="17932" spans="1:1" s="556" customFormat="1" ht="12" hidden="1" customHeight="1">
      <c r="A17932" s="576"/>
    </row>
    <row r="17933" spans="1:1" s="556" customFormat="1" ht="12" hidden="1" customHeight="1">
      <c r="A17933" s="576"/>
    </row>
    <row r="17934" spans="1:1" s="556" customFormat="1" ht="12" hidden="1" customHeight="1">
      <c r="A17934" s="576"/>
    </row>
    <row r="17935" spans="1:1" s="556" customFormat="1" ht="12" hidden="1" customHeight="1">
      <c r="A17935" s="576"/>
    </row>
    <row r="17936" spans="1:1" s="556" customFormat="1" ht="12" hidden="1" customHeight="1">
      <c r="A17936" s="576"/>
    </row>
    <row r="17937" spans="1:1" s="556" customFormat="1" ht="12" hidden="1" customHeight="1">
      <c r="A17937" s="576"/>
    </row>
    <row r="17938" spans="1:1" s="556" customFormat="1" ht="12" hidden="1" customHeight="1">
      <c r="A17938" s="576"/>
    </row>
    <row r="17939" spans="1:1" s="556" customFormat="1" ht="12" hidden="1" customHeight="1">
      <c r="A17939" s="576"/>
    </row>
    <row r="17940" spans="1:1" s="556" customFormat="1" ht="12" hidden="1" customHeight="1">
      <c r="A17940" s="576"/>
    </row>
    <row r="17941" spans="1:1" s="556" customFormat="1" ht="12" hidden="1" customHeight="1">
      <c r="A17941" s="576"/>
    </row>
    <row r="17942" spans="1:1" s="556" customFormat="1" ht="12" hidden="1" customHeight="1">
      <c r="A17942" s="576"/>
    </row>
    <row r="17943" spans="1:1" s="556" customFormat="1" ht="12" hidden="1" customHeight="1">
      <c r="A17943" s="576"/>
    </row>
    <row r="17944" spans="1:1" s="556" customFormat="1" ht="12" hidden="1" customHeight="1">
      <c r="A17944" s="576"/>
    </row>
    <row r="17945" spans="1:1" s="556" customFormat="1" ht="12" hidden="1" customHeight="1">
      <c r="A17945" s="576"/>
    </row>
    <row r="17946" spans="1:1" s="556" customFormat="1" ht="12" hidden="1" customHeight="1">
      <c r="A17946" s="576"/>
    </row>
    <row r="17947" spans="1:1" s="556" customFormat="1" ht="12" hidden="1" customHeight="1">
      <c r="A17947" s="576"/>
    </row>
    <row r="17948" spans="1:1" s="556" customFormat="1" ht="12" hidden="1" customHeight="1">
      <c r="A17948" s="576"/>
    </row>
    <row r="17949" spans="1:1" s="556" customFormat="1" ht="12" hidden="1" customHeight="1">
      <c r="A17949" s="576"/>
    </row>
    <row r="17950" spans="1:1" s="556" customFormat="1" ht="12" hidden="1" customHeight="1">
      <c r="A17950" s="576"/>
    </row>
    <row r="17951" spans="1:1" s="556" customFormat="1" ht="12" hidden="1" customHeight="1">
      <c r="A17951" s="576"/>
    </row>
    <row r="17952" spans="1:1" s="556" customFormat="1" ht="12" hidden="1" customHeight="1">
      <c r="A17952" s="576"/>
    </row>
    <row r="17953" spans="1:1" s="556" customFormat="1" ht="12" hidden="1" customHeight="1">
      <c r="A17953" s="576"/>
    </row>
    <row r="17954" spans="1:1" s="556" customFormat="1" ht="12" hidden="1" customHeight="1">
      <c r="A17954" s="576"/>
    </row>
    <row r="17955" spans="1:1" s="556" customFormat="1" ht="12" hidden="1" customHeight="1">
      <c r="A17955" s="576"/>
    </row>
    <row r="17956" spans="1:1" s="556" customFormat="1" ht="12" hidden="1" customHeight="1">
      <c r="A17956" s="576"/>
    </row>
    <row r="17957" spans="1:1" s="556" customFormat="1" ht="12" hidden="1" customHeight="1">
      <c r="A17957" s="576"/>
    </row>
    <row r="17958" spans="1:1" s="556" customFormat="1" ht="12" hidden="1" customHeight="1">
      <c r="A17958" s="576"/>
    </row>
    <row r="17959" spans="1:1" s="556" customFormat="1" ht="12" hidden="1" customHeight="1">
      <c r="A17959" s="576"/>
    </row>
    <row r="17960" spans="1:1" s="556" customFormat="1" ht="12" hidden="1" customHeight="1">
      <c r="A17960" s="576"/>
    </row>
    <row r="17961" spans="1:1" s="556" customFormat="1" ht="12" hidden="1" customHeight="1">
      <c r="A17961" s="576"/>
    </row>
    <row r="17962" spans="1:1" s="556" customFormat="1" ht="12" hidden="1" customHeight="1">
      <c r="A17962" s="576"/>
    </row>
    <row r="17963" spans="1:1" s="556" customFormat="1" ht="12" hidden="1" customHeight="1">
      <c r="A17963" s="576"/>
    </row>
    <row r="17964" spans="1:1" s="556" customFormat="1" ht="12" hidden="1" customHeight="1">
      <c r="A17964" s="576"/>
    </row>
    <row r="17965" spans="1:1" s="556" customFormat="1" ht="12" hidden="1" customHeight="1">
      <c r="A17965" s="576"/>
    </row>
    <row r="17966" spans="1:1" s="556" customFormat="1" ht="12" hidden="1" customHeight="1">
      <c r="A17966" s="576"/>
    </row>
    <row r="17967" spans="1:1" s="556" customFormat="1" ht="12" hidden="1" customHeight="1">
      <c r="A17967" s="576"/>
    </row>
    <row r="17968" spans="1:1" s="556" customFormat="1" ht="12" hidden="1" customHeight="1">
      <c r="A17968" s="576"/>
    </row>
    <row r="17969" spans="1:1" s="556" customFormat="1" ht="12" hidden="1" customHeight="1">
      <c r="A17969" s="576"/>
    </row>
    <row r="17970" spans="1:1" s="556" customFormat="1" ht="12" hidden="1" customHeight="1">
      <c r="A17970" s="576"/>
    </row>
    <row r="17971" spans="1:1" s="556" customFormat="1" ht="12" hidden="1" customHeight="1">
      <c r="A17971" s="576"/>
    </row>
    <row r="17972" spans="1:1" s="556" customFormat="1" ht="12" hidden="1" customHeight="1">
      <c r="A17972" s="576"/>
    </row>
    <row r="17973" spans="1:1" s="556" customFormat="1" ht="12" hidden="1" customHeight="1">
      <c r="A17973" s="576"/>
    </row>
    <row r="17974" spans="1:1" s="556" customFormat="1" ht="12" hidden="1" customHeight="1">
      <c r="A17974" s="576"/>
    </row>
    <row r="17975" spans="1:1" s="556" customFormat="1" ht="12" hidden="1" customHeight="1">
      <c r="A17975" s="576"/>
    </row>
    <row r="17976" spans="1:1" s="556" customFormat="1" ht="12" hidden="1" customHeight="1">
      <c r="A17976" s="576"/>
    </row>
    <row r="17977" spans="1:1" s="556" customFormat="1" ht="12" hidden="1" customHeight="1">
      <c r="A17977" s="576"/>
    </row>
    <row r="17978" spans="1:1" s="556" customFormat="1" ht="12" hidden="1" customHeight="1">
      <c r="A17978" s="576"/>
    </row>
    <row r="17979" spans="1:1" s="556" customFormat="1" ht="12" hidden="1" customHeight="1">
      <c r="A17979" s="576"/>
    </row>
    <row r="17980" spans="1:1" s="556" customFormat="1" ht="12" hidden="1" customHeight="1">
      <c r="A17980" s="576"/>
    </row>
    <row r="17981" spans="1:1" s="556" customFormat="1" ht="12" hidden="1" customHeight="1">
      <c r="A17981" s="576"/>
    </row>
    <row r="17982" spans="1:1" s="556" customFormat="1" ht="12" hidden="1" customHeight="1">
      <c r="A17982" s="576"/>
    </row>
    <row r="17983" spans="1:1" s="556" customFormat="1" ht="12" hidden="1" customHeight="1">
      <c r="A17983" s="576"/>
    </row>
    <row r="17984" spans="1:1" s="556" customFormat="1" ht="12" hidden="1" customHeight="1">
      <c r="A17984" s="576"/>
    </row>
    <row r="17985" spans="1:1" s="556" customFormat="1" ht="12" hidden="1" customHeight="1">
      <c r="A17985" s="576"/>
    </row>
    <row r="17986" spans="1:1" s="556" customFormat="1" ht="12" hidden="1" customHeight="1">
      <c r="A17986" s="576"/>
    </row>
    <row r="17987" spans="1:1" s="556" customFormat="1" ht="12" hidden="1" customHeight="1">
      <c r="A17987" s="576"/>
    </row>
    <row r="17988" spans="1:1" s="556" customFormat="1" ht="12" hidden="1" customHeight="1">
      <c r="A17988" s="576"/>
    </row>
    <row r="17989" spans="1:1" s="556" customFormat="1" ht="12" hidden="1" customHeight="1">
      <c r="A17989" s="576"/>
    </row>
    <row r="17990" spans="1:1" s="556" customFormat="1" ht="12" hidden="1" customHeight="1">
      <c r="A17990" s="576"/>
    </row>
    <row r="17991" spans="1:1" s="556" customFormat="1" ht="12" hidden="1" customHeight="1">
      <c r="A17991" s="576"/>
    </row>
    <row r="17992" spans="1:1" s="556" customFormat="1" ht="12" hidden="1" customHeight="1">
      <c r="A17992" s="576"/>
    </row>
    <row r="17993" spans="1:1" s="556" customFormat="1" ht="12" hidden="1" customHeight="1">
      <c r="A17993" s="576"/>
    </row>
    <row r="17994" spans="1:1" s="556" customFormat="1" ht="12" hidden="1" customHeight="1">
      <c r="A17994" s="576"/>
    </row>
    <row r="17995" spans="1:1" s="556" customFormat="1" ht="12" hidden="1" customHeight="1">
      <c r="A17995" s="576"/>
    </row>
    <row r="17996" spans="1:1" s="556" customFormat="1" ht="12" hidden="1" customHeight="1">
      <c r="A17996" s="576"/>
    </row>
    <row r="17997" spans="1:1" s="556" customFormat="1" ht="12" hidden="1" customHeight="1">
      <c r="A17997" s="576"/>
    </row>
    <row r="17998" spans="1:1" s="556" customFormat="1" ht="12" hidden="1" customHeight="1">
      <c r="A17998" s="576"/>
    </row>
    <row r="17999" spans="1:1" s="556" customFormat="1" ht="12" hidden="1" customHeight="1">
      <c r="A17999" s="576"/>
    </row>
    <row r="18000" spans="1:1" s="556" customFormat="1" ht="12" hidden="1" customHeight="1">
      <c r="A18000" s="576"/>
    </row>
    <row r="18001" spans="1:1" s="556" customFormat="1" ht="12" hidden="1" customHeight="1">
      <c r="A18001" s="576"/>
    </row>
    <row r="18002" spans="1:1" s="556" customFormat="1" ht="12" hidden="1" customHeight="1">
      <c r="A18002" s="576"/>
    </row>
    <row r="18003" spans="1:1" s="556" customFormat="1" ht="12" hidden="1" customHeight="1">
      <c r="A18003" s="576"/>
    </row>
    <row r="18004" spans="1:1" s="556" customFormat="1" ht="12" hidden="1" customHeight="1">
      <c r="A18004" s="576"/>
    </row>
    <row r="18005" spans="1:1" s="556" customFormat="1" ht="12" hidden="1" customHeight="1">
      <c r="A18005" s="576"/>
    </row>
    <row r="18006" spans="1:1" s="556" customFormat="1" ht="12" hidden="1" customHeight="1">
      <c r="A18006" s="576"/>
    </row>
    <row r="18007" spans="1:1" s="556" customFormat="1" ht="12" hidden="1" customHeight="1">
      <c r="A18007" s="576"/>
    </row>
    <row r="18008" spans="1:1" s="556" customFormat="1" ht="12" hidden="1" customHeight="1">
      <c r="A18008" s="576"/>
    </row>
    <row r="18009" spans="1:1" s="556" customFormat="1" ht="12" hidden="1" customHeight="1">
      <c r="A18009" s="576"/>
    </row>
    <row r="18010" spans="1:1" s="556" customFormat="1" ht="12" hidden="1" customHeight="1">
      <c r="A18010" s="576"/>
    </row>
    <row r="18011" spans="1:1" s="556" customFormat="1" ht="12" hidden="1" customHeight="1">
      <c r="A18011" s="576"/>
    </row>
    <row r="18012" spans="1:1" s="556" customFormat="1" ht="12" hidden="1" customHeight="1">
      <c r="A18012" s="576"/>
    </row>
    <row r="18013" spans="1:1" s="556" customFormat="1" ht="12" hidden="1" customHeight="1">
      <c r="A18013" s="576"/>
    </row>
    <row r="18014" spans="1:1" s="556" customFormat="1" ht="12" hidden="1" customHeight="1">
      <c r="A18014" s="576"/>
    </row>
    <row r="18015" spans="1:1" s="556" customFormat="1" ht="12" hidden="1" customHeight="1">
      <c r="A18015" s="576"/>
    </row>
    <row r="18016" spans="1:1" s="556" customFormat="1" ht="12" hidden="1" customHeight="1">
      <c r="A18016" s="576"/>
    </row>
    <row r="18017" spans="1:1" s="556" customFormat="1" ht="12" hidden="1" customHeight="1">
      <c r="A18017" s="576"/>
    </row>
    <row r="18018" spans="1:1" s="556" customFormat="1" ht="12" hidden="1" customHeight="1">
      <c r="A18018" s="576"/>
    </row>
    <row r="18019" spans="1:1" s="556" customFormat="1" ht="12" hidden="1" customHeight="1">
      <c r="A18019" s="576"/>
    </row>
    <row r="18020" spans="1:1" s="556" customFormat="1" ht="12" hidden="1" customHeight="1">
      <c r="A18020" s="576"/>
    </row>
    <row r="18021" spans="1:1" s="556" customFormat="1" ht="12" hidden="1" customHeight="1">
      <c r="A18021" s="576"/>
    </row>
    <row r="18022" spans="1:1" s="556" customFormat="1" ht="12" hidden="1" customHeight="1">
      <c r="A18022" s="576"/>
    </row>
    <row r="18023" spans="1:1" s="556" customFormat="1" ht="12" hidden="1" customHeight="1">
      <c r="A18023" s="576"/>
    </row>
    <row r="18024" spans="1:1" s="556" customFormat="1" ht="12" hidden="1" customHeight="1">
      <c r="A18024" s="576"/>
    </row>
    <row r="18025" spans="1:1" s="556" customFormat="1" ht="12" hidden="1" customHeight="1">
      <c r="A18025" s="576"/>
    </row>
    <row r="18026" spans="1:1" s="556" customFormat="1" ht="12" hidden="1" customHeight="1">
      <c r="A18026" s="576"/>
    </row>
    <row r="18027" spans="1:1" s="556" customFormat="1" ht="12" hidden="1" customHeight="1">
      <c r="A18027" s="576"/>
    </row>
    <row r="18028" spans="1:1" s="556" customFormat="1" ht="12" hidden="1" customHeight="1">
      <c r="A18028" s="576"/>
    </row>
    <row r="18029" spans="1:1" s="556" customFormat="1" ht="12" hidden="1" customHeight="1">
      <c r="A18029" s="576"/>
    </row>
    <row r="18030" spans="1:1" s="556" customFormat="1" ht="12" hidden="1" customHeight="1">
      <c r="A18030" s="576"/>
    </row>
    <row r="18031" spans="1:1" s="556" customFormat="1" ht="12" hidden="1" customHeight="1">
      <c r="A18031" s="576"/>
    </row>
    <row r="18032" spans="1:1" s="556" customFormat="1" ht="12" hidden="1" customHeight="1">
      <c r="A18032" s="576"/>
    </row>
    <row r="18033" spans="1:1" s="556" customFormat="1" ht="12" hidden="1" customHeight="1">
      <c r="A18033" s="576"/>
    </row>
    <row r="18034" spans="1:1" s="556" customFormat="1" ht="12" hidden="1" customHeight="1">
      <c r="A18034" s="576"/>
    </row>
    <row r="18035" spans="1:1" s="556" customFormat="1" ht="12" hidden="1" customHeight="1">
      <c r="A18035" s="576"/>
    </row>
    <row r="18036" spans="1:1" s="556" customFormat="1" ht="12" hidden="1" customHeight="1">
      <c r="A18036" s="576"/>
    </row>
    <row r="18037" spans="1:1" s="556" customFormat="1" ht="12" hidden="1" customHeight="1">
      <c r="A18037" s="576"/>
    </row>
    <row r="18038" spans="1:1" s="556" customFormat="1" ht="12" hidden="1" customHeight="1">
      <c r="A18038" s="576"/>
    </row>
    <row r="18039" spans="1:1" s="556" customFormat="1" ht="12" hidden="1" customHeight="1">
      <c r="A18039" s="576"/>
    </row>
    <row r="18040" spans="1:1" s="556" customFormat="1" ht="12" hidden="1" customHeight="1">
      <c r="A18040" s="576"/>
    </row>
    <row r="18041" spans="1:1" s="556" customFormat="1" ht="12" hidden="1" customHeight="1">
      <c r="A18041" s="576"/>
    </row>
    <row r="18042" spans="1:1" s="556" customFormat="1" ht="12" hidden="1" customHeight="1">
      <c r="A18042" s="576"/>
    </row>
    <row r="18043" spans="1:1" s="556" customFormat="1" ht="12" hidden="1" customHeight="1">
      <c r="A18043" s="576"/>
    </row>
    <row r="18044" spans="1:1" s="556" customFormat="1" ht="12" hidden="1" customHeight="1">
      <c r="A18044" s="576"/>
    </row>
    <row r="18045" spans="1:1" s="556" customFormat="1" ht="12" hidden="1" customHeight="1">
      <c r="A18045" s="576"/>
    </row>
    <row r="18046" spans="1:1" s="556" customFormat="1" ht="12" hidden="1" customHeight="1">
      <c r="A18046" s="576"/>
    </row>
    <row r="18047" spans="1:1" s="556" customFormat="1" ht="12" hidden="1" customHeight="1">
      <c r="A18047" s="576"/>
    </row>
    <row r="18048" spans="1:1" s="556" customFormat="1" ht="12" hidden="1" customHeight="1">
      <c r="A18048" s="576"/>
    </row>
    <row r="18049" spans="1:1" s="556" customFormat="1" ht="12" hidden="1" customHeight="1">
      <c r="A18049" s="576"/>
    </row>
    <row r="18050" spans="1:1" s="556" customFormat="1" ht="12" hidden="1" customHeight="1">
      <c r="A18050" s="576"/>
    </row>
    <row r="18051" spans="1:1" s="556" customFormat="1" ht="12" hidden="1" customHeight="1">
      <c r="A18051" s="576"/>
    </row>
    <row r="18052" spans="1:1" s="556" customFormat="1" ht="12" hidden="1" customHeight="1">
      <c r="A18052" s="576"/>
    </row>
    <row r="18053" spans="1:1" s="556" customFormat="1" ht="12" hidden="1" customHeight="1">
      <c r="A18053" s="576"/>
    </row>
    <row r="18054" spans="1:1" s="556" customFormat="1" ht="12" hidden="1" customHeight="1">
      <c r="A18054" s="576"/>
    </row>
    <row r="18055" spans="1:1" s="556" customFormat="1" ht="12" hidden="1" customHeight="1">
      <c r="A18055" s="576"/>
    </row>
    <row r="18056" spans="1:1" s="556" customFormat="1" ht="12" hidden="1" customHeight="1">
      <c r="A18056" s="576"/>
    </row>
    <row r="18057" spans="1:1" s="556" customFormat="1" ht="12" hidden="1" customHeight="1">
      <c r="A18057" s="576"/>
    </row>
    <row r="18058" spans="1:1" s="556" customFormat="1" ht="12" hidden="1" customHeight="1">
      <c r="A18058" s="576"/>
    </row>
    <row r="18059" spans="1:1" s="556" customFormat="1" ht="12" hidden="1" customHeight="1">
      <c r="A18059" s="576"/>
    </row>
    <row r="18060" spans="1:1" s="556" customFormat="1" ht="12" hidden="1" customHeight="1">
      <c r="A18060" s="576"/>
    </row>
    <row r="18061" spans="1:1" s="556" customFormat="1" ht="12" hidden="1" customHeight="1">
      <c r="A18061" s="576"/>
    </row>
    <row r="18062" spans="1:1" s="556" customFormat="1" ht="12" hidden="1" customHeight="1">
      <c r="A18062" s="576"/>
    </row>
    <row r="18063" spans="1:1" s="556" customFormat="1" ht="12" hidden="1" customHeight="1">
      <c r="A18063" s="576"/>
    </row>
    <row r="18064" spans="1:1" s="556" customFormat="1" ht="12" hidden="1" customHeight="1">
      <c r="A18064" s="576"/>
    </row>
    <row r="18065" spans="1:1" s="556" customFormat="1" ht="12" hidden="1" customHeight="1">
      <c r="A18065" s="576"/>
    </row>
    <row r="18066" spans="1:1" s="556" customFormat="1" ht="12" hidden="1" customHeight="1">
      <c r="A18066" s="576"/>
    </row>
    <row r="18067" spans="1:1" s="556" customFormat="1" ht="12" hidden="1" customHeight="1">
      <c r="A18067" s="576"/>
    </row>
    <row r="18068" spans="1:1" s="556" customFormat="1" ht="12" hidden="1" customHeight="1">
      <c r="A18068" s="576"/>
    </row>
    <row r="18069" spans="1:1" s="556" customFormat="1" ht="12" hidden="1" customHeight="1">
      <c r="A18069" s="576"/>
    </row>
    <row r="18070" spans="1:1" s="556" customFormat="1" ht="12" hidden="1" customHeight="1">
      <c r="A18070" s="576"/>
    </row>
    <row r="18071" spans="1:1" s="556" customFormat="1" ht="12" hidden="1" customHeight="1">
      <c r="A18071" s="576"/>
    </row>
    <row r="18072" spans="1:1" s="556" customFormat="1" ht="12" hidden="1" customHeight="1">
      <c r="A18072" s="576"/>
    </row>
    <row r="18073" spans="1:1" s="556" customFormat="1" ht="12" hidden="1" customHeight="1">
      <c r="A18073" s="576"/>
    </row>
    <row r="18074" spans="1:1" s="556" customFormat="1" ht="12" hidden="1" customHeight="1">
      <c r="A18074" s="576"/>
    </row>
    <row r="18075" spans="1:1" s="556" customFormat="1" ht="12" hidden="1" customHeight="1">
      <c r="A18075" s="576"/>
    </row>
    <row r="18076" spans="1:1" s="556" customFormat="1" ht="12" hidden="1" customHeight="1">
      <c r="A18076" s="576"/>
    </row>
    <row r="18077" spans="1:1" s="556" customFormat="1" ht="12" hidden="1" customHeight="1">
      <c r="A18077" s="576"/>
    </row>
    <row r="18078" spans="1:1" s="556" customFormat="1" ht="12" hidden="1" customHeight="1">
      <c r="A18078" s="576"/>
    </row>
    <row r="18079" spans="1:1" s="556" customFormat="1" ht="12" hidden="1" customHeight="1">
      <c r="A18079" s="576"/>
    </row>
    <row r="18080" spans="1:1" s="556" customFormat="1" ht="12" hidden="1" customHeight="1">
      <c r="A18080" s="576"/>
    </row>
    <row r="18081" spans="1:1" s="556" customFormat="1" ht="12" hidden="1" customHeight="1">
      <c r="A18081" s="576"/>
    </row>
    <row r="18082" spans="1:1" s="556" customFormat="1" ht="12" hidden="1" customHeight="1">
      <c r="A18082" s="576"/>
    </row>
    <row r="18083" spans="1:1" s="556" customFormat="1" ht="12" hidden="1" customHeight="1">
      <c r="A18083" s="576"/>
    </row>
    <row r="18084" spans="1:1" s="556" customFormat="1" ht="12" hidden="1" customHeight="1">
      <c r="A18084" s="576"/>
    </row>
    <row r="18085" spans="1:1" s="556" customFormat="1" ht="12" hidden="1" customHeight="1">
      <c r="A18085" s="576"/>
    </row>
    <row r="18086" spans="1:1" s="556" customFormat="1" ht="12" hidden="1" customHeight="1">
      <c r="A18086" s="576"/>
    </row>
    <row r="18087" spans="1:1" s="556" customFormat="1" ht="12" hidden="1" customHeight="1">
      <c r="A18087" s="576"/>
    </row>
    <row r="18088" spans="1:1" s="556" customFormat="1" ht="12" hidden="1" customHeight="1">
      <c r="A18088" s="576"/>
    </row>
    <row r="18089" spans="1:1" s="556" customFormat="1" ht="12" hidden="1" customHeight="1">
      <c r="A18089" s="576"/>
    </row>
    <row r="18090" spans="1:1" s="556" customFormat="1" ht="12" hidden="1" customHeight="1">
      <c r="A18090" s="576"/>
    </row>
    <row r="18091" spans="1:1" s="556" customFormat="1" ht="12" hidden="1" customHeight="1">
      <c r="A18091" s="576"/>
    </row>
    <row r="18092" spans="1:1" s="556" customFormat="1" ht="12" hidden="1" customHeight="1">
      <c r="A18092" s="576"/>
    </row>
    <row r="18093" spans="1:1" s="556" customFormat="1" ht="12" hidden="1" customHeight="1">
      <c r="A18093" s="576"/>
    </row>
    <row r="18094" spans="1:1" s="556" customFormat="1" ht="12" hidden="1" customHeight="1">
      <c r="A18094" s="576"/>
    </row>
    <row r="18095" spans="1:1" s="556" customFormat="1" ht="12" hidden="1" customHeight="1">
      <c r="A18095" s="576"/>
    </row>
    <row r="18096" spans="1:1" s="556" customFormat="1" ht="12" hidden="1" customHeight="1">
      <c r="A18096" s="576"/>
    </row>
    <row r="18097" spans="1:1" s="556" customFormat="1" ht="12" hidden="1" customHeight="1">
      <c r="A18097" s="576"/>
    </row>
    <row r="18098" spans="1:1" s="556" customFormat="1" ht="12" hidden="1" customHeight="1">
      <c r="A18098" s="576"/>
    </row>
    <row r="18099" spans="1:1" s="556" customFormat="1" ht="12" hidden="1" customHeight="1">
      <c r="A18099" s="576"/>
    </row>
    <row r="18100" spans="1:1" s="556" customFormat="1" ht="12" hidden="1" customHeight="1">
      <c r="A18100" s="576"/>
    </row>
    <row r="18101" spans="1:1" s="556" customFormat="1" ht="12" hidden="1" customHeight="1">
      <c r="A18101" s="576"/>
    </row>
    <row r="18102" spans="1:1" s="556" customFormat="1" ht="12" hidden="1" customHeight="1">
      <c r="A18102" s="576"/>
    </row>
    <row r="18103" spans="1:1" s="556" customFormat="1" ht="12" hidden="1" customHeight="1">
      <c r="A18103" s="576"/>
    </row>
    <row r="18104" spans="1:1" s="556" customFormat="1" ht="12" hidden="1" customHeight="1">
      <c r="A18104" s="576"/>
    </row>
    <row r="18105" spans="1:1" s="556" customFormat="1" ht="12" hidden="1" customHeight="1">
      <c r="A18105" s="576"/>
    </row>
    <row r="18106" spans="1:1" s="556" customFormat="1" ht="12" hidden="1" customHeight="1">
      <c r="A18106" s="576"/>
    </row>
    <row r="18107" spans="1:1" s="556" customFormat="1" ht="12" hidden="1" customHeight="1">
      <c r="A18107" s="576"/>
    </row>
    <row r="18108" spans="1:1" s="556" customFormat="1" ht="12" hidden="1" customHeight="1">
      <c r="A18108" s="576"/>
    </row>
    <row r="18109" spans="1:1" s="556" customFormat="1" ht="12" hidden="1" customHeight="1">
      <c r="A18109" s="576"/>
    </row>
    <row r="18110" spans="1:1" s="556" customFormat="1" ht="12" hidden="1" customHeight="1">
      <c r="A18110" s="576"/>
    </row>
    <row r="18111" spans="1:1" s="556" customFormat="1" ht="12" hidden="1" customHeight="1">
      <c r="A18111" s="576"/>
    </row>
    <row r="18112" spans="1:1" s="556" customFormat="1" ht="12" hidden="1" customHeight="1">
      <c r="A18112" s="576"/>
    </row>
    <row r="18113" spans="1:1" s="556" customFormat="1" ht="12" hidden="1" customHeight="1">
      <c r="A18113" s="576"/>
    </row>
    <row r="18114" spans="1:1" s="556" customFormat="1" ht="12" hidden="1" customHeight="1">
      <c r="A18114" s="576"/>
    </row>
    <row r="18115" spans="1:1" s="556" customFormat="1" ht="12" hidden="1" customHeight="1">
      <c r="A18115" s="576"/>
    </row>
    <row r="18116" spans="1:1" s="556" customFormat="1" ht="12" hidden="1" customHeight="1">
      <c r="A18116" s="576"/>
    </row>
    <row r="18117" spans="1:1" s="556" customFormat="1" ht="12" hidden="1" customHeight="1">
      <c r="A18117" s="576"/>
    </row>
    <row r="18118" spans="1:1" s="556" customFormat="1" ht="12" hidden="1" customHeight="1">
      <c r="A18118" s="576"/>
    </row>
    <row r="18119" spans="1:1" s="556" customFormat="1" ht="12" hidden="1" customHeight="1">
      <c r="A18119" s="576"/>
    </row>
    <row r="18120" spans="1:1" s="556" customFormat="1" ht="12" hidden="1" customHeight="1">
      <c r="A18120" s="576"/>
    </row>
    <row r="18121" spans="1:1" s="556" customFormat="1" ht="12" hidden="1" customHeight="1">
      <c r="A18121" s="576"/>
    </row>
    <row r="18122" spans="1:1" s="556" customFormat="1" ht="12" hidden="1" customHeight="1">
      <c r="A18122" s="576"/>
    </row>
    <row r="18123" spans="1:1" s="556" customFormat="1" ht="12" hidden="1" customHeight="1">
      <c r="A18123" s="576"/>
    </row>
    <row r="18124" spans="1:1" s="556" customFormat="1" ht="12" hidden="1" customHeight="1">
      <c r="A18124" s="576"/>
    </row>
    <row r="18125" spans="1:1" s="556" customFormat="1" ht="12" hidden="1" customHeight="1">
      <c r="A18125" s="576"/>
    </row>
    <row r="18126" spans="1:1" s="556" customFormat="1" ht="12" hidden="1" customHeight="1">
      <c r="A18126" s="576"/>
    </row>
    <row r="18127" spans="1:1" s="556" customFormat="1" ht="12" hidden="1" customHeight="1">
      <c r="A18127" s="576"/>
    </row>
    <row r="18128" spans="1:1" s="556" customFormat="1" ht="12" hidden="1" customHeight="1">
      <c r="A18128" s="576"/>
    </row>
    <row r="18129" spans="1:1" s="556" customFormat="1" ht="12" hidden="1" customHeight="1">
      <c r="A18129" s="576"/>
    </row>
    <row r="18130" spans="1:1" s="556" customFormat="1" ht="12" hidden="1" customHeight="1">
      <c r="A18130" s="576"/>
    </row>
    <row r="18131" spans="1:1" s="556" customFormat="1" ht="12" hidden="1" customHeight="1">
      <c r="A18131" s="576"/>
    </row>
    <row r="18132" spans="1:1" s="556" customFormat="1" ht="12" hidden="1" customHeight="1">
      <c r="A18132" s="576"/>
    </row>
    <row r="18133" spans="1:1" s="556" customFormat="1" ht="12" hidden="1" customHeight="1">
      <c r="A18133" s="576"/>
    </row>
    <row r="18134" spans="1:1" s="556" customFormat="1" ht="12" hidden="1" customHeight="1">
      <c r="A18134" s="576"/>
    </row>
    <row r="18135" spans="1:1" s="556" customFormat="1" ht="12" hidden="1" customHeight="1">
      <c r="A18135" s="576"/>
    </row>
    <row r="18136" spans="1:1" s="556" customFormat="1" ht="12" hidden="1" customHeight="1">
      <c r="A18136" s="576"/>
    </row>
    <row r="18137" spans="1:1" s="556" customFormat="1" ht="12" hidden="1" customHeight="1">
      <c r="A18137" s="576"/>
    </row>
    <row r="18138" spans="1:1" s="556" customFormat="1" ht="12" hidden="1" customHeight="1">
      <c r="A18138" s="576"/>
    </row>
    <row r="18139" spans="1:1" s="556" customFormat="1" ht="12" hidden="1" customHeight="1">
      <c r="A18139" s="576"/>
    </row>
    <row r="18140" spans="1:1" s="556" customFormat="1" ht="12" hidden="1" customHeight="1">
      <c r="A18140" s="576"/>
    </row>
    <row r="18141" spans="1:1" s="556" customFormat="1" ht="12" hidden="1" customHeight="1">
      <c r="A18141" s="576"/>
    </row>
    <row r="18142" spans="1:1" s="556" customFormat="1" ht="12" hidden="1" customHeight="1">
      <c r="A18142" s="576"/>
    </row>
    <row r="18143" spans="1:1" s="556" customFormat="1" ht="12" hidden="1" customHeight="1">
      <c r="A18143" s="576"/>
    </row>
    <row r="18144" spans="1:1" s="556" customFormat="1" ht="12" hidden="1" customHeight="1">
      <c r="A18144" s="576"/>
    </row>
    <row r="18145" spans="1:1" s="556" customFormat="1" ht="12" hidden="1" customHeight="1">
      <c r="A18145" s="576"/>
    </row>
    <row r="18146" spans="1:1" s="556" customFormat="1" ht="12" hidden="1" customHeight="1">
      <c r="A18146" s="576"/>
    </row>
    <row r="18147" spans="1:1" s="556" customFormat="1" ht="12" hidden="1" customHeight="1">
      <c r="A18147" s="576"/>
    </row>
    <row r="18148" spans="1:1" s="556" customFormat="1" ht="12" hidden="1" customHeight="1">
      <c r="A18148" s="576"/>
    </row>
    <row r="18149" spans="1:1" s="556" customFormat="1" ht="12" hidden="1" customHeight="1">
      <c r="A18149" s="576"/>
    </row>
    <row r="18150" spans="1:1" s="556" customFormat="1" ht="12" hidden="1" customHeight="1">
      <c r="A18150" s="576"/>
    </row>
    <row r="18151" spans="1:1" s="556" customFormat="1" ht="12" hidden="1" customHeight="1">
      <c r="A18151" s="576"/>
    </row>
    <row r="18152" spans="1:1" s="556" customFormat="1" ht="12" hidden="1" customHeight="1">
      <c r="A18152" s="576"/>
    </row>
    <row r="18153" spans="1:1" s="556" customFormat="1" ht="12" hidden="1" customHeight="1">
      <c r="A18153" s="576"/>
    </row>
    <row r="18154" spans="1:1" s="556" customFormat="1" ht="12" hidden="1" customHeight="1">
      <c r="A18154" s="576"/>
    </row>
    <row r="18155" spans="1:1" s="556" customFormat="1" ht="12" hidden="1" customHeight="1">
      <c r="A18155" s="576"/>
    </row>
    <row r="18156" spans="1:1" s="556" customFormat="1" ht="12" hidden="1" customHeight="1">
      <c r="A18156" s="576"/>
    </row>
    <row r="18157" spans="1:1" s="556" customFormat="1" ht="12" hidden="1" customHeight="1">
      <c r="A18157" s="576"/>
    </row>
    <row r="18158" spans="1:1" s="556" customFormat="1" ht="12" hidden="1" customHeight="1">
      <c r="A18158" s="576"/>
    </row>
    <row r="18159" spans="1:1" s="556" customFormat="1" ht="12" hidden="1" customHeight="1">
      <c r="A18159" s="576"/>
    </row>
    <row r="18160" spans="1:1" s="556" customFormat="1" ht="12" hidden="1" customHeight="1">
      <c r="A18160" s="576"/>
    </row>
    <row r="18161" spans="1:1" s="556" customFormat="1" ht="12" hidden="1" customHeight="1">
      <c r="A18161" s="576"/>
    </row>
    <row r="18162" spans="1:1" s="556" customFormat="1" ht="12" hidden="1" customHeight="1">
      <c r="A18162" s="576"/>
    </row>
    <row r="18163" spans="1:1" s="556" customFormat="1" ht="12" hidden="1" customHeight="1">
      <c r="A18163" s="576"/>
    </row>
    <row r="18164" spans="1:1" s="556" customFormat="1" ht="12" hidden="1" customHeight="1">
      <c r="A18164" s="576"/>
    </row>
    <row r="18165" spans="1:1" s="556" customFormat="1" ht="12" hidden="1" customHeight="1">
      <c r="A18165" s="576"/>
    </row>
    <row r="18166" spans="1:1" s="556" customFormat="1" ht="12" hidden="1" customHeight="1">
      <c r="A18166" s="576"/>
    </row>
    <row r="18167" spans="1:1" s="556" customFormat="1" ht="12" hidden="1" customHeight="1">
      <c r="A18167" s="576"/>
    </row>
    <row r="18168" spans="1:1" s="556" customFormat="1" ht="12" hidden="1" customHeight="1">
      <c r="A18168" s="576"/>
    </row>
    <row r="18169" spans="1:1" s="556" customFormat="1" ht="12" hidden="1" customHeight="1">
      <c r="A18169" s="576"/>
    </row>
    <row r="18170" spans="1:1" s="556" customFormat="1" ht="12" hidden="1" customHeight="1">
      <c r="A18170" s="576"/>
    </row>
    <row r="18171" spans="1:1" s="556" customFormat="1" ht="12" hidden="1" customHeight="1">
      <c r="A18171" s="576"/>
    </row>
    <row r="18172" spans="1:1" s="556" customFormat="1" ht="12" hidden="1" customHeight="1">
      <c r="A18172" s="576"/>
    </row>
    <row r="18173" spans="1:1" s="556" customFormat="1" ht="12" hidden="1" customHeight="1">
      <c r="A18173" s="576"/>
    </row>
    <row r="18174" spans="1:1" s="556" customFormat="1" ht="12" hidden="1" customHeight="1">
      <c r="A18174" s="576"/>
    </row>
    <row r="18175" spans="1:1" s="556" customFormat="1" ht="12" hidden="1" customHeight="1">
      <c r="A18175" s="576"/>
    </row>
    <row r="18176" spans="1:1" s="556" customFormat="1" ht="12" hidden="1" customHeight="1">
      <c r="A18176" s="576"/>
    </row>
    <row r="18177" spans="1:1" s="556" customFormat="1" ht="12" hidden="1" customHeight="1">
      <c r="A18177" s="576"/>
    </row>
    <row r="18178" spans="1:1" s="556" customFormat="1" ht="12" hidden="1" customHeight="1">
      <c r="A18178" s="576"/>
    </row>
    <row r="18179" spans="1:1" s="556" customFormat="1" ht="12" hidden="1" customHeight="1">
      <c r="A18179" s="576"/>
    </row>
    <row r="18180" spans="1:1" s="556" customFormat="1" ht="12" hidden="1" customHeight="1">
      <c r="A18180" s="576"/>
    </row>
    <row r="18181" spans="1:1" s="556" customFormat="1" ht="12" hidden="1" customHeight="1">
      <c r="A18181" s="576"/>
    </row>
    <row r="18182" spans="1:1" s="556" customFormat="1" ht="12" hidden="1" customHeight="1">
      <c r="A18182" s="576"/>
    </row>
    <row r="18183" spans="1:1" s="556" customFormat="1" ht="12" hidden="1" customHeight="1">
      <c r="A18183" s="576"/>
    </row>
    <row r="18184" spans="1:1" s="556" customFormat="1" ht="12" hidden="1" customHeight="1">
      <c r="A18184" s="576"/>
    </row>
    <row r="18185" spans="1:1" s="556" customFormat="1" ht="12" hidden="1" customHeight="1">
      <c r="A18185" s="576"/>
    </row>
    <row r="18186" spans="1:1" s="556" customFormat="1" ht="12" hidden="1" customHeight="1">
      <c r="A18186" s="576"/>
    </row>
    <row r="18187" spans="1:1" s="556" customFormat="1" ht="12" hidden="1" customHeight="1">
      <c r="A18187" s="576"/>
    </row>
    <row r="18188" spans="1:1" s="556" customFormat="1" ht="12" hidden="1" customHeight="1">
      <c r="A18188" s="576"/>
    </row>
    <row r="18189" spans="1:1" s="556" customFormat="1" ht="12" hidden="1" customHeight="1">
      <c r="A18189" s="576"/>
    </row>
    <row r="18190" spans="1:1" s="556" customFormat="1" ht="12" hidden="1" customHeight="1">
      <c r="A18190" s="576"/>
    </row>
    <row r="18191" spans="1:1" s="556" customFormat="1" ht="12" hidden="1" customHeight="1">
      <c r="A18191" s="576"/>
    </row>
    <row r="18192" spans="1:1" s="556" customFormat="1" ht="12" hidden="1" customHeight="1">
      <c r="A18192" s="576"/>
    </row>
    <row r="18193" spans="1:1" s="556" customFormat="1" ht="12" hidden="1" customHeight="1">
      <c r="A18193" s="576"/>
    </row>
    <row r="18194" spans="1:1" s="556" customFormat="1" ht="12" hidden="1" customHeight="1">
      <c r="A18194" s="576"/>
    </row>
    <row r="18195" spans="1:1" s="556" customFormat="1" ht="12" hidden="1" customHeight="1">
      <c r="A18195" s="576"/>
    </row>
    <row r="18196" spans="1:1" s="556" customFormat="1" ht="12" hidden="1" customHeight="1">
      <c r="A18196" s="576"/>
    </row>
    <row r="18197" spans="1:1" s="556" customFormat="1" ht="12" hidden="1" customHeight="1">
      <c r="A18197" s="576"/>
    </row>
    <row r="18198" spans="1:1" s="556" customFormat="1" ht="12" hidden="1" customHeight="1">
      <c r="A18198" s="576"/>
    </row>
    <row r="18199" spans="1:1" s="556" customFormat="1" ht="12" hidden="1" customHeight="1">
      <c r="A18199" s="576"/>
    </row>
    <row r="18200" spans="1:1" s="556" customFormat="1" ht="12" hidden="1" customHeight="1">
      <c r="A18200" s="576"/>
    </row>
    <row r="18201" spans="1:1" s="556" customFormat="1" ht="12" hidden="1" customHeight="1">
      <c r="A18201" s="576"/>
    </row>
    <row r="18202" spans="1:1" s="556" customFormat="1" ht="12" hidden="1" customHeight="1">
      <c r="A18202" s="576"/>
    </row>
    <row r="18203" spans="1:1" s="556" customFormat="1" ht="12" hidden="1" customHeight="1">
      <c r="A18203" s="576"/>
    </row>
    <row r="18204" spans="1:1" s="556" customFormat="1" ht="12" hidden="1" customHeight="1">
      <c r="A18204" s="576"/>
    </row>
    <row r="18205" spans="1:1" s="556" customFormat="1" ht="12" hidden="1" customHeight="1">
      <c r="A18205" s="576"/>
    </row>
    <row r="18206" spans="1:1" s="556" customFormat="1" ht="12" hidden="1" customHeight="1">
      <c r="A18206" s="576"/>
    </row>
    <row r="18207" spans="1:1" s="556" customFormat="1" ht="12" hidden="1" customHeight="1">
      <c r="A18207" s="576"/>
    </row>
    <row r="18208" spans="1:1" s="556" customFormat="1" ht="12" hidden="1" customHeight="1">
      <c r="A18208" s="576"/>
    </row>
    <row r="18209" spans="1:1" s="556" customFormat="1" ht="12" hidden="1" customHeight="1">
      <c r="A18209" s="576"/>
    </row>
    <row r="18210" spans="1:1" s="556" customFormat="1" ht="12" hidden="1" customHeight="1">
      <c r="A18210" s="576"/>
    </row>
    <row r="18211" spans="1:1" s="556" customFormat="1" ht="12" hidden="1" customHeight="1">
      <c r="A18211" s="576"/>
    </row>
    <row r="18212" spans="1:1" s="556" customFormat="1" ht="12" hidden="1" customHeight="1">
      <c r="A18212" s="576"/>
    </row>
    <row r="18213" spans="1:1" s="556" customFormat="1" ht="12" hidden="1" customHeight="1">
      <c r="A18213" s="576"/>
    </row>
    <row r="18214" spans="1:1" s="556" customFormat="1" ht="12" hidden="1" customHeight="1">
      <c r="A18214" s="576"/>
    </row>
    <row r="18215" spans="1:1" s="556" customFormat="1" ht="12" hidden="1" customHeight="1">
      <c r="A18215" s="576"/>
    </row>
    <row r="18216" spans="1:1" s="556" customFormat="1" ht="12" hidden="1" customHeight="1">
      <c r="A18216" s="576"/>
    </row>
    <row r="18217" spans="1:1" s="556" customFormat="1" ht="12" hidden="1" customHeight="1">
      <c r="A18217" s="576"/>
    </row>
    <row r="18218" spans="1:1" s="556" customFormat="1" ht="12" hidden="1" customHeight="1">
      <c r="A18218" s="576"/>
    </row>
    <row r="18219" spans="1:1" s="556" customFormat="1" ht="12" hidden="1" customHeight="1">
      <c r="A18219" s="576"/>
    </row>
    <row r="18220" spans="1:1" s="556" customFormat="1" ht="12" hidden="1" customHeight="1">
      <c r="A18220" s="576"/>
    </row>
    <row r="18221" spans="1:1" s="556" customFormat="1" ht="12" hidden="1" customHeight="1">
      <c r="A18221" s="576"/>
    </row>
    <row r="18222" spans="1:1" s="556" customFormat="1" ht="12" hidden="1" customHeight="1">
      <c r="A18222" s="576"/>
    </row>
    <row r="18223" spans="1:1" s="556" customFormat="1" ht="12" hidden="1" customHeight="1">
      <c r="A18223" s="576"/>
    </row>
    <row r="18224" spans="1:1" s="556" customFormat="1" ht="12" hidden="1" customHeight="1">
      <c r="A18224" s="576"/>
    </row>
    <row r="18225" spans="1:1" s="556" customFormat="1" ht="12" hidden="1" customHeight="1">
      <c r="A18225" s="576"/>
    </row>
    <row r="18226" spans="1:1" s="556" customFormat="1" ht="12" hidden="1" customHeight="1">
      <c r="A18226" s="576"/>
    </row>
    <row r="18227" spans="1:1" s="556" customFormat="1" ht="12" hidden="1" customHeight="1">
      <c r="A18227" s="576"/>
    </row>
    <row r="18228" spans="1:1" s="556" customFormat="1" ht="12" hidden="1" customHeight="1">
      <c r="A18228" s="576"/>
    </row>
    <row r="18229" spans="1:1" s="556" customFormat="1" ht="12" hidden="1" customHeight="1">
      <c r="A18229" s="576"/>
    </row>
    <row r="18230" spans="1:1" s="556" customFormat="1" ht="12" hidden="1" customHeight="1">
      <c r="A18230" s="576"/>
    </row>
    <row r="18231" spans="1:1" s="556" customFormat="1" ht="12" hidden="1" customHeight="1">
      <c r="A18231" s="576"/>
    </row>
    <row r="18232" spans="1:1" s="556" customFormat="1" ht="12" hidden="1" customHeight="1">
      <c r="A18232" s="576"/>
    </row>
    <row r="18233" spans="1:1" s="556" customFormat="1" ht="12" hidden="1" customHeight="1">
      <c r="A18233" s="576"/>
    </row>
    <row r="18234" spans="1:1" s="556" customFormat="1" ht="12" hidden="1" customHeight="1">
      <c r="A18234" s="576"/>
    </row>
    <row r="18235" spans="1:1" s="556" customFormat="1" ht="12" hidden="1" customHeight="1">
      <c r="A18235" s="576"/>
    </row>
    <row r="18236" spans="1:1" s="556" customFormat="1" ht="12" hidden="1" customHeight="1">
      <c r="A18236" s="576"/>
    </row>
    <row r="18237" spans="1:1" s="556" customFormat="1" ht="12" hidden="1" customHeight="1">
      <c r="A18237" s="576"/>
    </row>
    <row r="18238" spans="1:1" s="556" customFormat="1" ht="12" hidden="1" customHeight="1">
      <c r="A18238" s="576"/>
    </row>
    <row r="18239" spans="1:1" s="556" customFormat="1" ht="12" hidden="1" customHeight="1">
      <c r="A18239" s="576"/>
    </row>
    <row r="18240" spans="1:1" s="556" customFormat="1" ht="12" hidden="1" customHeight="1">
      <c r="A18240" s="576"/>
    </row>
    <row r="18241" spans="1:1" s="556" customFormat="1" ht="12" hidden="1" customHeight="1">
      <c r="A18241" s="576"/>
    </row>
    <row r="18242" spans="1:1" s="556" customFormat="1" ht="12" hidden="1" customHeight="1">
      <c r="A18242" s="576"/>
    </row>
    <row r="18243" spans="1:1" s="556" customFormat="1" ht="12" hidden="1" customHeight="1">
      <c r="A18243" s="576"/>
    </row>
    <row r="18244" spans="1:1" s="556" customFormat="1" ht="12" hidden="1" customHeight="1">
      <c r="A18244" s="576"/>
    </row>
    <row r="18245" spans="1:1" s="556" customFormat="1" ht="12" hidden="1" customHeight="1">
      <c r="A18245" s="576"/>
    </row>
    <row r="18246" spans="1:1" s="556" customFormat="1" ht="12" hidden="1" customHeight="1">
      <c r="A18246" s="576"/>
    </row>
    <row r="18247" spans="1:1" s="556" customFormat="1" ht="12" hidden="1" customHeight="1">
      <c r="A18247" s="576"/>
    </row>
    <row r="18248" spans="1:1" s="556" customFormat="1" ht="12" hidden="1" customHeight="1">
      <c r="A18248" s="576"/>
    </row>
    <row r="18249" spans="1:1" s="556" customFormat="1" ht="12" hidden="1" customHeight="1">
      <c r="A18249" s="576"/>
    </row>
    <row r="18250" spans="1:1" s="556" customFormat="1" ht="12" hidden="1" customHeight="1">
      <c r="A18250" s="576"/>
    </row>
    <row r="18251" spans="1:1" s="556" customFormat="1" ht="12" hidden="1" customHeight="1">
      <c r="A18251" s="576"/>
    </row>
    <row r="18252" spans="1:1" s="556" customFormat="1" ht="12" hidden="1" customHeight="1">
      <c r="A18252" s="576"/>
    </row>
    <row r="18253" spans="1:1" s="556" customFormat="1" ht="12" hidden="1" customHeight="1">
      <c r="A18253" s="576"/>
    </row>
    <row r="18254" spans="1:1" s="556" customFormat="1" ht="12" hidden="1" customHeight="1">
      <c r="A18254" s="576"/>
    </row>
    <row r="18255" spans="1:1" s="556" customFormat="1" ht="12" hidden="1" customHeight="1">
      <c r="A18255" s="576"/>
    </row>
    <row r="18256" spans="1:1" s="556" customFormat="1" ht="12" hidden="1" customHeight="1">
      <c r="A18256" s="576"/>
    </row>
    <row r="18257" spans="1:1" s="556" customFormat="1" ht="12" hidden="1" customHeight="1">
      <c r="A18257" s="576"/>
    </row>
    <row r="18258" spans="1:1" s="556" customFormat="1" ht="12" hidden="1" customHeight="1">
      <c r="A18258" s="576"/>
    </row>
    <row r="18259" spans="1:1" s="556" customFormat="1" ht="12" hidden="1" customHeight="1">
      <c r="A18259" s="576"/>
    </row>
    <row r="18260" spans="1:1" s="556" customFormat="1" ht="12" hidden="1" customHeight="1">
      <c r="A18260" s="576"/>
    </row>
    <row r="18261" spans="1:1" s="556" customFormat="1" ht="12" hidden="1" customHeight="1">
      <c r="A18261" s="576"/>
    </row>
    <row r="18262" spans="1:1" s="556" customFormat="1" ht="12" hidden="1" customHeight="1">
      <c r="A18262" s="576"/>
    </row>
    <row r="18263" spans="1:1" s="556" customFormat="1" ht="12" hidden="1" customHeight="1">
      <c r="A18263" s="576"/>
    </row>
    <row r="18264" spans="1:1" s="556" customFormat="1" ht="12" hidden="1" customHeight="1">
      <c r="A18264" s="576"/>
    </row>
    <row r="18265" spans="1:1" s="556" customFormat="1" ht="12" hidden="1" customHeight="1">
      <c r="A18265" s="576"/>
    </row>
    <row r="18266" spans="1:1" s="556" customFormat="1" ht="12" hidden="1" customHeight="1">
      <c r="A18266" s="576"/>
    </row>
    <row r="18267" spans="1:1" s="556" customFormat="1" ht="12" hidden="1" customHeight="1">
      <c r="A18267" s="576"/>
    </row>
    <row r="18268" spans="1:1" s="556" customFormat="1" ht="12" hidden="1" customHeight="1">
      <c r="A18268" s="576"/>
    </row>
    <row r="18269" spans="1:1" s="556" customFormat="1" ht="12" hidden="1" customHeight="1">
      <c r="A18269" s="576"/>
    </row>
    <row r="18270" spans="1:1" s="556" customFormat="1" ht="12" hidden="1" customHeight="1">
      <c r="A18270" s="576"/>
    </row>
    <row r="18271" spans="1:1" s="556" customFormat="1" ht="12" hidden="1" customHeight="1">
      <c r="A18271" s="576"/>
    </row>
    <row r="18272" spans="1:1" s="556" customFormat="1" ht="12" hidden="1" customHeight="1">
      <c r="A18272" s="576"/>
    </row>
    <row r="18273" spans="1:1" s="556" customFormat="1" ht="12" hidden="1" customHeight="1">
      <c r="A18273" s="576"/>
    </row>
    <row r="18274" spans="1:1" s="556" customFormat="1" ht="12" hidden="1" customHeight="1">
      <c r="A18274" s="576"/>
    </row>
    <row r="18275" spans="1:1" s="556" customFormat="1" ht="12" hidden="1" customHeight="1">
      <c r="A18275" s="576"/>
    </row>
    <row r="18276" spans="1:1" s="556" customFormat="1" ht="12" hidden="1" customHeight="1">
      <c r="A18276" s="576"/>
    </row>
    <row r="18277" spans="1:1" s="556" customFormat="1" ht="12" hidden="1" customHeight="1">
      <c r="A18277" s="576"/>
    </row>
    <row r="18278" spans="1:1" s="556" customFormat="1" ht="12" hidden="1" customHeight="1">
      <c r="A18278" s="576"/>
    </row>
    <row r="18279" spans="1:1" s="556" customFormat="1" ht="12" hidden="1" customHeight="1">
      <c r="A18279" s="576"/>
    </row>
    <row r="18280" spans="1:1" s="556" customFormat="1" ht="12" hidden="1" customHeight="1">
      <c r="A18280" s="576"/>
    </row>
    <row r="18281" spans="1:1" s="556" customFormat="1" ht="12" hidden="1" customHeight="1">
      <c r="A18281" s="576"/>
    </row>
    <row r="18282" spans="1:1" s="556" customFormat="1" ht="12" hidden="1" customHeight="1">
      <c r="A18282" s="576"/>
    </row>
    <row r="18283" spans="1:1" s="556" customFormat="1" ht="12" hidden="1" customHeight="1">
      <c r="A18283" s="576"/>
    </row>
    <row r="18284" spans="1:1" s="556" customFormat="1" ht="12" hidden="1" customHeight="1">
      <c r="A18284" s="576"/>
    </row>
    <row r="18285" spans="1:1" s="556" customFormat="1" ht="12" hidden="1" customHeight="1">
      <c r="A18285" s="576"/>
    </row>
    <row r="18286" spans="1:1" s="556" customFormat="1" ht="12" hidden="1" customHeight="1">
      <c r="A18286" s="576"/>
    </row>
    <row r="18287" spans="1:1" s="556" customFormat="1" ht="12" hidden="1" customHeight="1">
      <c r="A18287" s="576"/>
    </row>
    <row r="18288" spans="1:1" s="556" customFormat="1" ht="12" hidden="1" customHeight="1">
      <c r="A18288" s="576"/>
    </row>
    <row r="18289" spans="1:1" s="556" customFormat="1" ht="12" hidden="1" customHeight="1">
      <c r="A18289" s="576"/>
    </row>
    <row r="18290" spans="1:1" s="556" customFormat="1" ht="12" hidden="1" customHeight="1">
      <c r="A18290" s="576"/>
    </row>
    <row r="18291" spans="1:1" s="556" customFormat="1" ht="12" hidden="1" customHeight="1">
      <c r="A18291" s="576"/>
    </row>
    <row r="18292" spans="1:1" s="556" customFormat="1" ht="12" hidden="1" customHeight="1">
      <c r="A18292" s="576"/>
    </row>
    <row r="18293" spans="1:1" s="556" customFormat="1" ht="12" hidden="1" customHeight="1">
      <c r="A18293" s="576"/>
    </row>
    <row r="18294" spans="1:1" s="556" customFormat="1" ht="12" hidden="1" customHeight="1">
      <c r="A18294" s="576"/>
    </row>
    <row r="18295" spans="1:1" s="556" customFormat="1" ht="12" hidden="1" customHeight="1">
      <c r="A18295" s="576"/>
    </row>
    <row r="18296" spans="1:1" s="556" customFormat="1" ht="12" hidden="1" customHeight="1">
      <c r="A18296" s="576"/>
    </row>
    <row r="18297" spans="1:1" s="556" customFormat="1" ht="12" hidden="1" customHeight="1">
      <c r="A18297" s="576"/>
    </row>
    <row r="18298" spans="1:1" s="556" customFormat="1" ht="12" hidden="1" customHeight="1">
      <c r="A18298" s="576"/>
    </row>
    <row r="18299" spans="1:1" s="556" customFormat="1" ht="12" hidden="1" customHeight="1">
      <c r="A18299" s="576"/>
    </row>
    <row r="18300" spans="1:1" s="556" customFormat="1" ht="12" hidden="1" customHeight="1">
      <c r="A18300" s="576"/>
    </row>
    <row r="18301" spans="1:1" s="556" customFormat="1" ht="12" hidden="1" customHeight="1">
      <c r="A18301" s="576"/>
    </row>
    <row r="18302" spans="1:1" s="556" customFormat="1" ht="12" hidden="1" customHeight="1">
      <c r="A18302" s="576"/>
    </row>
    <row r="18303" spans="1:1" s="556" customFormat="1" ht="12" hidden="1" customHeight="1">
      <c r="A18303" s="576"/>
    </row>
    <row r="18304" spans="1:1" s="556" customFormat="1" ht="12" hidden="1" customHeight="1">
      <c r="A18304" s="576"/>
    </row>
    <row r="18305" spans="1:1" s="556" customFormat="1" ht="12" hidden="1" customHeight="1">
      <c r="A18305" s="576"/>
    </row>
    <row r="18306" spans="1:1" s="556" customFormat="1" ht="12" hidden="1" customHeight="1">
      <c r="A18306" s="576"/>
    </row>
    <row r="18307" spans="1:1" s="556" customFormat="1" ht="12" hidden="1" customHeight="1">
      <c r="A18307" s="576"/>
    </row>
    <row r="18308" spans="1:1" s="556" customFormat="1" ht="12" hidden="1" customHeight="1">
      <c r="A18308" s="576"/>
    </row>
    <row r="18309" spans="1:1" s="556" customFormat="1" ht="12" hidden="1" customHeight="1">
      <c r="A18309" s="576"/>
    </row>
    <row r="18310" spans="1:1" s="556" customFormat="1" ht="12" hidden="1" customHeight="1">
      <c r="A18310" s="576"/>
    </row>
    <row r="18311" spans="1:1" s="556" customFormat="1" ht="12" hidden="1" customHeight="1">
      <c r="A18311" s="576"/>
    </row>
    <row r="18312" spans="1:1" s="556" customFormat="1" ht="12" hidden="1" customHeight="1">
      <c r="A18312" s="576"/>
    </row>
    <row r="18313" spans="1:1" s="556" customFormat="1" ht="12" hidden="1" customHeight="1">
      <c r="A18313" s="576"/>
    </row>
    <row r="18314" spans="1:1" s="556" customFormat="1" ht="12" hidden="1" customHeight="1">
      <c r="A18314" s="576"/>
    </row>
    <row r="18315" spans="1:1" s="556" customFormat="1" ht="12" hidden="1" customHeight="1">
      <c r="A18315" s="576"/>
    </row>
    <row r="18316" spans="1:1" s="556" customFormat="1" ht="12" hidden="1" customHeight="1">
      <c r="A18316" s="576"/>
    </row>
    <row r="18317" spans="1:1" s="556" customFormat="1" ht="12" hidden="1" customHeight="1">
      <c r="A18317" s="576"/>
    </row>
    <row r="18318" spans="1:1" s="556" customFormat="1" ht="12" hidden="1" customHeight="1">
      <c r="A18318" s="576"/>
    </row>
    <row r="18319" spans="1:1" s="556" customFormat="1" ht="12" hidden="1" customHeight="1">
      <c r="A18319" s="576"/>
    </row>
    <row r="18320" spans="1:1" s="556" customFormat="1" ht="12" hidden="1" customHeight="1">
      <c r="A18320" s="576"/>
    </row>
    <row r="18321" spans="1:1" s="556" customFormat="1" ht="12" hidden="1" customHeight="1">
      <c r="A18321" s="576"/>
    </row>
    <row r="18322" spans="1:1" s="556" customFormat="1" ht="12" hidden="1" customHeight="1">
      <c r="A18322" s="576"/>
    </row>
    <row r="18323" spans="1:1" s="556" customFormat="1" ht="12" hidden="1" customHeight="1">
      <c r="A18323" s="576"/>
    </row>
    <row r="18324" spans="1:1" s="556" customFormat="1" ht="12" hidden="1" customHeight="1">
      <c r="A18324" s="576"/>
    </row>
    <row r="18325" spans="1:1" s="556" customFormat="1" ht="12" hidden="1" customHeight="1">
      <c r="A18325" s="576"/>
    </row>
    <row r="18326" spans="1:1" s="556" customFormat="1" ht="12" hidden="1" customHeight="1">
      <c r="A18326" s="576"/>
    </row>
    <row r="18327" spans="1:1" s="556" customFormat="1" ht="12" hidden="1" customHeight="1">
      <c r="A18327" s="576"/>
    </row>
    <row r="18328" spans="1:1" s="556" customFormat="1" ht="12" hidden="1" customHeight="1">
      <c r="A18328" s="576"/>
    </row>
    <row r="18329" spans="1:1" s="556" customFormat="1" ht="12" hidden="1" customHeight="1">
      <c r="A18329" s="576"/>
    </row>
    <row r="18330" spans="1:1" s="556" customFormat="1" ht="12" hidden="1" customHeight="1">
      <c r="A18330" s="576"/>
    </row>
    <row r="18331" spans="1:1" s="556" customFormat="1" ht="12" hidden="1" customHeight="1">
      <c r="A18331" s="576"/>
    </row>
    <row r="18332" spans="1:1" s="556" customFormat="1" ht="12" hidden="1" customHeight="1">
      <c r="A18332" s="576"/>
    </row>
    <row r="18333" spans="1:1" s="556" customFormat="1" ht="12" hidden="1" customHeight="1">
      <c r="A18333" s="576"/>
    </row>
    <row r="18334" spans="1:1" s="556" customFormat="1" ht="12" hidden="1" customHeight="1">
      <c r="A18334" s="576"/>
    </row>
    <row r="18335" spans="1:1" s="556" customFormat="1" ht="12" hidden="1" customHeight="1">
      <c r="A18335" s="576"/>
    </row>
    <row r="18336" spans="1:1" s="556" customFormat="1" ht="12" hidden="1" customHeight="1">
      <c r="A18336" s="576"/>
    </row>
    <row r="18337" spans="1:1" s="556" customFormat="1" ht="12" hidden="1" customHeight="1">
      <c r="A18337" s="576"/>
    </row>
    <row r="18338" spans="1:1" s="556" customFormat="1" ht="12" hidden="1" customHeight="1">
      <c r="A18338" s="576"/>
    </row>
    <row r="18339" spans="1:1" s="556" customFormat="1" ht="12" hidden="1" customHeight="1">
      <c r="A18339" s="576"/>
    </row>
    <row r="18340" spans="1:1" s="556" customFormat="1" ht="12" hidden="1" customHeight="1">
      <c r="A18340" s="576"/>
    </row>
    <row r="18341" spans="1:1" s="556" customFormat="1" ht="12" hidden="1" customHeight="1">
      <c r="A18341" s="576"/>
    </row>
    <row r="18342" spans="1:1" s="556" customFormat="1" ht="12" hidden="1" customHeight="1">
      <c r="A18342" s="576"/>
    </row>
    <row r="18343" spans="1:1" s="556" customFormat="1" ht="12" hidden="1" customHeight="1">
      <c r="A18343" s="576"/>
    </row>
    <row r="18344" spans="1:1" s="556" customFormat="1" ht="12" hidden="1" customHeight="1">
      <c r="A18344" s="576"/>
    </row>
    <row r="18345" spans="1:1" s="556" customFormat="1" ht="12" hidden="1" customHeight="1">
      <c r="A18345" s="576"/>
    </row>
    <row r="18346" spans="1:1" s="556" customFormat="1" ht="12" hidden="1" customHeight="1">
      <c r="A18346" s="576"/>
    </row>
    <row r="18347" spans="1:1" s="556" customFormat="1" ht="12" hidden="1" customHeight="1">
      <c r="A18347" s="576"/>
    </row>
    <row r="18348" spans="1:1" s="556" customFormat="1" ht="12" hidden="1" customHeight="1">
      <c r="A18348" s="576"/>
    </row>
    <row r="18349" spans="1:1" s="556" customFormat="1" ht="12" hidden="1" customHeight="1">
      <c r="A18349" s="576"/>
    </row>
    <row r="18350" spans="1:1" s="556" customFormat="1" ht="12" hidden="1" customHeight="1">
      <c r="A18350" s="576"/>
    </row>
    <row r="18351" spans="1:1" s="556" customFormat="1" ht="12" hidden="1" customHeight="1">
      <c r="A18351" s="576"/>
    </row>
    <row r="18352" spans="1:1" s="556" customFormat="1" ht="12" hidden="1" customHeight="1">
      <c r="A18352" s="576"/>
    </row>
    <row r="18353" spans="1:1" s="556" customFormat="1" ht="12" hidden="1" customHeight="1">
      <c r="A18353" s="576"/>
    </row>
    <row r="18354" spans="1:1" s="556" customFormat="1" ht="12" hidden="1" customHeight="1">
      <c r="A18354" s="576"/>
    </row>
    <row r="18355" spans="1:1" s="556" customFormat="1" ht="12" hidden="1" customHeight="1">
      <c r="A18355" s="576"/>
    </row>
    <row r="18356" spans="1:1" s="556" customFormat="1" ht="12" hidden="1" customHeight="1">
      <c r="A18356" s="576"/>
    </row>
    <row r="18357" spans="1:1" s="556" customFormat="1" ht="12" hidden="1" customHeight="1">
      <c r="A18357" s="576"/>
    </row>
    <row r="18358" spans="1:1" s="556" customFormat="1" ht="12" hidden="1" customHeight="1">
      <c r="A18358" s="576"/>
    </row>
    <row r="18359" spans="1:1" s="556" customFormat="1" ht="12" hidden="1" customHeight="1">
      <c r="A18359" s="576"/>
    </row>
    <row r="18360" spans="1:1" s="556" customFormat="1" ht="12" hidden="1" customHeight="1">
      <c r="A18360" s="576"/>
    </row>
    <row r="18361" spans="1:1" s="556" customFormat="1" ht="12" hidden="1" customHeight="1">
      <c r="A18361" s="576"/>
    </row>
    <row r="18362" spans="1:1" s="556" customFormat="1" ht="12" hidden="1" customHeight="1">
      <c r="A18362" s="576"/>
    </row>
    <row r="18363" spans="1:1" s="556" customFormat="1" ht="12" hidden="1" customHeight="1">
      <c r="A18363" s="576"/>
    </row>
    <row r="18364" spans="1:1" s="556" customFormat="1" ht="12" hidden="1" customHeight="1">
      <c r="A18364" s="576"/>
    </row>
    <row r="18365" spans="1:1" s="556" customFormat="1" ht="12" hidden="1" customHeight="1">
      <c r="A18365" s="576"/>
    </row>
    <row r="18366" spans="1:1" s="556" customFormat="1" ht="12" hidden="1" customHeight="1">
      <c r="A18366" s="576"/>
    </row>
    <row r="18367" spans="1:1" s="556" customFormat="1" ht="12" hidden="1" customHeight="1">
      <c r="A18367" s="576"/>
    </row>
    <row r="18368" spans="1:1" s="556" customFormat="1" ht="12" hidden="1" customHeight="1">
      <c r="A18368" s="576"/>
    </row>
    <row r="18369" spans="1:1" s="556" customFormat="1" ht="12" hidden="1" customHeight="1">
      <c r="A18369" s="576"/>
    </row>
    <row r="18370" spans="1:1" s="556" customFormat="1" ht="12" hidden="1" customHeight="1">
      <c r="A18370" s="576"/>
    </row>
    <row r="18371" spans="1:1" s="556" customFormat="1" ht="12" hidden="1" customHeight="1">
      <c r="A18371" s="576"/>
    </row>
    <row r="18372" spans="1:1" s="556" customFormat="1" ht="12" hidden="1" customHeight="1">
      <c r="A18372" s="576"/>
    </row>
    <row r="18373" spans="1:1" s="556" customFormat="1" ht="12" hidden="1" customHeight="1">
      <c r="A18373" s="576"/>
    </row>
    <row r="18374" spans="1:1" s="556" customFormat="1" ht="12" hidden="1" customHeight="1">
      <c r="A18374" s="576"/>
    </row>
    <row r="18375" spans="1:1" s="556" customFormat="1" ht="12" hidden="1" customHeight="1">
      <c r="A18375" s="576"/>
    </row>
    <row r="18376" spans="1:1" s="556" customFormat="1" ht="12" hidden="1" customHeight="1">
      <c r="A18376" s="576"/>
    </row>
    <row r="18377" spans="1:1" s="556" customFormat="1" ht="12" hidden="1" customHeight="1">
      <c r="A18377" s="576"/>
    </row>
    <row r="18378" spans="1:1" s="556" customFormat="1" ht="12" hidden="1" customHeight="1">
      <c r="A18378" s="576"/>
    </row>
    <row r="18379" spans="1:1" s="556" customFormat="1" ht="12" hidden="1" customHeight="1">
      <c r="A18379" s="576"/>
    </row>
    <row r="18380" spans="1:1" s="556" customFormat="1" ht="12" hidden="1" customHeight="1">
      <c r="A18380" s="576"/>
    </row>
    <row r="18381" spans="1:1" s="556" customFormat="1" ht="12" hidden="1" customHeight="1">
      <c r="A18381" s="576"/>
    </row>
    <row r="18382" spans="1:1" s="556" customFormat="1" ht="12" hidden="1" customHeight="1">
      <c r="A18382" s="576"/>
    </row>
    <row r="18383" spans="1:1" s="556" customFormat="1" ht="12" hidden="1" customHeight="1">
      <c r="A18383" s="576"/>
    </row>
    <row r="18384" spans="1:1" s="556" customFormat="1" ht="12" hidden="1" customHeight="1">
      <c r="A18384" s="576"/>
    </row>
    <row r="18385" spans="1:1" s="556" customFormat="1" ht="12" hidden="1" customHeight="1">
      <c r="A18385" s="576"/>
    </row>
    <row r="18386" spans="1:1" s="556" customFormat="1" ht="12" hidden="1" customHeight="1">
      <c r="A18386" s="576"/>
    </row>
    <row r="18387" spans="1:1" s="556" customFormat="1" ht="12" hidden="1" customHeight="1">
      <c r="A18387" s="576"/>
    </row>
    <row r="18388" spans="1:1" s="556" customFormat="1" ht="12" hidden="1" customHeight="1">
      <c r="A18388" s="576"/>
    </row>
    <row r="18389" spans="1:1" s="556" customFormat="1" ht="12" hidden="1" customHeight="1">
      <c r="A18389" s="576"/>
    </row>
    <row r="18390" spans="1:1" s="556" customFormat="1" ht="12" hidden="1" customHeight="1">
      <c r="A18390" s="576"/>
    </row>
    <row r="18391" spans="1:1" s="556" customFormat="1" ht="12" hidden="1" customHeight="1">
      <c r="A18391" s="576"/>
    </row>
    <row r="18392" spans="1:1" s="556" customFormat="1" ht="12" hidden="1" customHeight="1">
      <c r="A18392" s="576"/>
    </row>
    <row r="18393" spans="1:1" s="556" customFormat="1" ht="12" hidden="1" customHeight="1">
      <c r="A18393" s="576"/>
    </row>
    <row r="18394" spans="1:1" s="556" customFormat="1" ht="12" hidden="1" customHeight="1">
      <c r="A18394" s="576"/>
    </row>
    <row r="18395" spans="1:1" s="556" customFormat="1" ht="12" hidden="1" customHeight="1">
      <c r="A18395" s="576"/>
    </row>
    <row r="18396" spans="1:1" s="556" customFormat="1" ht="12" hidden="1" customHeight="1">
      <c r="A18396" s="576"/>
    </row>
    <row r="18397" spans="1:1" s="556" customFormat="1" ht="12" hidden="1" customHeight="1">
      <c r="A18397" s="576"/>
    </row>
    <row r="18398" spans="1:1" s="556" customFormat="1" ht="12" hidden="1" customHeight="1">
      <c r="A18398" s="576"/>
    </row>
    <row r="18399" spans="1:1" s="556" customFormat="1" ht="12" hidden="1" customHeight="1">
      <c r="A18399" s="576"/>
    </row>
    <row r="18400" spans="1:1" s="556" customFormat="1" ht="12" hidden="1" customHeight="1">
      <c r="A18400" s="576"/>
    </row>
    <row r="18401" spans="1:1" s="556" customFormat="1" ht="12" hidden="1" customHeight="1">
      <c r="A18401" s="576"/>
    </row>
    <row r="18402" spans="1:1" s="556" customFormat="1" ht="12" hidden="1" customHeight="1">
      <c r="A18402" s="576"/>
    </row>
    <row r="18403" spans="1:1" s="556" customFormat="1" ht="12" hidden="1" customHeight="1">
      <c r="A18403" s="576"/>
    </row>
    <row r="18404" spans="1:1" s="556" customFormat="1" ht="12" hidden="1" customHeight="1">
      <c r="A18404" s="576"/>
    </row>
    <row r="18405" spans="1:1" s="556" customFormat="1" ht="12" hidden="1" customHeight="1">
      <c r="A18405" s="576"/>
    </row>
    <row r="18406" spans="1:1" s="556" customFormat="1" ht="12" hidden="1" customHeight="1">
      <c r="A18406" s="576"/>
    </row>
    <row r="18407" spans="1:1" s="556" customFormat="1" ht="12" hidden="1" customHeight="1">
      <c r="A18407" s="576"/>
    </row>
    <row r="18408" spans="1:1" s="556" customFormat="1" ht="12" hidden="1" customHeight="1">
      <c r="A18408" s="576"/>
    </row>
    <row r="18409" spans="1:1" s="556" customFormat="1" ht="12" hidden="1" customHeight="1">
      <c r="A18409" s="576"/>
    </row>
    <row r="18410" spans="1:1" s="556" customFormat="1" ht="12" hidden="1" customHeight="1">
      <c r="A18410" s="576"/>
    </row>
    <row r="18411" spans="1:1" s="556" customFormat="1" ht="12" hidden="1" customHeight="1">
      <c r="A18411" s="576"/>
    </row>
    <row r="18412" spans="1:1" s="556" customFormat="1" ht="12" hidden="1" customHeight="1">
      <c r="A18412" s="576"/>
    </row>
    <row r="18413" spans="1:1" s="556" customFormat="1" ht="12" hidden="1" customHeight="1">
      <c r="A18413" s="576"/>
    </row>
    <row r="18414" spans="1:1" s="556" customFormat="1" ht="12" hidden="1" customHeight="1">
      <c r="A18414" s="576"/>
    </row>
    <row r="18415" spans="1:1" s="556" customFormat="1" ht="12" hidden="1" customHeight="1">
      <c r="A18415" s="576"/>
    </row>
    <row r="18416" spans="1:1" s="556" customFormat="1" ht="12" hidden="1" customHeight="1">
      <c r="A18416" s="576"/>
    </row>
    <row r="18417" spans="1:1" s="556" customFormat="1" ht="12" hidden="1" customHeight="1">
      <c r="A18417" s="576"/>
    </row>
    <row r="18418" spans="1:1" s="556" customFormat="1" ht="12" hidden="1" customHeight="1">
      <c r="A18418" s="576"/>
    </row>
    <row r="18419" spans="1:1" s="556" customFormat="1" ht="12" hidden="1" customHeight="1">
      <c r="A18419" s="576"/>
    </row>
    <row r="18420" spans="1:1" s="556" customFormat="1" ht="12" hidden="1" customHeight="1">
      <c r="A18420" s="576"/>
    </row>
    <row r="18421" spans="1:1" s="556" customFormat="1" ht="12" hidden="1" customHeight="1">
      <c r="A18421" s="576"/>
    </row>
    <row r="18422" spans="1:1" s="556" customFormat="1" ht="12" hidden="1" customHeight="1">
      <c r="A18422" s="576"/>
    </row>
    <row r="18423" spans="1:1" s="556" customFormat="1" ht="12" hidden="1" customHeight="1">
      <c r="A18423" s="576"/>
    </row>
    <row r="18424" spans="1:1" s="556" customFormat="1" ht="12" hidden="1" customHeight="1">
      <c r="A18424" s="576"/>
    </row>
    <row r="18425" spans="1:1" s="556" customFormat="1" ht="12" hidden="1" customHeight="1">
      <c r="A18425" s="576"/>
    </row>
    <row r="18426" spans="1:1" s="556" customFormat="1" ht="12" hidden="1" customHeight="1">
      <c r="A18426" s="576"/>
    </row>
    <row r="18427" spans="1:1" s="556" customFormat="1" ht="12" hidden="1" customHeight="1">
      <c r="A18427" s="576"/>
    </row>
    <row r="18428" spans="1:1" s="556" customFormat="1" ht="12" hidden="1" customHeight="1">
      <c r="A18428" s="576"/>
    </row>
    <row r="18429" spans="1:1" s="556" customFormat="1" ht="12" hidden="1" customHeight="1">
      <c r="A18429" s="576"/>
    </row>
    <row r="18430" spans="1:1" s="556" customFormat="1" ht="12" hidden="1" customHeight="1">
      <c r="A18430" s="576"/>
    </row>
    <row r="18431" spans="1:1" s="556" customFormat="1" ht="12" hidden="1" customHeight="1">
      <c r="A18431" s="576"/>
    </row>
    <row r="18432" spans="1:1" s="556" customFormat="1" ht="12" hidden="1" customHeight="1">
      <c r="A18432" s="576"/>
    </row>
    <row r="18433" spans="1:1" s="556" customFormat="1" ht="12" hidden="1" customHeight="1">
      <c r="A18433" s="576"/>
    </row>
    <row r="18434" spans="1:1" s="556" customFormat="1" ht="12" hidden="1" customHeight="1">
      <c r="A18434" s="576"/>
    </row>
    <row r="18435" spans="1:1" s="556" customFormat="1" ht="12" hidden="1" customHeight="1">
      <c r="A18435" s="576"/>
    </row>
    <row r="18436" spans="1:1" s="556" customFormat="1" ht="12" hidden="1" customHeight="1">
      <c r="A18436" s="576"/>
    </row>
    <row r="18437" spans="1:1" s="556" customFormat="1" ht="12" hidden="1" customHeight="1">
      <c r="A18437" s="576"/>
    </row>
    <row r="18438" spans="1:1" s="556" customFormat="1" ht="12" hidden="1" customHeight="1">
      <c r="A18438" s="576"/>
    </row>
    <row r="18439" spans="1:1" s="556" customFormat="1" ht="12" hidden="1" customHeight="1">
      <c r="A18439" s="576"/>
    </row>
    <row r="18440" spans="1:1" s="556" customFormat="1" ht="12" hidden="1" customHeight="1">
      <c r="A18440" s="576"/>
    </row>
    <row r="18441" spans="1:1" s="556" customFormat="1" ht="12" hidden="1" customHeight="1">
      <c r="A18441" s="576"/>
    </row>
    <row r="18442" spans="1:1" s="556" customFormat="1" ht="12" hidden="1" customHeight="1">
      <c r="A18442" s="576"/>
    </row>
    <row r="18443" spans="1:1" s="556" customFormat="1" ht="12" hidden="1" customHeight="1">
      <c r="A18443" s="576"/>
    </row>
    <row r="18444" spans="1:1" s="556" customFormat="1" ht="12" hidden="1" customHeight="1">
      <c r="A18444" s="576"/>
    </row>
    <row r="18445" spans="1:1" s="556" customFormat="1" ht="12" hidden="1" customHeight="1">
      <c r="A18445" s="576"/>
    </row>
    <row r="18446" spans="1:1" s="556" customFormat="1" ht="12" hidden="1" customHeight="1">
      <c r="A18446" s="576"/>
    </row>
    <row r="18447" spans="1:1" s="556" customFormat="1" ht="12" hidden="1" customHeight="1">
      <c r="A18447" s="576"/>
    </row>
    <row r="18448" spans="1:1" s="556" customFormat="1" ht="12" hidden="1" customHeight="1">
      <c r="A18448" s="576"/>
    </row>
    <row r="18449" spans="1:1" s="556" customFormat="1" ht="12" hidden="1" customHeight="1">
      <c r="A18449" s="576"/>
    </row>
    <row r="18450" spans="1:1" s="556" customFormat="1" ht="12" hidden="1" customHeight="1">
      <c r="A18450" s="576"/>
    </row>
    <row r="18451" spans="1:1" s="556" customFormat="1" ht="12" hidden="1" customHeight="1">
      <c r="A18451" s="576"/>
    </row>
    <row r="18452" spans="1:1" s="556" customFormat="1" ht="12" hidden="1" customHeight="1">
      <c r="A18452" s="576"/>
    </row>
    <row r="18453" spans="1:1" s="556" customFormat="1" ht="12" hidden="1" customHeight="1">
      <c r="A18453" s="576"/>
    </row>
    <row r="18454" spans="1:1" s="556" customFormat="1" ht="12" hidden="1" customHeight="1">
      <c r="A18454" s="576"/>
    </row>
    <row r="18455" spans="1:1" s="556" customFormat="1" ht="12" hidden="1" customHeight="1">
      <c r="A18455" s="576"/>
    </row>
    <row r="18456" spans="1:1" s="556" customFormat="1" ht="12" hidden="1" customHeight="1">
      <c r="A18456" s="576"/>
    </row>
    <row r="18457" spans="1:1" s="556" customFormat="1" ht="12" hidden="1" customHeight="1">
      <c r="A18457" s="576"/>
    </row>
    <row r="18458" spans="1:1" s="556" customFormat="1" ht="12" hidden="1" customHeight="1">
      <c r="A18458" s="576"/>
    </row>
    <row r="18459" spans="1:1" s="556" customFormat="1" ht="12" hidden="1" customHeight="1">
      <c r="A18459" s="576"/>
    </row>
    <row r="18460" spans="1:1" s="556" customFormat="1" ht="12" hidden="1" customHeight="1">
      <c r="A18460" s="576"/>
    </row>
    <row r="18461" spans="1:1" s="556" customFormat="1" ht="12" hidden="1" customHeight="1">
      <c r="A18461" s="576"/>
    </row>
    <row r="18462" spans="1:1" s="556" customFormat="1" ht="12" hidden="1" customHeight="1">
      <c r="A18462" s="576"/>
    </row>
    <row r="18463" spans="1:1" s="556" customFormat="1" ht="12" hidden="1" customHeight="1">
      <c r="A18463" s="576"/>
    </row>
    <row r="18464" spans="1:1" s="556" customFormat="1" ht="12" hidden="1" customHeight="1">
      <c r="A18464" s="576"/>
    </row>
    <row r="18465" spans="1:1" s="556" customFormat="1" ht="12" hidden="1" customHeight="1">
      <c r="A18465" s="576"/>
    </row>
    <row r="18466" spans="1:1" s="556" customFormat="1" ht="12" hidden="1" customHeight="1">
      <c r="A18466" s="576"/>
    </row>
    <row r="18467" spans="1:1" s="556" customFormat="1" ht="12" hidden="1" customHeight="1">
      <c r="A18467" s="576"/>
    </row>
    <row r="18468" spans="1:1" s="556" customFormat="1" ht="12" hidden="1" customHeight="1">
      <c r="A18468" s="576"/>
    </row>
    <row r="18469" spans="1:1" s="556" customFormat="1" ht="12" hidden="1" customHeight="1">
      <c r="A18469" s="576"/>
    </row>
    <row r="18470" spans="1:1" s="556" customFormat="1" ht="12" hidden="1" customHeight="1">
      <c r="A18470" s="576"/>
    </row>
    <row r="18471" spans="1:1" s="556" customFormat="1" ht="12" hidden="1" customHeight="1">
      <c r="A18471" s="576"/>
    </row>
    <row r="18472" spans="1:1" s="556" customFormat="1" ht="12" hidden="1" customHeight="1">
      <c r="A18472" s="576"/>
    </row>
    <row r="18473" spans="1:1" s="556" customFormat="1" ht="12" hidden="1" customHeight="1">
      <c r="A18473" s="576"/>
    </row>
    <row r="18474" spans="1:1" s="556" customFormat="1" ht="12" hidden="1" customHeight="1">
      <c r="A18474" s="576"/>
    </row>
    <row r="18475" spans="1:1" s="556" customFormat="1" ht="12" hidden="1" customHeight="1">
      <c r="A18475" s="576"/>
    </row>
    <row r="18476" spans="1:1" s="556" customFormat="1" ht="12" hidden="1" customHeight="1">
      <c r="A18476" s="576"/>
    </row>
    <row r="18477" spans="1:1" s="556" customFormat="1" ht="12" hidden="1" customHeight="1">
      <c r="A18477" s="576"/>
    </row>
    <row r="18478" spans="1:1" s="556" customFormat="1" ht="12" hidden="1" customHeight="1">
      <c r="A18478" s="576"/>
    </row>
    <row r="18479" spans="1:1" s="556" customFormat="1" ht="12" hidden="1" customHeight="1">
      <c r="A18479" s="576"/>
    </row>
    <row r="18480" spans="1:1" s="556" customFormat="1" ht="12" hidden="1" customHeight="1">
      <c r="A18480" s="576"/>
    </row>
    <row r="18481" spans="1:1" s="556" customFormat="1" ht="12" hidden="1" customHeight="1">
      <c r="A18481" s="576"/>
    </row>
    <row r="18482" spans="1:1" s="556" customFormat="1" ht="12" hidden="1" customHeight="1">
      <c r="A18482" s="576"/>
    </row>
    <row r="18483" spans="1:1" s="556" customFormat="1" ht="12" hidden="1" customHeight="1">
      <c r="A18483" s="576"/>
    </row>
    <row r="18484" spans="1:1" s="556" customFormat="1" ht="12" hidden="1" customHeight="1">
      <c r="A18484" s="576"/>
    </row>
    <row r="18485" spans="1:1" s="556" customFormat="1" ht="12" hidden="1" customHeight="1">
      <c r="A18485" s="576"/>
    </row>
    <row r="18486" spans="1:1" s="556" customFormat="1" ht="12" hidden="1" customHeight="1">
      <c r="A18486" s="576"/>
    </row>
    <row r="18487" spans="1:1" s="556" customFormat="1" ht="12" hidden="1" customHeight="1">
      <c r="A18487" s="576"/>
    </row>
    <row r="18488" spans="1:1" s="556" customFormat="1" ht="12" hidden="1" customHeight="1">
      <c r="A18488" s="576"/>
    </row>
    <row r="18489" spans="1:1" s="556" customFormat="1" ht="12" hidden="1" customHeight="1">
      <c r="A18489" s="576"/>
    </row>
    <row r="18490" spans="1:1" s="556" customFormat="1" ht="12" hidden="1" customHeight="1">
      <c r="A18490" s="576"/>
    </row>
    <row r="18491" spans="1:1" s="556" customFormat="1" ht="12" hidden="1" customHeight="1">
      <c r="A18491" s="576"/>
    </row>
    <row r="18492" spans="1:1" s="556" customFormat="1" ht="12" hidden="1" customHeight="1">
      <c r="A18492" s="576"/>
    </row>
    <row r="18493" spans="1:1" s="556" customFormat="1" ht="12" hidden="1" customHeight="1">
      <c r="A18493" s="576"/>
    </row>
    <row r="18494" spans="1:1" s="556" customFormat="1" ht="12" hidden="1" customHeight="1">
      <c r="A18494" s="576"/>
    </row>
    <row r="18495" spans="1:1" s="556" customFormat="1" ht="12" hidden="1" customHeight="1">
      <c r="A18495" s="576"/>
    </row>
    <row r="18496" spans="1:1" s="556" customFormat="1" ht="12" hidden="1" customHeight="1">
      <c r="A18496" s="576"/>
    </row>
    <row r="18497" spans="1:1" s="556" customFormat="1" ht="12" hidden="1" customHeight="1">
      <c r="A18497" s="576"/>
    </row>
    <row r="18498" spans="1:1" s="556" customFormat="1" ht="12" hidden="1" customHeight="1">
      <c r="A18498" s="576"/>
    </row>
    <row r="18499" spans="1:1" s="556" customFormat="1" ht="12" hidden="1" customHeight="1">
      <c r="A18499" s="576"/>
    </row>
    <row r="18500" spans="1:1" s="556" customFormat="1" ht="12" hidden="1" customHeight="1">
      <c r="A18500" s="576"/>
    </row>
    <row r="18501" spans="1:1" s="556" customFormat="1" ht="12" hidden="1" customHeight="1">
      <c r="A18501" s="576"/>
    </row>
    <row r="18502" spans="1:1" s="556" customFormat="1" ht="12" hidden="1" customHeight="1">
      <c r="A18502" s="576"/>
    </row>
    <row r="18503" spans="1:1" s="556" customFormat="1" ht="12" hidden="1" customHeight="1">
      <c r="A18503" s="576"/>
    </row>
    <row r="18504" spans="1:1" s="556" customFormat="1" ht="12" hidden="1" customHeight="1">
      <c r="A18504" s="576"/>
    </row>
    <row r="18505" spans="1:1" s="556" customFormat="1" ht="12" hidden="1" customHeight="1">
      <c r="A18505" s="576"/>
    </row>
    <row r="18506" spans="1:1" s="556" customFormat="1" ht="12" hidden="1" customHeight="1">
      <c r="A18506" s="576"/>
    </row>
    <row r="18507" spans="1:1" s="556" customFormat="1" ht="12" hidden="1" customHeight="1">
      <c r="A18507" s="576"/>
    </row>
    <row r="18508" spans="1:1" s="556" customFormat="1" ht="12" hidden="1" customHeight="1">
      <c r="A18508" s="576"/>
    </row>
    <row r="18509" spans="1:1" s="556" customFormat="1" ht="12" hidden="1" customHeight="1">
      <c r="A18509" s="576"/>
    </row>
    <row r="18510" spans="1:1" s="556" customFormat="1" ht="12" hidden="1" customHeight="1">
      <c r="A18510" s="576"/>
    </row>
    <row r="18511" spans="1:1" s="556" customFormat="1" ht="12" hidden="1" customHeight="1">
      <c r="A18511" s="576"/>
    </row>
    <row r="18512" spans="1:1" s="556" customFormat="1" ht="12" hidden="1" customHeight="1">
      <c r="A18512" s="576"/>
    </row>
    <row r="18513" spans="1:1" s="556" customFormat="1" ht="12" hidden="1" customHeight="1">
      <c r="A18513" s="576"/>
    </row>
    <row r="18514" spans="1:1" s="556" customFormat="1" ht="12" hidden="1" customHeight="1">
      <c r="A18514" s="576"/>
    </row>
    <row r="18515" spans="1:1" s="556" customFormat="1" ht="12" hidden="1" customHeight="1">
      <c r="A18515" s="576"/>
    </row>
    <row r="18516" spans="1:1" s="556" customFormat="1" ht="12" hidden="1" customHeight="1">
      <c r="A18516" s="576"/>
    </row>
    <row r="18517" spans="1:1" s="556" customFormat="1" ht="12" hidden="1" customHeight="1">
      <c r="A18517" s="576"/>
    </row>
    <row r="18518" spans="1:1" s="556" customFormat="1" ht="12" hidden="1" customHeight="1">
      <c r="A18518" s="576"/>
    </row>
    <row r="18519" spans="1:1" s="556" customFormat="1" ht="12" hidden="1" customHeight="1">
      <c r="A18519" s="576"/>
    </row>
    <row r="18520" spans="1:1" s="556" customFormat="1" ht="12" hidden="1" customHeight="1">
      <c r="A18520" s="576"/>
    </row>
    <row r="18521" spans="1:1" s="556" customFormat="1" ht="12" hidden="1" customHeight="1">
      <c r="A18521" s="576"/>
    </row>
    <row r="18522" spans="1:1" s="556" customFormat="1" ht="12" hidden="1" customHeight="1">
      <c r="A18522" s="576"/>
    </row>
    <row r="18523" spans="1:1" s="556" customFormat="1" ht="12" hidden="1" customHeight="1">
      <c r="A18523" s="576"/>
    </row>
    <row r="18524" spans="1:1" s="556" customFormat="1" ht="12" hidden="1" customHeight="1">
      <c r="A18524" s="576"/>
    </row>
    <row r="18525" spans="1:1" s="556" customFormat="1" ht="12" hidden="1" customHeight="1">
      <c r="A18525" s="576"/>
    </row>
    <row r="18526" spans="1:1" s="556" customFormat="1" ht="12" hidden="1" customHeight="1">
      <c r="A18526" s="576"/>
    </row>
    <row r="18527" spans="1:1" s="556" customFormat="1" ht="12" hidden="1" customHeight="1">
      <c r="A18527" s="576"/>
    </row>
    <row r="18528" spans="1:1" s="556" customFormat="1" ht="12" hidden="1" customHeight="1">
      <c r="A18528" s="576"/>
    </row>
    <row r="18529" spans="1:1" s="556" customFormat="1" ht="12" hidden="1" customHeight="1">
      <c r="A18529" s="576"/>
    </row>
    <row r="18530" spans="1:1" s="556" customFormat="1" ht="12" hidden="1" customHeight="1">
      <c r="A18530" s="576"/>
    </row>
    <row r="18531" spans="1:1" s="556" customFormat="1" ht="12" hidden="1" customHeight="1">
      <c r="A18531" s="576"/>
    </row>
    <row r="18532" spans="1:1" s="556" customFormat="1" ht="12" hidden="1" customHeight="1">
      <c r="A18532" s="576"/>
    </row>
    <row r="18533" spans="1:1" s="556" customFormat="1" ht="12" hidden="1" customHeight="1">
      <c r="A18533" s="576"/>
    </row>
    <row r="18534" spans="1:1" s="556" customFormat="1" ht="12" hidden="1" customHeight="1">
      <c r="A18534" s="576"/>
    </row>
    <row r="18535" spans="1:1" s="556" customFormat="1" ht="12" hidden="1" customHeight="1">
      <c r="A18535" s="576"/>
    </row>
    <row r="18536" spans="1:1" s="556" customFormat="1" ht="12" hidden="1" customHeight="1">
      <c r="A18536" s="576"/>
    </row>
    <row r="18537" spans="1:1" s="556" customFormat="1" ht="12" hidden="1" customHeight="1">
      <c r="A18537" s="576"/>
    </row>
    <row r="18538" spans="1:1" s="556" customFormat="1" ht="12" hidden="1" customHeight="1">
      <c r="A18538" s="576"/>
    </row>
    <row r="18539" spans="1:1" s="556" customFormat="1" ht="12" hidden="1" customHeight="1">
      <c r="A18539" s="576"/>
    </row>
    <row r="18540" spans="1:1" s="556" customFormat="1" ht="12" hidden="1" customHeight="1">
      <c r="A18540" s="576"/>
    </row>
    <row r="18541" spans="1:1" s="556" customFormat="1" ht="12" hidden="1" customHeight="1">
      <c r="A18541" s="576"/>
    </row>
    <row r="18542" spans="1:1" s="556" customFormat="1" ht="12" hidden="1" customHeight="1">
      <c r="A18542" s="576"/>
    </row>
    <row r="18543" spans="1:1" s="556" customFormat="1" ht="12" hidden="1" customHeight="1">
      <c r="A18543" s="576"/>
    </row>
    <row r="18544" spans="1:1" s="556" customFormat="1" ht="12" hidden="1" customHeight="1">
      <c r="A18544" s="576"/>
    </row>
    <row r="18545" spans="1:1" s="556" customFormat="1" ht="12" hidden="1" customHeight="1">
      <c r="A18545" s="576"/>
    </row>
    <row r="18546" spans="1:1" s="556" customFormat="1" ht="12" hidden="1" customHeight="1">
      <c r="A18546" s="576"/>
    </row>
    <row r="18547" spans="1:1" s="556" customFormat="1" ht="12" hidden="1" customHeight="1">
      <c r="A18547" s="576"/>
    </row>
    <row r="18548" spans="1:1" s="556" customFormat="1" ht="12" hidden="1" customHeight="1">
      <c r="A18548" s="576"/>
    </row>
    <row r="18549" spans="1:1" s="556" customFormat="1" ht="12" hidden="1" customHeight="1">
      <c r="A18549" s="576"/>
    </row>
    <row r="18550" spans="1:1" s="556" customFormat="1" ht="12" hidden="1" customHeight="1">
      <c r="A18550" s="576"/>
    </row>
    <row r="18551" spans="1:1" s="556" customFormat="1" ht="12" hidden="1" customHeight="1">
      <c r="A18551" s="576"/>
    </row>
    <row r="18552" spans="1:1" s="556" customFormat="1" ht="12" hidden="1" customHeight="1">
      <c r="A18552" s="576"/>
    </row>
    <row r="18553" spans="1:1" s="556" customFormat="1" ht="12" hidden="1" customHeight="1">
      <c r="A18553" s="576"/>
    </row>
    <row r="18554" spans="1:1" s="556" customFormat="1" ht="12" hidden="1" customHeight="1">
      <c r="A18554" s="576"/>
    </row>
    <row r="18555" spans="1:1" s="556" customFormat="1" ht="12" hidden="1" customHeight="1">
      <c r="A18555" s="576"/>
    </row>
    <row r="18556" spans="1:1" s="556" customFormat="1" ht="12" hidden="1" customHeight="1">
      <c r="A18556" s="576"/>
    </row>
    <row r="18557" spans="1:1" s="556" customFormat="1" ht="12" hidden="1" customHeight="1">
      <c r="A18557" s="576"/>
    </row>
    <row r="18558" spans="1:1" s="556" customFormat="1" ht="12" hidden="1" customHeight="1">
      <c r="A18558" s="576"/>
    </row>
    <row r="18559" spans="1:1" s="556" customFormat="1" ht="12" hidden="1" customHeight="1">
      <c r="A18559" s="576"/>
    </row>
    <row r="18560" spans="1:1" s="556" customFormat="1" ht="12" hidden="1" customHeight="1">
      <c r="A18560" s="576"/>
    </row>
    <row r="18561" spans="1:1" s="556" customFormat="1" ht="12" hidden="1" customHeight="1">
      <c r="A18561" s="576"/>
    </row>
    <row r="18562" spans="1:1" s="556" customFormat="1" ht="12" hidden="1" customHeight="1">
      <c r="A18562" s="576"/>
    </row>
    <row r="18563" spans="1:1" s="556" customFormat="1" ht="12" hidden="1" customHeight="1">
      <c r="A18563" s="576"/>
    </row>
    <row r="18564" spans="1:1" s="556" customFormat="1" ht="12" hidden="1" customHeight="1">
      <c r="A18564" s="576"/>
    </row>
    <row r="18565" spans="1:1" s="556" customFormat="1" ht="12" hidden="1" customHeight="1">
      <c r="A18565" s="576"/>
    </row>
    <row r="18566" spans="1:1" s="556" customFormat="1" ht="12" hidden="1" customHeight="1">
      <c r="A18566" s="576"/>
    </row>
    <row r="18567" spans="1:1" s="556" customFormat="1" ht="12" hidden="1" customHeight="1">
      <c r="A18567" s="576"/>
    </row>
    <row r="18568" spans="1:1" s="556" customFormat="1" ht="12" hidden="1" customHeight="1">
      <c r="A18568" s="576"/>
    </row>
    <row r="18569" spans="1:1" s="556" customFormat="1" ht="12" hidden="1" customHeight="1">
      <c r="A18569" s="576"/>
    </row>
    <row r="18570" spans="1:1" s="556" customFormat="1" ht="12" hidden="1" customHeight="1">
      <c r="A18570" s="576"/>
    </row>
    <row r="18571" spans="1:1" s="556" customFormat="1" ht="12" hidden="1" customHeight="1">
      <c r="A18571" s="576"/>
    </row>
    <row r="18572" spans="1:1" s="556" customFormat="1" ht="12" hidden="1" customHeight="1">
      <c r="A18572" s="576"/>
    </row>
    <row r="18573" spans="1:1" s="556" customFormat="1" ht="12" hidden="1" customHeight="1">
      <c r="A18573" s="576"/>
    </row>
    <row r="18574" spans="1:1" s="556" customFormat="1" ht="12" hidden="1" customHeight="1">
      <c r="A18574" s="576"/>
    </row>
    <row r="18575" spans="1:1" s="556" customFormat="1" ht="12" hidden="1" customHeight="1">
      <c r="A18575" s="576"/>
    </row>
    <row r="18576" spans="1:1" s="556" customFormat="1" ht="12" hidden="1" customHeight="1">
      <c r="A18576" s="576"/>
    </row>
    <row r="18577" spans="1:1" s="556" customFormat="1" ht="12" hidden="1" customHeight="1">
      <c r="A18577" s="576"/>
    </row>
    <row r="18578" spans="1:1" s="556" customFormat="1" ht="12" hidden="1" customHeight="1">
      <c r="A18578" s="576"/>
    </row>
    <row r="18579" spans="1:1" s="556" customFormat="1" ht="12" hidden="1" customHeight="1">
      <c r="A18579" s="576"/>
    </row>
    <row r="18580" spans="1:1" s="556" customFormat="1" ht="12" hidden="1" customHeight="1">
      <c r="A18580" s="576"/>
    </row>
    <row r="18581" spans="1:1" s="556" customFormat="1" ht="12" hidden="1" customHeight="1">
      <c r="A18581" s="576"/>
    </row>
    <row r="18582" spans="1:1" s="556" customFormat="1" ht="12" hidden="1" customHeight="1">
      <c r="A18582" s="576"/>
    </row>
    <row r="18583" spans="1:1" s="556" customFormat="1" ht="12" hidden="1" customHeight="1">
      <c r="A18583" s="576"/>
    </row>
    <row r="18584" spans="1:1" s="556" customFormat="1" ht="12" hidden="1" customHeight="1">
      <c r="A18584" s="576"/>
    </row>
    <row r="18585" spans="1:1" s="556" customFormat="1" ht="12" hidden="1" customHeight="1">
      <c r="A18585" s="576"/>
    </row>
    <row r="18586" spans="1:1" s="556" customFormat="1" ht="12" hidden="1" customHeight="1">
      <c r="A18586" s="576"/>
    </row>
    <row r="18587" spans="1:1" s="556" customFormat="1" ht="12" hidden="1" customHeight="1">
      <c r="A18587" s="576"/>
    </row>
    <row r="18588" spans="1:1" s="556" customFormat="1" ht="12" hidden="1" customHeight="1">
      <c r="A18588" s="576"/>
    </row>
    <row r="18589" spans="1:1" s="556" customFormat="1" ht="12" hidden="1" customHeight="1">
      <c r="A18589" s="576"/>
    </row>
    <row r="18590" spans="1:1" s="556" customFormat="1" ht="12" hidden="1" customHeight="1">
      <c r="A18590" s="576"/>
    </row>
    <row r="18591" spans="1:1" s="556" customFormat="1" ht="12" hidden="1" customHeight="1">
      <c r="A18591" s="576"/>
    </row>
    <row r="18592" spans="1:1" s="556" customFormat="1" ht="12" hidden="1" customHeight="1">
      <c r="A18592" s="576"/>
    </row>
    <row r="18593" spans="1:1" s="556" customFormat="1" ht="12" hidden="1" customHeight="1">
      <c r="A18593" s="576"/>
    </row>
    <row r="18594" spans="1:1" s="556" customFormat="1" ht="12" hidden="1" customHeight="1">
      <c r="A18594" s="576"/>
    </row>
    <row r="18595" spans="1:1" s="556" customFormat="1" ht="12" hidden="1" customHeight="1">
      <c r="A18595" s="576"/>
    </row>
    <row r="18596" spans="1:1" s="556" customFormat="1" ht="12" hidden="1" customHeight="1">
      <c r="A18596" s="576"/>
    </row>
    <row r="18597" spans="1:1" s="556" customFormat="1" ht="12" hidden="1" customHeight="1">
      <c r="A18597" s="576"/>
    </row>
    <row r="18598" spans="1:1" s="556" customFormat="1" ht="12" hidden="1" customHeight="1">
      <c r="A18598" s="576"/>
    </row>
    <row r="18599" spans="1:1" s="556" customFormat="1" ht="12" hidden="1" customHeight="1">
      <c r="A18599" s="576"/>
    </row>
    <row r="18600" spans="1:1" s="556" customFormat="1" ht="12" hidden="1" customHeight="1">
      <c r="A18600" s="576"/>
    </row>
    <row r="18601" spans="1:1" s="556" customFormat="1" ht="12" hidden="1" customHeight="1">
      <c r="A18601" s="576"/>
    </row>
    <row r="18602" spans="1:1" s="556" customFormat="1" ht="12" hidden="1" customHeight="1">
      <c r="A18602" s="576"/>
    </row>
    <row r="18603" spans="1:1" s="556" customFormat="1" ht="12" hidden="1" customHeight="1">
      <c r="A18603" s="576"/>
    </row>
    <row r="18604" spans="1:1" s="556" customFormat="1" ht="12" hidden="1" customHeight="1">
      <c r="A18604" s="576"/>
    </row>
    <row r="18605" spans="1:1" s="556" customFormat="1" ht="12" hidden="1" customHeight="1">
      <c r="A18605" s="576"/>
    </row>
    <row r="18606" spans="1:1" s="556" customFormat="1" ht="12" hidden="1" customHeight="1">
      <c r="A18606" s="576"/>
    </row>
    <row r="18607" spans="1:1" s="556" customFormat="1" ht="12" hidden="1" customHeight="1">
      <c r="A18607" s="576"/>
    </row>
    <row r="18608" spans="1:1" s="556" customFormat="1" ht="12" hidden="1" customHeight="1">
      <c r="A18608" s="576"/>
    </row>
    <row r="18609" spans="1:1" s="556" customFormat="1" ht="12" hidden="1" customHeight="1">
      <c r="A18609" s="576"/>
    </row>
    <row r="18610" spans="1:1" s="556" customFormat="1" ht="12" hidden="1" customHeight="1">
      <c r="A18610" s="576"/>
    </row>
    <row r="18611" spans="1:1" s="556" customFormat="1" ht="12" hidden="1" customHeight="1">
      <c r="A18611" s="576"/>
    </row>
    <row r="18612" spans="1:1" s="556" customFormat="1" ht="12" hidden="1" customHeight="1">
      <c r="A18612" s="576"/>
    </row>
    <row r="18613" spans="1:1" s="556" customFormat="1" ht="12" hidden="1" customHeight="1">
      <c r="A18613" s="576"/>
    </row>
    <row r="18614" spans="1:1" s="556" customFormat="1" ht="12" hidden="1" customHeight="1">
      <c r="A18614" s="576"/>
    </row>
    <row r="18615" spans="1:1" s="556" customFormat="1" ht="12" hidden="1" customHeight="1">
      <c r="A18615" s="576"/>
    </row>
    <row r="18616" spans="1:1" s="556" customFormat="1" ht="12" hidden="1" customHeight="1">
      <c r="A18616" s="576"/>
    </row>
    <row r="18617" spans="1:1" s="556" customFormat="1" ht="12" hidden="1" customHeight="1">
      <c r="A18617" s="576"/>
    </row>
    <row r="18618" spans="1:1" s="556" customFormat="1" ht="12" hidden="1" customHeight="1">
      <c r="A18618" s="576"/>
    </row>
    <row r="18619" spans="1:1" s="556" customFormat="1" ht="12" hidden="1" customHeight="1">
      <c r="A18619" s="576"/>
    </row>
    <row r="18620" spans="1:1" s="556" customFormat="1" ht="12" hidden="1" customHeight="1">
      <c r="A18620" s="576"/>
    </row>
    <row r="18621" spans="1:1" s="556" customFormat="1" ht="12" hidden="1" customHeight="1">
      <c r="A18621" s="576"/>
    </row>
    <row r="18622" spans="1:1" s="556" customFormat="1" ht="12" hidden="1" customHeight="1">
      <c r="A18622" s="576"/>
    </row>
    <row r="18623" spans="1:1" s="556" customFormat="1" ht="12" hidden="1" customHeight="1">
      <c r="A18623" s="576"/>
    </row>
    <row r="18624" spans="1:1" s="556" customFormat="1" ht="12" hidden="1" customHeight="1">
      <c r="A18624" s="576"/>
    </row>
    <row r="18625" spans="1:1" s="556" customFormat="1" ht="12" hidden="1" customHeight="1">
      <c r="A18625" s="576"/>
    </row>
    <row r="18626" spans="1:1" s="556" customFormat="1" ht="12" hidden="1" customHeight="1">
      <c r="A18626" s="576"/>
    </row>
    <row r="18627" spans="1:1" s="556" customFormat="1" ht="12" hidden="1" customHeight="1">
      <c r="A18627" s="576"/>
    </row>
    <row r="18628" spans="1:1" s="556" customFormat="1" ht="12" hidden="1" customHeight="1">
      <c r="A18628" s="576"/>
    </row>
    <row r="18629" spans="1:1" s="556" customFormat="1" ht="12" hidden="1" customHeight="1">
      <c r="A18629" s="576"/>
    </row>
    <row r="18630" spans="1:1" s="556" customFormat="1" ht="12" hidden="1" customHeight="1">
      <c r="A18630" s="576"/>
    </row>
    <row r="18631" spans="1:1" s="556" customFormat="1" ht="12" hidden="1" customHeight="1">
      <c r="A18631" s="576"/>
    </row>
    <row r="18632" spans="1:1" s="556" customFormat="1" ht="12" hidden="1" customHeight="1">
      <c r="A18632" s="576"/>
    </row>
    <row r="18633" spans="1:1" s="556" customFormat="1" ht="12" hidden="1" customHeight="1">
      <c r="A18633" s="576"/>
    </row>
    <row r="18634" spans="1:1" s="556" customFormat="1" ht="12" hidden="1" customHeight="1">
      <c r="A18634" s="576"/>
    </row>
    <row r="18635" spans="1:1" s="556" customFormat="1" ht="12" hidden="1" customHeight="1">
      <c r="A18635" s="576"/>
    </row>
    <row r="18636" spans="1:1" s="556" customFormat="1" ht="12" hidden="1" customHeight="1">
      <c r="A18636" s="576"/>
    </row>
    <row r="18637" spans="1:1" s="556" customFormat="1" ht="12" hidden="1" customHeight="1">
      <c r="A18637" s="576"/>
    </row>
    <row r="18638" spans="1:1" s="556" customFormat="1" ht="12" hidden="1" customHeight="1">
      <c r="A18638" s="576"/>
    </row>
    <row r="18639" spans="1:1" s="556" customFormat="1" ht="12" hidden="1" customHeight="1">
      <c r="A18639" s="576"/>
    </row>
    <row r="18640" spans="1:1" s="556" customFormat="1" ht="12" hidden="1" customHeight="1">
      <c r="A18640" s="576"/>
    </row>
    <row r="18641" spans="1:1" s="556" customFormat="1" ht="12" hidden="1" customHeight="1">
      <c r="A18641" s="576"/>
    </row>
    <row r="18642" spans="1:1" s="556" customFormat="1" ht="12" hidden="1" customHeight="1">
      <c r="A18642" s="576"/>
    </row>
    <row r="18643" spans="1:1" s="556" customFormat="1" ht="12" hidden="1" customHeight="1">
      <c r="A18643" s="576"/>
    </row>
    <row r="18644" spans="1:1" s="556" customFormat="1" ht="12" hidden="1" customHeight="1">
      <c r="A18644" s="576"/>
    </row>
    <row r="18645" spans="1:1" s="556" customFormat="1" ht="12" hidden="1" customHeight="1">
      <c r="A18645" s="576"/>
    </row>
    <row r="18646" spans="1:1" s="556" customFormat="1" ht="12" hidden="1" customHeight="1">
      <c r="A18646" s="576"/>
    </row>
    <row r="18647" spans="1:1" s="556" customFormat="1" ht="12" hidden="1" customHeight="1">
      <c r="A18647" s="576"/>
    </row>
    <row r="18648" spans="1:1" s="556" customFormat="1" ht="12" hidden="1" customHeight="1">
      <c r="A18648" s="576"/>
    </row>
    <row r="18649" spans="1:1" s="556" customFormat="1" ht="12" hidden="1" customHeight="1">
      <c r="A18649" s="576"/>
    </row>
    <row r="18650" spans="1:1" s="556" customFormat="1" ht="12" hidden="1" customHeight="1">
      <c r="A18650" s="576"/>
    </row>
    <row r="18651" spans="1:1" s="556" customFormat="1" ht="12" hidden="1" customHeight="1">
      <c r="A18651" s="576"/>
    </row>
    <row r="18652" spans="1:1" s="556" customFormat="1" ht="12" hidden="1" customHeight="1">
      <c r="A18652" s="576"/>
    </row>
    <row r="18653" spans="1:1" s="556" customFormat="1" ht="12" hidden="1" customHeight="1">
      <c r="A18653" s="576"/>
    </row>
    <row r="18654" spans="1:1" s="556" customFormat="1" ht="12" hidden="1" customHeight="1">
      <c r="A18654" s="576"/>
    </row>
    <row r="18655" spans="1:1" s="556" customFormat="1" ht="12" hidden="1" customHeight="1">
      <c r="A18655" s="576"/>
    </row>
    <row r="18656" spans="1:1" s="556" customFormat="1" ht="12" hidden="1" customHeight="1">
      <c r="A18656" s="576"/>
    </row>
    <row r="18657" spans="1:1" s="556" customFormat="1" ht="12" hidden="1" customHeight="1">
      <c r="A18657" s="576"/>
    </row>
    <row r="18658" spans="1:1" s="556" customFormat="1" ht="12" hidden="1" customHeight="1">
      <c r="A18658" s="576"/>
    </row>
    <row r="18659" spans="1:1" s="556" customFormat="1" ht="12" hidden="1" customHeight="1">
      <c r="A18659" s="576"/>
    </row>
    <row r="18660" spans="1:1" s="556" customFormat="1" ht="12" hidden="1" customHeight="1">
      <c r="A18660" s="576"/>
    </row>
    <row r="18661" spans="1:1" s="556" customFormat="1" ht="12" hidden="1" customHeight="1">
      <c r="A18661" s="576"/>
    </row>
    <row r="18662" spans="1:1" s="556" customFormat="1" ht="12" hidden="1" customHeight="1">
      <c r="A18662" s="576"/>
    </row>
    <row r="18663" spans="1:1" s="556" customFormat="1" ht="12" hidden="1" customHeight="1">
      <c r="A18663" s="576"/>
    </row>
    <row r="18664" spans="1:1" s="556" customFormat="1" ht="12" hidden="1" customHeight="1">
      <c r="A18664" s="576"/>
    </row>
    <row r="18665" spans="1:1" s="556" customFormat="1" ht="12" hidden="1" customHeight="1">
      <c r="A18665" s="576"/>
    </row>
    <row r="18666" spans="1:1" s="556" customFormat="1" ht="12" hidden="1" customHeight="1">
      <c r="A18666" s="576"/>
    </row>
    <row r="18667" spans="1:1" s="556" customFormat="1" ht="12" hidden="1" customHeight="1">
      <c r="A18667" s="576"/>
    </row>
    <row r="18668" spans="1:1" s="556" customFormat="1" ht="12" hidden="1" customHeight="1">
      <c r="A18668" s="576"/>
    </row>
    <row r="18669" spans="1:1" s="556" customFormat="1" ht="12" hidden="1" customHeight="1">
      <c r="A18669" s="576"/>
    </row>
    <row r="18670" spans="1:1" s="556" customFormat="1" ht="12" hidden="1" customHeight="1">
      <c r="A18670" s="576"/>
    </row>
    <row r="18671" spans="1:1" s="556" customFormat="1" ht="12" hidden="1" customHeight="1">
      <c r="A18671" s="576"/>
    </row>
    <row r="18672" spans="1:1" s="556" customFormat="1" ht="12" hidden="1" customHeight="1">
      <c r="A18672" s="576"/>
    </row>
    <row r="18673" spans="1:1" s="556" customFormat="1" ht="12" hidden="1" customHeight="1">
      <c r="A18673" s="576"/>
    </row>
    <row r="18674" spans="1:1" s="556" customFormat="1" ht="12" hidden="1" customHeight="1">
      <c r="A18674" s="576"/>
    </row>
    <row r="18675" spans="1:1" s="556" customFormat="1" ht="12" hidden="1" customHeight="1">
      <c r="A18675" s="576"/>
    </row>
    <row r="18676" spans="1:1" s="556" customFormat="1" ht="12" hidden="1" customHeight="1">
      <c r="A18676" s="576"/>
    </row>
    <row r="18677" spans="1:1" s="556" customFormat="1" ht="12" hidden="1" customHeight="1">
      <c r="A18677" s="576"/>
    </row>
    <row r="18678" spans="1:1" s="556" customFormat="1" ht="12" hidden="1" customHeight="1">
      <c r="A18678" s="576"/>
    </row>
    <row r="18679" spans="1:1" s="556" customFormat="1" ht="12" hidden="1" customHeight="1">
      <c r="A18679" s="576"/>
    </row>
    <row r="18680" spans="1:1" s="556" customFormat="1" ht="12" hidden="1" customHeight="1">
      <c r="A18680" s="576"/>
    </row>
    <row r="18681" spans="1:1" s="556" customFormat="1" ht="12" hidden="1" customHeight="1">
      <c r="A18681" s="576"/>
    </row>
    <row r="18682" spans="1:1" s="556" customFormat="1" ht="12" hidden="1" customHeight="1">
      <c r="A18682" s="576"/>
    </row>
    <row r="18683" spans="1:1" s="556" customFormat="1" ht="12" hidden="1" customHeight="1">
      <c r="A18683" s="576"/>
    </row>
    <row r="18684" spans="1:1" s="556" customFormat="1" ht="12" hidden="1" customHeight="1">
      <c r="A18684" s="576"/>
    </row>
    <row r="18685" spans="1:1" s="556" customFormat="1" ht="12" hidden="1" customHeight="1">
      <c r="A18685" s="576"/>
    </row>
    <row r="18686" spans="1:1" s="556" customFormat="1" ht="12" hidden="1" customHeight="1">
      <c r="A18686" s="576"/>
    </row>
    <row r="18687" spans="1:1" s="556" customFormat="1" ht="12" hidden="1" customHeight="1">
      <c r="A18687" s="576"/>
    </row>
    <row r="18688" spans="1:1" s="556" customFormat="1" ht="12" hidden="1" customHeight="1">
      <c r="A18688" s="576"/>
    </row>
    <row r="18689" spans="1:1" s="556" customFormat="1" ht="12" hidden="1" customHeight="1">
      <c r="A18689" s="576"/>
    </row>
    <row r="18690" spans="1:1" s="556" customFormat="1" ht="12" hidden="1" customHeight="1">
      <c r="A18690" s="576"/>
    </row>
    <row r="18691" spans="1:1" s="556" customFormat="1" ht="12" hidden="1" customHeight="1">
      <c r="A18691" s="576"/>
    </row>
    <row r="18692" spans="1:1" s="556" customFormat="1" ht="12" hidden="1" customHeight="1">
      <c r="A18692" s="576"/>
    </row>
    <row r="18693" spans="1:1" s="556" customFormat="1" ht="12" hidden="1" customHeight="1">
      <c r="A18693" s="576"/>
    </row>
    <row r="18694" spans="1:1" s="556" customFormat="1" ht="12" hidden="1" customHeight="1">
      <c r="A18694" s="576"/>
    </row>
    <row r="18695" spans="1:1" s="556" customFormat="1" ht="12" hidden="1" customHeight="1">
      <c r="A18695" s="576"/>
    </row>
    <row r="18696" spans="1:1" s="556" customFormat="1" ht="12" hidden="1" customHeight="1">
      <c r="A18696" s="576"/>
    </row>
    <row r="18697" spans="1:1" s="556" customFormat="1" ht="12" hidden="1" customHeight="1">
      <c r="A18697" s="576"/>
    </row>
    <row r="18698" spans="1:1" s="556" customFormat="1" ht="12" hidden="1" customHeight="1">
      <c r="A18698" s="576"/>
    </row>
    <row r="18699" spans="1:1" s="556" customFormat="1" ht="12" hidden="1" customHeight="1">
      <c r="A18699" s="576"/>
    </row>
    <row r="18700" spans="1:1" s="556" customFormat="1" ht="12" hidden="1" customHeight="1">
      <c r="A18700" s="576"/>
    </row>
    <row r="18701" spans="1:1" s="556" customFormat="1" ht="12" hidden="1" customHeight="1">
      <c r="A18701" s="576"/>
    </row>
    <row r="18702" spans="1:1" s="556" customFormat="1" ht="12" hidden="1" customHeight="1">
      <c r="A18702" s="576"/>
    </row>
    <row r="18703" spans="1:1" s="556" customFormat="1" ht="12" hidden="1" customHeight="1">
      <c r="A18703" s="576"/>
    </row>
    <row r="18704" spans="1:1" s="556" customFormat="1" ht="12" hidden="1" customHeight="1">
      <c r="A18704" s="576"/>
    </row>
    <row r="18705" spans="1:1" s="556" customFormat="1" ht="12" hidden="1" customHeight="1">
      <c r="A18705" s="576"/>
    </row>
    <row r="18706" spans="1:1" s="556" customFormat="1" ht="12" hidden="1" customHeight="1">
      <c r="A18706" s="576"/>
    </row>
    <row r="18707" spans="1:1" s="556" customFormat="1" ht="12" hidden="1" customHeight="1">
      <c r="A18707" s="576"/>
    </row>
    <row r="18708" spans="1:1" s="556" customFormat="1" ht="12" hidden="1" customHeight="1">
      <c r="A18708" s="576"/>
    </row>
    <row r="18709" spans="1:1" s="556" customFormat="1" ht="12" hidden="1" customHeight="1">
      <c r="A18709" s="576"/>
    </row>
    <row r="18710" spans="1:1" s="556" customFormat="1" ht="12" hidden="1" customHeight="1">
      <c r="A18710" s="576"/>
    </row>
    <row r="18711" spans="1:1" s="556" customFormat="1" ht="12" hidden="1" customHeight="1">
      <c r="A18711" s="576"/>
    </row>
    <row r="18712" spans="1:1" s="556" customFormat="1" ht="12" hidden="1" customHeight="1">
      <c r="A18712" s="576"/>
    </row>
    <row r="18713" spans="1:1" s="556" customFormat="1" ht="12" hidden="1" customHeight="1">
      <c r="A18713" s="576"/>
    </row>
    <row r="18714" spans="1:1" s="556" customFormat="1" ht="12" hidden="1" customHeight="1">
      <c r="A18714" s="576"/>
    </row>
    <row r="18715" spans="1:1" s="556" customFormat="1" ht="12" hidden="1" customHeight="1">
      <c r="A18715" s="576"/>
    </row>
    <row r="18716" spans="1:1" s="556" customFormat="1" ht="12" hidden="1" customHeight="1">
      <c r="A18716" s="576"/>
    </row>
    <row r="18717" spans="1:1" s="556" customFormat="1" ht="12" hidden="1" customHeight="1">
      <c r="A18717" s="576"/>
    </row>
    <row r="18718" spans="1:1" s="556" customFormat="1" ht="12" hidden="1" customHeight="1">
      <c r="A18718" s="576"/>
    </row>
    <row r="18719" spans="1:1" s="556" customFormat="1" ht="12" hidden="1" customHeight="1">
      <c r="A18719" s="576"/>
    </row>
    <row r="18720" spans="1:1" s="556" customFormat="1" ht="12" hidden="1" customHeight="1">
      <c r="A18720" s="576"/>
    </row>
    <row r="18721" spans="1:1" s="556" customFormat="1" ht="12" hidden="1" customHeight="1">
      <c r="A18721" s="576"/>
    </row>
    <row r="18722" spans="1:1" s="556" customFormat="1" ht="12" hidden="1" customHeight="1">
      <c r="A18722" s="576"/>
    </row>
    <row r="18723" spans="1:1" s="556" customFormat="1" ht="12" hidden="1" customHeight="1">
      <c r="A18723" s="576"/>
    </row>
    <row r="18724" spans="1:1" s="556" customFormat="1" ht="12" hidden="1" customHeight="1">
      <c r="A18724" s="576"/>
    </row>
    <row r="18725" spans="1:1" s="556" customFormat="1" ht="12" hidden="1" customHeight="1">
      <c r="A18725" s="576"/>
    </row>
    <row r="18726" spans="1:1" s="556" customFormat="1" ht="12" hidden="1" customHeight="1">
      <c r="A18726" s="576"/>
    </row>
    <row r="18727" spans="1:1" s="556" customFormat="1" ht="12" hidden="1" customHeight="1">
      <c r="A18727" s="576"/>
    </row>
    <row r="18728" spans="1:1" s="556" customFormat="1" ht="12" hidden="1" customHeight="1">
      <c r="A18728" s="576"/>
    </row>
    <row r="18729" spans="1:1" s="556" customFormat="1" ht="12" hidden="1" customHeight="1">
      <c r="A18729" s="576"/>
    </row>
    <row r="18730" spans="1:1" s="556" customFormat="1" ht="12" hidden="1" customHeight="1">
      <c r="A18730" s="576"/>
    </row>
    <row r="18731" spans="1:1" s="556" customFormat="1" ht="12" hidden="1" customHeight="1">
      <c r="A18731" s="576"/>
    </row>
    <row r="18732" spans="1:1" s="556" customFormat="1" ht="12" hidden="1" customHeight="1">
      <c r="A18732" s="576"/>
    </row>
    <row r="18733" spans="1:1" s="556" customFormat="1" ht="12" hidden="1" customHeight="1">
      <c r="A18733" s="576"/>
    </row>
    <row r="18734" spans="1:1" s="556" customFormat="1" ht="12" hidden="1" customHeight="1">
      <c r="A18734" s="576"/>
    </row>
    <row r="18735" spans="1:1" s="556" customFormat="1" ht="12" hidden="1" customHeight="1">
      <c r="A18735" s="576"/>
    </row>
    <row r="18736" spans="1:1" s="556" customFormat="1" ht="12" hidden="1" customHeight="1">
      <c r="A18736" s="576"/>
    </row>
    <row r="18737" spans="1:1" s="556" customFormat="1" ht="12" hidden="1" customHeight="1">
      <c r="A18737" s="576"/>
    </row>
    <row r="18738" spans="1:1" s="556" customFormat="1" ht="12" hidden="1" customHeight="1">
      <c r="A18738" s="576"/>
    </row>
    <row r="18739" spans="1:1" s="556" customFormat="1" ht="12" hidden="1" customHeight="1">
      <c r="A18739" s="576"/>
    </row>
    <row r="18740" spans="1:1" s="556" customFormat="1" ht="12" hidden="1" customHeight="1">
      <c r="A18740" s="576"/>
    </row>
    <row r="18741" spans="1:1" s="556" customFormat="1" ht="12" hidden="1" customHeight="1">
      <c r="A18741" s="576"/>
    </row>
    <row r="18742" spans="1:1" s="556" customFormat="1" ht="12" hidden="1" customHeight="1">
      <c r="A18742" s="576"/>
    </row>
    <row r="18743" spans="1:1" s="556" customFormat="1" ht="12" hidden="1" customHeight="1">
      <c r="A18743" s="576"/>
    </row>
    <row r="18744" spans="1:1" s="556" customFormat="1" ht="12" hidden="1" customHeight="1">
      <c r="A18744" s="576"/>
    </row>
    <row r="18745" spans="1:1" s="556" customFormat="1" ht="12" hidden="1" customHeight="1">
      <c r="A18745" s="576"/>
    </row>
    <row r="18746" spans="1:1" s="556" customFormat="1" ht="12" hidden="1" customHeight="1">
      <c r="A18746" s="576"/>
    </row>
    <row r="18747" spans="1:1" s="556" customFormat="1" ht="12" hidden="1" customHeight="1">
      <c r="A18747" s="576"/>
    </row>
    <row r="18748" spans="1:1" s="556" customFormat="1" ht="12" hidden="1" customHeight="1">
      <c r="A18748" s="576"/>
    </row>
    <row r="18749" spans="1:1" s="556" customFormat="1" ht="12" hidden="1" customHeight="1">
      <c r="A18749" s="576"/>
    </row>
    <row r="18750" spans="1:1" s="556" customFormat="1" ht="12" hidden="1" customHeight="1">
      <c r="A18750" s="576"/>
    </row>
    <row r="18751" spans="1:1" s="556" customFormat="1" ht="12" hidden="1" customHeight="1">
      <c r="A18751" s="576"/>
    </row>
    <row r="18752" spans="1:1" s="556" customFormat="1" ht="12" hidden="1" customHeight="1">
      <c r="A18752" s="576"/>
    </row>
    <row r="18753" spans="1:1" s="556" customFormat="1" ht="12" hidden="1" customHeight="1">
      <c r="A18753" s="576"/>
    </row>
    <row r="18754" spans="1:1" s="556" customFormat="1" ht="12" hidden="1" customHeight="1">
      <c r="A18754" s="576"/>
    </row>
    <row r="18755" spans="1:1" s="556" customFormat="1" ht="12" hidden="1" customHeight="1">
      <c r="A18755" s="576"/>
    </row>
    <row r="18756" spans="1:1" s="556" customFormat="1" ht="12" hidden="1" customHeight="1">
      <c r="A18756" s="576"/>
    </row>
    <row r="18757" spans="1:1" s="556" customFormat="1" ht="12" hidden="1" customHeight="1">
      <c r="A18757" s="576"/>
    </row>
    <row r="18758" spans="1:1" s="556" customFormat="1" ht="12" hidden="1" customHeight="1">
      <c r="A18758" s="576"/>
    </row>
    <row r="18759" spans="1:1" s="556" customFormat="1" ht="12" hidden="1" customHeight="1">
      <c r="A18759" s="576"/>
    </row>
    <row r="18760" spans="1:1" s="556" customFormat="1" ht="12" hidden="1" customHeight="1">
      <c r="A18760" s="576"/>
    </row>
    <row r="18761" spans="1:1" s="556" customFormat="1" ht="12" hidden="1" customHeight="1">
      <c r="A18761" s="576"/>
    </row>
    <row r="18762" spans="1:1" s="556" customFormat="1" ht="12" hidden="1" customHeight="1">
      <c r="A18762" s="576"/>
    </row>
    <row r="18763" spans="1:1" s="556" customFormat="1" ht="12" hidden="1" customHeight="1">
      <c r="A18763" s="576"/>
    </row>
    <row r="18764" spans="1:1" s="556" customFormat="1" ht="12" hidden="1" customHeight="1">
      <c r="A18764" s="576"/>
    </row>
    <row r="18765" spans="1:1" s="556" customFormat="1" ht="12" hidden="1" customHeight="1">
      <c r="A18765" s="576"/>
    </row>
    <row r="18766" spans="1:1" s="556" customFormat="1" ht="12" hidden="1" customHeight="1">
      <c r="A18766" s="576"/>
    </row>
    <row r="18767" spans="1:1" s="556" customFormat="1" ht="12" hidden="1" customHeight="1">
      <c r="A18767" s="576"/>
    </row>
    <row r="18768" spans="1:1" s="556" customFormat="1" ht="12" hidden="1" customHeight="1">
      <c r="A18768" s="576"/>
    </row>
    <row r="18769" spans="1:1" s="556" customFormat="1" ht="12" hidden="1" customHeight="1">
      <c r="A18769" s="576"/>
    </row>
    <row r="18770" spans="1:1" s="556" customFormat="1" ht="12" hidden="1" customHeight="1">
      <c r="A18770" s="576"/>
    </row>
    <row r="18771" spans="1:1" s="556" customFormat="1" ht="12" hidden="1" customHeight="1">
      <c r="A18771" s="576"/>
    </row>
    <row r="18772" spans="1:1" s="556" customFormat="1" ht="12" hidden="1" customHeight="1">
      <c r="A18772" s="576"/>
    </row>
    <row r="18773" spans="1:1" s="556" customFormat="1" ht="12" hidden="1" customHeight="1">
      <c r="A18773" s="576"/>
    </row>
    <row r="18774" spans="1:1" s="556" customFormat="1" ht="12" hidden="1" customHeight="1">
      <c r="A18774" s="576"/>
    </row>
    <row r="18775" spans="1:1" s="556" customFormat="1" ht="12" hidden="1" customHeight="1">
      <c r="A18775" s="576"/>
    </row>
    <row r="18776" spans="1:1" s="556" customFormat="1" ht="12" hidden="1" customHeight="1">
      <c r="A18776" s="576"/>
    </row>
    <row r="18777" spans="1:1" s="556" customFormat="1" ht="12" hidden="1" customHeight="1">
      <c r="A18777" s="576"/>
    </row>
    <row r="18778" spans="1:1" s="556" customFormat="1" ht="12" hidden="1" customHeight="1">
      <c r="A18778" s="576"/>
    </row>
    <row r="18779" spans="1:1" s="556" customFormat="1" ht="12" hidden="1" customHeight="1">
      <c r="A18779" s="576"/>
    </row>
    <row r="18780" spans="1:1" s="556" customFormat="1" ht="12" hidden="1" customHeight="1">
      <c r="A18780" s="576"/>
    </row>
    <row r="18781" spans="1:1" s="556" customFormat="1" ht="12" hidden="1" customHeight="1">
      <c r="A18781" s="576"/>
    </row>
    <row r="18782" spans="1:1" s="556" customFormat="1" ht="12" hidden="1" customHeight="1">
      <c r="A18782" s="576"/>
    </row>
    <row r="18783" spans="1:1" s="556" customFormat="1" ht="12" hidden="1" customHeight="1">
      <c r="A18783" s="576"/>
    </row>
    <row r="18784" spans="1:1" s="556" customFormat="1" ht="12" hidden="1" customHeight="1">
      <c r="A18784" s="576"/>
    </row>
    <row r="18785" spans="1:1" s="556" customFormat="1" ht="12" hidden="1" customHeight="1">
      <c r="A18785" s="576"/>
    </row>
    <row r="18786" spans="1:1" s="556" customFormat="1" ht="12" hidden="1" customHeight="1">
      <c r="A18786" s="576"/>
    </row>
    <row r="18787" spans="1:1" s="556" customFormat="1" ht="12" hidden="1" customHeight="1">
      <c r="A18787" s="576"/>
    </row>
    <row r="18788" spans="1:1" s="556" customFormat="1" ht="12" hidden="1" customHeight="1">
      <c r="A18788" s="576"/>
    </row>
    <row r="18789" spans="1:1" s="556" customFormat="1" ht="12" hidden="1" customHeight="1">
      <c r="A18789" s="576"/>
    </row>
    <row r="18790" spans="1:1" s="556" customFormat="1" ht="12" hidden="1" customHeight="1">
      <c r="A18790" s="576"/>
    </row>
    <row r="18791" spans="1:1" s="556" customFormat="1" ht="12" hidden="1" customHeight="1">
      <c r="A18791" s="576"/>
    </row>
    <row r="18792" spans="1:1" s="556" customFormat="1" ht="12" hidden="1" customHeight="1">
      <c r="A18792" s="576"/>
    </row>
    <row r="18793" spans="1:1" s="556" customFormat="1" ht="12" hidden="1" customHeight="1">
      <c r="A18793" s="576"/>
    </row>
    <row r="18794" spans="1:1" s="556" customFormat="1" ht="12" hidden="1" customHeight="1">
      <c r="A18794" s="576"/>
    </row>
    <row r="18795" spans="1:1" s="556" customFormat="1" ht="12" hidden="1" customHeight="1">
      <c r="A18795" s="576"/>
    </row>
    <row r="18796" spans="1:1" s="556" customFormat="1" ht="12" hidden="1" customHeight="1">
      <c r="A18796" s="576"/>
    </row>
    <row r="18797" spans="1:1" s="556" customFormat="1" ht="12" hidden="1" customHeight="1">
      <c r="A18797" s="576"/>
    </row>
    <row r="18798" spans="1:1" s="556" customFormat="1" ht="12" hidden="1" customHeight="1">
      <c r="A18798" s="576"/>
    </row>
    <row r="18799" spans="1:1" s="556" customFormat="1" ht="12" hidden="1" customHeight="1">
      <c r="A18799" s="576"/>
    </row>
    <row r="18800" spans="1:1" s="556" customFormat="1" ht="12" hidden="1" customHeight="1">
      <c r="A18800" s="576"/>
    </row>
    <row r="18801" spans="1:1" s="556" customFormat="1" ht="12" hidden="1" customHeight="1">
      <c r="A18801" s="576"/>
    </row>
    <row r="18802" spans="1:1" s="556" customFormat="1" ht="12" hidden="1" customHeight="1">
      <c r="A18802" s="576"/>
    </row>
    <row r="18803" spans="1:1" s="556" customFormat="1" ht="12" hidden="1" customHeight="1">
      <c r="A18803" s="576"/>
    </row>
    <row r="18804" spans="1:1" s="556" customFormat="1" ht="12" hidden="1" customHeight="1">
      <c r="A18804" s="576"/>
    </row>
    <row r="18805" spans="1:1" s="556" customFormat="1" ht="12" hidden="1" customHeight="1">
      <c r="A18805" s="576"/>
    </row>
    <row r="18806" spans="1:1" s="556" customFormat="1" ht="12" hidden="1" customHeight="1">
      <c r="A18806" s="576"/>
    </row>
    <row r="18807" spans="1:1" s="556" customFormat="1" ht="12" hidden="1" customHeight="1">
      <c r="A18807" s="576"/>
    </row>
    <row r="18808" spans="1:1" s="556" customFormat="1" ht="12" hidden="1" customHeight="1">
      <c r="A18808" s="576"/>
    </row>
    <row r="18809" spans="1:1" s="556" customFormat="1" ht="12" hidden="1" customHeight="1">
      <c r="A18809" s="576"/>
    </row>
    <row r="18810" spans="1:1" s="556" customFormat="1" ht="12" hidden="1" customHeight="1">
      <c r="A18810" s="576"/>
    </row>
    <row r="18811" spans="1:1" s="556" customFormat="1" ht="12" hidden="1" customHeight="1">
      <c r="A18811" s="576"/>
    </row>
    <row r="18812" spans="1:1" s="556" customFormat="1" ht="12" hidden="1" customHeight="1">
      <c r="A18812" s="576"/>
    </row>
    <row r="18813" spans="1:1" s="556" customFormat="1" ht="12" hidden="1" customHeight="1">
      <c r="A18813" s="576"/>
    </row>
    <row r="18814" spans="1:1" s="556" customFormat="1" ht="12" hidden="1" customHeight="1">
      <c r="A18814" s="576"/>
    </row>
    <row r="18815" spans="1:1" s="556" customFormat="1" ht="12" hidden="1" customHeight="1">
      <c r="A18815" s="576"/>
    </row>
    <row r="18816" spans="1:1" s="556" customFormat="1" ht="12" hidden="1" customHeight="1">
      <c r="A18816" s="576"/>
    </row>
    <row r="18817" spans="1:1" s="556" customFormat="1" ht="12" hidden="1" customHeight="1">
      <c r="A18817" s="576"/>
    </row>
    <row r="18818" spans="1:1" s="556" customFormat="1" ht="12" hidden="1" customHeight="1">
      <c r="A18818" s="576"/>
    </row>
    <row r="18819" spans="1:1" s="556" customFormat="1" ht="12" hidden="1" customHeight="1">
      <c r="A18819" s="576"/>
    </row>
    <row r="18820" spans="1:1" s="556" customFormat="1" ht="12" hidden="1" customHeight="1">
      <c r="A18820" s="576"/>
    </row>
    <row r="18821" spans="1:1" s="556" customFormat="1" ht="12" hidden="1" customHeight="1">
      <c r="A18821" s="576"/>
    </row>
    <row r="18822" spans="1:1" s="556" customFormat="1" ht="12" hidden="1" customHeight="1">
      <c r="A18822" s="576"/>
    </row>
    <row r="18823" spans="1:1" s="556" customFormat="1" ht="12" hidden="1" customHeight="1">
      <c r="A18823" s="576"/>
    </row>
    <row r="18824" spans="1:1" s="556" customFormat="1" ht="12" hidden="1" customHeight="1">
      <c r="A18824" s="576"/>
    </row>
    <row r="18825" spans="1:1" s="556" customFormat="1" ht="12" hidden="1" customHeight="1">
      <c r="A18825" s="576"/>
    </row>
    <row r="18826" spans="1:1" s="556" customFormat="1" ht="12" hidden="1" customHeight="1">
      <c r="A18826" s="576"/>
    </row>
    <row r="18827" spans="1:1" s="556" customFormat="1" ht="12" hidden="1" customHeight="1">
      <c r="A18827" s="576"/>
    </row>
    <row r="18828" spans="1:1" s="556" customFormat="1" ht="12" hidden="1" customHeight="1">
      <c r="A18828" s="576"/>
    </row>
    <row r="18829" spans="1:1" s="556" customFormat="1" ht="12" hidden="1" customHeight="1">
      <c r="A18829" s="576"/>
    </row>
    <row r="18830" spans="1:1" s="556" customFormat="1" ht="12" hidden="1" customHeight="1">
      <c r="A18830" s="576"/>
    </row>
    <row r="18831" spans="1:1" s="556" customFormat="1" ht="12" hidden="1" customHeight="1">
      <c r="A18831" s="576"/>
    </row>
    <row r="18832" spans="1:1" s="556" customFormat="1" ht="12" hidden="1" customHeight="1">
      <c r="A18832" s="576"/>
    </row>
    <row r="18833" spans="1:1" s="556" customFormat="1" ht="12" hidden="1" customHeight="1">
      <c r="A18833" s="576"/>
    </row>
    <row r="18834" spans="1:1" s="556" customFormat="1" ht="12" hidden="1" customHeight="1">
      <c r="A18834" s="576"/>
    </row>
    <row r="18835" spans="1:1" s="556" customFormat="1" ht="12" hidden="1" customHeight="1">
      <c r="A18835" s="576"/>
    </row>
    <row r="18836" spans="1:1" s="556" customFormat="1" ht="12" hidden="1" customHeight="1">
      <c r="A18836" s="576"/>
    </row>
    <row r="18837" spans="1:1" s="556" customFormat="1" ht="12" hidden="1" customHeight="1">
      <c r="A18837" s="576"/>
    </row>
    <row r="18838" spans="1:1" s="556" customFormat="1" ht="12" hidden="1" customHeight="1">
      <c r="A18838" s="576"/>
    </row>
    <row r="18839" spans="1:1" s="556" customFormat="1" ht="12" hidden="1" customHeight="1">
      <c r="A18839" s="576"/>
    </row>
    <row r="18840" spans="1:1" s="556" customFormat="1" ht="12" hidden="1" customHeight="1">
      <c r="A18840" s="576"/>
    </row>
    <row r="18841" spans="1:1" s="556" customFormat="1" ht="12" hidden="1" customHeight="1">
      <c r="A18841" s="576"/>
    </row>
    <row r="18842" spans="1:1" s="556" customFormat="1" ht="12" hidden="1" customHeight="1">
      <c r="A18842" s="576"/>
    </row>
    <row r="18843" spans="1:1" s="556" customFormat="1" ht="12" hidden="1" customHeight="1">
      <c r="A18843" s="576"/>
    </row>
    <row r="18844" spans="1:1" s="556" customFormat="1" ht="12" hidden="1" customHeight="1">
      <c r="A18844" s="576"/>
    </row>
    <row r="18845" spans="1:1" s="556" customFormat="1" ht="12" hidden="1" customHeight="1">
      <c r="A18845" s="576"/>
    </row>
    <row r="18846" spans="1:1" s="556" customFormat="1" ht="12" hidden="1" customHeight="1">
      <c r="A18846" s="576"/>
    </row>
    <row r="18847" spans="1:1" s="556" customFormat="1" ht="12" hidden="1" customHeight="1">
      <c r="A18847" s="576"/>
    </row>
    <row r="18848" spans="1:1" s="556" customFormat="1" ht="12" hidden="1" customHeight="1">
      <c r="A18848" s="576"/>
    </row>
    <row r="18849" spans="1:1" s="556" customFormat="1" ht="12" hidden="1" customHeight="1">
      <c r="A18849" s="576"/>
    </row>
    <row r="18850" spans="1:1" s="556" customFormat="1" ht="12" hidden="1" customHeight="1">
      <c r="A18850" s="576"/>
    </row>
    <row r="18851" spans="1:1" s="556" customFormat="1" ht="12" hidden="1" customHeight="1">
      <c r="A18851" s="576"/>
    </row>
    <row r="18852" spans="1:1" s="556" customFormat="1" ht="12" hidden="1" customHeight="1">
      <c r="A18852" s="576"/>
    </row>
    <row r="18853" spans="1:1" s="556" customFormat="1" ht="12" hidden="1" customHeight="1">
      <c r="A18853" s="576"/>
    </row>
    <row r="18854" spans="1:1" s="556" customFormat="1" ht="12" hidden="1" customHeight="1">
      <c r="A18854" s="576"/>
    </row>
    <row r="18855" spans="1:1" s="556" customFormat="1" ht="12" hidden="1" customHeight="1">
      <c r="A18855" s="576"/>
    </row>
    <row r="18856" spans="1:1" s="556" customFormat="1" ht="12" hidden="1" customHeight="1">
      <c r="A18856" s="576"/>
    </row>
    <row r="18857" spans="1:1" s="556" customFormat="1" ht="12" hidden="1" customHeight="1">
      <c r="A18857" s="576"/>
    </row>
    <row r="18858" spans="1:1" s="556" customFormat="1" ht="12" hidden="1" customHeight="1">
      <c r="A18858" s="576"/>
    </row>
    <row r="18859" spans="1:1" s="556" customFormat="1" ht="12" hidden="1" customHeight="1">
      <c r="A18859" s="576"/>
    </row>
    <row r="18860" spans="1:1" s="556" customFormat="1" ht="12" hidden="1" customHeight="1">
      <c r="A18860" s="576"/>
    </row>
    <row r="18861" spans="1:1" s="556" customFormat="1" ht="12" hidden="1" customHeight="1">
      <c r="A18861" s="576"/>
    </row>
    <row r="18862" spans="1:1" s="556" customFormat="1" ht="12" hidden="1" customHeight="1">
      <c r="A18862" s="576"/>
    </row>
    <row r="18863" spans="1:1" s="556" customFormat="1" ht="12" hidden="1" customHeight="1">
      <c r="A18863" s="576"/>
    </row>
    <row r="18864" spans="1:1" s="556" customFormat="1" ht="12" hidden="1" customHeight="1">
      <c r="A18864" s="576"/>
    </row>
    <row r="18865" spans="1:1" s="556" customFormat="1" ht="12" hidden="1" customHeight="1">
      <c r="A18865" s="576"/>
    </row>
    <row r="18866" spans="1:1" s="556" customFormat="1" ht="12" hidden="1" customHeight="1">
      <c r="A18866" s="576"/>
    </row>
    <row r="18867" spans="1:1" s="556" customFormat="1" ht="12" hidden="1" customHeight="1">
      <c r="A18867" s="576"/>
    </row>
    <row r="18868" spans="1:1" s="556" customFormat="1" ht="12" hidden="1" customHeight="1">
      <c r="A18868" s="576"/>
    </row>
    <row r="18869" spans="1:1" s="556" customFormat="1" ht="12" hidden="1" customHeight="1">
      <c r="A18869" s="576"/>
    </row>
    <row r="18870" spans="1:1" s="556" customFormat="1" ht="12" hidden="1" customHeight="1">
      <c r="A18870" s="576"/>
    </row>
    <row r="18871" spans="1:1" s="556" customFormat="1" ht="12" hidden="1" customHeight="1">
      <c r="A18871" s="576"/>
    </row>
    <row r="18872" spans="1:1" s="556" customFormat="1" ht="12" hidden="1" customHeight="1">
      <c r="A18872" s="576"/>
    </row>
    <row r="18873" spans="1:1" s="556" customFormat="1" ht="12" hidden="1" customHeight="1">
      <c r="A18873" s="576"/>
    </row>
    <row r="18874" spans="1:1" s="556" customFormat="1" ht="12" hidden="1" customHeight="1">
      <c r="A18874" s="576"/>
    </row>
    <row r="18875" spans="1:1" s="556" customFormat="1" ht="12" hidden="1" customHeight="1">
      <c r="A18875" s="576"/>
    </row>
    <row r="18876" spans="1:1" s="556" customFormat="1" ht="12" hidden="1" customHeight="1">
      <c r="A18876" s="576"/>
    </row>
    <row r="18877" spans="1:1" s="556" customFormat="1" ht="12" hidden="1" customHeight="1">
      <c r="A18877" s="576"/>
    </row>
    <row r="18878" spans="1:1" s="556" customFormat="1" ht="12" hidden="1" customHeight="1">
      <c r="A18878" s="576"/>
    </row>
    <row r="18879" spans="1:1" s="556" customFormat="1" ht="12" hidden="1" customHeight="1">
      <c r="A18879" s="576"/>
    </row>
    <row r="18880" spans="1:1" s="556" customFormat="1" ht="12" hidden="1" customHeight="1">
      <c r="A18880" s="576"/>
    </row>
    <row r="18881" spans="1:1" s="556" customFormat="1" ht="12" hidden="1" customHeight="1">
      <c r="A18881" s="576"/>
    </row>
    <row r="18882" spans="1:1" s="556" customFormat="1" ht="12" hidden="1" customHeight="1">
      <c r="A18882" s="576"/>
    </row>
    <row r="18883" spans="1:1" s="556" customFormat="1" ht="12" hidden="1" customHeight="1">
      <c r="A18883" s="576"/>
    </row>
    <row r="18884" spans="1:1" s="556" customFormat="1" ht="12" hidden="1" customHeight="1">
      <c r="A18884" s="576"/>
    </row>
    <row r="18885" spans="1:1" s="556" customFormat="1" ht="12" hidden="1" customHeight="1">
      <c r="A18885" s="576"/>
    </row>
    <row r="18886" spans="1:1" s="556" customFormat="1" ht="12" hidden="1" customHeight="1">
      <c r="A18886" s="576"/>
    </row>
    <row r="18887" spans="1:1" s="556" customFormat="1" ht="12" hidden="1" customHeight="1">
      <c r="A18887" s="576"/>
    </row>
    <row r="18888" spans="1:1" s="556" customFormat="1" ht="12" hidden="1" customHeight="1">
      <c r="A18888" s="576"/>
    </row>
    <row r="18889" spans="1:1" s="556" customFormat="1" ht="12" hidden="1" customHeight="1">
      <c r="A18889" s="576"/>
    </row>
    <row r="18890" spans="1:1" s="556" customFormat="1" ht="12" hidden="1" customHeight="1">
      <c r="A18890" s="576"/>
    </row>
    <row r="18891" spans="1:1" s="556" customFormat="1" ht="12" hidden="1" customHeight="1">
      <c r="A18891" s="576"/>
    </row>
    <row r="18892" spans="1:1" s="556" customFormat="1" ht="12" hidden="1" customHeight="1">
      <c r="A18892" s="576"/>
    </row>
    <row r="18893" spans="1:1" s="556" customFormat="1" ht="12" hidden="1" customHeight="1">
      <c r="A18893" s="576"/>
    </row>
    <row r="18894" spans="1:1" s="556" customFormat="1" ht="12" hidden="1" customHeight="1">
      <c r="A18894" s="576"/>
    </row>
    <row r="18895" spans="1:1" s="556" customFormat="1" ht="12" hidden="1" customHeight="1">
      <c r="A18895" s="576"/>
    </row>
    <row r="18896" spans="1:1" s="556" customFormat="1" ht="12" hidden="1" customHeight="1">
      <c r="A18896" s="576"/>
    </row>
    <row r="18897" spans="1:1" s="556" customFormat="1" ht="12" hidden="1" customHeight="1">
      <c r="A18897" s="576"/>
    </row>
    <row r="18898" spans="1:1" s="556" customFormat="1" ht="12" hidden="1" customHeight="1">
      <c r="A18898" s="576"/>
    </row>
    <row r="18899" spans="1:1" s="556" customFormat="1" ht="12" hidden="1" customHeight="1">
      <c r="A18899" s="576"/>
    </row>
    <row r="18900" spans="1:1" s="556" customFormat="1" ht="12" hidden="1" customHeight="1">
      <c r="A18900" s="576"/>
    </row>
    <row r="18901" spans="1:1" s="556" customFormat="1" ht="12" hidden="1" customHeight="1">
      <c r="A18901" s="576"/>
    </row>
    <row r="18902" spans="1:1" s="556" customFormat="1" ht="12" hidden="1" customHeight="1">
      <c r="A18902" s="576"/>
    </row>
    <row r="18903" spans="1:1" s="556" customFormat="1" ht="12" hidden="1" customHeight="1">
      <c r="A18903" s="576"/>
    </row>
    <row r="18904" spans="1:1" s="556" customFormat="1" ht="12" hidden="1" customHeight="1">
      <c r="A18904" s="576"/>
    </row>
    <row r="18905" spans="1:1" s="556" customFormat="1" ht="12" hidden="1" customHeight="1">
      <c r="A18905" s="576"/>
    </row>
    <row r="18906" spans="1:1" s="556" customFormat="1" ht="12" hidden="1" customHeight="1">
      <c r="A18906" s="576"/>
    </row>
    <row r="18907" spans="1:1" s="556" customFormat="1" ht="12" hidden="1" customHeight="1">
      <c r="A18907" s="576"/>
    </row>
    <row r="18908" spans="1:1" s="556" customFormat="1" ht="12" hidden="1" customHeight="1">
      <c r="A18908" s="576"/>
    </row>
    <row r="18909" spans="1:1" s="556" customFormat="1" ht="12" hidden="1" customHeight="1">
      <c r="A18909" s="576"/>
    </row>
    <row r="18910" spans="1:1" s="556" customFormat="1" ht="12" hidden="1" customHeight="1">
      <c r="A18910" s="576"/>
    </row>
    <row r="18911" spans="1:1" s="556" customFormat="1" ht="12" hidden="1" customHeight="1">
      <c r="A18911" s="576"/>
    </row>
    <row r="18912" spans="1:1" s="556" customFormat="1" ht="12" hidden="1" customHeight="1">
      <c r="A18912" s="576"/>
    </row>
    <row r="18913" spans="1:1" s="556" customFormat="1" ht="12" hidden="1" customHeight="1">
      <c r="A18913" s="576"/>
    </row>
    <row r="18914" spans="1:1" s="556" customFormat="1" ht="12" hidden="1" customHeight="1">
      <c r="A18914" s="576"/>
    </row>
    <row r="18915" spans="1:1" s="556" customFormat="1" ht="12" hidden="1" customHeight="1">
      <c r="A18915" s="576"/>
    </row>
    <row r="18916" spans="1:1" s="556" customFormat="1" ht="12" hidden="1" customHeight="1">
      <c r="A18916" s="576"/>
    </row>
    <row r="18917" spans="1:1" s="556" customFormat="1" ht="12" hidden="1" customHeight="1">
      <c r="A18917" s="576"/>
    </row>
    <row r="18918" spans="1:1" s="556" customFormat="1" ht="12" hidden="1" customHeight="1">
      <c r="A18918" s="576"/>
    </row>
    <row r="18919" spans="1:1" s="556" customFormat="1" ht="12" hidden="1" customHeight="1">
      <c r="A18919" s="576"/>
    </row>
    <row r="18920" spans="1:1" s="556" customFormat="1" ht="12" hidden="1" customHeight="1">
      <c r="A18920" s="576"/>
    </row>
    <row r="18921" spans="1:1" s="556" customFormat="1" ht="12" hidden="1" customHeight="1">
      <c r="A18921" s="576"/>
    </row>
    <row r="18922" spans="1:1" s="556" customFormat="1" ht="12" hidden="1" customHeight="1">
      <c r="A18922" s="576"/>
    </row>
    <row r="18923" spans="1:1" s="556" customFormat="1" ht="12" hidden="1" customHeight="1">
      <c r="A18923" s="576"/>
    </row>
    <row r="18924" spans="1:1" s="556" customFormat="1" ht="12" hidden="1" customHeight="1">
      <c r="A18924" s="576"/>
    </row>
    <row r="18925" spans="1:1" s="556" customFormat="1" ht="12" hidden="1" customHeight="1">
      <c r="A18925" s="576"/>
    </row>
    <row r="18926" spans="1:1" s="556" customFormat="1" ht="12" hidden="1" customHeight="1">
      <c r="A18926" s="576"/>
    </row>
    <row r="18927" spans="1:1" s="556" customFormat="1" ht="12" hidden="1" customHeight="1">
      <c r="A18927" s="576"/>
    </row>
    <row r="18928" spans="1:1" s="556" customFormat="1" ht="12" hidden="1" customHeight="1">
      <c r="A18928" s="576"/>
    </row>
    <row r="18929" spans="1:1" s="556" customFormat="1" ht="12" hidden="1" customHeight="1">
      <c r="A18929" s="576"/>
    </row>
    <row r="18930" spans="1:1" s="556" customFormat="1" ht="12" hidden="1" customHeight="1">
      <c r="A18930" s="576"/>
    </row>
    <row r="18931" spans="1:1" s="556" customFormat="1" ht="12" hidden="1" customHeight="1">
      <c r="A18931" s="576"/>
    </row>
    <row r="18932" spans="1:1" s="556" customFormat="1" ht="12" hidden="1" customHeight="1">
      <c r="A18932" s="576"/>
    </row>
    <row r="18933" spans="1:1" s="556" customFormat="1" ht="12" hidden="1" customHeight="1">
      <c r="A18933" s="576"/>
    </row>
    <row r="18934" spans="1:1" s="556" customFormat="1" ht="12" hidden="1" customHeight="1">
      <c r="A18934" s="576"/>
    </row>
    <row r="18935" spans="1:1" s="556" customFormat="1" ht="12" hidden="1" customHeight="1">
      <c r="A18935" s="576"/>
    </row>
    <row r="18936" spans="1:1" s="556" customFormat="1" ht="12" hidden="1" customHeight="1">
      <c r="A18936" s="576"/>
    </row>
    <row r="18937" spans="1:1" s="556" customFormat="1" ht="12" hidden="1" customHeight="1">
      <c r="A18937" s="576"/>
    </row>
    <row r="18938" spans="1:1" s="556" customFormat="1" ht="12" hidden="1" customHeight="1">
      <c r="A18938" s="576"/>
    </row>
    <row r="18939" spans="1:1" s="556" customFormat="1" ht="12" hidden="1" customHeight="1">
      <c r="A18939" s="576"/>
    </row>
    <row r="18940" spans="1:1" s="556" customFormat="1" ht="12" hidden="1" customHeight="1">
      <c r="A18940" s="576"/>
    </row>
    <row r="18941" spans="1:1" s="556" customFormat="1" ht="12" hidden="1" customHeight="1">
      <c r="A18941" s="576"/>
    </row>
    <row r="18942" spans="1:1" s="556" customFormat="1" ht="12" hidden="1" customHeight="1">
      <c r="A18942" s="576"/>
    </row>
    <row r="18943" spans="1:1" s="556" customFormat="1" ht="12" hidden="1" customHeight="1">
      <c r="A18943" s="576"/>
    </row>
    <row r="18944" spans="1:1" s="556" customFormat="1" ht="12" hidden="1" customHeight="1">
      <c r="A18944" s="576"/>
    </row>
    <row r="18945" spans="1:1" s="556" customFormat="1" ht="12" hidden="1" customHeight="1">
      <c r="A18945" s="576"/>
    </row>
    <row r="18946" spans="1:1" s="556" customFormat="1" ht="12" hidden="1" customHeight="1">
      <c r="A18946" s="576"/>
    </row>
    <row r="18947" spans="1:1" s="556" customFormat="1" ht="12" hidden="1" customHeight="1">
      <c r="A18947" s="576"/>
    </row>
    <row r="18948" spans="1:1" s="556" customFormat="1" ht="12" hidden="1" customHeight="1">
      <c r="A18948" s="576"/>
    </row>
    <row r="18949" spans="1:1" s="556" customFormat="1" ht="12" hidden="1" customHeight="1">
      <c r="A18949" s="576"/>
    </row>
    <row r="18950" spans="1:1" s="556" customFormat="1" ht="12" hidden="1" customHeight="1">
      <c r="A18950" s="576"/>
    </row>
    <row r="18951" spans="1:1" s="556" customFormat="1" ht="12" hidden="1" customHeight="1">
      <c r="A18951" s="576"/>
    </row>
    <row r="18952" spans="1:1" s="556" customFormat="1" ht="12" hidden="1" customHeight="1">
      <c r="A18952" s="576"/>
    </row>
    <row r="18953" spans="1:1" s="556" customFormat="1" ht="12" hidden="1" customHeight="1">
      <c r="A18953" s="576"/>
    </row>
    <row r="18954" spans="1:1" s="556" customFormat="1" ht="12" hidden="1" customHeight="1">
      <c r="A18954" s="576"/>
    </row>
    <row r="18955" spans="1:1" s="556" customFormat="1" ht="12" hidden="1" customHeight="1">
      <c r="A18955" s="576"/>
    </row>
    <row r="18956" spans="1:1" s="556" customFormat="1" ht="12" hidden="1" customHeight="1">
      <c r="A18956" s="576"/>
    </row>
    <row r="18957" spans="1:1" s="556" customFormat="1" ht="12" hidden="1" customHeight="1">
      <c r="A18957" s="576"/>
    </row>
    <row r="18958" spans="1:1" s="556" customFormat="1" ht="12" hidden="1" customHeight="1">
      <c r="A18958" s="576"/>
    </row>
    <row r="18959" spans="1:1" s="556" customFormat="1" ht="12" hidden="1" customHeight="1">
      <c r="A18959" s="576"/>
    </row>
    <row r="18960" spans="1:1" s="556" customFormat="1" ht="12" hidden="1" customHeight="1">
      <c r="A18960" s="576"/>
    </row>
    <row r="18961" spans="1:1" s="556" customFormat="1" ht="12" hidden="1" customHeight="1">
      <c r="A18961" s="576"/>
    </row>
    <row r="18962" spans="1:1" s="556" customFormat="1" ht="12" hidden="1" customHeight="1">
      <c r="A18962" s="576"/>
    </row>
    <row r="18963" spans="1:1" s="556" customFormat="1" ht="12" hidden="1" customHeight="1">
      <c r="A18963" s="576"/>
    </row>
    <row r="18964" spans="1:1" s="556" customFormat="1" ht="12" hidden="1" customHeight="1">
      <c r="A18964" s="576"/>
    </row>
    <row r="18965" spans="1:1" s="556" customFormat="1" ht="12" hidden="1" customHeight="1">
      <c r="A18965" s="576"/>
    </row>
    <row r="18966" spans="1:1" s="556" customFormat="1" ht="12" hidden="1" customHeight="1">
      <c r="A18966" s="576"/>
    </row>
    <row r="18967" spans="1:1" s="556" customFormat="1" ht="12" hidden="1" customHeight="1">
      <c r="A18967" s="576"/>
    </row>
    <row r="18968" spans="1:1" s="556" customFormat="1" ht="12" hidden="1" customHeight="1">
      <c r="A18968" s="576"/>
    </row>
    <row r="18969" spans="1:1" s="556" customFormat="1" ht="12" hidden="1" customHeight="1">
      <c r="A18969" s="576"/>
    </row>
    <row r="18970" spans="1:1" s="556" customFormat="1" ht="12" hidden="1" customHeight="1">
      <c r="A18970" s="576"/>
    </row>
    <row r="18971" spans="1:1" s="556" customFormat="1" ht="12" hidden="1" customHeight="1">
      <c r="A18971" s="576"/>
    </row>
    <row r="18972" spans="1:1" s="556" customFormat="1" ht="12" hidden="1" customHeight="1">
      <c r="A18972" s="576"/>
    </row>
    <row r="18973" spans="1:1" s="556" customFormat="1" ht="12" hidden="1" customHeight="1">
      <c r="A18973" s="576"/>
    </row>
    <row r="18974" spans="1:1" s="556" customFormat="1" ht="12" hidden="1" customHeight="1">
      <c r="A18974" s="576"/>
    </row>
    <row r="18975" spans="1:1" s="556" customFormat="1" ht="12" hidden="1" customHeight="1">
      <c r="A18975" s="576"/>
    </row>
    <row r="18976" spans="1:1" s="556" customFormat="1" ht="12" hidden="1" customHeight="1">
      <c r="A18976" s="576"/>
    </row>
    <row r="18977" spans="1:1" s="556" customFormat="1" ht="12" hidden="1" customHeight="1">
      <c r="A18977" s="576"/>
    </row>
    <row r="18978" spans="1:1" s="556" customFormat="1" ht="12" hidden="1" customHeight="1">
      <c r="A18978" s="576"/>
    </row>
    <row r="18979" spans="1:1" s="556" customFormat="1" ht="12" hidden="1" customHeight="1">
      <c r="A18979" s="576"/>
    </row>
    <row r="18980" spans="1:1" s="556" customFormat="1" ht="12" hidden="1" customHeight="1">
      <c r="A18980" s="576"/>
    </row>
    <row r="18981" spans="1:1" s="556" customFormat="1" ht="12" hidden="1" customHeight="1">
      <c r="A18981" s="576"/>
    </row>
    <row r="18982" spans="1:1" s="556" customFormat="1" ht="12" hidden="1" customHeight="1">
      <c r="A18982" s="576"/>
    </row>
    <row r="18983" spans="1:1" s="556" customFormat="1" ht="12" hidden="1" customHeight="1">
      <c r="A18983" s="576"/>
    </row>
    <row r="18984" spans="1:1" s="556" customFormat="1" ht="12" hidden="1" customHeight="1">
      <c r="A18984" s="576"/>
    </row>
    <row r="18985" spans="1:1" s="556" customFormat="1" ht="12" hidden="1" customHeight="1">
      <c r="A18985" s="576"/>
    </row>
    <row r="18986" spans="1:1" s="556" customFormat="1" ht="12" hidden="1" customHeight="1">
      <c r="A18986" s="576"/>
    </row>
    <row r="18987" spans="1:1" s="556" customFormat="1" ht="12" hidden="1" customHeight="1">
      <c r="A18987" s="576"/>
    </row>
    <row r="18988" spans="1:1" s="556" customFormat="1" ht="12" hidden="1" customHeight="1">
      <c r="A18988" s="576"/>
    </row>
    <row r="18989" spans="1:1" s="556" customFormat="1" ht="12" hidden="1" customHeight="1">
      <c r="A18989" s="576"/>
    </row>
    <row r="18990" spans="1:1" s="556" customFormat="1" ht="12" hidden="1" customHeight="1">
      <c r="A18990" s="576"/>
    </row>
    <row r="18991" spans="1:1" s="556" customFormat="1" ht="12" hidden="1" customHeight="1">
      <c r="A18991" s="576"/>
    </row>
    <row r="18992" spans="1:1" s="556" customFormat="1" ht="12" hidden="1" customHeight="1">
      <c r="A18992" s="576"/>
    </row>
    <row r="18993" spans="1:1" s="556" customFormat="1" ht="12" hidden="1" customHeight="1">
      <c r="A18993" s="576"/>
    </row>
    <row r="18994" spans="1:1" s="556" customFormat="1" ht="12" hidden="1" customHeight="1">
      <c r="A18994" s="576"/>
    </row>
    <row r="18995" spans="1:1" s="556" customFormat="1" ht="12" hidden="1" customHeight="1">
      <c r="A18995" s="576"/>
    </row>
    <row r="18996" spans="1:1" s="556" customFormat="1" ht="12" hidden="1" customHeight="1">
      <c r="A18996" s="576"/>
    </row>
    <row r="18997" spans="1:1" s="556" customFormat="1" ht="12" hidden="1" customHeight="1">
      <c r="A18997" s="576"/>
    </row>
    <row r="18998" spans="1:1" s="556" customFormat="1" ht="12" hidden="1" customHeight="1">
      <c r="A18998" s="576"/>
    </row>
    <row r="18999" spans="1:1" s="556" customFormat="1" ht="12" hidden="1" customHeight="1">
      <c r="A18999" s="576"/>
    </row>
    <row r="19000" spans="1:1" s="556" customFormat="1" ht="12" hidden="1" customHeight="1">
      <c r="A19000" s="576"/>
    </row>
    <row r="19001" spans="1:1" s="556" customFormat="1" ht="12" hidden="1" customHeight="1">
      <c r="A19001" s="576"/>
    </row>
    <row r="19002" spans="1:1" s="556" customFormat="1" ht="12" hidden="1" customHeight="1">
      <c r="A19002" s="576"/>
    </row>
    <row r="19003" spans="1:1" s="556" customFormat="1" ht="12" hidden="1" customHeight="1">
      <c r="A19003" s="576"/>
    </row>
    <row r="19004" spans="1:1" s="556" customFormat="1" ht="12" hidden="1" customHeight="1">
      <c r="A19004" s="576"/>
    </row>
    <row r="19005" spans="1:1" s="556" customFormat="1" ht="12" hidden="1" customHeight="1">
      <c r="A19005" s="576"/>
    </row>
    <row r="19006" spans="1:1" s="556" customFormat="1" ht="12" hidden="1" customHeight="1">
      <c r="A19006" s="576"/>
    </row>
    <row r="19007" spans="1:1" s="556" customFormat="1" ht="12" hidden="1" customHeight="1">
      <c r="A19007" s="576"/>
    </row>
    <row r="19008" spans="1:1" s="556" customFormat="1" ht="12" hidden="1" customHeight="1">
      <c r="A19008" s="576"/>
    </row>
    <row r="19009" spans="1:1" s="556" customFormat="1" ht="12" hidden="1" customHeight="1">
      <c r="A19009" s="576"/>
    </row>
    <row r="19010" spans="1:1" s="556" customFormat="1" ht="12" hidden="1" customHeight="1">
      <c r="A19010" s="576"/>
    </row>
    <row r="19011" spans="1:1" s="556" customFormat="1" ht="12" hidden="1" customHeight="1">
      <c r="A19011" s="576"/>
    </row>
    <row r="19012" spans="1:1" s="556" customFormat="1" ht="12" hidden="1" customHeight="1">
      <c r="A19012" s="576"/>
    </row>
    <row r="19013" spans="1:1" s="556" customFormat="1" ht="12" hidden="1" customHeight="1">
      <c r="A19013" s="576"/>
    </row>
    <row r="19014" spans="1:1" s="556" customFormat="1" ht="12" hidden="1" customHeight="1">
      <c r="A19014" s="576"/>
    </row>
    <row r="19015" spans="1:1" s="556" customFormat="1" ht="12" hidden="1" customHeight="1">
      <c r="A19015" s="576"/>
    </row>
    <row r="19016" spans="1:1" s="556" customFormat="1" ht="12" hidden="1" customHeight="1">
      <c r="A19016" s="576"/>
    </row>
    <row r="19017" spans="1:1" s="556" customFormat="1" ht="12" hidden="1" customHeight="1">
      <c r="A19017" s="576"/>
    </row>
    <row r="19018" spans="1:1" s="556" customFormat="1" ht="12" hidden="1" customHeight="1">
      <c r="A19018" s="576"/>
    </row>
    <row r="19019" spans="1:1" s="556" customFormat="1" ht="12" hidden="1" customHeight="1">
      <c r="A19019" s="576"/>
    </row>
    <row r="19020" spans="1:1" s="556" customFormat="1" ht="12" hidden="1" customHeight="1">
      <c r="A19020" s="576"/>
    </row>
    <row r="19021" spans="1:1" s="556" customFormat="1" ht="12" hidden="1" customHeight="1">
      <c r="A19021" s="576"/>
    </row>
    <row r="19022" spans="1:1" s="556" customFormat="1" ht="12" hidden="1" customHeight="1">
      <c r="A19022" s="576"/>
    </row>
    <row r="19023" spans="1:1" s="556" customFormat="1" ht="12" hidden="1" customHeight="1">
      <c r="A19023" s="576"/>
    </row>
    <row r="19024" spans="1:1" s="556" customFormat="1" ht="12" hidden="1" customHeight="1">
      <c r="A19024" s="576"/>
    </row>
    <row r="19025" spans="1:1" s="556" customFormat="1" ht="12" hidden="1" customHeight="1">
      <c r="A19025" s="576"/>
    </row>
    <row r="19026" spans="1:1" s="556" customFormat="1" ht="12" hidden="1" customHeight="1">
      <c r="A19026" s="576"/>
    </row>
    <row r="19027" spans="1:1" s="556" customFormat="1" ht="12" hidden="1" customHeight="1">
      <c r="A19027" s="576"/>
    </row>
    <row r="19028" spans="1:1" s="556" customFormat="1" ht="12" hidden="1" customHeight="1">
      <c r="A19028" s="576"/>
    </row>
    <row r="19029" spans="1:1" s="556" customFormat="1" ht="12" hidden="1" customHeight="1">
      <c r="A19029" s="576"/>
    </row>
    <row r="19030" spans="1:1" s="556" customFormat="1" ht="12" hidden="1" customHeight="1">
      <c r="A19030" s="576"/>
    </row>
    <row r="19031" spans="1:1" s="556" customFormat="1" ht="12" hidden="1" customHeight="1">
      <c r="A19031" s="576"/>
    </row>
    <row r="19032" spans="1:1" s="556" customFormat="1" ht="12" hidden="1" customHeight="1">
      <c r="A19032" s="576"/>
    </row>
    <row r="19033" spans="1:1" s="556" customFormat="1" ht="12" hidden="1" customHeight="1">
      <c r="A19033" s="576"/>
    </row>
    <row r="19034" spans="1:1" s="556" customFormat="1" ht="12" hidden="1" customHeight="1">
      <c r="A19034" s="576"/>
    </row>
    <row r="19035" spans="1:1" s="556" customFormat="1" ht="12" hidden="1" customHeight="1">
      <c r="A19035" s="576"/>
    </row>
    <row r="19036" spans="1:1" s="556" customFormat="1" ht="12" hidden="1" customHeight="1">
      <c r="A19036" s="576"/>
    </row>
    <row r="19037" spans="1:1" s="556" customFormat="1" ht="12" hidden="1" customHeight="1">
      <c r="A19037" s="576"/>
    </row>
    <row r="19038" spans="1:1" s="556" customFormat="1" ht="12" hidden="1" customHeight="1">
      <c r="A19038" s="576"/>
    </row>
    <row r="19039" spans="1:1" s="556" customFormat="1" ht="12" hidden="1" customHeight="1">
      <c r="A19039" s="576"/>
    </row>
    <row r="19040" spans="1:1" s="556" customFormat="1" ht="12" hidden="1" customHeight="1">
      <c r="A19040" s="576"/>
    </row>
    <row r="19041" spans="1:1" s="556" customFormat="1" ht="12" hidden="1" customHeight="1">
      <c r="A19041" s="576"/>
    </row>
    <row r="19042" spans="1:1" s="556" customFormat="1" ht="12" hidden="1" customHeight="1">
      <c r="A19042" s="576"/>
    </row>
    <row r="19043" spans="1:1" s="556" customFormat="1" ht="12" hidden="1" customHeight="1">
      <c r="A19043" s="576"/>
    </row>
    <row r="19044" spans="1:1" s="556" customFormat="1" ht="12" hidden="1" customHeight="1">
      <c r="A19044" s="576"/>
    </row>
    <row r="19045" spans="1:1" s="556" customFormat="1" ht="12" hidden="1" customHeight="1">
      <c r="A19045" s="576"/>
    </row>
    <row r="19046" spans="1:1" s="556" customFormat="1" ht="12" hidden="1" customHeight="1">
      <c r="A19046" s="576"/>
    </row>
    <row r="19047" spans="1:1" s="556" customFormat="1" ht="12" hidden="1" customHeight="1">
      <c r="A19047" s="576"/>
    </row>
    <row r="19048" spans="1:1" s="556" customFormat="1" ht="12" hidden="1" customHeight="1">
      <c r="A19048" s="576"/>
    </row>
    <row r="19049" spans="1:1" s="556" customFormat="1" ht="12" hidden="1" customHeight="1">
      <c r="A19049" s="576"/>
    </row>
    <row r="19050" spans="1:1" s="556" customFormat="1" ht="12" hidden="1" customHeight="1">
      <c r="A19050" s="576"/>
    </row>
    <row r="19051" spans="1:1" s="556" customFormat="1" ht="12" hidden="1" customHeight="1">
      <c r="A19051" s="576"/>
    </row>
    <row r="19052" spans="1:1" s="556" customFormat="1" ht="12" hidden="1" customHeight="1">
      <c r="A19052" s="576"/>
    </row>
    <row r="19053" spans="1:1" s="556" customFormat="1" ht="12" hidden="1" customHeight="1">
      <c r="A19053" s="576"/>
    </row>
    <row r="19054" spans="1:1" s="556" customFormat="1" ht="12" hidden="1" customHeight="1">
      <c r="A19054" s="576"/>
    </row>
    <row r="19055" spans="1:1" s="556" customFormat="1" ht="12" hidden="1" customHeight="1">
      <c r="A19055" s="576"/>
    </row>
    <row r="19056" spans="1:1" s="556" customFormat="1" ht="12" hidden="1" customHeight="1">
      <c r="A19056" s="576"/>
    </row>
    <row r="19057" spans="1:1" s="556" customFormat="1" ht="12" hidden="1" customHeight="1">
      <c r="A19057" s="576"/>
    </row>
    <row r="19058" spans="1:1" s="556" customFormat="1" ht="12" hidden="1" customHeight="1">
      <c r="A19058" s="576"/>
    </row>
    <row r="19059" spans="1:1" s="556" customFormat="1" ht="12" hidden="1" customHeight="1">
      <c r="A19059" s="576"/>
    </row>
    <row r="19060" spans="1:1" s="556" customFormat="1" ht="12" hidden="1" customHeight="1">
      <c r="A19060" s="576"/>
    </row>
    <row r="19061" spans="1:1" s="556" customFormat="1" ht="12" hidden="1" customHeight="1">
      <c r="A19061" s="576"/>
    </row>
    <row r="19062" spans="1:1" s="556" customFormat="1" ht="12" hidden="1" customHeight="1">
      <c r="A19062" s="576"/>
    </row>
    <row r="19063" spans="1:1" s="556" customFormat="1" ht="12" hidden="1" customHeight="1">
      <c r="A19063" s="576"/>
    </row>
    <row r="19064" spans="1:1" s="556" customFormat="1" ht="12" hidden="1" customHeight="1">
      <c r="A19064" s="576"/>
    </row>
    <row r="19065" spans="1:1" s="556" customFormat="1" ht="12" hidden="1" customHeight="1">
      <c r="A19065" s="576"/>
    </row>
    <row r="19066" spans="1:1" s="556" customFormat="1" ht="12" hidden="1" customHeight="1">
      <c r="A19066" s="576"/>
    </row>
    <row r="19067" spans="1:1" s="556" customFormat="1" ht="12" hidden="1" customHeight="1">
      <c r="A19067" s="576"/>
    </row>
    <row r="19068" spans="1:1" s="556" customFormat="1" ht="12" hidden="1" customHeight="1">
      <c r="A19068" s="576"/>
    </row>
    <row r="19069" spans="1:1" s="556" customFormat="1" ht="12" hidden="1" customHeight="1">
      <c r="A19069" s="576"/>
    </row>
    <row r="19070" spans="1:1" s="556" customFormat="1" ht="12" hidden="1" customHeight="1">
      <c r="A19070" s="576"/>
    </row>
    <row r="19071" spans="1:1" s="556" customFormat="1" ht="12" hidden="1" customHeight="1">
      <c r="A19071" s="576"/>
    </row>
    <row r="19072" spans="1:1" s="556" customFormat="1" ht="12" hidden="1" customHeight="1">
      <c r="A19072" s="576"/>
    </row>
    <row r="19073" spans="1:1" s="556" customFormat="1" ht="12" hidden="1" customHeight="1">
      <c r="A19073" s="576"/>
    </row>
    <row r="19074" spans="1:1" s="556" customFormat="1" ht="12" hidden="1" customHeight="1">
      <c r="A19074" s="576"/>
    </row>
    <row r="19075" spans="1:1" s="556" customFormat="1" ht="12" hidden="1" customHeight="1">
      <c r="A19075" s="576"/>
    </row>
    <row r="19076" spans="1:1" s="556" customFormat="1" ht="12" hidden="1" customHeight="1">
      <c r="A19076" s="576"/>
    </row>
    <row r="19077" spans="1:1" s="556" customFormat="1" ht="12" hidden="1" customHeight="1">
      <c r="A19077" s="576"/>
    </row>
    <row r="19078" spans="1:1" s="556" customFormat="1" ht="12" hidden="1" customHeight="1">
      <c r="A19078" s="576"/>
    </row>
    <row r="19079" spans="1:1" s="556" customFormat="1" ht="12" hidden="1" customHeight="1">
      <c r="A19079" s="576"/>
    </row>
    <row r="19080" spans="1:1" s="556" customFormat="1" ht="12" hidden="1" customHeight="1">
      <c r="A19080" s="576"/>
    </row>
    <row r="19081" spans="1:1" s="556" customFormat="1" ht="12" hidden="1" customHeight="1">
      <c r="A19081" s="576"/>
    </row>
    <row r="19082" spans="1:1" s="556" customFormat="1" ht="12" hidden="1" customHeight="1">
      <c r="A19082" s="576"/>
    </row>
    <row r="19083" spans="1:1" s="556" customFormat="1" ht="12" hidden="1" customHeight="1">
      <c r="A19083" s="576"/>
    </row>
    <row r="19084" spans="1:1" s="556" customFormat="1" ht="12" hidden="1" customHeight="1">
      <c r="A19084" s="576"/>
    </row>
    <row r="19085" spans="1:1" s="556" customFormat="1" ht="12" hidden="1" customHeight="1">
      <c r="A19085" s="576"/>
    </row>
    <row r="19086" spans="1:1" s="556" customFormat="1" ht="12" hidden="1" customHeight="1">
      <c r="A19086" s="576"/>
    </row>
    <row r="19087" spans="1:1" s="556" customFormat="1" ht="12" hidden="1" customHeight="1">
      <c r="A19087" s="576"/>
    </row>
    <row r="19088" spans="1:1" s="556" customFormat="1" ht="12" hidden="1" customHeight="1">
      <c r="A19088" s="576"/>
    </row>
    <row r="19089" spans="1:1" s="556" customFormat="1" ht="12" hidden="1" customHeight="1">
      <c r="A19089" s="576"/>
    </row>
    <row r="19090" spans="1:1" s="556" customFormat="1" ht="12" hidden="1" customHeight="1">
      <c r="A19090" s="576"/>
    </row>
    <row r="19091" spans="1:1" s="556" customFormat="1" ht="12" hidden="1" customHeight="1">
      <c r="A19091" s="576"/>
    </row>
    <row r="19092" spans="1:1" s="556" customFormat="1" ht="12" hidden="1" customHeight="1">
      <c r="A19092" s="576"/>
    </row>
    <row r="19093" spans="1:1" s="556" customFormat="1" ht="12" hidden="1" customHeight="1">
      <c r="A19093" s="576"/>
    </row>
    <row r="19094" spans="1:1" s="556" customFormat="1" ht="12" hidden="1" customHeight="1">
      <c r="A19094" s="576"/>
    </row>
    <row r="19095" spans="1:1" s="556" customFormat="1" ht="12" hidden="1" customHeight="1">
      <c r="A19095" s="576"/>
    </row>
    <row r="19096" spans="1:1" s="556" customFormat="1" ht="12" hidden="1" customHeight="1">
      <c r="A19096" s="576"/>
    </row>
    <row r="19097" spans="1:1" s="556" customFormat="1" ht="12" hidden="1" customHeight="1">
      <c r="A19097" s="576"/>
    </row>
    <row r="19098" spans="1:1" s="556" customFormat="1" ht="12" hidden="1" customHeight="1">
      <c r="A19098" s="576"/>
    </row>
    <row r="19099" spans="1:1" s="556" customFormat="1" ht="12" hidden="1" customHeight="1">
      <c r="A19099" s="576"/>
    </row>
    <row r="19100" spans="1:1" s="556" customFormat="1" ht="12" hidden="1" customHeight="1">
      <c r="A19100" s="576"/>
    </row>
    <row r="19101" spans="1:1" s="556" customFormat="1" ht="12" hidden="1" customHeight="1">
      <c r="A19101" s="576"/>
    </row>
    <row r="19102" spans="1:1" s="556" customFormat="1" ht="12" hidden="1" customHeight="1">
      <c r="A19102" s="576"/>
    </row>
    <row r="19103" spans="1:1" s="556" customFormat="1" ht="12" hidden="1" customHeight="1">
      <c r="A19103" s="576"/>
    </row>
    <row r="19104" spans="1:1" s="556" customFormat="1" ht="12" hidden="1" customHeight="1">
      <c r="A19104" s="576"/>
    </row>
    <row r="19105" spans="1:1" s="556" customFormat="1" ht="12" hidden="1" customHeight="1">
      <c r="A19105" s="576"/>
    </row>
    <row r="19106" spans="1:1" s="556" customFormat="1" ht="12" hidden="1" customHeight="1">
      <c r="A19106" s="576"/>
    </row>
    <row r="19107" spans="1:1" s="556" customFormat="1" ht="12" hidden="1" customHeight="1">
      <c r="A19107" s="576"/>
    </row>
    <row r="19108" spans="1:1" s="556" customFormat="1" ht="12" hidden="1" customHeight="1">
      <c r="A19108" s="576"/>
    </row>
    <row r="19109" spans="1:1" s="556" customFormat="1" ht="12" hidden="1" customHeight="1">
      <c r="A19109" s="576"/>
    </row>
    <row r="19110" spans="1:1" s="556" customFormat="1" ht="12" hidden="1" customHeight="1">
      <c r="A19110" s="576"/>
    </row>
    <row r="19111" spans="1:1" s="556" customFormat="1" ht="12" hidden="1" customHeight="1">
      <c r="A19111" s="576"/>
    </row>
    <row r="19112" spans="1:1" s="556" customFormat="1" ht="12" hidden="1" customHeight="1">
      <c r="A19112" s="576"/>
    </row>
    <row r="19113" spans="1:1" s="556" customFormat="1" ht="12" hidden="1" customHeight="1">
      <c r="A19113" s="576"/>
    </row>
    <row r="19114" spans="1:1" s="556" customFormat="1" ht="12" hidden="1" customHeight="1">
      <c r="A19114" s="576"/>
    </row>
    <row r="19115" spans="1:1" s="556" customFormat="1" ht="12" hidden="1" customHeight="1">
      <c r="A19115" s="576"/>
    </row>
    <row r="19116" spans="1:1" s="556" customFormat="1" ht="12" hidden="1" customHeight="1">
      <c r="A19116" s="576"/>
    </row>
    <row r="19117" spans="1:1" s="556" customFormat="1" ht="12" hidden="1" customHeight="1">
      <c r="A19117" s="576"/>
    </row>
    <row r="19118" spans="1:1" s="556" customFormat="1" ht="12" hidden="1" customHeight="1">
      <c r="A19118" s="576"/>
    </row>
    <row r="19119" spans="1:1" s="556" customFormat="1" ht="12" hidden="1" customHeight="1">
      <c r="A19119" s="576"/>
    </row>
    <row r="19120" spans="1:1" s="556" customFormat="1" ht="12" hidden="1" customHeight="1">
      <c r="A19120" s="576"/>
    </row>
    <row r="19121" spans="1:1" s="556" customFormat="1" ht="12" hidden="1" customHeight="1">
      <c r="A19121" s="576"/>
    </row>
    <row r="19122" spans="1:1" s="556" customFormat="1" ht="12" hidden="1" customHeight="1">
      <c r="A19122" s="576"/>
    </row>
    <row r="19123" spans="1:1" s="556" customFormat="1" ht="12" hidden="1" customHeight="1">
      <c r="A19123" s="576"/>
    </row>
    <row r="19124" spans="1:1" s="556" customFormat="1" ht="12" hidden="1" customHeight="1">
      <c r="A19124" s="576"/>
    </row>
    <row r="19125" spans="1:1" s="556" customFormat="1" ht="12" hidden="1" customHeight="1">
      <c r="A19125" s="576"/>
    </row>
    <row r="19126" spans="1:1" s="556" customFormat="1" ht="12" hidden="1" customHeight="1">
      <c r="A19126" s="576"/>
    </row>
    <row r="19127" spans="1:1" s="556" customFormat="1" ht="12" hidden="1" customHeight="1">
      <c r="A19127" s="576"/>
    </row>
    <row r="19128" spans="1:1" s="556" customFormat="1" ht="12" hidden="1" customHeight="1">
      <c r="A19128" s="576"/>
    </row>
    <row r="19129" spans="1:1" s="556" customFormat="1" ht="12" hidden="1" customHeight="1">
      <c r="A19129" s="576"/>
    </row>
    <row r="19130" spans="1:1" s="556" customFormat="1" ht="12" hidden="1" customHeight="1">
      <c r="A19130" s="576"/>
    </row>
    <row r="19131" spans="1:1" s="556" customFormat="1" ht="12" hidden="1" customHeight="1">
      <c r="A19131" s="576"/>
    </row>
    <row r="19132" spans="1:1" s="556" customFormat="1" ht="12" hidden="1" customHeight="1">
      <c r="A19132" s="576"/>
    </row>
    <row r="19133" spans="1:1" s="556" customFormat="1" ht="12" hidden="1" customHeight="1">
      <c r="A19133" s="576"/>
    </row>
    <row r="19134" spans="1:1" s="556" customFormat="1" ht="12" hidden="1" customHeight="1">
      <c r="A19134" s="576"/>
    </row>
    <row r="19135" spans="1:1" s="556" customFormat="1" ht="12" hidden="1" customHeight="1">
      <c r="A19135" s="576"/>
    </row>
    <row r="19136" spans="1:1" s="556" customFormat="1" ht="12" hidden="1" customHeight="1">
      <c r="A19136" s="576"/>
    </row>
    <row r="19137" spans="1:1" s="556" customFormat="1" ht="12" hidden="1" customHeight="1">
      <c r="A19137" s="576"/>
    </row>
    <row r="19138" spans="1:1" s="556" customFormat="1" ht="12" hidden="1" customHeight="1">
      <c r="A19138" s="576"/>
    </row>
    <row r="19139" spans="1:1" s="556" customFormat="1" ht="12" hidden="1" customHeight="1">
      <c r="A19139" s="576"/>
    </row>
    <row r="19140" spans="1:1" s="556" customFormat="1" ht="12" hidden="1" customHeight="1">
      <c r="A19140" s="576"/>
    </row>
    <row r="19141" spans="1:1" s="556" customFormat="1" ht="12" hidden="1" customHeight="1">
      <c r="A19141" s="576"/>
    </row>
    <row r="19142" spans="1:1" s="556" customFormat="1" ht="12" hidden="1" customHeight="1">
      <c r="A19142" s="576"/>
    </row>
    <row r="19143" spans="1:1" s="556" customFormat="1" ht="12" hidden="1" customHeight="1">
      <c r="A19143" s="576"/>
    </row>
    <row r="19144" spans="1:1" s="556" customFormat="1" ht="12" hidden="1" customHeight="1">
      <c r="A19144" s="576"/>
    </row>
    <row r="19145" spans="1:1" s="556" customFormat="1" ht="12" hidden="1" customHeight="1">
      <c r="A19145" s="576"/>
    </row>
    <row r="19146" spans="1:1" s="556" customFormat="1" ht="12" hidden="1" customHeight="1">
      <c r="A19146" s="576"/>
    </row>
    <row r="19147" spans="1:1" s="556" customFormat="1" ht="12" hidden="1" customHeight="1">
      <c r="A19147" s="576"/>
    </row>
    <row r="19148" spans="1:1" s="556" customFormat="1" ht="12" hidden="1" customHeight="1">
      <c r="A19148" s="576"/>
    </row>
    <row r="19149" spans="1:1" s="556" customFormat="1" ht="12" hidden="1" customHeight="1">
      <c r="A19149" s="576"/>
    </row>
    <row r="19150" spans="1:1" s="556" customFormat="1" ht="12" hidden="1" customHeight="1">
      <c r="A19150" s="576"/>
    </row>
    <row r="19151" spans="1:1" s="556" customFormat="1" ht="12" hidden="1" customHeight="1">
      <c r="A19151" s="576"/>
    </row>
    <row r="19152" spans="1:1" s="556" customFormat="1" ht="12" hidden="1" customHeight="1">
      <c r="A19152" s="576"/>
    </row>
    <row r="19153" spans="1:1" s="556" customFormat="1" ht="12" hidden="1" customHeight="1">
      <c r="A19153" s="576"/>
    </row>
    <row r="19154" spans="1:1" s="556" customFormat="1" ht="12" hidden="1" customHeight="1">
      <c r="A19154" s="576"/>
    </row>
    <row r="19155" spans="1:1" s="556" customFormat="1" ht="12" hidden="1" customHeight="1">
      <c r="A19155" s="576"/>
    </row>
    <row r="19156" spans="1:1" s="556" customFormat="1" ht="12" hidden="1" customHeight="1">
      <c r="A19156" s="576"/>
    </row>
    <row r="19157" spans="1:1" s="556" customFormat="1" ht="12" hidden="1" customHeight="1">
      <c r="A19157" s="576"/>
    </row>
    <row r="19158" spans="1:1" s="556" customFormat="1" ht="12" hidden="1" customHeight="1">
      <c r="A19158" s="576"/>
    </row>
    <row r="19159" spans="1:1" s="556" customFormat="1" ht="12" hidden="1" customHeight="1">
      <c r="A19159" s="576"/>
    </row>
    <row r="19160" spans="1:1" s="556" customFormat="1" ht="12" hidden="1" customHeight="1">
      <c r="A19160" s="576"/>
    </row>
    <row r="19161" spans="1:1" s="556" customFormat="1" ht="12" hidden="1" customHeight="1">
      <c r="A19161" s="576"/>
    </row>
    <row r="19162" spans="1:1" s="556" customFormat="1" ht="12" hidden="1" customHeight="1">
      <c r="A19162" s="576"/>
    </row>
    <row r="19163" spans="1:1" s="556" customFormat="1" ht="12" hidden="1" customHeight="1">
      <c r="A19163" s="576"/>
    </row>
    <row r="19164" spans="1:1" s="556" customFormat="1" ht="12" hidden="1" customHeight="1">
      <c r="A19164" s="576"/>
    </row>
    <row r="19165" spans="1:1" s="556" customFormat="1" ht="12" hidden="1" customHeight="1">
      <c r="A19165" s="576"/>
    </row>
    <row r="19166" spans="1:1" s="556" customFormat="1" ht="12" hidden="1" customHeight="1">
      <c r="A19166" s="576"/>
    </row>
    <row r="19167" spans="1:1" s="556" customFormat="1" ht="12" hidden="1" customHeight="1">
      <c r="A19167" s="576"/>
    </row>
    <row r="19168" spans="1:1" s="556" customFormat="1" ht="12" hidden="1" customHeight="1">
      <c r="A19168" s="576"/>
    </row>
    <row r="19169" spans="1:1" s="556" customFormat="1" ht="12" hidden="1" customHeight="1">
      <c r="A19169" s="576"/>
    </row>
    <row r="19170" spans="1:1" s="556" customFormat="1" ht="12" hidden="1" customHeight="1">
      <c r="A19170" s="576"/>
    </row>
    <row r="19171" spans="1:1" s="556" customFormat="1" ht="12" hidden="1" customHeight="1">
      <c r="A19171" s="576"/>
    </row>
    <row r="19172" spans="1:1" s="556" customFormat="1" ht="12" hidden="1" customHeight="1">
      <c r="A19172" s="576"/>
    </row>
    <row r="19173" spans="1:1" s="556" customFormat="1" ht="12" hidden="1" customHeight="1">
      <c r="A19173" s="576"/>
    </row>
    <row r="19174" spans="1:1" s="556" customFormat="1" ht="12" hidden="1" customHeight="1">
      <c r="A19174" s="576"/>
    </row>
    <row r="19175" spans="1:1" s="556" customFormat="1" ht="12" hidden="1" customHeight="1">
      <c r="A19175" s="576"/>
    </row>
    <row r="19176" spans="1:1" s="556" customFormat="1" ht="12" hidden="1" customHeight="1">
      <c r="A19176" s="576"/>
    </row>
    <row r="19177" spans="1:1" s="556" customFormat="1" ht="12" hidden="1" customHeight="1">
      <c r="A19177" s="576"/>
    </row>
    <row r="19178" spans="1:1" s="556" customFormat="1" ht="12" hidden="1" customHeight="1">
      <c r="A19178" s="576"/>
    </row>
    <row r="19179" spans="1:1" s="556" customFormat="1" ht="12" hidden="1" customHeight="1">
      <c r="A19179" s="576"/>
    </row>
    <row r="19180" spans="1:1" s="556" customFormat="1" ht="12" hidden="1" customHeight="1">
      <c r="A19180" s="576"/>
    </row>
    <row r="19181" spans="1:1" s="556" customFormat="1" ht="12" hidden="1" customHeight="1">
      <c r="A19181" s="576"/>
    </row>
    <row r="19182" spans="1:1" s="556" customFormat="1" ht="12" hidden="1" customHeight="1">
      <c r="A19182" s="576"/>
    </row>
    <row r="19183" spans="1:1" s="556" customFormat="1" ht="12" hidden="1" customHeight="1">
      <c r="A19183" s="576"/>
    </row>
    <row r="19184" spans="1:1" s="556" customFormat="1" ht="12" hidden="1" customHeight="1">
      <c r="A19184" s="576"/>
    </row>
    <row r="19185" spans="1:1" s="556" customFormat="1" ht="12" hidden="1" customHeight="1">
      <c r="A19185" s="576"/>
    </row>
    <row r="19186" spans="1:1" s="556" customFormat="1" ht="12" hidden="1" customHeight="1">
      <c r="A19186" s="576"/>
    </row>
    <row r="19187" spans="1:1" s="556" customFormat="1" ht="12" hidden="1" customHeight="1">
      <c r="A19187" s="576"/>
    </row>
    <row r="19188" spans="1:1" s="556" customFormat="1" ht="12" hidden="1" customHeight="1">
      <c r="A19188" s="576"/>
    </row>
    <row r="19189" spans="1:1" s="556" customFormat="1" ht="12" hidden="1" customHeight="1">
      <c r="A19189" s="576"/>
    </row>
    <row r="19190" spans="1:1" s="556" customFormat="1" ht="12" hidden="1" customHeight="1">
      <c r="A19190" s="576"/>
    </row>
    <row r="19191" spans="1:1" s="556" customFormat="1" ht="12" hidden="1" customHeight="1">
      <c r="A19191" s="576"/>
    </row>
    <row r="19192" spans="1:1" s="556" customFormat="1" ht="12" hidden="1" customHeight="1">
      <c r="A19192" s="576"/>
    </row>
    <row r="19193" spans="1:1" s="556" customFormat="1" ht="12" hidden="1" customHeight="1">
      <c r="A19193" s="576"/>
    </row>
    <row r="19194" spans="1:1" s="556" customFormat="1" ht="12" hidden="1" customHeight="1">
      <c r="A19194" s="576"/>
    </row>
    <row r="19195" spans="1:1" s="556" customFormat="1" ht="12" hidden="1" customHeight="1">
      <c r="A19195" s="576"/>
    </row>
    <row r="19196" spans="1:1" s="556" customFormat="1" ht="12" hidden="1" customHeight="1">
      <c r="A19196" s="576"/>
    </row>
    <row r="19197" spans="1:1" s="556" customFormat="1" ht="12" hidden="1" customHeight="1">
      <c r="A19197" s="576"/>
    </row>
    <row r="19198" spans="1:1" s="556" customFormat="1" ht="12" hidden="1" customHeight="1">
      <c r="A19198" s="576"/>
    </row>
    <row r="19199" spans="1:1" s="556" customFormat="1" ht="12" hidden="1" customHeight="1">
      <c r="A19199" s="576"/>
    </row>
    <row r="19200" spans="1:1" s="556" customFormat="1" ht="12" hidden="1" customHeight="1">
      <c r="A19200" s="576"/>
    </row>
    <row r="19201" spans="1:1" s="556" customFormat="1" ht="12" hidden="1" customHeight="1">
      <c r="A19201" s="576"/>
    </row>
    <row r="19202" spans="1:1" s="556" customFormat="1" ht="12" hidden="1" customHeight="1">
      <c r="A19202" s="576"/>
    </row>
    <row r="19203" spans="1:1" s="556" customFormat="1" ht="12" hidden="1" customHeight="1">
      <c r="A19203" s="576"/>
    </row>
    <row r="19204" spans="1:1" s="556" customFormat="1" ht="12" hidden="1" customHeight="1">
      <c r="A19204" s="576"/>
    </row>
    <row r="19205" spans="1:1" s="556" customFormat="1" ht="12" hidden="1" customHeight="1">
      <c r="A19205" s="576"/>
    </row>
    <row r="19206" spans="1:1" s="556" customFormat="1" ht="12" hidden="1" customHeight="1">
      <c r="A19206" s="576"/>
    </row>
    <row r="19207" spans="1:1" s="556" customFormat="1" ht="12" hidden="1" customHeight="1">
      <c r="A19207" s="576"/>
    </row>
    <row r="19208" spans="1:1" s="556" customFormat="1" ht="12" hidden="1" customHeight="1">
      <c r="A19208" s="576"/>
    </row>
    <row r="19209" spans="1:1" s="556" customFormat="1" ht="12" hidden="1" customHeight="1">
      <c r="A19209" s="576"/>
    </row>
    <row r="19210" spans="1:1" s="556" customFormat="1" ht="12" hidden="1" customHeight="1">
      <c r="A19210" s="576"/>
    </row>
    <row r="19211" spans="1:1" s="556" customFormat="1" ht="12" hidden="1" customHeight="1">
      <c r="A19211" s="576"/>
    </row>
    <row r="19212" spans="1:1" s="556" customFormat="1" ht="12" hidden="1" customHeight="1">
      <c r="A19212" s="576"/>
    </row>
    <row r="19213" spans="1:1" s="556" customFormat="1" ht="12" hidden="1" customHeight="1">
      <c r="A19213" s="576"/>
    </row>
    <row r="19214" spans="1:1" s="556" customFormat="1" ht="12" hidden="1" customHeight="1">
      <c r="A19214" s="576"/>
    </row>
    <row r="19215" spans="1:1" s="556" customFormat="1" ht="12" hidden="1" customHeight="1">
      <c r="A19215" s="576"/>
    </row>
    <row r="19216" spans="1:1" s="556" customFormat="1" ht="12" hidden="1" customHeight="1">
      <c r="A19216" s="576"/>
    </row>
    <row r="19217" spans="1:1" s="556" customFormat="1" ht="12" hidden="1" customHeight="1">
      <c r="A19217" s="576"/>
    </row>
    <row r="19218" spans="1:1" s="556" customFormat="1" ht="12" hidden="1" customHeight="1">
      <c r="A19218" s="576"/>
    </row>
    <row r="19219" spans="1:1" s="556" customFormat="1" ht="12" hidden="1" customHeight="1">
      <c r="A19219" s="576"/>
    </row>
    <row r="19220" spans="1:1" s="556" customFormat="1" ht="12" hidden="1" customHeight="1">
      <c r="A19220" s="576"/>
    </row>
    <row r="19221" spans="1:1" s="556" customFormat="1" ht="12" hidden="1" customHeight="1">
      <c r="A19221" s="576"/>
    </row>
    <row r="19222" spans="1:1" s="556" customFormat="1" ht="12" hidden="1" customHeight="1">
      <c r="A19222" s="576"/>
    </row>
    <row r="19223" spans="1:1" s="556" customFormat="1" ht="12" hidden="1" customHeight="1">
      <c r="A19223" s="576"/>
    </row>
    <row r="19224" spans="1:1" s="556" customFormat="1" ht="12" hidden="1" customHeight="1">
      <c r="A19224" s="576"/>
    </row>
    <row r="19225" spans="1:1" s="556" customFormat="1" ht="12" hidden="1" customHeight="1">
      <c r="A19225" s="576"/>
    </row>
    <row r="19226" spans="1:1" s="556" customFormat="1" ht="12" hidden="1" customHeight="1">
      <c r="A19226" s="576"/>
    </row>
    <row r="19227" spans="1:1" s="556" customFormat="1" ht="12" hidden="1" customHeight="1">
      <c r="A19227" s="576"/>
    </row>
    <row r="19228" spans="1:1" s="556" customFormat="1" ht="12" hidden="1" customHeight="1">
      <c r="A19228" s="576"/>
    </row>
    <row r="19229" spans="1:1" s="556" customFormat="1" ht="12" hidden="1" customHeight="1">
      <c r="A19229" s="576"/>
    </row>
    <row r="19230" spans="1:1" s="556" customFormat="1" ht="12" hidden="1" customHeight="1">
      <c r="A19230" s="576"/>
    </row>
    <row r="19231" spans="1:1" s="556" customFormat="1" ht="12" hidden="1" customHeight="1">
      <c r="A19231" s="576"/>
    </row>
    <row r="19232" spans="1:1" s="556" customFormat="1" ht="12" hidden="1" customHeight="1">
      <c r="A19232" s="576"/>
    </row>
    <row r="19233" spans="1:1" s="556" customFormat="1" ht="12" hidden="1" customHeight="1">
      <c r="A19233" s="576"/>
    </row>
    <row r="19234" spans="1:1" s="556" customFormat="1" ht="12" hidden="1" customHeight="1">
      <c r="A19234" s="576"/>
    </row>
    <row r="19235" spans="1:1" s="556" customFormat="1" ht="12" hidden="1" customHeight="1">
      <c r="A19235" s="576"/>
    </row>
    <row r="19236" spans="1:1" s="556" customFormat="1" ht="12" hidden="1" customHeight="1">
      <c r="A19236" s="576"/>
    </row>
    <row r="19237" spans="1:1" s="556" customFormat="1" ht="12" hidden="1" customHeight="1">
      <c r="A19237" s="576"/>
    </row>
    <row r="19238" spans="1:1" s="556" customFormat="1" ht="12" hidden="1" customHeight="1">
      <c r="A19238" s="576"/>
    </row>
    <row r="19239" spans="1:1" s="556" customFormat="1" ht="12" hidden="1" customHeight="1">
      <c r="A19239" s="576"/>
    </row>
    <row r="19240" spans="1:1" s="556" customFormat="1" ht="12" hidden="1" customHeight="1">
      <c r="A19240" s="576"/>
    </row>
    <row r="19241" spans="1:1" s="556" customFormat="1" ht="12" hidden="1" customHeight="1">
      <c r="A19241" s="576"/>
    </row>
    <row r="19242" spans="1:1" s="556" customFormat="1" ht="12" hidden="1" customHeight="1">
      <c r="A19242" s="576"/>
    </row>
    <row r="19243" spans="1:1" s="556" customFormat="1" ht="12" hidden="1" customHeight="1">
      <c r="A19243" s="576"/>
    </row>
    <row r="19244" spans="1:1" s="556" customFormat="1" ht="12" hidden="1" customHeight="1">
      <c r="A19244" s="576"/>
    </row>
    <row r="19245" spans="1:1" s="556" customFormat="1" ht="12" hidden="1" customHeight="1">
      <c r="A19245" s="576"/>
    </row>
    <row r="19246" spans="1:1" s="556" customFormat="1" ht="12" hidden="1" customHeight="1">
      <c r="A19246" s="576"/>
    </row>
    <row r="19247" spans="1:1" s="556" customFormat="1" ht="12" hidden="1" customHeight="1">
      <c r="A19247" s="576"/>
    </row>
    <row r="19248" spans="1:1" s="556" customFormat="1" ht="12" hidden="1" customHeight="1">
      <c r="A19248" s="576"/>
    </row>
    <row r="19249" spans="1:1" s="556" customFormat="1" ht="12" hidden="1" customHeight="1">
      <c r="A19249" s="576"/>
    </row>
    <row r="19250" spans="1:1" s="556" customFormat="1" ht="12" hidden="1" customHeight="1">
      <c r="A19250" s="576"/>
    </row>
    <row r="19251" spans="1:1" s="556" customFormat="1" ht="12" hidden="1" customHeight="1">
      <c r="A19251" s="576"/>
    </row>
    <row r="19252" spans="1:1" s="556" customFormat="1" ht="12" hidden="1" customHeight="1">
      <c r="A19252" s="576"/>
    </row>
    <row r="19253" spans="1:1" s="556" customFormat="1" ht="12" hidden="1" customHeight="1">
      <c r="A19253" s="576"/>
    </row>
    <row r="19254" spans="1:1" s="556" customFormat="1" ht="12" hidden="1" customHeight="1">
      <c r="A19254" s="576"/>
    </row>
    <row r="19255" spans="1:1" s="556" customFormat="1" ht="12" hidden="1" customHeight="1">
      <c r="A19255" s="576"/>
    </row>
    <row r="19256" spans="1:1" s="556" customFormat="1" ht="12" hidden="1" customHeight="1">
      <c r="A19256" s="576"/>
    </row>
    <row r="19257" spans="1:1" s="556" customFormat="1" ht="12" hidden="1" customHeight="1">
      <c r="A19257" s="576"/>
    </row>
    <row r="19258" spans="1:1" s="556" customFormat="1" ht="12" hidden="1" customHeight="1">
      <c r="A19258" s="576"/>
    </row>
    <row r="19259" spans="1:1" s="556" customFormat="1" ht="12" hidden="1" customHeight="1">
      <c r="A19259" s="576"/>
    </row>
    <row r="19260" spans="1:1" s="556" customFormat="1" ht="12" hidden="1" customHeight="1">
      <c r="A19260" s="576"/>
    </row>
    <row r="19261" spans="1:1" s="556" customFormat="1" ht="12" hidden="1" customHeight="1">
      <c r="A19261" s="576"/>
    </row>
    <row r="19262" spans="1:1" s="556" customFormat="1" ht="12" hidden="1" customHeight="1">
      <c r="A19262" s="576"/>
    </row>
    <row r="19263" spans="1:1" s="556" customFormat="1" ht="12" hidden="1" customHeight="1">
      <c r="A19263" s="576"/>
    </row>
    <row r="19264" spans="1:1" s="556" customFormat="1" ht="12" hidden="1" customHeight="1">
      <c r="A19264" s="576"/>
    </row>
    <row r="19265" spans="1:1" s="556" customFormat="1" ht="12" hidden="1" customHeight="1">
      <c r="A19265" s="576"/>
    </row>
    <row r="19266" spans="1:1" s="556" customFormat="1" ht="12" hidden="1" customHeight="1">
      <c r="A19266" s="576"/>
    </row>
    <row r="19267" spans="1:1" s="556" customFormat="1" ht="12" hidden="1" customHeight="1">
      <c r="A19267" s="576"/>
    </row>
    <row r="19268" spans="1:1" s="556" customFormat="1" ht="12" hidden="1" customHeight="1">
      <c r="A19268" s="576"/>
    </row>
    <row r="19269" spans="1:1" s="556" customFormat="1" ht="12" hidden="1" customHeight="1">
      <c r="A19269" s="576"/>
    </row>
    <row r="19270" spans="1:1" s="556" customFormat="1" ht="12" hidden="1" customHeight="1">
      <c r="A19270" s="576"/>
    </row>
    <row r="19271" spans="1:1" s="556" customFormat="1" ht="12" hidden="1" customHeight="1">
      <c r="A19271" s="576"/>
    </row>
    <row r="19272" spans="1:1" s="556" customFormat="1" ht="12" hidden="1" customHeight="1">
      <c r="A19272" s="576"/>
    </row>
    <row r="19273" spans="1:1" s="556" customFormat="1" ht="12" hidden="1" customHeight="1">
      <c r="A19273" s="576"/>
    </row>
    <row r="19274" spans="1:1" s="556" customFormat="1" ht="12" hidden="1" customHeight="1">
      <c r="A19274" s="576"/>
    </row>
    <row r="19275" spans="1:1" s="556" customFormat="1" ht="12" hidden="1" customHeight="1">
      <c r="A19275" s="576"/>
    </row>
    <row r="19276" spans="1:1" s="556" customFormat="1" ht="12" hidden="1" customHeight="1">
      <c r="A19276" s="576"/>
    </row>
    <row r="19277" spans="1:1" s="556" customFormat="1" ht="12" hidden="1" customHeight="1">
      <c r="A19277" s="576"/>
    </row>
    <row r="19278" spans="1:1" s="556" customFormat="1" ht="12" hidden="1" customHeight="1">
      <c r="A19278" s="576"/>
    </row>
    <row r="19279" spans="1:1" s="556" customFormat="1" ht="12" hidden="1" customHeight="1">
      <c r="A19279" s="576"/>
    </row>
    <row r="19280" spans="1:1" s="556" customFormat="1" ht="12" hidden="1" customHeight="1">
      <c r="A19280" s="576"/>
    </row>
    <row r="19281" spans="1:1" s="556" customFormat="1" ht="12" hidden="1" customHeight="1">
      <c r="A19281" s="576"/>
    </row>
    <row r="19282" spans="1:1" s="556" customFormat="1" ht="12" hidden="1" customHeight="1">
      <c r="A19282" s="576"/>
    </row>
    <row r="19283" spans="1:1" s="556" customFormat="1" ht="12" hidden="1" customHeight="1">
      <c r="A19283" s="576"/>
    </row>
    <row r="19284" spans="1:1" s="556" customFormat="1" ht="12" hidden="1" customHeight="1">
      <c r="A19284" s="576"/>
    </row>
    <row r="19285" spans="1:1" s="556" customFormat="1" ht="12" hidden="1" customHeight="1">
      <c r="A19285" s="576"/>
    </row>
    <row r="19286" spans="1:1" s="556" customFormat="1" ht="12" hidden="1" customHeight="1">
      <c r="A19286" s="576"/>
    </row>
    <row r="19287" spans="1:1" s="556" customFormat="1" ht="12" hidden="1" customHeight="1">
      <c r="A19287" s="576"/>
    </row>
    <row r="19288" spans="1:1" s="556" customFormat="1" ht="12" hidden="1" customHeight="1">
      <c r="A19288" s="576"/>
    </row>
    <row r="19289" spans="1:1" s="556" customFormat="1" ht="12" hidden="1" customHeight="1">
      <c r="A19289" s="576"/>
    </row>
    <row r="19290" spans="1:1" s="556" customFormat="1" ht="12" hidden="1" customHeight="1">
      <c r="A19290" s="576"/>
    </row>
    <row r="19291" spans="1:1" s="556" customFormat="1" ht="12" hidden="1" customHeight="1">
      <c r="A19291" s="576"/>
    </row>
    <row r="19292" spans="1:1" s="556" customFormat="1" ht="12" hidden="1" customHeight="1">
      <c r="A19292" s="576"/>
    </row>
    <row r="19293" spans="1:1" s="556" customFormat="1" ht="12" hidden="1" customHeight="1">
      <c r="A19293" s="576"/>
    </row>
    <row r="19294" spans="1:1" s="556" customFormat="1" ht="12" hidden="1" customHeight="1">
      <c r="A19294" s="576"/>
    </row>
    <row r="19295" spans="1:1" s="556" customFormat="1" ht="12" hidden="1" customHeight="1">
      <c r="A19295" s="576"/>
    </row>
    <row r="19296" spans="1:1" s="556" customFormat="1" ht="12" hidden="1" customHeight="1">
      <c r="A19296" s="576"/>
    </row>
    <row r="19297" spans="1:1" s="556" customFormat="1" ht="12" hidden="1" customHeight="1">
      <c r="A19297" s="576"/>
    </row>
    <row r="19298" spans="1:1" s="556" customFormat="1" ht="12" hidden="1" customHeight="1">
      <c r="A19298" s="576"/>
    </row>
    <row r="19299" spans="1:1" s="556" customFormat="1" ht="12" hidden="1" customHeight="1">
      <c r="A19299" s="576"/>
    </row>
    <row r="19300" spans="1:1" s="556" customFormat="1" ht="12" hidden="1" customHeight="1">
      <c r="A19300" s="576"/>
    </row>
    <row r="19301" spans="1:1" s="556" customFormat="1" ht="12" hidden="1" customHeight="1">
      <c r="A19301" s="576"/>
    </row>
    <row r="19302" spans="1:1" s="556" customFormat="1" ht="12" hidden="1" customHeight="1">
      <c r="A19302" s="576"/>
    </row>
    <row r="19303" spans="1:1" s="556" customFormat="1" ht="12" hidden="1" customHeight="1">
      <c r="A19303" s="576"/>
    </row>
    <row r="19304" spans="1:1" s="556" customFormat="1" ht="12" hidden="1" customHeight="1">
      <c r="A19304" s="576"/>
    </row>
    <row r="19305" spans="1:1" s="556" customFormat="1" ht="12" hidden="1" customHeight="1">
      <c r="A19305" s="576"/>
    </row>
    <row r="19306" spans="1:1" s="556" customFormat="1" ht="12" hidden="1" customHeight="1">
      <c r="A19306" s="576"/>
    </row>
    <row r="19307" spans="1:1" s="556" customFormat="1" ht="12" hidden="1" customHeight="1">
      <c r="A19307" s="576"/>
    </row>
    <row r="19308" spans="1:1" s="556" customFormat="1" ht="12" hidden="1" customHeight="1">
      <c r="A19308" s="576"/>
    </row>
    <row r="19309" spans="1:1" s="556" customFormat="1" ht="12" hidden="1" customHeight="1">
      <c r="A19309" s="576"/>
    </row>
    <row r="19310" spans="1:1" s="556" customFormat="1" ht="12" hidden="1" customHeight="1">
      <c r="A19310" s="576"/>
    </row>
    <row r="19311" spans="1:1" s="556" customFormat="1" ht="12" hidden="1" customHeight="1">
      <c r="A19311" s="576"/>
    </row>
    <row r="19312" spans="1:1" s="556" customFormat="1" ht="12" hidden="1" customHeight="1">
      <c r="A19312" s="576"/>
    </row>
    <row r="19313" spans="1:1" s="556" customFormat="1" ht="12" hidden="1" customHeight="1">
      <c r="A19313" s="576"/>
    </row>
    <row r="19314" spans="1:1" s="556" customFormat="1" ht="12" hidden="1" customHeight="1">
      <c r="A19314" s="576"/>
    </row>
    <row r="19315" spans="1:1" s="556" customFormat="1" ht="12" hidden="1" customHeight="1">
      <c r="A19315" s="576"/>
    </row>
    <row r="19316" spans="1:1" s="556" customFormat="1" ht="12" hidden="1" customHeight="1">
      <c r="A19316" s="576"/>
    </row>
    <row r="19317" spans="1:1" s="556" customFormat="1" ht="12" hidden="1" customHeight="1">
      <c r="A19317" s="576"/>
    </row>
    <row r="19318" spans="1:1" s="556" customFormat="1" ht="12" hidden="1" customHeight="1">
      <c r="A19318" s="576"/>
    </row>
    <row r="19319" spans="1:1" s="556" customFormat="1" ht="12" hidden="1" customHeight="1">
      <c r="A19319" s="576"/>
    </row>
    <row r="19320" spans="1:1" s="556" customFormat="1" ht="12" hidden="1" customHeight="1">
      <c r="A19320" s="576"/>
    </row>
    <row r="19321" spans="1:1" s="556" customFormat="1" ht="12" hidden="1" customHeight="1">
      <c r="A19321" s="576"/>
    </row>
    <row r="19322" spans="1:1" s="556" customFormat="1" ht="12" hidden="1" customHeight="1">
      <c r="A19322" s="576"/>
    </row>
    <row r="19323" spans="1:1" s="556" customFormat="1" ht="12" hidden="1" customHeight="1">
      <c r="A19323" s="576"/>
    </row>
    <row r="19324" spans="1:1" s="556" customFormat="1" ht="12" hidden="1" customHeight="1">
      <c r="A19324" s="576"/>
    </row>
    <row r="19325" spans="1:1" s="556" customFormat="1" ht="12" hidden="1" customHeight="1">
      <c r="A19325" s="576"/>
    </row>
    <row r="19326" spans="1:1" s="556" customFormat="1" ht="12" hidden="1" customHeight="1">
      <c r="A19326" s="576"/>
    </row>
    <row r="19327" spans="1:1" s="556" customFormat="1" ht="12" hidden="1" customHeight="1">
      <c r="A19327" s="576"/>
    </row>
    <row r="19328" spans="1:1" s="556" customFormat="1" ht="12" hidden="1" customHeight="1">
      <c r="A19328" s="576"/>
    </row>
    <row r="19329" spans="1:1" s="556" customFormat="1" ht="12" hidden="1" customHeight="1">
      <c r="A19329" s="576"/>
    </row>
    <row r="19330" spans="1:1" s="556" customFormat="1" ht="12" hidden="1" customHeight="1">
      <c r="A19330" s="576"/>
    </row>
    <row r="19331" spans="1:1" s="556" customFormat="1" ht="12" hidden="1" customHeight="1">
      <c r="A19331" s="576"/>
    </row>
    <row r="19332" spans="1:1" s="556" customFormat="1" ht="12" hidden="1" customHeight="1">
      <c r="A19332" s="576"/>
    </row>
    <row r="19333" spans="1:1" s="556" customFormat="1" ht="12" hidden="1" customHeight="1">
      <c r="A19333" s="576"/>
    </row>
    <row r="19334" spans="1:1" s="556" customFormat="1" ht="12" hidden="1" customHeight="1">
      <c r="A19334" s="576"/>
    </row>
    <row r="19335" spans="1:1" s="556" customFormat="1" ht="12" hidden="1" customHeight="1">
      <c r="A19335" s="576"/>
    </row>
    <row r="19336" spans="1:1" s="556" customFormat="1" ht="12" hidden="1" customHeight="1">
      <c r="A19336" s="576"/>
    </row>
    <row r="19337" spans="1:1" s="556" customFormat="1" ht="12" hidden="1" customHeight="1">
      <c r="A19337" s="576"/>
    </row>
    <row r="19338" spans="1:1" s="556" customFormat="1" ht="12" hidden="1" customHeight="1">
      <c r="A19338" s="576"/>
    </row>
    <row r="19339" spans="1:1" s="556" customFormat="1" ht="12" hidden="1" customHeight="1">
      <c r="A19339" s="576"/>
    </row>
    <row r="19340" spans="1:1" s="556" customFormat="1" ht="12" hidden="1" customHeight="1">
      <c r="A19340" s="576"/>
    </row>
    <row r="19341" spans="1:1" s="556" customFormat="1" ht="12" hidden="1" customHeight="1">
      <c r="A19341" s="576"/>
    </row>
    <row r="19342" spans="1:1" s="556" customFormat="1" ht="12" hidden="1" customHeight="1">
      <c r="A19342" s="576"/>
    </row>
    <row r="19343" spans="1:1" s="556" customFormat="1" ht="12" hidden="1" customHeight="1">
      <c r="A19343" s="576"/>
    </row>
    <row r="19344" spans="1:1" s="556" customFormat="1" ht="12" hidden="1" customHeight="1">
      <c r="A19344" s="576"/>
    </row>
    <row r="19345" spans="1:1" s="556" customFormat="1" ht="12" hidden="1" customHeight="1">
      <c r="A19345" s="576"/>
    </row>
    <row r="19346" spans="1:1" s="556" customFormat="1" ht="12" hidden="1" customHeight="1">
      <c r="A19346" s="576"/>
    </row>
    <row r="19347" spans="1:1" s="556" customFormat="1" ht="12" hidden="1" customHeight="1">
      <c r="A19347" s="576"/>
    </row>
    <row r="19348" spans="1:1" s="556" customFormat="1" ht="12" hidden="1" customHeight="1">
      <c r="A19348" s="576"/>
    </row>
    <row r="19349" spans="1:1" s="556" customFormat="1" ht="12" hidden="1" customHeight="1">
      <c r="A19349" s="576"/>
    </row>
    <row r="19350" spans="1:1" s="556" customFormat="1" ht="12" hidden="1" customHeight="1">
      <c r="A19350" s="576"/>
    </row>
    <row r="19351" spans="1:1" s="556" customFormat="1" ht="12" hidden="1" customHeight="1">
      <c r="A19351" s="576"/>
    </row>
    <row r="19352" spans="1:1" s="556" customFormat="1" ht="12" hidden="1" customHeight="1">
      <c r="A19352" s="576"/>
    </row>
    <row r="19353" spans="1:1" s="556" customFormat="1" ht="12" hidden="1" customHeight="1">
      <c r="A19353" s="576"/>
    </row>
    <row r="19354" spans="1:1" s="556" customFormat="1" ht="12" hidden="1" customHeight="1">
      <c r="A19354" s="576"/>
    </row>
    <row r="19355" spans="1:1" s="556" customFormat="1" ht="12" hidden="1" customHeight="1">
      <c r="A19355" s="576"/>
    </row>
    <row r="19356" spans="1:1" s="556" customFormat="1" ht="12" hidden="1" customHeight="1">
      <c r="A19356" s="576"/>
    </row>
    <row r="19357" spans="1:1" s="556" customFormat="1" ht="12" hidden="1" customHeight="1">
      <c r="A19357" s="576"/>
    </row>
    <row r="19358" spans="1:1" s="556" customFormat="1" ht="12" hidden="1" customHeight="1">
      <c r="A19358" s="576"/>
    </row>
    <row r="19359" spans="1:1" s="556" customFormat="1" ht="12" hidden="1" customHeight="1">
      <c r="A19359" s="576"/>
    </row>
    <row r="19360" spans="1:1" s="556" customFormat="1" ht="12" hidden="1" customHeight="1">
      <c r="A19360" s="576"/>
    </row>
    <row r="19361" spans="1:1" s="556" customFormat="1" ht="12" hidden="1" customHeight="1">
      <c r="A19361" s="576"/>
    </row>
    <row r="19362" spans="1:1" s="556" customFormat="1" ht="12" hidden="1" customHeight="1">
      <c r="A19362" s="576"/>
    </row>
    <row r="19363" spans="1:1" s="556" customFormat="1" ht="12" hidden="1" customHeight="1">
      <c r="A19363" s="576"/>
    </row>
    <row r="19364" spans="1:1" s="556" customFormat="1" ht="12" hidden="1" customHeight="1">
      <c r="A19364" s="576"/>
    </row>
    <row r="19365" spans="1:1" s="556" customFormat="1" ht="12" hidden="1" customHeight="1">
      <c r="A19365" s="576"/>
    </row>
    <row r="19366" spans="1:1" s="556" customFormat="1" ht="12" hidden="1" customHeight="1">
      <c r="A19366" s="576"/>
    </row>
    <row r="19367" spans="1:1" s="556" customFormat="1" ht="12" hidden="1" customHeight="1">
      <c r="A19367" s="576"/>
    </row>
    <row r="19368" spans="1:1" s="556" customFormat="1" ht="12" hidden="1" customHeight="1">
      <c r="A19368" s="576"/>
    </row>
    <row r="19369" spans="1:1" s="556" customFormat="1" ht="12" hidden="1" customHeight="1">
      <c r="A19369" s="576"/>
    </row>
    <row r="19370" spans="1:1" s="556" customFormat="1" ht="12" hidden="1" customHeight="1">
      <c r="A19370" s="576"/>
    </row>
    <row r="19371" spans="1:1" s="556" customFormat="1" ht="12" hidden="1" customHeight="1">
      <c r="A19371" s="576"/>
    </row>
    <row r="19372" spans="1:1" s="556" customFormat="1" ht="12" hidden="1" customHeight="1">
      <c r="A19372" s="576"/>
    </row>
    <row r="19373" spans="1:1" s="556" customFormat="1" ht="12" hidden="1" customHeight="1">
      <c r="A19373" s="576"/>
    </row>
    <row r="19374" spans="1:1" s="556" customFormat="1" ht="12" hidden="1" customHeight="1">
      <c r="A19374" s="576"/>
    </row>
    <row r="19375" spans="1:1" s="556" customFormat="1" ht="12" hidden="1" customHeight="1">
      <c r="A19375" s="576"/>
    </row>
    <row r="19376" spans="1:1" s="556" customFormat="1" ht="12" hidden="1" customHeight="1">
      <c r="A19376" s="576"/>
    </row>
    <row r="19377" spans="1:1" s="556" customFormat="1" ht="12" hidden="1" customHeight="1">
      <c r="A19377" s="576"/>
    </row>
    <row r="19378" spans="1:1" s="556" customFormat="1" ht="12" hidden="1" customHeight="1">
      <c r="A19378" s="576"/>
    </row>
    <row r="19379" spans="1:1" s="556" customFormat="1" ht="12" hidden="1" customHeight="1">
      <c r="A19379" s="576"/>
    </row>
    <row r="19380" spans="1:1" s="556" customFormat="1" ht="12" hidden="1" customHeight="1">
      <c r="A19380" s="576"/>
    </row>
    <row r="19381" spans="1:1" s="556" customFormat="1" ht="12" hidden="1" customHeight="1">
      <c r="A19381" s="576"/>
    </row>
    <row r="19382" spans="1:1" s="556" customFormat="1" ht="12" hidden="1" customHeight="1">
      <c r="A19382" s="576"/>
    </row>
    <row r="19383" spans="1:1" s="556" customFormat="1" ht="12" hidden="1" customHeight="1">
      <c r="A19383" s="576"/>
    </row>
    <row r="19384" spans="1:1" s="556" customFormat="1" ht="12" hidden="1" customHeight="1">
      <c r="A19384" s="576"/>
    </row>
    <row r="19385" spans="1:1" s="556" customFormat="1" ht="12" hidden="1" customHeight="1">
      <c r="A19385" s="576"/>
    </row>
    <row r="19386" spans="1:1" s="556" customFormat="1" ht="12" hidden="1" customHeight="1">
      <c r="A19386" s="576"/>
    </row>
    <row r="19387" spans="1:1" s="556" customFormat="1" ht="12" hidden="1" customHeight="1">
      <c r="A19387" s="576"/>
    </row>
    <row r="19388" spans="1:1" s="556" customFormat="1" ht="12" hidden="1" customHeight="1">
      <c r="A19388" s="576"/>
    </row>
    <row r="19389" spans="1:1" s="556" customFormat="1" ht="12" hidden="1" customHeight="1">
      <c r="A19389" s="576"/>
    </row>
    <row r="19390" spans="1:1" s="556" customFormat="1" ht="12" hidden="1" customHeight="1">
      <c r="A19390" s="576"/>
    </row>
    <row r="19391" spans="1:1" s="556" customFormat="1" ht="12" hidden="1" customHeight="1">
      <c r="A19391" s="576"/>
    </row>
    <row r="19392" spans="1:1" s="556" customFormat="1" ht="12" hidden="1" customHeight="1">
      <c r="A19392" s="576"/>
    </row>
    <row r="19393" spans="1:1" s="556" customFormat="1" ht="12" hidden="1" customHeight="1">
      <c r="A19393" s="576"/>
    </row>
    <row r="19394" spans="1:1" s="556" customFormat="1" ht="12" hidden="1" customHeight="1">
      <c r="A19394" s="576"/>
    </row>
    <row r="19395" spans="1:1" s="556" customFormat="1" ht="12" hidden="1" customHeight="1">
      <c r="A19395" s="576"/>
    </row>
    <row r="19396" spans="1:1" s="556" customFormat="1" ht="12" hidden="1" customHeight="1">
      <c r="A19396" s="576"/>
    </row>
    <row r="19397" spans="1:1" s="556" customFormat="1" ht="12" hidden="1" customHeight="1">
      <c r="A19397" s="576"/>
    </row>
    <row r="19398" spans="1:1" s="556" customFormat="1" ht="12" hidden="1" customHeight="1">
      <c r="A19398" s="576"/>
    </row>
    <row r="19399" spans="1:1" s="556" customFormat="1" ht="12" hidden="1" customHeight="1">
      <c r="A19399" s="576"/>
    </row>
    <row r="19400" spans="1:1" s="556" customFormat="1" ht="12" hidden="1" customHeight="1">
      <c r="A19400" s="576"/>
    </row>
    <row r="19401" spans="1:1" s="556" customFormat="1" ht="12" hidden="1" customHeight="1">
      <c r="A19401" s="576"/>
    </row>
    <row r="19402" spans="1:1" s="556" customFormat="1" ht="12" hidden="1" customHeight="1">
      <c r="A19402" s="576"/>
    </row>
    <row r="19403" spans="1:1" s="556" customFormat="1" ht="12" hidden="1" customHeight="1">
      <c r="A19403" s="576"/>
    </row>
    <row r="19404" spans="1:1" s="556" customFormat="1" ht="12" hidden="1" customHeight="1">
      <c r="A19404" s="576"/>
    </row>
    <row r="19405" spans="1:1" s="556" customFormat="1" ht="12" hidden="1" customHeight="1">
      <c r="A19405" s="576"/>
    </row>
    <row r="19406" spans="1:1" s="556" customFormat="1" ht="12" hidden="1" customHeight="1">
      <c r="A19406" s="576"/>
    </row>
    <row r="19407" spans="1:1" s="556" customFormat="1" ht="12" hidden="1" customHeight="1">
      <c r="A19407" s="576"/>
    </row>
    <row r="19408" spans="1:1" s="556" customFormat="1" ht="12" hidden="1" customHeight="1">
      <c r="A19408" s="576"/>
    </row>
    <row r="19409" spans="1:1" s="556" customFormat="1" ht="12" hidden="1" customHeight="1">
      <c r="A19409" s="576"/>
    </row>
    <row r="19410" spans="1:1" s="556" customFormat="1" ht="12" hidden="1" customHeight="1">
      <c r="A19410" s="576"/>
    </row>
    <row r="19411" spans="1:1" s="556" customFormat="1" ht="12" hidden="1" customHeight="1">
      <c r="A19411" s="576"/>
    </row>
    <row r="19412" spans="1:1" s="556" customFormat="1" ht="12" hidden="1" customHeight="1">
      <c r="A19412" s="576"/>
    </row>
    <row r="19413" spans="1:1" s="556" customFormat="1" ht="12" hidden="1" customHeight="1">
      <c r="A19413" s="576"/>
    </row>
    <row r="19414" spans="1:1" s="556" customFormat="1" ht="12" hidden="1" customHeight="1">
      <c r="A19414" s="576"/>
    </row>
    <row r="19415" spans="1:1" s="556" customFormat="1" ht="12" hidden="1" customHeight="1">
      <c r="A19415" s="576"/>
    </row>
    <row r="19416" spans="1:1" s="556" customFormat="1" ht="12" hidden="1" customHeight="1">
      <c r="A19416" s="576"/>
    </row>
    <row r="19417" spans="1:1" s="556" customFormat="1" ht="12" hidden="1" customHeight="1">
      <c r="A19417" s="576"/>
    </row>
    <row r="19418" spans="1:1" s="556" customFormat="1" ht="12" hidden="1" customHeight="1">
      <c r="A19418" s="576"/>
    </row>
    <row r="19419" spans="1:1" s="556" customFormat="1" ht="12" hidden="1" customHeight="1">
      <c r="A19419" s="576"/>
    </row>
    <row r="19420" spans="1:1" s="556" customFormat="1" ht="12" hidden="1" customHeight="1">
      <c r="A19420" s="576"/>
    </row>
    <row r="19421" spans="1:1" s="556" customFormat="1" ht="12" hidden="1" customHeight="1">
      <c r="A19421" s="576"/>
    </row>
    <row r="19422" spans="1:1" s="556" customFormat="1" ht="12" hidden="1" customHeight="1">
      <c r="A19422" s="576"/>
    </row>
    <row r="19423" spans="1:1" s="556" customFormat="1" ht="12" hidden="1" customHeight="1">
      <c r="A19423" s="576"/>
    </row>
    <row r="19424" spans="1:1" s="556" customFormat="1" ht="12" hidden="1" customHeight="1">
      <c r="A19424" s="576"/>
    </row>
    <row r="19425" spans="1:1" s="556" customFormat="1" ht="12" hidden="1" customHeight="1">
      <c r="A19425" s="576"/>
    </row>
    <row r="19426" spans="1:1" s="556" customFormat="1" ht="12" hidden="1" customHeight="1">
      <c r="A19426" s="576"/>
    </row>
    <row r="19427" spans="1:1" s="556" customFormat="1" ht="12" hidden="1" customHeight="1">
      <c r="A19427" s="576"/>
    </row>
    <row r="19428" spans="1:1" s="556" customFormat="1" ht="12" hidden="1" customHeight="1">
      <c r="A19428" s="576"/>
    </row>
    <row r="19429" spans="1:1" s="556" customFormat="1" ht="12" hidden="1" customHeight="1">
      <c r="A19429" s="576"/>
    </row>
    <row r="19430" spans="1:1" s="556" customFormat="1" ht="12" hidden="1" customHeight="1">
      <c r="A19430" s="576"/>
    </row>
    <row r="19431" spans="1:1" s="556" customFormat="1" ht="12" hidden="1" customHeight="1">
      <c r="A19431" s="576"/>
    </row>
    <row r="19432" spans="1:1" s="556" customFormat="1" ht="12" hidden="1" customHeight="1">
      <c r="A19432" s="576"/>
    </row>
    <row r="19433" spans="1:1" s="556" customFormat="1" ht="12" hidden="1" customHeight="1">
      <c r="A19433" s="576"/>
    </row>
    <row r="19434" spans="1:1" s="556" customFormat="1" ht="12" hidden="1" customHeight="1">
      <c r="A19434" s="576"/>
    </row>
    <row r="19435" spans="1:1" s="556" customFormat="1" ht="12" hidden="1" customHeight="1">
      <c r="A19435" s="576"/>
    </row>
    <row r="19436" spans="1:1" s="556" customFormat="1" ht="12" hidden="1" customHeight="1">
      <c r="A19436" s="576"/>
    </row>
    <row r="19437" spans="1:1" s="556" customFormat="1" ht="12" hidden="1" customHeight="1">
      <c r="A19437" s="576"/>
    </row>
    <row r="19438" spans="1:1" s="556" customFormat="1" ht="12" hidden="1" customHeight="1">
      <c r="A19438" s="576"/>
    </row>
    <row r="19439" spans="1:1" s="556" customFormat="1" ht="12" hidden="1" customHeight="1">
      <c r="A19439" s="576"/>
    </row>
    <row r="19440" spans="1:1" s="556" customFormat="1" ht="12" hidden="1" customHeight="1">
      <c r="A19440" s="576"/>
    </row>
    <row r="19441" spans="1:1" s="556" customFormat="1" ht="12" hidden="1" customHeight="1">
      <c r="A19441" s="576"/>
    </row>
    <row r="19442" spans="1:1" s="556" customFormat="1" ht="12" hidden="1" customHeight="1">
      <c r="A19442" s="576"/>
    </row>
    <row r="19443" spans="1:1" s="556" customFormat="1" ht="12" hidden="1" customHeight="1">
      <c r="A19443" s="576"/>
    </row>
    <row r="19444" spans="1:1" s="556" customFormat="1" ht="12" hidden="1" customHeight="1">
      <c r="A19444" s="576"/>
    </row>
    <row r="19445" spans="1:1" s="556" customFormat="1" ht="12" hidden="1" customHeight="1">
      <c r="A19445" s="576"/>
    </row>
    <row r="19446" spans="1:1" s="556" customFormat="1" ht="12" hidden="1" customHeight="1">
      <c r="A19446" s="576"/>
    </row>
    <row r="19447" spans="1:1" s="556" customFormat="1" ht="12" hidden="1" customHeight="1">
      <c r="A19447" s="576"/>
    </row>
    <row r="19448" spans="1:1" s="556" customFormat="1" ht="12" hidden="1" customHeight="1">
      <c r="A19448" s="576"/>
    </row>
    <row r="19449" spans="1:1" s="556" customFormat="1" ht="12" hidden="1" customHeight="1">
      <c r="A19449" s="576"/>
    </row>
    <row r="19450" spans="1:1" s="556" customFormat="1" ht="12" hidden="1" customHeight="1">
      <c r="A19450" s="576"/>
    </row>
    <row r="19451" spans="1:1" s="556" customFormat="1" ht="12" hidden="1" customHeight="1">
      <c r="A19451" s="576"/>
    </row>
    <row r="19452" spans="1:1" s="556" customFormat="1" ht="12" hidden="1" customHeight="1">
      <c r="A19452" s="576"/>
    </row>
    <row r="19453" spans="1:1" s="556" customFormat="1" ht="12" hidden="1" customHeight="1">
      <c r="A19453" s="576"/>
    </row>
    <row r="19454" spans="1:1" s="556" customFormat="1" ht="12" hidden="1" customHeight="1">
      <c r="A19454" s="576"/>
    </row>
    <row r="19455" spans="1:1" s="556" customFormat="1" ht="12" hidden="1" customHeight="1">
      <c r="A19455" s="576"/>
    </row>
    <row r="19456" spans="1:1" s="556" customFormat="1" ht="12" hidden="1" customHeight="1">
      <c r="A19456" s="576"/>
    </row>
    <row r="19457" spans="1:1" s="556" customFormat="1" ht="12" hidden="1" customHeight="1">
      <c r="A19457" s="576"/>
    </row>
    <row r="19458" spans="1:1" s="556" customFormat="1" ht="12" hidden="1" customHeight="1">
      <c r="A19458" s="576"/>
    </row>
    <row r="19459" spans="1:1" s="556" customFormat="1" ht="12" hidden="1" customHeight="1">
      <c r="A19459" s="576"/>
    </row>
    <row r="19460" spans="1:1" s="556" customFormat="1" ht="12" hidden="1" customHeight="1">
      <c r="A19460" s="576"/>
    </row>
    <row r="19461" spans="1:1" s="556" customFormat="1" ht="12" hidden="1" customHeight="1">
      <c r="A19461" s="576"/>
    </row>
    <row r="19462" spans="1:1" s="556" customFormat="1" ht="12" hidden="1" customHeight="1">
      <c r="A19462" s="576"/>
    </row>
    <row r="19463" spans="1:1" s="556" customFormat="1" ht="12" hidden="1" customHeight="1">
      <c r="A19463" s="576"/>
    </row>
    <row r="19464" spans="1:1" s="556" customFormat="1" ht="12" hidden="1" customHeight="1">
      <c r="A19464" s="576"/>
    </row>
    <row r="19465" spans="1:1" s="556" customFormat="1" ht="12" hidden="1" customHeight="1">
      <c r="A19465" s="576"/>
    </row>
    <row r="19466" spans="1:1" s="556" customFormat="1" ht="12" hidden="1" customHeight="1">
      <c r="A19466" s="576"/>
    </row>
    <row r="19467" spans="1:1" s="556" customFormat="1" ht="12" hidden="1" customHeight="1">
      <c r="A19467" s="576"/>
    </row>
    <row r="19468" spans="1:1" s="556" customFormat="1" ht="12" hidden="1" customHeight="1">
      <c r="A19468" s="576"/>
    </row>
    <row r="19469" spans="1:1" s="556" customFormat="1" ht="12" hidden="1" customHeight="1">
      <c r="A19469" s="576"/>
    </row>
    <row r="19470" spans="1:1" s="556" customFormat="1" ht="12" hidden="1" customHeight="1">
      <c r="A19470" s="576"/>
    </row>
    <row r="19471" spans="1:1" s="556" customFormat="1" ht="12" hidden="1" customHeight="1">
      <c r="A19471" s="576"/>
    </row>
    <row r="19472" spans="1:1" s="556" customFormat="1" ht="12" hidden="1" customHeight="1">
      <c r="A19472" s="576"/>
    </row>
    <row r="19473" spans="1:1" s="556" customFormat="1" ht="12" hidden="1" customHeight="1">
      <c r="A19473" s="576"/>
    </row>
    <row r="19474" spans="1:1" s="556" customFormat="1" ht="12" hidden="1" customHeight="1">
      <c r="A19474" s="576"/>
    </row>
    <row r="19475" spans="1:1" s="556" customFormat="1" ht="12" hidden="1" customHeight="1">
      <c r="A19475" s="576"/>
    </row>
    <row r="19476" spans="1:1" s="556" customFormat="1" ht="12" hidden="1" customHeight="1">
      <c r="A19476" s="576"/>
    </row>
    <row r="19477" spans="1:1" s="556" customFormat="1" ht="12" hidden="1" customHeight="1">
      <c r="A19477" s="576"/>
    </row>
    <row r="19478" spans="1:1" s="556" customFormat="1" ht="12" hidden="1" customHeight="1">
      <c r="A19478" s="576"/>
    </row>
    <row r="19479" spans="1:1" s="556" customFormat="1" ht="12" hidden="1" customHeight="1">
      <c r="A19479" s="576"/>
    </row>
    <row r="19480" spans="1:1" s="556" customFormat="1" ht="12" hidden="1" customHeight="1">
      <c r="A19480" s="576"/>
    </row>
    <row r="19481" spans="1:1" s="556" customFormat="1" ht="12" hidden="1" customHeight="1">
      <c r="A19481" s="576"/>
    </row>
    <row r="19482" spans="1:1" s="556" customFormat="1" ht="12" hidden="1" customHeight="1">
      <c r="A19482" s="576"/>
    </row>
    <row r="19483" spans="1:1" s="556" customFormat="1" ht="12" hidden="1" customHeight="1">
      <c r="A19483" s="576"/>
    </row>
    <row r="19484" spans="1:1" s="556" customFormat="1" ht="12" hidden="1" customHeight="1">
      <c r="A19484" s="576"/>
    </row>
    <row r="19485" spans="1:1" s="556" customFormat="1" ht="12" hidden="1" customHeight="1">
      <c r="A19485" s="576"/>
    </row>
    <row r="19486" spans="1:1" s="556" customFormat="1" ht="12" hidden="1" customHeight="1">
      <c r="A19486" s="576"/>
    </row>
    <row r="19487" spans="1:1" s="556" customFormat="1" ht="12" hidden="1" customHeight="1">
      <c r="A19487" s="576"/>
    </row>
    <row r="19488" spans="1:1" s="556" customFormat="1" ht="12" hidden="1" customHeight="1">
      <c r="A19488" s="576"/>
    </row>
    <row r="19489" spans="1:1" s="556" customFormat="1" ht="12" hidden="1" customHeight="1">
      <c r="A19489" s="576"/>
    </row>
    <row r="19490" spans="1:1" s="556" customFormat="1" ht="12" hidden="1" customHeight="1">
      <c r="A19490" s="576"/>
    </row>
    <row r="19491" spans="1:1" s="556" customFormat="1" ht="12" hidden="1" customHeight="1">
      <c r="A19491" s="576"/>
    </row>
    <row r="19492" spans="1:1" s="556" customFormat="1" ht="12" hidden="1" customHeight="1">
      <c r="A19492" s="576"/>
    </row>
    <row r="19493" spans="1:1" s="556" customFormat="1" ht="12" hidden="1" customHeight="1">
      <c r="A19493" s="576"/>
    </row>
    <row r="19494" spans="1:1" s="556" customFormat="1" ht="12" hidden="1" customHeight="1">
      <c r="A19494" s="576"/>
    </row>
    <row r="19495" spans="1:1" s="556" customFormat="1" ht="12" hidden="1" customHeight="1">
      <c r="A19495" s="576"/>
    </row>
    <row r="19496" spans="1:1" s="556" customFormat="1" ht="12" hidden="1" customHeight="1">
      <c r="A19496" s="576"/>
    </row>
    <row r="19497" spans="1:1" s="556" customFormat="1" ht="12" hidden="1" customHeight="1">
      <c r="A19497" s="576"/>
    </row>
    <row r="19498" spans="1:1" s="556" customFormat="1" ht="12" hidden="1" customHeight="1">
      <c r="A19498" s="576"/>
    </row>
    <row r="19499" spans="1:1" s="556" customFormat="1" ht="12" hidden="1" customHeight="1">
      <c r="A19499" s="576"/>
    </row>
    <row r="19500" spans="1:1" s="556" customFormat="1" ht="12" hidden="1" customHeight="1">
      <c r="A19500" s="576"/>
    </row>
    <row r="19501" spans="1:1" s="556" customFormat="1" ht="12" hidden="1" customHeight="1">
      <c r="A19501" s="576"/>
    </row>
    <row r="19502" spans="1:1" s="556" customFormat="1" ht="12" hidden="1" customHeight="1">
      <c r="A19502" s="576"/>
    </row>
    <row r="19503" spans="1:1" s="556" customFormat="1" ht="12" hidden="1" customHeight="1">
      <c r="A19503" s="576"/>
    </row>
    <row r="19504" spans="1:1" s="556" customFormat="1" ht="12" hidden="1" customHeight="1">
      <c r="A19504" s="576"/>
    </row>
    <row r="19505" spans="1:1" s="556" customFormat="1" ht="12" hidden="1" customHeight="1">
      <c r="A19505" s="576"/>
    </row>
    <row r="19506" spans="1:1" s="556" customFormat="1" ht="12" hidden="1" customHeight="1">
      <c r="A19506" s="576"/>
    </row>
    <row r="19507" spans="1:1" s="556" customFormat="1" ht="12" hidden="1" customHeight="1">
      <c r="A19507" s="576"/>
    </row>
    <row r="19508" spans="1:1" s="556" customFormat="1" ht="12" hidden="1" customHeight="1">
      <c r="A19508" s="576"/>
    </row>
    <row r="19509" spans="1:1" s="556" customFormat="1" ht="12" hidden="1" customHeight="1">
      <c r="A19509" s="576"/>
    </row>
    <row r="19510" spans="1:1" s="556" customFormat="1" ht="12" hidden="1" customHeight="1">
      <c r="A19510" s="576"/>
    </row>
    <row r="19511" spans="1:1" s="556" customFormat="1" ht="12" hidden="1" customHeight="1">
      <c r="A19511" s="576"/>
    </row>
    <row r="19512" spans="1:1" s="556" customFormat="1" ht="12" hidden="1" customHeight="1">
      <c r="A19512" s="576"/>
    </row>
    <row r="19513" spans="1:1" s="556" customFormat="1" ht="12" hidden="1" customHeight="1">
      <c r="A19513" s="576"/>
    </row>
    <row r="19514" spans="1:1" s="556" customFormat="1" ht="12" hidden="1" customHeight="1">
      <c r="A19514" s="576"/>
    </row>
    <row r="19515" spans="1:1" s="556" customFormat="1" ht="12" hidden="1" customHeight="1">
      <c r="A19515" s="576"/>
    </row>
    <row r="19516" spans="1:1" s="556" customFormat="1" ht="12" hidden="1" customHeight="1">
      <c r="A19516" s="576"/>
    </row>
    <row r="19517" spans="1:1" s="556" customFormat="1" ht="12" hidden="1" customHeight="1">
      <c r="A19517" s="576"/>
    </row>
    <row r="19518" spans="1:1" s="556" customFormat="1" ht="12" hidden="1" customHeight="1">
      <c r="A19518" s="576"/>
    </row>
    <row r="19519" spans="1:1" s="556" customFormat="1" ht="12" hidden="1" customHeight="1">
      <c r="A19519" s="576"/>
    </row>
    <row r="19520" spans="1:1" s="556" customFormat="1" ht="12" hidden="1" customHeight="1">
      <c r="A19520" s="576"/>
    </row>
    <row r="19521" spans="1:1" s="556" customFormat="1" ht="12" hidden="1" customHeight="1">
      <c r="A19521" s="576"/>
    </row>
    <row r="19522" spans="1:1" s="556" customFormat="1" ht="12" hidden="1" customHeight="1">
      <c r="A19522" s="576"/>
    </row>
    <row r="19523" spans="1:1" s="556" customFormat="1" ht="12" hidden="1" customHeight="1">
      <c r="A19523" s="576"/>
    </row>
    <row r="19524" spans="1:1" s="556" customFormat="1" ht="12" hidden="1" customHeight="1">
      <c r="A19524" s="576"/>
    </row>
    <row r="19525" spans="1:1" s="556" customFormat="1" ht="12" hidden="1" customHeight="1">
      <c r="A19525" s="576"/>
    </row>
    <row r="19526" spans="1:1" s="556" customFormat="1" ht="12" hidden="1" customHeight="1">
      <c r="A19526" s="576"/>
    </row>
    <row r="19527" spans="1:1" s="556" customFormat="1" ht="12" hidden="1" customHeight="1">
      <c r="A19527" s="576"/>
    </row>
    <row r="19528" spans="1:1" s="556" customFormat="1" ht="12" hidden="1" customHeight="1">
      <c r="A19528" s="576"/>
    </row>
    <row r="19529" spans="1:1" s="556" customFormat="1" ht="12" hidden="1" customHeight="1">
      <c r="A19529" s="576"/>
    </row>
    <row r="19530" spans="1:1" s="556" customFormat="1" ht="12" hidden="1" customHeight="1">
      <c r="A19530" s="576"/>
    </row>
    <row r="19531" spans="1:1" s="556" customFormat="1" ht="12" hidden="1" customHeight="1">
      <c r="A19531" s="576"/>
    </row>
    <row r="19532" spans="1:1" s="556" customFormat="1" ht="12" hidden="1" customHeight="1">
      <c r="A19532" s="576"/>
    </row>
    <row r="19533" spans="1:1" s="556" customFormat="1" ht="12" hidden="1" customHeight="1">
      <c r="A19533" s="576"/>
    </row>
    <row r="19534" spans="1:1" s="556" customFormat="1" ht="12" hidden="1" customHeight="1">
      <c r="A19534" s="576"/>
    </row>
    <row r="19535" spans="1:1" s="556" customFormat="1" ht="12" hidden="1" customHeight="1">
      <c r="A19535" s="576"/>
    </row>
    <row r="19536" spans="1:1" s="556" customFormat="1" ht="12" hidden="1" customHeight="1">
      <c r="A19536" s="576"/>
    </row>
    <row r="19537" spans="1:1" s="556" customFormat="1" ht="12" hidden="1" customHeight="1">
      <c r="A19537" s="576"/>
    </row>
    <row r="19538" spans="1:1" s="556" customFormat="1" ht="12" hidden="1" customHeight="1">
      <c r="A19538" s="576"/>
    </row>
    <row r="19539" spans="1:1" s="556" customFormat="1" ht="12" hidden="1" customHeight="1">
      <c r="A19539" s="576"/>
    </row>
    <row r="19540" spans="1:1" s="556" customFormat="1" ht="12" hidden="1" customHeight="1">
      <c r="A19540" s="576"/>
    </row>
    <row r="19541" spans="1:1" s="556" customFormat="1" ht="12" hidden="1" customHeight="1">
      <c r="A19541" s="576"/>
    </row>
    <row r="19542" spans="1:1" s="556" customFormat="1" ht="12" hidden="1" customHeight="1">
      <c r="A19542" s="576"/>
    </row>
    <row r="19543" spans="1:1" s="556" customFormat="1" ht="12" hidden="1" customHeight="1">
      <c r="A19543" s="576"/>
    </row>
    <row r="19544" spans="1:1" s="556" customFormat="1" ht="12" hidden="1" customHeight="1">
      <c r="A19544" s="576"/>
    </row>
    <row r="19545" spans="1:1" s="556" customFormat="1" ht="12" hidden="1" customHeight="1">
      <c r="A19545" s="576"/>
    </row>
    <row r="19546" spans="1:1" s="556" customFormat="1" ht="12" hidden="1" customHeight="1">
      <c r="A19546" s="576"/>
    </row>
    <row r="19547" spans="1:1" s="556" customFormat="1" ht="12" hidden="1" customHeight="1">
      <c r="A19547" s="576"/>
    </row>
    <row r="19548" spans="1:1" s="556" customFormat="1" ht="12" hidden="1" customHeight="1">
      <c r="A19548" s="576"/>
    </row>
    <row r="19549" spans="1:1" s="556" customFormat="1" ht="12" hidden="1" customHeight="1">
      <c r="A19549" s="576"/>
    </row>
    <row r="19550" spans="1:1" s="556" customFormat="1" ht="12" hidden="1" customHeight="1">
      <c r="A19550" s="576"/>
    </row>
    <row r="19551" spans="1:1" s="556" customFormat="1" ht="12" hidden="1" customHeight="1">
      <c r="A19551" s="576"/>
    </row>
    <row r="19552" spans="1:1" s="556" customFormat="1" ht="12" hidden="1" customHeight="1">
      <c r="A19552" s="576"/>
    </row>
    <row r="19553" spans="1:1" s="556" customFormat="1" ht="12" hidden="1" customHeight="1">
      <c r="A19553" s="576"/>
    </row>
    <row r="19554" spans="1:1" s="556" customFormat="1" ht="12" hidden="1" customHeight="1">
      <c r="A19554" s="576"/>
    </row>
    <row r="19555" spans="1:1" s="556" customFormat="1" ht="12" hidden="1" customHeight="1">
      <c r="A19555" s="576"/>
    </row>
    <row r="19556" spans="1:1" s="556" customFormat="1" ht="12" hidden="1" customHeight="1">
      <c r="A19556" s="576"/>
    </row>
    <row r="19557" spans="1:1" s="556" customFormat="1" ht="12" hidden="1" customHeight="1">
      <c r="A19557" s="576"/>
    </row>
    <row r="19558" spans="1:1" s="556" customFormat="1" ht="12" hidden="1" customHeight="1">
      <c r="A19558" s="576"/>
    </row>
    <row r="19559" spans="1:1" s="556" customFormat="1" ht="12" hidden="1" customHeight="1">
      <c r="A19559" s="576"/>
    </row>
    <row r="19560" spans="1:1" s="556" customFormat="1" ht="12" hidden="1" customHeight="1">
      <c r="A19560" s="576"/>
    </row>
    <row r="19561" spans="1:1" s="556" customFormat="1" ht="12" hidden="1" customHeight="1">
      <c r="A19561" s="576"/>
    </row>
    <row r="19562" spans="1:1" s="556" customFormat="1" ht="12" hidden="1" customHeight="1">
      <c r="A19562" s="576"/>
    </row>
    <row r="19563" spans="1:1" s="556" customFormat="1" ht="12" hidden="1" customHeight="1">
      <c r="A19563" s="576"/>
    </row>
    <row r="19564" spans="1:1" s="556" customFormat="1" ht="12" hidden="1" customHeight="1">
      <c r="A19564" s="576"/>
    </row>
    <row r="19565" spans="1:1" s="556" customFormat="1" ht="12" hidden="1" customHeight="1">
      <c r="A19565" s="576"/>
    </row>
    <row r="19566" spans="1:1" s="556" customFormat="1" ht="12" hidden="1" customHeight="1">
      <c r="A19566" s="576"/>
    </row>
    <row r="19567" spans="1:1" s="556" customFormat="1" ht="12" hidden="1" customHeight="1">
      <c r="A19567" s="576"/>
    </row>
    <row r="19568" spans="1:1" s="556" customFormat="1" ht="12" hidden="1" customHeight="1">
      <c r="A19568" s="576"/>
    </row>
    <row r="19569" spans="1:1" s="556" customFormat="1" ht="12" hidden="1" customHeight="1">
      <c r="A19569" s="576"/>
    </row>
    <row r="19570" spans="1:1" s="556" customFormat="1" ht="12" hidden="1" customHeight="1">
      <c r="A19570" s="576"/>
    </row>
    <row r="19571" spans="1:1" s="556" customFormat="1" ht="12" hidden="1" customHeight="1">
      <c r="A19571" s="576"/>
    </row>
    <row r="19572" spans="1:1" s="556" customFormat="1" ht="12" hidden="1" customHeight="1">
      <c r="A19572" s="576"/>
    </row>
    <row r="19573" spans="1:1" s="556" customFormat="1" ht="12" hidden="1" customHeight="1">
      <c r="A19573" s="576"/>
    </row>
    <row r="19574" spans="1:1" s="556" customFormat="1" ht="12" hidden="1" customHeight="1">
      <c r="A19574" s="576"/>
    </row>
    <row r="19575" spans="1:1" s="556" customFormat="1" ht="12" hidden="1" customHeight="1">
      <c r="A19575" s="576"/>
    </row>
    <row r="19576" spans="1:1" s="556" customFormat="1" ht="12" hidden="1" customHeight="1">
      <c r="A19576" s="576"/>
    </row>
    <row r="19577" spans="1:1" s="556" customFormat="1" ht="12" hidden="1" customHeight="1">
      <c r="A19577" s="576"/>
    </row>
    <row r="19578" spans="1:1" s="556" customFormat="1" ht="12" hidden="1" customHeight="1">
      <c r="A19578" s="576"/>
    </row>
    <row r="19579" spans="1:1" s="556" customFormat="1" ht="12" hidden="1" customHeight="1">
      <c r="A19579" s="576"/>
    </row>
    <row r="19580" spans="1:1" s="556" customFormat="1" ht="12" hidden="1" customHeight="1">
      <c r="A19580" s="576"/>
    </row>
    <row r="19581" spans="1:1" s="556" customFormat="1" ht="12" hidden="1" customHeight="1">
      <c r="A19581" s="576"/>
    </row>
    <row r="19582" spans="1:1" s="556" customFormat="1" ht="12" hidden="1" customHeight="1">
      <c r="A19582" s="576"/>
    </row>
    <row r="19583" spans="1:1" s="556" customFormat="1" ht="12" hidden="1" customHeight="1">
      <c r="A19583" s="576"/>
    </row>
    <row r="19584" spans="1:1" s="556" customFormat="1" ht="12" hidden="1" customHeight="1">
      <c r="A19584" s="576"/>
    </row>
    <row r="19585" spans="1:1" s="556" customFormat="1" ht="12" hidden="1" customHeight="1">
      <c r="A19585" s="576"/>
    </row>
    <row r="19586" spans="1:1" s="556" customFormat="1" ht="12" hidden="1" customHeight="1">
      <c r="A19586" s="576"/>
    </row>
    <row r="19587" spans="1:1" s="556" customFormat="1" ht="12" hidden="1" customHeight="1">
      <c r="A19587" s="576"/>
    </row>
    <row r="19588" spans="1:1" s="556" customFormat="1" ht="12" hidden="1" customHeight="1">
      <c r="A19588" s="576"/>
    </row>
    <row r="19589" spans="1:1" s="556" customFormat="1" ht="12" hidden="1" customHeight="1">
      <c r="A19589" s="576"/>
    </row>
    <row r="19590" spans="1:1" s="556" customFormat="1" ht="12" hidden="1" customHeight="1">
      <c r="A19590" s="576"/>
    </row>
    <row r="19591" spans="1:1" s="556" customFormat="1" ht="12" hidden="1" customHeight="1">
      <c r="A19591" s="576"/>
    </row>
    <row r="19592" spans="1:1" s="556" customFormat="1" ht="12" hidden="1" customHeight="1">
      <c r="A19592" s="576"/>
    </row>
    <row r="19593" spans="1:1" s="556" customFormat="1" ht="12" hidden="1" customHeight="1">
      <c r="A19593" s="576"/>
    </row>
    <row r="19594" spans="1:1" s="556" customFormat="1" ht="12" hidden="1" customHeight="1">
      <c r="A19594" s="576"/>
    </row>
    <row r="19595" spans="1:1" s="556" customFormat="1" ht="12" hidden="1" customHeight="1">
      <c r="A19595" s="576"/>
    </row>
    <row r="19596" spans="1:1" s="556" customFormat="1" ht="12" hidden="1" customHeight="1">
      <c r="A19596" s="576"/>
    </row>
    <row r="19597" spans="1:1" s="556" customFormat="1" ht="12" hidden="1" customHeight="1">
      <c r="A19597" s="576"/>
    </row>
    <row r="19598" spans="1:1" s="556" customFormat="1" ht="12" hidden="1" customHeight="1">
      <c r="A19598" s="576"/>
    </row>
    <row r="19599" spans="1:1" s="556" customFormat="1" ht="12" hidden="1" customHeight="1">
      <c r="A19599" s="576"/>
    </row>
    <row r="19600" spans="1:1" s="556" customFormat="1" ht="12" hidden="1" customHeight="1">
      <c r="A19600" s="576"/>
    </row>
    <row r="19601" spans="1:1" s="556" customFormat="1" ht="12" hidden="1" customHeight="1">
      <c r="A19601" s="576"/>
    </row>
    <row r="19602" spans="1:1" s="556" customFormat="1" ht="12" hidden="1" customHeight="1">
      <c r="A19602" s="576"/>
    </row>
    <row r="19603" spans="1:1" s="556" customFormat="1" ht="12" hidden="1" customHeight="1">
      <c r="A19603" s="576"/>
    </row>
    <row r="19604" spans="1:1" s="556" customFormat="1" ht="12" hidden="1" customHeight="1">
      <c r="A19604" s="576"/>
    </row>
    <row r="19605" spans="1:1" s="556" customFormat="1" ht="12" hidden="1" customHeight="1">
      <c r="A19605" s="576"/>
    </row>
    <row r="19606" spans="1:1" s="556" customFormat="1" ht="12" hidden="1" customHeight="1">
      <c r="A19606" s="576"/>
    </row>
    <row r="19607" spans="1:1" s="556" customFormat="1" ht="12" hidden="1" customHeight="1">
      <c r="A19607" s="576"/>
    </row>
    <row r="19608" spans="1:1" s="556" customFormat="1" ht="12" hidden="1" customHeight="1">
      <c r="A19608" s="576"/>
    </row>
    <row r="19609" spans="1:1" s="556" customFormat="1" ht="12" hidden="1" customHeight="1">
      <c r="A19609" s="576"/>
    </row>
    <row r="19610" spans="1:1" s="556" customFormat="1" ht="12" hidden="1" customHeight="1">
      <c r="A19610" s="576"/>
    </row>
    <row r="19611" spans="1:1" s="556" customFormat="1" ht="12" hidden="1" customHeight="1">
      <c r="A19611" s="576"/>
    </row>
    <row r="19612" spans="1:1" s="556" customFormat="1" ht="12" hidden="1" customHeight="1">
      <c r="A19612" s="576"/>
    </row>
    <row r="19613" spans="1:1" s="556" customFormat="1" ht="12" hidden="1" customHeight="1">
      <c r="A19613" s="576"/>
    </row>
    <row r="19614" spans="1:1" s="556" customFormat="1" ht="12" hidden="1" customHeight="1">
      <c r="A19614" s="576"/>
    </row>
    <row r="19615" spans="1:1" s="556" customFormat="1" ht="12" hidden="1" customHeight="1">
      <c r="A19615" s="576"/>
    </row>
    <row r="19616" spans="1:1" s="556" customFormat="1" ht="12" hidden="1" customHeight="1">
      <c r="A19616" s="576"/>
    </row>
    <row r="19617" spans="1:1" s="556" customFormat="1" ht="12" hidden="1" customHeight="1">
      <c r="A19617" s="576"/>
    </row>
    <row r="19618" spans="1:1" s="556" customFormat="1" ht="12" hidden="1" customHeight="1">
      <c r="A19618" s="576"/>
    </row>
    <row r="19619" spans="1:1" s="556" customFormat="1" ht="12" hidden="1" customHeight="1">
      <c r="A19619" s="576"/>
    </row>
    <row r="19620" spans="1:1" s="556" customFormat="1" ht="12" hidden="1" customHeight="1">
      <c r="A19620" s="576"/>
    </row>
    <row r="19621" spans="1:1" s="556" customFormat="1" ht="12" hidden="1" customHeight="1">
      <c r="A19621" s="576"/>
    </row>
    <row r="19622" spans="1:1" s="556" customFormat="1" ht="12" hidden="1" customHeight="1">
      <c r="A19622" s="576"/>
    </row>
    <row r="19623" spans="1:1" s="556" customFormat="1" ht="12" hidden="1" customHeight="1">
      <c r="A19623" s="576"/>
    </row>
    <row r="19624" spans="1:1" s="556" customFormat="1" ht="12" hidden="1" customHeight="1">
      <c r="A19624" s="576"/>
    </row>
    <row r="19625" spans="1:1" s="556" customFormat="1" ht="12" hidden="1" customHeight="1">
      <c r="A19625" s="576"/>
    </row>
    <row r="19626" spans="1:1" s="556" customFormat="1" ht="12" hidden="1" customHeight="1">
      <c r="A19626" s="576"/>
    </row>
    <row r="19627" spans="1:1" s="556" customFormat="1" ht="12" hidden="1" customHeight="1">
      <c r="A19627" s="576"/>
    </row>
    <row r="19628" spans="1:1" s="556" customFormat="1" ht="12" hidden="1" customHeight="1">
      <c r="A19628" s="576"/>
    </row>
    <row r="19629" spans="1:1" s="556" customFormat="1" ht="12" hidden="1" customHeight="1">
      <c r="A19629" s="576"/>
    </row>
    <row r="19630" spans="1:1" s="556" customFormat="1" ht="12" hidden="1" customHeight="1">
      <c r="A19630" s="576"/>
    </row>
    <row r="19631" spans="1:1" s="556" customFormat="1" ht="12" hidden="1" customHeight="1">
      <c r="A19631" s="576"/>
    </row>
    <row r="19632" spans="1:1" s="556" customFormat="1" ht="12" hidden="1" customHeight="1">
      <c r="A19632" s="576"/>
    </row>
    <row r="19633" spans="1:1" s="556" customFormat="1" ht="12" hidden="1" customHeight="1">
      <c r="A19633" s="576"/>
    </row>
    <row r="19634" spans="1:1" s="556" customFormat="1" ht="12" hidden="1" customHeight="1">
      <c r="A19634" s="576"/>
    </row>
    <row r="19635" spans="1:1" s="556" customFormat="1" ht="12" hidden="1" customHeight="1">
      <c r="A19635" s="576"/>
    </row>
    <row r="19636" spans="1:1" s="556" customFormat="1" ht="12" hidden="1" customHeight="1">
      <c r="A19636" s="576"/>
    </row>
    <row r="19637" spans="1:1" s="556" customFormat="1" ht="12" hidden="1" customHeight="1">
      <c r="A19637" s="576"/>
    </row>
    <row r="19638" spans="1:1" s="556" customFormat="1" ht="12" hidden="1" customHeight="1">
      <c r="A19638" s="576"/>
    </row>
    <row r="19639" spans="1:1" s="556" customFormat="1" ht="12" hidden="1" customHeight="1">
      <c r="A19639" s="576"/>
    </row>
    <row r="19640" spans="1:1" s="556" customFormat="1" ht="12" hidden="1" customHeight="1">
      <c r="A19640" s="576"/>
    </row>
    <row r="19641" spans="1:1" s="556" customFormat="1" ht="12" hidden="1" customHeight="1">
      <c r="A19641" s="576"/>
    </row>
    <row r="19642" spans="1:1" s="556" customFormat="1" ht="12" hidden="1" customHeight="1">
      <c r="A19642" s="576"/>
    </row>
    <row r="19643" spans="1:1" s="556" customFormat="1" ht="12" hidden="1" customHeight="1">
      <c r="A19643" s="576"/>
    </row>
    <row r="19644" spans="1:1" s="556" customFormat="1" ht="12" hidden="1" customHeight="1">
      <c r="A19644" s="576"/>
    </row>
    <row r="19645" spans="1:1" s="556" customFormat="1" ht="12" hidden="1" customHeight="1">
      <c r="A19645" s="576"/>
    </row>
    <row r="19646" spans="1:1" s="556" customFormat="1" ht="12" hidden="1" customHeight="1">
      <c r="A19646" s="576"/>
    </row>
    <row r="19647" spans="1:1" s="556" customFormat="1" ht="12" hidden="1" customHeight="1">
      <c r="A19647" s="576"/>
    </row>
    <row r="19648" spans="1:1" s="556" customFormat="1" ht="12" hidden="1" customHeight="1">
      <c r="A19648" s="576"/>
    </row>
    <row r="19649" spans="1:1" s="556" customFormat="1" ht="12" hidden="1" customHeight="1">
      <c r="A19649" s="576"/>
    </row>
    <row r="19650" spans="1:1" s="556" customFormat="1" ht="12" hidden="1" customHeight="1">
      <c r="A19650" s="576"/>
    </row>
    <row r="19651" spans="1:1" s="556" customFormat="1" ht="12" hidden="1" customHeight="1">
      <c r="A19651" s="576"/>
    </row>
    <row r="19652" spans="1:1" s="556" customFormat="1" ht="12" hidden="1" customHeight="1">
      <c r="A19652" s="576"/>
    </row>
    <row r="19653" spans="1:1" s="556" customFormat="1" ht="12" hidden="1" customHeight="1">
      <c r="A19653" s="576"/>
    </row>
    <row r="19654" spans="1:1" s="556" customFormat="1" ht="12" hidden="1" customHeight="1">
      <c r="A19654" s="576"/>
    </row>
    <row r="19655" spans="1:1" s="556" customFormat="1" ht="12" hidden="1" customHeight="1">
      <c r="A19655" s="576"/>
    </row>
    <row r="19656" spans="1:1" s="556" customFormat="1" ht="12" hidden="1" customHeight="1">
      <c r="A19656" s="576"/>
    </row>
    <row r="19657" spans="1:1" s="556" customFormat="1" ht="12" hidden="1" customHeight="1">
      <c r="A19657" s="576"/>
    </row>
    <row r="19658" spans="1:1" s="556" customFormat="1" ht="12" hidden="1" customHeight="1">
      <c r="A19658" s="576"/>
    </row>
    <row r="19659" spans="1:1" s="556" customFormat="1" ht="12" hidden="1" customHeight="1">
      <c r="A19659" s="576"/>
    </row>
    <row r="19660" spans="1:1" s="556" customFormat="1" ht="12" hidden="1" customHeight="1">
      <c r="A19660" s="576"/>
    </row>
    <row r="19661" spans="1:1" s="556" customFormat="1" ht="12" hidden="1" customHeight="1">
      <c r="A19661" s="576"/>
    </row>
    <row r="19662" spans="1:1" s="556" customFormat="1" ht="12" hidden="1" customHeight="1">
      <c r="A19662" s="576"/>
    </row>
    <row r="19663" spans="1:1" s="556" customFormat="1" ht="12" hidden="1" customHeight="1">
      <c r="A19663" s="576"/>
    </row>
    <row r="19664" spans="1:1" s="556" customFormat="1" ht="12" hidden="1" customHeight="1">
      <c r="A19664" s="576"/>
    </row>
    <row r="19665" spans="1:1" s="556" customFormat="1" ht="12" hidden="1" customHeight="1">
      <c r="A19665" s="576"/>
    </row>
    <row r="19666" spans="1:1" s="556" customFormat="1" ht="12" hidden="1" customHeight="1">
      <c r="A19666" s="576"/>
    </row>
    <row r="19667" spans="1:1" s="556" customFormat="1" ht="12" hidden="1" customHeight="1">
      <c r="A19667" s="576"/>
    </row>
    <row r="19668" spans="1:1" s="556" customFormat="1" ht="12" hidden="1" customHeight="1">
      <c r="A19668" s="576"/>
    </row>
    <row r="19669" spans="1:1" s="556" customFormat="1" ht="12" hidden="1" customHeight="1">
      <c r="A19669" s="576"/>
    </row>
    <row r="19670" spans="1:1" s="556" customFormat="1" ht="12" hidden="1" customHeight="1">
      <c r="A19670" s="576"/>
    </row>
    <row r="19671" spans="1:1" s="556" customFormat="1" ht="12" hidden="1" customHeight="1">
      <c r="A19671" s="576"/>
    </row>
    <row r="19672" spans="1:1" s="556" customFormat="1" ht="12" hidden="1" customHeight="1">
      <c r="A19672" s="576"/>
    </row>
    <row r="19673" spans="1:1" s="556" customFormat="1" ht="12" hidden="1" customHeight="1">
      <c r="A19673" s="576"/>
    </row>
    <row r="19674" spans="1:1" s="556" customFormat="1" ht="12" hidden="1" customHeight="1">
      <c r="A19674" s="576"/>
    </row>
    <row r="19675" spans="1:1" s="556" customFormat="1" ht="12" hidden="1" customHeight="1">
      <c r="A19675" s="576"/>
    </row>
    <row r="19676" spans="1:1" s="556" customFormat="1" ht="12" hidden="1" customHeight="1">
      <c r="A19676" s="576"/>
    </row>
    <row r="19677" spans="1:1" s="556" customFormat="1" ht="12" hidden="1" customHeight="1">
      <c r="A19677" s="576"/>
    </row>
    <row r="19678" spans="1:1" s="556" customFormat="1" ht="12" hidden="1" customHeight="1">
      <c r="A19678" s="576"/>
    </row>
    <row r="19679" spans="1:1" s="556" customFormat="1" ht="12" hidden="1" customHeight="1">
      <c r="A19679" s="576"/>
    </row>
    <row r="19680" spans="1:1" s="556" customFormat="1" ht="12" hidden="1" customHeight="1">
      <c r="A19680" s="576"/>
    </row>
    <row r="19681" spans="1:1" s="556" customFormat="1" ht="12" hidden="1" customHeight="1">
      <c r="A19681" s="576"/>
    </row>
    <row r="19682" spans="1:1" s="556" customFormat="1" ht="12" hidden="1" customHeight="1">
      <c r="A19682" s="576"/>
    </row>
    <row r="19683" spans="1:1" s="556" customFormat="1" ht="12" hidden="1" customHeight="1">
      <c r="A19683" s="576"/>
    </row>
    <row r="19684" spans="1:1" s="556" customFormat="1" ht="12" hidden="1" customHeight="1">
      <c r="A19684" s="576"/>
    </row>
    <row r="19685" spans="1:1" s="556" customFormat="1" ht="12" hidden="1" customHeight="1">
      <c r="A19685" s="576"/>
    </row>
    <row r="19686" spans="1:1" s="556" customFormat="1" ht="12" hidden="1" customHeight="1">
      <c r="A19686" s="576"/>
    </row>
    <row r="19687" spans="1:1" s="556" customFormat="1" ht="12" hidden="1" customHeight="1">
      <c r="A19687" s="576"/>
    </row>
    <row r="19688" spans="1:1" s="556" customFormat="1" ht="12" hidden="1" customHeight="1">
      <c r="A19688" s="576"/>
    </row>
    <row r="19689" spans="1:1" s="556" customFormat="1" ht="12" hidden="1" customHeight="1">
      <c r="A19689" s="576"/>
    </row>
    <row r="19690" spans="1:1" s="556" customFormat="1" ht="12" hidden="1" customHeight="1">
      <c r="A19690" s="576"/>
    </row>
    <row r="19691" spans="1:1" s="556" customFormat="1" ht="12" hidden="1" customHeight="1">
      <c r="A19691" s="576"/>
    </row>
    <row r="19692" spans="1:1" s="556" customFormat="1" ht="12" hidden="1" customHeight="1">
      <c r="A19692" s="576"/>
    </row>
    <row r="19693" spans="1:1" s="556" customFormat="1" ht="12" hidden="1" customHeight="1">
      <c r="A19693" s="576"/>
    </row>
    <row r="19694" spans="1:1" s="556" customFormat="1" ht="12" hidden="1" customHeight="1">
      <c r="A19694" s="576"/>
    </row>
    <row r="19695" spans="1:1" s="556" customFormat="1" ht="12" hidden="1" customHeight="1">
      <c r="A19695" s="576"/>
    </row>
    <row r="19696" spans="1:1" s="556" customFormat="1" ht="12" hidden="1" customHeight="1">
      <c r="A19696" s="576"/>
    </row>
    <row r="19697" spans="1:1" s="556" customFormat="1" ht="12" hidden="1" customHeight="1">
      <c r="A19697" s="576"/>
    </row>
    <row r="19698" spans="1:1" s="556" customFormat="1" ht="12" hidden="1" customHeight="1">
      <c r="A19698" s="576"/>
    </row>
    <row r="19699" spans="1:1" s="556" customFormat="1" ht="12" hidden="1" customHeight="1">
      <c r="A19699" s="576"/>
    </row>
    <row r="19700" spans="1:1" s="556" customFormat="1" ht="12" hidden="1" customHeight="1">
      <c r="A19700" s="576"/>
    </row>
    <row r="19701" spans="1:1" s="556" customFormat="1" ht="12" hidden="1" customHeight="1">
      <c r="A19701" s="576"/>
    </row>
    <row r="19702" spans="1:1" s="556" customFormat="1" ht="12" hidden="1" customHeight="1">
      <c r="A19702" s="576"/>
    </row>
    <row r="19703" spans="1:1" s="556" customFormat="1" ht="12" hidden="1" customHeight="1">
      <c r="A19703" s="576"/>
    </row>
    <row r="19704" spans="1:1" s="556" customFormat="1" ht="12" hidden="1" customHeight="1">
      <c r="A19704" s="576"/>
    </row>
    <row r="19705" spans="1:1" s="556" customFormat="1" ht="12" hidden="1" customHeight="1">
      <c r="A19705" s="576"/>
    </row>
    <row r="19706" spans="1:1" s="556" customFormat="1" ht="12" hidden="1" customHeight="1">
      <c r="A19706" s="576"/>
    </row>
    <row r="19707" spans="1:1" s="556" customFormat="1" ht="12" hidden="1" customHeight="1">
      <c r="A19707" s="576"/>
    </row>
    <row r="19708" spans="1:1" s="556" customFormat="1" ht="12" hidden="1" customHeight="1">
      <c r="A19708" s="576"/>
    </row>
    <row r="19709" spans="1:1" s="556" customFormat="1" ht="12" hidden="1" customHeight="1">
      <c r="A19709" s="576"/>
    </row>
    <row r="19710" spans="1:1" s="556" customFormat="1" ht="12" hidden="1" customHeight="1">
      <c r="A19710" s="576"/>
    </row>
    <row r="19711" spans="1:1" s="556" customFormat="1" ht="12" hidden="1" customHeight="1">
      <c r="A19711" s="576"/>
    </row>
    <row r="19712" spans="1:1" s="556" customFormat="1" ht="12" hidden="1" customHeight="1">
      <c r="A19712" s="576"/>
    </row>
    <row r="19713" spans="1:1" s="556" customFormat="1" ht="12" hidden="1" customHeight="1">
      <c r="A19713" s="576"/>
    </row>
    <row r="19714" spans="1:1" s="556" customFormat="1" ht="12" hidden="1" customHeight="1">
      <c r="A19714" s="576"/>
    </row>
    <row r="19715" spans="1:1" s="556" customFormat="1" ht="12" hidden="1" customHeight="1">
      <c r="A19715" s="576"/>
    </row>
    <row r="19716" spans="1:1" s="556" customFormat="1" ht="12" hidden="1" customHeight="1">
      <c r="A19716" s="576"/>
    </row>
    <row r="19717" spans="1:1" s="556" customFormat="1" ht="12" hidden="1" customHeight="1">
      <c r="A19717" s="576"/>
    </row>
    <row r="19718" spans="1:1" s="556" customFormat="1" ht="12" hidden="1" customHeight="1">
      <c r="A19718" s="576"/>
    </row>
    <row r="19719" spans="1:1" s="556" customFormat="1" ht="12" hidden="1" customHeight="1">
      <c r="A19719" s="576"/>
    </row>
    <row r="19720" spans="1:1" s="556" customFormat="1" ht="12" hidden="1" customHeight="1">
      <c r="A19720" s="576"/>
    </row>
    <row r="19721" spans="1:1" s="556" customFormat="1" ht="12" hidden="1" customHeight="1">
      <c r="A19721" s="576"/>
    </row>
    <row r="19722" spans="1:1" s="556" customFormat="1" ht="12" hidden="1" customHeight="1">
      <c r="A19722" s="576"/>
    </row>
    <row r="19723" spans="1:1" s="556" customFormat="1" ht="12" hidden="1" customHeight="1">
      <c r="A19723" s="576"/>
    </row>
    <row r="19724" spans="1:1" s="556" customFormat="1" ht="12" hidden="1" customHeight="1">
      <c r="A19724" s="576"/>
    </row>
    <row r="19725" spans="1:1" s="556" customFormat="1" ht="12" hidden="1" customHeight="1">
      <c r="A19725" s="576"/>
    </row>
    <row r="19726" spans="1:1" s="556" customFormat="1" ht="12" hidden="1" customHeight="1">
      <c r="A19726" s="576"/>
    </row>
    <row r="19727" spans="1:1" s="556" customFormat="1" ht="12" hidden="1" customHeight="1">
      <c r="A19727" s="576"/>
    </row>
    <row r="19728" spans="1:1" s="556" customFormat="1" ht="12" hidden="1" customHeight="1">
      <c r="A19728" s="576"/>
    </row>
    <row r="19729" spans="1:1" s="556" customFormat="1" ht="12" hidden="1" customHeight="1">
      <c r="A19729" s="576"/>
    </row>
    <row r="19730" spans="1:1" s="556" customFormat="1" ht="12" hidden="1" customHeight="1">
      <c r="A19730" s="576"/>
    </row>
    <row r="19731" spans="1:1" s="556" customFormat="1" ht="12" hidden="1" customHeight="1">
      <c r="A19731" s="576"/>
    </row>
    <row r="19732" spans="1:1" s="556" customFormat="1" ht="12" hidden="1" customHeight="1">
      <c r="A19732" s="576"/>
    </row>
    <row r="19733" spans="1:1" s="556" customFormat="1" ht="12" hidden="1" customHeight="1">
      <c r="A19733" s="576"/>
    </row>
    <row r="19734" spans="1:1" s="556" customFormat="1" ht="12" hidden="1" customHeight="1">
      <c r="A19734" s="576"/>
    </row>
    <row r="19735" spans="1:1" s="556" customFormat="1" ht="12" hidden="1" customHeight="1">
      <c r="A19735" s="576"/>
    </row>
    <row r="19736" spans="1:1" s="556" customFormat="1" ht="12" hidden="1" customHeight="1">
      <c r="A19736" s="576"/>
    </row>
    <row r="19737" spans="1:1" s="556" customFormat="1" ht="12" hidden="1" customHeight="1">
      <c r="A19737" s="576"/>
    </row>
    <row r="19738" spans="1:1" s="556" customFormat="1" ht="12" hidden="1" customHeight="1">
      <c r="A19738" s="576"/>
    </row>
    <row r="19739" spans="1:1" s="556" customFormat="1" ht="12" hidden="1" customHeight="1">
      <c r="A19739" s="576"/>
    </row>
    <row r="19740" spans="1:1" s="556" customFormat="1" ht="12" hidden="1" customHeight="1">
      <c r="A19740" s="576"/>
    </row>
    <row r="19741" spans="1:1" s="556" customFormat="1" ht="12" hidden="1" customHeight="1">
      <c r="A19741" s="576"/>
    </row>
    <row r="19742" spans="1:1" s="556" customFormat="1" ht="12" hidden="1" customHeight="1">
      <c r="A19742" s="576"/>
    </row>
    <row r="19743" spans="1:1" s="556" customFormat="1" ht="12" hidden="1" customHeight="1">
      <c r="A19743" s="576"/>
    </row>
    <row r="19744" spans="1:1" s="556" customFormat="1" ht="12" hidden="1" customHeight="1">
      <c r="A19744" s="576"/>
    </row>
    <row r="19745" spans="1:1" s="556" customFormat="1" ht="12" hidden="1" customHeight="1">
      <c r="A19745" s="576"/>
    </row>
    <row r="19746" spans="1:1" s="556" customFormat="1" ht="12" hidden="1" customHeight="1">
      <c r="A19746" s="576"/>
    </row>
    <row r="19747" spans="1:1" s="556" customFormat="1" ht="12" hidden="1" customHeight="1">
      <c r="A19747" s="576"/>
    </row>
    <row r="19748" spans="1:1" s="556" customFormat="1" ht="12" hidden="1" customHeight="1">
      <c r="A19748" s="576"/>
    </row>
    <row r="19749" spans="1:1" s="556" customFormat="1" ht="12" hidden="1" customHeight="1">
      <c r="A19749" s="576"/>
    </row>
    <row r="19750" spans="1:1" s="556" customFormat="1" ht="12" hidden="1" customHeight="1">
      <c r="A19750" s="576"/>
    </row>
    <row r="19751" spans="1:1" s="556" customFormat="1" ht="12" hidden="1" customHeight="1">
      <c r="A19751" s="576"/>
    </row>
    <row r="19752" spans="1:1" s="556" customFormat="1" ht="12" hidden="1" customHeight="1">
      <c r="A19752" s="576"/>
    </row>
    <row r="19753" spans="1:1" s="556" customFormat="1" ht="12" hidden="1" customHeight="1">
      <c r="A19753" s="576"/>
    </row>
    <row r="19754" spans="1:1" s="556" customFormat="1" ht="12" hidden="1" customHeight="1">
      <c r="A19754" s="576"/>
    </row>
    <row r="19755" spans="1:1" s="556" customFormat="1" ht="12" hidden="1" customHeight="1">
      <c r="A19755" s="576"/>
    </row>
    <row r="19756" spans="1:1" s="556" customFormat="1" ht="12" hidden="1" customHeight="1">
      <c r="A19756" s="576"/>
    </row>
    <row r="19757" spans="1:1" s="556" customFormat="1" ht="12" hidden="1" customHeight="1">
      <c r="A19757" s="576"/>
    </row>
    <row r="19758" spans="1:1" s="556" customFormat="1" ht="12" hidden="1" customHeight="1">
      <c r="A19758" s="576"/>
    </row>
    <row r="19759" spans="1:1" s="556" customFormat="1" ht="12" hidden="1" customHeight="1">
      <c r="A19759" s="576"/>
    </row>
    <row r="19760" spans="1:1" s="556" customFormat="1" ht="12" hidden="1" customHeight="1">
      <c r="A19760" s="576"/>
    </row>
    <row r="19761" spans="1:1" s="556" customFormat="1" ht="12" hidden="1" customHeight="1">
      <c r="A19761" s="576"/>
    </row>
    <row r="19762" spans="1:1" s="556" customFormat="1" ht="12" hidden="1" customHeight="1">
      <c r="A19762" s="576"/>
    </row>
    <row r="19763" spans="1:1" s="556" customFormat="1" ht="12" hidden="1" customHeight="1">
      <c r="A19763" s="576"/>
    </row>
    <row r="19764" spans="1:1" s="556" customFormat="1" ht="12" hidden="1" customHeight="1">
      <c r="A19764" s="576"/>
    </row>
    <row r="19765" spans="1:1" s="556" customFormat="1" ht="12" hidden="1" customHeight="1">
      <c r="A19765" s="576"/>
    </row>
    <row r="19766" spans="1:1" s="556" customFormat="1" ht="12" hidden="1" customHeight="1">
      <c r="A19766" s="576"/>
    </row>
    <row r="19767" spans="1:1" s="556" customFormat="1" ht="12" hidden="1" customHeight="1">
      <c r="A19767" s="576"/>
    </row>
    <row r="19768" spans="1:1" s="556" customFormat="1" ht="12" hidden="1" customHeight="1">
      <c r="A19768" s="576"/>
    </row>
    <row r="19769" spans="1:1" s="556" customFormat="1" ht="12" hidden="1" customHeight="1">
      <c r="A19769" s="576"/>
    </row>
    <row r="19770" spans="1:1" s="556" customFormat="1" ht="12" hidden="1" customHeight="1">
      <c r="A19770" s="576"/>
    </row>
    <row r="19771" spans="1:1" s="556" customFormat="1" ht="12" hidden="1" customHeight="1">
      <c r="A19771" s="576"/>
    </row>
    <row r="19772" spans="1:1" s="556" customFormat="1" ht="12" hidden="1" customHeight="1">
      <c r="A19772" s="576"/>
    </row>
    <row r="19773" spans="1:1" s="556" customFormat="1" ht="12" hidden="1" customHeight="1">
      <c r="A19773" s="576"/>
    </row>
    <row r="19774" spans="1:1" s="556" customFormat="1" ht="12" hidden="1" customHeight="1">
      <c r="A19774" s="576"/>
    </row>
    <row r="19775" spans="1:1" s="556" customFormat="1" ht="12" hidden="1" customHeight="1">
      <c r="A19775" s="576"/>
    </row>
    <row r="19776" spans="1:1" s="556" customFormat="1" ht="12" hidden="1" customHeight="1">
      <c r="A19776" s="576"/>
    </row>
    <row r="19777" spans="1:1" s="556" customFormat="1" ht="12" hidden="1" customHeight="1">
      <c r="A19777" s="576"/>
    </row>
    <row r="19778" spans="1:1" s="556" customFormat="1" ht="12" hidden="1" customHeight="1">
      <c r="A19778" s="576"/>
    </row>
    <row r="19779" spans="1:1" s="556" customFormat="1" ht="12" hidden="1" customHeight="1">
      <c r="A19779" s="576"/>
    </row>
    <row r="19780" spans="1:1" s="556" customFormat="1" ht="12" hidden="1" customHeight="1">
      <c r="A19780" s="576"/>
    </row>
    <row r="19781" spans="1:1" s="556" customFormat="1" ht="12" hidden="1" customHeight="1">
      <c r="A19781" s="576"/>
    </row>
    <row r="19782" spans="1:1" s="556" customFormat="1" ht="12" hidden="1" customHeight="1">
      <c r="A19782" s="576"/>
    </row>
    <row r="19783" spans="1:1" s="556" customFormat="1" ht="12" hidden="1" customHeight="1">
      <c r="A19783" s="576"/>
    </row>
    <row r="19784" spans="1:1" s="556" customFormat="1" ht="12" hidden="1" customHeight="1">
      <c r="A19784" s="576"/>
    </row>
    <row r="19785" spans="1:1" s="556" customFormat="1" ht="12" hidden="1" customHeight="1">
      <c r="A19785" s="576"/>
    </row>
    <row r="19786" spans="1:1" s="556" customFormat="1" ht="12" hidden="1" customHeight="1">
      <c r="A19786" s="576"/>
    </row>
    <row r="19787" spans="1:1" s="556" customFormat="1" ht="12" hidden="1" customHeight="1">
      <c r="A19787" s="576"/>
    </row>
    <row r="19788" spans="1:1" s="556" customFormat="1" ht="12" hidden="1" customHeight="1">
      <c r="A19788" s="576"/>
    </row>
    <row r="19789" spans="1:1" s="556" customFormat="1" ht="12" hidden="1" customHeight="1">
      <c r="A19789" s="576"/>
    </row>
    <row r="19790" spans="1:1" s="556" customFormat="1" ht="12" hidden="1" customHeight="1">
      <c r="A19790" s="576"/>
    </row>
    <row r="19791" spans="1:1" s="556" customFormat="1" ht="12" hidden="1" customHeight="1">
      <c r="A19791" s="576"/>
    </row>
    <row r="19792" spans="1:1" s="556" customFormat="1" ht="12" hidden="1" customHeight="1">
      <c r="A19792" s="576"/>
    </row>
    <row r="19793" spans="1:1" s="556" customFormat="1" ht="12" hidden="1" customHeight="1">
      <c r="A19793" s="576"/>
    </row>
    <row r="19794" spans="1:1" s="556" customFormat="1" ht="12" hidden="1" customHeight="1">
      <c r="A19794" s="576"/>
    </row>
    <row r="19795" spans="1:1" s="556" customFormat="1" ht="12" hidden="1" customHeight="1">
      <c r="A19795" s="576"/>
    </row>
    <row r="19796" spans="1:1" s="556" customFormat="1" ht="12" hidden="1" customHeight="1">
      <c r="A19796" s="576"/>
    </row>
    <row r="19797" spans="1:1" s="556" customFormat="1" ht="12" hidden="1" customHeight="1">
      <c r="A19797" s="576"/>
    </row>
    <row r="19798" spans="1:1" s="556" customFormat="1" ht="12" hidden="1" customHeight="1">
      <c r="A19798" s="576"/>
    </row>
    <row r="19799" spans="1:1" s="556" customFormat="1" ht="12" hidden="1" customHeight="1">
      <c r="A19799" s="576"/>
    </row>
    <row r="19800" spans="1:1" s="556" customFormat="1" ht="12" hidden="1" customHeight="1">
      <c r="A19800" s="576"/>
    </row>
    <row r="19801" spans="1:1" s="556" customFormat="1" ht="12" hidden="1" customHeight="1">
      <c r="A19801" s="576"/>
    </row>
    <row r="19802" spans="1:1" s="556" customFormat="1" ht="12" hidden="1" customHeight="1">
      <c r="A19802" s="576"/>
    </row>
    <row r="19803" spans="1:1" s="556" customFormat="1" ht="12" hidden="1" customHeight="1">
      <c r="A19803" s="576"/>
    </row>
    <row r="19804" spans="1:1" s="556" customFormat="1" ht="12" hidden="1" customHeight="1">
      <c r="A19804" s="576"/>
    </row>
    <row r="19805" spans="1:1" s="556" customFormat="1" ht="12" hidden="1" customHeight="1">
      <c r="A19805" s="576"/>
    </row>
    <row r="19806" spans="1:1" s="556" customFormat="1" ht="12" hidden="1" customHeight="1">
      <c r="A19806" s="576"/>
    </row>
    <row r="19807" spans="1:1" s="556" customFormat="1" ht="12" hidden="1" customHeight="1">
      <c r="A19807" s="576"/>
    </row>
    <row r="19808" spans="1:1" s="556" customFormat="1" ht="12" hidden="1" customHeight="1">
      <c r="A19808" s="576"/>
    </row>
    <row r="19809" spans="1:1" s="556" customFormat="1" ht="12" hidden="1" customHeight="1">
      <c r="A19809" s="576"/>
    </row>
    <row r="19810" spans="1:1" s="556" customFormat="1" ht="12" hidden="1" customHeight="1">
      <c r="A19810" s="576"/>
    </row>
    <row r="19811" spans="1:1" s="556" customFormat="1" ht="12" hidden="1" customHeight="1">
      <c r="A19811" s="576"/>
    </row>
    <row r="19812" spans="1:1" s="556" customFormat="1" ht="12" hidden="1" customHeight="1">
      <c r="A19812" s="576"/>
    </row>
    <row r="19813" spans="1:1" s="556" customFormat="1" ht="12" hidden="1" customHeight="1">
      <c r="A19813" s="576"/>
    </row>
    <row r="19814" spans="1:1" s="556" customFormat="1" ht="12" hidden="1" customHeight="1">
      <c r="A19814" s="576"/>
    </row>
    <row r="19815" spans="1:1" s="556" customFormat="1" ht="12" hidden="1" customHeight="1">
      <c r="A19815" s="576"/>
    </row>
    <row r="19816" spans="1:1" s="556" customFormat="1" ht="12" hidden="1" customHeight="1">
      <c r="A19816" s="576"/>
    </row>
    <row r="19817" spans="1:1" s="556" customFormat="1" ht="12" hidden="1" customHeight="1">
      <c r="A19817" s="576"/>
    </row>
    <row r="19818" spans="1:1" s="556" customFormat="1" ht="12" hidden="1" customHeight="1">
      <c r="A19818" s="576"/>
    </row>
    <row r="19819" spans="1:1" s="556" customFormat="1" ht="12" hidden="1" customHeight="1">
      <c r="A19819" s="576"/>
    </row>
    <row r="19820" spans="1:1" s="556" customFormat="1" ht="12" hidden="1" customHeight="1">
      <c r="A19820" s="576"/>
    </row>
    <row r="19821" spans="1:1" s="556" customFormat="1" ht="12" hidden="1" customHeight="1">
      <c r="A19821" s="576"/>
    </row>
    <row r="19822" spans="1:1" s="556" customFormat="1" ht="12" hidden="1" customHeight="1">
      <c r="A19822" s="576"/>
    </row>
    <row r="19823" spans="1:1" s="556" customFormat="1" ht="12" hidden="1" customHeight="1">
      <c r="A19823" s="576"/>
    </row>
    <row r="19824" spans="1:1" s="556" customFormat="1" ht="12" hidden="1" customHeight="1">
      <c r="A19824" s="576"/>
    </row>
    <row r="19825" spans="1:1" s="556" customFormat="1" ht="12" hidden="1" customHeight="1">
      <c r="A19825" s="576"/>
    </row>
    <row r="19826" spans="1:1" s="556" customFormat="1" ht="12" hidden="1" customHeight="1">
      <c r="A19826" s="576"/>
    </row>
    <row r="19827" spans="1:1" s="556" customFormat="1" ht="12" hidden="1" customHeight="1">
      <c r="A19827" s="576"/>
    </row>
    <row r="19828" spans="1:1" s="556" customFormat="1" ht="12" hidden="1" customHeight="1">
      <c r="A19828" s="576"/>
    </row>
    <row r="19829" spans="1:1" s="556" customFormat="1" ht="12" hidden="1" customHeight="1">
      <c r="A19829" s="576"/>
    </row>
    <row r="19830" spans="1:1" s="556" customFormat="1" ht="12" hidden="1" customHeight="1">
      <c r="A19830" s="576"/>
    </row>
    <row r="19831" spans="1:1" s="556" customFormat="1" ht="12" hidden="1" customHeight="1">
      <c r="A19831" s="576"/>
    </row>
    <row r="19832" spans="1:1" s="556" customFormat="1" ht="12" hidden="1" customHeight="1">
      <c r="A19832" s="576"/>
    </row>
    <row r="19833" spans="1:1" s="556" customFormat="1" ht="12" hidden="1" customHeight="1">
      <c r="A19833" s="576"/>
    </row>
    <row r="19834" spans="1:1" s="556" customFormat="1" ht="12" hidden="1" customHeight="1">
      <c r="A19834" s="576"/>
    </row>
    <row r="19835" spans="1:1" s="556" customFormat="1" ht="12" hidden="1" customHeight="1">
      <c r="A19835" s="576"/>
    </row>
    <row r="19836" spans="1:1" s="556" customFormat="1" ht="12" hidden="1" customHeight="1">
      <c r="A19836" s="576"/>
    </row>
    <row r="19837" spans="1:1" s="556" customFormat="1" ht="12" hidden="1" customHeight="1">
      <c r="A19837" s="576"/>
    </row>
    <row r="19838" spans="1:1" s="556" customFormat="1" ht="12" hidden="1" customHeight="1">
      <c r="A19838" s="576"/>
    </row>
    <row r="19839" spans="1:1" s="556" customFormat="1" ht="12" hidden="1" customHeight="1">
      <c r="A19839" s="576"/>
    </row>
    <row r="19840" spans="1:1" s="556" customFormat="1" ht="12" hidden="1" customHeight="1">
      <c r="A19840" s="576"/>
    </row>
    <row r="19841" spans="1:1" s="556" customFormat="1" ht="12" hidden="1" customHeight="1">
      <c r="A19841" s="576"/>
    </row>
    <row r="19842" spans="1:1" s="556" customFormat="1" ht="12" hidden="1" customHeight="1">
      <c r="A19842" s="576"/>
    </row>
    <row r="19843" spans="1:1" s="556" customFormat="1" ht="12" hidden="1" customHeight="1">
      <c r="A19843" s="576"/>
    </row>
    <row r="19844" spans="1:1" s="556" customFormat="1" ht="12" hidden="1" customHeight="1">
      <c r="A19844" s="576"/>
    </row>
    <row r="19845" spans="1:1" s="556" customFormat="1" ht="12" hidden="1" customHeight="1">
      <c r="A19845" s="576"/>
    </row>
    <row r="19846" spans="1:1" s="556" customFormat="1" ht="12" hidden="1" customHeight="1">
      <c r="A19846" s="576"/>
    </row>
    <row r="19847" spans="1:1" s="556" customFormat="1" ht="12" hidden="1" customHeight="1">
      <c r="A19847" s="576"/>
    </row>
    <row r="19848" spans="1:1" s="556" customFormat="1" ht="12" hidden="1" customHeight="1">
      <c r="A19848" s="576"/>
    </row>
    <row r="19849" spans="1:1" s="556" customFormat="1" ht="12" hidden="1" customHeight="1">
      <c r="A19849" s="576"/>
    </row>
    <row r="19850" spans="1:1" s="556" customFormat="1" ht="12" hidden="1" customHeight="1">
      <c r="A19850" s="576"/>
    </row>
    <row r="19851" spans="1:1" s="556" customFormat="1" ht="12" hidden="1" customHeight="1">
      <c r="A19851" s="576"/>
    </row>
    <row r="19852" spans="1:1" s="556" customFormat="1" ht="12" hidden="1" customHeight="1">
      <c r="A19852" s="576"/>
    </row>
    <row r="19853" spans="1:1" s="556" customFormat="1" ht="12" hidden="1" customHeight="1">
      <c r="A19853" s="576"/>
    </row>
    <row r="19854" spans="1:1" s="556" customFormat="1" ht="12" hidden="1" customHeight="1">
      <c r="A19854" s="576"/>
    </row>
    <row r="19855" spans="1:1" s="556" customFormat="1" ht="12" hidden="1" customHeight="1">
      <c r="A19855" s="576"/>
    </row>
    <row r="19856" spans="1:1" s="556" customFormat="1" ht="12" hidden="1" customHeight="1">
      <c r="A19856" s="576"/>
    </row>
    <row r="19857" spans="1:1" s="556" customFormat="1" ht="12" hidden="1" customHeight="1">
      <c r="A19857" s="576"/>
    </row>
    <row r="19858" spans="1:1" s="556" customFormat="1" ht="12" hidden="1" customHeight="1">
      <c r="A19858" s="576"/>
    </row>
    <row r="19859" spans="1:1" s="556" customFormat="1" ht="12" hidden="1" customHeight="1">
      <c r="A19859" s="576"/>
    </row>
    <row r="19860" spans="1:1" s="556" customFormat="1" ht="12" hidden="1" customHeight="1">
      <c r="A19860" s="576"/>
    </row>
    <row r="19861" spans="1:1" s="556" customFormat="1" ht="12" hidden="1" customHeight="1">
      <c r="A19861" s="576"/>
    </row>
    <row r="19862" spans="1:1" s="556" customFormat="1" ht="12" hidden="1" customHeight="1">
      <c r="A19862" s="576"/>
    </row>
    <row r="19863" spans="1:1" s="556" customFormat="1" ht="12" hidden="1" customHeight="1">
      <c r="A19863" s="576"/>
    </row>
    <row r="19864" spans="1:1" s="556" customFormat="1" ht="12" hidden="1" customHeight="1">
      <c r="A19864" s="576"/>
    </row>
    <row r="19865" spans="1:1" s="556" customFormat="1" ht="12" hidden="1" customHeight="1">
      <c r="A19865" s="576"/>
    </row>
    <row r="19866" spans="1:1" s="556" customFormat="1" ht="12" hidden="1" customHeight="1">
      <c r="A19866" s="576"/>
    </row>
    <row r="19867" spans="1:1" s="556" customFormat="1" ht="12" hidden="1" customHeight="1">
      <c r="A19867" s="576"/>
    </row>
    <row r="19868" spans="1:1" s="556" customFormat="1" ht="12" hidden="1" customHeight="1">
      <c r="A19868" s="576"/>
    </row>
    <row r="19869" spans="1:1" s="556" customFormat="1" ht="12" hidden="1" customHeight="1">
      <c r="A19869" s="576"/>
    </row>
    <row r="19870" spans="1:1" s="556" customFormat="1" ht="12" hidden="1" customHeight="1">
      <c r="A19870" s="576"/>
    </row>
    <row r="19871" spans="1:1" s="556" customFormat="1" ht="12" hidden="1" customHeight="1">
      <c r="A19871" s="576"/>
    </row>
    <row r="19872" spans="1:1" s="556" customFormat="1" ht="12" hidden="1" customHeight="1">
      <c r="A19872" s="576"/>
    </row>
    <row r="19873" spans="1:1" s="556" customFormat="1" ht="12" hidden="1" customHeight="1">
      <c r="A19873" s="576"/>
    </row>
    <row r="19874" spans="1:1" s="556" customFormat="1" ht="12" hidden="1" customHeight="1">
      <c r="A19874" s="576"/>
    </row>
    <row r="19875" spans="1:1" s="556" customFormat="1" ht="12" hidden="1" customHeight="1">
      <c r="A19875" s="576"/>
    </row>
    <row r="19876" spans="1:1" s="556" customFormat="1" ht="12" hidden="1" customHeight="1">
      <c r="A19876" s="576"/>
    </row>
    <row r="19877" spans="1:1" s="556" customFormat="1" ht="12" hidden="1" customHeight="1">
      <c r="A19877" s="576"/>
    </row>
    <row r="19878" spans="1:1" s="556" customFormat="1" ht="12" hidden="1" customHeight="1">
      <c r="A19878" s="576"/>
    </row>
    <row r="19879" spans="1:1" s="556" customFormat="1" ht="12" hidden="1" customHeight="1">
      <c r="A19879" s="576"/>
    </row>
    <row r="19880" spans="1:1" s="556" customFormat="1" ht="12" hidden="1" customHeight="1">
      <c r="A19880" s="576"/>
    </row>
    <row r="19881" spans="1:1" s="556" customFormat="1" ht="12" hidden="1" customHeight="1">
      <c r="A19881" s="576"/>
    </row>
    <row r="19882" spans="1:1" s="556" customFormat="1" ht="12" hidden="1" customHeight="1">
      <c r="A19882" s="576"/>
    </row>
    <row r="19883" spans="1:1" s="556" customFormat="1" ht="12" hidden="1" customHeight="1">
      <c r="A19883" s="576"/>
    </row>
    <row r="19884" spans="1:1" s="556" customFormat="1" ht="12" hidden="1" customHeight="1">
      <c r="A19884" s="576"/>
    </row>
    <row r="19885" spans="1:1" s="556" customFormat="1" ht="12" hidden="1" customHeight="1">
      <c r="A19885" s="576"/>
    </row>
    <row r="19886" spans="1:1" s="556" customFormat="1" ht="12" hidden="1" customHeight="1">
      <c r="A19886" s="576"/>
    </row>
    <row r="19887" spans="1:1" s="556" customFormat="1" ht="12" hidden="1" customHeight="1">
      <c r="A19887" s="576"/>
    </row>
    <row r="19888" spans="1:1" s="556" customFormat="1" ht="12" hidden="1" customHeight="1">
      <c r="A19888" s="576"/>
    </row>
    <row r="19889" spans="1:1" s="556" customFormat="1" ht="12" hidden="1" customHeight="1">
      <c r="A19889" s="576"/>
    </row>
    <row r="19890" spans="1:1" s="556" customFormat="1" ht="12" hidden="1" customHeight="1">
      <c r="A19890" s="576"/>
    </row>
    <row r="19891" spans="1:1" s="556" customFormat="1" ht="12" hidden="1" customHeight="1">
      <c r="A19891" s="576"/>
    </row>
    <row r="19892" spans="1:1" s="556" customFormat="1" ht="12" hidden="1" customHeight="1">
      <c r="A19892" s="576"/>
    </row>
    <row r="19893" spans="1:1" s="556" customFormat="1" ht="12" hidden="1" customHeight="1">
      <c r="A19893" s="576"/>
    </row>
    <row r="19894" spans="1:1" s="556" customFormat="1" ht="12" hidden="1" customHeight="1">
      <c r="A19894" s="576"/>
    </row>
    <row r="19895" spans="1:1" s="556" customFormat="1" ht="12" hidden="1" customHeight="1">
      <c r="A19895" s="576"/>
    </row>
    <row r="19896" spans="1:1" s="556" customFormat="1" ht="12" hidden="1" customHeight="1">
      <c r="A19896" s="576"/>
    </row>
    <row r="19897" spans="1:1" s="556" customFormat="1" ht="12" hidden="1" customHeight="1">
      <c r="A19897" s="576"/>
    </row>
    <row r="19898" spans="1:1" s="556" customFormat="1" ht="12" hidden="1" customHeight="1">
      <c r="A19898" s="576"/>
    </row>
    <row r="19899" spans="1:1" s="556" customFormat="1" ht="12" hidden="1" customHeight="1">
      <c r="A19899" s="576"/>
    </row>
    <row r="19900" spans="1:1" s="556" customFormat="1" ht="12" hidden="1" customHeight="1">
      <c r="A19900" s="576"/>
    </row>
    <row r="19901" spans="1:1" s="556" customFormat="1" ht="12" hidden="1" customHeight="1">
      <c r="A19901" s="576"/>
    </row>
    <row r="19902" spans="1:1" s="556" customFormat="1" ht="12" hidden="1" customHeight="1">
      <c r="A19902" s="576"/>
    </row>
    <row r="19903" spans="1:1" s="556" customFormat="1" ht="12" hidden="1" customHeight="1">
      <c r="A19903" s="576"/>
    </row>
    <row r="19904" spans="1:1" s="556" customFormat="1" ht="12" hidden="1" customHeight="1">
      <c r="A19904" s="576"/>
    </row>
    <row r="19905" spans="1:186" s="556" customFormat="1" ht="12" hidden="1" customHeight="1">
      <c r="A19905" s="576"/>
    </row>
    <row r="19906" spans="1:186" s="556" customFormat="1" ht="12" hidden="1" customHeight="1">
      <c r="A19906" s="576"/>
    </row>
    <row r="19907" spans="1:186" s="556" customFormat="1" ht="12" hidden="1" customHeight="1">
      <c r="A19907" s="576"/>
    </row>
    <row r="19908" spans="1:186" s="556" customFormat="1" ht="12" hidden="1" customHeight="1">
      <c r="A19908" s="576"/>
    </row>
    <row r="19909" spans="1:186" s="556" customFormat="1" ht="12" hidden="1" customHeight="1">
      <c r="A19909" s="576"/>
    </row>
    <row r="19910" spans="1:186" s="556" customFormat="1" ht="12" hidden="1" customHeight="1">
      <c r="A19910" s="576"/>
    </row>
    <row r="19911" spans="1:186" s="556" customFormat="1" ht="12" hidden="1" customHeight="1">
      <c r="A19911" s="576"/>
    </row>
    <row r="19912" spans="1:186" s="556" customFormat="1" ht="12" hidden="1" customHeight="1">
      <c r="A19912" s="576"/>
    </row>
    <row r="19913" spans="1:186" s="556" customFormat="1" hidden="1">
      <c r="A19913" s="576"/>
    </row>
    <row r="19914" spans="1:186" hidden="1">
      <c r="A19914" s="576"/>
      <c r="B19914" s="556"/>
      <c r="C19914" s="556"/>
      <c r="D19914" s="556"/>
      <c r="E19914" s="556"/>
      <c r="F19914" s="556"/>
      <c r="G19914" s="556"/>
      <c r="H19914" s="556"/>
      <c r="I19914" s="556"/>
      <c r="J19914" s="556"/>
      <c r="K19914" s="556"/>
      <c r="L19914" s="556"/>
      <c r="M19914" s="556"/>
      <c r="N19914" s="556"/>
      <c r="O19914" s="556"/>
      <c r="P19914" s="556"/>
      <c r="Q19914" s="556"/>
      <c r="R19914" s="556"/>
      <c r="S19914" s="556"/>
      <c r="T19914" s="556"/>
      <c r="U19914" s="556"/>
      <c r="V19914" s="556"/>
      <c r="W19914" s="556"/>
      <c r="X19914" s="556"/>
      <c r="Y19914" s="556"/>
      <c r="Z19914" s="556"/>
      <c r="AA19914" s="556"/>
      <c r="AB19914" s="556"/>
      <c r="AC19914" s="556"/>
      <c r="AD19914" s="556"/>
      <c r="AE19914" s="556"/>
      <c r="AF19914" s="556"/>
      <c r="AG19914" s="556"/>
      <c r="AH19914" s="556"/>
      <c r="AI19914" s="556"/>
      <c r="AJ19914" s="556"/>
      <c r="AK19914" s="556"/>
      <c r="AL19914" s="556"/>
      <c r="AM19914" s="556"/>
      <c r="AN19914" s="556"/>
      <c r="AO19914" s="556"/>
      <c r="AP19914" s="556"/>
      <c r="AQ19914" s="556"/>
      <c r="AR19914" s="556"/>
      <c r="AS19914" s="556"/>
      <c r="AT19914" s="556"/>
      <c r="AU19914" s="556"/>
      <c r="AV19914" s="556"/>
      <c r="AW19914" s="556"/>
      <c r="AX19914" s="556"/>
      <c r="AY19914" s="556"/>
      <c r="AZ19914" s="556"/>
      <c r="BA19914" s="556"/>
      <c r="BB19914" s="556"/>
      <c r="BC19914" s="556"/>
      <c r="BD19914" s="556"/>
      <c r="BE19914" s="556"/>
      <c r="BF19914" s="556"/>
      <c r="BG19914" s="556"/>
      <c r="BH19914" s="556"/>
      <c r="BI19914" s="556"/>
      <c r="BJ19914" s="556"/>
      <c r="BK19914" s="556"/>
      <c r="BL19914" s="556"/>
      <c r="BM19914" s="556"/>
      <c r="BN19914" s="556"/>
      <c r="BO19914" s="556"/>
      <c r="BP19914" s="556"/>
      <c r="BQ19914" s="556"/>
      <c r="BR19914" s="556"/>
      <c r="BS19914" s="556"/>
      <c r="BT19914" s="556"/>
      <c r="BU19914" s="556"/>
      <c r="BV19914" s="556"/>
      <c r="BW19914" s="556"/>
      <c r="BX19914" s="556"/>
      <c r="BY19914" s="556"/>
      <c r="BZ19914" s="556"/>
      <c r="CA19914" s="556"/>
      <c r="CB19914" s="556"/>
      <c r="CC19914" s="556"/>
      <c r="CD19914" s="556"/>
      <c r="CE19914" s="556"/>
      <c r="CF19914" s="556"/>
      <c r="CG19914" s="556"/>
      <c r="CH19914" s="556"/>
      <c r="CI19914" s="556"/>
      <c r="CJ19914" s="556"/>
      <c r="CK19914" s="556"/>
      <c r="CL19914" s="556"/>
      <c r="CM19914" s="556"/>
      <c r="CN19914" s="556"/>
      <c r="CO19914" s="556"/>
      <c r="CP19914" s="556"/>
      <c r="CQ19914" s="556"/>
      <c r="CR19914" s="556"/>
      <c r="CS19914" s="556"/>
      <c r="CT19914" s="556"/>
      <c r="CU19914" s="556"/>
      <c r="CV19914" s="556"/>
      <c r="CW19914" s="556"/>
      <c r="CX19914" s="556"/>
      <c r="CY19914" s="556"/>
      <c r="CZ19914" s="556"/>
      <c r="DA19914" s="556"/>
      <c r="DB19914" s="556"/>
      <c r="DC19914" s="556"/>
      <c r="DD19914" s="556"/>
      <c r="DE19914" s="556"/>
      <c r="DF19914" s="556"/>
      <c r="DG19914" s="556"/>
      <c r="DH19914" s="556"/>
      <c r="DI19914" s="556"/>
      <c r="DJ19914" s="556"/>
      <c r="DK19914" s="556"/>
      <c r="DL19914" s="556"/>
      <c r="DM19914" s="556"/>
      <c r="DN19914" s="556"/>
      <c r="DO19914" s="556"/>
      <c r="DP19914" s="556"/>
      <c r="DQ19914" s="556"/>
      <c r="DR19914" s="556"/>
      <c r="DS19914" s="556"/>
      <c r="DT19914" s="556"/>
      <c r="DU19914" s="556"/>
      <c r="DV19914" s="556"/>
      <c r="DW19914" s="556"/>
      <c r="DX19914" s="556"/>
      <c r="DY19914" s="556"/>
      <c r="DZ19914" s="556"/>
      <c r="EA19914" s="556"/>
      <c r="EB19914" s="556"/>
      <c r="EC19914" s="556"/>
      <c r="ED19914" s="556"/>
      <c r="EE19914" s="556"/>
      <c r="EF19914" s="556"/>
      <c r="EG19914" s="556"/>
      <c r="EH19914" s="556"/>
      <c r="EI19914" s="556"/>
      <c r="EJ19914" s="556"/>
      <c r="EK19914" s="556"/>
      <c r="EL19914" s="556"/>
      <c r="EM19914" s="556"/>
      <c r="EN19914" s="556"/>
      <c r="EO19914" s="556"/>
      <c r="EP19914" s="556"/>
      <c r="EQ19914" s="556"/>
      <c r="ER19914" s="556"/>
      <c r="ES19914" s="556"/>
      <c r="ET19914" s="556"/>
      <c r="EU19914" s="556"/>
      <c r="EV19914" s="556"/>
      <c r="EW19914" s="556"/>
      <c r="EX19914" s="556"/>
      <c r="EY19914" s="556"/>
      <c r="EZ19914" s="556"/>
      <c r="FA19914" s="556"/>
      <c r="FB19914" s="556"/>
      <c r="FC19914" s="556"/>
      <c r="FD19914" s="556"/>
      <c r="FE19914" s="556"/>
      <c r="FF19914" s="556"/>
      <c r="FG19914" s="556"/>
      <c r="FH19914" s="556"/>
      <c r="FI19914" s="556"/>
      <c r="FJ19914" s="556"/>
      <c r="FK19914" s="556"/>
      <c r="FL19914" s="556"/>
      <c r="FM19914" s="556"/>
      <c r="FN19914" s="556"/>
      <c r="FO19914" s="556"/>
      <c r="FP19914" s="556"/>
      <c r="FQ19914" s="556"/>
      <c r="FR19914" s="556"/>
      <c r="FS19914" s="556"/>
      <c r="FT19914" s="556"/>
      <c r="FU19914" s="556"/>
      <c r="FV19914" s="556"/>
      <c r="FW19914" s="556"/>
      <c r="FX19914" s="556"/>
      <c r="FY19914" s="556"/>
      <c r="FZ19914" s="556"/>
      <c r="GA19914" s="556"/>
      <c r="GB19914" s="556"/>
      <c r="GC19914" s="556"/>
      <c r="GD19914" s="556"/>
    </row>
  </sheetData>
  <sheetProtection formatColumns="0" formatRows="0" selectLockedCells="1"/>
  <customSheetViews>
    <customSheetView guid="{564791B4-DB72-424F-AF43-EEA97BEE3A35}" fitToPage="1" hiddenRows="1">
      <selection activeCell="B5" sqref="B5"/>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J83"/>
  <sheetViews>
    <sheetView showGridLines="0" showWhiteSpace="0" zoomScaleNormal="100" zoomScaleSheetLayoutView="100" workbookViewId="0">
      <selection activeCell="A78" sqref="A78"/>
    </sheetView>
  </sheetViews>
  <sheetFormatPr defaultColWidth="0" defaultRowHeight="12.75" zeroHeight="1"/>
  <cols>
    <col min="1" max="10" width="9.140625" customWidth="1"/>
    <col min="11" max="16384" width="8.85546875" hidden="1"/>
  </cols>
  <sheetData>
    <row r="1" spans="1:10" ht="14.25" customHeight="1"/>
    <row r="2" spans="1:10" ht="15.75">
      <c r="A2" s="1493" t="s">
        <v>757</v>
      </c>
      <c r="B2" s="1494"/>
      <c r="C2" s="1494"/>
      <c r="D2" s="1494"/>
      <c r="E2" s="1494"/>
      <c r="F2" s="1494"/>
      <c r="G2" s="1494"/>
      <c r="H2" s="1494"/>
      <c r="I2" s="1494"/>
      <c r="J2" s="1494"/>
    </row>
    <row r="3" spans="1:10" ht="15">
      <c r="A3" s="1495" t="s">
        <v>2153</v>
      </c>
      <c r="B3" s="1494"/>
      <c r="C3" s="1494"/>
      <c r="D3" s="1494"/>
      <c r="E3" s="1494"/>
      <c r="F3" s="1494"/>
      <c r="G3" s="1494"/>
      <c r="H3" s="1494"/>
      <c r="I3" s="1494"/>
      <c r="J3" s="1494"/>
    </row>
    <row r="4" spans="1:10"/>
    <row r="5" spans="1:10" ht="12.75" customHeight="1">
      <c r="A5" s="1502" t="s">
        <v>2143</v>
      </c>
      <c r="B5" s="1500"/>
      <c r="C5" s="1500"/>
      <c r="D5" s="1500"/>
      <c r="E5" s="1500"/>
      <c r="F5" s="1500"/>
      <c r="G5" s="1500"/>
      <c r="H5" s="1500"/>
      <c r="I5" s="1500"/>
      <c r="J5" s="1500"/>
    </row>
    <row r="6" spans="1:10">
      <c r="A6" s="1500"/>
      <c r="B6" s="1500"/>
      <c r="C6" s="1500"/>
      <c r="D6" s="1500"/>
      <c r="E6" s="1500"/>
      <c r="F6" s="1500"/>
      <c r="G6" s="1500"/>
      <c r="H6" s="1500"/>
      <c r="I6" s="1500"/>
      <c r="J6" s="1500"/>
    </row>
    <row r="7" spans="1:10">
      <c r="A7" s="1500"/>
      <c r="B7" s="1500"/>
      <c r="C7" s="1500"/>
      <c r="D7" s="1500"/>
      <c r="E7" s="1500"/>
      <c r="F7" s="1500"/>
      <c r="G7" s="1500"/>
      <c r="H7" s="1500"/>
      <c r="I7" s="1500"/>
      <c r="J7" s="1500"/>
    </row>
    <row r="8" spans="1:10">
      <c r="A8" s="1500"/>
      <c r="B8" s="1500"/>
      <c r="C8" s="1500"/>
      <c r="D8" s="1500"/>
      <c r="E8" s="1500"/>
      <c r="F8" s="1500"/>
      <c r="G8" s="1500"/>
      <c r="H8" s="1500"/>
      <c r="I8" s="1500"/>
      <c r="J8" s="1500"/>
    </row>
    <row r="9" spans="1:10">
      <c r="A9" s="1500"/>
      <c r="B9" s="1500"/>
      <c r="C9" s="1500"/>
      <c r="D9" s="1500"/>
      <c r="E9" s="1500"/>
      <c r="F9" s="1500"/>
      <c r="G9" s="1500"/>
      <c r="H9" s="1500"/>
      <c r="I9" s="1500"/>
      <c r="J9" s="1500"/>
    </row>
    <row r="10" spans="1:10">
      <c r="A10" s="493"/>
      <c r="B10" s="493"/>
      <c r="C10" s="493"/>
      <c r="D10" s="493"/>
      <c r="E10" s="493"/>
      <c r="F10" s="493"/>
      <c r="G10" s="493"/>
      <c r="H10" s="493"/>
      <c r="I10" s="493"/>
      <c r="J10" s="493"/>
    </row>
    <row r="11" spans="1:10" ht="15" customHeight="1">
      <c r="A11" s="1500" t="s">
        <v>1204</v>
      </c>
      <c r="B11" s="1501"/>
      <c r="C11" s="1501"/>
      <c r="D11" s="1501"/>
      <c r="E11" s="1501"/>
      <c r="F11" s="1501"/>
      <c r="G11" s="1501"/>
      <c r="H11" s="1501"/>
      <c r="I11" s="1501"/>
      <c r="J11" s="1501"/>
    </row>
    <row r="12" spans="1:10">
      <c r="A12" s="1501"/>
      <c r="B12" s="1501"/>
      <c r="C12" s="1501"/>
      <c r="D12" s="1501"/>
      <c r="E12" s="1501"/>
      <c r="F12" s="1501"/>
      <c r="G12" s="1501"/>
      <c r="H12" s="1501"/>
      <c r="I12" s="1501"/>
      <c r="J12" s="1501"/>
    </row>
    <row r="13" spans="1:10">
      <c r="A13" s="1501"/>
      <c r="B13" s="1501"/>
      <c r="C13" s="1501"/>
      <c r="D13" s="1501"/>
      <c r="E13" s="1501"/>
      <c r="F13" s="1501"/>
      <c r="G13" s="1501"/>
      <c r="H13" s="1501"/>
      <c r="I13" s="1501"/>
      <c r="J13" s="1501"/>
    </row>
    <row r="14" spans="1:10">
      <c r="A14" s="1501"/>
      <c r="B14" s="1501"/>
      <c r="C14" s="1501"/>
      <c r="D14" s="1501"/>
      <c r="E14" s="1501"/>
      <c r="F14" s="1501"/>
      <c r="G14" s="1501"/>
      <c r="H14" s="1501"/>
      <c r="I14" s="1501"/>
      <c r="J14" s="1501"/>
    </row>
    <row r="15" spans="1:10"/>
    <row r="16" spans="1:10" ht="12.75" customHeight="1">
      <c r="A16" s="1496" t="s">
        <v>2144</v>
      </c>
      <c r="B16" s="1497"/>
      <c r="C16" s="1497"/>
      <c r="D16" s="1497"/>
      <c r="E16" s="1497"/>
      <c r="F16" s="1497"/>
      <c r="G16" s="1497"/>
      <c r="H16" s="1497"/>
      <c r="I16" s="1497"/>
      <c r="J16" s="1497"/>
    </row>
    <row r="17" spans="1:10">
      <c r="A17" s="1497"/>
      <c r="B17" s="1497"/>
      <c r="C17" s="1497"/>
      <c r="D17" s="1497"/>
      <c r="E17" s="1497"/>
      <c r="F17" s="1497"/>
      <c r="G17" s="1497"/>
      <c r="H17" s="1497"/>
      <c r="I17" s="1497"/>
      <c r="J17" s="1497"/>
    </row>
    <row r="18" spans="1:10">
      <c r="A18" s="1497"/>
      <c r="B18" s="1497"/>
      <c r="C18" s="1497"/>
      <c r="D18" s="1497"/>
      <c r="E18" s="1497"/>
      <c r="F18" s="1497"/>
      <c r="G18" s="1497"/>
      <c r="H18" s="1497"/>
      <c r="I18" s="1497"/>
      <c r="J18" s="1497"/>
    </row>
    <row r="19" spans="1:10">
      <c r="A19" s="1498"/>
      <c r="B19" s="1498"/>
      <c r="C19" s="1498"/>
      <c r="D19" s="1498"/>
      <c r="E19" s="1498"/>
      <c r="F19" s="1498"/>
      <c r="G19" s="1498"/>
      <c r="H19" s="1498"/>
      <c r="I19" s="1498"/>
      <c r="J19" s="1498"/>
    </row>
    <row r="20" spans="1:10">
      <c r="A20" s="1498"/>
      <c r="B20" s="1498"/>
      <c r="C20" s="1498"/>
      <c r="D20" s="1498"/>
      <c r="E20" s="1498"/>
      <c r="F20" s="1498"/>
      <c r="G20" s="1498"/>
      <c r="H20" s="1498"/>
      <c r="I20" s="1498"/>
      <c r="J20" s="1498"/>
    </row>
    <row r="21" spans="1:10">
      <c r="A21" s="1498"/>
      <c r="B21" s="1498"/>
      <c r="C21" s="1498"/>
      <c r="D21" s="1498"/>
      <c r="E21" s="1498"/>
      <c r="F21" s="1498"/>
      <c r="G21" s="1498"/>
      <c r="H21" s="1498"/>
      <c r="I21" s="1498"/>
      <c r="J21" s="1498"/>
    </row>
    <row r="22" spans="1:10">
      <c r="A22" s="494" t="s">
        <v>1203</v>
      </c>
      <c r="B22" s="493"/>
      <c r="C22" s="493"/>
      <c r="D22" s="493"/>
      <c r="E22" s="493"/>
      <c r="F22" s="493"/>
      <c r="G22" s="493"/>
      <c r="H22" s="493"/>
      <c r="I22" s="493"/>
      <c r="J22" s="493"/>
    </row>
    <row r="23" spans="1:10">
      <c r="A23" s="585" t="s">
        <v>809</v>
      </c>
      <c r="B23" s="585"/>
      <c r="C23" s="585"/>
      <c r="D23" s="585"/>
      <c r="E23" s="585"/>
      <c r="F23" s="585"/>
      <c r="G23" s="585"/>
      <c r="H23" s="585"/>
      <c r="I23" s="585"/>
      <c r="J23" s="585"/>
    </row>
    <row r="24" spans="1:10">
      <c r="A24" s="1499" t="s">
        <v>1187</v>
      </c>
      <c r="B24" s="1494"/>
      <c r="C24" s="1494"/>
      <c r="D24" s="1494"/>
      <c r="E24" s="149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row r="62" spans="1:10">
      <c r="A62" s="1497" t="s">
        <v>1202</v>
      </c>
      <c r="B62" s="1498"/>
      <c r="C62" s="1498"/>
      <c r="D62" s="1498"/>
      <c r="E62" s="1498"/>
      <c r="F62" s="1498"/>
      <c r="G62" s="1498"/>
      <c r="H62" s="1498"/>
      <c r="I62" s="1498"/>
      <c r="J62" s="1498"/>
    </row>
    <row r="63" spans="1:10">
      <c r="A63" s="1498"/>
      <c r="B63" s="1498"/>
      <c r="C63" s="1498"/>
      <c r="D63" s="1498"/>
      <c r="E63" s="1498"/>
      <c r="F63" s="1498"/>
      <c r="G63" s="1498"/>
      <c r="H63" s="1498"/>
      <c r="I63" s="1498"/>
      <c r="J63" s="1498"/>
    </row>
    <row r="64" spans="1:10">
      <c r="A64" s="1498"/>
      <c r="B64" s="1498"/>
      <c r="C64" s="1498"/>
      <c r="D64" s="1498"/>
      <c r="E64" s="1498"/>
      <c r="F64" s="1498"/>
      <c r="G64" s="1498"/>
      <c r="H64" s="1498"/>
      <c r="I64" s="1498"/>
      <c r="J64" s="1498"/>
    </row>
    <row r="65" spans="1:9"/>
    <row r="66" spans="1:9">
      <c r="A66" s="298" t="s">
        <v>1187</v>
      </c>
    </row>
    <row r="67" spans="1:9"/>
    <row r="68" spans="1:9"/>
    <row r="69" spans="1:9"/>
    <row r="70" spans="1:9"/>
    <row r="71" spans="1:9"/>
    <row r="72" spans="1:9"/>
    <row r="73" spans="1:9"/>
    <row r="74" spans="1:9"/>
    <row r="75" spans="1:9"/>
    <row r="76" spans="1:9"/>
    <row r="77" spans="1:9">
      <c r="A77" s="1492" t="s">
        <v>1325</v>
      </c>
      <c r="B77" s="1492"/>
      <c r="C77" s="1492"/>
      <c r="D77" s="1492"/>
      <c r="E77" s="1492"/>
      <c r="F77" s="1492"/>
      <c r="G77" s="1492"/>
      <c r="H77" s="1492"/>
      <c r="I77" s="1492"/>
    </row>
    <row r="78" spans="1:9">
      <c r="A78" s="787" t="s">
        <v>1469</v>
      </c>
    </row>
    <row r="79" spans="1:9">
      <c r="A79" s="787" t="s">
        <v>1324</v>
      </c>
    </row>
    <row r="80" spans="1:9"/>
    <row r="81"/>
    <row r="82"/>
    <row r="83"/>
  </sheetData>
  <sheetProtection algorithmName="SHA-512" hashValue="XC3OjQomoOL5WGtS5a587Wu6jPcOoNN/OLbNGBMd4NHj+k4i7+gz1k3m+XBcq0P5ZFm6NFv6sAMFxzMSxGBQ7w==" saltValue="NMrMPkhTWas/qjT4p1eCjw==" spinCount="100000" sheet="1" selectLockedCells="1"/>
  <customSheetViews>
    <customSheetView guid="{564791B4-DB72-424F-AF43-EEA97BEE3A35}" showGridLines="0" hiddenColumns="1">
      <selection activeCell="A77" sqref="A77"/>
      <pageMargins left="0.7" right="0.7" top="0.75" bottom="0.75" header="0.3" footer="0.3"/>
      <pageSetup orientation="portrait" r:id="rId1"/>
    </customSheetView>
  </customSheetViews>
  <mergeCells count="8">
    <mergeCell ref="A77:I77"/>
    <mergeCell ref="A2:J2"/>
    <mergeCell ref="A3:J3"/>
    <mergeCell ref="A16:J21"/>
    <mergeCell ref="A24:E24"/>
    <mergeCell ref="A62:J64"/>
    <mergeCell ref="A11:J14"/>
    <mergeCell ref="A5:J9"/>
  </mergeCells>
  <hyperlinks>
    <hyperlink ref="A78" r:id="rId2"/>
    <hyperlink ref="A79" r:id="rId3"/>
  </hyperlinks>
  <pageMargins left="0.7" right="0.7" top="0.75" bottom="0.75" header="0.3" footer="0.3"/>
  <pageSetup scale="91" orientation="portrait" r:id="rId4"/>
  <rowBreaks count="1" manualBreakCount="1">
    <brk id="23" max="28" man="1"/>
  </rowBreaks>
  <drawing r:id="rId5"/>
  <legacyDrawing r:id="rId6"/>
  <oleObjects>
    <mc:AlternateContent xmlns:mc="http://schemas.openxmlformats.org/markup-compatibility/2006">
      <mc:Choice Requires="x14">
        <oleObject progId="Word.Document.12" shapeId="29699" r:id="rId7">
          <objectPr defaultSize="0" autoPict="0" r:id="rId8">
            <anchor moveWithCells="1">
              <from>
                <xdr:col>0</xdr:col>
                <xdr:colOff>0</xdr:colOff>
                <xdr:row>56</xdr:row>
                <xdr:rowOff>0</xdr:rowOff>
              </from>
              <to>
                <xdr:col>0</xdr:col>
                <xdr:colOff>0</xdr:colOff>
                <xdr:row>1048575</xdr:row>
                <xdr:rowOff>161925</xdr:rowOff>
              </to>
            </anchor>
          </objectPr>
        </oleObject>
      </mc:Choice>
      <mc:Fallback>
        <oleObject progId="Word.Document.12" shapeId="2969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C2081"/>
  <sheetViews>
    <sheetView showGridLines="0" topLeftCell="A1102" zoomScaleNormal="100" zoomScaleSheetLayoutView="100" workbookViewId="0">
      <selection activeCell="D1047" sqref="D1047:F1050"/>
    </sheetView>
  </sheetViews>
  <sheetFormatPr defaultColWidth="0" defaultRowHeight="12.75" zeroHeight="1"/>
  <cols>
    <col min="1" max="1" width="1.5703125" style="441" customWidth="1"/>
    <col min="2" max="2" width="13.5703125" style="441" customWidth="1"/>
    <col min="3" max="3" width="2.5703125" style="441" customWidth="1"/>
    <col min="4" max="5" width="3.5703125" style="444" customWidth="1"/>
    <col min="6" max="6" width="67.28515625" style="444" customWidth="1"/>
    <col min="7" max="7" width="2.42578125" style="434" customWidth="1"/>
    <col min="8" max="8" width="2.5703125" style="435" hidden="1" customWidth="1"/>
    <col min="9" max="9" width="14" style="435" hidden="1" customWidth="1"/>
    <col min="10" max="16383" width="2.5703125" style="435" hidden="1"/>
    <col min="16384" max="16384" width="0.5703125" style="435" hidden="1"/>
  </cols>
  <sheetData>
    <row r="1" spans="1:9"/>
    <row r="2" spans="1:9">
      <c r="A2" s="1545" t="s">
        <v>2152</v>
      </c>
      <c r="B2" s="1546"/>
      <c r="C2" s="1546"/>
      <c r="D2" s="1546"/>
      <c r="E2" s="1546"/>
      <c r="F2" s="1546"/>
      <c r="G2" s="1546"/>
      <c r="I2" s="2" t="s">
        <v>194</v>
      </c>
    </row>
    <row r="3" spans="1:9" s="436" customFormat="1">
      <c r="A3" s="1545" t="s">
        <v>819</v>
      </c>
      <c r="B3" s="1546"/>
      <c r="C3" s="1546"/>
      <c r="D3" s="1546"/>
      <c r="E3" s="1546"/>
      <c r="F3" s="1546"/>
      <c r="G3" s="1546"/>
      <c r="I3" s="335" t="s">
        <v>1572</v>
      </c>
    </row>
    <row r="4" spans="1:9">
      <c r="I4" s="335" t="s">
        <v>1573</v>
      </c>
    </row>
    <row r="5" spans="1:9" s="437" customFormat="1">
      <c r="A5" s="1547" t="s">
        <v>1213</v>
      </c>
      <c r="B5" s="1548"/>
      <c r="C5" s="1548"/>
      <c r="D5" s="1548"/>
      <c r="E5" s="1548"/>
      <c r="F5" s="1548"/>
      <c r="G5" s="1548"/>
      <c r="I5" s="2" t="s">
        <v>748</v>
      </c>
    </row>
    <row r="6" spans="1:9" s="437" customFormat="1">
      <c r="A6" s="1547" t="s">
        <v>1214</v>
      </c>
      <c r="B6" s="1548"/>
      <c r="C6" s="1548"/>
      <c r="D6" s="1548"/>
      <c r="E6" s="1548"/>
      <c r="F6" s="1548"/>
      <c r="G6" s="1548"/>
    </row>
    <row r="7" spans="1:9"/>
    <row r="8" spans="1:9" s="437" customFormat="1">
      <c r="A8" s="1551" t="s">
        <v>1570</v>
      </c>
      <c r="B8" s="1551"/>
      <c r="C8" s="1551"/>
      <c r="D8" s="1551"/>
      <c r="E8" s="1551"/>
      <c r="F8" s="1551"/>
      <c r="G8" s="1551"/>
    </row>
    <row r="9" spans="1:9" s="437" customFormat="1">
      <c r="A9" s="1551" t="s">
        <v>1571</v>
      </c>
      <c r="B9" s="1551"/>
      <c r="C9" s="1551"/>
      <c r="D9" s="1551"/>
      <c r="E9" s="1551"/>
      <c r="F9" s="1551"/>
      <c r="G9" s="1551"/>
    </row>
    <row r="10" spans="1:9">
      <c r="A10" s="438"/>
      <c r="B10" s="438"/>
      <c r="C10" s="438"/>
      <c r="D10" s="438"/>
      <c r="E10" s="438"/>
      <c r="F10" s="438"/>
    </row>
    <row r="11" spans="1:9">
      <c r="A11" s="1549" t="s">
        <v>1715</v>
      </c>
      <c r="B11" s="1549"/>
      <c r="C11" s="1549"/>
      <c r="D11" s="1549"/>
      <c r="E11" s="1549"/>
      <c r="F11" s="1549"/>
      <c r="G11" s="1549"/>
    </row>
    <row r="12" spans="1:9">
      <c r="A12" s="438"/>
      <c r="E12" s="917"/>
    </row>
    <row r="13" spans="1:9" ht="13.7" customHeight="1">
      <c r="B13" s="438"/>
      <c r="C13" s="438"/>
      <c r="D13" s="1550" t="s">
        <v>1714</v>
      </c>
      <c r="E13" s="1550"/>
      <c r="F13" s="1550"/>
    </row>
    <row r="14" spans="1:9">
      <c r="B14" s="438"/>
      <c r="C14" s="438"/>
      <c r="D14" s="1550"/>
      <c r="E14" s="1550"/>
      <c r="F14" s="1550"/>
    </row>
    <row r="15" spans="1:9">
      <c r="A15" s="920"/>
      <c r="B15" s="920"/>
      <c r="C15" s="920"/>
      <c r="D15" s="1504" t="s">
        <v>1574</v>
      </c>
      <c r="E15" s="1504"/>
      <c r="F15" s="1504"/>
    </row>
    <row r="16" spans="1:9">
      <c r="A16" s="920"/>
      <c r="B16" s="920"/>
      <c r="C16" s="920"/>
      <c r="D16" s="727"/>
    </row>
    <row r="17" spans="1:7" ht="14.45" customHeight="1">
      <c r="A17" s="751"/>
      <c r="B17" s="1094" t="s">
        <v>1573</v>
      </c>
      <c r="C17" s="920"/>
      <c r="D17" s="1485" t="s">
        <v>1622</v>
      </c>
      <c r="E17" s="1485"/>
      <c r="F17" s="1485"/>
    </row>
    <row r="18" spans="1:7">
      <c r="A18" s="799"/>
      <c r="B18" s="798"/>
      <c r="C18" s="798"/>
      <c r="D18" s="1485"/>
      <c r="E18" s="1485"/>
      <c r="F18" s="1485"/>
    </row>
    <row r="19" spans="1:7">
      <c r="A19" s="799"/>
      <c r="B19" s="798"/>
      <c r="C19" s="798"/>
      <c r="D19" s="1485"/>
      <c r="E19" s="1485"/>
      <c r="F19" s="1485"/>
    </row>
    <row r="20" spans="1:7">
      <c r="A20" s="920"/>
      <c r="B20" s="920"/>
      <c r="C20" s="920"/>
    </row>
    <row r="21" spans="1:7" ht="14.45" customHeight="1">
      <c r="A21" s="676"/>
      <c r="B21" s="1094" t="s">
        <v>1573</v>
      </c>
      <c r="D21" s="1524" t="s">
        <v>1623</v>
      </c>
      <c r="E21" s="1524"/>
      <c r="F21" s="1524"/>
    </row>
    <row r="22" spans="1:7" ht="14.25">
      <c r="A22" s="751"/>
      <c r="B22" s="848"/>
      <c r="C22" s="848"/>
      <c r="D22" s="726"/>
    </row>
    <row r="23" spans="1:7" ht="14.45" customHeight="1">
      <c r="A23" s="676"/>
      <c r="B23" s="1094" t="s">
        <v>748</v>
      </c>
      <c r="C23" s="848"/>
      <c r="D23" s="1485" t="s">
        <v>1624</v>
      </c>
      <c r="E23" s="1485"/>
      <c r="F23" s="1485"/>
    </row>
    <row r="24" spans="1:7" ht="14.25">
      <c r="A24" s="751"/>
      <c r="B24" s="848"/>
      <c r="C24" s="848"/>
      <c r="D24" s="1485"/>
      <c r="E24" s="1485"/>
      <c r="F24" s="1485"/>
    </row>
    <row r="25" spans="1:7" s="2" customFormat="1" ht="14.25">
      <c r="A25" s="587"/>
      <c r="B25" s="579"/>
      <c r="C25" s="579"/>
      <c r="D25" s="487"/>
      <c r="E25" s="335"/>
      <c r="F25" s="335"/>
      <c r="G25" s="335"/>
    </row>
    <row r="26" spans="1:7" s="2" customFormat="1" ht="14.45" customHeight="1">
      <c r="A26" s="587"/>
      <c r="B26" s="1094" t="s">
        <v>1573</v>
      </c>
      <c r="C26" s="579"/>
      <c r="D26" s="1537" t="s">
        <v>1625</v>
      </c>
      <c r="E26" s="1537"/>
      <c r="F26" s="1537"/>
      <c r="G26" s="335"/>
    </row>
    <row r="27" spans="1:7" s="2" customFormat="1" ht="14.25">
      <c r="A27" s="587"/>
      <c r="B27" s="579"/>
      <c r="C27" s="579"/>
      <c r="D27" s="1537"/>
      <c r="E27" s="1537"/>
      <c r="F27" s="1537"/>
      <c r="G27" s="335"/>
    </row>
    <row r="28" spans="1:7" s="2" customFormat="1" ht="14.25">
      <c r="A28" s="587"/>
      <c r="B28" s="579"/>
      <c r="C28" s="579"/>
      <c r="D28" s="1537"/>
      <c r="E28" s="1537"/>
      <c r="F28" s="1537"/>
      <c r="G28" s="335"/>
    </row>
    <row r="29" spans="1:7" s="2" customFormat="1" ht="14.25">
      <c r="A29" s="587"/>
      <c r="B29" s="579"/>
      <c r="C29" s="579"/>
      <c r="D29" s="1537"/>
      <c r="E29" s="1537"/>
      <c r="F29" s="1537"/>
      <c r="G29" s="335"/>
    </row>
    <row r="30" spans="1:7" s="2" customFormat="1" ht="14.25">
      <c r="A30" s="587"/>
      <c r="B30" s="579"/>
      <c r="C30" s="579"/>
      <c r="D30" s="1537"/>
      <c r="E30" s="1537"/>
      <c r="F30" s="1537"/>
      <c r="G30" s="335"/>
    </row>
    <row r="31" spans="1:7" s="2" customFormat="1" ht="14.25">
      <c r="A31" s="587"/>
      <c r="B31" s="579"/>
      <c r="C31" s="579"/>
      <c r="D31" s="1009"/>
      <c r="E31" s="335"/>
      <c r="F31" s="335"/>
      <c r="G31" s="335"/>
    </row>
    <row r="32" spans="1:7" s="2" customFormat="1" ht="14.45" customHeight="1">
      <c r="A32" s="587"/>
      <c r="B32" s="1094" t="s">
        <v>1573</v>
      </c>
      <c r="C32" s="579"/>
      <c r="D32" s="1487" t="s">
        <v>1626</v>
      </c>
      <c r="E32" s="1487"/>
      <c r="F32" s="1487"/>
      <c r="G32" s="335"/>
    </row>
    <row r="33" spans="1:7" s="2" customFormat="1" ht="14.25">
      <c r="A33" s="587"/>
      <c r="B33" s="579"/>
      <c r="C33" s="579"/>
      <c r="D33" s="1487"/>
      <c r="E33" s="1487"/>
      <c r="F33" s="1487"/>
      <c r="G33" s="335"/>
    </row>
    <row r="34" spans="1:7" ht="14.25">
      <c r="A34" s="676"/>
      <c r="D34" s="442"/>
    </row>
    <row r="35" spans="1:7" ht="14.45" customHeight="1">
      <c r="A35" s="676"/>
      <c r="B35" s="1094" t="s">
        <v>1573</v>
      </c>
      <c r="D35" s="1486" t="s">
        <v>1981</v>
      </c>
      <c r="E35" s="1487"/>
      <c r="F35" s="1487"/>
    </row>
    <row r="36" spans="1:7" ht="14.25">
      <c r="A36" s="676"/>
      <c r="D36" s="1487"/>
      <c r="E36" s="1487"/>
      <c r="F36" s="1487"/>
    </row>
    <row r="37" spans="1:7" ht="14.25">
      <c r="A37" s="676"/>
      <c r="D37" s="1487"/>
      <c r="E37" s="1487"/>
      <c r="F37" s="1487"/>
    </row>
    <row r="38" spans="1:7" ht="14.25">
      <c r="A38" s="676"/>
      <c r="D38" s="1487"/>
      <c r="E38" s="1487"/>
      <c r="F38" s="1487"/>
    </row>
    <row r="39" spans="1:7" ht="14.25">
      <c r="A39" s="676"/>
      <c r="D39" s="1487"/>
      <c r="E39" s="1487"/>
      <c r="F39" s="1487"/>
    </row>
    <row r="40" spans="1:7" customFormat="1" ht="14.25">
      <c r="A40" s="587"/>
      <c r="B40" s="579"/>
      <c r="C40" s="579"/>
      <c r="D40" s="1487"/>
      <c r="E40" s="1487"/>
      <c r="F40" s="1487"/>
      <c r="G40" s="298"/>
    </row>
    <row r="41" spans="1:7" customFormat="1" ht="14.25">
      <c r="A41" s="587"/>
      <c r="B41" s="579"/>
      <c r="C41" s="579"/>
      <c r="D41" s="1487"/>
      <c r="E41" s="1487"/>
      <c r="F41" s="1487"/>
      <c r="G41" s="298"/>
    </row>
    <row r="42" spans="1:7" customFormat="1" ht="14.25">
      <c r="A42" s="587"/>
      <c r="B42" s="579"/>
      <c r="C42" s="579"/>
      <c r="D42" s="1487"/>
      <c r="E42" s="1487"/>
      <c r="F42" s="1487"/>
      <c r="G42" s="298"/>
    </row>
    <row r="43" spans="1:7" customFormat="1" ht="14.25">
      <c r="A43" s="587"/>
      <c r="B43" s="579"/>
      <c r="C43" s="579"/>
      <c r="D43" s="1099"/>
      <c r="E43" s="1099"/>
      <c r="F43" s="1099"/>
      <c r="G43" s="298"/>
    </row>
    <row r="44" spans="1:7" customFormat="1" ht="14.25">
      <c r="A44" s="587"/>
      <c r="B44" s="1094" t="s">
        <v>748</v>
      </c>
      <c r="C44" s="579"/>
      <c r="D44" s="1487" t="s">
        <v>1627</v>
      </c>
      <c r="E44" s="1487"/>
      <c r="F44" s="1487"/>
      <c r="G44" s="298"/>
    </row>
    <row r="45" spans="1:7" customFormat="1" ht="14.25">
      <c r="A45" s="587"/>
      <c r="B45" s="579"/>
      <c r="C45" s="579"/>
      <c r="D45" s="1487"/>
      <c r="E45" s="1487"/>
      <c r="F45" s="1487"/>
      <c r="G45" s="298"/>
    </row>
    <row r="46" spans="1:7" customFormat="1" ht="14.25">
      <c r="A46" s="587"/>
      <c r="B46" s="579"/>
      <c r="C46" s="579"/>
      <c r="D46" s="1487"/>
      <c r="E46" s="1487"/>
      <c r="F46" s="1487"/>
      <c r="G46" s="298"/>
    </row>
    <row r="47" spans="1:7" customFormat="1" ht="14.25">
      <c r="A47" s="587"/>
      <c r="B47" s="579"/>
      <c r="C47" s="579"/>
      <c r="D47" s="1487"/>
      <c r="E47" s="1487"/>
      <c r="F47" s="1487"/>
      <c r="G47" s="298"/>
    </row>
    <row r="48" spans="1:7" customFormat="1" ht="14.25">
      <c r="A48" s="587"/>
      <c r="B48" s="579"/>
      <c r="C48" s="579"/>
      <c r="D48" s="1487"/>
      <c r="E48" s="1487"/>
      <c r="F48" s="1487"/>
      <c r="G48" s="298"/>
    </row>
    <row r="49" spans="1:7" customFormat="1" ht="14.25">
      <c r="A49" s="587"/>
      <c r="B49" s="579"/>
      <c r="C49" s="579"/>
      <c r="D49" s="1099"/>
      <c r="E49" s="1099"/>
      <c r="F49" s="1099"/>
      <c r="G49" s="298"/>
    </row>
    <row r="50" spans="1:7" customFormat="1" ht="14.25">
      <c r="A50" s="587"/>
      <c r="B50" s="1094" t="s">
        <v>1573</v>
      </c>
      <c r="C50" s="579"/>
      <c r="D50" s="1486" t="s">
        <v>2167</v>
      </c>
      <c r="E50" s="1487"/>
      <c r="F50" s="1487"/>
      <c r="G50" s="298"/>
    </row>
    <row r="51" spans="1:7" customFormat="1" ht="14.25">
      <c r="A51" s="587"/>
      <c r="B51" s="579"/>
      <c r="C51" s="579"/>
      <c r="D51" s="1487"/>
      <c r="E51" s="1487"/>
      <c r="F51" s="1487"/>
      <c r="G51" s="298"/>
    </row>
    <row r="52" spans="1:7" customFormat="1" ht="14.25">
      <c r="A52" s="587"/>
      <c r="B52" s="579"/>
      <c r="C52" s="579"/>
      <c r="D52" s="1487"/>
      <c r="E52" s="1487"/>
      <c r="F52" s="1487"/>
      <c r="G52" s="298"/>
    </row>
    <row r="53" spans="1:7" customFormat="1" ht="14.25">
      <c r="A53" s="587"/>
      <c r="B53" s="579"/>
      <c r="C53" s="579"/>
      <c r="D53" s="1487"/>
      <c r="E53" s="1487"/>
      <c r="F53" s="1487"/>
      <c r="G53" s="298"/>
    </row>
    <row r="54" spans="1:7" customFormat="1" ht="24.6" customHeight="1">
      <c r="A54" s="587"/>
      <c r="B54" s="579"/>
      <c r="C54" s="579"/>
      <c r="D54" s="1487"/>
      <c r="E54" s="1487"/>
      <c r="F54" s="1487"/>
      <c r="G54" s="298"/>
    </row>
    <row r="55" spans="1:7" customFormat="1" ht="14.25">
      <c r="A55" s="587"/>
      <c r="B55" s="579"/>
      <c r="C55" s="579"/>
      <c r="D55" s="2"/>
      <c r="E55" s="335"/>
      <c r="F55" s="335"/>
      <c r="G55" s="298"/>
    </row>
    <row r="56" spans="1:7" s="2" customFormat="1" ht="14.25">
      <c r="A56" s="587"/>
      <c r="B56" s="1094" t="s">
        <v>748</v>
      </c>
      <c r="C56" s="579"/>
      <c r="D56" s="1486" t="s">
        <v>2168</v>
      </c>
      <c r="E56" s="1487"/>
      <c r="F56" s="1487"/>
      <c r="G56" s="335"/>
    </row>
    <row r="57" spans="1:7" s="2" customFormat="1" ht="14.25">
      <c r="A57" s="587"/>
      <c r="B57" s="579"/>
      <c r="C57" s="579"/>
      <c r="D57" s="1487"/>
      <c r="E57" s="1487"/>
      <c r="F57" s="1487"/>
      <c r="G57" s="335"/>
    </row>
    <row r="58" spans="1:7" s="1426" customFormat="1" ht="14.25">
      <c r="A58" s="587"/>
      <c r="B58" s="579"/>
      <c r="C58" s="579"/>
      <c r="D58" s="1487"/>
      <c r="E58" s="1487"/>
      <c r="F58" s="1487"/>
      <c r="G58" s="335"/>
    </row>
    <row r="59" spans="1:7" s="1426" customFormat="1" ht="14.25">
      <c r="A59" s="587"/>
      <c r="B59" s="579"/>
      <c r="C59" s="579"/>
      <c r="D59" s="1487"/>
      <c r="E59" s="1487"/>
      <c r="F59" s="1487"/>
      <c r="G59" s="335"/>
    </row>
    <row r="60" spans="1:7" s="2" customFormat="1" ht="14.25">
      <c r="A60" s="587"/>
      <c r="B60" s="579"/>
      <c r="C60" s="579"/>
      <c r="D60" s="1487"/>
      <c r="E60" s="1487"/>
      <c r="F60" s="1487"/>
      <c r="G60" s="335"/>
    </row>
    <row r="61" spans="1:7" s="2" customFormat="1" ht="14.25">
      <c r="A61" s="587"/>
      <c r="B61" s="579"/>
      <c r="C61" s="579"/>
      <c r="D61" s="442"/>
      <c r="E61" s="335"/>
      <c r="F61" s="335"/>
      <c r="G61" s="335"/>
    </row>
    <row r="62" spans="1:7" s="2" customFormat="1" ht="14.25">
      <c r="A62" s="587"/>
      <c r="B62" s="1094" t="s">
        <v>748</v>
      </c>
      <c r="C62" s="579"/>
      <c r="D62" s="1553" t="s">
        <v>1709</v>
      </c>
      <c r="E62" s="1553"/>
      <c r="F62" s="1553"/>
      <c r="G62" s="335"/>
    </row>
    <row r="63" spans="1:7" s="2" customFormat="1" ht="14.25">
      <c r="A63" s="587"/>
      <c r="B63" s="579"/>
      <c r="C63" s="579"/>
      <c r="D63" s="1553"/>
      <c r="E63" s="1553"/>
      <c r="F63" s="1553"/>
      <c r="G63" s="335"/>
    </row>
    <row r="64" spans="1:7" s="2" customFormat="1" ht="14.25">
      <c r="A64" s="587"/>
      <c r="B64" s="579"/>
      <c r="C64" s="579"/>
      <c r="D64" s="1553"/>
      <c r="E64" s="1553"/>
      <c r="F64" s="1553"/>
      <c r="G64" s="335"/>
    </row>
    <row r="65" spans="1:7" s="2" customFormat="1" ht="14.25">
      <c r="A65" s="587"/>
      <c r="B65" s="579"/>
      <c r="C65" s="579"/>
      <c r="D65" s="1553"/>
      <c r="E65" s="1553"/>
      <c r="F65" s="1553"/>
      <c r="G65" s="335"/>
    </row>
    <row r="66" spans="1:7" s="2" customFormat="1" ht="14.25">
      <c r="A66" s="587"/>
      <c r="B66" s="579"/>
      <c r="C66" s="579"/>
      <c r="E66" s="335"/>
      <c r="F66" s="335"/>
      <c r="G66" s="335"/>
    </row>
    <row r="67" spans="1:7" s="2" customFormat="1" ht="14.45" customHeight="1">
      <c r="A67" s="587"/>
      <c r="B67" s="1094" t="s">
        <v>1573</v>
      </c>
      <c r="C67" s="579"/>
      <c r="D67" s="1487" t="s">
        <v>1628</v>
      </c>
      <c r="E67" s="1487"/>
      <c r="F67" s="1487"/>
      <c r="G67" s="335"/>
    </row>
    <row r="68" spans="1:7" s="2" customFormat="1" ht="14.25">
      <c r="A68" s="587"/>
      <c r="B68" s="579"/>
      <c r="C68" s="579"/>
      <c r="D68" s="1487"/>
      <c r="E68" s="1487"/>
      <c r="F68" s="1487"/>
      <c r="G68" s="335"/>
    </row>
    <row r="69" spans="1:7" s="2" customFormat="1" ht="14.25">
      <c r="A69" s="587"/>
      <c r="B69" s="579"/>
      <c r="C69" s="579"/>
      <c r="D69" s="726"/>
      <c r="E69" s="335"/>
      <c r="F69" s="335"/>
      <c r="G69" s="335"/>
    </row>
    <row r="70" spans="1:7" ht="14.25">
      <c r="A70" s="676"/>
      <c r="B70" s="1094" t="s">
        <v>748</v>
      </c>
      <c r="D70" s="1487" t="s">
        <v>1710</v>
      </c>
      <c r="E70" s="1487"/>
      <c r="F70" s="1487"/>
    </row>
    <row r="71" spans="1:7">
      <c r="D71" s="1487"/>
      <c r="E71" s="1487"/>
      <c r="F71" s="1487"/>
    </row>
    <row r="72" spans="1:7">
      <c r="D72" s="1487"/>
      <c r="E72" s="1487"/>
      <c r="F72" s="1487"/>
    </row>
    <row r="73" spans="1:7"/>
    <row r="74" spans="1:7" ht="14.25">
      <c r="A74" s="676"/>
      <c r="B74" s="1094" t="s">
        <v>748</v>
      </c>
      <c r="D74" s="1487" t="s">
        <v>1711</v>
      </c>
      <c r="E74" s="1487"/>
      <c r="F74" s="1487"/>
    </row>
    <row r="75" spans="1:7">
      <c r="D75" s="1487"/>
      <c r="E75" s="1487"/>
      <c r="F75" s="1487"/>
    </row>
    <row r="76" spans="1:7"/>
    <row r="77" spans="1:7" ht="14.25">
      <c r="A77" s="676"/>
      <c r="B77" s="1094" t="s">
        <v>1573</v>
      </c>
      <c r="D77" s="1487" t="s">
        <v>1712</v>
      </c>
      <c r="E77" s="1487"/>
      <c r="F77" s="1487"/>
    </row>
    <row r="78" spans="1:7">
      <c r="D78" s="1487"/>
      <c r="E78" s="1487"/>
      <c r="F78" s="1487"/>
    </row>
    <row r="79" spans="1:7">
      <c r="D79" s="1487"/>
      <c r="E79" s="1487"/>
      <c r="F79" s="1487"/>
    </row>
    <row r="80" spans="1:7">
      <c r="D80" s="487"/>
    </row>
    <row r="81" spans="1:7" ht="14.25">
      <c r="A81" s="676"/>
      <c r="B81" s="1094" t="s">
        <v>1573</v>
      </c>
      <c r="D81" s="1485" t="s">
        <v>1713</v>
      </c>
      <c r="E81" s="1485"/>
      <c r="F81" s="1485"/>
    </row>
    <row r="82" spans="1:7">
      <c r="D82" s="1485"/>
      <c r="E82" s="1485"/>
      <c r="F82" s="1485"/>
    </row>
    <row r="83" spans="1:7">
      <c r="D83" s="442"/>
    </row>
    <row r="84" spans="1:7">
      <c r="A84" s="1503" t="s">
        <v>1575</v>
      </c>
      <c r="B84" s="1503"/>
      <c r="C84" s="1503"/>
      <c r="D84" s="1503"/>
      <c r="E84" s="1503"/>
      <c r="F84" s="1503"/>
      <c r="G84" s="1503"/>
    </row>
    <row r="85" spans="1:7"/>
    <row r="86" spans="1:7">
      <c r="B86" s="921"/>
      <c r="C86" s="921"/>
      <c r="D86" s="1535" t="s">
        <v>1717</v>
      </c>
      <c r="E86" s="1535"/>
      <c r="F86" s="1535"/>
    </row>
    <row r="87" spans="1:7">
      <c r="A87" s="442"/>
      <c r="D87" s="1485" t="s">
        <v>1716</v>
      </c>
      <c r="E87" s="1485"/>
      <c r="F87" s="1485"/>
    </row>
    <row r="88" spans="1:7">
      <c r="A88" s="442"/>
    </row>
    <row r="89" spans="1:7" ht="14.25" customHeight="1">
      <c r="A89" s="676"/>
      <c r="B89" s="1094" t="s">
        <v>1573</v>
      </c>
      <c r="D89" s="1484" t="s">
        <v>2133</v>
      </c>
      <c r="E89" s="1484"/>
      <c r="F89" s="1484"/>
    </row>
    <row r="90" spans="1:7" ht="14.25">
      <c r="A90" s="676"/>
      <c r="D90" s="1484"/>
      <c r="E90" s="1484"/>
      <c r="F90" s="1484"/>
    </row>
    <row r="91" spans="1:7" ht="14.25">
      <c r="A91" s="676"/>
      <c r="D91" s="1484"/>
      <c r="E91" s="1484"/>
      <c r="F91" s="1484"/>
    </row>
    <row r="92" spans="1:7" ht="14.25">
      <c r="A92" s="676"/>
      <c r="D92" s="1484"/>
      <c r="E92" s="1484"/>
      <c r="F92" s="1484"/>
    </row>
    <row r="93" spans="1:7" ht="14.25">
      <c r="A93" s="676"/>
      <c r="D93" s="1484"/>
      <c r="E93" s="1484"/>
      <c r="F93" s="1484"/>
    </row>
    <row r="94" spans="1:7" ht="14.25">
      <c r="A94" s="676"/>
      <c r="D94" s="1484"/>
      <c r="E94" s="1484"/>
      <c r="F94" s="1484"/>
    </row>
    <row r="95" spans="1:7" ht="14.45" customHeight="1">
      <c r="A95" s="676"/>
      <c r="B95" s="435"/>
      <c r="D95" s="1419"/>
      <c r="E95" s="1419"/>
      <c r="F95" s="1419"/>
    </row>
    <row r="96" spans="1:7" ht="14.45" customHeight="1">
      <c r="A96" s="676"/>
      <c r="B96" s="1094" t="s">
        <v>748</v>
      </c>
      <c r="D96" s="1575" t="s">
        <v>1956</v>
      </c>
      <c r="E96" s="1575"/>
      <c r="F96" s="1575"/>
    </row>
    <row r="97" spans="1:6" ht="14.25">
      <c r="A97" s="676"/>
      <c r="D97" s="1575"/>
      <c r="E97" s="1575"/>
      <c r="F97" s="1575"/>
    </row>
    <row r="98" spans="1:6" ht="14.25">
      <c r="A98" s="676"/>
      <c r="D98" s="1575"/>
      <c r="E98" s="1575"/>
      <c r="F98" s="1575"/>
    </row>
    <row r="99" spans="1:6" ht="14.25">
      <c r="A99" s="676"/>
      <c r="D99" s="1575"/>
      <c r="E99" s="1575"/>
      <c r="F99" s="1575"/>
    </row>
    <row r="100" spans="1:6" ht="14.25">
      <c r="A100" s="676"/>
      <c r="D100" s="1575"/>
      <c r="E100" s="1575"/>
      <c r="F100" s="1575"/>
    </row>
    <row r="101" spans="1:6" ht="14.25">
      <c r="A101" s="676"/>
      <c r="D101" s="1575"/>
      <c r="E101" s="1575"/>
      <c r="F101" s="1575"/>
    </row>
    <row r="102" spans="1:6" ht="14.25">
      <c r="A102" s="676"/>
      <c r="D102" s="1575"/>
      <c r="E102" s="1575"/>
      <c r="F102" s="1575"/>
    </row>
    <row r="103" spans="1:6" ht="14.25">
      <c r="A103" s="676"/>
      <c r="D103" s="1575"/>
      <c r="E103" s="1575"/>
      <c r="F103" s="1575"/>
    </row>
    <row r="104" spans="1:6" ht="14.25">
      <c r="A104" s="676"/>
      <c r="D104" s="1575"/>
      <c r="E104" s="1575"/>
      <c r="F104" s="1575"/>
    </row>
    <row r="105" spans="1:6" ht="14.25">
      <c r="A105" s="676"/>
      <c r="D105" s="1575"/>
      <c r="E105" s="1575"/>
      <c r="F105" s="1575"/>
    </row>
    <row r="106" spans="1:6" ht="14.25">
      <c r="A106" s="676"/>
      <c r="D106" s="1575"/>
      <c r="E106" s="1575"/>
      <c r="F106" s="1575"/>
    </row>
    <row r="107" spans="1:6" ht="14.25">
      <c r="A107" s="676"/>
      <c r="D107" s="1575"/>
      <c r="E107" s="1575"/>
      <c r="F107" s="1575"/>
    </row>
    <row r="108" spans="1:6" ht="14.25">
      <c r="A108" s="676"/>
      <c r="D108" s="1575"/>
      <c r="E108" s="1575"/>
      <c r="F108" s="1575"/>
    </row>
    <row r="109" spans="1:6" ht="14.25">
      <c r="A109" s="676"/>
      <c r="D109" s="1575"/>
      <c r="E109" s="1575"/>
      <c r="F109" s="1575"/>
    </row>
    <row r="110" spans="1:6" ht="14.25">
      <c r="A110" s="676"/>
      <c r="B110" s="1094" t="s">
        <v>748</v>
      </c>
      <c r="D110" s="1485" t="s">
        <v>1718</v>
      </c>
      <c r="E110" s="1485"/>
      <c r="F110" s="1485"/>
    </row>
    <row r="111" spans="1:6" ht="14.25">
      <c r="A111" s="676"/>
      <c r="D111" s="1485"/>
      <c r="E111" s="1485"/>
      <c r="F111" s="1485"/>
    </row>
    <row r="112" spans="1:6" ht="14.25">
      <c r="A112" s="676"/>
      <c r="D112" s="1485"/>
      <c r="E112" s="1485"/>
      <c r="F112" s="1485"/>
    </row>
    <row r="113" spans="1:11" ht="14.25">
      <c r="A113" s="676"/>
      <c r="D113" s="1485"/>
      <c r="E113" s="1485"/>
      <c r="F113" s="1485"/>
    </row>
    <row r="114" spans="1:11" ht="14.25">
      <c r="A114" s="676"/>
      <c r="D114" s="1485"/>
      <c r="E114" s="1485"/>
      <c r="F114" s="1485"/>
    </row>
    <row r="115" spans="1:11" ht="14.25">
      <c r="A115" s="676"/>
      <c r="D115" s="1485"/>
      <c r="E115" s="1485"/>
      <c r="F115" s="1485"/>
    </row>
    <row r="116" spans="1:11" ht="14.25">
      <c r="A116" s="676"/>
      <c r="D116" s="1485"/>
      <c r="E116" s="1485"/>
      <c r="F116" s="1485"/>
    </row>
    <row r="117" spans="1:11" ht="14.25">
      <c r="A117" s="676"/>
      <c r="D117" s="1485"/>
      <c r="E117" s="1485"/>
      <c r="F117" s="1485"/>
    </row>
    <row r="118" spans="1:11" ht="14.25">
      <c r="A118" s="587"/>
      <c r="B118" s="486"/>
      <c r="C118" s="486"/>
      <c r="D118" s="923"/>
      <c r="E118" s="590"/>
      <c r="F118" s="590"/>
      <c r="G118" s="590"/>
      <c r="H118" s="749"/>
      <c r="I118" s="749"/>
      <c r="J118" s="749"/>
      <c r="K118" s="749"/>
    </row>
    <row r="119" spans="1:11" ht="14.25">
      <c r="A119" s="587"/>
      <c r="B119" s="1094" t="s">
        <v>1573</v>
      </c>
      <c r="C119" s="486"/>
      <c r="D119" s="1576" t="s">
        <v>1719</v>
      </c>
      <c r="E119" s="1576"/>
      <c r="F119" s="1576"/>
      <c r="G119" s="590"/>
      <c r="H119" s="749"/>
      <c r="I119" s="749"/>
      <c r="J119" s="749"/>
      <c r="K119" s="749"/>
    </row>
    <row r="120" spans="1:11" ht="14.25">
      <c r="A120" s="587"/>
      <c r="B120" s="486"/>
      <c r="C120" s="486"/>
      <c r="D120" s="1576"/>
      <c r="E120" s="1576"/>
      <c r="F120" s="1576"/>
      <c r="G120" s="590"/>
      <c r="H120" s="749"/>
      <c r="I120" s="749"/>
      <c r="J120" s="749"/>
      <c r="K120" s="749"/>
    </row>
    <row r="121" spans="1:11">
      <c r="A121" s="163"/>
      <c r="B121" s="2"/>
      <c r="C121" s="2"/>
      <c r="D121" s="590"/>
      <c r="E121" s="2"/>
      <c r="F121" s="2"/>
      <c r="G121"/>
      <c r="H121"/>
      <c r="I121"/>
      <c r="J121"/>
      <c r="K121"/>
    </row>
    <row r="122" spans="1:11" ht="14.25">
      <c r="A122" s="587"/>
      <c r="B122" s="1094" t="s">
        <v>748</v>
      </c>
      <c r="C122" s="579"/>
      <c r="D122" s="1485" t="s">
        <v>1720</v>
      </c>
      <c r="E122" s="1485"/>
      <c r="F122" s="1485"/>
    </row>
    <row r="123" spans="1:11">
      <c r="A123" s="163"/>
      <c r="B123" s="579"/>
      <c r="C123" s="579"/>
      <c r="D123" s="1485"/>
      <c r="E123" s="1485"/>
      <c r="F123" s="1485"/>
    </row>
    <row r="124" spans="1:11">
      <c r="A124" s="163"/>
      <c r="B124" s="579"/>
      <c r="C124" s="579"/>
      <c r="D124" s="1485"/>
      <c r="E124" s="1485"/>
      <c r="F124" s="1485"/>
    </row>
    <row r="125" spans="1:11">
      <c r="A125" s="163"/>
      <c r="B125" s="579"/>
      <c r="C125" s="579"/>
      <c r="D125" s="1485"/>
      <c r="E125" s="1485"/>
      <c r="F125" s="1485"/>
    </row>
    <row r="126" spans="1:11">
      <c r="A126" s="163"/>
      <c r="B126" s="579"/>
      <c r="C126" s="579"/>
      <c r="D126" s="1485"/>
      <c r="E126" s="1485"/>
      <c r="F126" s="1485"/>
    </row>
    <row r="127" spans="1:11">
      <c r="E127" s="442"/>
      <c r="F127" s="442"/>
    </row>
    <row r="128" spans="1:11" customFormat="1" ht="14.25">
      <c r="A128" s="587"/>
      <c r="B128" s="1094" t="s">
        <v>1573</v>
      </c>
      <c r="C128" s="579"/>
      <c r="D128" s="1487" t="s">
        <v>1721</v>
      </c>
      <c r="E128" s="1487"/>
      <c r="F128" s="1487"/>
      <c r="G128" s="298"/>
    </row>
    <row r="129" spans="1:7" s="517" customFormat="1" ht="14.1" customHeight="1">
      <c r="A129" s="924"/>
      <c r="B129" s="925"/>
      <c r="C129" s="925"/>
      <c r="D129" s="1487"/>
      <c r="E129" s="1487"/>
      <c r="F129" s="1487"/>
      <c r="G129" s="516"/>
    </row>
    <row r="130" spans="1:7" customFormat="1" ht="14.1" customHeight="1">
      <c r="A130" s="163"/>
      <c r="B130" s="579"/>
      <c r="C130" s="579"/>
      <c r="D130" s="1487"/>
      <c r="E130" s="1487"/>
      <c r="F130" s="1487"/>
      <c r="G130" s="298"/>
    </row>
    <row r="131" spans="1:7" customFormat="1" ht="14.1" customHeight="1">
      <c r="A131" s="163"/>
      <c r="B131" s="579"/>
      <c r="C131" s="579"/>
      <c r="D131" s="1487"/>
      <c r="E131" s="1487"/>
      <c r="F131" s="1487"/>
      <c r="G131" s="298"/>
    </row>
    <row r="132" spans="1:7" customFormat="1" ht="14.1" customHeight="1">
      <c r="A132" s="163"/>
      <c r="B132" s="579"/>
      <c r="C132" s="579"/>
      <c r="D132" s="1487"/>
      <c r="E132" s="1487"/>
      <c r="F132" s="1487"/>
      <c r="G132" s="298"/>
    </row>
    <row r="133" spans="1:7" customFormat="1" ht="14.1" customHeight="1">
      <c r="A133" s="163"/>
      <c r="B133" s="579"/>
      <c r="C133" s="579"/>
      <c r="D133" s="1487"/>
      <c r="E133" s="1487"/>
      <c r="F133" s="1487"/>
      <c r="G133" s="298"/>
    </row>
    <row r="134" spans="1:7" customFormat="1" ht="14.1" customHeight="1">
      <c r="A134" s="163"/>
      <c r="B134" s="579"/>
      <c r="C134" s="579"/>
      <c r="D134" s="1487"/>
      <c r="E134" s="1487"/>
      <c r="F134" s="1487"/>
      <c r="G134" s="298"/>
    </row>
    <row r="135" spans="1:7" s="2" customFormat="1" ht="14.1" customHeight="1">
      <c r="A135" s="163"/>
      <c r="B135" s="579"/>
      <c r="C135" s="579"/>
      <c r="D135" s="1487"/>
      <c r="E135" s="1487"/>
      <c r="F135" s="1487"/>
      <c r="G135" s="335"/>
    </row>
    <row r="136" spans="1:7" customFormat="1" ht="14.1" customHeight="1">
      <c r="A136" s="163"/>
      <c r="B136" s="579"/>
      <c r="C136" s="579"/>
      <c r="D136" s="1487"/>
      <c r="E136" s="1487"/>
      <c r="F136" s="1487"/>
      <c r="G136" s="298"/>
    </row>
    <row r="137" spans="1:7" customFormat="1" ht="14.1" customHeight="1">
      <c r="A137" s="163"/>
      <c r="B137" s="579"/>
      <c r="C137" s="579"/>
      <c r="D137" s="1487"/>
      <c r="E137" s="1487"/>
      <c r="F137" s="1487"/>
      <c r="G137" s="298"/>
    </row>
    <row r="138" spans="1:7" customFormat="1" ht="14.1" customHeight="1">
      <c r="A138" s="485"/>
      <c r="B138" s="579"/>
      <c r="C138" s="579"/>
      <c r="D138" s="1487"/>
      <c r="E138" s="1487"/>
      <c r="F138" s="1487"/>
      <c r="G138" s="298"/>
    </row>
    <row r="139" spans="1:7" customFormat="1" ht="14.1" customHeight="1">
      <c r="A139" s="485"/>
      <c r="B139" s="579"/>
      <c r="C139" s="579"/>
      <c r="D139" s="1487"/>
      <c r="E139" s="1487"/>
      <c r="F139" s="1487"/>
      <c r="G139" s="298"/>
    </row>
    <row r="140" spans="1:7" customFormat="1" ht="14.1" customHeight="1">
      <c r="A140" s="485"/>
      <c r="B140" s="579"/>
      <c r="C140" s="579"/>
      <c r="D140" s="442"/>
      <c r="E140" s="487"/>
      <c r="F140" s="487"/>
      <c r="G140" s="298"/>
    </row>
    <row r="141" spans="1:7" customFormat="1" ht="14.1" customHeight="1">
      <c r="A141" s="1124"/>
      <c r="B141" s="1094" t="s">
        <v>748</v>
      </c>
      <c r="C141" s="579"/>
      <c r="D141" s="1484" t="s">
        <v>1951</v>
      </c>
      <c r="E141" s="1484"/>
      <c r="F141" s="1484"/>
      <c r="G141" s="298"/>
    </row>
    <row r="142" spans="1:7" customFormat="1" ht="14.1" customHeight="1">
      <c r="A142" s="1124"/>
      <c r="B142" s="579"/>
      <c r="C142" s="579"/>
      <c r="D142" s="1484"/>
      <c r="E142" s="1484"/>
      <c r="F142" s="1484"/>
      <c r="G142" s="298"/>
    </row>
    <row r="143" spans="1:7" customFormat="1" ht="14.1" customHeight="1">
      <c r="A143" s="1124"/>
      <c r="B143" s="579"/>
      <c r="C143" s="579"/>
      <c r="D143" s="1484"/>
      <c r="E143" s="1484"/>
      <c r="F143" s="1484"/>
      <c r="G143" s="298"/>
    </row>
    <row r="144" spans="1:7" customFormat="1" ht="14.1" customHeight="1">
      <c r="A144" s="1124"/>
      <c r="B144" s="579"/>
      <c r="C144" s="579"/>
      <c r="D144" s="1484"/>
      <c r="E144" s="1484"/>
      <c r="F144" s="1484"/>
      <c r="G144" s="298"/>
    </row>
    <row r="145" spans="1:7" customFormat="1" ht="14.1" customHeight="1">
      <c r="A145" s="1124"/>
      <c r="B145" s="579"/>
      <c r="C145" s="579"/>
      <c r="D145" s="1484"/>
      <c r="E145" s="1484"/>
      <c r="F145" s="1484"/>
      <c r="G145" s="298"/>
    </row>
    <row r="146" spans="1:7" customFormat="1" ht="14.1" customHeight="1">
      <c r="A146" s="1124"/>
      <c r="B146" s="579"/>
      <c r="C146" s="579"/>
      <c r="D146" s="1484"/>
      <c r="E146" s="1484"/>
      <c r="F146" s="1484"/>
      <c r="G146" s="298"/>
    </row>
    <row r="147" spans="1:7" customFormat="1" ht="14.1" customHeight="1">
      <c r="A147" s="1124"/>
      <c r="B147" s="579"/>
      <c r="C147" s="579"/>
      <c r="D147" s="1484"/>
      <c r="E147" s="1484"/>
      <c r="F147" s="1484"/>
      <c r="G147" s="298"/>
    </row>
    <row r="148" spans="1:7" customFormat="1" ht="14.1" customHeight="1">
      <c r="A148" s="1124"/>
      <c r="B148" s="579"/>
      <c r="C148" s="579"/>
      <c r="D148" s="1484"/>
      <c r="E148" s="1484"/>
      <c r="F148" s="1484"/>
      <c r="G148" s="298"/>
    </row>
    <row r="149" spans="1:7" customFormat="1" ht="14.1" customHeight="1">
      <c r="A149" s="1124"/>
      <c r="B149" s="579"/>
      <c r="C149" s="579"/>
      <c r="D149" s="1484"/>
      <c r="E149" s="1484"/>
      <c r="F149" s="1484"/>
      <c r="G149" s="298"/>
    </row>
    <row r="150" spans="1:7" customFormat="1" ht="14.1" customHeight="1">
      <c r="A150" s="1124"/>
      <c r="B150" s="579"/>
      <c r="C150" s="579"/>
      <c r="D150" s="1484"/>
      <c r="E150" s="1484"/>
      <c r="F150" s="1484"/>
      <c r="G150" s="298"/>
    </row>
    <row r="151" spans="1:7" customFormat="1" ht="14.1" customHeight="1">
      <c r="A151" s="1124"/>
      <c r="B151" s="579"/>
      <c r="C151" s="579"/>
      <c r="D151" s="1484"/>
      <c r="E151" s="1484"/>
      <c r="F151" s="1484"/>
      <c r="G151" s="298"/>
    </row>
    <row r="152" spans="1:7" customFormat="1" ht="14.1" customHeight="1">
      <c r="A152" s="1124"/>
      <c r="B152" s="579"/>
      <c r="C152" s="579"/>
      <c r="D152" s="1484"/>
      <c r="E152" s="1484"/>
      <c r="F152" s="1484"/>
      <c r="G152" s="298"/>
    </row>
    <row r="153" spans="1:7" customFormat="1" ht="14.1" customHeight="1">
      <c r="A153" s="1124"/>
      <c r="B153" s="579"/>
      <c r="C153" s="579"/>
      <c r="D153" s="1484"/>
      <c r="E153" s="1484"/>
      <c r="F153" s="1484"/>
      <c r="G153" s="298"/>
    </row>
    <row r="154" spans="1:7" customFormat="1" ht="14.1" customHeight="1">
      <c r="A154" s="1183"/>
      <c r="B154" s="579"/>
      <c r="C154" s="579"/>
      <c r="D154" s="1484"/>
      <c r="E154" s="1484"/>
      <c r="F154" s="1484"/>
      <c r="G154" s="298"/>
    </row>
    <row r="155" spans="1:7" customFormat="1" ht="14.1" customHeight="1">
      <c r="A155" s="1183"/>
      <c r="B155" s="579"/>
      <c r="C155" s="579"/>
      <c r="D155" s="1484"/>
      <c r="E155" s="1484"/>
      <c r="F155" s="1484"/>
      <c r="G155" s="298"/>
    </row>
    <row r="156" spans="1:7" customFormat="1" ht="14.1" customHeight="1">
      <c r="A156" s="1124"/>
      <c r="B156" s="579"/>
      <c r="C156" s="579"/>
      <c r="D156" s="1484"/>
      <c r="E156" s="1484"/>
      <c r="F156" s="1484"/>
      <c r="G156" s="298"/>
    </row>
    <row r="157" spans="1:7" customFormat="1" ht="14.1" customHeight="1">
      <c r="A157" s="1124"/>
      <c r="B157" s="579"/>
      <c r="C157" s="579"/>
      <c r="D157" s="1484"/>
      <c r="E157" s="1484"/>
      <c r="F157" s="1484"/>
      <c r="G157" s="298"/>
    </row>
    <row r="158" spans="1:7" customFormat="1" ht="14.1" customHeight="1">
      <c r="A158" s="1188"/>
      <c r="B158" s="579"/>
      <c r="C158" s="579"/>
      <c r="D158" s="1484"/>
      <c r="E158" s="1484"/>
      <c r="F158" s="1484"/>
      <c r="G158" s="298"/>
    </row>
    <row r="159" spans="1:7" customFormat="1" ht="14.1" customHeight="1">
      <c r="A159" s="1124"/>
      <c r="B159" s="579"/>
      <c r="C159" s="579"/>
      <c r="D159" s="1484"/>
      <c r="E159" s="1484"/>
      <c r="F159" s="1484"/>
      <c r="G159" s="298"/>
    </row>
    <row r="160" spans="1:7" customFormat="1" ht="14.1" customHeight="1">
      <c r="A160" s="1124"/>
      <c r="B160" s="579"/>
      <c r="C160" s="579"/>
      <c r="D160" s="1574" t="s">
        <v>1971</v>
      </c>
      <c r="E160" s="1574"/>
      <c r="F160" s="1574"/>
      <c r="G160" s="298"/>
    </row>
    <row r="161" spans="1:7" customFormat="1" ht="14.1" customHeight="1">
      <c r="A161" s="1124"/>
      <c r="B161" s="579"/>
      <c r="C161" s="579"/>
      <c r="D161" s="1123"/>
      <c r="E161" s="1122"/>
      <c r="F161" s="1122"/>
      <c r="G161" s="298"/>
    </row>
    <row r="162" spans="1:7" customFormat="1" ht="14.1" customHeight="1">
      <c r="A162" s="926"/>
      <c r="B162" s="1094" t="s">
        <v>748</v>
      </c>
      <c r="C162" s="848"/>
      <c r="D162" s="1554" t="s">
        <v>1972</v>
      </c>
      <c r="E162" s="1554"/>
      <c r="F162" s="1554"/>
      <c r="G162" s="675"/>
    </row>
    <row r="163" spans="1:7" customFormat="1" ht="14.1" customHeight="1">
      <c r="A163" s="926"/>
      <c r="B163" s="848"/>
      <c r="C163" s="848"/>
      <c r="D163" s="1554"/>
      <c r="E163" s="1554"/>
      <c r="F163" s="1554"/>
      <c r="G163" s="675"/>
    </row>
    <row r="164" spans="1:7" customFormat="1" ht="14.1" customHeight="1">
      <c r="A164" s="926"/>
      <c r="B164" s="848"/>
      <c r="C164" s="848"/>
      <c r="D164" s="1554"/>
      <c r="E164" s="1554"/>
      <c r="F164" s="1554"/>
      <c r="G164" s="675"/>
    </row>
    <row r="165" spans="1:7" customFormat="1" ht="14.1" customHeight="1">
      <c r="A165" s="926"/>
      <c r="B165" s="848"/>
      <c r="C165" s="848"/>
      <c r="D165" s="1195"/>
      <c r="E165" s="1195"/>
      <c r="F165" s="1195"/>
      <c r="G165" s="675"/>
    </row>
    <row r="166" spans="1:7" customFormat="1" ht="14.1" customHeight="1">
      <c r="A166" s="926"/>
      <c r="B166" s="1094" t="s">
        <v>748</v>
      </c>
      <c r="C166" s="848"/>
      <c r="D166" s="1571" t="s">
        <v>1722</v>
      </c>
      <c r="E166" s="1571"/>
      <c r="F166" s="1571"/>
      <c r="G166" s="675"/>
    </row>
    <row r="167" spans="1:7" customFormat="1" ht="14.1" customHeight="1">
      <c r="A167" s="926"/>
      <c r="B167" s="848"/>
      <c r="C167" s="848"/>
      <c r="D167" s="1571"/>
      <c r="E167" s="1571"/>
      <c r="F167" s="1571"/>
      <c r="G167" s="675"/>
    </row>
    <row r="168" spans="1:7" customFormat="1" ht="14.1" customHeight="1">
      <c r="A168" s="926"/>
      <c r="B168" s="848"/>
      <c r="C168" s="848"/>
      <c r="D168" s="1571"/>
      <c r="E168" s="1571"/>
      <c r="F168" s="1571"/>
      <c r="G168" s="675"/>
    </row>
    <row r="169" spans="1:7" customFormat="1" ht="14.1" customHeight="1">
      <c r="A169" s="926"/>
      <c r="B169" s="848"/>
      <c r="C169" s="848"/>
      <c r="D169" s="1571"/>
      <c r="E169" s="1571"/>
      <c r="F169" s="1571"/>
      <c r="G169" s="675"/>
    </row>
    <row r="170" spans="1:7" customFormat="1" ht="14.1" customHeight="1">
      <c r="A170" s="926"/>
      <c r="B170" s="848"/>
      <c r="C170" s="848"/>
      <c r="D170" s="727"/>
      <c r="E170" s="848"/>
      <c r="F170" s="848"/>
      <c r="G170" s="675"/>
    </row>
    <row r="171" spans="1:7" customFormat="1" ht="14.1" customHeight="1">
      <c r="A171" s="926"/>
      <c r="B171" s="1094" t="s">
        <v>748</v>
      </c>
      <c r="C171" s="753"/>
      <c r="D171" s="1572" t="s">
        <v>1723</v>
      </c>
      <c r="E171" s="1572"/>
      <c r="F171" s="1572"/>
      <c r="G171" s="596"/>
    </row>
    <row r="172" spans="1:7" customFormat="1" ht="14.1" customHeight="1">
      <c r="A172" s="926"/>
      <c r="B172" s="753"/>
      <c r="C172" s="753"/>
      <c r="D172" s="1572"/>
      <c r="E172" s="1572"/>
      <c r="F172" s="1572"/>
      <c r="G172" s="596"/>
    </row>
    <row r="173" spans="1:7" customFormat="1" ht="14.1" customHeight="1">
      <c r="A173" s="926"/>
      <c r="B173" s="753"/>
      <c r="C173" s="753"/>
      <c r="D173" s="1572"/>
      <c r="E173" s="1572"/>
      <c r="F173" s="1572"/>
      <c r="G173" s="596"/>
    </row>
    <row r="174" spans="1:7">
      <c r="A174" s="920"/>
      <c r="D174" s="927"/>
      <c r="E174" s="442"/>
      <c r="F174" s="442"/>
    </row>
    <row r="175" spans="1:7">
      <c r="A175" s="1503" t="s">
        <v>1576</v>
      </c>
      <c r="B175" s="1503"/>
      <c r="C175" s="1503"/>
      <c r="D175" s="1503"/>
      <c r="E175" s="1503"/>
      <c r="F175" s="1503"/>
      <c r="G175" s="1503"/>
    </row>
    <row r="176" spans="1:7">
      <c r="D176" s="442"/>
      <c r="E176" s="442"/>
      <c r="F176" s="442"/>
    </row>
    <row r="177" spans="1:7">
      <c r="D177" s="1573" t="s">
        <v>1724</v>
      </c>
      <c r="E177" s="1573"/>
      <c r="F177" s="1573"/>
    </row>
    <row r="178" spans="1:7">
      <c r="D178" s="1556" t="s">
        <v>1725</v>
      </c>
      <c r="E178" s="1556"/>
      <c r="F178" s="1556"/>
    </row>
    <row r="179" spans="1:7">
      <c r="D179" s="727"/>
      <c r="E179" s="442"/>
      <c r="F179" s="442"/>
    </row>
    <row r="180" spans="1:7" ht="14.25">
      <c r="A180" s="751"/>
      <c r="B180" s="1094" t="s">
        <v>748</v>
      </c>
      <c r="C180" s="928"/>
      <c r="D180" s="1539" t="s">
        <v>1726</v>
      </c>
      <c r="E180" s="1539"/>
      <c r="F180" s="1539"/>
      <c r="G180" s="613"/>
    </row>
    <row r="181" spans="1:7" ht="14.25">
      <c r="A181" s="751"/>
      <c r="B181" s="928"/>
      <c r="C181" s="928"/>
      <c r="D181" s="1539"/>
      <c r="E181" s="1539"/>
      <c r="F181" s="1539"/>
      <c r="G181" s="613"/>
    </row>
    <row r="182" spans="1:7" ht="14.25">
      <c r="A182" s="751"/>
      <c r="B182" s="928"/>
      <c r="C182" s="928"/>
      <c r="D182" s="1539"/>
      <c r="E182" s="1539"/>
      <c r="F182" s="1539"/>
      <c r="G182" s="613"/>
    </row>
    <row r="183" spans="1:7" ht="14.25">
      <c r="A183" s="751"/>
      <c r="B183" s="928"/>
      <c r="C183" s="928"/>
      <c r="D183" s="1539"/>
      <c r="E183" s="1539"/>
      <c r="F183" s="1539"/>
      <c r="G183" s="613"/>
    </row>
    <row r="184" spans="1:7">
      <c r="D184" s="1578" t="s">
        <v>1974</v>
      </c>
      <c r="E184" s="1578"/>
      <c r="F184" s="1578"/>
    </row>
    <row r="185" spans="1:7">
      <c r="A185" s="442"/>
      <c r="B185" s="921"/>
      <c r="C185" s="921"/>
      <c r="D185" s="918"/>
    </row>
    <row r="186" spans="1:7">
      <c r="A186" s="1503" t="s">
        <v>1577</v>
      </c>
      <c r="B186" s="1503"/>
      <c r="C186" s="1503"/>
      <c r="D186" s="1503"/>
      <c r="E186" s="1503"/>
      <c r="F186" s="1503"/>
      <c r="G186" s="1503"/>
    </row>
    <row r="187" spans="1:7">
      <c r="A187" s="930"/>
      <c r="B187" s="930"/>
      <c r="C187" s="930"/>
      <c r="E187" s="443"/>
      <c r="F187" s="443"/>
    </row>
    <row r="188" spans="1:7">
      <c r="B188" s="931"/>
      <c r="C188" s="931"/>
      <c r="D188" s="1552" t="s">
        <v>1600</v>
      </c>
      <c r="E188" s="1552"/>
      <c r="F188" s="1552"/>
    </row>
    <row r="189" spans="1:7">
      <c r="A189" s="932"/>
      <c r="B189" s="931"/>
      <c r="C189" s="931"/>
      <c r="D189" s="1552" t="s">
        <v>297</v>
      </c>
      <c r="E189" s="1552"/>
      <c r="F189" s="1552"/>
    </row>
    <row r="190" spans="1:7">
      <c r="A190" s="438"/>
      <c r="B190" s="438"/>
      <c r="C190" s="438"/>
      <c r="D190" s="1561" t="s">
        <v>1961</v>
      </c>
      <c r="E190" s="1562"/>
      <c r="F190" s="1562"/>
    </row>
    <row r="191" spans="1:7">
      <c r="A191" s="438"/>
      <c r="B191" s="438"/>
      <c r="C191" s="438"/>
      <c r="D191" s="1201"/>
      <c r="E191" s="1202"/>
      <c r="F191" s="1202"/>
    </row>
    <row r="192" spans="1:7">
      <c r="A192" s="438"/>
      <c r="B192" s="438"/>
      <c r="C192" s="438"/>
      <c r="D192" s="1581" t="s">
        <v>2089</v>
      </c>
      <c r="E192" s="1581"/>
      <c r="F192" s="1581"/>
    </row>
    <row r="193" spans="1:6">
      <c r="A193" s="438"/>
      <c r="B193" s="438"/>
      <c r="C193" s="438"/>
      <c r="D193" s="1581"/>
      <c r="E193" s="1581"/>
      <c r="F193" s="1581"/>
    </row>
    <row r="194" spans="1:6">
      <c r="A194" s="438"/>
      <c r="B194" s="438"/>
      <c r="C194" s="438"/>
      <c r="D194" s="1581"/>
      <c r="E194" s="1581"/>
      <c r="F194" s="1581"/>
    </row>
    <row r="195" spans="1:6" ht="13.35" customHeight="1">
      <c r="A195" s="438"/>
      <c r="B195" s="438"/>
      <c r="C195" s="438"/>
      <c r="D195" s="1581"/>
      <c r="E195" s="1581"/>
      <c r="F195" s="1581"/>
    </row>
    <row r="196" spans="1:6">
      <c r="A196" s="438"/>
      <c r="B196" s="438"/>
      <c r="C196" s="438"/>
      <c r="D196" s="1581"/>
      <c r="E196" s="1581"/>
      <c r="F196" s="1581"/>
    </row>
    <row r="197" spans="1:6">
      <c r="A197" s="438"/>
      <c r="B197" s="438"/>
      <c r="C197" s="438"/>
      <c r="D197" s="1581"/>
      <c r="E197" s="1581"/>
      <c r="F197" s="1581"/>
    </row>
    <row r="198" spans="1:6">
      <c r="A198" s="438"/>
      <c r="B198" s="438"/>
      <c r="C198" s="438"/>
      <c r="D198" s="443"/>
      <c r="F198" s="443"/>
    </row>
    <row r="199" spans="1:6" ht="14.25">
      <c r="A199" s="676"/>
      <c r="B199" s="1094" t="s">
        <v>1573</v>
      </c>
      <c r="C199" s="920"/>
      <c r="D199" s="1504" t="s">
        <v>142</v>
      </c>
      <c r="E199" s="1504"/>
      <c r="F199" s="1504"/>
    </row>
    <row r="200" spans="1:6" ht="14.25">
      <c r="A200" s="676"/>
      <c r="B200" s="920"/>
      <c r="C200" s="920"/>
      <c r="D200" s="1524" t="s">
        <v>1288</v>
      </c>
      <c r="E200" s="1524"/>
      <c r="F200" s="1524"/>
    </row>
    <row r="201" spans="1:6" ht="14.25">
      <c r="A201" s="676"/>
      <c r="B201" s="920"/>
      <c r="C201" s="920"/>
      <c r="D201" s="1096" t="s">
        <v>1601</v>
      </c>
      <c r="E201" s="1579" t="s">
        <v>1602</v>
      </c>
      <c r="F201" s="1579"/>
    </row>
    <row r="202" spans="1:6">
      <c r="A202" s="930"/>
      <c r="B202" s="930"/>
      <c r="C202" s="930"/>
      <c r="D202" s="1524" t="s">
        <v>1603</v>
      </c>
      <c r="E202" s="1524"/>
      <c r="F202" s="1524"/>
    </row>
    <row r="203" spans="1:6">
      <c r="A203" s="930"/>
      <c r="B203" s="930"/>
      <c r="C203" s="930"/>
      <c r="D203" s="807"/>
      <c r="F203" s="443"/>
    </row>
    <row r="204" spans="1:6" ht="14.25">
      <c r="A204" s="676"/>
      <c r="B204" s="1094" t="s">
        <v>748</v>
      </c>
      <c r="C204" s="930"/>
      <c r="D204" s="1524" t="s">
        <v>143</v>
      </c>
      <c r="E204" s="1524"/>
      <c r="F204" s="1524"/>
    </row>
    <row r="205" spans="1:6" ht="14.25">
      <c r="A205" s="676"/>
      <c r="B205" s="930"/>
      <c r="C205" s="930"/>
      <c r="D205" s="1504" t="s">
        <v>1288</v>
      </c>
      <c r="E205" s="1504"/>
      <c r="F205" s="1504"/>
    </row>
    <row r="206" spans="1:6" ht="14.25">
      <c r="A206" s="676"/>
      <c r="B206" s="930"/>
      <c r="C206" s="930"/>
      <c r="D206" s="1093" t="s">
        <v>1604</v>
      </c>
      <c r="E206" s="1580" t="s">
        <v>1605</v>
      </c>
      <c r="F206" s="1580"/>
    </row>
    <row r="207" spans="1:6">
      <c r="A207" s="930"/>
      <c r="B207" s="930"/>
      <c r="C207" s="930"/>
      <c r="D207" s="1524" t="s">
        <v>1606</v>
      </c>
      <c r="E207" s="1524"/>
      <c r="F207" s="1524"/>
    </row>
    <row r="208" spans="1:6">
      <c r="A208" s="930"/>
      <c r="B208" s="930"/>
      <c r="C208" s="930"/>
      <c r="D208" s="807"/>
      <c r="F208" s="443"/>
    </row>
    <row r="209" spans="1:6" ht="14.25">
      <c r="A209" s="676"/>
      <c r="B209" s="1094" t="s">
        <v>1573</v>
      </c>
      <c r="C209" s="930"/>
      <c r="D209" s="1524" t="s">
        <v>144</v>
      </c>
      <c r="E209" s="1524"/>
      <c r="F209" s="1524"/>
    </row>
    <row r="210" spans="1:6" ht="14.25">
      <c r="A210" s="676"/>
      <c r="B210" s="930"/>
      <c r="C210" s="930"/>
      <c r="D210" s="300" t="s">
        <v>1288</v>
      </c>
      <c r="E210" s="299"/>
      <c r="F210" s="299"/>
    </row>
    <row r="211" spans="1:6" ht="14.25">
      <c r="A211" s="676"/>
      <c r="B211" s="930"/>
      <c r="C211" s="930"/>
      <c r="D211" s="1093" t="s">
        <v>1601</v>
      </c>
      <c r="E211" s="1580" t="s">
        <v>1607</v>
      </c>
      <c r="F211" s="1580"/>
    </row>
    <row r="212" spans="1:6" ht="13.7" customHeight="1">
      <c r="A212" s="930"/>
      <c r="B212" s="930"/>
      <c r="C212" s="930"/>
      <c r="D212" s="1485" t="s">
        <v>1608</v>
      </c>
      <c r="E212" s="1485"/>
      <c r="F212" s="1485"/>
    </row>
    <row r="213" spans="1:6">
      <c r="A213" s="930"/>
      <c r="B213" s="930"/>
      <c r="C213" s="930"/>
      <c r="D213" s="1485"/>
      <c r="E213" s="1485"/>
      <c r="F213" s="1485"/>
    </row>
    <row r="214" spans="1:6">
      <c r="A214" s="930"/>
      <c r="B214" s="930"/>
      <c r="C214" s="930"/>
      <c r="D214" s="1485"/>
      <c r="E214" s="1485"/>
      <c r="F214" s="1485"/>
    </row>
    <row r="215" spans="1:6">
      <c r="A215" s="930"/>
      <c r="B215" s="930"/>
      <c r="C215" s="930"/>
      <c r="D215" s="1485"/>
      <c r="E215" s="1485"/>
      <c r="F215" s="1485"/>
    </row>
    <row r="216" spans="1:6">
      <c r="A216" s="930"/>
      <c r="B216" s="930"/>
      <c r="C216" s="930"/>
      <c r="D216" s="1485"/>
      <c r="E216" s="1485"/>
      <c r="F216" s="1485"/>
    </row>
    <row r="217" spans="1:6">
      <c r="A217" s="930"/>
      <c r="B217" s="930"/>
      <c r="C217" s="930"/>
      <c r="D217" s="1485" t="s">
        <v>1569</v>
      </c>
      <c r="E217" s="1485"/>
      <c r="F217" s="1485"/>
    </row>
    <row r="218" spans="1:6">
      <c r="A218" s="930"/>
      <c r="B218" s="930"/>
      <c r="C218" s="930"/>
      <c r="D218" s="726"/>
      <c r="E218" s="442"/>
      <c r="F218" s="443"/>
    </row>
    <row r="219" spans="1:6" ht="14.25">
      <c r="A219" s="676"/>
      <c r="B219" s="1094" t="s">
        <v>748</v>
      </c>
      <c r="C219" s="930"/>
      <c r="D219" s="1524" t="s">
        <v>145</v>
      </c>
      <c r="E219" s="1524"/>
      <c r="F219" s="1524"/>
    </row>
    <row r="220" spans="1:6" ht="14.25">
      <c r="A220" s="676"/>
      <c r="B220" s="930"/>
      <c r="C220" s="930"/>
      <c r="D220" s="1524" t="s">
        <v>1288</v>
      </c>
      <c r="E220" s="1524"/>
      <c r="F220" s="1524"/>
    </row>
    <row r="221" spans="1:6" ht="14.25">
      <c r="A221" s="676"/>
      <c r="B221" s="930"/>
      <c r="C221" s="930"/>
      <c r="D221" s="1093" t="s">
        <v>1601</v>
      </c>
      <c r="E221" s="1580" t="s">
        <v>1609</v>
      </c>
      <c r="F221" s="1580"/>
    </row>
    <row r="222" spans="1:6">
      <c r="A222" s="930"/>
      <c r="B222" s="930"/>
      <c r="C222" s="930"/>
      <c r="D222" s="1577" t="s">
        <v>2237</v>
      </c>
      <c r="E222" s="1524"/>
      <c r="F222" s="1524"/>
    </row>
    <row r="223" spans="1:6">
      <c r="A223" s="930"/>
      <c r="B223" s="930"/>
      <c r="C223" s="930"/>
      <c r="D223" s="1459"/>
      <c r="E223" s="1459"/>
      <c r="F223" s="1459"/>
    </row>
    <row r="224" spans="1:6" ht="14.25">
      <c r="A224" s="676"/>
      <c r="B224" s="1094" t="s">
        <v>748</v>
      </c>
      <c r="C224" s="930"/>
      <c r="D224" s="1524" t="s">
        <v>145</v>
      </c>
      <c r="E224" s="1524"/>
      <c r="F224" s="1524"/>
    </row>
    <row r="225" spans="1:7" ht="14.25">
      <c r="A225" s="676"/>
      <c r="B225" s="930"/>
      <c r="C225" s="930"/>
      <c r="D225" s="1524" t="s">
        <v>1288</v>
      </c>
      <c r="E225" s="1524"/>
      <c r="F225" s="1524"/>
    </row>
    <row r="226" spans="1:7" ht="14.25">
      <c r="A226" s="676"/>
      <c r="B226" s="930"/>
      <c r="C226" s="930"/>
      <c r="D226" s="1458" t="s">
        <v>1601</v>
      </c>
      <c r="E226" s="1580" t="s">
        <v>2239</v>
      </c>
      <c r="F226" s="1580"/>
    </row>
    <row r="227" spans="1:7">
      <c r="A227" s="930"/>
      <c r="B227" s="930"/>
      <c r="C227" s="930"/>
      <c r="D227" s="1577" t="s">
        <v>2238</v>
      </c>
      <c r="E227" s="1524"/>
      <c r="F227" s="1524"/>
    </row>
    <row r="228" spans="1:7">
      <c r="A228" s="930"/>
      <c r="B228" s="930"/>
      <c r="C228" s="930"/>
      <c r="D228" s="487"/>
      <c r="E228" s="488"/>
      <c r="F228" s="488"/>
    </row>
    <row r="229" spans="1:7" s="2" customFormat="1" ht="14.25">
      <c r="A229" s="964"/>
      <c r="B229" s="1094" t="s">
        <v>748</v>
      </c>
      <c r="C229" s="579"/>
      <c r="D229" s="1102" t="s">
        <v>1638</v>
      </c>
      <c r="E229" s="1102"/>
      <c r="F229" s="1102"/>
      <c r="G229" s="335"/>
    </row>
    <row r="230" spans="1:7" s="2" customFormat="1" ht="14.25">
      <c r="A230" s="964"/>
      <c r="B230" s="1103"/>
      <c r="C230" s="579"/>
      <c r="D230" s="1484" t="s">
        <v>1975</v>
      </c>
      <c r="E230" s="1485"/>
      <c r="F230" s="1485"/>
      <c r="G230" s="335"/>
    </row>
    <row r="231" spans="1:7" s="2" customFormat="1" ht="14.25">
      <c r="A231" s="964"/>
      <c r="B231" s="1103"/>
      <c r="C231" s="579"/>
      <c r="D231" s="1485"/>
      <c r="E231" s="1485"/>
      <c r="F231" s="1485"/>
      <c r="G231" s="335"/>
    </row>
    <row r="232" spans="1:7" s="2" customFormat="1" ht="14.25">
      <c r="A232" s="964"/>
      <c r="B232" s="1103"/>
      <c r="C232" s="579"/>
      <c r="D232" s="1485"/>
      <c r="E232" s="1485"/>
      <c r="F232" s="1485"/>
      <c r="G232" s="335"/>
    </row>
    <row r="233" spans="1:7" s="2" customFormat="1" ht="14.25">
      <c r="A233" s="964"/>
      <c r="B233" s="1103"/>
      <c r="C233" s="579"/>
      <c r="D233" s="1101"/>
      <c r="E233" s="1101"/>
      <c r="F233" s="1101"/>
      <c r="G233" s="335"/>
    </row>
    <row r="234" spans="1:7" s="2" customFormat="1" ht="14.25">
      <c r="A234" s="587"/>
      <c r="B234" s="1094" t="s">
        <v>748</v>
      </c>
      <c r="C234" s="579"/>
      <c r="D234" s="1583" t="s">
        <v>1190</v>
      </c>
      <c r="E234" s="1583"/>
      <c r="F234" s="1583"/>
      <c r="G234" s="335"/>
    </row>
    <row r="235" spans="1:7">
      <c r="A235" s="930"/>
      <c r="B235" s="930"/>
      <c r="C235" s="930"/>
      <c r="D235" s="442"/>
      <c r="F235" s="443"/>
    </row>
    <row r="236" spans="1:7">
      <c r="A236" s="1503" t="s">
        <v>1578</v>
      </c>
      <c r="B236" s="1503"/>
      <c r="C236" s="1503"/>
      <c r="D236" s="1503"/>
      <c r="E236" s="1503"/>
      <c r="F236" s="1503"/>
      <c r="G236" s="1503"/>
    </row>
    <row r="237" spans="1:7">
      <c r="D237" s="442"/>
      <c r="E237" s="442"/>
      <c r="F237" s="442"/>
    </row>
    <row r="238" spans="1:7">
      <c r="B238" s="921"/>
      <c r="C238" s="921"/>
      <c r="D238" s="1522" t="s">
        <v>1740</v>
      </c>
      <c r="E238" s="1522"/>
      <c r="F238" s="1522"/>
    </row>
    <row r="239" spans="1:7">
      <c r="A239" s="438"/>
      <c r="B239" s="438"/>
      <c r="C239" s="438"/>
      <c r="D239" s="1511" t="s">
        <v>1741</v>
      </c>
      <c r="E239" s="1511"/>
      <c r="F239" s="1511"/>
    </row>
    <row r="240" spans="1:7">
      <c r="A240" s="920"/>
      <c r="B240" s="920"/>
      <c r="C240" s="920"/>
      <c r="D240" s="917"/>
    </row>
    <row r="241" spans="1:6">
      <c r="A241" s="920"/>
      <c r="B241" s="920"/>
      <c r="C241" s="920"/>
      <c r="D241" s="1522" t="s">
        <v>138</v>
      </c>
      <c r="E241" s="1522"/>
      <c r="F241" s="1522"/>
    </row>
    <row r="242" spans="1:6" ht="14.25">
      <c r="A242" s="676"/>
      <c r="B242" s="1094" t="s">
        <v>1573</v>
      </c>
      <c r="D242" s="1485" t="s">
        <v>1742</v>
      </c>
      <c r="E242" s="1485"/>
      <c r="F242" s="1485"/>
    </row>
    <row r="243" spans="1:6" ht="14.25">
      <c r="A243" s="676"/>
      <c r="D243" s="1485"/>
      <c r="E243" s="1485"/>
      <c r="F243" s="1485"/>
    </row>
    <row r="244" spans="1:6" ht="14.25">
      <c r="A244" s="676"/>
      <c r="D244" s="1485"/>
      <c r="E244" s="1485"/>
      <c r="F244" s="1485"/>
    </row>
    <row r="245" spans="1:6" ht="5.0999999999999996" customHeight="1">
      <c r="A245" s="676"/>
      <c r="D245" s="726"/>
      <c r="E245" s="442"/>
      <c r="F245" s="442"/>
    </row>
    <row r="246" spans="1:6" ht="14.25">
      <c r="A246" s="676"/>
      <c r="D246" s="1485" t="s">
        <v>1743</v>
      </c>
      <c r="E246" s="1485"/>
      <c r="F246" s="1485"/>
    </row>
    <row r="247" spans="1:6" ht="14.25">
      <c r="A247" s="676"/>
      <c r="D247" s="1485"/>
      <c r="E247" s="1485"/>
      <c r="F247" s="1485"/>
    </row>
    <row r="248" spans="1:6" ht="14.25">
      <c r="A248" s="676"/>
      <c r="D248" s="1485"/>
      <c r="E248" s="1485"/>
      <c r="F248" s="1485"/>
    </row>
    <row r="249" spans="1:6" ht="14.25">
      <c r="A249" s="676"/>
      <c r="D249" s="1485"/>
      <c r="E249" s="1485"/>
      <c r="F249" s="1485"/>
    </row>
    <row r="250" spans="1:6" ht="14.25">
      <c r="A250" s="676"/>
      <c r="D250" s="1485"/>
      <c r="E250" s="1485"/>
      <c r="F250" s="1485"/>
    </row>
    <row r="251" spans="1:6" ht="14.25">
      <c r="A251" s="676"/>
      <c r="D251" s="442"/>
      <c r="E251" s="442"/>
      <c r="F251" s="442"/>
    </row>
    <row r="252" spans="1:6" ht="14.45" customHeight="1">
      <c r="A252" s="676"/>
      <c r="B252" s="1094" t="s">
        <v>748</v>
      </c>
      <c r="D252" s="1519" t="s">
        <v>1955</v>
      </c>
      <c r="E252" s="1512"/>
      <c r="F252" s="1512"/>
    </row>
    <row r="253" spans="1:6" ht="14.25">
      <c r="A253" s="676"/>
      <c r="D253" s="1512"/>
      <c r="E253" s="1512"/>
      <c r="F253" s="1512"/>
    </row>
    <row r="254" spans="1:6" ht="14.25">
      <c r="A254" s="676"/>
      <c r="D254" s="1512"/>
      <c r="E254" s="1512"/>
      <c r="F254" s="1512"/>
    </row>
    <row r="255" spans="1:6">
      <c r="D255" s="1582" t="s">
        <v>1355</v>
      </c>
      <c r="E255" s="1582"/>
      <c r="F255" s="1582"/>
    </row>
    <row r="256" spans="1:6">
      <c r="D256" s="677"/>
      <c r="E256" s="442"/>
      <c r="F256" s="442"/>
    </row>
    <row r="257" spans="1:7" ht="14.25">
      <c r="A257" s="676"/>
      <c r="B257" s="1094" t="s">
        <v>1573</v>
      </c>
      <c r="D257" s="1504" t="s">
        <v>1289</v>
      </c>
      <c r="E257" s="1504"/>
      <c r="F257" s="1504"/>
    </row>
    <row r="258" spans="1:7" ht="14.25">
      <c r="A258" s="676"/>
      <c r="D258" s="1504" t="s">
        <v>1744</v>
      </c>
      <c r="E258" s="1504"/>
      <c r="F258" s="1504"/>
    </row>
    <row r="259" spans="1:7" ht="14.25">
      <c r="A259" s="676"/>
      <c r="D259" s="1128" t="s">
        <v>1215</v>
      </c>
      <c r="E259" s="1128"/>
      <c r="F259" s="1128"/>
    </row>
    <row r="260" spans="1:7">
      <c r="D260" s="935"/>
      <c r="E260" s="442"/>
      <c r="F260" s="442"/>
    </row>
    <row r="261" spans="1:7" ht="14.25">
      <c r="A261" s="676"/>
      <c r="B261" s="1094" t="s">
        <v>1573</v>
      </c>
      <c r="D261" s="1485" t="s">
        <v>1745</v>
      </c>
      <c r="E261" s="1485"/>
      <c r="F261" s="1485"/>
    </row>
    <row r="262" spans="1:7" ht="14.25">
      <c r="A262" s="676"/>
      <c r="D262" s="1485"/>
      <c r="E262" s="1485"/>
      <c r="F262" s="1485"/>
    </row>
    <row r="263" spans="1:7">
      <c r="D263" s="935"/>
    </row>
    <row r="264" spans="1:7">
      <c r="A264" s="1503" t="s">
        <v>1579</v>
      </c>
      <c r="B264" s="1503"/>
      <c r="C264" s="1503"/>
      <c r="D264" s="1503"/>
      <c r="E264" s="1503"/>
      <c r="F264" s="1503"/>
      <c r="G264" s="1503"/>
    </row>
    <row r="265" spans="1:7">
      <c r="D265" s="935"/>
    </row>
    <row r="266" spans="1:7">
      <c r="B266" s="921"/>
      <c r="C266" s="921"/>
      <c r="D266" s="1522" t="s">
        <v>1746</v>
      </c>
      <c r="E266" s="1522"/>
      <c r="F266" s="1522"/>
    </row>
    <row r="267" spans="1:7">
      <c r="A267" s="438"/>
      <c r="B267" s="438"/>
      <c r="C267" s="438"/>
      <c r="D267" s="1127"/>
      <c r="E267" s="1127"/>
      <c r="F267" s="1127"/>
    </row>
    <row r="268" spans="1:7" ht="15" customHeight="1">
      <c r="A268" s="920"/>
      <c r="B268" s="920"/>
      <c r="C268" s="920"/>
      <c r="D268" s="1522" t="s">
        <v>140</v>
      </c>
      <c r="E268" s="1522"/>
      <c r="F268" s="1522"/>
    </row>
    <row r="269" spans="1:7" ht="14.25">
      <c r="A269" s="676"/>
      <c r="B269" s="1094" t="s">
        <v>748</v>
      </c>
      <c r="D269" s="1485" t="s">
        <v>1747</v>
      </c>
      <c r="E269" s="1485"/>
      <c r="F269" s="1485"/>
    </row>
    <row r="270" spans="1:7" ht="14.25">
      <c r="A270" s="676"/>
      <c r="D270" s="1485"/>
      <c r="E270" s="1485"/>
      <c r="F270" s="1485"/>
    </row>
    <row r="271" spans="1:7" ht="14.25">
      <c r="A271" s="676"/>
      <c r="D271" s="1485"/>
      <c r="E271" s="1485"/>
      <c r="F271" s="1485"/>
    </row>
    <row r="272" spans="1:7" ht="14.25">
      <c r="A272" s="676"/>
      <c r="D272" s="1427"/>
      <c r="E272" s="1427"/>
      <c r="F272" s="1427"/>
    </row>
    <row r="273" spans="1:7" ht="14.45" customHeight="1">
      <c r="A273" s="676"/>
      <c r="B273" s="1094" t="s">
        <v>748</v>
      </c>
      <c r="D273" s="1519" t="s">
        <v>1963</v>
      </c>
      <c r="E273" s="1512"/>
      <c r="F273" s="1512"/>
    </row>
    <row r="274" spans="1:7">
      <c r="D274" s="1512"/>
      <c r="E274" s="1512"/>
      <c r="F274" s="1512"/>
    </row>
    <row r="275" spans="1:7">
      <c r="D275" s="1512"/>
      <c r="E275" s="1512"/>
      <c r="F275" s="1512"/>
    </row>
    <row r="276" spans="1:7">
      <c r="D276" s="1514" t="s">
        <v>1356</v>
      </c>
      <c r="E276" s="1514"/>
      <c r="F276" s="1514"/>
    </row>
    <row r="277" spans="1:7">
      <c r="D277" s="927"/>
      <c r="E277" s="442"/>
      <c r="F277" s="442"/>
    </row>
    <row r="278" spans="1:7">
      <c r="A278" s="1503" t="s">
        <v>1580</v>
      </c>
      <c r="B278" s="1503"/>
      <c r="C278" s="1503"/>
      <c r="D278" s="1503"/>
      <c r="E278" s="1503"/>
      <c r="F278" s="1503"/>
      <c r="G278" s="1503"/>
    </row>
    <row r="279" spans="1:7">
      <c r="D279" s="927"/>
      <c r="E279" s="442"/>
      <c r="F279" s="442"/>
    </row>
    <row r="280" spans="1:7">
      <c r="B280" s="438"/>
      <c r="C280" s="438"/>
      <c r="D280" s="1535" t="s">
        <v>1748</v>
      </c>
      <c r="E280" s="1535"/>
      <c r="F280" s="1535"/>
    </row>
    <row r="281" spans="1:7">
      <c r="B281" s="438"/>
      <c r="C281" s="438"/>
      <c r="D281" s="1535"/>
      <c r="E281" s="1535"/>
      <c r="F281" s="1535"/>
    </row>
    <row r="282" spans="1:7">
      <c r="A282" s="920"/>
      <c r="B282" s="920"/>
      <c r="C282" s="920"/>
      <c r="D282" s="917"/>
      <c r="E282" s="442"/>
      <c r="F282" s="442"/>
    </row>
    <row r="283" spans="1:7">
      <c r="B283" s="920"/>
      <c r="C283" s="920"/>
      <c r="D283" s="1522" t="s">
        <v>906</v>
      </c>
      <c r="E283" s="1522"/>
      <c r="F283" s="1522"/>
    </row>
    <row r="284" spans="1:7" ht="15" customHeight="1">
      <c r="A284" s="676"/>
      <c r="D284" s="1584" t="s">
        <v>1749</v>
      </c>
      <c r="E284" s="1584"/>
      <c r="F284" s="1584"/>
    </row>
    <row r="285" spans="1:7">
      <c r="E285" s="442"/>
      <c r="F285" s="442"/>
    </row>
    <row r="286" spans="1:7" ht="14.25">
      <c r="A286" s="676"/>
      <c r="B286" s="1094" t="s">
        <v>748</v>
      </c>
      <c r="D286" s="1485" t="s">
        <v>1750</v>
      </c>
      <c r="E286" s="1485"/>
      <c r="F286" s="1485"/>
    </row>
    <row r="287" spans="1:7" ht="14.25">
      <c r="A287" s="676"/>
      <c r="D287" s="1485"/>
      <c r="E287" s="1485"/>
      <c r="F287" s="1485"/>
    </row>
    <row r="288" spans="1:7">
      <c r="E288" s="442"/>
      <c r="F288" s="442"/>
    </row>
    <row r="289" spans="1:7" ht="14.25">
      <c r="A289" s="676"/>
      <c r="B289" s="1094" t="s">
        <v>748</v>
      </c>
      <c r="D289" s="1553" t="s">
        <v>1751</v>
      </c>
      <c r="E289" s="1553"/>
      <c r="F289" s="1553"/>
    </row>
    <row r="290" spans="1:7" ht="14.25">
      <c r="A290" s="676"/>
      <c r="D290" s="1553"/>
      <c r="E290" s="1553"/>
      <c r="F290" s="1553"/>
    </row>
    <row r="291" spans="1:7" ht="14.25">
      <c r="A291" s="676"/>
      <c r="D291" s="1553"/>
      <c r="E291" s="1553"/>
      <c r="F291" s="1553"/>
    </row>
    <row r="292" spans="1:7">
      <c r="D292" s="154"/>
      <c r="E292" s="442"/>
      <c r="F292" s="442"/>
    </row>
    <row r="293" spans="1:7" ht="14.25">
      <c r="A293" s="676"/>
      <c r="B293" s="1094" t="s">
        <v>748</v>
      </c>
      <c r="D293" s="1485" t="s">
        <v>1752</v>
      </c>
      <c r="E293" s="1485"/>
      <c r="F293" s="1485"/>
    </row>
    <row r="294" spans="1:7" ht="14.25">
      <c r="A294" s="676"/>
      <c r="D294" s="1485"/>
      <c r="E294" s="1485"/>
      <c r="F294" s="1485"/>
    </row>
    <row r="295" spans="1:7">
      <c r="A295" s="920"/>
      <c r="E295" s="442"/>
      <c r="F295" s="442"/>
    </row>
    <row r="296" spans="1:7">
      <c r="A296" s="1503" t="s">
        <v>1581</v>
      </c>
      <c r="B296" s="1503"/>
      <c r="C296" s="1503"/>
      <c r="D296" s="1503"/>
      <c r="E296" s="1503"/>
      <c r="F296" s="1503"/>
      <c r="G296" s="1503"/>
    </row>
    <row r="297" spans="1:7">
      <c r="A297" s="920"/>
      <c r="D297" s="442"/>
      <c r="E297" s="442"/>
      <c r="F297" s="442"/>
    </row>
    <row r="298" spans="1:7">
      <c r="B298" s="920"/>
      <c r="C298" s="920"/>
      <c r="D298" s="1522" t="s">
        <v>907</v>
      </c>
      <c r="E298" s="1522"/>
      <c r="F298" s="1522"/>
    </row>
    <row r="299" spans="1:7" ht="14.25">
      <c r="A299" s="676"/>
      <c r="D299" s="1504" t="s">
        <v>1753</v>
      </c>
      <c r="E299" s="1504"/>
      <c r="F299" s="1504"/>
    </row>
    <row r="300" spans="1:7" ht="14.25">
      <c r="A300" s="676"/>
      <c r="D300" s="919"/>
      <c r="E300" s="442"/>
      <c r="F300" s="442"/>
    </row>
    <row r="301" spans="1:7" ht="14.25">
      <c r="A301" s="676"/>
      <c r="B301" s="1094" t="s">
        <v>748</v>
      </c>
      <c r="D301" s="1504" t="s">
        <v>1754</v>
      </c>
      <c r="E301" s="1504"/>
      <c r="F301" s="1504"/>
    </row>
    <row r="302" spans="1:7" ht="14.25">
      <c r="A302" s="676"/>
      <c r="D302" s="726"/>
      <c r="E302" s="442"/>
      <c r="F302" s="442"/>
    </row>
    <row r="303" spans="1:7" ht="14.25">
      <c r="A303" s="676"/>
      <c r="B303" s="1094" t="s">
        <v>748</v>
      </c>
      <c r="D303" s="1588" t="s">
        <v>1973</v>
      </c>
      <c r="E303" s="1585"/>
      <c r="F303" s="1585"/>
    </row>
    <row r="304" spans="1:7" ht="14.25">
      <c r="A304" s="676"/>
      <c r="D304" s="1585"/>
      <c r="E304" s="1585"/>
      <c r="F304" s="1585"/>
    </row>
    <row r="305" spans="1:6" ht="14.25">
      <c r="A305" s="676"/>
      <c r="D305" s="1585"/>
      <c r="E305" s="1585"/>
      <c r="F305" s="1585"/>
    </row>
    <row r="306" spans="1:6" ht="14.25">
      <c r="A306" s="676"/>
      <c r="D306" s="1585"/>
      <c r="E306" s="1585"/>
      <c r="F306" s="1585"/>
    </row>
    <row r="307" spans="1:6" ht="14.25">
      <c r="A307" s="676"/>
      <c r="D307" s="1585"/>
      <c r="E307" s="1585"/>
      <c r="F307" s="1585"/>
    </row>
    <row r="308" spans="1:6" ht="14.25">
      <c r="A308" s="676"/>
      <c r="D308" s="726"/>
      <c r="E308" s="442"/>
      <c r="F308" s="442"/>
    </row>
    <row r="309" spans="1:6" ht="14.25">
      <c r="A309" s="676"/>
      <c r="B309" s="1094" t="s">
        <v>748</v>
      </c>
      <c r="D309" s="1585" t="s">
        <v>1755</v>
      </c>
      <c r="E309" s="1585"/>
      <c r="F309" s="1585"/>
    </row>
    <row r="310" spans="1:6" ht="14.25">
      <c r="A310" s="676"/>
      <c r="D310" s="1585"/>
      <c r="E310" s="1585"/>
      <c r="F310" s="1585"/>
    </row>
    <row r="311" spans="1:6">
      <c r="D311" s="487"/>
      <c r="E311" s="442"/>
      <c r="F311" s="442"/>
    </row>
    <row r="312" spans="1:6" ht="14.25">
      <c r="A312" s="676"/>
      <c r="B312" s="1094" t="s">
        <v>748</v>
      </c>
      <c r="D312" s="1504" t="s">
        <v>1756</v>
      </c>
      <c r="E312" s="1504"/>
      <c r="F312" s="1504"/>
    </row>
    <row r="313" spans="1:6">
      <c r="E313" s="442"/>
      <c r="F313" s="442"/>
    </row>
    <row r="314" spans="1:6" ht="14.45" customHeight="1">
      <c r="A314" s="676"/>
      <c r="B314" s="1094" t="s">
        <v>748</v>
      </c>
      <c r="D314" s="1553" t="s">
        <v>1757</v>
      </c>
      <c r="E314" s="1553"/>
      <c r="F314" s="1553"/>
    </row>
    <row r="315" spans="1:6" ht="14.25">
      <c r="A315" s="676"/>
      <c r="D315" s="1553"/>
      <c r="E315" s="1553"/>
      <c r="F315" s="1553"/>
    </row>
    <row r="316" spans="1:6" ht="14.25">
      <c r="A316" s="676"/>
      <c r="D316" s="1553"/>
      <c r="E316" s="1553"/>
      <c r="F316" s="1553"/>
    </row>
    <row r="317" spans="1:6" ht="14.25">
      <c r="A317" s="676"/>
      <c r="D317" s="1553"/>
      <c r="E317" s="1553"/>
      <c r="F317" s="1553"/>
    </row>
    <row r="318" spans="1:6" ht="14.25">
      <c r="A318" s="676"/>
      <c r="D318" s="1553"/>
      <c r="E318" s="1553"/>
      <c r="F318" s="1553"/>
    </row>
    <row r="319" spans="1:6" ht="14.25">
      <c r="A319" s="676"/>
      <c r="D319" s="1553"/>
      <c r="E319" s="1553"/>
      <c r="F319" s="1553"/>
    </row>
    <row r="320" spans="1:6" ht="14.25">
      <c r="A320" s="676"/>
      <c r="D320" s="1553"/>
      <c r="E320" s="1553"/>
      <c r="F320" s="1553"/>
    </row>
    <row r="321" spans="1:7" ht="14.25">
      <c r="A321" s="676"/>
      <c r="D321" s="1553"/>
      <c r="E321" s="1553"/>
      <c r="F321" s="1553"/>
    </row>
    <row r="322" spans="1:7" ht="14.25">
      <c r="A322" s="676"/>
      <c r="D322" s="1553"/>
      <c r="E322" s="1553"/>
      <c r="F322" s="1553"/>
    </row>
    <row r="323" spans="1:7" ht="14.25">
      <c r="A323" s="676"/>
      <c r="D323" s="1553"/>
      <c r="E323" s="1553"/>
      <c r="F323" s="1553"/>
    </row>
    <row r="324" spans="1:7" ht="14.25">
      <c r="A324" s="676"/>
      <c r="D324" s="1553"/>
      <c r="E324" s="1553"/>
      <c r="F324" s="1553"/>
    </row>
    <row r="325" spans="1:7" ht="14.25">
      <c r="A325" s="676"/>
      <c r="D325" s="1553"/>
      <c r="E325" s="1553"/>
      <c r="F325" s="1553"/>
    </row>
    <row r="326" spans="1:7" ht="14.25">
      <c r="A326" s="676"/>
      <c r="D326" s="1553"/>
      <c r="E326" s="1553"/>
      <c r="F326" s="1553"/>
    </row>
    <row r="327" spans="1:7" ht="14.25">
      <c r="A327" s="676"/>
      <c r="D327" s="1553"/>
      <c r="E327" s="1553"/>
      <c r="F327" s="1553"/>
    </row>
    <row r="328" spans="1:7" ht="14.25">
      <c r="A328" s="676"/>
      <c r="D328" s="1553"/>
      <c r="E328" s="1553"/>
      <c r="F328" s="1553"/>
    </row>
    <row r="329" spans="1:7" ht="14.25">
      <c r="A329" s="676"/>
      <c r="D329" s="154"/>
      <c r="E329" s="442"/>
      <c r="F329" s="442"/>
    </row>
    <row r="330" spans="1:7" s="17" customFormat="1" ht="14.25">
      <c r="A330" s="964"/>
      <c r="B330" s="1094" t="s">
        <v>748</v>
      </c>
      <c r="C330" s="151"/>
      <c r="D330" s="1553" t="s">
        <v>1758</v>
      </c>
      <c r="E330" s="1553"/>
      <c r="F330" s="1553"/>
      <c r="G330" s="9"/>
    </row>
    <row r="331" spans="1:7" s="17" customFormat="1">
      <c r="A331" s="151"/>
      <c r="B331" s="151"/>
      <c r="C331" s="151"/>
      <c r="D331" s="1553"/>
      <c r="E331" s="1553"/>
      <c r="F331" s="1553"/>
      <c r="G331" s="9"/>
    </row>
    <row r="332" spans="1:7" s="17" customFormat="1">
      <c r="A332" s="151"/>
      <c r="B332" s="151"/>
      <c r="C332" s="151"/>
      <c r="D332" s="1553"/>
      <c r="E332" s="1553"/>
      <c r="F332" s="1553"/>
      <c r="G332" s="9"/>
    </row>
    <row r="333" spans="1:7" s="17" customFormat="1">
      <c r="A333" s="151"/>
      <c r="B333" s="151"/>
      <c r="C333" s="151"/>
      <c r="D333" s="1553"/>
      <c r="E333" s="1553"/>
      <c r="F333" s="1553"/>
      <c r="G333" s="9"/>
    </row>
    <row r="334" spans="1:7" s="17" customFormat="1">
      <c r="A334" s="151"/>
      <c r="B334" s="151"/>
      <c r="C334" s="151"/>
      <c r="D334" s="1553"/>
      <c r="E334" s="1553"/>
      <c r="F334" s="1553"/>
      <c r="G334" s="9"/>
    </row>
    <row r="335" spans="1:7" s="17" customFormat="1">
      <c r="A335" s="151"/>
      <c r="B335" s="151"/>
      <c r="C335" s="151"/>
      <c r="D335" s="1553"/>
      <c r="E335" s="1553"/>
      <c r="F335" s="1553"/>
      <c r="G335" s="9"/>
    </row>
    <row r="336" spans="1:7" s="17" customFormat="1">
      <c r="A336" s="151"/>
      <c r="B336" s="151"/>
      <c r="C336" s="151"/>
      <c r="D336" s="1553"/>
      <c r="E336" s="1553"/>
      <c r="F336" s="1553"/>
      <c r="G336" s="9"/>
    </row>
    <row r="337" spans="1:7" s="17" customFormat="1">
      <c r="A337" s="151"/>
      <c r="B337" s="151"/>
      <c r="C337" s="151"/>
      <c r="D337" s="1553"/>
      <c r="E337" s="1553"/>
      <c r="F337" s="1553"/>
      <c r="G337" s="9"/>
    </row>
    <row r="338" spans="1:7" s="437" customFormat="1">
      <c r="A338" s="441"/>
      <c r="B338" s="441"/>
      <c r="C338" s="441"/>
      <c r="D338" s="726"/>
      <c r="E338" s="442"/>
      <c r="F338" s="442"/>
      <c r="G338" s="444"/>
    </row>
    <row r="339" spans="1:7" ht="14.25">
      <c r="A339" s="676"/>
      <c r="B339" s="1094" t="s">
        <v>748</v>
      </c>
      <c r="D339" s="1484" t="s">
        <v>2160</v>
      </c>
      <c r="E339" s="1485"/>
      <c r="F339" s="1485"/>
    </row>
    <row r="340" spans="1:7">
      <c r="D340" s="1485"/>
      <c r="E340" s="1485"/>
      <c r="F340" s="1485"/>
    </row>
    <row r="341" spans="1:7">
      <c r="D341" s="1485"/>
      <c r="E341" s="1485"/>
      <c r="F341" s="1485"/>
    </row>
    <row r="342" spans="1:7">
      <c r="D342" s="1485"/>
      <c r="E342" s="1485"/>
      <c r="F342" s="1485"/>
    </row>
    <row r="343" spans="1:7">
      <c r="D343" s="1485"/>
      <c r="E343" s="1485"/>
      <c r="F343" s="1485"/>
    </row>
    <row r="344" spans="1:7">
      <c r="D344" s="1485"/>
      <c r="E344" s="1485"/>
      <c r="F344" s="1485"/>
    </row>
    <row r="345" spans="1:7" ht="13.5" thickBot="1">
      <c r="D345" s="1197"/>
      <c r="E345" s="1197"/>
      <c r="F345" s="1197"/>
      <c r="G345" s="1198"/>
    </row>
    <row r="346" spans="1:7" ht="14.25" thickTop="1" thickBot="1">
      <c r="A346" s="163"/>
      <c r="B346" s="163"/>
      <c r="C346" s="163"/>
      <c r="D346" s="1590" t="s">
        <v>1461</v>
      </c>
      <c r="E346" s="1590"/>
      <c r="F346" s="1590"/>
    </row>
    <row r="347" spans="1:7" ht="13.5" thickTop="1">
      <c r="A347" s="163"/>
      <c r="B347" s="163"/>
      <c r="C347" s="163"/>
      <c r="D347" s="1591" t="s">
        <v>1759</v>
      </c>
      <c r="E347" s="1591"/>
      <c r="F347" s="1591"/>
    </row>
    <row r="348" spans="1:7">
      <c r="A348" s="848"/>
      <c r="B348" s="848"/>
      <c r="C348" s="848"/>
      <c r="D348" s="677"/>
      <c r="E348" s="677"/>
      <c r="F348" s="853"/>
    </row>
    <row r="349" spans="1:7" ht="14.25">
      <c r="A349" s="587"/>
      <c r="B349" s="1094" t="s">
        <v>748</v>
      </c>
      <c r="C349" s="848"/>
      <c r="D349" s="1506" t="s">
        <v>1760</v>
      </c>
      <c r="E349" s="1506"/>
      <c r="F349" s="1506"/>
    </row>
    <row r="350" spans="1:7" ht="14.25">
      <c r="A350" s="587"/>
      <c r="B350" s="848"/>
      <c r="C350" s="848"/>
      <c r="D350" s="677"/>
      <c r="E350" s="677"/>
      <c r="F350" s="853"/>
    </row>
    <row r="351" spans="1:7" ht="14.45" customHeight="1">
      <c r="A351" s="587"/>
      <c r="B351" s="1094" t="s">
        <v>748</v>
      </c>
      <c r="C351" s="848"/>
      <c r="D351" s="1575" t="s">
        <v>1976</v>
      </c>
      <c r="E351" s="1589"/>
      <c r="F351" s="1589"/>
    </row>
    <row r="352" spans="1:7" ht="14.25">
      <c r="A352" s="587"/>
      <c r="B352" s="848"/>
      <c r="C352" s="848"/>
      <c r="D352" s="1589"/>
      <c r="E352" s="1589"/>
      <c r="F352" s="1589"/>
    </row>
    <row r="353" spans="1:6" ht="14.25">
      <c r="A353" s="587"/>
      <c r="B353" s="848"/>
      <c r="C353" s="848"/>
      <c r="D353" s="1589"/>
      <c r="E353" s="1589"/>
      <c r="F353" s="1589"/>
    </row>
    <row r="354" spans="1:6" ht="14.25">
      <c r="A354" s="587"/>
      <c r="B354" s="848"/>
      <c r="C354" s="848"/>
      <c r="D354" s="1589"/>
      <c r="E354" s="1589"/>
      <c r="F354" s="1589"/>
    </row>
    <row r="355" spans="1:6" ht="14.25">
      <c r="A355" s="587"/>
      <c r="B355" s="848"/>
      <c r="C355" s="848"/>
      <c r="D355" s="1589"/>
      <c r="E355" s="1589"/>
      <c r="F355" s="1589"/>
    </row>
    <row r="356" spans="1:6" ht="14.25">
      <c r="A356" s="587"/>
      <c r="B356" s="848"/>
      <c r="C356" s="848"/>
      <c r="D356" s="1589"/>
      <c r="E356" s="1589"/>
      <c r="F356" s="1589"/>
    </row>
    <row r="357" spans="1:6" ht="14.25">
      <c r="A357" s="587"/>
      <c r="B357" s="848"/>
      <c r="C357" s="848"/>
      <c r="D357" s="1589"/>
      <c r="E357" s="1589"/>
      <c r="F357" s="1589"/>
    </row>
    <row r="358" spans="1:6" ht="14.25">
      <c r="A358" s="587"/>
      <c r="B358" s="848"/>
      <c r="C358" s="848"/>
      <c r="D358" s="1589"/>
      <c r="E358" s="1589"/>
      <c r="F358" s="1589"/>
    </row>
    <row r="359" spans="1:6" ht="14.25">
      <c r="A359" s="587"/>
      <c r="B359" s="848"/>
      <c r="C359" s="848"/>
      <c r="D359" s="1589"/>
      <c r="E359" s="1589"/>
      <c r="F359" s="1589"/>
    </row>
    <row r="360" spans="1:6" ht="14.25">
      <c r="A360" s="587"/>
      <c r="B360" s="848"/>
      <c r="C360" s="848"/>
      <c r="D360" s="1589"/>
      <c r="E360" s="1589"/>
      <c r="F360" s="1589"/>
    </row>
    <row r="361" spans="1:6">
      <c r="A361" s="848"/>
      <c r="B361" s="848"/>
      <c r="C361" s="848"/>
      <c r="D361" s="677"/>
      <c r="E361" s="677"/>
      <c r="F361" s="853"/>
    </row>
    <row r="362" spans="1:6" ht="14.25">
      <c r="A362" s="587"/>
      <c r="B362" s="1094" t="s">
        <v>748</v>
      </c>
      <c r="C362" s="848"/>
      <c r="D362" s="1507" t="s">
        <v>1761</v>
      </c>
      <c r="E362" s="1507"/>
      <c r="F362" s="1507"/>
    </row>
    <row r="363" spans="1:6">
      <c r="A363" s="848"/>
      <c r="B363" s="848"/>
      <c r="C363" s="848"/>
      <c r="D363" s="1507"/>
      <c r="E363" s="1507"/>
      <c r="F363" s="1507"/>
    </row>
    <row r="364" spans="1:6">
      <c r="A364" s="848"/>
      <c r="B364" s="848"/>
      <c r="C364" s="848"/>
      <c r="D364" s="1507"/>
      <c r="E364" s="1507"/>
      <c r="F364" s="1507"/>
    </row>
    <row r="365" spans="1:6">
      <c r="A365" s="848"/>
      <c r="B365" s="848"/>
      <c r="C365" s="848"/>
      <c r="D365" s="1507"/>
      <c r="E365" s="1507"/>
      <c r="F365" s="1507"/>
    </row>
    <row r="366" spans="1:6">
      <c r="A366" s="848"/>
      <c r="B366" s="848"/>
      <c r="C366" s="848"/>
      <c r="D366" s="816"/>
      <c r="E366" s="677"/>
      <c r="F366" s="853"/>
    </row>
    <row r="367" spans="1:6">
      <c r="A367" s="848"/>
      <c r="B367" s="848"/>
      <c r="C367" s="848"/>
      <c r="D367" s="1507" t="s">
        <v>1762</v>
      </c>
      <c r="E367" s="1507"/>
      <c r="F367" s="1507"/>
    </row>
    <row r="368" spans="1:6">
      <c r="A368" s="848"/>
      <c r="B368" s="848"/>
      <c r="C368" s="848"/>
      <c r="D368" s="1507"/>
      <c r="E368" s="1507"/>
      <c r="F368" s="1507"/>
    </row>
    <row r="369" spans="1:6">
      <c r="A369" s="848"/>
      <c r="B369" s="848"/>
      <c r="C369" s="848"/>
      <c r="D369" s="1507"/>
      <c r="E369" s="1507"/>
      <c r="F369" s="1507"/>
    </row>
    <row r="370" spans="1:6">
      <c r="A370" s="848"/>
      <c r="B370" s="848"/>
      <c r="C370" s="848"/>
      <c r="D370" s="1507"/>
      <c r="E370" s="1507"/>
      <c r="F370" s="1507"/>
    </row>
    <row r="371" spans="1:6">
      <c r="A371" s="848"/>
      <c r="B371" s="848"/>
      <c r="C371" s="848"/>
      <c r="D371" s="1507"/>
      <c r="E371" s="1507"/>
      <c r="F371" s="1507"/>
    </row>
    <row r="372" spans="1:6">
      <c r="A372" s="848"/>
      <c r="B372" s="848"/>
      <c r="C372" s="848"/>
      <c r="D372" s="1507"/>
      <c r="E372" s="1507"/>
      <c r="F372" s="1507"/>
    </row>
    <row r="373" spans="1:6">
      <c r="A373" s="848"/>
      <c r="B373" s="848"/>
      <c r="C373" s="848"/>
      <c r="D373" s="1507"/>
      <c r="E373" s="1507"/>
      <c r="F373" s="1507"/>
    </row>
    <row r="374" spans="1:6">
      <c r="A374" s="848"/>
      <c r="B374" s="848"/>
      <c r="C374" s="848"/>
      <c r="D374" s="1507"/>
      <c r="E374" s="1507"/>
      <c r="F374" s="1507"/>
    </row>
    <row r="375" spans="1:6">
      <c r="A375" s="848"/>
      <c r="B375" s="848"/>
      <c r="C375" s="848"/>
      <c r="D375" s="1507"/>
      <c r="E375" s="1507"/>
      <c r="F375" s="1507"/>
    </row>
    <row r="376" spans="1:6">
      <c r="A376" s="848"/>
      <c r="B376" s="848"/>
      <c r="C376" s="848"/>
      <c r="D376" s="1508" t="s">
        <v>1763</v>
      </c>
      <c r="E376" s="1508"/>
      <c r="F376" s="1508"/>
    </row>
    <row r="377" spans="1:6">
      <c r="A377" s="848"/>
      <c r="B377" s="848"/>
      <c r="C377" s="848"/>
      <c r="D377" s="1508"/>
      <c r="E377" s="1508"/>
      <c r="F377" s="1508"/>
    </row>
    <row r="378" spans="1:6">
      <c r="A378" s="848"/>
      <c r="B378" s="848"/>
      <c r="C378" s="848"/>
      <c r="D378" s="1508"/>
      <c r="E378" s="1508"/>
      <c r="F378" s="1508"/>
    </row>
    <row r="379" spans="1:6">
      <c r="A379" s="848"/>
      <c r="B379" s="848"/>
      <c r="C379" s="848"/>
      <c r="D379" s="1508"/>
      <c r="E379" s="1508"/>
      <c r="F379" s="1508"/>
    </row>
    <row r="380" spans="1:6">
      <c r="A380" s="848"/>
      <c r="B380" s="848"/>
      <c r="C380" s="848"/>
      <c r="D380" s="1508"/>
      <c r="E380" s="1508"/>
      <c r="F380" s="1508"/>
    </row>
    <row r="381" spans="1:6">
      <c r="A381" s="848"/>
      <c r="B381" s="848"/>
      <c r="C381" s="848"/>
      <c r="D381" s="1508"/>
      <c r="E381" s="1508"/>
      <c r="F381" s="1508"/>
    </row>
    <row r="382" spans="1:6">
      <c r="A382" s="848"/>
      <c r="B382" s="848"/>
      <c r="C382" s="848"/>
      <c r="D382" s="1508"/>
      <c r="E382" s="1508"/>
      <c r="F382" s="1508"/>
    </row>
    <row r="383" spans="1:6">
      <c r="A383" s="848"/>
      <c r="B383" s="848"/>
      <c r="C383" s="848"/>
      <c r="D383" s="1508"/>
      <c r="E383" s="1508"/>
      <c r="F383" s="1508"/>
    </row>
    <row r="384" spans="1:6">
      <c r="A384" s="848"/>
      <c r="B384" s="848"/>
      <c r="C384" s="848"/>
      <c r="D384" s="1508"/>
      <c r="E384" s="1508"/>
      <c r="F384" s="1508"/>
    </row>
    <row r="385" spans="1:6">
      <c r="A385" s="848"/>
      <c r="B385" s="848"/>
      <c r="C385" s="848"/>
      <c r="D385" s="1508"/>
      <c r="E385" s="1508"/>
      <c r="F385" s="1508"/>
    </row>
    <row r="386" spans="1:6">
      <c r="A386" s="848"/>
      <c r="B386" s="848"/>
      <c r="C386" s="848"/>
      <c r="D386" s="1508"/>
      <c r="E386" s="1508"/>
      <c r="F386" s="1508"/>
    </row>
    <row r="387" spans="1:6">
      <c r="A387" s="848"/>
      <c r="B387" s="848"/>
      <c r="C387" s="848"/>
      <c r="D387" s="1508"/>
      <c r="E387" s="1508"/>
      <c r="F387" s="1508"/>
    </row>
    <row r="388" spans="1:6">
      <c r="A388" s="848"/>
      <c r="B388" s="848"/>
      <c r="C388" s="848"/>
      <c r="D388" s="1508"/>
      <c r="E388" s="1508"/>
      <c r="F388" s="1508"/>
    </row>
    <row r="389" spans="1:6">
      <c r="A389" s="848"/>
      <c r="B389" s="848"/>
      <c r="C389" s="848"/>
      <c r="D389" s="1508"/>
      <c r="E389" s="1508"/>
      <c r="F389" s="1508"/>
    </row>
    <row r="390" spans="1:6">
      <c r="A390" s="848"/>
      <c r="B390" s="848"/>
      <c r="C390" s="848"/>
      <c r="D390" s="1508"/>
      <c r="E390" s="1508"/>
      <c r="F390" s="1508"/>
    </row>
    <row r="391" spans="1:6">
      <c r="A391" s="848"/>
      <c r="C391" s="936"/>
      <c r="D391" s="1508"/>
      <c r="E391" s="1508"/>
      <c r="F391" s="1508"/>
    </row>
    <row r="392" spans="1:6">
      <c r="A392" s="848"/>
      <c r="C392" s="936"/>
      <c r="D392" s="1508"/>
      <c r="E392" s="1508"/>
      <c r="F392" s="1508"/>
    </row>
    <row r="393" spans="1:6">
      <c r="A393" s="848"/>
      <c r="C393" s="848"/>
      <c r="D393" s="1508"/>
      <c r="E393" s="1508"/>
      <c r="F393" s="1508"/>
    </row>
    <row r="394" spans="1:6">
      <c r="A394" s="848"/>
      <c r="B394" s="848"/>
      <c r="C394" s="848"/>
      <c r="D394" s="816"/>
      <c r="E394" s="677"/>
      <c r="F394" s="853"/>
    </row>
    <row r="395" spans="1:6" ht="14.25">
      <c r="A395" s="676"/>
      <c r="B395" s="1094" t="s">
        <v>748</v>
      </c>
      <c r="C395" s="848"/>
      <c r="D395" s="1509" t="s">
        <v>1764</v>
      </c>
      <c r="E395" s="1509"/>
      <c r="F395" s="1509"/>
    </row>
    <row r="396" spans="1:6">
      <c r="A396" s="848"/>
      <c r="B396" s="848"/>
      <c r="C396" s="848"/>
      <c r="D396" s="1509"/>
      <c r="E396" s="1509"/>
      <c r="F396" s="1509"/>
    </row>
    <row r="397" spans="1:6">
      <c r="A397" s="848"/>
      <c r="B397" s="848"/>
      <c r="C397" s="848"/>
      <c r="D397" s="1428"/>
      <c r="E397" s="1428"/>
      <c r="F397" s="1428"/>
    </row>
    <row r="398" spans="1:6" s="1413" customFormat="1" ht="14.25" customHeight="1">
      <c r="A398" s="964"/>
      <c r="B398" s="1094" t="s">
        <v>748</v>
      </c>
      <c r="C398" s="1420"/>
      <c r="D398" s="1505" t="s">
        <v>2166</v>
      </c>
      <c r="E398" s="1505"/>
      <c r="F398" s="1505"/>
    </row>
    <row r="399" spans="1:6" s="1413" customFormat="1" ht="14.25">
      <c r="A399" s="964"/>
      <c r="B399" s="964"/>
      <c r="C399" s="1420"/>
      <c r="D399" s="1505"/>
      <c r="E399" s="1505"/>
      <c r="F399" s="1505"/>
    </row>
    <row r="400" spans="1:6" s="1413" customFormat="1" ht="14.25">
      <c r="A400" s="964"/>
      <c r="B400" s="964"/>
      <c r="C400" s="1420"/>
      <c r="D400" s="1505"/>
      <c r="E400" s="1505"/>
      <c r="F400" s="1505"/>
    </row>
    <row r="401" spans="1:7" s="1413" customFormat="1" ht="14.25">
      <c r="A401" s="964"/>
      <c r="B401" s="964"/>
      <c r="C401" s="1420"/>
      <c r="D401" s="1505"/>
      <c r="E401" s="1505"/>
      <c r="F401" s="1505"/>
    </row>
    <row r="402" spans="1:7" s="1413" customFormat="1" ht="14.25">
      <c r="A402" s="964"/>
      <c r="B402" s="964"/>
      <c r="C402" s="1420"/>
      <c r="D402" s="1505"/>
      <c r="E402" s="1505"/>
      <c r="F402" s="1505"/>
    </row>
    <row r="403" spans="1:7">
      <c r="A403" s="848"/>
      <c r="B403" s="848"/>
      <c r="C403" s="848"/>
      <c r="D403" s="677"/>
      <c r="E403" s="677"/>
      <c r="F403" s="853"/>
    </row>
    <row r="404" spans="1:7" s="1413" customFormat="1" ht="14.45" customHeight="1">
      <c r="A404" s="964"/>
      <c r="B404" s="1094" t="s">
        <v>748</v>
      </c>
      <c r="C404" s="613"/>
      <c r="D404" s="1575" t="s">
        <v>2134</v>
      </c>
      <c r="E404" s="1575"/>
      <c r="F404" s="1575"/>
      <c r="G404" s="72"/>
    </row>
    <row r="405" spans="1:7" s="1413" customFormat="1" ht="14.25">
      <c r="A405" s="1421"/>
      <c r="B405" s="1421"/>
      <c r="C405" s="613"/>
      <c r="D405" s="1575"/>
      <c r="E405" s="1575"/>
      <c r="F405" s="1575"/>
      <c r="G405" s="72"/>
    </row>
    <row r="406" spans="1:7" s="1413" customFormat="1" ht="14.25">
      <c r="A406" s="1421"/>
      <c r="B406" s="1421"/>
      <c r="C406" s="613"/>
      <c r="D406" s="1575"/>
      <c r="E406" s="1575"/>
      <c r="F406" s="1575"/>
      <c r="G406" s="72"/>
    </row>
    <row r="407" spans="1:7" s="1413" customFormat="1" ht="14.25">
      <c r="A407" s="1421"/>
      <c r="B407" s="1421"/>
      <c r="C407" s="613"/>
      <c r="D407" s="1575"/>
      <c r="E407" s="1575"/>
      <c r="F407" s="1575"/>
      <c r="G407" s="72"/>
    </row>
    <row r="408" spans="1:7" s="1413" customFormat="1" ht="14.25" customHeight="1">
      <c r="A408" s="1421"/>
      <c r="B408" s="1421"/>
      <c r="C408" s="613"/>
      <c r="D408" s="1592" t="s">
        <v>2161</v>
      </c>
      <c r="E408" s="1592"/>
      <c r="F408" s="1592"/>
      <c r="G408" s="72"/>
    </row>
    <row r="409" spans="1:7">
      <c r="A409" s="163"/>
      <c r="B409" s="163"/>
      <c r="C409" s="163"/>
      <c r="D409" s="853"/>
      <c r="E409" s="853"/>
      <c r="F409" s="853"/>
    </row>
    <row r="410" spans="1:7" ht="14.25">
      <c r="A410" s="676"/>
      <c r="B410" s="1094" t="s">
        <v>748</v>
      </c>
      <c r="C410" s="937"/>
      <c r="D410" s="1485" t="s">
        <v>1765</v>
      </c>
      <c r="E410" s="1485"/>
      <c r="F410" s="1485"/>
    </row>
    <row r="411" spans="1:7" ht="14.25">
      <c r="A411" s="587"/>
      <c r="B411" s="163"/>
      <c r="C411" s="163"/>
      <c r="D411" s="1485"/>
      <c r="E411" s="1485"/>
      <c r="F411" s="1485"/>
    </row>
    <row r="412" spans="1:7">
      <c r="A412" s="163"/>
      <c r="B412" s="163"/>
      <c r="C412" s="163"/>
      <c r="D412" s="1485"/>
      <c r="E412" s="1485"/>
      <c r="F412" s="1485"/>
    </row>
    <row r="413" spans="1:7">
      <c r="A413" s="163"/>
      <c r="B413" s="163"/>
      <c r="C413" s="163"/>
      <c r="D413" s="1485"/>
      <c r="E413" s="1485"/>
      <c r="F413" s="1485"/>
    </row>
    <row r="414" spans="1:7">
      <c r="A414" s="163"/>
      <c r="B414" s="163"/>
      <c r="C414" s="163"/>
      <c r="D414" s="1485"/>
      <c r="E414" s="1485"/>
      <c r="F414" s="1485"/>
    </row>
    <row r="415" spans="1:7">
      <c r="A415" s="163"/>
      <c r="B415" s="163"/>
      <c r="C415" s="163"/>
      <c r="D415" s="1485"/>
      <c r="E415" s="1485"/>
      <c r="F415" s="1485"/>
    </row>
    <row r="416" spans="1:7">
      <c r="A416" s="163"/>
      <c r="B416" s="163"/>
      <c r="C416" s="163"/>
      <c r="D416" s="1485"/>
      <c r="E416" s="1485"/>
      <c r="F416" s="1485"/>
    </row>
    <row r="417" spans="1:6">
      <c r="A417" s="163"/>
      <c r="B417" s="163"/>
      <c r="C417" s="163"/>
      <c r="D417" s="1485"/>
      <c r="E417" s="1485"/>
      <c r="F417" s="1485"/>
    </row>
    <row r="418" spans="1:6">
      <c r="A418" s="163"/>
      <c r="B418" s="163"/>
      <c r="C418" s="163"/>
      <c r="D418" s="1485"/>
      <c r="E418" s="1485"/>
      <c r="F418" s="1485"/>
    </row>
    <row r="419" spans="1:6">
      <c r="A419" s="163"/>
      <c r="B419" s="163"/>
      <c r="C419" s="163"/>
      <c r="D419" s="1485"/>
      <c r="E419" s="1485"/>
      <c r="F419" s="1485"/>
    </row>
    <row r="420" spans="1:6">
      <c r="A420" s="163"/>
      <c r="B420" s="163"/>
      <c r="C420" s="163"/>
      <c r="D420" s="1485"/>
      <c r="E420" s="1485"/>
      <c r="F420" s="1485"/>
    </row>
    <row r="421" spans="1:6">
      <c r="A421" s="163"/>
      <c r="B421" s="163"/>
      <c r="C421" s="163"/>
      <c r="D421" s="1485"/>
      <c r="E421" s="1485"/>
      <c r="F421" s="1485"/>
    </row>
    <row r="422" spans="1:6">
      <c r="A422" s="163"/>
      <c r="B422" s="163"/>
      <c r="C422" s="163"/>
      <c r="D422" s="1485"/>
      <c r="E422" s="1485"/>
      <c r="F422" s="1485"/>
    </row>
    <row r="423" spans="1:6">
      <c r="A423" s="163"/>
      <c r="B423" s="163"/>
      <c r="C423" s="163"/>
      <c r="D423" s="1485"/>
      <c r="E423" s="1485"/>
      <c r="F423" s="1485"/>
    </row>
    <row r="424" spans="1:6">
      <c r="A424" s="163"/>
      <c r="B424" s="163"/>
      <c r="C424" s="163"/>
      <c r="D424" s="1485"/>
      <c r="E424" s="1485"/>
      <c r="F424" s="1485"/>
    </row>
    <row r="425" spans="1:6">
      <c r="A425" s="163"/>
      <c r="B425" s="163"/>
      <c r="C425" s="163"/>
      <c r="D425" s="1485"/>
      <c r="E425" s="1485"/>
      <c r="F425" s="1485"/>
    </row>
    <row r="426" spans="1:6">
      <c r="A426" s="163"/>
      <c r="B426" s="163"/>
      <c r="C426" s="163"/>
      <c r="D426" s="1485"/>
      <c r="E426" s="1485"/>
      <c r="F426" s="1485"/>
    </row>
    <row r="427" spans="1:6">
      <c r="A427" s="163"/>
      <c r="B427" s="163"/>
      <c r="C427" s="163"/>
      <c r="D427" s="1485"/>
      <c r="E427" s="1485"/>
      <c r="F427" s="1485"/>
    </row>
    <row r="428" spans="1:6">
      <c r="A428" s="163"/>
      <c r="B428" s="163"/>
      <c r="C428" s="163"/>
      <c r="D428" s="1485"/>
      <c r="E428" s="1485"/>
      <c r="F428" s="1485"/>
    </row>
    <row r="429" spans="1:6">
      <c r="A429" s="163"/>
      <c r="B429" s="163"/>
      <c r="C429" s="163"/>
      <c r="D429" s="1485"/>
      <c r="E429" s="1485"/>
      <c r="F429" s="1485"/>
    </row>
    <row r="430" spans="1:6">
      <c r="A430" s="163"/>
      <c r="B430" s="163"/>
      <c r="C430" s="163"/>
      <c r="D430" s="1485"/>
      <c r="E430" s="1485"/>
      <c r="F430" s="1485"/>
    </row>
    <row r="431" spans="1:6">
      <c r="A431" s="163"/>
      <c r="B431" s="163"/>
      <c r="C431" s="163"/>
      <c r="D431" s="1485"/>
      <c r="E431" s="1485"/>
      <c r="F431" s="1485"/>
    </row>
    <row r="432" spans="1:6">
      <c r="A432" s="163"/>
      <c r="B432" s="163"/>
      <c r="C432" s="163"/>
      <c r="D432" s="1485"/>
      <c r="E432" s="1485"/>
      <c r="F432" s="1485"/>
    </row>
    <row r="433" spans="1:6">
      <c r="A433" s="163"/>
      <c r="B433" s="163"/>
      <c r="C433" s="163"/>
      <c r="D433" s="1485"/>
      <c r="E433" s="1485"/>
      <c r="F433" s="1485"/>
    </row>
    <row r="434" spans="1:6">
      <c r="A434" s="163"/>
      <c r="B434" s="163"/>
      <c r="C434" s="163"/>
      <c r="D434" s="1485"/>
      <c r="E434" s="1485"/>
      <c r="F434" s="1485"/>
    </row>
    <row r="435" spans="1:6">
      <c r="A435" s="163"/>
      <c r="B435" s="163"/>
      <c r="C435" s="163"/>
      <c r="D435" s="1485"/>
      <c r="E435" s="1485"/>
      <c r="F435" s="1485"/>
    </row>
    <row r="436" spans="1:6">
      <c r="A436" s="163"/>
      <c r="B436" s="163"/>
      <c r="C436" s="163"/>
      <c r="D436" s="1485"/>
      <c r="E436" s="1485"/>
      <c r="F436" s="1485"/>
    </row>
    <row r="437" spans="1:6">
      <c r="A437" s="163"/>
      <c r="B437" s="163"/>
      <c r="C437" s="163"/>
      <c r="D437" s="1485"/>
      <c r="E437" s="1485"/>
      <c r="F437" s="1485"/>
    </row>
    <row r="438" spans="1:6">
      <c r="A438" s="163"/>
      <c r="B438" s="163"/>
      <c r="C438" s="163"/>
      <c r="D438" s="1485"/>
      <c r="E438" s="1485"/>
      <c r="F438" s="1485"/>
    </row>
    <row r="439" spans="1:6">
      <c r="A439" s="163"/>
      <c r="B439" s="163"/>
      <c r="C439" s="163"/>
      <c r="D439" s="1485"/>
      <c r="E439" s="1485"/>
      <c r="F439" s="1485"/>
    </row>
    <row r="440" spans="1:6" ht="44.25" customHeight="1">
      <c r="A440" s="163"/>
      <c r="B440" s="163"/>
      <c r="C440" s="163"/>
      <c r="D440" s="1485"/>
      <c r="E440" s="1485"/>
      <c r="F440" s="1485"/>
    </row>
    <row r="441" spans="1:6">
      <c r="A441" s="163"/>
      <c r="B441" s="163"/>
      <c r="C441" s="163"/>
      <c r="D441" s="853"/>
      <c r="E441" s="853"/>
      <c r="F441" s="853"/>
    </row>
    <row r="442" spans="1:6" ht="14.25">
      <c r="A442" s="676"/>
      <c r="B442" s="1094" t="s">
        <v>748</v>
      </c>
      <c r="C442" s="937"/>
      <c r="D442" s="1504" t="s">
        <v>1766</v>
      </c>
      <c r="E442" s="1504"/>
      <c r="F442" s="1504"/>
    </row>
    <row r="443" spans="1:6">
      <c r="A443" s="163"/>
      <c r="C443" s="163"/>
      <c r="D443" s="1586" t="s">
        <v>2130</v>
      </c>
      <c r="E443" s="1586"/>
      <c r="F443" s="1586"/>
    </row>
    <row r="444" spans="1:6">
      <c r="A444" s="163"/>
      <c r="C444" s="163"/>
      <c r="D444" s="1587" t="s">
        <v>2131</v>
      </c>
      <c r="E444" s="1553"/>
      <c r="F444" s="1553"/>
    </row>
    <row r="445" spans="1:6">
      <c r="A445" s="163"/>
      <c r="C445" s="163"/>
      <c r="D445" s="1553"/>
      <c r="E445" s="1553"/>
      <c r="F445" s="1553"/>
    </row>
    <row r="446" spans="1:6">
      <c r="A446" s="163"/>
      <c r="C446" s="163"/>
      <c r="D446" s="1553"/>
      <c r="E446" s="1553"/>
      <c r="F446" s="1553"/>
    </row>
    <row r="447" spans="1:6">
      <c r="A447" s="163"/>
      <c r="C447" s="163"/>
      <c r="D447" s="1129"/>
      <c r="E447" s="1129"/>
      <c r="F447" s="1129"/>
    </row>
    <row r="448" spans="1:6">
      <c r="A448" s="163"/>
      <c r="B448" s="1094" t="s">
        <v>748</v>
      </c>
      <c r="C448" s="163"/>
      <c r="D448" s="1485" t="s">
        <v>1767</v>
      </c>
      <c r="E448" s="1485"/>
      <c r="F448" s="1485"/>
    </row>
    <row r="449" spans="1:6">
      <c r="A449" s="163"/>
      <c r="C449" s="163"/>
      <c r="D449" s="1485"/>
      <c r="E449" s="1485"/>
      <c r="F449" s="1485"/>
    </row>
    <row r="450" spans="1:6">
      <c r="A450" s="163"/>
      <c r="C450" s="163"/>
      <c r="D450" s="1485"/>
      <c r="E450" s="1485"/>
      <c r="F450" s="1485"/>
    </row>
    <row r="451" spans="1:6">
      <c r="A451" s="163"/>
      <c r="B451" s="163"/>
      <c r="C451" s="163"/>
      <c r="D451" s="853"/>
      <c r="E451" s="853"/>
      <c r="F451" s="853"/>
    </row>
    <row r="452" spans="1:6" ht="14.25">
      <c r="A452" s="163"/>
      <c r="B452" s="1094" t="s">
        <v>748</v>
      </c>
      <c r="C452" s="676"/>
      <c r="D452" s="1587" t="s">
        <v>1957</v>
      </c>
      <c r="E452" s="1553"/>
      <c r="F452" s="1553"/>
    </row>
    <row r="453" spans="1:6">
      <c r="A453" s="163"/>
      <c r="B453" s="163"/>
      <c r="C453" s="163"/>
      <c r="D453" s="1553"/>
      <c r="E453" s="1553"/>
      <c r="F453" s="1553"/>
    </row>
    <row r="454" spans="1:6">
      <c r="A454" s="163"/>
      <c r="B454" s="163"/>
      <c r="C454" s="163"/>
      <c r="D454" s="853"/>
      <c r="E454" s="853"/>
      <c r="F454" s="853"/>
    </row>
    <row r="455" spans="1:6" ht="14.25">
      <c r="A455" s="163"/>
      <c r="B455" s="1094" t="s">
        <v>748</v>
      </c>
      <c r="C455" s="676"/>
      <c r="D455" s="1553" t="s">
        <v>1768</v>
      </c>
      <c r="E455" s="1553"/>
      <c r="F455" s="1553"/>
    </row>
    <row r="456" spans="1:6">
      <c r="A456" s="163"/>
      <c r="B456" s="163"/>
      <c r="C456" s="163"/>
      <c r="D456" s="1553"/>
      <c r="E456" s="1553"/>
      <c r="F456" s="1553"/>
    </row>
    <row r="457" spans="1:6">
      <c r="A457" s="163"/>
      <c r="B457" s="163"/>
      <c r="C457" s="163"/>
      <c r="D457" s="1553"/>
      <c r="E457" s="1553"/>
      <c r="F457" s="1553"/>
    </row>
    <row r="458" spans="1:6">
      <c r="A458" s="163"/>
      <c r="B458" s="163"/>
      <c r="C458" s="163"/>
      <c r="D458" s="1553"/>
      <c r="E458" s="1553"/>
      <c r="F458" s="1553"/>
    </row>
    <row r="459" spans="1:6">
      <c r="A459" s="163"/>
      <c r="B459" s="1094" t="s">
        <v>748</v>
      </c>
      <c r="C459" s="163"/>
      <c r="D459" s="1553"/>
      <c r="E459" s="1553"/>
      <c r="F459" s="1553"/>
    </row>
    <row r="460" spans="1:6">
      <c r="A460" s="163"/>
      <c r="B460" s="163"/>
      <c r="C460" s="163"/>
      <c r="D460" s="1553"/>
      <c r="E460" s="1553"/>
      <c r="F460" s="1553"/>
    </row>
    <row r="461" spans="1:6">
      <c r="A461" s="163"/>
      <c r="C461" s="163"/>
      <c r="D461" s="1553"/>
      <c r="E461" s="1553"/>
      <c r="F461" s="1553"/>
    </row>
    <row r="462" spans="1:6">
      <c r="A462" s="163"/>
      <c r="B462" s="1094" t="s">
        <v>748</v>
      </c>
      <c r="C462" s="163"/>
      <c r="D462" s="1553"/>
      <c r="E462" s="1553"/>
      <c r="F462" s="1553"/>
    </row>
    <row r="463" spans="1:6">
      <c r="A463" s="163"/>
      <c r="B463" s="163"/>
      <c r="C463" s="163"/>
      <c r="D463" s="1553"/>
      <c r="E463" s="1553"/>
      <c r="F463" s="1553"/>
    </row>
    <row r="464" spans="1:6">
      <c r="A464" s="163"/>
      <c r="C464" s="163"/>
      <c r="D464" s="1553"/>
      <c r="E464" s="1553"/>
      <c r="F464" s="1553"/>
    </row>
    <row r="465" spans="1:7">
      <c r="A465" s="163"/>
      <c r="C465" s="163"/>
      <c r="D465" s="1553"/>
      <c r="E465" s="1553"/>
      <c r="F465" s="1553"/>
    </row>
    <row r="466" spans="1:7">
      <c r="A466" s="163"/>
      <c r="B466" s="1094" t="s">
        <v>748</v>
      </c>
      <c r="C466" s="163"/>
      <c r="D466" s="1553"/>
      <c r="E466" s="1553"/>
      <c r="F466" s="1553"/>
    </row>
    <row r="467" spans="1:7">
      <c r="A467" s="163"/>
      <c r="B467" s="163"/>
      <c r="C467" s="163"/>
      <c r="D467" s="1553"/>
      <c r="E467" s="1553"/>
      <c r="F467" s="1553"/>
    </row>
    <row r="468" spans="1:7">
      <c r="A468" s="163"/>
      <c r="B468" s="1094" t="s">
        <v>748</v>
      </c>
      <c r="C468" s="163"/>
      <c r="D468" s="1553"/>
      <c r="E468" s="1553"/>
      <c r="F468" s="1553"/>
    </row>
    <row r="469" spans="1:7">
      <c r="A469" s="163"/>
      <c r="B469" s="163"/>
      <c r="C469" s="163"/>
      <c r="D469" s="154"/>
      <c r="E469" s="853"/>
      <c r="F469" s="853"/>
    </row>
    <row r="470" spans="1:7">
      <c r="A470" s="163"/>
      <c r="B470" s="163"/>
      <c r="C470" s="163"/>
      <c r="D470" s="1553" t="s">
        <v>1769</v>
      </c>
      <c r="E470" s="1553"/>
      <c r="F470" s="1553"/>
    </row>
    <row r="471" spans="1:7">
      <c r="A471" s="163"/>
      <c r="B471" s="163"/>
      <c r="C471" s="163"/>
      <c r="D471" s="1553"/>
      <c r="E471" s="1553"/>
      <c r="F471" s="1553"/>
    </row>
    <row r="472" spans="1:7">
      <c r="A472" s="163"/>
      <c r="B472" s="163"/>
      <c r="C472" s="163"/>
      <c r="D472" s="1553"/>
      <c r="E472" s="1553"/>
      <c r="F472" s="1553"/>
    </row>
    <row r="473" spans="1:7">
      <c r="A473" s="163"/>
      <c r="B473" s="163"/>
      <c r="C473" s="163"/>
      <c r="D473" s="1553"/>
      <c r="E473" s="1553"/>
      <c r="F473" s="1553"/>
    </row>
    <row r="474" spans="1:7">
      <c r="A474" s="163"/>
      <c r="B474" s="163"/>
      <c r="C474" s="163"/>
      <c r="D474" s="1553"/>
      <c r="E474" s="1553"/>
      <c r="F474" s="1553"/>
    </row>
    <row r="475" spans="1:7">
      <c r="A475" s="163"/>
      <c r="B475" s="163"/>
      <c r="C475" s="163"/>
      <c r="D475" s="853"/>
      <c r="E475" s="853"/>
      <c r="F475" s="853"/>
    </row>
    <row r="476" spans="1:7" ht="14.25">
      <c r="A476" s="676"/>
      <c r="B476" s="1094" t="s">
        <v>748</v>
      </c>
      <c r="C476" s="163"/>
      <c r="D476" s="1511" t="s">
        <v>1770</v>
      </c>
      <c r="E476" s="1511"/>
      <c r="F476" s="1511"/>
    </row>
    <row r="477" spans="1:7">
      <c r="A477" s="442"/>
    </row>
    <row r="478" spans="1:7">
      <c r="A478" s="1503" t="s">
        <v>1582</v>
      </c>
      <c r="B478" s="1503"/>
      <c r="C478" s="1503"/>
      <c r="D478" s="1503"/>
      <c r="E478" s="1503"/>
      <c r="F478" s="1503"/>
      <c r="G478" s="1503"/>
    </row>
    <row r="479" spans="1:7">
      <c r="A479" s="442"/>
    </row>
    <row r="480" spans="1:7">
      <c r="D480" s="1513" t="s">
        <v>1298</v>
      </c>
      <c r="E480" s="1513"/>
      <c r="F480" s="1513"/>
    </row>
    <row r="481" spans="1:7" s="437" customFormat="1" ht="14.25">
      <c r="A481" s="676"/>
      <c r="B481" s="441"/>
      <c r="C481" s="441"/>
      <c r="D481" s="1514" t="s">
        <v>1771</v>
      </c>
      <c r="E481" s="1514"/>
      <c r="F481" s="1514"/>
      <c r="G481" s="444"/>
    </row>
    <row r="482" spans="1:7" ht="14.25">
      <c r="A482" s="676"/>
      <c r="D482" s="677"/>
    </row>
    <row r="483" spans="1:7" ht="14.25">
      <c r="A483" s="676"/>
      <c r="B483" s="1094" t="s">
        <v>748</v>
      </c>
      <c r="D483" s="1555" t="s">
        <v>1772</v>
      </c>
      <c r="E483" s="1555"/>
      <c r="F483" s="1555"/>
    </row>
    <row r="484" spans="1:7" ht="14.25">
      <c r="A484" s="676"/>
      <c r="D484" s="1555"/>
      <c r="E484" s="1555"/>
      <c r="F484" s="1555"/>
    </row>
    <row r="485" spans="1:7"/>
    <row r="486" spans="1:7" ht="14.25" customHeight="1">
      <c r="A486" s="676"/>
      <c r="B486" s="1094" t="s">
        <v>748</v>
      </c>
      <c r="D486" s="1515" t="s">
        <v>2162</v>
      </c>
      <c r="E486" s="1515"/>
      <c r="F486" s="1515"/>
    </row>
    <row r="487" spans="1:7" ht="14.25">
      <c r="A487" s="676"/>
      <c r="D487" s="1515"/>
      <c r="E487" s="1515"/>
      <c r="F487" s="1515"/>
    </row>
    <row r="488" spans="1:7" ht="14.25">
      <c r="A488" s="676"/>
      <c r="D488" s="1515"/>
      <c r="E488" s="1515"/>
      <c r="F488" s="1515"/>
    </row>
    <row r="489" spans="1:7">
      <c r="D489" s="1515"/>
      <c r="E489" s="1515"/>
      <c r="F489" s="1515"/>
    </row>
    <row r="490" spans="1:7"/>
    <row r="491" spans="1:7" ht="14.25">
      <c r="A491" s="676"/>
      <c r="B491" s="1094" t="s">
        <v>748</v>
      </c>
      <c r="D491" s="1504" t="s">
        <v>1773</v>
      </c>
      <c r="E491" s="1504"/>
      <c r="F491" s="1504"/>
    </row>
    <row r="492" spans="1:7">
      <c r="D492" s="442"/>
    </row>
    <row r="493" spans="1:7" ht="14.25">
      <c r="A493" s="676"/>
      <c r="B493" s="1094" t="s">
        <v>1573</v>
      </c>
      <c r="D493" s="1485" t="s">
        <v>1774</v>
      </c>
      <c r="E493" s="1485"/>
      <c r="F493" s="1485"/>
    </row>
    <row r="494" spans="1:7">
      <c r="D494" s="1485"/>
      <c r="E494" s="1485"/>
      <c r="F494" s="1485"/>
    </row>
    <row r="495" spans="1:7">
      <c r="D495" s="442"/>
    </row>
    <row r="496" spans="1:7" ht="14.25">
      <c r="A496" s="676"/>
      <c r="B496" s="1094" t="s">
        <v>748</v>
      </c>
      <c r="D496" s="1504" t="s">
        <v>1775</v>
      </c>
      <c r="E496" s="1504"/>
      <c r="F496" s="1504"/>
    </row>
    <row r="497" spans="1:7" ht="14.25">
      <c r="A497" s="676"/>
      <c r="D497" s="442"/>
    </row>
    <row r="498" spans="1:7">
      <c r="A498" s="1503" t="s">
        <v>1583</v>
      </c>
      <c r="B498" s="1503"/>
      <c r="C498" s="1503"/>
      <c r="D498" s="1503"/>
      <c r="E498" s="1503"/>
      <c r="F498" s="1503"/>
      <c r="G498" s="1503"/>
    </row>
    <row r="499" spans="1:7" customFormat="1">
      <c r="A499" s="163"/>
      <c r="B499" s="545"/>
      <c r="C499" s="545"/>
      <c r="D499" s="1596"/>
      <c r="E499" s="1596"/>
      <c r="F499" s="1596"/>
      <c r="G499" s="335"/>
    </row>
    <row r="500" spans="1:7" customFormat="1" ht="13.7" customHeight="1">
      <c r="A500" s="163"/>
      <c r="B500" s="545"/>
      <c r="C500" s="545"/>
      <c r="D500" s="1566" t="s">
        <v>1727</v>
      </c>
      <c r="E500" s="1566"/>
      <c r="F500" s="1566"/>
      <c r="G500" s="335"/>
    </row>
    <row r="501" spans="1:7" customFormat="1">
      <c r="A501" s="163"/>
      <c r="B501" s="545"/>
      <c r="C501" s="545"/>
      <c r="D501" s="1566"/>
      <c r="E501" s="1566"/>
      <c r="F501" s="1566"/>
      <c r="G501" s="335"/>
    </row>
    <row r="502" spans="1:7" customFormat="1">
      <c r="A502" s="163"/>
      <c r="B502" s="545"/>
      <c r="C502" s="545"/>
      <c r="D502" s="1566"/>
      <c r="E502" s="1566"/>
      <c r="F502" s="1566"/>
      <c r="G502" s="335"/>
    </row>
    <row r="503" spans="1:7" customFormat="1">
      <c r="A503" s="163"/>
      <c r="B503" s="545"/>
      <c r="C503" s="545"/>
      <c r="D503" s="1566"/>
      <c r="E503" s="1566"/>
      <c r="F503" s="1566"/>
      <c r="G503" s="335"/>
    </row>
    <row r="504" spans="1:7" customFormat="1">
      <c r="A504" s="163"/>
      <c r="B504" s="545"/>
      <c r="C504" s="545"/>
      <c r="D504" s="1566"/>
      <c r="E504" s="1566"/>
      <c r="F504" s="1566"/>
      <c r="G504" s="335"/>
    </row>
    <row r="505" spans="1:7" customFormat="1" ht="12.75" customHeight="1">
      <c r="A505" s="588"/>
      <c r="B505" s="589"/>
      <c r="C505" s="589"/>
      <c r="D505" s="487"/>
      <c r="E505" s="335"/>
      <c r="F505" s="487"/>
      <c r="G505" s="298"/>
    </row>
    <row r="506" spans="1:7" customFormat="1" ht="14.25" customHeight="1">
      <c r="A506" s="964"/>
      <c r="B506" s="1094" t="s">
        <v>748</v>
      </c>
      <c r="C506" s="965"/>
      <c r="D506" s="1597" t="s">
        <v>2172</v>
      </c>
      <c r="E506" s="1598"/>
      <c r="F506" s="1598"/>
      <c r="G506" s="298"/>
    </row>
    <row r="507" spans="1:7" customFormat="1">
      <c r="A507" s="966"/>
      <c r="B507" s="965"/>
      <c r="C507" s="965"/>
      <c r="D507" s="1598"/>
      <c r="E507" s="1598"/>
      <c r="F507" s="1598"/>
      <c r="G507" s="298"/>
    </row>
    <row r="508" spans="1:7" customFormat="1">
      <c r="A508" s="966"/>
      <c r="B508" s="965"/>
      <c r="C508" s="965"/>
      <c r="D508" s="1598"/>
      <c r="E508" s="1598"/>
      <c r="F508" s="1598"/>
      <c r="G508" s="298"/>
    </row>
    <row r="509" spans="1:7" customFormat="1">
      <c r="A509" s="966"/>
      <c r="B509" s="965"/>
      <c r="C509" s="965"/>
      <c r="D509" s="1598"/>
      <c r="E509" s="1598"/>
      <c r="F509" s="1598"/>
      <c r="G509" s="298"/>
    </row>
    <row r="510" spans="1:7" customFormat="1">
      <c r="A510" s="966"/>
      <c r="B510" s="965"/>
      <c r="C510" s="965"/>
      <c r="D510" s="1433"/>
      <c r="E510" s="1433"/>
      <c r="F510" s="1433"/>
      <c r="G510" s="298"/>
    </row>
    <row r="511" spans="1:7" customFormat="1">
      <c r="A511" s="966"/>
      <c r="B511" s="965"/>
      <c r="C511" s="965"/>
      <c r="D511" s="1443" t="s">
        <v>2170</v>
      </c>
      <c r="E511" s="1121"/>
      <c r="F511" s="1121"/>
      <c r="G511" s="298"/>
    </row>
    <row r="512" spans="1:7" customFormat="1" ht="14.25">
      <c r="A512" s="587"/>
      <c r="B512" s="1094" t="s">
        <v>748</v>
      </c>
      <c r="C512" s="798"/>
      <c r="D512" s="1598" t="s">
        <v>1674</v>
      </c>
      <c r="E512" s="1598"/>
      <c r="F512" s="1598"/>
      <c r="G512" s="298"/>
    </row>
    <row r="513" spans="1:7" customFormat="1">
      <c r="A513" s="799"/>
      <c r="B513" s="798"/>
      <c r="C513" s="798"/>
      <c r="D513" s="1598"/>
      <c r="E513" s="1598"/>
      <c r="F513" s="1598"/>
      <c r="G513" s="298"/>
    </row>
    <row r="514" spans="1:7" customFormat="1">
      <c r="A514" s="799"/>
      <c r="B514" s="798"/>
      <c r="C514" s="798"/>
      <c r="D514" s="1598"/>
      <c r="E514" s="1598"/>
      <c r="F514" s="1598"/>
      <c r="G514" s="298"/>
    </row>
    <row r="515" spans="1:7" customFormat="1">
      <c r="A515" s="799"/>
      <c r="B515" s="798"/>
      <c r="C515" s="798"/>
      <c r="D515" s="1598"/>
      <c r="E515" s="1598"/>
      <c r="F515" s="1598"/>
      <c r="G515" s="298"/>
    </row>
    <row r="516" spans="1:7" customFormat="1">
      <c r="A516" s="799"/>
      <c r="B516" s="798"/>
      <c r="C516" s="798"/>
      <c r="D516" s="1598"/>
      <c r="E516" s="1598"/>
      <c r="F516" s="1598"/>
      <c r="G516" s="298"/>
    </row>
    <row r="517" spans="1:7" customFormat="1">
      <c r="A517" s="799"/>
      <c r="B517" s="798"/>
      <c r="C517" s="798"/>
      <c r="D517" s="1433"/>
      <c r="E517" s="1433"/>
      <c r="F517" s="1433"/>
      <c r="G517" s="298"/>
    </row>
    <row r="518" spans="1:7" customFormat="1" ht="14.25">
      <c r="A518" s="587"/>
      <c r="B518" s="1094" t="s">
        <v>748</v>
      </c>
      <c r="C518" s="589"/>
      <c r="D518" s="1597" t="s">
        <v>2171</v>
      </c>
      <c r="E518" s="1598"/>
      <c r="F518" s="1598"/>
      <c r="G518" s="298"/>
    </row>
    <row r="519" spans="1:7" customFormat="1">
      <c r="A519" s="588"/>
      <c r="B519" s="589"/>
      <c r="C519" s="589"/>
      <c r="D519" s="1598"/>
      <c r="E519" s="1598"/>
      <c r="F519" s="1598"/>
      <c r="G519" s="298"/>
    </row>
    <row r="520" spans="1:7" customFormat="1">
      <c r="A520" s="588"/>
      <c r="B520" s="589"/>
      <c r="C520" s="589"/>
      <c r="D520" s="1598"/>
      <c r="E520" s="1598"/>
      <c r="F520" s="1598"/>
      <c r="G520" s="298"/>
    </row>
    <row r="521" spans="1:7" customFormat="1">
      <c r="A521" s="588"/>
      <c r="B521" s="1094" t="s">
        <v>748</v>
      </c>
      <c r="C521" s="589"/>
      <c r="D521" s="1598" t="s">
        <v>1672</v>
      </c>
      <c r="E521" s="1598"/>
      <c r="F521" s="1598"/>
      <c r="G521" s="298"/>
    </row>
    <row r="522" spans="1:7" customFormat="1">
      <c r="A522" s="588"/>
      <c r="B522" s="589"/>
      <c r="C522" s="589"/>
      <c r="D522" s="1598"/>
      <c r="E522" s="1598"/>
      <c r="F522" s="1598"/>
      <c r="G522" s="298"/>
    </row>
    <row r="523" spans="1:7" customFormat="1">
      <c r="A523" s="588"/>
      <c r="B523" s="589"/>
      <c r="C523" s="589"/>
      <c r="D523" s="1598"/>
      <c r="E523" s="1598"/>
      <c r="F523" s="1598"/>
      <c r="G523" s="298"/>
    </row>
    <row r="524" spans="1:7" customFormat="1">
      <c r="A524" s="588"/>
      <c r="B524" s="589"/>
      <c r="C524" s="589"/>
      <c r="D524" s="1598"/>
      <c r="E524" s="1598"/>
      <c r="F524" s="1598"/>
      <c r="G524" s="298"/>
    </row>
    <row r="525" spans="1:7" customFormat="1">
      <c r="A525" s="799"/>
      <c r="B525" s="798"/>
      <c r="C525" s="798"/>
      <c r="D525" s="1598"/>
      <c r="E525" s="1598"/>
      <c r="F525" s="1598"/>
      <c r="G525" s="298"/>
    </row>
    <row r="526" spans="1:7" customFormat="1">
      <c r="A526" s="799"/>
      <c r="B526" s="798"/>
      <c r="C526" s="798"/>
      <c r="D526" s="1598"/>
      <c r="E526" s="1598"/>
      <c r="F526" s="1598"/>
      <c r="G526" s="298"/>
    </row>
    <row r="527" spans="1:7" customFormat="1">
      <c r="A527" s="799"/>
      <c r="B527" s="798"/>
      <c r="C527" s="798"/>
      <c r="D527" s="1598"/>
      <c r="E527" s="1598"/>
      <c r="F527" s="1598"/>
      <c r="G527" s="298"/>
    </row>
    <row r="528" spans="1:7" customFormat="1">
      <c r="A528" s="799"/>
      <c r="B528" s="798"/>
      <c r="C528" s="798"/>
      <c r="D528" s="1598"/>
      <c r="E528" s="1598"/>
      <c r="F528" s="1598"/>
      <c r="G528" s="298"/>
    </row>
    <row r="529" spans="1:7" customFormat="1">
      <c r="A529" s="799"/>
      <c r="B529" s="798"/>
      <c r="C529" s="798"/>
      <c r="D529" s="1598"/>
      <c r="E529" s="1598"/>
      <c r="F529" s="1598"/>
      <c r="G529" s="298"/>
    </row>
    <row r="530" spans="1:7" customFormat="1">
      <c r="A530" s="588"/>
      <c r="B530" s="589"/>
      <c r="C530" s="589"/>
      <c r="D530" s="726"/>
      <c r="E530" s="335"/>
      <c r="F530" s="487"/>
      <c r="G530" s="298"/>
    </row>
    <row r="531" spans="1:7" ht="14.25">
      <c r="A531" s="676"/>
      <c r="B531" s="1094" t="s">
        <v>748</v>
      </c>
      <c r="D531" s="1537" t="s">
        <v>1702</v>
      </c>
      <c r="E531" s="1537"/>
      <c r="F531" s="1537"/>
    </row>
    <row r="532" spans="1:7">
      <c r="D532" s="1537"/>
      <c r="E532" s="1537"/>
      <c r="F532" s="1537"/>
    </row>
    <row r="533" spans="1:7">
      <c r="D533" s="1415"/>
      <c r="E533" s="1415"/>
      <c r="F533" s="1415"/>
    </row>
    <row r="534" spans="1:7" customFormat="1" ht="14.25">
      <c r="A534" s="587"/>
      <c r="B534" s="1094" t="s">
        <v>748</v>
      </c>
      <c r="C534" s="579"/>
      <c r="D534" s="1598" t="s">
        <v>1673</v>
      </c>
      <c r="E534" s="1598"/>
      <c r="F534" s="1598"/>
      <c r="G534" s="298"/>
    </row>
    <row r="535" spans="1:7" customFormat="1">
      <c r="A535" s="163"/>
      <c r="B535" s="579"/>
      <c r="C535" s="579"/>
      <c r="D535" s="1598"/>
      <c r="E535" s="1598"/>
      <c r="F535" s="1598"/>
      <c r="G535" s="298"/>
    </row>
    <row r="536" spans="1:7" customFormat="1">
      <c r="A536" s="163"/>
      <c r="B536" s="579"/>
      <c r="C536" s="579"/>
      <c r="D536" s="1598"/>
      <c r="E536" s="1598"/>
      <c r="F536" s="1598"/>
      <c r="G536" s="298"/>
    </row>
    <row r="537" spans="1:7" customFormat="1">
      <c r="A537" s="163"/>
      <c r="B537" s="579"/>
      <c r="C537" s="579"/>
      <c r="D537" s="726"/>
      <c r="E537" s="335"/>
      <c r="F537" s="335"/>
      <c r="G537" s="298"/>
    </row>
    <row r="538" spans="1:7">
      <c r="A538" s="1503" t="s">
        <v>1584</v>
      </c>
      <c r="B538" s="1503"/>
      <c r="C538" s="1503"/>
      <c r="D538" s="1503"/>
      <c r="E538" s="1503"/>
      <c r="F538" s="1503"/>
      <c r="G538" s="1503"/>
    </row>
    <row r="539" spans="1:7">
      <c r="A539" s="442"/>
      <c r="F539" s="934"/>
    </row>
    <row r="540" spans="1:7">
      <c r="B540" s="1517" t="s">
        <v>720</v>
      </c>
      <c r="C540" s="1517"/>
      <c r="D540" s="1517"/>
      <c r="E540" s="1517"/>
      <c r="F540" s="1517"/>
    </row>
    <row r="541" spans="1:7">
      <c r="A541" s="442"/>
      <c r="D541" s="442"/>
      <c r="F541" s="442"/>
    </row>
    <row r="542" spans="1:7">
      <c r="A542" s="1518" t="s">
        <v>1585</v>
      </c>
      <c r="B542" s="1518"/>
      <c r="C542" s="1518"/>
      <c r="D542" s="1518"/>
      <c r="E542" s="1518"/>
      <c r="F542" s="1518"/>
      <c r="G542" s="1518"/>
    </row>
    <row r="543" spans="1:7">
      <c r="A543" s="442"/>
      <c r="D543" s="442"/>
      <c r="F543" s="442"/>
    </row>
    <row r="544" spans="1:7">
      <c r="D544" s="1522" t="s">
        <v>908</v>
      </c>
      <c r="E544" s="1522"/>
      <c r="F544" s="1522"/>
    </row>
    <row r="545" spans="1:6">
      <c r="D545" s="1504" t="s">
        <v>1697</v>
      </c>
      <c r="E545" s="1504"/>
      <c r="F545" s="1504"/>
    </row>
    <row r="546" spans="1:6">
      <c r="D546" s="922"/>
    </row>
    <row r="547" spans="1:6" ht="13.7" customHeight="1">
      <c r="A547" s="676"/>
      <c r="B547" s="1094" t="s">
        <v>1573</v>
      </c>
      <c r="D547" s="1504" t="s">
        <v>1291</v>
      </c>
      <c r="E547" s="1504"/>
      <c r="F547" s="1504"/>
    </row>
    <row r="548" spans="1:6">
      <c r="D548" s="300"/>
      <c r="E548" s="2"/>
      <c r="F548" s="2"/>
    </row>
    <row r="549" spans="1:6" ht="14.25">
      <c r="A549" s="676"/>
      <c r="B549" s="1094" t="s">
        <v>1573</v>
      </c>
      <c r="D549" s="1485" t="s">
        <v>1698</v>
      </c>
      <c r="E549" s="1485"/>
      <c r="F549" s="1485"/>
    </row>
    <row r="550" spans="1:6">
      <c r="D550" s="1485"/>
      <c r="E550" s="1485"/>
      <c r="F550" s="1485"/>
    </row>
    <row r="551" spans="1:6">
      <c r="D551" s="727" t="s">
        <v>1290</v>
      </c>
      <c r="E551" s="442"/>
      <c r="F551" s="442"/>
    </row>
    <row r="552" spans="1:6">
      <c r="D552" s="442"/>
      <c r="E552" s="442"/>
      <c r="F552" s="442"/>
    </row>
    <row r="553" spans="1:6" ht="14.25">
      <c r="A553" s="676"/>
      <c r="B553" s="1094" t="s">
        <v>1573</v>
      </c>
      <c r="D553" s="1485" t="s">
        <v>1699</v>
      </c>
      <c r="E553" s="1485"/>
      <c r="F553" s="1485"/>
    </row>
    <row r="554" spans="1:6">
      <c r="D554" s="1485"/>
      <c r="E554" s="1485"/>
      <c r="F554" s="1485"/>
    </row>
    <row r="555" spans="1:6">
      <c r="D555" s="442"/>
      <c r="E555" s="442"/>
      <c r="F555" s="442"/>
    </row>
    <row r="556" spans="1:6" ht="14.25">
      <c r="A556" s="676"/>
      <c r="B556" s="1094" t="s">
        <v>1573</v>
      </c>
      <c r="D556" s="1485" t="s">
        <v>1700</v>
      </c>
      <c r="E556" s="1485"/>
      <c r="F556" s="1485"/>
    </row>
    <row r="557" spans="1:6">
      <c r="D557" s="1485"/>
      <c r="E557" s="1485"/>
      <c r="F557" s="1485"/>
    </row>
    <row r="558" spans="1:6">
      <c r="D558" s="442"/>
      <c r="E558" s="442"/>
      <c r="F558" s="442"/>
    </row>
    <row r="559" spans="1:6" ht="14.25">
      <c r="A559" s="676"/>
      <c r="B559" s="1094" t="s">
        <v>1573</v>
      </c>
      <c r="D559" s="1485" t="s">
        <v>1701</v>
      </c>
      <c r="E559" s="1485"/>
      <c r="F559" s="1485"/>
    </row>
    <row r="560" spans="1:6">
      <c r="D560" s="1485"/>
      <c r="E560" s="1485"/>
      <c r="F560" s="1485"/>
    </row>
    <row r="561" spans="1:7">
      <c r="D561" s="1485"/>
      <c r="E561" s="1485"/>
      <c r="F561" s="1485"/>
    </row>
    <row r="562" spans="1:7">
      <c r="D562" s="442"/>
      <c r="E562" s="442"/>
      <c r="F562" s="442"/>
    </row>
    <row r="563" spans="1:7" ht="14.25">
      <c r="A563" s="676"/>
      <c r="B563" s="1094" t="s">
        <v>748</v>
      </c>
      <c r="D563" s="1537" t="s">
        <v>1828</v>
      </c>
      <c r="E563" s="1537"/>
      <c r="F563" s="1537"/>
    </row>
    <row r="564" spans="1:7">
      <c r="D564" s="1537"/>
      <c r="E564" s="1537"/>
      <c r="F564" s="1537"/>
    </row>
    <row r="565" spans="1:7">
      <c r="D565" s="442"/>
      <c r="E565" s="442"/>
      <c r="F565" s="442"/>
    </row>
    <row r="566" spans="1:7" ht="14.25">
      <c r="A566" s="676"/>
      <c r="B566" s="1094" t="s">
        <v>1573</v>
      </c>
      <c r="D566" s="1485" t="s">
        <v>1703</v>
      </c>
      <c r="E566" s="1485"/>
      <c r="F566" s="1485"/>
    </row>
    <row r="567" spans="1:7">
      <c r="D567" s="1485"/>
      <c r="E567" s="1485"/>
      <c r="F567" s="1485"/>
      <c r="G567" s="440"/>
    </row>
    <row r="568" spans="1:7">
      <c r="D568" s="442"/>
      <c r="E568" s="442"/>
      <c r="F568" s="442"/>
      <c r="G568" s="440"/>
    </row>
    <row r="569" spans="1:7" ht="14.25">
      <c r="A569" s="676"/>
      <c r="B569" s="1094" t="s">
        <v>1573</v>
      </c>
      <c r="D569" s="1504" t="s">
        <v>1704</v>
      </c>
      <c r="E569" s="1504"/>
      <c r="F569" s="1504"/>
      <c r="G569" s="440"/>
    </row>
    <row r="570" spans="1:7">
      <c r="A570" s="920"/>
      <c r="D570" s="1504" t="s">
        <v>1191</v>
      </c>
      <c r="E570" s="1504"/>
      <c r="F570" s="1504"/>
      <c r="G570" s="440"/>
    </row>
    <row r="571" spans="1:7">
      <c r="A571" s="920"/>
      <c r="D571" s="298"/>
      <c r="E571" s="1584" t="s">
        <v>1705</v>
      </c>
      <c r="F571" s="1584"/>
      <c r="G571" s="440"/>
    </row>
    <row r="572" spans="1:7" customFormat="1" ht="15" customHeight="1">
      <c r="A572" s="485"/>
      <c r="B572" s="486"/>
      <c r="C572" s="486"/>
      <c r="D572" s="1486" t="s">
        <v>1952</v>
      </c>
      <c r="E572" s="1487"/>
      <c r="F572" s="1487"/>
      <c r="G572" s="488"/>
    </row>
    <row r="573" spans="1:7" customFormat="1">
      <c r="A573" s="485"/>
      <c r="B573" s="486"/>
      <c r="C573" s="486"/>
      <c r="D573" s="1487"/>
      <c r="E573" s="1487"/>
      <c r="F573" s="1487"/>
      <c r="G573" s="488"/>
    </row>
    <row r="574" spans="1:7" customFormat="1">
      <c r="A574" s="485"/>
      <c r="B574" s="486"/>
      <c r="C574" s="486"/>
      <c r="D574" s="1487"/>
      <c r="E574" s="1487"/>
      <c r="F574" s="1487"/>
      <c r="G574" s="488"/>
    </row>
    <row r="575" spans="1:7" customFormat="1">
      <c r="A575" s="485"/>
      <c r="B575" s="486"/>
      <c r="C575" s="486"/>
      <c r="D575" s="1487"/>
      <c r="E575" s="1487"/>
      <c r="F575" s="1487"/>
      <c r="G575" s="488"/>
    </row>
    <row r="576" spans="1:7" customFormat="1">
      <c r="A576" s="485"/>
      <c r="B576" s="486"/>
      <c r="C576" s="486"/>
      <c r="D576" s="1487"/>
      <c r="E576" s="1487"/>
      <c r="F576" s="1487"/>
      <c r="G576" s="488"/>
    </row>
    <row r="577" spans="1:7" customFormat="1">
      <c r="A577" s="485"/>
      <c r="B577" s="486"/>
      <c r="C577" s="486"/>
      <c r="D577" s="1487"/>
      <c r="E577" s="1487"/>
      <c r="F577" s="1487"/>
      <c r="G577" s="488"/>
    </row>
    <row r="578" spans="1:7" customFormat="1">
      <c r="A578" s="485"/>
      <c r="B578" s="486"/>
      <c r="C578" s="486"/>
      <c r="D578" s="1487"/>
      <c r="E578" s="1487"/>
      <c r="F578" s="1487"/>
      <c r="G578" s="488"/>
    </row>
    <row r="579" spans="1:7" customFormat="1">
      <c r="A579" s="485"/>
      <c r="B579" s="486"/>
      <c r="C579" s="486"/>
      <c r="D579" s="1487"/>
      <c r="E579" s="1487"/>
      <c r="F579" s="1487"/>
      <c r="G579" s="488"/>
    </row>
    <row r="580" spans="1:7" customFormat="1">
      <c r="A580" s="485"/>
      <c r="B580" s="486"/>
      <c r="C580" s="486"/>
      <c r="D580" s="1487"/>
      <c r="E580" s="1487"/>
      <c r="F580" s="1487"/>
      <c r="G580" s="488"/>
    </row>
    <row r="581" spans="1:7" customFormat="1">
      <c r="A581" s="485"/>
      <c r="B581" s="486"/>
      <c r="C581" s="486"/>
      <c r="D581" s="786"/>
      <c r="E581" s="2"/>
      <c r="F581" s="487"/>
      <c r="G581" s="488"/>
    </row>
    <row r="582" spans="1:7" ht="14.25">
      <c r="A582" s="676"/>
      <c r="B582" s="1094" t="s">
        <v>1573</v>
      </c>
      <c r="D582" s="1516" t="s">
        <v>1706</v>
      </c>
      <c r="E582" s="1516"/>
      <c r="F582" s="1516"/>
      <c r="G582" s="440"/>
    </row>
    <row r="583" spans="1:7">
      <c r="D583" s="1485" t="s">
        <v>1707</v>
      </c>
      <c r="E583" s="1485"/>
      <c r="F583" s="1485"/>
      <c r="G583" s="440"/>
    </row>
    <row r="584" spans="1:7">
      <c r="D584" s="1485"/>
      <c r="E584" s="1485"/>
      <c r="F584" s="1485"/>
      <c r="G584" s="440"/>
    </row>
    <row r="585" spans="1:7">
      <c r="D585" s="1485"/>
      <c r="E585" s="1485"/>
      <c r="F585" s="1485"/>
      <c r="G585" s="440"/>
    </row>
    <row r="586" spans="1:7">
      <c r="D586" s="442"/>
      <c r="E586" s="442"/>
      <c r="F586" s="442"/>
      <c r="G586" s="440"/>
    </row>
    <row r="587" spans="1:7" ht="14.25">
      <c r="A587" s="676"/>
      <c r="B587" s="1094" t="s">
        <v>1573</v>
      </c>
      <c r="D587" s="1485" t="s">
        <v>1708</v>
      </c>
      <c r="E587" s="1485"/>
      <c r="F587" s="1485"/>
      <c r="G587" s="440"/>
    </row>
    <row r="588" spans="1:7" ht="14.25">
      <c r="A588" s="676"/>
      <c r="D588" s="1485"/>
      <c r="E588" s="1485"/>
      <c r="F588" s="1485"/>
      <c r="G588" s="440"/>
    </row>
    <row r="589" spans="1:7" ht="24.95" customHeight="1">
      <c r="A589" s="676"/>
      <c r="D589" s="1485"/>
      <c r="E589" s="1485"/>
      <c r="F589" s="1485"/>
      <c r="G589" s="440"/>
    </row>
    <row r="590" spans="1:7">
      <c r="A590" s="1503" t="s">
        <v>1586</v>
      </c>
      <c r="B590" s="1503"/>
      <c r="C590" s="1503"/>
      <c r="D590" s="1503"/>
      <c r="E590" s="1503"/>
      <c r="F590" s="1503"/>
      <c r="G590" s="1503"/>
    </row>
    <row r="591" spans="1:7">
      <c r="E591" s="442"/>
      <c r="F591" s="442"/>
      <c r="G591" s="440"/>
    </row>
    <row r="592" spans="1:7">
      <c r="B592" s="438"/>
      <c r="C592" s="438"/>
      <c r="D592" s="1535" t="s">
        <v>909</v>
      </c>
      <c r="E592" s="1535"/>
      <c r="F592" s="1535"/>
      <c r="G592" s="440"/>
    </row>
    <row r="593" spans="1:7">
      <c r="B593" s="438"/>
      <c r="C593" s="438"/>
      <c r="D593" s="1510" t="s">
        <v>1629</v>
      </c>
      <c r="E593" s="1510"/>
      <c r="F593" s="1510"/>
      <c r="G593" s="440"/>
    </row>
    <row r="594" spans="1:7">
      <c r="B594" s="438"/>
      <c r="C594" s="438"/>
      <c r="D594" s="442"/>
      <c r="G594" s="440"/>
    </row>
    <row r="595" spans="1:7" ht="14.25">
      <c r="A595" s="676"/>
      <c r="B595" s="1094" t="s">
        <v>1573</v>
      </c>
      <c r="D595" s="1510" t="s">
        <v>1292</v>
      </c>
      <c r="E595" s="1510"/>
      <c r="F595" s="1510"/>
      <c r="G595" s="440"/>
    </row>
    <row r="596" spans="1:7">
      <c r="A596" s="920"/>
      <c r="G596" s="440"/>
    </row>
    <row r="597" spans="1:7" ht="14.25">
      <c r="A597" s="676"/>
      <c r="B597" s="1094" t="s">
        <v>1573</v>
      </c>
      <c r="D597" s="1529" t="s">
        <v>1630</v>
      </c>
      <c r="E597" s="1529"/>
      <c r="F597" s="1529"/>
      <c r="G597" s="440"/>
    </row>
    <row r="598" spans="1:7" ht="14.25">
      <c r="A598" s="676"/>
      <c r="D598" s="1529"/>
      <c r="E598" s="1529"/>
      <c r="F598" s="1529"/>
      <c r="G598" s="440"/>
    </row>
    <row r="599" spans="1:7" ht="14.25">
      <c r="A599" s="676"/>
      <c r="D599" s="1529"/>
      <c r="E599" s="1529"/>
      <c r="F599" s="1529"/>
      <c r="G599" s="440"/>
    </row>
    <row r="600" spans="1:7" ht="14.25">
      <c r="A600" s="676"/>
      <c r="D600" s="442"/>
      <c r="G600" s="440"/>
    </row>
    <row r="601" spans="1:7" ht="14.25">
      <c r="A601" s="676"/>
      <c r="B601" s="1094" t="s">
        <v>748</v>
      </c>
      <c r="D601" s="1529" t="s">
        <v>1631</v>
      </c>
      <c r="E601" s="1529"/>
      <c r="F601" s="1529"/>
      <c r="G601" s="440"/>
    </row>
    <row r="602" spans="1:7" ht="14.25">
      <c r="A602" s="676"/>
      <c r="D602" s="1529"/>
      <c r="E602" s="1529"/>
      <c r="F602" s="1529"/>
      <c r="G602" s="440"/>
    </row>
    <row r="603" spans="1:7" ht="14.25">
      <c r="A603" s="676"/>
      <c r="D603" s="1529"/>
      <c r="E603" s="1529"/>
      <c r="F603" s="1529"/>
      <c r="G603" s="440"/>
    </row>
    <row r="604" spans="1:7" ht="14.25">
      <c r="A604" s="676"/>
      <c r="D604" s="1529"/>
      <c r="E604" s="1529"/>
      <c r="F604" s="1529"/>
      <c r="G604" s="440"/>
    </row>
    <row r="605" spans="1:7" ht="14.25">
      <c r="A605" s="676"/>
      <c r="D605" s="1100"/>
      <c r="E605" s="1100"/>
      <c r="F605" s="1100"/>
      <c r="G605" s="440"/>
    </row>
    <row r="606" spans="1:7" ht="14.25">
      <c r="A606" s="676"/>
      <c r="B606" s="1094" t="s">
        <v>1573</v>
      </c>
      <c r="D606" s="1512" t="s">
        <v>1633</v>
      </c>
      <c r="E606" s="1512"/>
      <c r="F606" s="1512"/>
      <c r="G606" s="440"/>
    </row>
    <row r="607" spans="1:7" ht="14.25">
      <c r="A607" s="676"/>
      <c r="D607" s="1512"/>
      <c r="E607" s="1512"/>
      <c r="F607" s="1512"/>
      <c r="G607" s="440"/>
    </row>
    <row r="608" spans="1:7" ht="14.25">
      <c r="A608" s="676"/>
      <c r="D608" s="442"/>
      <c r="G608" s="440"/>
    </row>
    <row r="609" spans="1:7" ht="14.25">
      <c r="A609" s="676"/>
      <c r="B609" s="1094" t="s">
        <v>748</v>
      </c>
      <c r="D609" s="1510" t="s">
        <v>1632</v>
      </c>
      <c r="E609" s="1510"/>
      <c r="F609" s="1510"/>
      <c r="G609" s="440"/>
    </row>
    <row r="610" spans="1:7" ht="14.25">
      <c r="A610" s="676"/>
      <c r="D610" s="1510"/>
      <c r="E610" s="1510"/>
      <c r="F610" s="1510"/>
      <c r="G610" s="440"/>
    </row>
    <row r="611" spans="1:7">
      <c r="A611" s="920"/>
      <c r="D611" s="442"/>
      <c r="G611" s="440"/>
    </row>
    <row r="612" spans="1:7" ht="14.25">
      <c r="A612" s="676"/>
      <c r="B612" s="1094" t="s">
        <v>1573</v>
      </c>
      <c r="D612" s="1510" t="s">
        <v>1293</v>
      </c>
      <c r="E612" s="1510"/>
      <c r="F612" s="1510"/>
      <c r="G612" s="440"/>
    </row>
    <row r="613" spans="1:7" ht="14.25">
      <c r="A613" s="676"/>
      <c r="D613" s="442"/>
      <c r="G613" s="440"/>
    </row>
    <row r="614" spans="1:7">
      <c r="A614" s="920"/>
      <c r="D614" s="442"/>
      <c r="G614" s="440"/>
    </row>
    <row r="615" spans="1:7">
      <c r="A615" s="1503" t="s">
        <v>1587</v>
      </c>
      <c r="B615" s="1503"/>
      <c r="C615" s="1503"/>
      <c r="D615" s="1503"/>
      <c r="E615" s="1503"/>
      <c r="F615" s="1503"/>
      <c r="G615" s="1503"/>
    </row>
    <row r="616" spans="1:7" ht="14.1" customHeight="1">
      <c r="A616" s="938"/>
      <c r="B616" s="938"/>
      <c r="C616" s="938"/>
    </row>
    <row r="617" spans="1:7">
      <c r="B617" s="920"/>
      <c r="C617" s="920"/>
      <c r="D617" s="1544" t="s">
        <v>1728</v>
      </c>
      <c r="E617" s="1544"/>
      <c r="F617" s="1544"/>
    </row>
    <row r="618" spans="1:7" ht="14.25">
      <c r="A618" s="676"/>
      <c r="D618" s="1593" t="s">
        <v>1729</v>
      </c>
      <c r="E618" s="1593"/>
      <c r="F618" s="1593"/>
    </row>
    <row r="619" spans="1:7" ht="14.25">
      <c r="A619" s="676"/>
      <c r="D619" s="1125"/>
      <c r="E619" s="1125"/>
      <c r="F619" s="1125"/>
    </row>
    <row r="620" spans="1:7" s="437" customFormat="1">
      <c r="A620" s="441"/>
      <c r="B620" s="1094" t="s">
        <v>1573</v>
      </c>
      <c r="C620" s="441"/>
      <c r="D620" s="1594" t="s">
        <v>1730</v>
      </c>
      <c r="E620" s="1594"/>
      <c r="F620" s="1594"/>
      <c r="G620" s="444"/>
    </row>
    <row r="621" spans="1:7">
      <c r="D621" s="1594"/>
      <c r="E621" s="1594"/>
      <c r="F621" s="1594"/>
    </row>
    <row r="622" spans="1:7">
      <c r="D622" s="1594"/>
      <c r="E622" s="1594"/>
      <c r="F622" s="1594"/>
    </row>
    <row r="623" spans="1:7"/>
    <row r="624" spans="1:7" ht="12.75" customHeight="1">
      <c r="A624" s="1503" t="s">
        <v>1588</v>
      </c>
      <c r="B624" s="1503"/>
      <c r="C624" s="1503"/>
      <c r="D624" s="1503"/>
      <c r="E624" s="1503"/>
      <c r="F624" s="1503"/>
      <c r="G624" s="1503"/>
    </row>
    <row r="625" spans="1:7">
      <c r="A625" s="442"/>
      <c r="G625" s="440"/>
    </row>
    <row r="626" spans="1:7">
      <c r="A626" s="438"/>
      <c r="B626" s="438"/>
      <c r="C626" s="438"/>
      <c r="D626" s="1595" t="s">
        <v>1731</v>
      </c>
      <c r="E626" s="1595"/>
      <c r="F626" s="1595"/>
      <c r="G626" s="440"/>
    </row>
    <row r="627" spans="1:7">
      <c r="A627" s="438"/>
      <c r="B627" s="438"/>
      <c r="C627" s="438"/>
      <c r="D627" s="1595"/>
      <c r="E627" s="1595"/>
      <c r="F627" s="1595"/>
      <c r="G627" s="440"/>
    </row>
    <row r="628" spans="1:7">
      <c r="B628" s="920"/>
      <c r="C628" s="920"/>
      <c r="D628" s="1593" t="s">
        <v>1732</v>
      </c>
      <c r="E628" s="1593"/>
      <c r="F628" s="1593"/>
      <c r="G628" s="440"/>
    </row>
    <row r="629" spans="1:7">
      <c r="B629" s="920"/>
      <c r="C629" s="920"/>
      <c r="D629" s="1125"/>
      <c r="E629" s="1125"/>
      <c r="F629" s="1125"/>
      <c r="G629" s="440"/>
    </row>
    <row r="630" spans="1:7" ht="14.25">
      <c r="A630" s="676"/>
      <c r="B630" s="1094" t="s">
        <v>1573</v>
      </c>
      <c r="D630" s="1593" t="s">
        <v>1299</v>
      </c>
      <c r="E630" s="1593"/>
      <c r="F630" s="1593"/>
      <c r="G630" s="440"/>
    </row>
    <row r="631" spans="1:7">
      <c r="B631" s="939"/>
      <c r="C631" s="939"/>
      <c r="D631" s="9"/>
      <c r="E631" s="17"/>
      <c r="F631" s="9"/>
      <c r="G631" s="440"/>
    </row>
    <row r="632" spans="1:7" ht="14.25">
      <c r="A632" s="676"/>
      <c r="B632" s="1094" t="s">
        <v>1573</v>
      </c>
      <c r="D632" s="1530" t="s">
        <v>1733</v>
      </c>
      <c r="E632" s="1530"/>
      <c r="F632" s="1530"/>
      <c r="G632" s="440"/>
    </row>
    <row r="633" spans="1:7">
      <c r="D633" s="1530"/>
      <c r="E633" s="1530"/>
      <c r="F633" s="1530"/>
      <c r="G633" s="440"/>
    </row>
    <row r="634" spans="1:7">
      <c r="D634" s="437"/>
      <c r="G634" s="440"/>
    </row>
    <row r="635" spans="1:7" ht="14.25">
      <c r="A635" s="676"/>
      <c r="B635" s="1094" t="s">
        <v>1573</v>
      </c>
      <c r="D635" s="1530" t="s">
        <v>1734</v>
      </c>
      <c r="E635" s="1530"/>
      <c r="F635" s="1530"/>
      <c r="G635" s="440"/>
    </row>
    <row r="636" spans="1:7">
      <c r="B636" s="939"/>
      <c r="C636" s="939"/>
      <c r="D636" s="1530"/>
      <c r="E636" s="1530"/>
      <c r="F636" s="1530"/>
      <c r="G636" s="440"/>
    </row>
    <row r="637" spans="1:7">
      <c r="B637" s="939"/>
      <c r="C637" s="939"/>
      <c r="D637" s="9"/>
      <c r="E637" s="9"/>
      <c r="F637" s="9"/>
      <c r="G637" s="440"/>
    </row>
    <row r="638" spans="1:7" ht="14.25">
      <c r="A638" s="676"/>
      <c r="B638" s="1094" t="s">
        <v>748</v>
      </c>
      <c r="C638" s="444"/>
      <c r="D638" s="1530" t="s">
        <v>1735</v>
      </c>
      <c r="E638" s="1530"/>
      <c r="F638" s="1530"/>
      <c r="G638" s="440"/>
    </row>
    <row r="639" spans="1:7">
      <c r="B639" s="444"/>
      <c r="C639" s="444"/>
      <c r="D639" s="1530"/>
      <c r="E639" s="1530"/>
      <c r="F639" s="1530"/>
      <c r="G639" s="440"/>
    </row>
    <row r="640" spans="1:7">
      <c r="E640" s="442"/>
      <c r="F640" s="442"/>
      <c r="G640" s="440"/>
    </row>
    <row r="641" spans="1:7">
      <c r="A641" s="1503" t="s">
        <v>1589</v>
      </c>
      <c r="B641" s="1503"/>
      <c r="C641" s="1503"/>
      <c r="D641" s="1503"/>
      <c r="E641" s="1503"/>
      <c r="F641" s="1503"/>
      <c r="G641" s="1503"/>
    </row>
    <row r="642" spans="1:7">
      <c r="A642" s="938"/>
      <c r="B642" s="938"/>
      <c r="C642" s="938"/>
      <c r="G642" s="440"/>
    </row>
    <row r="643" spans="1:7">
      <c r="B643" s="920"/>
      <c r="C643" s="920"/>
      <c r="D643" s="1544" t="s">
        <v>1736</v>
      </c>
      <c r="E643" s="1544"/>
      <c r="F643" s="1544"/>
      <c r="G643" s="440"/>
    </row>
    <row r="644" spans="1:7">
      <c r="A644" s="920"/>
      <c r="B644" s="930"/>
      <c r="C644" s="930"/>
      <c r="D644" s="917"/>
      <c r="G644" s="440"/>
    </row>
    <row r="645" spans="1:7" ht="14.25">
      <c r="A645" s="676"/>
      <c r="B645" s="1094" t="s">
        <v>1573</v>
      </c>
      <c r="C645" s="930"/>
      <c r="D645" s="1542" t="s">
        <v>1737</v>
      </c>
      <c r="E645" s="1542"/>
      <c r="F645" s="1542"/>
      <c r="G645" s="440"/>
    </row>
    <row r="646" spans="1:7" ht="14.25">
      <c r="A646" s="676"/>
      <c r="B646" s="930"/>
      <c r="C646" s="930"/>
      <c r="D646" s="1542"/>
      <c r="E646" s="1542"/>
      <c r="F646" s="1542"/>
      <c r="G646" s="440"/>
    </row>
    <row r="647" spans="1:7">
      <c r="B647" s="930"/>
      <c r="C647" s="930"/>
      <c r="D647" s="1542"/>
      <c r="E647" s="1542"/>
      <c r="F647" s="1542"/>
      <c r="G647" s="440"/>
    </row>
    <row r="648" spans="1:7">
      <c r="B648" s="930"/>
      <c r="C648" s="930"/>
      <c r="D648" s="1542"/>
      <c r="E648" s="1542"/>
      <c r="F648" s="1542"/>
      <c r="G648" s="440"/>
    </row>
    <row r="649" spans="1:7">
      <c r="B649" s="930"/>
      <c r="C649" s="930"/>
      <c r="D649" s="1542"/>
      <c r="E649" s="1542"/>
      <c r="F649" s="1542"/>
      <c r="G649" s="440"/>
    </row>
    <row r="650" spans="1:7">
      <c r="B650" s="930"/>
      <c r="C650" s="930"/>
      <c r="D650" s="1542"/>
      <c r="E650" s="1542"/>
      <c r="F650" s="1542"/>
      <c r="G650" s="440"/>
    </row>
    <row r="651" spans="1:7">
      <c r="B651" s="930"/>
      <c r="C651" s="930"/>
      <c r="E651" s="443"/>
      <c r="F651" s="443"/>
      <c r="G651" s="440"/>
    </row>
    <row r="652" spans="1:7" ht="14.25">
      <c r="A652" s="676"/>
      <c r="B652" s="1094" t="s">
        <v>748</v>
      </c>
      <c r="C652" s="930"/>
      <c r="D652" s="1542" t="s">
        <v>1738</v>
      </c>
      <c r="E652" s="1542"/>
      <c r="F652" s="1542"/>
      <c r="G652" s="440"/>
    </row>
    <row r="653" spans="1:7" ht="14.25">
      <c r="A653" s="676"/>
      <c r="B653" s="930"/>
      <c r="C653" s="930"/>
      <c r="D653" s="1542"/>
      <c r="E653" s="1542"/>
      <c r="F653" s="1542"/>
      <c r="G653" s="440"/>
    </row>
    <row r="654" spans="1:7" ht="14.25">
      <c r="A654" s="676"/>
      <c r="B654" s="930"/>
      <c r="C654" s="930"/>
      <c r="D654" s="442"/>
      <c r="E654" s="933"/>
      <c r="F654" s="933"/>
      <c r="G654" s="440"/>
    </row>
    <row r="655" spans="1:7" ht="13.7" customHeight="1">
      <c r="A655" s="676"/>
      <c r="B655" s="1094" t="s">
        <v>748</v>
      </c>
      <c r="C655" s="930"/>
      <c r="D655" s="1599" t="s">
        <v>1978</v>
      </c>
      <c r="E655" s="1599"/>
      <c r="F655" s="1599"/>
      <c r="G655" s="440"/>
    </row>
    <row r="656" spans="1:7" ht="14.25">
      <c r="A656" s="676"/>
      <c r="B656" s="930"/>
      <c r="C656" s="930"/>
      <c r="D656" s="1599"/>
      <c r="E656" s="1599"/>
      <c r="F656" s="1599"/>
      <c r="G656" s="440"/>
    </row>
    <row r="657" spans="1:7">
      <c r="D657" s="1126"/>
      <c r="E657" s="1126"/>
      <c r="F657" s="1126"/>
      <c r="G657" s="440"/>
    </row>
    <row r="658" spans="1:7" ht="14.25">
      <c r="A658" s="676"/>
      <c r="B658" s="1094" t="s">
        <v>748</v>
      </c>
      <c r="D658" s="1532" t="s">
        <v>1739</v>
      </c>
      <c r="E658" s="1532"/>
      <c r="F658" s="1532"/>
      <c r="G658" s="440"/>
    </row>
    <row r="659" spans="1:7" ht="14.25">
      <c r="A659" s="676"/>
      <c r="D659" s="442"/>
      <c r="E659" s="933"/>
      <c r="F659" s="933"/>
      <c r="G659" s="440"/>
    </row>
    <row r="660" spans="1:7">
      <c r="A660" s="442"/>
      <c r="D660" s="933"/>
      <c r="E660" s="933"/>
      <c r="F660" s="933"/>
      <c r="G660" s="440"/>
    </row>
    <row r="661" spans="1:7">
      <c r="A661" s="1503" t="s">
        <v>1590</v>
      </c>
      <c r="B661" s="1503"/>
      <c r="C661" s="1503"/>
      <c r="D661" s="1503"/>
      <c r="E661" s="1503"/>
      <c r="F661" s="1503"/>
      <c r="G661" s="1503"/>
    </row>
    <row r="662" spans="1:7">
      <c r="A662" s="442"/>
      <c r="D662" s="933"/>
      <c r="E662" s="933"/>
      <c r="F662" s="933"/>
      <c r="G662" s="440"/>
    </row>
    <row r="663" spans="1:7">
      <c r="B663" s="938"/>
      <c r="C663" s="938"/>
      <c r="D663" s="1533" t="s">
        <v>1776</v>
      </c>
      <c r="E663" s="1533"/>
      <c r="F663" s="1533"/>
      <c r="G663" s="440"/>
    </row>
    <row r="664" spans="1:7">
      <c r="A664" s="920"/>
      <c r="B664" s="920"/>
      <c r="C664" s="920"/>
      <c r="D664" s="1541" t="s">
        <v>1777</v>
      </c>
      <c r="E664" s="1541"/>
      <c r="F664" s="1541"/>
      <c r="G664" s="440"/>
    </row>
    <row r="665" spans="1:7">
      <c r="A665" s="920"/>
      <c r="B665" s="920"/>
      <c r="C665" s="920"/>
      <c r="D665" s="1130"/>
      <c r="E665" s="1130"/>
      <c r="F665" s="1130"/>
      <c r="G665" s="440"/>
    </row>
    <row r="666" spans="1:7" ht="14.25">
      <c r="A666" s="676"/>
      <c r="B666" s="1094" t="s">
        <v>1573</v>
      </c>
      <c r="D666" s="1539" t="s">
        <v>1778</v>
      </c>
      <c r="E666" s="1539"/>
      <c r="F666" s="1539"/>
      <c r="G666" s="440"/>
    </row>
    <row r="667" spans="1:7" ht="14.25">
      <c r="A667" s="676"/>
      <c r="D667" s="1539"/>
      <c r="E667" s="1539"/>
      <c r="F667" s="1539"/>
      <c r="G667" s="440"/>
    </row>
    <row r="668" spans="1:7" ht="14.25">
      <c r="A668" s="676"/>
      <c r="D668" s="1539"/>
      <c r="E668" s="1539"/>
      <c r="F668" s="1539"/>
      <c r="G668" s="440"/>
    </row>
    <row r="669" spans="1:7" ht="14.25">
      <c r="A669" s="676"/>
      <c r="D669" s="1539"/>
      <c r="E669" s="1539"/>
      <c r="F669" s="1539"/>
      <c r="G669" s="440"/>
    </row>
    <row r="670" spans="1:7" ht="14.25">
      <c r="A670" s="676"/>
      <c r="D670" s="1539"/>
      <c r="E670" s="1539"/>
      <c r="F670" s="1539"/>
      <c r="G670" s="440"/>
    </row>
    <row r="671" spans="1:7" ht="14.25">
      <c r="A671" s="676"/>
      <c r="D671" s="1539"/>
      <c r="E671" s="1539"/>
      <c r="F671" s="1539"/>
      <c r="G671" s="440"/>
    </row>
    <row r="672" spans="1:7" ht="14.25">
      <c r="A672" s="676"/>
      <c r="D672" s="442"/>
      <c r="E672" s="443"/>
      <c r="F672" s="443"/>
      <c r="G672" s="440"/>
    </row>
    <row r="673" spans="1:7" ht="14.25">
      <c r="A673" s="676"/>
      <c r="B673" s="1094" t="s">
        <v>1572</v>
      </c>
      <c r="D673" s="1540" t="s">
        <v>1621</v>
      </c>
      <c r="E673" s="1540"/>
      <c r="F673" s="1540"/>
      <c r="G673" s="440"/>
    </row>
    <row r="674" spans="1:7" ht="14.25">
      <c r="A674" s="676"/>
      <c r="D674" s="1512" t="s">
        <v>1779</v>
      </c>
      <c r="E674" s="1512"/>
      <c r="F674" s="1512"/>
      <c r="G674" s="440"/>
    </row>
    <row r="675" spans="1:7" ht="14.25">
      <c r="A675" s="676"/>
      <c r="D675" s="1512"/>
      <c r="E675" s="1512"/>
      <c r="F675" s="1512"/>
      <c r="G675" s="440"/>
    </row>
    <row r="676" spans="1:7" ht="14.25">
      <c r="A676" s="676"/>
      <c r="D676" s="1512"/>
      <c r="E676" s="1512"/>
      <c r="F676" s="1512"/>
      <c r="G676" s="440"/>
    </row>
    <row r="677" spans="1:7" ht="14.25">
      <c r="A677" s="676"/>
      <c r="D677" s="1512"/>
      <c r="E677" s="1512"/>
      <c r="F677" s="1512"/>
      <c r="G677" s="440"/>
    </row>
    <row r="678" spans="1:7" ht="14.25">
      <c r="A678" s="676"/>
      <c r="D678" s="1512"/>
      <c r="E678" s="1512"/>
      <c r="F678" s="1512"/>
      <c r="G678" s="440"/>
    </row>
    <row r="679" spans="1:7" ht="14.25">
      <c r="A679" s="676"/>
      <c r="D679" s="1531" t="s">
        <v>2163</v>
      </c>
      <c r="E679" s="1531"/>
      <c r="F679" s="1531"/>
      <c r="G679" s="440"/>
    </row>
    <row r="680" spans="1:7">
      <c r="D680" s="442"/>
      <c r="E680" s="933"/>
      <c r="F680" s="933"/>
      <c r="G680" s="440"/>
    </row>
    <row r="681" spans="1:7">
      <c r="A681" s="1503" t="s">
        <v>1591</v>
      </c>
      <c r="B681" s="1503"/>
      <c r="C681" s="1503"/>
      <c r="D681" s="1503"/>
      <c r="E681" s="1503"/>
      <c r="F681" s="1503"/>
      <c r="G681" s="1503"/>
    </row>
    <row r="682" spans="1:7">
      <c r="A682" s="442"/>
      <c r="D682" s="933"/>
      <c r="E682" s="933"/>
      <c r="F682" s="933"/>
      <c r="G682" s="440"/>
    </row>
    <row r="683" spans="1:7">
      <c r="B683" s="938"/>
      <c r="C683" s="938"/>
      <c r="D683" s="1522" t="s">
        <v>939</v>
      </c>
      <c r="E683" s="1522"/>
      <c r="F683" s="1522"/>
      <c r="G683" s="440"/>
    </row>
    <row r="684" spans="1:7">
      <c r="A684" s="938"/>
      <c r="B684" s="938"/>
      <c r="C684" s="938"/>
      <c r="D684" s="1522" t="s">
        <v>998</v>
      </c>
      <c r="E684" s="1522"/>
      <c r="F684" s="1522"/>
      <c r="G684" s="440"/>
    </row>
    <row r="685" spans="1:7">
      <c r="A685" s="920"/>
      <c r="B685" s="920"/>
      <c r="C685" s="920"/>
      <c r="D685" s="1504" t="s">
        <v>1686</v>
      </c>
      <c r="E685" s="1504"/>
      <c r="F685" s="1504"/>
      <c r="G685" s="440"/>
    </row>
    <row r="686" spans="1:7">
      <c r="A686" s="920"/>
      <c r="B686" s="920"/>
      <c r="C686" s="920"/>
      <c r="D686" s="442"/>
      <c r="G686" s="440"/>
    </row>
    <row r="687" spans="1:7" ht="14.25">
      <c r="A687" s="676"/>
      <c r="B687" s="1094" t="s">
        <v>748</v>
      </c>
      <c r="C687" s="920"/>
      <c r="D687" s="1504" t="s">
        <v>1294</v>
      </c>
      <c r="E687" s="1504"/>
      <c r="F687" s="1504"/>
      <c r="G687" s="440"/>
    </row>
    <row r="688" spans="1:7">
      <c r="A688" s="920"/>
      <c r="B688" s="920"/>
      <c r="C688" s="920"/>
      <c r="D688" s="1504" t="s">
        <v>1313</v>
      </c>
      <c r="E688" s="1504"/>
      <c r="F688" s="1504"/>
      <c r="G688" s="440"/>
    </row>
    <row r="689" spans="1:7">
      <c r="A689" s="920"/>
      <c r="B689" s="920"/>
      <c r="C689" s="920"/>
      <c r="D689" s="298"/>
      <c r="E689" s="1490" t="s">
        <v>1687</v>
      </c>
      <c r="F689" s="1490"/>
      <c r="G689" s="440"/>
    </row>
    <row r="690" spans="1:7">
      <c r="A690" s="920"/>
      <c r="B690" s="920"/>
      <c r="C690" s="920"/>
      <c r="D690" s="298"/>
      <c r="E690" s="1490"/>
      <c r="F690" s="1490"/>
      <c r="G690" s="440"/>
    </row>
    <row r="691" spans="1:7">
      <c r="A691" s="920"/>
      <c r="B691" s="920"/>
      <c r="C691" s="920"/>
      <c r="D691" s="940"/>
      <c r="E691" s="442"/>
      <c r="G691" s="440"/>
    </row>
    <row r="692" spans="1:7" ht="14.25">
      <c r="A692" s="676"/>
      <c r="B692" s="1094" t="s">
        <v>748</v>
      </c>
      <c r="C692" s="920"/>
      <c r="D692" s="1485" t="s">
        <v>1688</v>
      </c>
      <c r="E692" s="1485"/>
      <c r="F692" s="1485"/>
      <c r="G692" s="440"/>
    </row>
    <row r="693" spans="1:7">
      <c r="A693" s="920"/>
      <c r="B693" s="920"/>
      <c r="C693" s="920"/>
      <c r="D693" s="1485"/>
      <c r="E693" s="1485"/>
      <c r="F693" s="1485"/>
      <c r="G693" s="440"/>
    </row>
    <row r="694" spans="1:7">
      <c r="A694" s="920"/>
      <c r="B694" s="920"/>
      <c r="C694" s="920"/>
      <c r="D694" s="1485"/>
      <c r="E694" s="1485"/>
      <c r="F694" s="1485"/>
      <c r="G694" s="440"/>
    </row>
    <row r="695" spans="1:7">
      <c r="A695" s="920"/>
      <c r="B695" s="920"/>
      <c r="C695" s="920"/>
      <c r="D695" s="442"/>
      <c r="G695" s="440"/>
    </row>
    <row r="696" spans="1:7" ht="14.25">
      <c r="A696" s="676"/>
      <c r="B696" s="1094" t="s">
        <v>1573</v>
      </c>
      <c r="C696" s="920"/>
      <c r="D696" s="1504" t="s">
        <v>1345</v>
      </c>
      <c r="E696" s="1504"/>
      <c r="F696" s="1504"/>
      <c r="G696" s="440"/>
    </row>
    <row r="697" spans="1:7" ht="14.25">
      <c r="A697" s="676"/>
      <c r="B697" s="920"/>
      <c r="C697" s="920"/>
      <c r="D697" s="1504" t="s">
        <v>1313</v>
      </c>
      <c r="E697" s="1504"/>
      <c r="F697" s="1504"/>
      <c r="G697" s="440"/>
    </row>
    <row r="698" spans="1:7">
      <c r="A698" s="920"/>
      <c r="B698" s="920"/>
      <c r="C698" s="920"/>
      <c r="D698" s="298"/>
      <c r="E698" s="1584" t="s">
        <v>1689</v>
      </c>
      <c r="F698" s="1584"/>
      <c r="G698" s="440"/>
    </row>
    <row r="699" spans="1:7">
      <c r="A699" s="920"/>
      <c r="B699" s="920"/>
      <c r="C699" s="920"/>
      <c r="D699" s="917"/>
      <c r="G699" s="440"/>
    </row>
    <row r="700" spans="1:7" ht="14.25">
      <c r="A700" s="676"/>
      <c r="B700" s="1094" t="s">
        <v>1573</v>
      </c>
      <c r="C700" s="920"/>
      <c r="D700" s="1537" t="s">
        <v>1690</v>
      </c>
      <c r="E700" s="1537"/>
      <c r="F700" s="1537"/>
      <c r="G700" s="440"/>
    </row>
    <row r="701" spans="1:7">
      <c r="A701" s="920"/>
      <c r="B701" s="920"/>
      <c r="C701" s="920"/>
      <c r="D701" s="1537"/>
      <c r="E701" s="1537"/>
      <c r="F701" s="1537"/>
      <c r="G701" s="440"/>
    </row>
    <row r="702" spans="1:7">
      <c r="A702" s="920"/>
      <c r="B702" s="920"/>
      <c r="C702" s="920"/>
      <c r="D702" s="1537"/>
      <c r="E702" s="1537"/>
      <c r="F702" s="1537"/>
      <c r="G702" s="440"/>
    </row>
    <row r="703" spans="1:7">
      <c r="A703" s="920"/>
      <c r="B703" s="920"/>
      <c r="C703" s="920"/>
      <c r="D703" s="1537"/>
      <c r="E703" s="1537"/>
      <c r="F703" s="1537"/>
      <c r="G703" s="440"/>
    </row>
    <row r="704" spans="1:7">
      <c r="A704" s="920"/>
      <c r="B704" s="920"/>
      <c r="C704" s="920"/>
      <c r="D704" s="1537"/>
      <c r="E704" s="1537"/>
      <c r="F704" s="1537"/>
      <c r="G704" s="440"/>
    </row>
    <row r="705" spans="1:7">
      <c r="A705" s="920"/>
      <c r="B705" s="920"/>
      <c r="C705" s="920"/>
      <c r="D705" s="1537"/>
      <c r="E705" s="1537"/>
      <c r="F705" s="1537"/>
      <c r="G705" s="440"/>
    </row>
    <row r="706" spans="1:7">
      <c r="A706" s="920"/>
      <c r="B706" s="920"/>
      <c r="C706" s="920"/>
      <c r="D706" s="1193"/>
      <c r="E706" s="1193"/>
      <c r="F706" s="1193"/>
      <c r="G706" s="440"/>
    </row>
    <row r="707" spans="1:7">
      <c r="A707" s="920"/>
      <c r="B707" s="1094" t="s">
        <v>1573</v>
      </c>
      <c r="C707" s="920"/>
      <c r="D707" s="1536" t="s">
        <v>1979</v>
      </c>
      <c r="E707" s="1536"/>
      <c r="F707" s="1536"/>
      <c r="G707" s="440"/>
    </row>
    <row r="708" spans="1:7">
      <c r="A708" s="920"/>
      <c r="B708" s="920"/>
      <c r="C708" s="920"/>
      <c r="D708" s="1536"/>
      <c r="E708" s="1536"/>
      <c r="F708" s="1536"/>
      <c r="G708" s="440"/>
    </row>
    <row r="709" spans="1:7">
      <c r="A709" s="920"/>
      <c r="B709" s="920"/>
      <c r="C709" s="920"/>
      <c r="D709" s="1120"/>
      <c r="E709" s="1120"/>
      <c r="F709" s="1120"/>
      <c r="G709" s="440"/>
    </row>
    <row r="710" spans="1:7" ht="14.25">
      <c r="A710" s="676"/>
      <c r="B710" s="1094" t="s">
        <v>748</v>
      </c>
      <c r="C710" s="920"/>
      <c r="D710" s="1537" t="s">
        <v>1691</v>
      </c>
      <c r="E710" s="1537"/>
      <c r="F710" s="1537"/>
      <c r="G710" s="440"/>
    </row>
    <row r="711" spans="1:7">
      <c r="A711" s="920"/>
      <c r="B711" s="920"/>
      <c r="C711" s="920"/>
      <c r="D711" s="1537"/>
      <c r="E711" s="1537"/>
      <c r="F711" s="1537"/>
      <c r="G711" s="440"/>
    </row>
    <row r="712" spans="1:7">
      <c r="A712" s="920"/>
      <c r="B712" s="920"/>
      <c r="C712" s="920"/>
      <c r="D712" s="1537"/>
      <c r="E712" s="1537"/>
      <c r="F712" s="1537"/>
      <c r="G712" s="440"/>
    </row>
    <row r="713" spans="1:7">
      <c r="A713" s="920"/>
      <c r="B713" s="920"/>
      <c r="C713" s="920"/>
      <c r="D713" s="1537"/>
      <c r="E713" s="1537"/>
      <c r="F713" s="1537"/>
      <c r="G713" s="440"/>
    </row>
    <row r="714" spans="1:7">
      <c r="A714" s="920"/>
      <c r="B714" s="920"/>
      <c r="C714" s="920"/>
      <c r="D714" s="1537"/>
      <c r="E714" s="1537"/>
      <c r="F714" s="1537"/>
      <c r="G714" s="440"/>
    </row>
    <row r="715" spans="1:7">
      <c r="A715" s="920"/>
      <c r="B715" s="920"/>
      <c r="C715" s="920"/>
      <c r="D715" s="1537"/>
      <c r="E715" s="1537"/>
      <c r="F715" s="1537"/>
      <c r="G715" s="440"/>
    </row>
    <row r="716" spans="1:7">
      <c r="A716" s="920"/>
      <c r="B716" s="920"/>
      <c r="C716" s="920"/>
      <c r="D716" s="1537"/>
      <c r="E716" s="1537"/>
      <c r="F716" s="1537"/>
      <c r="G716" s="440"/>
    </row>
    <row r="717" spans="1:7">
      <c r="A717" s="920"/>
      <c r="B717" s="920"/>
      <c r="C717" s="920"/>
      <c r="D717" s="1537"/>
      <c r="E717" s="1537"/>
      <c r="F717" s="1537"/>
      <c r="G717" s="440"/>
    </row>
    <row r="718" spans="1:7">
      <c r="A718" s="920"/>
      <c r="B718" s="920"/>
      <c r="C718" s="920"/>
      <c r="D718" s="1537"/>
      <c r="E718" s="1537"/>
      <c r="F718" s="1537"/>
      <c r="G718" s="440"/>
    </row>
    <row r="719" spans="1:7">
      <c r="A719" s="920"/>
      <c r="B719" s="920"/>
      <c r="C719" s="920"/>
      <c r="D719" s="1537"/>
      <c r="E719" s="1537"/>
      <c r="F719" s="1537"/>
      <c r="G719" s="440"/>
    </row>
    <row r="720" spans="1:7">
      <c r="A720" s="920"/>
      <c r="B720" s="920"/>
      <c r="C720" s="920"/>
      <c r="D720" s="1537"/>
      <c r="E720" s="1537"/>
      <c r="F720" s="1537"/>
      <c r="G720" s="440"/>
    </row>
    <row r="721" spans="1:11">
      <c r="A721" s="920"/>
      <c r="B721" s="920"/>
      <c r="C721" s="920"/>
      <c r="D721" s="1537"/>
      <c r="E721" s="1537"/>
      <c r="F721" s="1537"/>
      <c r="G721" s="440"/>
    </row>
    <row r="722" spans="1:11">
      <c r="A722" s="920"/>
      <c r="B722" s="920"/>
      <c r="C722" s="920"/>
      <c r="D722" s="1120"/>
      <c r="E722" s="1120"/>
      <c r="F722" s="1120"/>
      <c r="G722" s="440"/>
    </row>
    <row r="723" spans="1:11" s="17" customFormat="1">
      <c r="A723" s="966"/>
      <c r="B723" s="1094" t="s">
        <v>748</v>
      </c>
      <c r="C723" s="966"/>
      <c r="D723" s="1537" t="s">
        <v>1695</v>
      </c>
      <c r="E723" s="1537"/>
      <c r="F723" s="1537"/>
      <c r="G723" s="71"/>
      <c r="H723" s="975"/>
      <c r="I723" s="975"/>
      <c r="J723" s="975"/>
      <c r="K723" s="975"/>
    </row>
    <row r="724" spans="1:11" s="17" customFormat="1">
      <c r="A724" s="966"/>
      <c r="B724" s="966"/>
      <c r="C724" s="966"/>
      <c r="D724" s="1537"/>
      <c r="E724" s="1537"/>
      <c r="F724" s="1537"/>
      <c r="G724" s="71"/>
      <c r="H724" s="975"/>
      <c r="I724" s="975"/>
      <c r="J724" s="975"/>
      <c r="K724" s="975"/>
    </row>
    <row r="725" spans="1:11" s="17" customFormat="1">
      <c r="A725" s="966"/>
      <c r="B725" s="966"/>
      <c r="C725" s="966"/>
      <c r="D725" s="1120"/>
      <c r="E725" s="1120"/>
      <c r="F725" s="1120"/>
      <c r="G725" s="71"/>
      <c r="H725" s="975"/>
      <c r="I725" s="975"/>
      <c r="J725" s="975"/>
      <c r="K725" s="975"/>
    </row>
    <row r="726" spans="1:11" s="17" customFormat="1">
      <c r="A726" s="966"/>
      <c r="B726" s="1094" t="s">
        <v>748</v>
      </c>
      <c r="C726" s="966"/>
      <c r="D726" s="1537" t="s">
        <v>1696</v>
      </c>
      <c r="E726" s="1537"/>
      <c r="F726" s="1537"/>
      <c r="G726" s="71"/>
      <c r="H726" s="975"/>
      <c r="I726" s="975"/>
      <c r="J726" s="975"/>
      <c r="K726" s="975"/>
    </row>
    <row r="727" spans="1:11" s="17" customFormat="1">
      <c r="A727" s="966"/>
      <c r="B727" s="966"/>
      <c r="C727" s="966"/>
      <c r="D727" s="1537"/>
      <c r="E727" s="1537"/>
      <c r="F727" s="1537"/>
      <c r="G727" s="71"/>
      <c r="H727" s="975"/>
      <c r="I727" s="975"/>
      <c r="J727" s="975"/>
      <c r="K727" s="975"/>
    </row>
    <row r="728" spans="1:11" s="17" customFormat="1">
      <c r="A728" s="966"/>
      <c r="B728" s="966"/>
      <c r="C728" s="966"/>
      <c r="D728" s="1537"/>
      <c r="E728" s="1537"/>
      <c r="F728" s="1537"/>
      <c r="G728" s="71"/>
      <c r="H728" s="975"/>
      <c r="I728" s="975"/>
      <c r="J728" s="975"/>
      <c r="K728" s="975"/>
    </row>
    <row r="729" spans="1:11" s="17" customFormat="1">
      <c r="A729" s="966"/>
      <c r="B729" s="966"/>
      <c r="C729" s="966"/>
      <c r="D729" s="1120"/>
      <c r="E729" s="1120"/>
      <c r="F729" s="1120"/>
      <c r="G729" s="71"/>
      <c r="H729" s="975"/>
      <c r="I729" s="975"/>
      <c r="J729" s="975"/>
      <c r="K729" s="975"/>
    </row>
    <row r="730" spans="1:11" ht="14.25" customHeight="1">
      <c r="A730" s="676"/>
      <c r="B730" s="1094" t="s">
        <v>748</v>
      </c>
      <c r="C730" s="920"/>
      <c r="D730" s="1536" t="s">
        <v>2169</v>
      </c>
      <c r="E730" s="1536"/>
      <c r="F730" s="1536"/>
      <c r="G730" s="440"/>
    </row>
    <row r="731" spans="1:11">
      <c r="A731" s="920"/>
      <c r="B731" s="920"/>
      <c r="C731" s="920"/>
      <c r="D731" s="1536"/>
      <c r="E731" s="1536"/>
      <c r="F731" s="1536"/>
      <c r="G731" s="440"/>
    </row>
    <row r="732" spans="1:11">
      <c r="A732" s="920"/>
      <c r="B732" s="920"/>
      <c r="C732" s="920"/>
      <c r="D732" s="1536"/>
      <c r="E732" s="1536"/>
      <c r="F732" s="1536"/>
      <c r="G732" s="440"/>
    </row>
    <row r="733" spans="1:11">
      <c r="A733" s="920"/>
      <c r="B733" s="920"/>
      <c r="C733" s="920"/>
      <c r="D733" s="146"/>
      <c r="G733" s="440"/>
    </row>
    <row r="734" spans="1:11" ht="14.25">
      <c r="A734" s="676"/>
      <c r="B734" s="1094" t="s">
        <v>748</v>
      </c>
      <c r="C734" s="920"/>
      <c r="D734" s="1537" t="s">
        <v>1692</v>
      </c>
      <c r="E734" s="1537"/>
      <c r="F734" s="1537"/>
      <c r="G734" s="440"/>
    </row>
    <row r="735" spans="1:11">
      <c r="A735" s="920"/>
      <c r="B735" s="920"/>
      <c r="C735" s="920"/>
      <c r="D735" s="1537"/>
      <c r="E735" s="1537"/>
      <c r="F735" s="1537"/>
      <c r="G735" s="440"/>
    </row>
    <row r="736" spans="1:11">
      <c r="A736" s="920"/>
      <c r="B736" s="920"/>
      <c r="C736" s="920"/>
      <c r="D736" s="1537"/>
      <c r="E736" s="1537"/>
      <c r="F736" s="1537"/>
      <c r="G736" s="440"/>
    </row>
    <row r="737" spans="1:11">
      <c r="A737" s="920"/>
      <c r="B737" s="920"/>
      <c r="C737" s="920"/>
      <c r="D737" s="917"/>
      <c r="G737" s="440"/>
    </row>
    <row r="738" spans="1:11" ht="14.25">
      <c r="A738" s="676"/>
      <c r="B738" s="1094" t="s">
        <v>748</v>
      </c>
      <c r="C738" s="920"/>
      <c r="D738" s="1485" t="s">
        <v>1693</v>
      </c>
      <c r="E738" s="1485"/>
      <c r="F738" s="1485"/>
      <c r="G738" s="440"/>
    </row>
    <row r="739" spans="1:11">
      <c r="A739" s="920"/>
      <c r="B739" s="920"/>
      <c r="C739" s="920"/>
      <c r="D739" s="1485"/>
      <c r="E739" s="1485"/>
      <c r="F739" s="1485"/>
      <c r="G739" s="440"/>
    </row>
    <row r="740" spans="1:11">
      <c r="A740" s="920"/>
      <c r="B740" s="920"/>
      <c r="C740" s="920"/>
      <c r="D740" s="1485"/>
      <c r="E740" s="1485"/>
      <c r="F740" s="1485"/>
      <c r="G740" s="440"/>
    </row>
    <row r="741" spans="1:11">
      <c r="A741" s="920"/>
      <c r="B741" s="920"/>
      <c r="C741" s="920"/>
      <c r="D741" s="1485"/>
      <c r="E741" s="1485"/>
      <c r="F741" s="1485"/>
      <c r="G741" s="440"/>
    </row>
    <row r="742" spans="1:11">
      <c r="A742" s="920"/>
      <c r="B742" s="920"/>
      <c r="C742" s="920"/>
      <c r="D742" s="442"/>
      <c r="G742" s="440"/>
    </row>
    <row r="743" spans="1:11" s="17" customFormat="1" ht="14.25">
      <c r="A743" s="964"/>
      <c r="B743" s="1094" t="s">
        <v>748</v>
      </c>
      <c r="C743" s="966"/>
      <c r="D743" s="1536" t="s">
        <v>1915</v>
      </c>
      <c r="E743" s="1537"/>
      <c r="F743" s="1537"/>
      <c r="G743" s="71"/>
      <c r="H743" s="975"/>
      <c r="I743" s="975"/>
      <c r="J743" s="975"/>
      <c r="K743" s="975"/>
    </row>
    <row r="744" spans="1:11" s="17" customFormat="1">
      <c r="A744" s="966"/>
      <c r="B744" s="966"/>
      <c r="C744" s="966"/>
      <c r="D744" s="1537"/>
      <c r="E744" s="1537"/>
      <c r="F744" s="1537"/>
      <c r="G744" s="71"/>
      <c r="H744" s="975"/>
      <c r="I744" s="975"/>
      <c r="J744" s="975"/>
      <c r="K744" s="975"/>
    </row>
    <row r="745" spans="1:11" s="17" customFormat="1">
      <c r="A745" s="966"/>
      <c r="B745" s="966"/>
      <c r="C745" s="966"/>
      <c r="D745" s="1537"/>
      <c r="E745" s="1537"/>
      <c r="F745" s="1537"/>
      <c r="G745" s="71"/>
      <c r="H745" s="975"/>
      <c r="I745" s="975"/>
      <c r="J745" s="975"/>
      <c r="K745" s="975"/>
    </row>
    <row r="746" spans="1:11" s="17" customFormat="1">
      <c r="A746" s="966"/>
      <c r="B746" s="966"/>
      <c r="C746" s="966"/>
      <c r="D746" s="1537"/>
      <c r="E746" s="1537"/>
      <c r="F746" s="1537"/>
      <c r="G746" s="71"/>
      <c r="H746" s="975"/>
      <c r="I746" s="975"/>
      <c r="J746" s="975"/>
      <c r="K746" s="975"/>
    </row>
    <row r="747" spans="1:11" s="17" customFormat="1">
      <c r="A747" s="966"/>
      <c r="B747" s="966"/>
      <c r="C747" s="966"/>
      <c r="D747" s="1537"/>
      <c r="E747" s="1537"/>
      <c r="F747" s="1537"/>
      <c r="G747" s="71"/>
      <c r="H747" s="975"/>
      <c r="I747" s="975"/>
      <c r="J747" s="975"/>
      <c r="K747" s="975"/>
    </row>
    <row r="748" spans="1:11" s="17" customFormat="1">
      <c r="A748" s="966"/>
      <c r="B748" s="966"/>
      <c r="C748" s="966"/>
      <c r="D748" s="1537"/>
      <c r="E748" s="1537"/>
      <c r="F748" s="1537"/>
      <c r="G748" s="71"/>
      <c r="H748" s="975"/>
      <c r="I748" s="975"/>
      <c r="J748" s="975"/>
      <c r="K748" s="975"/>
    </row>
    <row r="749" spans="1:11" s="17" customFormat="1">
      <c r="A749" s="966"/>
      <c r="B749" s="966"/>
      <c r="C749" s="966"/>
      <c r="D749" s="1537"/>
      <c r="E749" s="1537"/>
      <c r="F749" s="1537"/>
      <c r="G749" s="71"/>
      <c r="H749" s="975"/>
      <c r="I749" s="975"/>
      <c r="J749" s="975"/>
      <c r="K749" s="975"/>
    </row>
    <row r="750" spans="1:11" s="17" customFormat="1">
      <c r="A750" s="966"/>
      <c r="B750" s="966"/>
      <c r="C750" s="966"/>
      <c r="D750" s="1538" t="s">
        <v>1694</v>
      </c>
      <c r="E750" s="1538"/>
      <c r="F750" s="1538"/>
      <c r="G750" s="71"/>
      <c r="H750" s="975"/>
      <c r="I750" s="975"/>
      <c r="J750" s="975"/>
      <c r="K750" s="975"/>
    </row>
    <row r="751" spans="1:11" s="17" customFormat="1">
      <c r="A751" s="966"/>
      <c r="B751" s="966"/>
      <c r="C751" s="966"/>
      <c r="D751" s="981"/>
      <c r="E751" s="981"/>
      <c r="F751" s="981"/>
      <c r="G751" s="71"/>
      <c r="H751" s="975"/>
      <c r="I751" s="975"/>
      <c r="J751" s="975"/>
      <c r="K751" s="975"/>
    </row>
    <row r="752" spans="1:11">
      <c r="A752" s="1518" t="s">
        <v>1592</v>
      </c>
      <c r="B752" s="1518"/>
      <c r="C752" s="1518"/>
      <c r="D752" s="1518"/>
      <c r="E752" s="1518"/>
      <c r="F752" s="1518"/>
      <c r="G752" s="1518"/>
    </row>
    <row r="753" spans="1:9">
      <c r="A753" s="920"/>
      <c r="B753" s="920"/>
      <c r="C753" s="920"/>
      <c r="D753" s="927"/>
    </row>
    <row r="754" spans="1:9">
      <c r="B754" s="920"/>
      <c r="C754" s="920"/>
      <c r="D754" s="1535" t="s">
        <v>1634</v>
      </c>
      <c r="E754" s="1535"/>
      <c r="F754" s="1535"/>
    </row>
    <row r="755" spans="1:9">
      <c r="A755" s="920"/>
      <c r="B755" s="920"/>
      <c r="C755" s="920"/>
      <c r="D755" s="1524" t="s">
        <v>1637</v>
      </c>
      <c r="E755" s="1524"/>
      <c r="F755" s="1524"/>
    </row>
    <row r="756" spans="1:9">
      <c r="A756" s="920"/>
      <c r="B756" s="920"/>
      <c r="C756" s="920"/>
      <c r="D756" s="442"/>
    </row>
    <row r="757" spans="1:9" ht="14.25">
      <c r="A757" s="676"/>
      <c r="B757" s="1094" t="s">
        <v>1573</v>
      </c>
      <c r="D757" s="1485" t="s">
        <v>1635</v>
      </c>
      <c r="E757" s="1485"/>
      <c r="F757" s="1485"/>
    </row>
    <row r="758" spans="1:9">
      <c r="D758" s="1485"/>
      <c r="E758" s="1485"/>
      <c r="F758" s="1485"/>
    </row>
    <row r="759" spans="1:9">
      <c r="D759" s="1485"/>
      <c r="E759" s="1485"/>
      <c r="F759" s="1485"/>
    </row>
    <row r="760" spans="1:9">
      <c r="D760" s="1485"/>
      <c r="E760" s="1485"/>
      <c r="F760" s="1485"/>
    </row>
    <row r="761" spans="1:9">
      <c r="D761" s="1485"/>
      <c r="E761" s="1485"/>
      <c r="F761" s="1485"/>
      <c r="G761" s="444"/>
    </row>
    <row r="762" spans="1:9" ht="14.45" customHeight="1">
      <c r="D762" s="1485"/>
      <c r="E762" s="1485"/>
      <c r="F762" s="1485"/>
      <c r="G762" s="444"/>
    </row>
    <row r="763" spans="1:9">
      <c r="D763" s="442"/>
      <c r="E763" s="442"/>
      <c r="F763" s="442"/>
      <c r="G763" s="444"/>
    </row>
    <row r="764" spans="1:9" s="1413" customFormat="1" ht="12.75" customHeight="1">
      <c r="A764" s="808"/>
      <c r="B764" s="1094" t="s">
        <v>1573</v>
      </c>
      <c r="C764" s="1420"/>
      <c r="D764" s="1599" t="s">
        <v>2137</v>
      </c>
      <c r="E764" s="1599"/>
      <c r="F764" s="1599"/>
      <c r="G764" s="1213"/>
      <c r="H764" s="749"/>
      <c r="I764" s="749"/>
    </row>
    <row r="765" spans="1:9" s="1413" customFormat="1">
      <c r="A765" s="808"/>
      <c r="B765" s="808"/>
      <c r="C765" s="1420"/>
      <c r="D765" s="1599"/>
      <c r="E765" s="1599"/>
      <c r="F765" s="1599"/>
      <c r="G765" s="1213"/>
      <c r="H765" s="749"/>
      <c r="I765" s="749"/>
    </row>
    <row r="766" spans="1:9" s="1413" customFormat="1">
      <c r="A766" s="808"/>
      <c r="B766" s="808"/>
      <c r="C766" s="1420"/>
      <c r="D766" s="1599"/>
      <c r="E766" s="1599"/>
      <c r="F766" s="1599"/>
      <c r="G766" s="1213"/>
      <c r="H766" s="749"/>
      <c r="I766" s="749"/>
    </row>
    <row r="767" spans="1:9" s="1413" customFormat="1">
      <c r="A767" s="808"/>
      <c r="B767" s="808"/>
      <c r="C767" s="1420"/>
      <c r="D767" s="1599"/>
      <c r="E767" s="1599"/>
      <c r="F767" s="1599"/>
      <c r="G767" s="1213"/>
      <c r="H767" s="749"/>
      <c r="I767" s="749"/>
    </row>
    <row r="768" spans="1:9" s="437" customFormat="1">
      <c r="A768" s="441"/>
      <c r="B768" s="441"/>
      <c r="C768" s="441"/>
      <c r="D768" s="442"/>
      <c r="E768" s="444"/>
      <c r="F768" s="444"/>
      <c r="G768" s="434"/>
    </row>
    <row r="769" spans="1:11" s="437" customFormat="1" ht="14.45" customHeight="1">
      <c r="A769" s="676"/>
      <c r="B769" s="1094" t="s">
        <v>748</v>
      </c>
      <c r="C769" s="441"/>
      <c r="D769" s="1559" t="s">
        <v>2138</v>
      </c>
      <c r="E769" s="1560"/>
      <c r="F769" s="1560"/>
      <c r="G769" s="434"/>
    </row>
    <row r="770" spans="1:11" s="437" customFormat="1">
      <c r="A770" s="441"/>
      <c r="B770" s="441"/>
      <c r="C770" s="441"/>
      <c r="D770" s="1560"/>
      <c r="E770" s="1560"/>
      <c r="F770" s="1560"/>
      <c r="G770" s="434"/>
    </row>
    <row r="771" spans="1:11" s="437" customFormat="1">
      <c r="A771" s="441"/>
      <c r="B771" s="441"/>
      <c r="C771" s="441"/>
      <c r="D771" s="1560"/>
      <c r="E771" s="1560"/>
      <c r="F771" s="1560"/>
      <c r="G771" s="434"/>
    </row>
    <row r="772" spans="1:11" s="437" customFormat="1">
      <c r="A772" s="441"/>
      <c r="B772" s="441"/>
      <c r="C772" s="441"/>
      <c r="D772" s="442"/>
      <c r="E772" s="444"/>
      <c r="F772" s="444"/>
      <c r="G772" s="434"/>
    </row>
    <row r="773" spans="1:11" s="437" customFormat="1" ht="14.25">
      <c r="A773" s="676"/>
      <c r="B773" s="1094" t="s">
        <v>748</v>
      </c>
      <c r="C773" s="441"/>
      <c r="D773" s="1487" t="s">
        <v>1636</v>
      </c>
      <c r="E773" s="1487"/>
      <c r="F773" s="1487"/>
      <c r="G773" s="434"/>
    </row>
    <row r="774" spans="1:11" s="437" customFormat="1">
      <c r="A774" s="441"/>
      <c r="B774" s="441"/>
      <c r="C774" s="441"/>
      <c r="D774" s="1487"/>
      <c r="E774" s="1487"/>
      <c r="F774" s="1487"/>
      <c r="G774" s="434"/>
    </row>
    <row r="775" spans="1:11" s="437" customFormat="1">
      <c r="A775" s="441"/>
      <c r="B775" s="441"/>
      <c r="C775" s="441"/>
      <c r="D775" s="1099"/>
      <c r="E775" s="1099"/>
      <c r="F775" s="1099"/>
      <c r="G775" s="434"/>
    </row>
    <row r="776" spans="1:11" s="437" customFormat="1">
      <c r="A776" s="441"/>
      <c r="B776" s="1094" t="s">
        <v>748</v>
      </c>
      <c r="C776" s="441"/>
      <c r="D776" s="1486" t="s">
        <v>1980</v>
      </c>
      <c r="E776" s="1487"/>
      <c r="F776" s="1487"/>
      <c r="G776" s="434"/>
    </row>
    <row r="777" spans="1:11" s="437" customFormat="1">
      <c r="A777" s="441"/>
      <c r="B777" s="441"/>
      <c r="C777" s="441"/>
      <c r="D777" s="1487"/>
      <c r="E777" s="1487"/>
      <c r="F777" s="1487"/>
      <c r="G777" s="434"/>
    </row>
    <row r="778" spans="1:11" s="437" customFormat="1">
      <c r="A778" s="441"/>
      <c r="B778" s="441"/>
      <c r="C778" s="441"/>
      <c r="D778" s="1487"/>
      <c r="E778" s="1487"/>
      <c r="F778" s="1487"/>
      <c r="G778" s="434"/>
    </row>
    <row r="779" spans="1:11" s="437" customFormat="1">
      <c r="A779" s="441"/>
      <c r="B779" s="441"/>
      <c r="C779" s="441"/>
      <c r="D779" s="1099"/>
      <c r="E779" s="1099"/>
      <c r="F779" s="1099"/>
      <c r="G779" s="434"/>
    </row>
    <row r="780" spans="1:11" s="437" customFormat="1">
      <c r="A780" s="1518" t="s">
        <v>1791</v>
      </c>
      <c r="B780" s="1518"/>
      <c r="C780" s="1518"/>
      <c r="D780" s="1518"/>
      <c r="E780" s="1518"/>
      <c r="F780" s="1518"/>
      <c r="G780" s="1518"/>
    </row>
    <row r="781" spans="1:11">
      <c r="A781" s="920"/>
      <c r="B781" s="920"/>
      <c r="C781" s="920"/>
      <c r="D781" s="934"/>
      <c r="F781" s="933"/>
    </row>
    <row r="782" spans="1:11" ht="13.7" customHeight="1">
      <c r="A782" s="442"/>
      <c r="B782" s="930"/>
      <c r="C782" s="930"/>
      <c r="D782" s="1600" t="s">
        <v>1792</v>
      </c>
      <c r="E782" s="1600"/>
      <c r="F782" s="1600"/>
    </row>
    <row r="783" spans="1:11" customFormat="1">
      <c r="A783" s="441"/>
      <c r="B783" s="486"/>
      <c r="C783" s="486"/>
      <c r="D783" s="1601" t="s">
        <v>1781</v>
      </c>
      <c r="E783" s="1601"/>
      <c r="F783" s="1601"/>
      <c r="G783" s="479"/>
      <c r="H783" s="480"/>
      <c r="I783" s="480"/>
      <c r="J783" s="480"/>
      <c r="K783" s="480"/>
    </row>
    <row r="784" spans="1:11" customFormat="1" ht="14.25">
      <c r="A784" s="587"/>
      <c r="B784" s="486"/>
      <c r="C784" s="486"/>
      <c r="D784" s="848"/>
      <c r="E784" s="590"/>
      <c r="F784" s="590"/>
      <c r="G784" s="479"/>
      <c r="H784" s="480"/>
      <c r="I784" s="480"/>
      <c r="J784" s="480"/>
      <c r="K784" s="480"/>
    </row>
    <row r="785" spans="1:11" customFormat="1" ht="14.25">
      <c r="A785" s="587"/>
      <c r="B785" s="1094" t="s">
        <v>1573</v>
      </c>
      <c r="C785" s="486"/>
      <c r="D785" s="1512" t="s">
        <v>1793</v>
      </c>
      <c r="E785" s="1512"/>
      <c r="F785" s="1512"/>
      <c r="G785" s="479"/>
      <c r="H785" s="480"/>
      <c r="I785" s="480"/>
      <c r="J785" s="480"/>
      <c r="K785" s="480"/>
    </row>
    <row r="786" spans="1:11" customFormat="1" ht="14.25">
      <c r="A786" s="587"/>
      <c r="B786" s="486"/>
      <c r="C786" s="486"/>
      <c r="D786" s="1512"/>
      <c r="E786" s="1512"/>
      <c r="F786" s="1512"/>
      <c r="G786" s="479"/>
      <c r="H786" s="480"/>
      <c r="I786" s="480"/>
      <c r="J786" s="480"/>
      <c r="K786" s="480"/>
    </row>
    <row r="787" spans="1:11" customFormat="1" ht="14.25">
      <c r="A787" s="587"/>
      <c r="B787" s="486"/>
      <c r="C787" s="486"/>
      <c r="D787" s="1512"/>
      <c r="E787" s="1512"/>
      <c r="F787" s="1512"/>
      <c r="G787" s="479"/>
      <c r="H787" s="480"/>
      <c r="I787" s="480"/>
      <c r="J787" s="480"/>
      <c r="K787" s="480"/>
    </row>
    <row r="788" spans="1:11" customFormat="1" ht="14.25">
      <c r="A788" s="587"/>
      <c r="B788" s="486"/>
      <c r="C788" s="486"/>
      <c r="D788" s="442"/>
      <c r="E788" s="590"/>
      <c r="F788" s="590"/>
      <c r="G788" s="479"/>
      <c r="H788" s="480"/>
      <c r="I788" s="480"/>
      <c r="J788" s="480"/>
      <c r="K788" s="480"/>
    </row>
    <row r="789" spans="1:11" customFormat="1" ht="14.25">
      <c r="A789" s="587"/>
      <c r="B789" s="1094" t="s">
        <v>748</v>
      </c>
      <c r="C789" s="486"/>
      <c r="D789" s="1512" t="s">
        <v>1797</v>
      </c>
      <c r="E789" s="1512"/>
      <c r="F789" s="1512"/>
      <c r="G789" s="479"/>
      <c r="H789" s="480"/>
      <c r="I789" s="480"/>
      <c r="J789" s="480"/>
      <c r="K789" s="480"/>
    </row>
    <row r="790" spans="1:11" customFormat="1" ht="14.25">
      <c r="A790" s="587"/>
      <c r="B790" s="486"/>
      <c r="C790" s="486"/>
      <c r="D790" s="1512"/>
      <c r="E790" s="1512"/>
      <c r="F790" s="1512"/>
      <c r="G790" s="479"/>
      <c r="H790" s="480"/>
      <c r="I790" s="480"/>
      <c r="J790" s="480"/>
      <c r="K790" s="480"/>
    </row>
    <row r="791" spans="1:11" customFormat="1" ht="14.25">
      <c r="A791" s="587"/>
      <c r="B791" s="486"/>
      <c r="C791" s="486"/>
      <c r="D791" s="1512"/>
      <c r="E791" s="1512"/>
      <c r="F791" s="1512"/>
      <c r="G791" s="479"/>
      <c r="H791" s="480"/>
      <c r="I791" s="480"/>
      <c r="J791" s="480"/>
      <c r="K791" s="480"/>
    </row>
    <row r="792" spans="1:11" customFormat="1" ht="14.25">
      <c r="A792" s="587"/>
      <c r="B792" s="486"/>
      <c r="C792" s="486"/>
      <c r="D792" s="1131"/>
      <c r="E792" s="1131"/>
      <c r="F792" s="1131"/>
      <c r="G792" s="479"/>
      <c r="H792" s="480"/>
      <c r="I792" s="480"/>
      <c r="J792" s="480"/>
      <c r="K792" s="480"/>
    </row>
    <row r="793" spans="1:11" s="2" customFormat="1" ht="14.45" customHeight="1">
      <c r="A793" s="964"/>
      <c r="B793" s="1094" t="s">
        <v>748</v>
      </c>
      <c r="C793" s="1179"/>
      <c r="D793" s="1519" t="s">
        <v>1935</v>
      </c>
      <c r="E793" s="1519"/>
      <c r="F793" s="1519"/>
      <c r="G793" s="1180"/>
      <c r="H793" s="749"/>
      <c r="I793" s="749"/>
      <c r="J793" s="749"/>
      <c r="K793" s="749"/>
    </row>
    <row r="794" spans="1:11" s="2" customFormat="1" ht="14.25">
      <c r="A794" s="964"/>
      <c r="B794" s="964"/>
      <c r="C794" s="1179"/>
      <c r="D794" s="1519"/>
      <c r="E794" s="1519"/>
      <c r="F794" s="1519"/>
      <c r="G794" s="1180"/>
      <c r="H794" s="749"/>
      <c r="I794" s="749"/>
      <c r="J794" s="749"/>
      <c r="K794" s="749"/>
    </row>
    <row r="795" spans="1:11" s="2" customFormat="1" ht="14.25">
      <c r="A795" s="964"/>
      <c r="B795" s="964"/>
      <c r="C795" s="1179"/>
      <c r="D795" s="1519"/>
      <c r="E795" s="1519"/>
      <c r="F795" s="1519"/>
      <c r="G795" s="1180"/>
      <c r="H795" s="749"/>
      <c r="I795" s="749"/>
      <c r="J795" s="749"/>
      <c r="K795" s="749"/>
    </row>
    <row r="796" spans="1:11" s="2" customFormat="1" ht="14.25">
      <c r="A796" s="964"/>
      <c r="B796" s="964"/>
      <c r="C796" s="1179"/>
      <c r="D796" s="1181"/>
      <c r="E796" s="7"/>
      <c r="F796" s="7"/>
      <c r="G796" s="1180"/>
      <c r="H796" s="749"/>
      <c r="I796" s="749"/>
      <c r="J796" s="749"/>
      <c r="K796" s="749"/>
    </row>
    <row r="797" spans="1:11" customFormat="1" ht="14.25">
      <c r="A797" s="587"/>
      <c r="B797" s="1094" t="s">
        <v>748</v>
      </c>
      <c r="C797" s="486"/>
      <c r="D797" s="1512" t="s">
        <v>1798</v>
      </c>
      <c r="E797" s="1512"/>
      <c r="F797" s="1512"/>
      <c r="G797" s="479"/>
      <c r="H797" s="480"/>
      <c r="I797" s="480"/>
      <c r="J797" s="480"/>
      <c r="K797" s="480"/>
    </row>
    <row r="798" spans="1:11" customFormat="1" ht="14.25">
      <c r="A798" s="587"/>
      <c r="B798" s="486"/>
      <c r="C798" s="486"/>
      <c r="D798" s="1512"/>
      <c r="E798" s="1512"/>
      <c r="F798" s="1512"/>
      <c r="G798" s="479"/>
      <c r="H798" s="480"/>
      <c r="I798" s="480"/>
      <c r="J798" s="480"/>
      <c r="K798" s="480"/>
    </row>
    <row r="799" spans="1:11" customFormat="1" ht="14.25">
      <c r="A799" s="587"/>
      <c r="B799" s="486"/>
      <c r="C799" s="486"/>
      <c r="D799" s="1512"/>
      <c r="E799" s="1512"/>
      <c r="F799" s="1512"/>
      <c r="G799" s="479"/>
      <c r="H799" s="480"/>
      <c r="I799" s="480"/>
      <c r="J799" s="480"/>
      <c r="K799" s="480"/>
    </row>
    <row r="800" spans="1:11" customFormat="1" ht="14.25">
      <c r="A800" s="587"/>
      <c r="B800" s="486"/>
      <c r="C800" s="486"/>
      <c r="D800" s="1512"/>
      <c r="E800" s="1512"/>
      <c r="F800" s="1512"/>
      <c r="G800" s="479"/>
      <c r="H800" s="480"/>
      <c r="I800" s="480"/>
      <c r="J800" s="480"/>
      <c r="K800" s="480"/>
    </row>
    <row r="801" spans="1:11" customFormat="1" ht="14.25">
      <c r="A801" s="587"/>
      <c r="B801" s="486"/>
      <c r="C801" s="486"/>
      <c r="D801" s="1512"/>
      <c r="E801" s="1512"/>
      <c r="F801" s="1512"/>
      <c r="G801" s="479"/>
      <c r="H801" s="480"/>
      <c r="I801" s="480"/>
      <c r="J801" s="480"/>
      <c r="K801" s="480"/>
    </row>
    <row r="802" spans="1:11" customFormat="1" ht="14.25">
      <c r="A802" s="587"/>
      <c r="B802" s="486"/>
      <c r="C802" s="486"/>
      <c r="D802" s="1131"/>
      <c r="E802" s="1131"/>
      <c r="F802" s="1131"/>
      <c r="G802" s="479"/>
      <c r="H802" s="480"/>
      <c r="I802" s="480"/>
      <c r="J802" s="480"/>
      <c r="K802" s="480"/>
    </row>
    <row r="803" spans="1:11" customFormat="1" ht="14.25">
      <c r="A803" s="587"/>
      <c r="B803" s="1094" t="s">
        <v>748</v>
      </c>
      <c r="C803" s="486"/>
      <c r="D803" s="1512" t="s">
        <v>1796</v>
      </c>
      <c r="E803" s="1512"/>
      <c r="F803" s="1512"/>
      <c r="G803" s="479"/>
      <c r="H803" s="480"/>
      <c r="I803" s="480"/>
      <c r="J803" s="480"/>
      <c r="K803" s="480"/>
    </row>
    <row r="804" spans="1:11" customFormat="1" ht="14.25">
      <c r="A804" s="587"/>
      <c r="B804" s="486"/>
      <c r="C804" s="486"/>
      <c r="D804" s="1512"/>
      <c r="E804" s="1512"/>
      <c r="F804" s="1512"/>
      <c r="G804" s="479"/>
      <c r="H804" s="480"/>
      <c r="I804" s="480"/>
      <c r="J804" s="480"/>
      <c r="K804" s="480"/>
    </row>
    <row r="805" spans="1:11" customFormat="1" ht="14.25">
      <c r="A805" s="587"/>
      <c r="B805" s="486"/>
      <c r="C805" s="486"/>
      <c r="D805" s="1512"/>
      <c r="E805" s="1512"/>
      <c r="F805" s="1512"/>
      <c r="G805" s="479"/>
      <c r="H805" s="480"/>
      <c r="I805" s="480"/>
      <c r="J805" s="480"/>
      <c r="K805" s="480"/>
    </row>
    <row r="806" spans="1:11" customFormat="1" ht="14.25">
      <c r="A806" s="587"/>
      <c r="B806" s="486"/>
      <c r="C806" s="486"/>
      <c r="D806" s="1512"/>
      <c r="E806" s="1512"/>
      <c r="F806" s="1512"/>
      <c r="G806" s="479"/>
      <c r="H806" s="480"/>
      <c r="I806" s="480"/>
      <c r="J806" s="480"/>
      <c r="K806" s="480"/>
    </row>
    <row r="807" spans="1:11" customFormat="1" ht="14.25">
      <c r="A807" s="587"/>
      <c r="B807" s="486"/>
      <c r="C807" s="486"/>
      <c r="D807" s="1512"/>
      <c r="E807" s="1512"/>
      <c r="F807" s="1512"/>
      <c r="G807" s="479"/>
      <c r="H807" s="480"/>
      <c r="I807" s="480"/>
      <c r="J807" s="480"/>
      <c r="K807" s="480"/>
    </row>
    <row r="808" spans="1:11" customFormat="1" ht="13.5" customHeight="1">
      <c r="A808" s="485"/>
      <c r="B808" s="486"/>
      <c r="C808" s="486"/>
      <c r="D808" s="1512"/>
      <c r="E808" s="1512"/>
      <c r="F808" s="1512"/>
      <c r="G808" s="479"/>
      <c r="H808" s="480"/>
      <c r="I808" s="480"/>
      <c r="J808" s="480"/>
      <c r="K808" s="480"/>
    </row>
    <row r="809" spans="1:11" customFormat="1">
      <c r="A809" s="1416"/>
      <c r="B809" s="486"/>
      <c r="C809" s="486"/>
      <c r="D809" s="1414"/>
      <c r="E809" s="1414"/>
      <c r="F809" s="1414"/>
      <c r="G809" s="479"/>
      <c r="H809" s="480"/>
      <c r="I809" s="480"/>
      <c r="J809" s="480"/>
      <c r="K809" s="480"/>
    </row>
    <row r="810" spans="1:11" s="1413" customFormat="1" ht="14.25">
      <c r="A810" s="964"/>
      <c r="B810" s="1094" t="s">
        <v>748</v>
      </c>
      <c r="C810" s="1179"/>
      <c r="D810" s="1519" t="s">
        <v>2139</v>
      </c>
      <c r="E810" s="1519"/>
      <c r="F810" s="1519"/>
      <c r="G810" s="1180"/>
      <c r="H810" s="749"/>
      <c r="I810" s="749"/>
    </row>
    <row r="811" spans="1:11" s="1413" customFormat="1" ht="14.25">
      <c r="A811" s="964"/>
      <c r="B811" s="964"/>
      <c r="C811" s="1179"/>
      <c r="D811" s="1519"/>
      <c r="E811" s="1519"/>
      <c r="F811" s="1519"/>
      <c r="G811" s="1180"/>
      <c r="H811" s="749"/>
      <c r="I811" s="749"/>
    </row>
    <row r="812" spans="1:11" s="1413" customFormat="1" ht="14.25">
      <c r="A812" s="964"/>
      <c r="B812" s="964"/>
      <c r="C812" s="1179"/>
      <c r="D812" s="1519"/>
      <c r="E812" s="1519"/>
      <c r="F812" s="1519"/>
      <c r="G812" s="1180"/>
      <c r="H812" s="749"/>
      <c r="I812" s="749"/>
    </row>
    <row r="813" spans="1:11" s="1413" customFormat="1" ht="14.25">
      <c r="A813" s="964"/>
      <c r="B813" s="964"/>
      <c r="C813" s="1179"/>
      <c r="D813" s="1519"/>
      <c r="E813" s="1519"/>
      <c r="F813" s="1519"/>
      <c r="G813" s="1180"/>
      <c r="H813" s="749"/>
      <c r="I813" s="749"/>
    </row>
    <row r="814" spans="1:11" s="1413" customFormat="1" ht="14.25">
      <c r="A814" s="964"/>
      <c r="B814" s="964"/>
      <c r="C814" s="1179"/>
      <c r="D814" s="1519"/>
      <c r="E814" s="1519"/>
      <c r="F814" s="1519"/>
      <c r="G814" s="1180"/>
      <c r="H814" s="749"/>
      <c r="I814" s="749"/>
    </row>
    <row r="815" spans="1:11" customFormat="1">
      <c r="A815" s="485"/>
      <c r="B815" s="486"/>
      <c r="C815" s="486"/>
      <c r="D815" s="442"/>
      <c r="E815" s="590"/>
      <c r="F815" s="590"/>
      <c r="G815" s="479"/>
      <c r="H815" s="480"/>
      <c r="I815" s="480"/>
      <c r="J815" s="480"/>
      <c r="K815" s="480"/>
    </row>
    <row r="816" spans="1:11" customFormat="1" ht="14.45" customHeight="1">
      <c r="A816" s="587"/>
      <c r="B816" s="1094" t="s">
        <v>1573</v>
      </c>
      <c r="C816" s="486"/>
      <c r="D816" s="1512" t="s">
        <v>1794</v>
      </c>
      <c r="E816" s="1512"/>
      <c r="F816" s="1512"/>
      <c r="G816" s="479"/>
      <c r="H816" s="480"/>
      <c r="I816" s="480"/>
      <c r="J816" s="480"/>
      <c r="K816" s="480"/>
    </row>
    <row r="817" spans="1:11" customFormat="1" ht="14.25">
      <c r="A817" s="587"/>
      <c r="B817" s="486"/>
      <c r="C817" s="486"/>
      <c r="D817" s="1512"/>
      <c r="E817" s="1512"/>
      <c r="F817" s="1512"/>
      <c r="G817" s="479"/>
      <c r="H817" s="480"/>
      <c r="I817" s="480"/>
      <c r="J817" s="480"/>
      <c r="K817" s="480"/>
    </row>
    <row r="818" spans="1:11" customFormat="1" ht="14.25">
      <c r="A818" s="587"/>
      <c r="B818" s="486"/>
      <c r="C818" s="486"/>
      <c r="D818" s="1512"/>
      <c r="E818" s="1512"/>
      <c r="F818" s="1512"/>
      <c r="G818" s="479"/>
      <c r="H818" s="480"/>
      <c r="I818" s="480"/>
      <c r="J818" s="480"/>
      <c r="K818" s="480"/>
    </row>
    <row r="819" spans="1:11" customFormat="1" ht="14.25">
      <c r="A819" s="587"/>
      <c r="B819" s="486"/>
      <c r="C819" s="486"/>
      <c r="D819" s="1512"/>
      <c r="E819" s="1512"/>
      <c r="F819" s="1512"/>
      <c r="G819" s="479"/>
      <c r="H819" s="480"/>
      <c r="I819" s="480"/>
      <c r="J819" s="480"/>
      <c r="K819" s="480"/>
    </row>
    <row r="820" spans="1:11" customFormat="1" ht="14.25">
      <c r="A820" s="587"/>
      <c r="B820" s="486"/>
      <c r="C820" s="486"/>
      <c r="D820" s="442"/>
      <c r="E820" s="590"/>
      <c r="F820" s="590"/>
      <c r="G820" s="479"/>
      <c r="H820" s="480"/>
      <c r="I820" s="480"/>
      <c r="J820" s="480"/>
      <c r="K820" s="480"/>
    </row>
    <row r="821" spans="1:11" customFormat="1" ht="14.45" customHeight="1">
      <c r="A821" s="587"/>
      <c r="B821" s="1094" t="s">
        <v>748</v>
      </c>
      <c r="C821" s="486"/>
      <c r="D821" s="1521" t="s">
        <v>1799</v>
      </c>
      <c r="E821" s="1521"/>
      <c r="F821" s="1521"/>
      <c r="G821" s="479"/>
      <c r="H821" s="480"/>
      <c r="I821" s="480"/>
      <c r="J821" s="480"/>
      <c r="K821" s="480"/>
    </row>
    <row r="822" spans="1:11" customFormat="1" ht="14.25">
      <c r="A822" s="587"/>
      <c r="B822" s="486"/>
      <c r="C822" s="486"/>
      <c r="D822" s="1521"/>
      <c r="E822" s="1521"/>
      <c r="F822" s="1521"/>
      <c r="G822" s="479"/>
      <c r="H822" s="480"/>
      <c r="I822" s="480"/>
      <c r="J822" s="480"/>
      <c r="K822" s="480"/>
    </row>
    <row r="823" spans="1:11" customFormat="1" ht="14.25">
      <c r="A823" s="587"/>
      <c r="B823" s="486"/>
      <c r="C823" s="486"/>
      <c r="D823" s="1521"/>
      <c r="E823" s="1521"/>
      <c r="F823" s="1521"/>
      <c r="G823" s="479"/>
      <c r="H823" s="480"/>
      <c r="I823" s="480"/>
      <c r="J823" s="480"/>
      <c r="K823" s="480"/>
    </row>
    <row r="824" spans="1:11" customFormat="1" ht="14.25">
      <c r="A824" s="587"/>
      <c r="B824" s="486"/>
      <c r="C824" s="486"/>
      <c r="D824" s="1521"/>
      <c r="E824" s="1521"/>
      <c r="F824" s="1521"/>
      <c r="G824" s="479"/>
      <c r="H824" s="480"/>
      <c r="I824" s="480"/>
      <c r="J824" s="480"/>
      <c r="K824" s="480"/>
    </row>
    <row r="825" spans="1:11" customFormat="1" ht="14.25">
      <c r="A825" s="587"/>
      <c r="B825" s="486"/>
      <c r="C825" s="486"/>
      <c r="D825" s="1521"/>
      <c r="E825" s="1521"/>
      <c r="F825" s="1521"/>
      <c r="G825" s="479"/>
      <c r="H825" s="480"/>
      <c r="I825" s="480"/>
      <c r="J825" s="480"/>
      <c r="K825" s="480"/>
    </row>
    <row r="826" spans="1:11" customFormat="1" ht="14.25">
      <c r="A826" s="587"/>
      <c r="B826" s="486"/>
      <c r="C826" s="486"/>
      <c r="D826" s="1521"/>
      <c r="E826" s="1521"/>
      <c r="F826" s="1521"/>
      <c r="G826" s="479"/>
      <c r="H826" s="480"/>
      <c r="I826" s="480"/>
      <c r="J826" s="480"/>
      <c r="K826" s="480"/>
    </row>
    <row r="827" spans="1:11" customFormat="1" ht="14.25">
      <c r="A827" s="587"/>
      <c r="B827" s="486"/>
      <c r="C827" s="486"/>
      <c r="D827" s="590"/>
      <c r="E827" s="590"/>
      <c r="F827" s="590"/>
      <c r="G827" s="479"/>
      <c r="H827" s="480"/>
      <c r="I827" s="480"/>
      <c r="J827" s="480"/>
      <c r="K827" s="480"/>
    </row>
    <row r="828" spans="1:11" customFormat="1" ht="14.25">
      <c r="A828" s="587"/>
      <c r="B828" s="1094" t="s">
        <v>748</v>
      </c>
      <c r="C828" s="486"/>
      <c r="D828" s="1521" t="s">
        <v>1795</v>
      </c>
      <c r="E828" s="1521"/>
      <c r="F828" s="1521"/>
      <c r="G828" s="479"/>
      <c r="H828" s="480"/>
      <c r="I828" s="480"/>
      <c r="J828" s="480"/>
      <c r="K828" s="480"/>
    </row>
    <row r="829" spans="1:11" customFormat="1" ht="14.25">
      <c r="A829" s="587"/>
      <c r="B829" s="486"/>
      <c r="C829" s="486"/>
      <c r="D829" s="1521"/>
      <c r="E829" s="1521"/>
      <c r="F829" s="1521"/>
      <c r="G829" s="479"/>
      <c r="H829" s="480"/>
      <c r="I829" s="480"/>
      <c r="J829" s="480"/>
      <c r="K829" s="480"/>
    </row>
    <row r="830" spans="1:11" customFormat="1">
      <c r="A830" s="485"/>
      <c r="B830" s="486"/>
      <c r="C830" s="486"/>
      <c r="D830" s="442"/>
      <c r="E830" s="590"/>
      <c r="F830" s="590"/>
      <c r="G830" s="479"/>
      <c r="H830" s="480"/>
      <c r="I830" s="480"/>
      <c r="J830" s="480"/>
      <c r="K830" s="480"/>
    </row>
    <row r="831" spans="1:11">
      <c r="A831" s="1503" t="s">
        <v>1593</v>
      </c>
      <c r="B831" s="1503"/>
      <c r="C831" s="1503"/>
      <c r="D831" s="1503"/>
      <c r="E831" s="1503"/>
      <c r="F831" s="1503"/>
      <c r="G831" s="1503"/>
    </row>
    <row r="832" spans="1:11">
      <c r="A832" s="438"/>
    </row>
    <row r="833" spans="1:7" ht="12.75" customHeight="1">
      <c r="D833" s="1535" t="s">
        <v>999</v>
      </c>
      <c r="E833" s="1535"/>
      <c r="F833" s="1535"/>
      <c r="G833" s="435"/>
    </row>
    <row r="834" spans="1:7">
      <c r="A834" s="920"/>
      <c r="D834" s="1484" t="s">
        <v>2164</v>
      </c>
      <c r="E834" s="1485"/>
      <c r="F834" s="1485"/>
      <c r="G834" s="435"/>
    </row>
    <row r="835" spans="1:7" ht="14.25">
      <c r="A835" s="676"/>
      <c r="D835" s="1535"/>
      <c r="E835" s="1535"/>
      <c r="F835" s="1535"/>
      <c r="G835" s="435"/>
    </row>
    <row r="836" spans="1:7">
      <c r="B836" s="1094" t="s">
        <v>1573</v>
      </c>
      <c r="D836" s="1485" t="s">
        <v>1835</v>
      </c>
      <c r="E836" s="1485"/>
      <c r="F836" s="1485"/>
      <c r="G836" s="435"/>
    </row>
    <row r="837" spans="1:7" ht="14.25">
      <c r="A837" s="676"/>
      <c r="D837" s="6" t="s">
        <v>1604</v>
      </c>
      <c r="E837" s="1490" t="s">
        <v>1836</v>
      </c>
      <c r="F837" s="1490"/>
      <c r="G837" s="435"/>
    </row>
    <row r="838" spans="1:7">
      <c r="A838" s="920"/>
      <c r="D838" s="442"/>
      <c r="F838" s="437"/>
      <c r="G838" s="435"/>
    </row>
    <row r="839" spans="1:7" ht="14.25">
      <c r="A839" s="676"/>
      <c r="B839" s="1094" t="s">
        <v>1573</v>
      </c>
      <c r="D839" s="1485" t="s">
        <v>1837</v>
      </c>
      <c r="E839" s="1485"/>
      <c r="F839" s="1485"/>
      <c r="G839" s="435"/>
    </row>
    <row r="840" spans="1:7" ht="14.25">
      <c r="A840" s="676"/>
      <c r="D840" s="1485"/>
      <c r="E840" s="1485"/>
      <c r="F840" s="1485"/>
      <c r="G840" s="435"/>
    </row>
    <row r="841" spans="1:7" ht="14.25">
      <c r="A841" s="676"/>
      <c r="D841" s="1485"/>
      <c r="E841" s="1485"/>
      <c r="F841" s="1485"/>
      <c r="G841" s="435"/>
    </row>
    <row r="842" spans="1:7" ht="14.25">
      <c r="A842" s="676"/>
      <c r="D842" s="442"/>
      <c r="F842" s="437"/>
      <c r="G842" s="435"/>
    </row>
    <row r="843" spans="1:7">
      <c r="A843" s="752"/>
      <c r="B843" s="1094" t="s">
        <v>748</v>
      </c>
      <c r="C843" s="750"/>
      <c r="D843" s="1526" t="s">
        <v>1838</v>
      </c>
      <c r="E843" s="1526"/>
      <c r="F843" s="1526"/>
      <c r="G843" s="435"/>
    </row>
    <row r="844" spans="1:7">
      <c r="A844" s="752"/>
      <c r="B844" s="750"/>
      <c r="C844" s="750"/>
      <c r="D844" s="1526"/>
      <c r="E844" s="1526"/>
      <c r="F844" s="1526"/>
      <c r="G844" s="435"/>
    </row>
    <row r="845" spans="1:7" ht="14.25">
      <c r="A845" s="751"/>
      <c r="C845" s="750"/>
      <c r="D845" s="1487" t="s">
        <v>1839</v>
      </c>
      <c r="E845" s="1487"/>
      <c r="F845" s="1487"/>
      <c r="G845" s="435"/>
    </row>
    <row r="846" spans="1:7" ht="14.25">
      <c r="A846" s="751"/>
      <c r="B846" s="750"/>
      <c r="C846" s="750"/>
      <c r="D846" s="1487"/>
      <c r="E846" s="1487"/>
      <c r="F846" s="1487"/>
    </row>
    <row r="847" spans="1:7" ht="14.25">
      <c r="A847" s="751"/>
      <c r="B847" s="750"/>
      <c r="C847" s="750"/>
      <c r="D847" s="1487"/>
      <c r="E847" s="1487"/>
      <c r="F847" s="1487"/>
    </row>
    <row r="848" spans="1:7" ht="14.25">
      <c r="A848" s="751"/>
      <c r="B848" s="750"/>
      <c r="C848" s="750"/>
      <c r="D848" s="1487"/>
      <c r="E848" s="1487"/>
      <c r="F848" s="1487"/>
    </row>
    <row r="849" spans="1:7" ht="14.25">
      <c r="A849" s="751"/>
      <c r="B849" s="750"/>
      <c r="C849" s="750"/>
      <c r="D849" s="1487"/>
      <c r="E849" s="1487"/>
      <c r="F849" s="1487"/>
    </row>
    <row r="850" spans="1:7" ht="14.25">
      <c r="A850" s="751"/>
      <c r="B850" s="750"/>
      <c r="C850" s="750"/>
      <c r="D850" s="1487"/>
      <c r="E850" s="1487"/>
      <c r="F850" s="1487"/>
    </row>
    <row r="851" spans="1:7" ht="14.25">
      <c r="A851" s="676"/>
      <c r="D851" s="487"/>
    </row>
    <row r="852" spans="1:7" ht="14.25">
      <c r="A852" s="676"/>
      <c r="B852" s="1094" t="s">
        <v>748</v>
      </c>
      <c r="D852" s="1487" t="s">
        <v>1347</v>
      </c>
      <c r="E852" s="1487"/>
      <c r="F852" s="1487"/>
    </row>
    <row r="853" spans="1:7" ht="14.25">
      <c r="A853" s="676"/>
      <c r="D853" s="1487" t="s">
        <v>1346</v>
      </c>
      <c r="E853" s="1487"/>
      <c r="F853" s="1487"/>
    </row>
    <row r="854" spans="1:7" ht="14.25">
      <c r="A854" s="676"/>
      <c r="B854" s="920"/>
      <c r="C854" s="920"/>
      <c r="D854" s="336" t="s">
        <v>1601</v>
      </c>
      <c r="E854" s="1527" t="s">
        <v>1840</v>
      </c>
      <c r="F854" s="1527"/>
    </row>
    <row r="855" spans="1:7" ht="14.25">
      <c r="A855" s="676"/>
      <c r="D855" s="442"/>
    </row>
    <row r="856" spans="1:7" ht="14.25">
      <c r="A856" s="676"/>
      <c r="B856" s="1094" t="s">
        <v>748</v>
      </c>
      <c r="D856" s="1487" t="s">
        <v>1841</v>
      </c>
      <c r="E856" s="1487"/>
      <c r="F856" s="1487"/>
    </row>
    <row r="857" spans="1:7" ht="14.25">
      <c r="A857" s="676"/>
      <c r="D857" s="1487"/>
      <c r="E857" s="1487"/>
      <c r="F857" s="1487"/>
    </row>
    <row r="858" spans="1:7" ht="14.25">
      <c r="A858" s="676"/>
      <c r="D858" s="1487"/>
      <c r="E858" s="1487"/>
      <c r="F858" s="1487"/>
    </row>
    <row r="859" spans="1:7" ht="14.25">
      <c r="A859" s="676"/>
      <c r="D859" s="1487"/>
      <c r="E859" s="1487"/>
      <c r="F859" s="1487"/>
    </row>
    <row r="860" spans="1:7">
      <c r="A860" s="438"/>
      <c r="B860" s="438"/>
      <c r="C860" s="438"/>
      <c r="D860" s="442"/>
    </row>
    <row r="861" spans="1:7">
      <c r="A861" s="1095" t="s">
        <v>1594</v>
      </c>
      <c r="B861" s="446"/>
      <c r="C861" s="446"/>
      <c r="D861" s="447"/>
      <c r="E861" s="448"/>
      <c r="F861" s="447"/>
      <c r="G861" s="439"/>
    </row>
    <row r="862" spans="1:7">
      <c r="A862" s="438"/>
      <c r="B862" s="438"/>
      <c r="C862" s="438"/>
      <c r="D862" s="927"/>
    </row>
    <row r="863" spans="1:7">
      <c r="B863" s="920"/>
      <c r="C863" s="920"/>
      <c r="D863" s="1522" t="s">
        <v>1000</v>
      </c>
      <c r="E863" s="1522"/>
      <c r="F863" s="1522"/>
    </row>
    <row r="864" spans="1:7">
      <c r="B864" s="920"/>
      <c r="C864" s="920"/>
      <c r="D864" s="1523" t="s">
        <v>1834</v>
      </c>
      <c r="E864" s="1523"/>
      <c r="F864" s="1523"/>
    </row>
    <row r="865" spans="1:7">
      <c r="B865" s="920"/>
      <c r="C865" s="920"/>
      <c r="D865" s="1429"/>
      <c r="E865" s="1429"/>
      <c r="F865" s="1429"/>
    </row>
    <row r="866" spans="1:7" ht="14.25">
      <c r="A866" s="676"/>
      <c r="B866" s="1094" t="s">
        <v>1573</v>
      </c>
      <c r="D866" s="1504" t="s">
        <v>1842</v>
      </c>
      <c r="E866" s="1504"/>
      <c r="F866" s="1504"/>
      <c r="G866" s="435"/>
    </row>
    <row r="867" spans="1:7" ht="14.25">
      <c r="A867" s="676"/>
      <c r="D867" s="6" t="s">
        <v>1601</v>
      </c>
      <c r="E867" s="1534" t="s">
        <v>1840</v>
      </c>
      <c r="F867" s="1534"/>
      <c r="G867" s="435"/>
    </row>
    <row r="868" spans="1:7" ht="14.25">
      <c r="A868" s="676"/>
      <c r="D868" s="6"/>
      <c r="E868" s="1430"/>
      <c r="F868" s="1430"/>
      <c r="G868" s="435"/>
    </row>
    <row r="869" spans="1:7" ht="12.75" customHeight="1">
      <c r="A869" s="676"/>
      <c r="B869" s="1094" t="s">
        <v>1573</v>
      </c>
      <c r="D869" s="1484" t="s">
        <v>2165</v>
      </c>
      <c r="E869" s="1565"/>
      <c r="F869" s="1565"/>
    </row>
    <row r="870" spans="1:7">
      <c r="D870" s="1565"/>
      <c r="E870" s="1565"/>
      <c r="F870" s="1565"/>
    </row>
    <row r="871" spans="1:7">
      <c r="D871" s="442"/>
      <c r="E871" s="442"/>
      <c r="F871" s="437"/>
      <c r="G871" s="435"/>
    </row>
    <row r="872" spans="1:7" ht="14.25">
      <c r="A872" s="676"/>
      <c r="B872" s="1094" t="s">
        <v>748</v>
      </c>
      <c r="D872" s="1524" t="s">
        <v>1843</v>
      </c>
      <c r="E872" s="1524"/>
      <c r="F872" s="1524"/>
      <c r="G872" s="435"/>
    </row>
    <row r="873" spans="1:7" ht="14.25">
      <c r="A873" s="676"/>
      <c r="D873" s="442"/>
      <c r="E873" s="442"/>
      <c r="F873" s="437"/>
      <c r="G873" s="435"/>
    </row>
    <row r="874" spans="1:7">
      <c r="A874" s="752"/>
      <c r="B874" s="1094" t="s">
        <v>748</v>
      </c>
      <c r="C874" s="753"/>
      <c r="D874" s="1564" t="s">
        <v>1916</v>
      </c>
      <c r="E874" s="1564"/>
      <c r="F874" s="1564"/>
      <c r="G874" s="435"/>
    </row>
    <row r="875" spans="1:7" ht="31.7" customHeight="1">
      <c r="A875" s="752"/>
      <c r="B875" s="753"/>
      <c r="C875" s="753"/>
      <c r="D875" s="1564"/>
      <c r="E875" s="1564"/>
      <c r="F875" s="1564"/>
      <c r="G875" s="435"/>
    </row>
    <row r="876" spans="1:7" ht="14.25">
      <c r="A876" s="751"/>
      <c r="B876" s="435"/>
      <c r="C876" s="848"/>
      <c r="D876" s="1487" t="s">
        <v>1839</v>
      </c>
      <c r="E876" s="1487"/>
      <c r="F876" s="1487"/>
      <c r="G876" s="435"/>
    </row>
    <row r="877" spans="1:7" ht="14.25">
      <c r="A877" s="751"/>
      <c r="B877" s="848"/>
      <c r="C877" s="848"/>
      <c r="D877" s="1487"/>
      <c r="E877" s="1487"/>
      <c r="F877" s="1487"/>
      <c r="G877" s="435"/>
    </row>
    <row r="878" spans="1:7" ht="14.25">
      <c r="A878" s="751"/>
      <c r="B878" s="848"/>
      <c r="C878" s="848"/>
      <c r="D878" s="1487"/>
      <c r="E878" s="1487"/>
      <c r="F878" s="1487"/>
      <c r="G878" s="435"/>
    </row>
    <row r="879" spans="1:7" ht="14.25">
      <c r="A879" s="751"/>
      <c r="B879" s="848"/>
      <c r="C879" s="848"/>
      <c r="D879" s="1487"/>
      <c r="E879" s="1487"/>
      <c r="F879" s="1487"/>
      <c r="G879" s="435"/>
    </row>
    <row r="880" spans="1:7" ht="14.25">
      <c r="A880" s="751"/>
      <c r="B880" s="848"/>
      <c r="C880" s="848"/>
      <c r="D880" s="1487"/>
      <c r="E880" s="1487"/>
      <c r="F880" s="1487"/>
      <c r="G880" s="435"/>
    </row>
    <row r="881" spans="1:7" ht="14.25">
      <c r="A881" s="751"/>
      <c r="B881" s="848"/>
      <c r="C881" s="848"/>
      <c r="D881" s="1487"/>
      <c r="E881" s="1487"/>
      <c r="F881" s="1487"/>
      <c r="G881" s="435"/>
    </row>
    <row r="882" spans="1:7" ht="14.25">
      <c r="A882" s="676"/>
      <c r="D882" s="442"/>
      <c r="E882" s="442"/>
      <c r="F882" s="437"/>
      <c r="G882" s="435"/>
    </row>
    <row r="883" spans="1:7" ht="14.25">
      <c r="A883" s="676"/>
      <c r="B883" s="1094" t="s">
        <v>748</v>
      </c>
      <c r="D883" s="1524" t="s">
        <v>1347</v>
      </c>
      <c r="E883" s="1524"/>
      <c r="F883" s="1524"/>
      <c r="G883" s="435"/>
    </row>
    <row r="884" spans="1:7" ht="14.25">
      <c r="A884" s="676"/>
      <c r="D884" s="1524" t="s">
        <v>1346</v>
      </c>
      <c r="E884" s="1524"/>
      <c r="F884" s="1524"/>
      <c r="G884" s="435"/>
    </row>
    <row r="885" spans="1:7" ht="14.25">
      <c r="A885" s="676"/>
      <c r="D885" s="6" t="s">
        <v>1670</v>
      </c>
      <c r="E885" s="1525" t="s">
        <v>1840</v>
      </c>
      <c r="F885" s="1525"/>
    </row>
    <row r="886" spans="1:7" ht="14.25">
      <c r="A886" s="676"/>
      <c r="D886" s="442"/>
      <c r="E886" s="442"/>
    </row>
    <row r="887" spans="1:7" ht="14.25">
      <c r="A887" s="676"/>
      <c r="B887" s="1094" t="s">
        <v>748</v>
      </c>
      <c r="D887" s="1485" t="s">
        <v>1841</v>
      </c>
      <c r="E887" s="1485"/>
      <c r="F887" s="1485"/>
    </row>
    <row r="888" spans="1:7" ht="14.25">
      <c r="A888" s="676"/>
      <c r="D888" s="1485"/>
      <c r="E888" s="1485"/>
      <c r="F888" s="1485"/>
    </row>
    <row r="889" spans="1:7" ht="14.25">
      <c r="A889" s="676"/>
      <c r="D889" s="1485"/>
      <c r="E889" s="1485"/>
      <c r="F889" s="1485"/>
    </row>
    <row r="890" spans="1:7" ht="14.25">
      <c r="A890" s="676"/>
      <c r="D890" s="1485"/>
      <c r="E890" s="1485"/>
      <c r="F890" s="1485"/>
    </row>
    <row r="891" spans="1:7">
      <c r="A891" s="442"/>
      <c r="D891" s="442"/>
    </row>
    <row r="892" spans="1:7">
      <c r="A892" s="1503" t="s">
        <v>1595</v>
      </c>
      <c r="B892" s="1503"/>
      <c r="C892" s="1503"/>
      <c r="D892" s="1503"/>
      <c r="E892" s="1503"/>
      <c r="F892" s="1503"/>
      <c r="G892" s="1503"/>
    </row>
    <row r="893" spans="1:7">
      <c r="A893" s="442"/>
    </row>
    <row r="894" spans="1:7">
      <c r="D894" s="922" t="s">
        <v>1844</v>
      </c>
    </row>
    <row r="895" spans="1:7">
      <c r="A895" s="438"/>
      <c r="B895" s="438"/>
      <c r="C895" s="438"/>
      <c r="D895" s="444" t="s">
        <v>1646</v>
      </c>
    </row>
    <row r="896" spans="1:7">
      <c r="A896" s="438"/>
      <c r="B896" s="438"/>
      <c r="C896" s="438"/>
    </row>
    <row r="897" spans="1:7" ht="14.25">
      <c r="A897" s="587"/>
      <c r="B897" s="1094" t="s">
        <v>1573</v>
      </c>
      <c r="C897" s="589"/>
      <c r="D897" s="1527" t="s">
        <v>1855</v>
      </c>
      <c r="E897" s="1527"/>
      <c r="F897" s="1527"/>
    </row>
    <row r="898" spans="1:7" ht="14.25">
      <c r="A898" s="587"/>
      <c r="B898" s="589"/>
      <c r="C898" s="589"/>
      <c r="D898" s="1527"/>
      <c r="E898" s="1527"/>
      <c r="F898" s="1527"/>
    </row>
    <row r="899" spans="1:7" ht="14.25">
      <c r="A899" s="587"/>
      <c r="B899" s="589"/>
      <c r="C899" s="589"/>
      <c r="D899" s="1527"/>
      <c r="E899" s="1527"/>
      <c r="F899" s="1527"/>
    </row>
    <row r="900" spans="1:7" ht="14.25">
      <c r="A900" s="587"/>
      <c r="B900" s="589"/>
      <c r="C900" s="589"/>
      <c r="D900" s="1527"/>
      <c r="E900" s="1527"/>
      <c r="F900" s="1527"/>
    </row>
    <row r="901" spans="1:7">
      <c r="A901" s="588"/>
      <c r="B901" s="589"/>
      <c r="C901" s="589"/>
      <c r="D901" s="1527"/>
      <c r="E901" s="1527"/>
      <c r="F901" s="1527"/>
      <c r="G901" s="435"/>
    </row>
    <row r="902" spans="1:7">
      <c r="A902" s="588"/>
      <c r="B902" s="589"/>
      <c r="C902" s="589"/>
      <c r="D902" s="1527"/>
      <c r="E902" s="1527"/>
      <c r="F902" s="1527"/>
      <c r="G902" s="435"/>
    </row>
    <row r="903" spans="1:7" ht="14.25">
      <c r="A903" s="591"/>
      <c r="B903" s="592"/>
      <c r="C903" s="592"/>
      <c r="D903" s="1527"/>
      <c r="E903" s="1527"/>
      <c r="F903" s="1527"/>
      <c r="G903" s="435"/>
    </row>
    <row r="904" spans="1:7">
      <c r="A904" s="588"/>
      <c r="B904" s="589"/>
      <c r="C904" s="589"/>
      <c r="D904" s="336"/>
      <c r="E904" s="335"/>
      <c r="F904" s="335"/>
      <c r="G904" s="435"/>
    </row>
    <row r="905" spans="1:7">
      <c r="A905" s="588"/>
      <c r="B905" s="1094" t="s">
        <v>1573</v>
      </c>
      <c r="C905" s="589"/>
      <c r="D905" s="1527" t="s">
        <v>1982</v>
      </c>
      <c r="E905" s="1527"/>
      <c r="F905" s="1527"/>
      <c r="G905" s="435"/>
    </row>
    <row r="906" spans="1:7">
      <c r="A906" s="588"/>
      <c r="B906" s="589"/>
      <c r="C906" s="589"/>
      <c r="D906" s="1527"/>
      <c r="E906" s="1527"/>
      <c r="F906" s="1527"/>
      <c r="G906" s="435"/>
    </row>
    <row r="907" spans="1:7">
      <c r="A907" s="588"/>
      <c r="B907" s="589"/>
      <c r="C907" s="589"/>
      <c r="D907" s="1527"/>
      <c r="E907" s="1527"/>
      <c r="F907" s="1527"/>
      <c r="G907" s="435"/>
    </row>
    <row r="908" spans="1:7">
      <c r="A908" s="588"/>
      <c r="B908" s="589"/>
      <c r="C908" s="589"/>
      <c r="D908" s="1527"/>
      <c r="E908" s="1527"/>
      <c r="F908" s="1527"/>
      <c r="G908" s="435"/>
    </row>
    <row r="909" spans="1:7">
      <c r="A909" s="588"/>
      <c r="B909" s="589"/>
      <c r="C909" s="589"/>
      <c r="D909" s="1527"/>
      <c r="E909" s="1527"/>
      <c r="F909" s="1527"/>
      <c r="G909" s="435"/>
    </row>
    <row r="910" spans="1:7">
      <c r="A910" s="588"/>
      <c r="B910" s="589"/>
      <c r="C910" s="589"/>
      <c r="D910" s="1527"/>
      <c r="E910" s="1527"/>
      <c r="F910" s="1527"/>
      <c r="G910" s="435"/>
    </row>
    <row r="911" spans="1:7">
      <c r="A911" s="588"/>
      <c r="B911" s="589"/>
      <c r="C911" s="589"/>
      <c r="D911" s="1527"/>
      <c r="E911" s="1527"/>
      <c r="F911" s="1527"/>
      <c r="G911" s="435"/>
    </row>
    <row r="912" spans="1:7">
      <c r="A912" s="588"/>
      <c r="B912" s="589"/>
      <c r="C912" s="589"/>
      <c r="D912" s="1527"/>
      <c r="E912" s="1527"/>
      <c r="F912" s="1527"/>
      <c r="G912" s="435"/>
    </row>
    <row r="913" spans="1:7">
      <c r="A913" s="588"/>
      <c r="B913" s="589"/>
      <c r="C913" s="589"/>
      <c r="D913" s="1527"/>
      <c r="E913" s="1527"/>
      <c r="F913" s="1527"/>
      <c r="G913" s="435"/>
    </row>
    <row r="914" spans="1:7">
      <c r="A914" s="588"/>
      <c r="B914" s="589"/>
      <c r="C914" s="589"/>
      <c r="D914" s="336"/>
      <c r="E914" s="335"/>
      <c r="F914" s="335"/>
      <c r="G914" s="435"/>
    </row>
    <row r="915" spans="1:7" ht="14.25">
      <c r="A915" s="587"/>
      <c r="B915" s="1094" t="s">
        <v>1573</v>
      </c>
      <c r="C915" s="589"/>
      <c r="D915" s="1566" t="s">
        <v>1856</v>
      </c>
      <c r="E915" s="1566"/>
      <c r="F915" s="1566"/>
      <c r="G915" s="435"/>
    </row>
    <row r="916" spans="1:7" ht="14.25">
      <c r="A916" s="587"/>
      <c r="B916" s="589"/>
      <c r="C916" s="589"/>
      <c r="D916" s="1566"/>
      <c r="E916" s="1566"/>
      <c r="F916" s="1566"/>
      <c r="G916" s="435"/>
    </row>
    <row r="917" spans="1:7" ht="14.25">
      <c r="A917" s="587"/>
      <c r="B917" s="589"/>
      <c r="C917" s="589"/>
      <c r="D917" s="1566"/>
      <c r="E917" s="1566"/>
      <c r="F917" s="1566"/>
      <c r="G917" s="435"/>
    </row>
    <row r="918" spans="1:7" ht="14.25">
      <c r="A918" s="587"/>
      <c r="B918" s="589"/>
      <c r="C918" s="589"/>
      <c r="D918" s="1566"/>
      <c r="E918" s="1566"/>
      <c r="F918" s="1566"/>
      <c r="G918" s="435"/>
    </row>
    <row r="919" spans="1:7" ht="14.25">
      <c r="A919" s="587"/>
      <c r="B919" s="589"/>
      <c r="C919" s="589"/>
      <c r="D919" s="1566"/>
      <c r="E919" s="1566"/>
      <c r="F919" s="1566"/>
      <c r="G919" s="435"/>
    </row>
    <row r="920" spans="1:7" ht="14.25">
      <c r="A920" s="587"/>
      <c r="B920" s="589"/>
      <c r="C920" s="589"/>
      <c r="D920" s="1566"/>
      <c r="E920" s="1566"/>
      <c r="F920" s="1566"/>
      <c r="G920" s="435"/>
    </row>
    <row r="921" spans="1:7" ht="14.25">
      <c r="A921" s="587"/>
      <c r="B921" s="589"/>
      <c r="C921" s="589"/>
      <c r="D921" s="1566"/>
      <c r="E921" s="1566"/>
      <c r="F921" s="1566"/>
      <c r="G921" s="435"/>
    </row>
    <row r="922" spans="1:7" ht="14.25">
      <c r="A922" s="587"/>
      <c r="B922" s="589"/>
      <c r="C922" s="589"/>
      <c r="D922" s="336"/>
      <c r="E922" s="335"/>
      <c r="F922" s="335"/>
      <c r="G922" s="435"/>
    </row>
    <row r="923" spans="1:7" ht="14.25">
      <c r="A923" s="587"/>
      <c r="B923" s="1094" t="s">
        <v>1573</v>
      </c>
      <c r="C923" s="589"/>
      <c r="D923" s="1527" t="s">
        <v>1857</v>
      </c>
      <c r="E923" s="1527"/>
      <c r="F923" s="1527"/>
      <c r="G923" s="435"/>
    </row>
    <row r="924" spans="1:7" ht="14.25">
      <c r="A924" s="587"/>
      <c r="B924" s="589"/>
      <c r="C924" s="589"/>
      <c r="D924" s="1527"/>
      <c r="E924" s="1527"/>
      <c r="F924" s="1527"/>
      <c r="G924" s="435"/>
    </row>
    <row r="925" spans="1:7" ht="14.25">
      <c r="A925" s="587"/>
      <c r="B925" s="589"/>
      <c r="C925" s="589"/>
      <c r="D925" s="1527"/>
      <c r="E925" s="1527"/>
      <c r="F925" s="1527"/>
      <c r="G925" s="435"/>
    </row>
    <row r="926" spans="1:7" ht="14.25">
      <c r="A926" s="587"/>
      <c r="B926" s="589"/>
      <c r="C926" s="589"/>
      <c r="D926" s="1527"/>
      <c r="E926" s="1527"/>
      <c r="F926" s="1527"/>
      <c r="G926" s="435"/>
    </row>
    <row r="927" spans="1:7" ht="14.25">
      <c r="A927" s="587"/>
      <c r="B927" s="589"/>
      <c r="C927" s="589"/>
      <c r="D927" s="336"/>
      <c r="E927" s="335"/>
      <c r="F927" s="335"/>
      <c r="G927" s="435"/>
    </row>
    <row r="928" spans="1:7" ht="14.45" customHeight="1">
      <c r="A928" s="587"/>
      <c r="B928" s="1094" t="s">
        <v>748</v>
      </c>
      <c r="C928" s="589"/>
      <c r="D928" s="1567" t="s">
        <v>2132</v>
      </c>
      <c r="E928" s="1567"/>
      <c r="F928" s="1567"/>
      <c r="G928" s="435"/>
    </row>
    <row r="929" spans="1:7" ht="14.25">
      <c r="A929" s="587"/>
      <c r="B929" s="589"/>
      <c r="C929" s="589"/>
      <c r="D929" s="1567"/>
      <c r="E929" s="1567"/>
      <c r="F929" s="1567"/>
      <c r="G929" s="435"/>
    </row>
    <row r="930" spans="1:7" ht="14.25">
      <c r="A930" s="587"/>
      <c r="B930" s="589"/>
      <c r="C930" s="589"/>
      <c r="D930" s="1567"/>
      <c r="E930" s="1567"/>
      <c r="F930" s="1567"/>
      <c r="G930" s="435"/>
    </row>
    <row r="931" spans="1:7">
      <c r="A931" s="920"/>
      <c r="D931" s="1194" t="s">
        <v>1974</v>
      </c>
      <c r="G931" s="435"/>
    </row>
    <row r="932" spans="1:7">
      <c r="A932" s="920"/>
      <c r="D932" s="929"/>
      <c r="G932" s="435"/>
    </row>
    <row r="933" spans="1:7" ht="14.25" customHeight="1">
      <c r="A933" s="920"/>
      <c r="D933" s="1485" t="s">
        <v>1859</v>
      </c>
      <c r="E933" s="1485"/>
      <c r="F933" s="1485"/>
      <c r="G933" s="435"/>
    </row>
    <row r="934" spans="1:7" ht="14.25" customHeight="1">
      <c r="D934" s="1485"/>
      <c r="E934" s="1485"/>
      <c r="F934" s="1485"/>
      <c r="G934" s="435"/>
    </row>
    <row r="935" spans="1:7" ht="14.25" customHeight="1">
      <c r="D935" s="917"/>
      <c r="E935" s="437"/>
      <c r="F935" s="437"/>
      <c r="G935" s="435"/>
    </row>
    <row r="936" spans="1:7" ht="14.25">
      <c r="A936" s="676"/>
      <c r="B936" s="1094" t="s">
        <v>1573</v>
      </c>
      <c r="D936" s="1485" t="s">
        <v>1858</v>
      </c>
      <c r="E936" s="1485"/>
      <c r="F936" s="1485"/>
      <c r="G936" s="435"/>
    </row>
    <row r="937" spans="1:7">
      <c r="D937" s="1485"/>
      <c r="E937" s="1485"/>
      <c r="F937" s="1485"/>
      <c r="G937" s="435"/>
    </row>
    <row r="938" spans="1:7">
      <c r="E938" s="437"/>
      <c r="F938" s="437"/>
      <c r="G938" s="435"/>
    </row>
    <row r="939" spans="1:7">
      <c r="D939" s="1540" t="s">
        <v>1847</v>
      </c>
      <c r="E939" s="1540"/>
      <c r="F939" s="1540"/>
      <c r="G939" s="435"/>
    </row>
    <row r="940" spans="1:7">
      <c r="D940" s="918"/>
      <c r="E940" s="437"/>
      <c r="F940" s="437"/>
      <c r="G940" s="435"/>
    </row>
    <row r="941" spans="1:7">
      <c r="A941" s="937"/>
      <c r="B941" s="1094" t="s">
        <v>1573</v>
      </c>
      <c r="D941" s="1529" t="s">
        <v>1845</v>
      </c>
      <c r="E941" s="1529"/>
      <c r="F941" s="1529"/>
      <c r="G941" s="435"/>
    </row>
    <row r="942" spans="1:7">
      <c r="D942" s="1529"/>
      <c r="E942" s="1529"/>
      <c r="F942" s="1529"/>
      <c r="G942" s="435"/>
    </row>
    <row r="943" spans="1:7">
      <c r="D943" s="1529"/>
      <c r="E943" s="1529"/>
      <c r="F943" s="1529"/>
      <c r="G943" s="435"/>
    </row>
    <row r="944" spans="1:7">
      <c r="D944" s="1529"/>
      <c r="E944" s="1529"/>
      <c r="F944" s="1529"/>
      <c r="G944" s="435"/>
    </row>
    <row r="945" spans="1:7">
      <c r="D945" s="1529"/>
      <c r="E945" s="1529"/>
      <c r="F945" s="1529"/>
      <c r="G945" s="435"/>
    </row>
    <row r="946" spans="1:7">
      <c r="D946" s="1529"/>
      <c r="E946" s="1529"/>
      <c r="F946" s="1529"/>
      <c r="G946" s="435"/>
    </row>
    <row r="947" spans="1:7">
      <c r="D947" s="774"/>
      <c r="E947" s="437"/>
      <c r="F947" s="437"/>
      <c r="G947" s="435"/>
    </row>
    <row r="948" spans="1:7">
      <c r="A948" s="937"/>
      <c r="B948" s="1094" t="s">
        <v>748</v>
      </c>
      <c r="D948" s="1529" t="s">
        <v>1846</v>
      </c>
      <c r="E948" s="1529"/>
      <c r="F948" s="1529"/>
      <c r="G948" s="435"/>
    </row>
    <row r="949" spans="1:7">
      <c r="D949" s="1529"/>
      <c r="E949" s="1529"/>
      <c r="F949" s="1529"/>
      <c r="G949" s="435"/>
    </row>
    <row r="950" spans="1:7">
      <c r="D950" s="1529"/>
      <c r="E950" s="1529"/>
      <c r="F950" s="1529"/>
      <c r="G950" s="435"/>
    </row>
    <row r="951" spans="1:7">
      <c r="D951" s="1529"/>
      <c r="E951" s="1529"/>
      <c r="F951" s="1529"/>
      <c r="G951" s="435"/>
    </row>
    <row r="952" spans="1:7">
      <c r="D952" s="1529"/>
      <c r="E952" s="1529"/>
      <c r="F952" s="1529"/>
      <c r="G952" s="435"/>
    </row>
    <row r="953" spans="1:7">
      <c r="D953" s="774"/>
      <c r="E953" s="437"/>
      <c r="F953" s="437"/>
      <c r="G953" s="435"/>
    </row>
    <row r="954" spans="1:7">
      <c r="A954" s="937"/>
      <c r="B954" s="1094" t="s">
        <v>748</v>
      </c>
      <c r="D954" s="1529" t="s">
        <v>1848</v>
      </c>
      <c r="E954" s="1529"/>
      <c r="F954" s="1529"/>
      <c r="G954" s="435"/>
    </row>
    <row r="955" spans="1:7">
      <c r="D955" s="1529"/>
      <c r="E955" s="1529"/>
      <c r="F955" s="1529"/>
    </row>
    <row r="956" spans="1:7">
      <c r="D956" s="1529"/>
      <c r="E956" s="1529"/>
      <c r="F956" s="1529"/>
    </row>
    <row r="957" spans="1:7">
      <c r="D957" s="1529"/>
      <c r="E957" s="1529"/>
      <c r="F957" s="1529"/>
    </row>
    <row r="958" spans="1:7">
      <c r="D958" s="1529"/>
      <c r="E958" s="1529"/>
      <c r="F958" s="1529"/>
    </row>
    <row r="959" spans="1:7">
      <c r="D959" s="774"/>
    </row>
    <row r="960" spans="1:7" ht="13.7" customHeight="1">
      <c r="A960" s="937"/>
      <c r="B960" s="1094" t="s">
        <v>748</v>
      </c>
      <c r="D960" s="1529" t="s">
        <v>1849</v>
      </c>
      <c r="E960" s="1529"/>
      <c r="F960" s="1529"/>
    </row>
    <row r="961" spans="1:11" customFormat="1">
      <c r="A961" s="937"/>
      <c r="B961" s="486"/>
      <c r="C961" s="486"/>
      <c r="D961" s="1529"/>
      <c r="E961" s="1529"/>
      <c r="F961" s="1529"/>
      <c r="G961" s="479"/>
      <c r="H961" s="480"/>
      <c r="I961" s="480"/>
      <c r="J961" s="480"/>
      <c r="K961" s="480"/>
    </row>
    <row r="962" spans="1:11" customFormat="1">
      <c r="A962" s="937"/>
      <c r="B962" s="486"/>
      <c r="C962" s="486"/>
      <c r="D962" s="1529"/>
      <c r="E962" s="1529"/>
      <c r="F962" s="1529"/>
      <c r="G962" s="479"/>
      <c r="H962" s="480"/>
      <c r="I962" s="480"/>
      <c r="J962" s="480"/>
      <c r="K962" s="480"/>
    </row>
    <row r="963" spans="1:11" customFormat="1">
      <c r="A963" s="937"/>
      <c r="B963" s="486"/>
      <c r="C963" s="486"/>
      <c r="D963" s="1155"/>
      <c r="E963" s="1155"/>
      <c r="F963" s="1155"/>
      <c r="G963" s="479"/>
      <c r="H963" s="480"/>
      <c r="I963" s="480"/>
      <c r="J963" s="480"/>
      <c r="K963" s="480"/>
    </row>
    <row r="964" spans="1:11" customFormat="1">
      <c r="A964" s="937"/>
      <c r="B964" s="1094" t="s">
        <v>748</v>
      </c>
      <c r="C964" s="486"/>
      <c r="D964" s="1529" t="s">
        <v>1850</v>
      </c>
      <c r="E964" s="1529"/>
      <c r="F964" s="1529"/>
      <c r="G964" s="479"/>
      <c r="H964" s="480"/>
      <c r="I964" s="480"/>
      <c r="J964" s="480"/>
      <c r="K964" s="480"/>
    </row>
    <row r="965" spans="1:11" customFormat="1" ht="25.5" customHeight="1">
      <c r="A965" s="937"/>
      <c r="B965" s="486"/>
      <c r="C965" s="486"/>
      <c r="D965" s="1529"/>
      <c r="E965" s="1529"/>
      <c r="F965" s="1529"/>
      <c r="G965" s="479"/>
      <c r="H965" s="480"/>
      <c r="I965" s="480"/>
      <c r="J965" s="480"/>
      <c r="K965" s="480"/>
    </row>
    <row r="966" spans="1:11" customFormat="1">
      <c r="A966" s="937"/>
      <c r="B966" s="486"/>
      <c r="C966" s="486"/>
      <c r="D966" s="774"/>
      <c r="E966" s="487"/>
      <c r="F966" s="487"/>
      <c r="G966" s="479"/>
      <c r="H966" s="480"/>
      <c r="I966" s="480"/>
      <c r="J966" s="480"/>
      <c r="K966" s="480"/>
    </row>
    <row r="967" spans="1:11" customFormat="1">
      <c r="A967" s="937"/>
      <c r="B967" s="1094" t="s">
        <v>748</v>
      </c>
      <c r="C967" s="486"/>
      <c r="D967" s="1485" t="s">
        <v>1851</v>
      </c>
      <c r="E967" s="1485"/>
      <c r="F967" s="1485"/>
      <c r="G967" s="479"/>
      <c r="H967" s="480"/>
      <c r="I967" s="480"/>
      <c r="J967" s="480"/>
      <c r="K967" s="480"/>
    </row>
    <row r="968" spans="1:11" customFormat="1">
      <c r="A968" s="937"/>
      <c r="B968" s="486"/>
      <c r="C968" s="486"/>
      <c r="D968" s="1485"/>
      <c r="E968" s="1485"/>
      <c r="F968" s="1485"/>
      <c r="G968" s="479"/>
      <c r="H968" s="480"/>
      <c r="I968" s="480"/>
      <c r="J968" s="480"/>
      <c r="K968" s="480"/>
    </row>
    <row r="969" spans="1:11" customFormat="1">
      <c r="A969" s="937"/>
      <c r="B969" s="486"/>
      <c r="C969" s="486"/>
      <c r="D969" s="442"/>
      <c r="E969" s="487"/>
      <c r="F969" s="487"/>
      <c r="G969" s="479"/>
      <c r="H969" s="480"/>
      <c r="I969" s="480"/>
      <c r="J969" s="480"/>
      <c r="K969" s="480"/>
    </row>
    <row r="970" spans="1:11" customFormat="1">
      <c r="A970" s="937"/>
      <c r="B970" s="1094" t="s">
        <v>748</v>
      </c>
      <c r="C970" s="486"/>
      <c r="D970" s="1570" t="s">
        <v>1983</v>
      </c>
      <c r="E970" s="1521"/>
      <c r="F970" s="1521"/>
      <c r="G970" s="479"/>
      <c r="H970" s="480"/>
      <c r="I970" s="480"/>
      <c r="J970" s="480"/>
      <c r="K970" s="480"/>
    </row>
    <row r="971" spans="1:11" customFormat="1">
      <c r="A971" s="937"/>
      <c r="B971" s="486"/>
      <c r="C971" s="486"/>
      <c r="D971" s="1570"/>
      <c r="E971" s="1521"/>
      <c r="F971" s="1521"/>
      <c r="G971" s="479"/>
      <c r="H971" s="480"/>
      <c r="I971" s="480"/>
      <c r="J971" s="480"/>
      <c r="K971" s="480"/>
    </row>
    <row r="972" spans="1:11" customFormat="1">
      <c r="A972" s="937"/>
      <c r="B972" s="486"/>
      <c r="C972" s="486"/>
      <c r="D972" s="1570"/>
      <c r="E972" s="1521"/>
      <c r="F972" s="1521"/>
      <c r="G972" s="479"/>
      <c r="H972" s="480"/>
      <c r="I972" s="480"/>
      <c r="J972" s="480"/>
      <c r="K972" s="480"/>
    </row>
    <row r="973" spans="1:11" customFormat="1">
      <c r="A973" s="937"/>
      <c r="B973" s="486"/>
      <c r="C973" s="486"/>
      <c r="D973" s="1521"/>
      <c r="E973" s="1521"/>
      <c r="F973" s="1521"/>
      <c r="G973" s="479"/>
      <c r="H973" s="480"/>
      <c r="I973" s="480"/>
      <c r="J973" s="480"/>
      <c r="K973" s="480"/>
    </row>
    <row r="974" spans="1:11" customFormat="1">
      <c r="A974" s="937"/>
      <c r="B974" s="486"/>
      <c r="C974" s="486"/>
      <c r="D974" s="442"/>
      <c r="E974" s="487"/>
      <c r="F974" s="487"/>
      <c r="G974" s="479"/>
      <c r="H974" s="480"/>
      <c r="I974" s="480"/>
      <c r="J974" s="480"/>
      <c r="K974" s="480"/>
    </row>
    <row r="975" spans="1:11" ht="12.75" customHeight="1">
      <c r="B975" s="1094" t="s">
        <v>748</v>
      </c>
      <c r="D975" s="1504" t="s">
        <v>1295</v>
      </c>
      <c r="E975" s="1504"/>
      <c r="F975" s="1504"/>
    </row>
    <row r="976" spans="1:11" ht="14.25">
      <c r="A976" s="676"/>
      <c r="D976" s="1152"/>
      <c r="E976" s="479"/>
      <c r="F976" s="479"/>
    </row>
    <row r="977" spans="1:7">
      <c r="B977" s="1094" t="s">
        <v>748</v>
      </c>
      <c r="D977" s="1504" t="s">
        <v>1296</v>
      </c>
      <c r="E977" s="1504"/>
      <c r="F977" s="1504"/>
    </row>
    <row r="978" spans="1:7">
      <c r="D978" s="442"/>
    </row>
    <row r="979" spans="1:7">
      <c r="D979" s="1522" t="s">
        <v>1852</v>
      </c>
      <c r="E979" s="1522"/>
      <c r="F979" s="1522"/>
      <c r="G979" s="435"/>
    </row>
    <row r="980" spans="1:7">
      <c r="D980" s="988"/>
      <c r="E980" s="437"/>
      <c r="F980" s="437"/>
      <c r="G980" s="435"/>
    </row>
    <row r="981" spans="1:7" ht="14.25">
      <c r="A981" s="676"/>
      <c r="B981" s="1094" t="s">
        <v>1573</v>
      </c>
      <c r="D981" s="1487" t="s">
        <v>1853</v>
      </c>
      <c r="E981" s="1487"/>
      <c r="F981" s="1487"/>
      <c r="G981" s="435"/>
    </row>
    <row r="982" spans="1:7">
      <c r="D982" s="1487"/>
      <c r="E982" s="1487"/>
      <c r="F982" s="1487"/>
      <c r="G982" s="435"/>
    </row>
    <row r="983" spans="1:7">
      <c r="D983" s="1487"/>
      <c r="E983" s="1487"/>
      <c r="F983" s="1487"/>
      <c r="G983" s="435"/>
    </row>
    <row r="984" spans="1:7">
      <c r="D984" s="1487"/>
      <c r="E984" s="1487"/>
      <c r="F984" s="1487"/>
      <c r="G984" s="435"/>
    </row>
    <row r="985" spans="1:7">
      <c r="D985" s="1487"/>
      <c r="E985" s="1487"/>
      <c r="F985" s="1487"/>
      <c r="G985" s="435"/>
    </row>
    <row r="986" spans="1:7">
      <c r="D986" s="2"/>
      <c r="E986" s="437"/>
      <c r="F986" s="437"/>
      <c r="G986" s="435"/>
    </row>
    <row r="987" spans="1:7" ht="14.25">
      <c r="A987" s="676"/>
      <c r="B987" s="1094" t="s">
        <v>748</v>
      </c>
      <c r="D987" s="1487" t="s">
        <v>1854</v>
      </c>
      <c r="E987" s="1487"/>
      <c r="F987" s="1487"/>
      <c r="G987" s="435"/>
    </row>
    <row r="988" spans="1:7">
      <c r="D988" s="1487"/>
      <c r="E988" s="1487"/>
      <c r="F988" s="1487"/>
      <c r="G988" s="435"/>
    </row>
    <row r="989" spans="1:7">
      <c r="D989" s="1487"/>
      <c r="E989" s="1487"/>
      <c r="F989" s="1487"/>
      <c r="G989" s="435"/>
    </row>
    <row r="990" spans="1:7">
      <c r="D990" s="1487"/>
      <c r="E990" s="1487"/>
      <c r="F990" s="1487"/>
      <c r="G990" s="435"/>
    </row>
    <row r="991" spans="1:7">
      <c r="D991" s="1487"/>
      <c r="E991" s="1487"/>
      <c r="F991" s="1487"/>
      <c r="G991" s="435"/>
    </row>
    <row r="992" spans="1:7">
      <c r="D992" s="923"/>
      <c r="E992" s="437"/>
      <c r="F992" s="437"/>
      <c r="G992" s="435"/>
    </row>
    <row r="993" spans="1:22">
      <c r="D993" s="1522" t="s">
        <v>1861</v>
      </c>
      <c r="E993" s="1522"/>
      <c r="F993" s="1522"/>
      <c r="G993" s="435"/>
    </row>
    <row r="994" spans="1:22">
      <c r="D994" s="988"/>
      <c r="E994" s="437"/>
      <c r="F994" s="437"/>
      <c r="G994" s="435"/>
    </row>
    <row r="995" spans="1:22" ht="14.25">
      <c r="A995" s="676"/>
      <c r="B995" s="1094" t="s">
        <v>748</v>
      </c>
      <c r="D995" s="1487" t="s">
        <v>1860</v>
      </c>
      <c r="E995" s="1487"/>
      <c r="F995" s="1487"/>
      <c r="G995" s="435"/>
    </row>
    <row r="996" spans="1:22">
      <c r="D996" s="1487"/>
      <c r="E996" s="1487"/>
      <c r="F996" s="1487"/>
      <c r="G996" s="435"/>
    </row>
    <row r="997" spans="1:22">
      <c r="D997" s="1487"/>
      <c r="E997" s="1487"/>
      <c r="F997" s="1487"/>
    </row>
    <row r="998" spans="1:22">
      <c r="D998" s="2"/>
    </row>
    <row r="999" spans="1:22" ht="14.25">
      <c r="A999" s="676"/>
      <c r="B999" s="1094" t="s">
        <v>1573</v>
      </c>
      <c r="D999" s="1487" t="s">
        <v>1862</v>
      </c>
      <c r="E999" s="1487"/>
      <c r="F999" s="1487"/>
    </row>
    <row r="1000" spans="1:22">
      <c r="D1000" s="1487"/>
      <c r="E1000" s="1487"/>
      <c r="F1000" s="1487"/>
    </row>
    <row r="1001" spans="1:22">
      <c r="D1001" s="1487"/>
      <c r="E1001" s="1487"/>
      <c r="F1001" s="1487"/>
    </row>
    <row r="1002" spans="1:22">
      <c r="D1002" s="442"/>
    </row>
    <row r="1003" spans="1:22">
      <c r="D1003" s="988" t="s">
        <v>1647</v>
      </c>
    </row>
    <row r="1004" spans="1:22">
      <c r="D1004" s="988"/>
    </row>
    <row r="1005" spans="1:22" customFormat="1" ht="14.25" customHeight="1">
      <c r="A1005" s="587"/>
      <c r="B1005" s="1094" t="s">
        <v>748</v>
      </c>
      <c r="C1005" s="486"/>
      <c r="D1005" s="1543" t="s">
        <v>1863</v>
      </c>
      <c r="E1005" s="1543"/>
      <c r="F1005" s="1543"/>
      <c r="G1005" s="478"/>
      <c r="H1005" s="478"/>
      <c r="I1005" s="478"/>
      <c r="J1005" s="478"/>
      <c r="K1005" s="478"/>
      <c r="L1005" s="478"/>
      <c r="M1005" s="478"/>
      <c r="N1005" s="478"/>
      <c r="O1005" s="478"/>
      <c r="P1005" s="478"/>
      <c r="Q1005" s="478"/>
      <c r="R1005" s="478"/>
      <c r="S1005" s="478"/>
      <c r="T1005" s="478"/>
      <c r="U1005" s="478"/>
      <c r="V1005" s="478"/>
    </row>
    <row r="1006" spans="1:22" customFormat="1">
      <c r="A1006" s="937"/>
      <c r="B1006" s="486"/>
      <c r="C1006" s="486"/>
      <c r="D1006" s="1543"/>
      <c r="E1006" s="1543"/>
      <c r="F1006" s="1543"/>
      <c r="G1006" s="478"/>
      <c r="H1006" s="478"/>
      <c r="I1006" s="478"/>
      <c r="J1006" s="478"/>
      <c r="K1006" s="478"/>
      <c r="L1006" s="478"/>
      <c r="M1006" s="478"/>
      <c r="N1006" s="478"/>
      <c r="O1006" s="478"/>
      <c r="P1006" s="478"/>
      <c r="Q1006" s="478"/>
      <c r="R1006" s="478"/>
      <c r="S1006" s="478"/>
      <c r="T1006" s="478"/>
      <c r="U1006" s="478"/>
      <c r="V1006" s="478"/>
    </row>
    <row r="1007" spans="1:22" customFormat="1">
      <c r="A1007" s="937"/>
      <c r="B1007" s="486"/>
      <c r="C1007" s="486"/>
      <c r="D1007" s="1543"/>
      <c r="E1007" s="1543"/>
      <c r="F1007" s="1543"/>
      <c r="G1007" s="478"/>
      <c r="H1007" s="478"/>
      <c r="I1007" s="478"/>
      <c r="J1007" s="478"/>
      <c r="K1007" s="478"/>
      <c r="L1007" s="478"/>
      <c r="M1007" s="478"/>
      <c r="N1007" s="478"/>
      <c r="O1007" s="478"/>
      <c r="P1007" s="478"/>
      <c r="Q1007" s="478"/>
      <c r="R1007" s="478"/>
      <c r="S1007" s="478"/>
      <c r="T1007" s="478"/>
      <c r="U1007" s="478"/>
      <c r="V1007" s="478"/>
    </row>
    <row r="1008" spans="1:22" customFormat="1">
      <c r="A1008" s="937"/>
      <c r="B1008" s="486"/>
      <c r="C1008" s="486"/>
      <c r="D1008" s="442"/>
      <c r="E1008" s="478"/>
      <c r="F1008" s="478"/>
      <c r="G1008" s="478"/>
      <c r="H1008" s="478"/>
      <c r="I1008" s="478"/>
      <c r="J1008" s="478"/>
      <c r="K1008" s="478"/>
      <c r="L1008" s="478"/>
      <c r="M1008" s="478"/>
      <c r="N1008" s="478"/>
      <c r="O1008" s="478"/>
      <c r="P1008" s="478"/>
      <c r="Q1008" s="478"/>
      <c r="R1008" s="478"/>
      <c r="S1008" s="478"/>
      <c r="T1008" s="478"/>
      <c r="U1008" s="478"/>
      <c r="V1008" s="478"/>
    </row>
    <row r="1009" spans="1:22" customFormat="1" ht="12.75" customHeight="1">
      <c r="A1009" s="937"/>
      <c r="B1009" s="1094" t="s">
        <v>1573</v>
      </c>
      <c r="C1009" s="486"/>
      <c r="D1009" s="1543" t="s">
        <v>1864</v>
      </c>
      <c r="E1009" s="1543"/>
      <c r="F1009" s="1543"/>
      <c r="G1009" s="479"/>
      <c r="H1009" s="480"/>
      <c r="I1009" s="480"/>
      <c r="J1009" s="480"/>
      <c r="K1009" s="480"/>
    </row>
    <row r="1010" spans="1:22" customFormat="1">
      <c r="A1010" s="937"/>
      <c r="B1010" s="486"/>
      <c r="C1010" s="486"/>
      <c r="D1010" s="1543"/>
      <c r="E1010" s="1543"/>
      <c r="F1010" s="1543"/>
      <c r="G1010" s="479"/>
      <c r="H1010" s="480"/>
      <c r="I1010" s="480"/>
      <c r="J1010" s="480"/>
      <c r="K1010" s="480"/>
    </row>
    <row r="1011" spans="1:22" customFormat="1">
      <c r="A1011" s="937"/>
      <c r="B1011" s="486"/>
      <c r="C1011" s="486"/>
      <c r="D1011" s="1543"/>
      <c r="E1011" s="1543"/>
      <c r="F1011" s="1543"/>
      <c r="G1011" s="479"/>
      <c r="H1011" s="480"/>
      <c r="I1011" s="480"/>
      <c r="J1011" s="480"/>
      <c r="K1011" s="480"/>
    </row>
    <row r="1012" spans="1:22" customFormat="1">
      <c r="A1012" s="937"/>
      <c r="B1012" s="486"/>
      <c r="C1012" s="486"/>
      <c r="D1012" s="442"/>
      <c r="E1012" s="590"/>
      <c r="F1012" s="590"/>
      <c r="G1012" s="479"/>
      <c r="H1012" s="480"/>
      <c r="I1012" s="480"/>
      <c r="J1012" s="480"/>
      <c r="K1012" s="480"/>
    </row>
    <row r="1013" spans="1:22" customFormat="1" ht="12.75" customHeight="1">
      <c r="A1013" s="937"/>
      <c r="B1013" s="1094" t="s">
        <v>748</v>
      </c>
      <c r="C1013" s="486"/>
      <c r="D1013" s="1602" t="s">
        <v>1865</v>
      </c>
      <c r="E1013" s="1602"/>
      <c r="F1013" s="1602"/>
      <c r="G1013" s="479"/>
      <c r="H1013" s="480"/>
      <c r="I1013" s="480"/>
      <c r="J1013" s="480"/>
      <c r="K1013" s="480"/>
    </row>
    <row r="1014" spans="1:22" customFormat="1">
      <c r="A1014" s="937"/>
      <c r="B1014" s="486"/>
      <c r="C1014" s="486"/>
      <c r="D1014" s="1602"/>
      <c r="E1014" s="1602"/>
      <c r="F1014" s="1602"/>
      <c r="G1014" s="479"/>
      <c r="H1014" s="480"/>
      <c r="I1014" s="480"/>
      <c r="J1014" s="480"/>
      <c r="K1014" s="480"/>
    </row>
    <row r="1015" spans="1:22" customFormat="1">
      <c r="A1015" s="937"/>
      <c r="B1015" s="486"/>
      <c r="C1015" s="486"/>
      <c r="D1015" s="1602"/>
      <c r="E1015" s="1602"/>
      <c r="F1015" s="1602"/>
      <c r="G1015" s="479"/>
      <c r="H1015" s="480"/>
      <c r="I1015" s="480"/>
      <c r="J1015" s="480"/>
      <c r="K1015" s="480"/>
    </row>
    <row r="1016" spans="1:22" customFormat="1">
      <c r="A1016" s="937"/>
      <c r="B1016" s="486"/>
      <c r="C1016" s="486"/>
      <c r="D1016" s="442"/>
      <c r="E1016" s="590"/>
      <c r="F1016" s="590"/>
      <c r="G1016" s="479"/>
      <c r="H1016" s="480"/>
      <c r="I1016" s="480"/>
      <c r="J1016" s="480"/>
      <c r="K1016" s="480"/>
    </row>
    <row r="1017" spans="1:22" customFormat="1" ht="12.75" customHeight="1">
      <c r="A1017" s="937"/>
      <c r="B1017" s="1094" t="s">
        <v>748</v>
      </c>
      <c r="C1017" s="486"/>
      <c r="D1017" s="1543" t="s">
        <v>1866</v>
      </c>
      <c r="E1017" s="1543"/>
      <c r="F1017" s="1543"/>
      <c r="G1017" s="577"/>
      <c r="H1017" s="577"/>
      <c r="I1017" s="577"/>
      <c r="J1017" s="577"/>
      <c r="K1017" s="577"/>
      <c r="L1017" s="577"/>
      <c r="M1017" s="577"/>
      <c r="N1017" s="577"/>
      <c r="O1017" s="577"/>
      <c r="P1017" s="577"/>
      <c r="Q1017" s="577"/>
      <c r="R1017" s="577"/>
      <c r="S1017" s="577"/>
      <c r="T1017" s="577"/>
      <c r="U1017" s="577"/>
      <c r="V1017" s="577"/>
    </row>
    <row r="1018" spans="1:22" customFormat="1">
      <c r="A1018" s="937"/>
      <c r="B1018" s="486"/>
      <c r="C1018" s="486"/>
      <c r="D1018" s="1543"/>
      <c r="E1018" s="1543"/>
      <c r="F1018" s="1543"/>
      <c r="G1018" s="577"/>
      <c r="H1018" s="577"/>
      <c r="I1018" s="577"/>
      <c r="J1018" s="577"/>
      <c r="K1018" s="577"/>
      <c r="L1018" s="577"/>
      <c r="M1018" s="577"/>
      <c r="N1018" s="577"/>
      <c r="O1018" s="577"/>
      <c r="P1018" s="577"/>
      <c r="Q1018" s="577"/>
      <c r="R1018" s="577"/>
      <c r="S1018" s="577"/>
      <c r="T1018" s="577"/>
      <c r="U1018" s="577"/>
      <c r="V1018" s="577"/>
    </row>
    <row r="1019" spans="1:22" customFormat="1">
      <c r="A1019" s="937"/>
      <c r="B1019" s="486"/>
      <c r="C1019" s="486"/>
      <c r="D1019" s="1543"/>
      <c r="E1019" s="1543"/>
      <c r="F1019" s="1543"/>
      <c r="G1019" s="577"/>
      <c r="H1019" s="577"/>
      <c r="I1019" s="577"/>
      <c r="J1019" s="577"/>
      <c r="K1019" s="577"/>
      <c r="L1019" s="577"/>
      <c r="M1019" s="577"/>
      <c r="N1019" s="577"/>
      <c r="O1019" s="577"/>
      <c r="P1019" s="577"/>
      <c r="Q1019" s="577"/>
      <c r="R1019" s="577"/>
      <c r="S1019" s="577"/>
      <c r="T1019" s="577"/>
      <c r="U1019" s="577"/>
      <c r="V1019" s="577"/>
    </row>
    <row r="1020" spans="1:22" customFormat="1" ht="14.25">
      <c r="A1020" s="587"/>
      <c r="B1020" s="486"/>
      <c r="C1020" s="486"/>
      <c r="D1020" s="442"/>
      <c r="E1020" s="590"/>
      <c r="F1020" s="590"/>
      <c r="G1020" s="479"/>
      <c r="H1020" s="480"/>
      <c r="I1020" s="480"/>
      <c r="J1020" s="480"/>
      <c r="K1020" s="480"/>
    </row>
    <row r="1021" spans="1:22" customFormat="1" ht="12.75" customHeight="1">
      <c r="A1021" s="937"/>
      <c r="B1021" s="1094" t="s">
        <v>748</v>
      </c>
      <c r="C1021" s="486"/>
      <c r="D1021" s="1543" t="s">
        <v>1867</v>
      </c>
      <c r="E1021" s="1543"/>
      <c r="F1021" s="1543"/>
      <c r="G1021" s="577"/>
      <c r="H1021" s="577"/>
      <c r="I1021" s="577"/>
      <c r="J1021" s="577"/>
      <c r="K1021" s="577"/>
      <c r="L1021" s="577"/>
      <c r="M1021" s="577"/>
      <c r="N1021" s="577"/>
      <c r="O1021" s="577"/>
      <c r="P1021" s="577"/>
      <c r="Q1021" s="577"/>
      <c r="R1021" s="577"/>
      <c r="S1021" s="577"/>
      <c r="T1021" s="577"/>
      <c r="U1021" s="577"/>
      <c r="V1021" s="577"/>
    </row>
    <row r="1022" spans="1:22" customFormat="1">
      <c r="A1022" s="937"/>
      <c r="B1022" s="486"/>
      <c r="C1022" s="486"/>
      <c r="D1022" s="1543"/>
      <c r="E1022" s="1543"/>
      <c r="F1022" s="1543"/>
      <c r="G1022" s="577"/>
      <c r="H1022" s="577"/>
      <c r="I1022" s="577"/>
      <c r="J1022" s="577"/>
      <c r="K1022" s="577"/>
      <c r="L1022" s="577"/>
      <c r="M1022" s="577"/>
      <c r="N1022" s="577"/>
      <c r="O1022" s="577"/>
      <c r="P1022" s="577"/>
      <c r="Q1022" s="577"/>
      <c r="R1022" s="577"/>
      <c r="S1022" s="577"/>
      <c r="T1022" s="577"/>
      <c r="U1022" s="577"/>
      <c r="V1022" s="577"/>
    </row>
    <row r="1023" spans="1:22" customFormat="1">
      <c r="A1023" s="937"/>
      <c r="B1023" s="486"/>
      <c r="C1023" s="486"/>
      <c r="D1023" s="1543"/>
      <c r="E1023" s="1543"/>
      <c r="F1023" s="1543"/>
      <c r="G1023" s="577"/>
      <c r="H1023" s="577"/>
      <c r="I1023" s="577"/>
      <c r="J1023" s="577"/>
      <c r="K1023" s="577"/>
      <c r="L1023" s="577"/>
      <c r="M1023" s="577"/>
      <c r="N1023" s="577"/>
      <c r="O1023" s="577"/>
      <c r="P1023" s="577"/>
      <c r="Q1023" s="577"/>
      <c r="R1023" s="577"/>
      <c r="S1023" s="577"/>
      <c r="T1023" s="577"/>
      <c r="U1023" s="577"/>
      <c r="V1023" s="577"/>
    </row>
    <row r="1024" spans="1:22" customFormat="1">
      <c r="A1024" s="937"/>
      <c r="B1024" s="486"/>
      <c r="C1024" s="486"/>
      <c r="D1024" s="442"/>
      <c r="E1024" s="590"/>
      <c r="F1024" s="590"/>
      <c r="G1024" s="479"/>
      <c r="H1024" s="480"/>
      <c r="I1024" s="480"/>
      <c r="J1024" s="480"/>
      <c r="K1024" s="480"/>
    </row>
    <row r="1025" spans="1:11" customFormat="1" ht="12.75" customHeight="1">
      <c r="A1025" s="937"/>
      <c r="B1025" s="1094" t="s">
        <v>748</v>
      </c>
      <c r="C1025" s="486"/>
      <c r="D1025" s="1543" t="s">
        <v>1648</v>
      </c>
      <c r="E1025" s="1543"/>
      <c r="F1025" s="1543"/>
      <c r="G1025" s="479"/>
      <c r="H1025" s="480"/>
      <c r="I1025" s="480"/>
      <c r="J1025" s="480"/>
      <c r="K1025" s="480"/>
    </row>
    <row r="1026" spans="1:11" customFormat="1">
      <c r="A1026" s="937"/>
      <c r="B1026" s="486"/>
      <c r="C1026" s="486"/>
      <c r="D1026" s="1543"/>
      <c r="E1026" s="1543"/>
      <c r="F1026" s="1543"/>
      <c r="G1026" s="479"/>
      <c r="H1026" s="480"/>
      <c r="I1026" s="480"/>
      <c r="J1026" s="480"/>
      <c r="K1026" s="480"/>
    </row>
    <row r="1027" spans="1:11" customFormat="1">
      <c r="A1027" s="937"/>
      <c r="B1027" s="486"/>
      <c r="C1027" s="486"/>
      <c r="D1027" s="1543"/>
      <c r="E1027" s="1543"/>
      <c r="F1027" s="1543"/>
      <c r="G1027" s="479"/>
      <c r="H1027" s="480"/>
      <c r="I1027" s="480"/>
      <c r="J1027" s="480"/>
      <c r="K1027" s="480"/>
    </row>
    <row r="1028" spans="1:11" customFormat="1">
      <c r="A1028" s="937"/>
      <c r="B1028" s="486"/>
      <c r="C1028" s="486"/>
      <c r="D1028" s="489"/>
      <c r="E1028" s="489"/>
      <c r="F1028" s="489"/>
      <c r="G1028" s="479"/>
      <c r="H1028" s="480"/>
      <c r="I1028" s="480"/>
      <c r="J1028" s="480"/>
      <c r="K1028" s="480"/>
    </row>
    <row r="1029" spans="1:11" customFormat="1" ht="12.75" customHeight="1">
      <c r="A1029" s="937"/>
      <c r="B1029" s="1094" t="s">
        <v>748</v>
      </c>
      <c r="C1029" s="486"/>
      <c r="D1029" s="1543" t="s">
        <v>1649</v>
      </c>
      <c r="E1029" s="1543"/>
      <c r="F1029" s="1543"/>
      <c r="G1029" s="479"/>
      <c r="H1029" s="480"/>
      <c r="I1029" s="480"/>
      <c r="J1029" s="480"/>
      <c r="K1029" s="480"/>
    </row>
    <row r="1030" spans="1:11" customFormat="1">
      <c r="A1030" s="937"/>
      <c r="B1030" s="486"/>
      <c r="C1030" s="486"/>
      <c r="D1030" s="1543"/>
      <c r="E1030" s="1543"/>
      <c r="F1030" s="1543"/>
      <c r="G1030" s="479"/>
      <c r="H1030" s="480"/>
      <c r="I1030" s="480"/>
      <c r="J1030" s="480"/>
      <c r="K1030" s="480"/>
    </row>
    <row r="1031" spans="1:11" customFormat="1">
      <c r="A1031" s="937"/>
      <c r="B1031" s="486"/>
      <c r="C1031" s="486"/>
      <c r="D1031" s="1543"/>
      <c r="E1031" s="1543"/>
      <c r="F1031" s="1543"/>
      <c r="G1031" s="479"/>
      <c r="H1031" s="480"/>
      <c r="I1031" s="480"/>
      <c r="J1031" s="480"/>
      <c r="K1031" s="480"/>
    </row>
    <row r="1032" spans="1:11" customFormat="1">
      <c r="A1032" s="937"/>
      <c r="B1032" s="486"/>
      <c r="C1032" s="486"/>
      <c r="D1032" s="527"/>
      <c r="E1032" s="527"/>
      <c r="F1032" s="527"/>
      <c r="G1032" s="479"/>
      <c r="H1032" s="480"/>
      <c r="I1032" s="480"/>
      <c r="J1032" s="480"/>
      <c r="K1032" s="480"/>
    </row>
    <row r="1033" spans="1:11" customFormat="1" ht="12.75" customHeight="1">
      <c r="A1033" s="937"/>
      <c r="B1033" s="1094" t="s">
        <v>1573</v>
      </c>
      <c r="C1033" s="486"/>
      <c r="D1033" s="1557" t="s">
        <v>1308</v>
      </c>
      <c r="E1033" s="1557"/>
      <c r="F1033" s="1557"/>
      <c r="G1033" s="479"/>
      <c r="H1033" s="480"/>
      <c r="I1033" s="480"/>
      <c r="J1033" s="480"/>
      <c r="K1033" s="480"/>
    </row>
    <row r="1034" spans="1:11" customFormat="1">
      <c r="A1034" s="937"/>
      <c r="B1034" s="486"/>
      <c r="C1034" s="486"/>
      <c r="D1034" s="1557"/>
      <c r="E1034" s="1557"/>
      <c r="F1034" s="1557"/>
      <c r="G1034" s="479"/>
      <c r="H1034" s="480"/>
      <c r="I1034" s="480"/>
      <c r="J1034" s="480"/>
      <c r="K1034" s="480"/>
    </row>
    <row r="1035" spans="1:11" customFormat="1">
      <c r="A1035" s="937"/>
      <c r="B1035" s="486"/>
      <c r="C1035" s="486"/>
      <c r="D1035" s="1557"/>
      <c r="E1035" s="1557"/>
      <c r="F1035" s="1557"/>
      <c r="G1035" s="479"/>
      <c r="H1035" s="480"/>
      <c r="I1035" s="480"/>
      <c r="J1035" s="480"/>
      <c r="K1035" s="480"/>
    </row>
    <row r="1036" spans="1:11" customFormat="1">
      <c r="A1036" s="937"/>
      <c r="B1036" s="486"/>
      <c r="C1036" s="486"/>
      <c r="D1036" s="1557"/>
      <c r="E1036" s="1557"/>
      <c r="F1036" s="1557"/>
      <c r="G1036" s="479"/>
      <c r="H1036" s="480"/>
      <c r="I1036" s="480"/>
      <c r="J1036" s="480"/>
      <c r="K1036" s="480"/>
    </row>
    <row r="1037" spans="1:11" customFormat="1">
      <c r="A1037" s="937"/>
      <c r="B1037" s="486"/>
      <c r="C1037" s="486"/>
      <c r="D1037" s="1557"/>
      <c r="E1037" s="1557"/>
      <c r="F1037" s="1557"/>
      <c r="G1037" s="479"/>
      <c r="H1037" s="480"/>
      <c r="I1037" s="480"/>
      <c r="J1037" s="480"/>
      <c r="K1037" s="480"/>
    </row>
    <row r="1038" spans="1:11" customFormat="1">
      <c r="A1038" s="937"/>
      <c r="B1038" s="486"/>
      <c r="C1038" s="486"/>
      <c r="D1038" s="1557"/>
      <c r="E1038" s="1557"/>
      <c r="F1038" s="1557"/>
      <c r="G1038" s="479"/>
      <c r="H1038" s="480"/>
      <c r="I1038" s="480"/>
      <c r="J1038" s="480"/>
      <c r="K1038" s="480"/>
    </row>
    <row r="1039" spans="1:11" customFormat="1">
      <c r="A1039" s="937"/>
      <c r="B1039" s="486"/>
      <c r="C1039" s="486"/>
      <c r="D1039" s="1557"/>
      <c r="E1039" s="1557"/>
      <c r="F1039" s="1557"/>
      <c r="G1039" s="479"/>
      <c r="H1039" s="480"/>
      <c r="I1039" s="480"/>
      <c r="J1039" s="480"/>
      <c r="K1039" s="480"/>
    </row>
    <row r="1040" spans="1:11" customFormat="1">
      <c r="A1040" s="937"/>
      <c r="B1040" s="486"/>
      <c r="C1040" s="486"/>
      <c r="D1040" s="1557"/>
      <c r="E1040" s="1557"/>
      <c r="F1040" s="1557"/>
      <c r="G1040" s="479"/>
      <c r="H1040" s="480"/>
      <c r="I1040" s="480"/>
      <c r="J1040" s="480"/>
      <c r="K1040" s="480"/>
    </row>
    <row r="1041" spans="1:11" customFormat="1">
      <c r="A1041" s="937"/>
      <c r="B1041" s="486"/>
      <c r="C1041" s="486"/>
      <c r="D1041" s="1557"/>
      <c r="E1041" s="1557"/>
      <c r="F1041" s="1557"/>
      <c r="G1041" s="479"/>
      <c r="H1041" s="480"/>
      <c r="I1041" s="480"/>
      <c r="J1041" s="480"/>
      <c r="K1041" s="480"/>
    </row>
    <row r="1042" spans="1:11" customFormat="1">
      <c r="A1042" s="937"/>
      <c r="B1042" s="486"/>
      <c r="C1042" s="486"/>
      <c r="D1042" s="1557"/>
      <c r="E1042" s="1557"/>
      <c r="F1042" s="1557"/>
      <c r="G1042" s="479"/>
      <c r="H1042" s="480"/>
      <c r="I1042" s="480"/>
      <c r="J1042" s="480"/>
      <c r="K1042" s="480"/>
    </row>
    <row r="1043" spans="1:11" customFormat="1" ht="26.85" customHeight="1">
      <c r="A1043" s="937"/>
      <c r="B1043" s="486"/>
      <c r="C1043" s="486"/>
      <c r="D1043" s="1557"/>
      <c r="E1043" s="1557"/>
      <c r="F1043" s="1557"/>
      <c r="G1043" s="479"/>
      <c r="H1043" s="480"/>
      <c r="I1043" s="480"/>
      <c r="J1043" s="480"/>
      <c r="K1043" s="480"/>
    </row>
    <row r="1044" spans="1:11" customFormat="1">
      <c r="A1044" s="937"/>
      <c r="B1044" s="486"/>
      <c r="C1044" s="486"/>
      <c r="D1044" s="941"/>
      <c r="E1044" s="941"/>
      <c r="F1044" s="941"/>
      <c r="G1044" s="479"/>
      <c r="H1044" s="480"/>
      <c r="I1044" s="480"/>
      <c r="J1044" s="480"/>
      <c r="K1044" s="480"/>
    </row>
    <row r="1045" spans="1:11" customFormat="1">
      <c r="A1045" s="937"/>
      <c r="B1045" s="486"/>
      <c r="C1045" s="486"/>
      <c r="D1045" s="1522" t="s">
        <v>1868</v>
      </c>
      <c r="E1045" s="1522"/>
      <c r="F1045" s="1522"/>
      <c r="G1045" s="479"/>
      <c r="H1045" s="480"/>
      <c r="I1045" s="480"/>
      <c r="J1045" s="480"/>
      <c r="K1045" s="480"/>
    </row>
    <row r="1046" spans="1:11" customFormat="1">
      <c r="A1046" s="937"/>
      <c r="B1046" s="486"/>
      <c r="C1046" s="486"/>
      <c r="D1046" s="988"/>
      <c r="E1046" s="590"/>
      <c r="F1046" s="590"/>
      <c r="G1046" s="479"/>
      <c r="H1046" s="480"/>
      <c r="I1046" s="480"/>
      <c r="J1046" s="480"/>
      <c r="K1046" s="480"/>
    </row>
    <row r="1047" spans="1:11" ht="14.25">
      <c r="A1047" s="676"/>
      <c r="B1047" s="1094" t="s">
        <v>1573</v>
      </c>
      <c r="D1047" s="1485" t="s">
        <v>1869</v>
      </c>
      <c r="E1047" s="1485"/>
      <c r="F1047" s="1485"/>
    </row>
    <row r="1048" spans="1:11">
      <c r="D1048" s="1485"/>
      <c r="E1048" s="1485"/>
      <c r="F1048" s="1485"/>
    </row>
    <row r="1049" spans="1:11">
      <c r="D1049" s="1485"/>
      <c r="E1049" s="1485"/>
      <c r="F1049" s="1485"/>
    </row>
    <row r="1050" spans="1:11">
      <c r="D1050" s="1485"/>
      <c r="E1050" s="1485"/>
      <c r="F1050" s="1485"/>
    </row>
    <row r="1051" spans="1:11"/>
    <row r="1052" spans="1:11" ht="14.25">
      <c r="A1052" s="676"/>
      <c r="B1052" s="1094" t="s">
        <v>748</v>
      </c>
      <c r="D1052" s="1485" t="s">
        <v>1870</v>
      </c>
      <c r="E1052" s="1485"/>
      <c r="F1052" s="1485"/>
    </row>
    <row r="1053" spans="1:11">
      <c r="D1053" s="1485"/>
      <c r="E1053" s="1485"/>
      <c r="F1053" s="1485"/>
    </row>
    <row r="1054" spans="1:11">
      <c r="D1054" s="1485"/>
      <c r="E1054" s="1485"/>
      <c r="F1054" s="1485"/>
    </row>
    <row r="1055" spans="1:11">
      <c r="D1055" s="1485"/>
      <c r="E1055" s="1485"/>
      <c r="F1055" s="1485"/>
    </row>
    <row r="1056" spans="1:11"/>
    <row r="1057" spans="1:7" customFormat="1">
      <c r="A1057" s="937"/>
      <c r="B1057" s="1094" t="s">
        <v>748</v>
      </c>
      <c r="C1057" s="486"/>
      <c r="D1057" s="1568" t="s">
        <v>1871</v>
      </c>
      <c r="E1057" s="1568"/>
      <c r="F1057" s="1568"/>
      <c r="G1057" s="479"/>
    </row>
    <row r="1058" spans="1:7" customFormat="1">
      <c r="A1058" s="937"/>
      <c r="B1058" s="486"/>
      <c r="C1058" s="486"/>
      <c r="D1058" s="1568"/>
      <c r="E1058" s="1568"/>
      <c r="F1058" s="1568"/>
      <c r="G1058" s="479"/>
    </row>
    <row r="1059" spans="1:7" customFormat="1">
      <c r="A1059" s="937"/>
      <c r="B1059" s="486"/>
      <c r="C1059" s="486"/>
      <c r="D1059" s="1568"/>
      <c r="E1059" s="1568"/>
      <c r="F1059" s="1568"/>
      <c r="G1059" s="479"/>
    </row>
    <row r="1060" spans="1:7" customFormat="1">
      <c r="A1060" s="937"/>
      <c r="B1060" s="486"/>
      <c r="C1060" s="486"/>
      <c r="D1060" s="590"/>
      <c r="E1060" s="590"/>
      <c r="F1060" s="590"/>
      <c r="G1060" s="479"/>
    </row>
    <row r="1061" spans="1:7" customFormat="1">
      <c r="A1061" s="937"/>
      <c r="B1061" s="1094" t="s">
        <v>1573</v>
      </c>
      <c r="C1061" s="486"/>
      <c r="D1061" s="1569" t="s">
        <v>1872</v>
      </c>
      <c r="E1061" s="1569"/>
      <c r="F1061" s="1569"/>
      <c r="G1061" s="479"/>
    </row>
    <row r="1062" spans="1:7" customFormat="1">
      <c r="A1062" s="937"/>
      <c r="B1062" s="486"/>
      <c r="C1062" s="486"/>
      <c r="D1062" s="1569"/>
      <c r="E1062" s="1569"/>
      <c r="F1062" s="1569"/>
      <c r="G1062" s="479"/>
    </row>
    <row r="1063" spans="1:7" customFormat="1">
      <c r="A1063" s="937"/>
      <c r="B1063" s="486"/>
      <c r="C1063" s="486"/>
      <c r="D1063" s="1569"/>
      <c r="E1063" s="1569"/>
      <c r="F1063" s="1569"/>
      <c r="G1063" s="479"/>
    </row>
    <row r="1064" spans="1:7">
      <c r="D1064" s="590"/>
      <c r="E1064" s="590"/>
      <c r="F1064" s="590"/>
    </row>
    <row r="1065" spans="1:7">
      <c r="A1065" s="437"/>
      <c r="D1065" s="1522" t="s">
        <v>1875</v>
      </c>
      <c r="E1065" s="1522"/>
      <c r="F1065" s="1522"/>
    </row>
    <row r="1066" spans="1:7">
      <c r="A1066" s="437"/>
      <c r="D1066" s="988"/>
      <c r="E1066" s="590"/>
      <c r="F1066" s="590"/>
    </row>
    <row r="1067" spans="1:7">
      <c r="B1067" s="1094" t="s">
        <v>748</v>
      </c>
      <c r="D1067" s="1487" t="s">
        <v>1873</v>
      </c>
      <c r="E1067" s="1487"/>
      <c r="F1067" s="1487"/>
    </row>
    <row r="1068" spans="1:7">
      <c r="D1068" s="1487"/>
      <c r="E1068" s="1487"/>
      <c r="F1068" s="1487"/>
    </row>
    <row r="1069" spans="1:7">
      <c r="D1069" s="1487"/>
      <c r="E1069" s="1487"/>
      <c r="F1069" s="1487"/>
    </row>
    <row r="1070" spans="1:7">
      <c r="D1070" s="590"/>
      <c r="E1070" s="479"/>
      <c r="F1070" s="479"/>
    </row>
    <row r="1071" spans="1:7" ht="14.25">
      <c r="A1071" s="676"/>
      <c r="B1071" s="1094" t="s">
        <v>748</v>
      </c>
      <c r="D1071" s="1487" t="s">
        <v>1874</v>
      </c>
      <c r="E1071" s="1487"/>
      <c r="F1071" s="1487"/>
    </row>
    <row r="1072" spans="1:7">
      <c r="D1072" s="1487"/>
      <c r="E1072" s="1487"/>
      <c r="F1072" s="1487"/>
    </row>
    <row r="1073" spans="1:7">
      <c r="D1073" s="1487"/>
      <c r="E1073" s="1487"/>
      <c r="F1073" s="1487"/>
    </row>
    <row r="1074" spans="1:7"/>
    <row r="1075" spans="1:7">
      <c r="D1075" s="1522" t="s">
        <v>1297</v>
      </c>
      <c r="E1075" s="1522"/>
      <c r="F1075" s="1522"/>
    </row>
    <row r="1076" spans="1:7">
      <c r="D1076" s="1504" t="s">
        <v>1876</v>
      </c>
      <c r="E1076" s="1504"/>
      <c r="F1076" s="1504"/>
    </row>
    <row r="1077" spans="1:7">
      <c r="D1077" s="1152"/>
      <c r="E1077" s="1152"/>
      <c r="F1077" s="1152"/>
    </row>
    <row r="1078" spans="1:7" ht="14.25">
      <c r="A1078" s="676"/>
      <c r="B1078" s="1094" t="s">
        <v>1573</v>
      </c>
      <c r="D1078" s="1485" t="s">
        <v>1877</v>
      </c>
      <c r="E1078" s="1485"/>
      <c r="F1078" s="1485"/>
    </row>
    <row r="1079" spans="1:7">
      <c r="D1079" s="1485"/>
      <c r="E1079" s="1485"/>
      <c r="F1079" s="1485"/>
      <c r="G1079" s="435"/>
    </row>
    <row r="1080" spans="1:7">
      <c r="D1080" s="479"/>
      <c r="E1080" s="479"/>
      <c r="F1080" s="479"/>
      <c r="G1080" s="435"/>
    </row>
    <row r="1081" spans="1:7">
      <c r="B1081" s="1094" t="s">
        <v>748</v>
      </c>
      <c r="D1081" s="1485" t="s">
        <v>1878</v>
      </c>
      <c r="E1081" s="1485"/>
      <c r="F1081" s="1485"/>
      <c r="G1081" s="435"/>
    </row>
    <row r="1082" spans="1:7" ht="14.25">
      <c r="A1082" s="676"/>
      <c r="D1082" s="1485"/>
      <c r="E1082" s="1485"/>
      <c r="F1082" s="1485"/>
      <c r="G1082" s="435"/>
    </row>
    <row r="1083" spans="1:7">
      <c r="D1083" s="442"/>
      <c r="E1083" s="442"/>
      <c r="G1083" s="435"/>
    </row>
    <row r="1084" spans="1:7">
      <c r="D1084" s="1522" t="s">
        <v>1880</v>
      </c>
      <c r="E1084" s="1522"/>
      <c r="F1084" s="1522"/>
      <c r="G1084" s="435"/>
    </row>
    <row r="1085" spans="1:7">
      <c r="D1085" s="988"/>
      <c r="G1085" s="435"/>
    </row>
    <row r="1086" spans="1:7" ht="14.25">
      <c r="A1086" s="676"/>
      <c r="B1086" s="1094" t="s">
        <v>748</v>
      </c>
      <c r="D1086" s="1485" t="s">
        <v>1879</v>
      </c>
      <c r="E1086" s="1485"/>
      <c r="F1086" s="1485"/>
      <c r="G1086" s="435"/>
    </row>
    <row r="1087" spans="1:7">
      <c r="D1087" s="1485"/>
      <c r="E1087" s="1485"/>
      <c r="F1087" s="1485"/>
      <c r="G1087" s="435"/>
    </row>
    <row r="1088" spans="1:7">
      <c r="D1088" s="1485"/>
      <c r="E1088" s="1485"/>
      <c r="F1088" s="1485"/>
      <c r="G1088" s="435"/>
    </row>
    <row r="1089" spans="1:7">
      <c r="D1089" s="1485"/>
      <c r="E1089" s="1485"/>
      <c r="F1089" s="1485"/>
      <c r="G1089" s="435"/>
    </row>
    <row r="1090" spans="1:7">
      <c r="D1090" s="1485"/>
      <c r="E1090" s="1485"/>
      <c r="F1090" s="1485"/>
      <c r="G1090" s="435"/>
    </row>
    <row r="1091" spans="1:7">
      <c r="D1091" s="1485"/>
      <c r="E1091" s="1485"/>
      <c r="F1091" s="1485"/>
      <c r="G1091" s="435"/>
    </row>
    <row r="1092" spans="1:7">
      <c r="D1092" s="1485"/>
      <c r="E1092" s="1485"/>
      <c r="F1092" s="1485"/>
      <c r="G1092" s="435"/>
    </row>
    <row r="1093" spans="1:7">
      <c r="D1093" s="1153"/>
      <c r="E1093" s="1153"/>
      <c r="F1093" s="1153"/>
      <c r="G1093" s="435"/>
    </row>
    <row r="1094" spans="1:7" ht="14.25">
      <c r="A1094" s="676"/>
      <c r="B1094" s="1094" t="s">
        <v>748</v>
      </c>
      <c r="D1094" s="1485" t="s">
        <v>1881</v>
      </c>
      <c r="E1094" s="1485"/>
      <c r="F1094" s="1485"/>
      <c r="G1094" s="435"/>
    </row>
    <row r="1095" spans="1:7">
      <c r="D1095" s="1485"/>
      <c r="E1095" s="1485"/>
      <c r="F1095" s="1485"/>
      <c r="G1095" s="435"/>
    </row>
    <row r="1096" spans="1:7">
      <c r="D1096" s="1485"/>
      <c r="E1096" s="1485"/>
      <c r="F1096" s="1485"/>
    </row>
    <row r="1097" spans="1:7">
      <c r="D1097" s="1485"/>
      <c r="E1097" s="1485"/>
      <c r="F1097" s="1485"/>
    </row>
    <row r="1098" spans="1:7">
      <c r="D1098" s="1485"/>
      <c r="E1098" s="1485"/>
      <c r="F1098" s="1485"/>
    </row>
    <row r="1099" spans="1:7">
      <c r="D1099" s="1485"/>
      <c r="E1099" s="1485"/>
      <c r="F1099" s="1485"/>
    </row>
    <row r="1100" spans="1:7">
      <c r="D1100" s="1485"/>
      <c r="E1100" s="1485"/>
      <c r="F1100" s="1485"/>
    </row>
    <row r="1101" spans="1:7">
      <c r="D1101" s="1192"/>
      <c r="E1101" s="1192"/>
      <c r="F1101" s="1192"/>
    </row>
    <row r="1102" spans="1:7">
      <c r="B1102" s="1094" t="s">
        <v>748</v>
      </c>
      <c r="C1102" s="1179"/>
      <c r="D1102" s="1563" t="s">
        <v>1984</v>
      </c>
      <c r="E1102" s="1563"/>
      <c r="F1102" s="1563"/>
    </row>
    <row r="1103" spans="1:7">
      <c r="B1103" s="1199"/>
      <c r="C1103" s="1179"/>
      <c r="D1103" s="1563"/>
      <c r="E1103" s="1563"/>
      <c r="F1103" s="1563"/>
    </row>
    <row r="1104" spans="1:7">
      <c r="B1104" s="1199"/>
      <c r="C1104" s="1179"/>
      <c r="D1104" s="1563"/>
      <c r="E1104" s="1563"/>
      <c r="F1104" s="1563"/>
    </row>
    <row r="1105" spans="1:7">
      <c r="B1105" s="1199"/>
      <c r="C1105" s="1179"/>
      <c r="D1105" s="1200"/>
      <c r="E1105" s="1200"/>
      <c r="F1105" s="1200"/>
    </row>
    <row r="1106" spans="1:7">
      <c r="D1106" s="1522" t="s">
        <v>1882</v>
      </c>
      <c r="E1106" s="1522"/>
      <c r="F1106" s="1522"/>
    </row>
    <row r="1107" spans="1:7">
      <c r="D1107" s="1154"/>
      <c r="E1107" s="1154"/>
      <c r="F1107" s="1154"/>
    </row>
    <row r="1108" spans="1:7" ht="14.25">
      <c r="A1108" s="676"/>
      <c r="B1108" s="1094" t="s">
        <v>1573</v>
      </c>
      <c r="D1108" s="1487" t="s">
        <v>1883</v>
      </c>
      <c r="E1108" s="1487"/>
      <c r="F1108" s="1487"/>
    </row>
    <row r="1109" spans="1:7">
      <c r="D1109" s="1487"/>
      <c r="E1109" s="1487"/>
      <c r="F1109" s="1487"/>
    </row>
    <row r="1110" spans="1:7">
      <c r="D1110" s="2"/>
    </row>
    <row r="1111" spans="1:7" ht="14.25">
      <c r="A1111" s="676"/>
      <c r="B1111" s="1094" t="s">
        <v>748</v>
      </c>
      <c r="D1111" s="1487" t="s">
        <v>1884</v>
      </c>
      <c r="E1111" s="1487"/>
      <c r="F1111" s="1487"/>
    </row>
    <row r="1112" spans="1:7">
      <c r="D1112" s="1487"/>
      <c r="E1112" s="1487"/>
      <c r="F1112" s="1487"/>
    </row>
    <row r="1113" spans="1:7"/>
    <row r="1114" spans="1:7">
      <c r="D1114" s="1522" t="s">
        <v>1885</v>
      </c>
      <c r="E1114" s="1522"/>
      <c r="F1114" s="1522"/>
    </row>
    <row r="1115" spans="1:7">
      <c r="D1115" s="988"/>
    </row>
    <row r="1116" spans="1:7" customFormat="1" ht="14.25">
      <c r="A1116" s="587"/>
      <c r="B1116" s="1094" t="s">
        <v>748</v>
      </c>
      <c r="C1116" s="579"/>
      <c r="D1116" s="1504" t="s">
        <v>1886</v>
      </c>
      <c r="E1116" s="1504"/>
      <c r="F1116" s="1504"/>
      <c r="G1116" s="298"/>
    </row>
    <row r="1117" spans="1:7" customFormat="1">
      <c r="A1117" s="163"/>
      <c r="B1117" s="579"/>
      <c r="C1117" s="579"/>
      <c r="D1117" s="335"/>
      <c r="E1117" s="335"/>
      <c r="F1117" s="335"/>
      <c r="G1117" s="298"/>
    </row>
    <row r="1118" spans="1:7" customFormat="1" ht="14.25">
      <c r="A1118" s="587"/>
      <c r="B1118" s="1094" t="s">
        <v>748</v>
      </c>
      <c r="C1118" s="579"/>
      <c r="D1118" s="1485" t="s">
        <v>1887</v>
      </c>
      <c r="E1118" s="1485"/>
      <c r="F1118" s="1485"/>
      <c r="G1118" s="298"/>
    </row>
    <row r="1119" spans="1:7" customFormat="1" ht="14.25">
      <c r="A1119" s="587"/>
      <c r="B1119" s="579"/>
      <c r="C1119" s="579"/>
      <c r="D1119" s="1485"/>
      <c r="E1119" s="1485"/>
      <c r="F1119" s="1485"/>
      <c r="G1119" s="298"/>
    </row>
    <row r="1120" spans="1:7" customFormat="1" ht="14.25">
      <c r="A1120" s="587"/>
      <c r="B1120" s="579"/>
      <c r="C1120" s="579"/>
      <c r="D1120" s="1160"/>
      <c r="E1120" s="1160"/>
      <c r="F1120" s="1160"/>
      <c r="G1120" s="298"/>
    </row>
    <row r="1121" spans="1:7" s="2" customFormat="1">
      <c r="A1121" s="1162"/>
      <c r="B1121" s="1162"/>
      <c r="C1121" s="15"/>
      <c r="D1121" s="1522" t="s">
        <v>1908</v>
      </c>
      <c r="E1121" s="1522"/>
      <c r="F1121" s="1522"/>
      <c r="G1121" s="335"/>
    </row>
    <row r="1122" spans="1:7" s="2" customFormat="1">
      <c r="A1122" s="1162"/>
      <c r="B1122" s="1162"/>
      <c r="C1122" s="15"/>
      <c r="D1122" s="1161"/>
      <c r="E1122" s="298"/>
      <c r="F1122" s="298"/>
      <c r="G1122" s="335"/>
    </row>
    <row r="1123" spans="1:7" s="2" customFormat="1" ht="14.45" customHeight="1">
      <c r="A1123" s="964"/>
      <c r="B1123" s="1094" t="s">
        <v>748</v>
      </c>
      <c r="C1123" s="15"/>
      <c r="D1123" s="1484" t="s">
        <v>1985</v>
      </c>
      <c r="E1123" s="1485"/>
      <c r="F1123" s="1485"/>
      <c r="G1123" s="335"/>
    </row>
    <row r="1124" spans="1:7" s="2" customFormat="1" ht="14.25">
      <c r="A1124" s="964"/>
      <c r="B1124" s="964"/>
      <c r="C1124" s="15"/>
      <c r="D1124" s="1485"/>
      <c r="E1124" s="1485"/>
      <c r="F1124" s="1485"/>
      <c r="G1124" s="335"/>
    </row>
    <row r="1125" spans="1:7" s="2" customFormat="1" ht="14.25">
      <c r="A1125" s="964"/>
      <c r="B1125" s="964"/>
      <c r="C1125" s="15"/>
      <c r="D1125" s="1485"/>
      <c r="E1125" s="1485"/>
      <c r="F1125" s="1485"/>
      <c r="G1125" s="335"/>
    </row>
    <row r="1126" spans="1:7" s="2" customFormat="1" ht="14.25">
      <c r="A1126" s="964"/>
      <c r="B1126" s="964"/>
      <c r="C1126" s="15"/>
      <c r="D1126" s="1485"/>
      <c r="E1126" s="1485"/>
      <c r="F1126" s="1485"/>
      <c r="G1126" s="335"/>
    </row>
    <row r="1127" spans="1:7" s="2" customFormat="1" ht="14.25">
      <c r="A1127" s="964"/>
      <c r="B1127" s="964"/>
      <c r="C1127" s="15"/>
      <c r="D1127" s="1485"/>
      <c r="E1127" s="1485"/>
      <c r="F1127" s="1485"/>
      <c r="G1127" s="335"/>
    </row>
    <row r="1128" spans="1:7" s="2" customFormat="1" ht="14.25">
      <c r="A1128" s="964"/>
      <c r="B1128" s="964"/>
      <c r="C1128" s="15"/>
      <c r="D1128" s="1485"/>
      <c r="E1128" s="1485"/>
      <c r="F1128" s="1485"/>
      <c r="G1128" s="335"/>
    </row>
    <row r="1129" spans="1:7" s="2" customFormat="1" ht="14.25">
      <c r="A1129" s="964"/>
      <c r="B1129" s="964"/>
      <c r="C1129" s="15"/>
      <c r="D1129" s="1485"/>
      <c r="E1129" s="1485"/>
      <c r="F1129" s="1485"/>
      <c r="G1129" s="335"/>
    </row>
    <row r="1130" spans="1:7" s="2" customFormat="1" ht="14.25">
      <c r="A1130" s="964"/>
      <c r="B1130" s="964"/>
      <c r="C1130" s="15"/>
      <c r="D1130" s="1485"/>
      <c r="E1130" s="1485"/>
      <c r="F1130" s="1485"/>
      <c r="G1130" s="335"/>
    </row>
    <row r="1131" spans="1:7" s="2" customFormat="1" ht="14.25">
      <c r="A1131" s="964"/>
      <c r="B1131" s="964"/>
      <c r="C1131" s="15"/>
      <c r="D1131" s="1485"/>
      <c r="E1131" s="1485"/>
      <c r="F1131" s="1485"/>
      <c r="G1131" s="335"/>
    </row>
    <row r="1132" spans="1:7" s="2" customFormat="1" ht="14.25">
      <c r="A1132" s="964"/>
      <c r="B1132" s="964"/>
      <c r="C1132" s="15"/>
      <c r="D1132" s="1485"/>
      <c r="E1132" s="1485"/>
      <c r="F1132" s="1485"/>
      <c r="G1132" s="335"/>
    </row>
    <row r="1133" spans="1:7" s="2" customFormat="1" ht="14.25">
      <c r="A1133" s="964"/>
      <c r="B1133" s="964"/>
      <c r="C1133" s="15"/>
      <c r="D1133" s="1485"/>
      <c r="E1133" s="1485"/>
      <c r="F1133" s="1485"/>
      <c r="G1133" s="335"/>
    </row>
    <row r="1134" spans="1:7" s="2" customFormat="1" ht="14.25">
      <c r="A1134" s="964"/>
      <c r="B1134" s="964"/>
      <c r="C1134" s="15"/>
      <c r="D1134" s="1485"/>
      <c r="E1134" s="1485"/>
      <c r="F1134" s="1485"/>
      <c r="G1134" s="335"/>
    </row>
    <row r="1135" spans="1:7" s="2" customFormat="1" ht="14.25">
      <c r="A1135" s="964"/>
      <c r="B1135" s="964"/>
      <c r="C1135" s="15"/>
      <c r="D1135" s="1485"/>
      <c r="E1135" s="1485"/>
      <c r="F1135" s="1485"/>
      <c r="G1135" s="335"/>
    </row>
    <row r="1136" spans="1:7" s="2" customFormat="1" ht="14.25">
      <c r="A1136" s="964"/>
      <c r="B1136" s="964"/>
      <c r="C1136" s="15"/>
      <c r="D1136" s="1485"/>
      <c r="E1136" s="1485"/>
      <c r="F1136" s="1485"/>
      <c r="G1136" s="335"/>
    </row>
    <row r="1137" spans="1:7"/>
    <row r="1138" spans="1:7">
      <c r="A1138" s="1503" t="s">
        <v>1596</v>
      </c>
      <c r="B1138" s="1503"/>
      <c r="C1138" s="1503"/>
      <c r="D1138" s="1503"/>
      <c r="E1138" s="1503"/>
      <c r="F1138" s="1503"/>
      <c r="G1138" s="1503"/>
    </row>
    <row r="1139" spans="1:7">
      <c r="A1139" s="442"/>
    </row>
    <row r="1140" spans="1:7">
      <c r="D1140" s="1522" t="s">
        <v>1888</v>
      </c>
      <c r="E1140" s="1522"/>
      <c r="F1140" s="1522"/>
    </row>
    <row r="1141" spans="1:7">
      <c r="D1141" s="1504" t="s">
        <v>1889</v>
      </c>
      <c r="E1141" s="1504"/>
      <c r="F1141" s="1504"/>
    </row>
    <row r="1142" spans="1:7" customFormat="1">
      <c r="A1142" s="942"/>
      <c r="B1142" s="545"/>
      <c r="C1142" s="545"/>
      <c r="D1142" s="335"/>
      <c r="E1142" s="335"/>
      <c r="F1142" s="335"/>
      <c r="G1142" s="298"/>
    </row>
    <row r="1143" spans="1:7" customFormat="1" ht="12.6" customHeight="1">
      <c r="A1143" s="163"/>
      <c r="B1143" s="1094" t="s">
        <v>1573</v>
      </c>
      <c r="C1143" s="579"/>
      <c r="D1143" s="1490" t="s">
        <v>1986</v>
      </c>
      <c r="E1143" s="1490"/>
      <c r="F1143" s="1490"/>
      <c r="G1143" s="298"/>
    </row>
    <row r="1144" spans="1:7" customFormat="1" ht="12.6" customHeight="1">
      <c r="A1144" s="163"/>
      <c r="B1144" s="579"/>
      <c r="C1144" s="579"/>
      <c r="D1144" s="1490"/>
      <c r="E1144" s="1490"/>
      <c r="F1144" s="1490"/>
      <c r="G1144" s="298"/>
    </row>
    <row r="1145" spans="1:7" customFormat="1" ht="12.6" customHeight="1">
      <c r="A1145" s="163"/>
      <c r="B1145" s="579"/>
      <c r="C1145" s="579"/>
      <c r="D1145" s="1490"/>
      <c r="E1145" s="1490"/>
      <c r="F1145" s="1490"/>
      <c r="G1145" s="298"/>
    </row>
    <row r="1146" spans="1:7" customFormat="1" ht="12.6" customHeight="1">
      <c r="A1146" s="163"/>
      <c r="B1146" s="579"/>
      <c r="C1146" s="579"/>
      <c r="D1146" s="1490"/>
      <c r="E1146" s="1490"/>
      <c r="F1146" s="1490"/>
      <c r="G1146" s="298"/>
    </row>
    <row r="1147" spans="1:7" customFormat="1" ht="12.6" customHeight="1">
      <c r="A1147" s="163"/>
      <c r="B1147" s="579"/>
      <c r="C1147" s="579"/>
      <c r="D1147" s="1490"/>
      <c r="E1147" s="1490"/>
      <c r="F1147" s="1490"/>
      <c r="G1147" s="298"/>
    </row>
    <row r="1148" spans="1:7" customFormat="1" ht="12.6" customHeight="1">
      <c r="A1148" s="163"/>
      <c r="B1148" s="579"/>
      <c r="C1148" s="579"/>
      <c r="D1148" s="1490"/>
      <c r="E1148" s="1490"/>
      <c r="F1148" s="1490"/>
      <c r="G1148" s="298"/>
    </row>
    <row r="1149" spans="1:7" customFormat="1" ht="21" customHeight="1">
      <c r="A1149" s="163"/>
      <c r="B1149" s="579"/>
      <c r="C1149" s="579"/>
      <c r="D1149" s="1490"/>
      <c r="E1149" s="1490"/>
      <c r="F1149" s="1490"/>
      <c r="G1149" s="298"/>
    </row>
    <row r="1150" spans="1:7" customFormat="1">
      <c r="A1150" s="588"/>
      <c r="B1150" s="589"/>
      <c r="C1150" s="589"/>
      <c r="D1150" s="1490"/>
      <c r="E1150" s="1490"/>
      <c r="F1150" s="1490"/>
      <c r="G1150" s="298"/>
    </row>
    <row r="1151" spans="1:7" customFormat="1">
      <c r="A1151" s="588"/>
      <c r="B1151" s="1094" t="s">
        <v>1573</v>
      </c>
      <c r="C1151" s="589"/>
      <c r="D1151" s="1487" t="s">
        <v>1911</v>
      </c>
      <c r="E1151" s="1487"/>
      <c r="F1151" s="1487"/>
      <c r="G1151" s="298"/>
    </row>
    <row r="1152" spans="1:7" customFormat="1">
      <c r="A1152" s="588"/>
      <c r="B1152" s="589"/>
      <c r="C1152" s="589"/>
      <c r="D1152" s="1487"/>
      <c r="E1152" s="1487"/>
      <c r="F1152" s="1487"/>
      <c r="G1152" s="298"/>
    </row>
    <row r="1153" spans="1:7" customFormat="1">
      <c r="A1153" s="588"/>
      <c r="B1153" s="589"/>
      <c r="C1153" s="589"/>
      <c r="D1153" s="1487"/>
      <c r="E1153" s="1487"/>
      <c r="F1153" s="1487"/>
      <c r="G1153" s="298"/>
    </row>
    <row r="1154" spans="1:7" customFormat="1">
      <c r="A1154" s="588"/>
      <c r="B1154" s="589"/>
      <c r="C1154" s="589"/>
      <c r="D1154" s="1487"/>
      <c r="E1154" s="1487"/>
      <c r="F1154" s="1487"/>
      <c r="G1154" s="298"/>
    </row>
    <row r="1155" spans="1:7" customFormat="1">
      <c r="A1155" s="588"/>
      <c r="B1155" s="589"/>
      <c r="C1155" s="589"/>
      <c r="D1155" s="1191"/>
      <c r="E1155" s="1191"/>
      <c r="F1155" s="1191"/>
      <c r="G1155" s="298"/>
    </row>
    <row r="1156" spans="1:7" customFormat="1">
      <c r="A1156" s="588"/>
      <c r="B1156" s="1094" t="s">
        <v>748</v>
      </c>
      <c r="C1156" s="965"/>
      <c r="D1156" s="1486" t="s">
        <v>1987</v>
      </c>
      <c r="E1156" s="1486"/>
      <c r="F1156" s="1486"/>
      <c r="G1156" s="298"/>
    </row>
    <row r="1157" spans="1:7" customFormat="1">
      <c r="A1157" s="588"/>
      <c r="B1157" s="966"/>
      <c r="C1157" s="965"/>
      <c r="D1157" s="1486"/>
      <c r="E1157" s="1486"/>
      <c r="F1157" s="1486"/>
      <c r="G1157" s="298"/>
    </row>
    <row r="1158" spans="1:7" customFormat="1">
      <c r="A1158" s="588"/>
      <c r="B1158" s="589"/>
      <c r="C1158" s="589"/>
      <c r="D1158" s="335"/>
      <c r="E1158" s="335"/>
      <c r="F1158" s="335"/>
      <c r="G1158" s="298"/>
    </row>
    <row r="1159" spans="1:7" customFormat="1" ht="14.25">
      <c r="A1159" s="587"/>
      <c r="B1159" s="1094" t="s">
        <v>1573</v>
      </c>
      <c r="C1159" s="579"/>
      <c r="D1159" s="1504" t="s">
        <v>1890</v>
      </c>
      <c r="E1159" s="1504"/>
      <c r="F1159" s="1504"/>
      <c r="G1159" s="298"/>
    </row>
    <row r="1160" spans="1:7" customFormat="1">
      <c r="A1160" s="163"/>
      <c r="B1160" s="579"/>
      <c r="C1160" s="579"/>
      <c r="D1160" s="298"/>
      <c r="E1160" s="298"/>
      <c r="F1160" s="298"/>
      <c r="G1160" s="298"/>
    </row>
    <row r="1161" spans="1:7" customFormat="1" ht="14.25">
      <c r="A1161" s="587"/>
      <c r="B1161" s="1094" t="s">
        <v>748</v>
      </c>
      <c r="C1161" s="579"/>
      <c r="D1161" s="1504" t="s">
        <v>1891</v>
      </c>
      <c r="E1161" s="1504"/>
      <c r="F1161" s="1504"/>
      <c r="G1161" s="298"/>
    </row>
    <row r="1162" spans="1:7" customFormat="1">
      <c r="A1162" s="163"/>
      <c r="B1162" s="579"/>
      <c r="C1162" s="579"/>
      <c r="D1162" s="1152"/>
      <c r="E1162" s="298"/>
      <c r="F1162" s="298"/>
      <c r="G1162" s="298"/>
    </row>
    <row r="1163" spans="1:7" customFormat="1" ht="14.25">
      <c r="A1163" s="587"/>
      <c r="B1163" s="1094" t="s">
        <v>1573</v>
      </c>
      <c r="C1163" s="579"/>
      <c r="D1163" s="1504" t="s">
        <v>1892</v>
      </c>
      <c r="E1163" s="1504"/>
      <c r="F1163" s="1504"/>
      <c r="G1163" s="298"/>
    </row>
    <row r="1164" spans="1:7" customFormat="1">
      <c r="A1164" s="163"/>
      <c r="B1164" s="579"/>
      <c r="C1164" s="579"/>
      <c r="D1164" s="1152"/>
      <c r="E1164" s="298"/>
      <c r="F1164" s="298"/>
      <c r="G1164" s="298"/>
    </row>
    <row r="1165" spans="1:7" customFormat="1" ht="14.25">
      <c r="A1165" s="587"/>
      <c r="B1165" s="1094" t="s">
        <v>1573</v>
      </c>
      <c r="C1165" s="579"/>
      <c r="D1165" s="1485" t="s">
        <v>1893</v>
      </c>
      <c r="E1165" s="1485"/>
      <c r="F1165" s="1485"/>
      <c r="G1165" s="298"/>
    </row>
    <row r="1166" spans="1:7" customFormat="1" ht="14.25">
      <c r="A1166" s="587"/>
      <c r="B1166" s="579"/>
      <c r="C1166" s="579"/>
      <c r="D1166" s="1485"/>
      <c r="E1166" s="1485"/>
      <c r="F1166" s="1485"/>
      <c r="G1166" s="298"/>
    </row>
    <row r="1167" spans="1:7" customFormat="1" ht="14.25">
      <c r="A1167" s="587"/>
      <c r="B1167" s="579"/>
      <c r="C1167" s="579"/>
      <c r="D1167" s="1152"/>
      <c r="E1167" s="298"/>
      <c r="F1167" s="298"/>
      <c r="G1167" s="298"/>
    </row>
    <row r="1168" spans="1:7" ht="14.25">
      <c r="A1168" s="676"/>
      <c r="B1168" s="1094" t="s">
        <v>748</v>
      </c>
      <c r="D1168" s="1560" t="s">
        <v>1894</v>
      </c>
      <c r="E1168" s="1560"/>
      <c r="F1168" s="1560"/>
    </row>
    <row r="1169" spans="1:7">
      <c r="D1169" s="1560"/>
      <c r="E1169" s="1560"/>
      <c r="F1169" s="1560"/>
    </row>
    <row r="1170" spans="1:7">
      <c r="D1170" s="1163"/>
      <c r="E1170" s="434"/>
      <c r="F1170" s="434"/>
    </row>
    <row r="1171" spans="1:7" ht="14.25">
      <c r="A1171" s="676"/>
      <c r="B1171" s="1094" t="s">
        <v>748</v>
      </c>
      <c r="D1171" s="1603" t="s">
        <v>1895</v>
      </c>
      <c r="E1171" s="1603"/>
      <c r="F1171" s="1603"/>
    </row>
    <row r="1172" spans="1:7">
      <c r="D1172" s="1163"/>
      <c r="E1172" s="434"/>
      <c r="F1172" s="434"/>
    </row>
    <row r="1173" spans="1:7" customFormat="1" ht="14.25">
      <c r="A1173" s="587"/>
      <c r="B1173" s="1094" t="s">
        <v>1573</v>
      </c>
      <c r="C1173" s="579"/>
      <c r="D1173" s="1504" t="s">
        <v>1896</v>
      </c>
      <c r="E1173" s="1504"/>
      <c r="F1173" s="1504"/>
      <c r="G1173" s="298"/>
    </row>
    <row r="1174" spans="1:7" customFormat="1" ht="14.25">
      <c r="A1174" s="587"/>
      <c r="B1174" s="579"/>
      <c r="C1174" s="579"/>
      <c r="D1174" s="1152"/>
      <c r="E1174" s="298"/>
      <c r="F1174" s="298"/>
      <c r="G1174" s="298"/>
    </row>
    <row r="1175" spans="1:7" customFormat="1" ht="14.25">
      <c r="A1175" s="587"/>
      <c r="B1175" s="1094" t="s">
        <v>1573</v>
      </c>
      <c r="C1175" s="579"/>
      <c r="D1175" s="1485" t="s">
        <v>1897</v>
      </c>
      <c r="E1175" s="1485"/>
      <c r="F1175" s="1485"/>
      <c r="G1175" s="298"/>
    </row>
    <row r="1176" spans="1:7" customFormat="1" ht="14.25">
      <c r="A1176" s="587"/>
      <c r="B1176" s="579"/>
      <c r="C1176" s="579"/>
      <c r="D1176" s="1485"/>
      <c r="E1176" s="1485"/>
      <c r="F1176" s="1485"/>
      <c r="G1176" s="298"/>
    </row>
    <row r="1177" spans="1:7">
      <c r="A1177" s="442"/>
    </row>
    <row r="1178" spans="1:7">
      <c r="A1178" s="1503" t="s">
        <v>1597</v>
      </c>
      <c r="B1178" s="1503"/>
      <c r="C1178" s="1503"/>
      <c r="D1178" s="1503"/>
      <c r="E1178" s="1503"/>
      <c r="F1178" s="1503"/>
      <c r="G1178" s="1503"/>
    </row>
    <row r="1179" spans="1:7">
      <c r="A1179" s="442"/>
    </row>
    <row r="1180" spans="1:7">
      <c r="B1180" s="1432" t="s">
        <v>720</v>
      </c>
      <c r="E1180" s="1447"/>
      <c r="F1180" s="1447"/>
    </row>
    <row r="1181" spans="1:7">
      <c r="D1181" s="1155"/>
      <c r="E1181" s="1155"/>
      <c r="F1181" s="1155"/>
    </row>
    <row r="1182" spans="1:7">
      <c r="A1182" s="1503" t="s">
        <v>1598</v>
      </c>
      <c r="B1182" s="1503"/>
      <c r="C1182" s="1503"/>
      <c r="D1182" s="1503"/>
      <c r="E1182" s="1503"/>
      <c r="F1182" s="1503"/>
      <c r="G1182" s="1503"/>
    </row>
    <row r="1183" spans="1:7"/>
    <row r="1184" spans="1:7">
      <c r="D1184" s="1540" t="s">
        <v>359</v>
      </c>
      <c r="E1184" s="1540"/>
      <c r="F1184" s="1540"/>
    </row>
    <row r="1185" spans="1:7">
      <c r="D1185" s="1520" t="s">
        <v>1658</v>
      </c>
      <c r="E1185" s="1520"/>
      <c r="F1185" s="1520"/>
    </row>
    <row r="1186" spans="1:7">
      <c r="A1186" s="438"/>
      <c r="B1186" s="438"/>
      <c r="C1186" s="438"/>
    </row>
    <row r="1187" spans="1:7" ht="14.25">
      <c r="A1187" s="676"/>
      <c r="B1187" s="920"/>
      <c r="C1187" s="920"/>
      <c r="D1187" s="1540" t="s">
        <v>1669</v>
      </c>
      <c r="E1187" s="1540"/>
      <c r="F1187" s="1540"/>
    </row>
    <row r="1188" spans="1:7">
      <c r="B1188" s="1094" t="s">
        <v>1573</v>
      </c>
      <c r="D1188" s="1520" t="s">
        <v>1668</v>
      </c>
      <c r="E1188" s="1520"/>
      <c r="F1188" s="1520"/>
    </row>
    <row r="1189" spans="1:7">
      <c r="D1189" s="1520" t="s">
        <v>1659</v>
      </c>
      <c r="E1189" s="1520"/>
      <c r="F1189" s="1520"/>
    </row>
    <row r="1190" spans="1:7"/>
    <row r="1191" spans="1:7" s="1431" customFormat="1" ht="14.25" customHeight="1">
      <c r="A1191" s="587"/>
      <c r="B1191" s="1094" t="s">
        <v>1573</v>
      </c>
      <c r="C1191" s="1444"/>
      <c r="D1191" s="1445" t="s">
        <v>1671</v>
      </c>
      <c r="E1191" s="1446"/>
      <c r="F1191" s="1446"/>
    </row>
    <row r="1192" spans="1:7" s="1431" customFormat="1" ht="14.25" customHeight="1">
      <c r="A1192" s="587"/>
      <c r="B1192" s="1435"/>
      <c r="C1192" s="1444"/>
      <c r="D1192" s="1528" t="s">
        <v>2173</v>
      </c>
      <c r="E1192" s="1528"/>
      <c r="F1192" s="1528"/>
    </row>
    <row r="1193" spans="1:7" s="1431" customFormat="1" ht="14.25">
      <c r="A1193" s="587"/>
      <c r="B1193" s="1435"/>
      <c r="C1193" s="1444"/>
      <c r="D1193" s="1528"/>
      <c r="E1193" s="1528"/>
      <c r="F1193" s="1528"/>
    </row>
    <row r="1194" spans="1:7" s="1431" customFormat="1" ht="14.25">
      <c r="A1194" s="587"/>
      <c r="B1194" s="1435"/>
      <c r="C1194" s="1444"/>
      <c r="D1194" s="1528"/>
      <c r="E1194" s="1528"/>
      <c r="F1194" s="1528"/>
    </row>
    <row r="1195" spans="1:7" s="1431" customFormat="1">
      <c r="A1195" s="1435"/>
      <c r="B1195" s="1435"/>
      <c r="C1195" s="1444"/>
      <c r="D1195" s="1528"/>
      <c r="E1195" s="1528"/>
      <c r="F1195" s="1528"/>
    </row>
    <row r="1196" spans="1:7" s="1431" customFormat="1">
      <c r="A1196" s="1435"/>
      <c r="B1196" s="1435"/>
      <c r="C1196" s="1444"/>
      <c r="D1196" s="444"/>
      <c r="E1196" s="444"/>
      <c r="F1196" s="444"/>
    </row>
    <row r="1197" spans="1:7" s="2" customFormat="1" ht="13.7" customHeight="1">
      <c r="A1197" s="163"/>
      <c r="B1197" s="579"/>
      <c r="C1197" s="579"/>
      <c r="D1197" s="1527" t="s">
        <v>2174</v>
      </c>
      <c r="E1197" s="1527"/>
      <c r="F1197" s="1527"/>
      <c r="G1197" s="335"/>
    </row>
    <row r="1198" spans="1:7" s="2" customFormat="1">
      <c r="A1198" s="163"/>
      <c r="B1198" s="579"/>
      <c r="C1198" s="579"/>
      <c r="D1198" s="1527"/>
      <c r="E1198" s="1527"/>
      <c r="F1198" s="1527"/>
      <c r="G1198" s="335"/>
    </row>
    <row r="1199" spans="1:7" s="2" customFormat="1">
      <c r="A1199" s="163"/>
      <c r="B1199" s="579"/>
      <c r="C1199" s="579"/>
      <c r="D1199" s="1527"/>
      <c r="E1199" s="1527"/>
      <c r="F1199" s="1527"/>
      <c r="G1199" s="335"/>
    </row>
    <row r="1200" spans="1:7" s="2" customFormat="1">
      <c r="A1200" s="163"/>
      <c r="B1200" s="579"/>
      <c r="C1200" s="579"/>
      <c r="D1200" s="1527"/>
      <c r="E1200" s="1527"/>
      <c r="F1200" s="1527"/>
      <c r="G1200" s="335"/>
    </row>
    <row r="1201" spans="1:7" s="1384" customFormat="1" ht="13.7" customHeight="1">
      <c r="A1201" s="587"/>
      <c r="B1201" s="1094" t="s">
        <v>748</v>
      </c>
      <c r="C1201" s="579"/>
      <c r="D1201" s="1519" t="s">
        <v>2090</v>
      </c>
      <c r="E1201" s="1512"/>
      <c r="F1201" s="1512"/>
      <c r="G1201" s="335"/>
    </row>
    <row r="1202" spans="1:7" s="1384" customFormat="1">
      <c r="A1202" s="163"/>
      <c r="B1202" s="579"/>
      <c r="C1202" s="579"/>
      <c r="D1202" s="1512"/>
      <c r="E1202" s="1512"/>
      <c r="F1202" s="1512"/>
      <c r="G1202" s="335"/>
    </row>
    <row r="1203" spans="1:7" s="437" customFormat="1">
      <c r="A1203" s="441"/>
      <c r="B1203" s="441"/>
      <c r="C1203" s="441"/>
      <c r="D1203" s="442"/>
      <c r="E1203" s="444"/>
      <c r="F1203" s="444"/>
      <c r="G1203" s="434"/>
    </row>
    <row r="1204" spans="1:7" s="445" customFormat="1" ht="14.25">
      <c r="A1204" s="676"/>
      <c r="B1204" s="441"/>
      <c r="C1204" s="441"/>
      <c r="D1204" s="442"/>
      <c r="E1204" s="444"/>
      <c r="F1204" s="444"/>
      <c r="G1204" s="444"/>
    </row>
    <row r="1205" spans="1:7" s="2" customFormat="1">
      <c r="A1205" s="1558" t="s">
        <v>1599</v>
      </c>
      <c r="B1205" s="1558"/>
      <c r="C1205" s="1558"/>
      <c r="D1205" s="1558"/>
      <c r="E1205" s="1558"/>
      <c r="F1205" s="1558"/>
      <c r="G1205" s="1558"/>
    </row>
    <row r="1206" spans="1:7" s="2" customFormat="1">
      <c r="A1206" s="76"/>
      <c r="B1206" s="578"/>
      <c r="C1206" s="578"/>
      <c r="D1206" s="488"/>
      <c r="E1206" s="488"/>
      <c r="F1206" s="488"/>
      <c r="G1206" s="488"/>
    </row>
    <row r="1207" spans="1:7" s="2" customFormat="1" ht="12.75" customHeight="1">
      <c r="B1207" s="1517" t="s">
        <v>720</v>
      </c>
      <c r="C1207" s="1517"/>
      <c r="D1207" s="1517"/>
      <c r="E1207" s="1517"/>
      <c r="F1207" s="1517"/>
      <c r="G1207" s="488"/>
    </row>
    <row r="1208" spans="1:7" s="2" customFormat="1" ht="12.75" customHeight="1">
      <c r="A1208" s="76"/>
      <c r="B1208" s="578"/>
      <c r="C1208" s="578"/>
      <c r="D1208" s="335"/>
      <c r="E1208" s="488"/>
      <c r="F1208" s="488"/>
      <c r="G1208" s="488"/>
    </row>
    <row r="1209" spans="1:7" s="2" customFormat="1" ht="12.75" customHeight="1">
      <c r="A1209" s="1558" t="s">
        <v>1620</v>
      </c>
      <c r="B1209" s="1558"/>
      <c r="C1209" s="1558"/>
      <c r="D1209" s="1558"/>
      <c r="E1209" s="1558"/>
      <c r="F1209" s="1558"/>
      <c r="G1209" s="1558"/>
    </row>
    <row r="1210" spans="1:7" customFormat="1">
      <c r="A1210" s="76"/>
      <c r="B1210" s="578"/>
      <c r="C1210" s="578"/>
      <c r="D1210" s="488"/>
      <c r="E1210" s="488"/>
      <c r="F1210" s="488"/>
      <c r="G1210" s="488"/>
    </row>
    <row r="1211" spans="1:7" customFormat="1">
      <c r="A1211" s="76"/>
      <c r="B1211" s="1517" t="s">
        <v>720</v>
      </c>
      <c r="C1211" s="1517"/>
      <c r="D1211" s="1517"/>
      <c r="E1211" s="1517"/>
      <c r="F1211" s="1517"/>
      <c r="G1211" s="488"/>
    </row>
    <row r="1212" spans="1:7" customFormat="1">
      <c r="A1212" s="76"/>
      <c r="B1212" s="578"/>
      <c r="C1212" s="578"/>
      <c r="D1212" s="488"/>
      <c r="E1212" s="488"/>
      <c r="F1212" s="488"/>
      <c r="G1212" s="488"/>
    </row>
    <row r="1213" spans="1:7" customFormat="1" hidden="1">
      <c r="A1213" s="441"/>
      <c r="B1213" s="441"/>
      <c r="C1213" s="441"/>
      <c r="D1213" s="444"/>
      <c r="E1213" s="444"/>
      <c r="F1213" s="444"/>
      <c r="G1213" s="434"/>
    </row>
    <row r="1214" spans="1:7" customFormat="1" hidden="1">
      <c r="A1214" s="441"/>
      <c r="B1214" s="441"/>
      <c r="C1214" s="441"/>
      <c r="D1214" s="444"/>
      <c r="E1214" s="444"/>
      <c r="F1214" s="444"/>
      <c r="G1214" s="434"/>
    </row>
    <row r="1215" spans="1:7" hidden="1"/>
    <row r="1216" spans="1:7"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t="13.7" hidden="1" customHeight="1"/>
    <row r="1857" ht="13.7" hidden="1" customHeight="1"/>
    <row r="1858" ht="13.7" hidden="1" customHeight="1"/>
    <row r="1859" ht="13.7" hidden="1" customHeight="1"/>
    <row r="1860" ht="13.7" hidden="1" customHeight="1"/>
    <row r="1861" ht="13.7" hidden="1" customHeight="1"/>
    <row r="1862" ht="13.7" hidden="1" customHeight="1"/>
    <row r="1863" ht="13.7" hidden="1" customHeight="1"/>
    <row r="1864" ht="13.7" hidden="1" customHeight="1"/>
    <row r="1865" ht="13.7" hidden="1" customHeight="1"/>
    <row r="1866" ht="13.7" hidden="1" customHeight="1"/>
    <row r="1867" ht="13.7" hidden="1" customHeight="1"/>
    <row r="1868" ht="13.7" hidden="1" customHeight="1"/>
    <row r="1869" ht="13.7" hidden="1" customHeight="1"/>
    <row r="1870" ht="13.7" hidden="1" customHeight="1"/>
    <row r="1871" ht="13.7" hidden="1" customHeight="1"/>
    <row r="1872" ht="13.7" hidden="1" customHeight="1"/>
    <row r="1873" ht="13.7" hidden="1" customHeight="1"/>
    <row r="1874" ht="13.7" hidden="1" customHeight="1"/>
    <row r="1875" ht="13.7" hidden="1" customHeight="1"/>
    <row r="1876" ht="13.7" hidden="1" customHeight="1"/>
    <row r="1877" ht="13.7" hidden="1" customHeight="1"/>
    <row r="1878" ht="13.7" hidden="1" customHeight="1"/>
    <row r="1879" ht="13.7" hidden="1" customHeight="1"/>
    <row r="1880" ht="13.7" hidden="1" customHeight="1"/>
    <row r="1881" ht="13.7" hidden="1" customHeight="1"/>
    <row r="1882" ht="13.7" hidden="1" customHeight="1"/>
    <row r="1883" ht="13.7" hidden="1" customHeight="1"/>
    <row r="1884" ht="13.7" hidden="1" customHeight="1"/>
    <row r="1885" ht="13.7" hidden="1" customHeight="1"/>
    <row r="1886" ht="13.7" hidden="1" customHeight="1"/>
    <row r="1887" ht="13.7" hidden="1" customHeight="1"/>
    <row r="1888" ht="13.7" hidden="1" customHeight="1"/>
    <row r="1889" ht="13.7" hidden="1" customHeight="1"/>
    <row r="1890" ht="13.7" hidden="1" customHeight="1"/>
    <row r="1891" ht="13.7" hidden="1" customHeight="1"/>
    <row r="1892" ht="13.7" hidden="1" customHeight="1"/>
    <row r="1893" ht="13.7" hidden="1" customHeight="1"/>
    <row r="1894" ht="13.7" hidden="1" customHeight="1"/>
    <row r="1895" ht="13.7" hidden="1" customHeight="1"/>
    <row r="1896" ht="13.7" hidden="1" customHeight="1"/>
    <row r="1897" ht="13.7" hidden="1" customHeight="1"/>
    <row r="1898" ht="13.7" hidden="1" customHeight="1"/>
    <row r="1899" ht="13.7" hidden="1" customHeight="1"/>
    <row r="1900" ht="13.7" hidden="1" customHeight="1"/>
    <row r="1901" ht="13.7" hidden="1" customHeight="1"/>
    <row r="1902" ht="13.7" hidden="1" customHeight="1"/>
    <row r="1903" ht="13.7" hidden="1" customHeight="1"/>
    <row r="1904" ht="13.7" hidden="1" customHeight="1"/>
    <row r="1905" ht="13.7" hidden="1" customHeight="1"/>
    <row r="1906" ht="13.7" hidden="1" customHeight="1"/>
    <row r="1907" ht="13.7" hidden="1" customHeight="1"/>
    <row r="1908" ht="13.7" hidden="1" customHeight="1"/>
    <row r="1909" ht="13.7" hidden="1" customHeight="1"/>
    <row r="1910" ht="13.7" hidden="1" customHeight="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sheetData>
  <sheetProtection algorithmName="SHA-512" hashValue="tQpgZp/hGkhwF3Yg9vOv32FsFouwXaaN9b2sde0An0xRrIdxIt+lT6q6ouoWeD88mZtWHPbk5EQacwuZcsFRkw==" saltValue="RpwSklYt318PON6zRRU+mw==" spinCount="100000" sheet="1" objects="1" scenarios="1"/>
  <customSheetViews>
    <customSheetView guid="{564791B4-DB72-424F-AF43-EEA97BEE3A35}" showPageBreaks="1" showGridLines="0" printArea="1" hiddenRows="1" hiddenColumns="1">
      <selection activeCell="A2" sqref="A2:K2"/>
      <rowBreaks count="34" manualBreakCount="34">
        <brk id="53" max="10" man="1"/>
        <brk id="105" max="10" man="1"/>
        <brk id="117" max="10" man="1"/>
        <brk id="129" max="10" man="1"/>
        <brk id="170" max="10" man="1"/>
        <brk id="201" max="10" man="1"/>
        <brk id="220" max="10" man="1"/>
        <brk id="240" max="10" man="1"/>
        <brk id="277" max="10" man="1"/>
        <brk id="330" max="10" man="1"/>
        <brk id="382" max="10" man="1"/>
        <brk id="409" max="10" man="1"/>
        <brk id="439" max="10" man="1"/>
        <brk id="474" max="10" man="1"/>
        <brk id="478" max="10" man="1"/>
        <brk id="533" max="10" man="1"/>
        <brk id="552" max="10" man="1"/>
        <brk id="560" max="10" man="1"/>
        <brk id="576" max="10" man="1"/>
        <brk id="597" max="10" man="1"/>
        <brk id="622" max="10" man="1"/>
        <brk id="669" max="10" man="1"/>
        <brk id="694" max="10" man="1"/>
        <brk id="734" max="10" man="1"/>
        <brk id="767" max="10" man="1"/>
        <brk id="795" max="10" man="1"/>
        <brk id="849" max="10" man="1"/>
        <brk id="907" max="10" man="1"/>
        <brk id="966" max="10" man="1"/>
        <brk id="1013" max="10" man="1"/>
        <brk id="1045" max="10" man="1"/>
        <brk id="1085" max="10" man="1"/>
        <brk id="1117" max="10" man="1"/>
        <brk id="1121" max="10" man="1"/>
      </rowBreaks>
      <pageMargins left="0.75" right="0.5" top="1" bottom="1" header="0.5" footer="0.5"/>
      <printOptions horizontalCentered="1"/>
      <pageSetup scale="87" fitToHeight="20" orientation="portrait" r:id="rId1"/>
      <headerFooter alignWithMargins="0"/>
    </customSheetView>
  </customSheetViews>
  <mergeCells count="343">
    <mergeCell ref="D1188:F1188"/>
    <mergeCell ref="D1168:F1169"/>
    <mergeCell ref="D1171:F1171"/>
    <mergeCell ref="D1173:F1173"/>
    <mergeCell ref="D1175:F1176"/>
    <mergeCell ref="D1184:F1184"/>
    <mergeCell ref="D1185:F1185"/>
    <mergeCell ref="D1187:F1187"/>
    <mergeCell ref="D1111:F1112"/>
    <mergeCell ref="D1114:F1114"/>
    <mergeCell ref="D1143:F1150"/>
    <mergeCell ref="D1159:F1159"/>
    <mergeCell ref="D1161:F1161"/>
    <mergeCell ref="D1163:F1163"/>
    <mergeCell ref="D1165:F1166"/>
    <mergeCell ref="D1116:F1116"/>
    <mergeCell ref="D597:F599"/>
    <mergeCell ref="D1078:F1079"/>
    <mergeCell ref="D1081:F1082"/>
    <mergeCell ref="D1156:F1157"/>
    <mergeCell ref="D1086:F1092"/>
    <mergeCell ref="D1084:F1084"/>
    <mergeCell ref="D1094:F1100"/>
    <mergeCell ref="D1009:F1011"/>
    <mergeCell ref="D1013:F1015"/>
    <mergeCell ref="D1017:F1019"/>
    <mergeCell ref="D1021:F1023"/>
    <mergeCell ref="D1045:F1045"/>
    <mergeCell ref="D1067:F1069"/>
    <mergeCell ref="D1071:F1073"/>
    <mergeCell ref="D1065:F1065"/>
    <mergeCell ref="D1075:F1075"/>
    <mergeCell ref="D1106:F1106"/>
    <mergeCell ref="D1108:F1109"/>
    <mergeCell ref="D1121:F1121"/>
    <mergeCell ref="D1123:F1136"/>
    <mergeCell ref="D1151:F1154"/>
    <mergeCell ref="D1140:F1140"/>
    <mergeCell ref="D1141:F1141"/>
    <mergeCell ref="D1076:F1076"/>
    <mergeCell ref="D553:F554"/>
    <mergeCell ref="D592:F592"/>
    <mergeCell ref="E571:F571"/>
    <mergeCell ref="D572:F580"/>
    <mergeCell ref="D531:F532"/>
    <mergeCell ref="D587:F589"/>
    <mergeCell ref="D905:F913"/>
    <mergeCell ref="D876:F881"/>
    <mergeCell ref="D883:F883"/>
    <mergeCell ref="D884:F884"/>
    <mergeCell ref="D754:F754"/>
    <mergeCell ref="D755:F755"/>
    <mergeCell ref="D757:F762"/>
    <mergeCell ref="D821:F826"/>
    <mergeCell ref="D764:F767"/>
    <mergeCell ref="D816:F819"/>
    <mergeCell ref="D803:F808"/>
    <mergeCell ref="D797:F801"/>
    <mergeCell ref="D782:F782"/>
    <mergeCell ref="D783:F783"/>
    <mergeCell ref="D785:F787"/>
    <mergeCell ref="D655:F656"/>
    <mergeCell ref="D583:F585"/>
    <mergeCell ref="D593:F593"/>
    <mergeCell ref="D684:F684"/>
    <mergeCell ref="D685:F685"/>
    <mergeCell ref="D638:F639"/>
    <mergeCell ref="D618:F618"/>
    <mergeCell ref="D620:F622"/>
    <mergeCell ref="D626:F627"/>
    <mergeCell ref="D630:F630"/>
    <mergeCell ref="D493:F494"/>
    <mergeCell ref="D628:F628"/>
    <mergeCell ref="D499:F499"/>
    <mergeCell ref="D566:F567"/>
    <mergeCell ref="D547:F547"/>
    <mergeCell ref="A590:G590"/>
    <mergeCell ref="D545:F545"/>
    <mergeCell ref="D544:F544"/>
    <mergeCell ref="D518:F520"/>
    <mergeCell ref="D521:F529"/>
    <mergeCell ref="D512:F516"/>
    <mergeCell ref="D534:F536"/>
    <mergeCell ref="D500:F504"/>
    <mergeCell ref="D506:F509"/>
    <mergeCell ref="D563:F564"/>
    <mergeCell ref="D549:F550"/>
    <mergeCell ref="D569:F569"/>
    <mergeCell ref="D723:F724"/>
    <mergeCell ref="D726:F728"/>
    <mergeCell ref="D710:F721"/>
    <mergeCell ref="D730:F732"/>
    <mergeCell ref="D789:F791"/>
    <mergeCell ref="D776:F778"/>
    <mergeCell ref="D601:F604"/>
    <mergeCell ref="D404:F407"/>
    <mergeCell ref="D408:F408"/>
    <mergeCell ref="D556:F557"/>
    <mergeCell ref="D442:F442"/>
    <mergeCell ref="D470:F474"/>
    <mergeCell ref="D609:F610"/>
    <mergeCell ref="D612:F612"/>
    <mergeCell ref="D700:F705"/>
    <mergeCell ref="D643:F643"/>
    <mergeCell ref="D645:F650"/>
    <mergeCell ref="D688:F688"/>
    <mergeCell ref="E689:F690"/>
    <mergeCell ref="D692:F694"/>
    <mergeCell ref="D696:F696"/>
    <mergeCell ref="D697:F697"/>
    <mergeCell ref="E698:F698"/>
    <mergeCell ref="D683:F683"/>
    <mergeCell ref="D309:F310"/>
    <mergeCell ref="D312:F312"/>
    <mergeCell ref="D314:F328"/>
    <mergeCell ref="D443:F443"/>
    <mergeCell ref="D444:F446"/>
    <mergeCell ref="D448:F450"/>
    <mergeCell ref="D452:F453"/>
    <mergeCell ref="D455:F468"/>
    <mergeCell ref="D301:F301"/>
    <mergeCell ref="D303:F307"/>
    <mergeCell ref="D351:F360"/>
    <mergeCell ref="D362:F365"/>
    <mergeCell ref="D330:F337"/>
    <mergeCell ref="D339:F344"/>
    <mergeCell ref="D346:F346"/>
    <mergeCell ref="D347:F347"/>
    <mergeCell ref="D283:F283"/>
    <mergeCell ref="A296:G296"/>
    <mergeCell ref="D246:F250"/>
    <mergeCell ref="D252:F254"/>
    <mergeCell ref="D255:F255"/>
    <mergeCell ref="D298:F298"/>
    <mergeCell ref="D299:F299"/>
    <mergeCell ref="E221:F221"/>
    <mergeCell ref="A278:G278"/>
    <mergeCell ref="D269:F271"/>
    <mergeCell ref="D268:F268"/>
    <mergeCell ref="D266:F266"/>
    <mergeCell ref="D242:F244"/>
    <mergeCell ref="D258:F258"/>
    <mergeCell ref="D234:F234"/>
    <mergeCell ref="D261:F262"/>
    <mergeCell ref="D284:F284"/>
    <mergeCell ref="D286:F287"/>
    <mergeCell ref="D289:F291"/>
    <mergeCell ref="D293:F294"/>
    <mergeCell ref="D273:F275"/>
    <mergeCell ref="D224:F224"/>
    <mergeCell ref="D225:F225"/>
    <mergeCell ref="E226:F226"/>
    <mergeCell ref="D199:F199"/>
    <mergeCell ref="D200:F200"/>
    <mergeCell ref="E201:F201"/>
    <mergeCell ref="D202:F202"/>
    <mergeCell ref="D204:F204"/>
    <mergeCell ref="D189:F189"/>
    <mergeCell ref="D212:F216"/>
    <mergeCell ref="D217:F217"/>
    <mergeCell ref="E211:F211"/>
    <mergeCell ref="D209:F209"/>
    <mergeCell ref="D207:F207"/>
    <mergeCell ref="D205:F205"/>
    <mergeCell ref="E206:F206"/>
    <mergeCell ref="D192:F197"/>
    <mergeCell ref="D257:F257"/>
    <mergeCell ref="D222:F222"/>
    <mergeCell ref="D241:F241"/>
    <mergeCell ref="A264:G264"/>
    <mergeCell ref="D280:F281"/>
    <mergeCell ref="D220:F220"/>
    <mergeCell ref="D276:F276"/>
    <mergeCell ref="A236:G236"/>
    <mergeCell ref="D219:F219"/>
    <mergeCell ref="D227:F227"/>
    <mergeCell ref="D239:F239"/>
    <mergeCell ref="D238:F238"/>
    <mergeCell ref="D230:F232"/>
    <mergeCell ref="D166:F169"/>
    <mergeCell ref="D171:F173"/>
    <mergeCell ref="D177:F177"/>
    <mergeCell ref="D56:F60"/>
    <mergeCell ref="D67:F68"/>
    <mergeCell ref="A186:G186"/>
    <mergeCell ref="D86:F86"/>
    <mergeCell ref="D141:F159"/>
    <mergeCell ref="D160:F160"/>
    <mergeCell ref="D89:F94"/>
    <mergeCell ref="D87:F87"/>
    <mergeCell ref="D96:F109"/>
    <mergeCell ref="D110:F117"/>
    <mergeCell ref="D119:F120"/>
    <mergeCell ref="D77:F79"/>
    <mergeCell ref="D128:F139"/>
    <mergeCell ref="D81:F82"/>
    <mergeCell ref="A175:G175"/>
    <mergeCell ref="D180:F183"/>
    <mergeCell ref="D184:F184"/>
    <mergeCell ref="D1197:F1200"/>
    <mergeCell ref="D1102:F1104"/>
    <mergeCell ref="D874:F875"/>
    <mergeCell ref="D869:F870"/>
    <mergeCell ref="D835:F835"/>
    <mergeCell ref="D856:F859"/>
    <mergeCell ref="A752:G752"/>
    <mergeCell ref="D915:F921"/>
    <mergeCell ref="D923:F926"/>
    <mergeCell ref="D936:F937"/>
    <mergeCell ref="D933:F934"/>
    <mergeCell ref="D928:F930"/>
    <mergeCell ref="D941:F946"/>
    <mergeCell ref="D948:F952"/>
    <mergeCell ref="D939:F939"/>
    <mergeCell ref="D1047:F1050"/>
    <mergeCell ref="D1052:F1055"/>
    <mergeCell ref="D1057:F1059"/>
    <mergeCell ref="D1061:F1063"/>
    <mergeCell ref="D964:F965"/>
    <mergeCell ref="D967:F968"/>
    <mergeCell ref="D970:F973"/>
    <mergeCell ref="D975:F975"/>
    <mergeCell ref="D977:F977"/>
    <mergeCell ref="D15:F15"/>
    <mergeCell ref="A84:G84"/>
    <mergeCell ref="D483:F484"/>
    <mergeCell ref="D17:F19"/>
    <mergeCell ref="D178:F178"/>
    <mergeCell ref="D122:F126"/>
    <mergeCell ref="B1211:F1211"/>
    <mergeCell ref="D1033:F1043"/>
    <mergeCell ref="D1025:F1027"/>
    <mergeCell ref="D1029:F1031"/>
    <mergeCell ref="A661:G661"/>
    <mergeCell ref="A1138:G1138"/>
    <mergeCell ref="A641:G641"/>
    <mergeCell ref="A1182:G1182"/>
    <mergeCell ref="A1205:G1205"/>
    <mergeCell ref="A1209:G1209"/>
    <mergeCell ref="B1207:F1207"/>
    <mergeCell ref="A1178:G1178"/>
    <mergeCell ref="A831:G831"/>
    <mergeCell ref="A892:G892"/>
    <mergeCell ref="D769:F771"/>
    <mergeCell ref="A681:G681"/>
    <mergeCell ref="D190:F190"/>
    <mergeCell ref="D897:F903"/>
    <mergeCell ref="D999:F1001"/>
    <mergeCell ref="D1005:F1007"/>
    <mergeCell ref="D1118:F1119"/>
    <mergeCell ref="D617:F617"/>
    <mergeCell ref="A2:G2"/>
    <mergeCell ref="A3:G3"/>
    <mergeCell ref="A5:G5"/>
    <mergeCell ref="A6:G6"/>
    <mergeCell ref="A11:G11"/>
    <mergeCell ref="D13:F14"/>
    <mergeCell ref="A8:G8"/>
    <mergeCell ref="A9:G9"/>
    <mergeCell ref="D188:F188"/>
    <mergeCell ref="D23:F24"/>
    <mergeCell ref="D26:F30"/>
    <mergeCell ref="D32:F33"/>
    <mergeCell ref="D35:F42"/>
    <mergeCell ref="D62:F65"/>
    <mergeCell ref="D70:F72"/>
    <mergeCell ref="D74:F75"/>
    <mergeCell ref="D44:F48"/>
    <mergeCell ref="D50:F54"/>
    <mergeCell ref="D162:F164"/>
    <mergeCell ref="D21:F21"/>
    <mergeCell ref="D632:F633"/>
    <mergeCell ref="D635:F636"/>
    <mergeCell ref="D674:F678"/>
    <mergeCell ref="D679:F679"/>
    <mergeCell ref="D658:F658"/>
    <mergeCell ref="D663:F663"/>
    <mergeCell ref="D834:F834"/>
    <mergeCell ref="D954:F958"/>
    <mergeCell ref="E867:F867"/>
    <mergeCell ref="A780:G780"/>
    <mergeCell ref="D773:F774"/>
    <mergeCell ref="D810:F814"/>
    <mergeCell ref="D833:F833"/>
    <mergeCell ref="D743:F749"/>
    <mergeCell ref="D750:F750"/>
    <mergeCell ref="D666:F671"/>
    <mergeCell ref="D673:F673"/>
    <mergeCell ref="D793:F795"/>
    <mergeCell ref="D734:F736"/>
    <mergeCell ref="D707:F708"/>
    <mergeCell ref="D687:F687"/>
    <mergeCell ref="D664:F664"/>
    <mergeCell ref="D652:F653"/>
    <mergeCell ref="D738:F741"/>
    <mergeCell ref="D1201:F1202"/>
    <mergeCell ref="D1189:F1189"/>
    <mergeCell ref="D828:F829"/>
    <mergeCell ref="D836:F836"/>
    <mergeCell ref="D863:F863"/>
    <mergeCell ref="D864:F864"/>
    <mergeCell ref="D872:F872"/>
    <mergeCell ref="E885:F885"/>
    <mergeCell ref="D887:F890"/>
    <mergeCell ref="E837:F837"/>
    <mergeCell ref="D839:F841"/>
    <mergeCell ref="D843:F844"/>
    <mergeCell ref="D845:F850"/>
    <mergeCell ref="D852:F852"/>
    <mergeCell ref="D853:F853"/>
    <mergeCell ref="E854:F854"/>
    <mergeCell ref="D866:F866"/>
    <mergeCell ref="D1192:F1195"/>
    <mergeCell ref="D960:F962"/>
    <mergeCell ref="D979:F979"/>
    <mergeCell ref="D981:F985"/>
    <mergeCell ref="D987:F991"/>
    <mergeCell ref="D995:F997"/>
    <mergeCell ref="D993:F993"/>
    <mergeCell ref="A615:G615"/>
    <mergeCell ref="A624:G624"/>
    <mergeCell ref="A478:G478"/>
    <mergeCell ref="A498:G498"/>
    <mergeCell ref="D491:F491"/>
    <mergeCell ref="D398:F402"/>
    <mergeCell ref="D349:F349"/>
    <mergeCell ref="D367:F375"/>
    <mergeCell ref="D376:F393"/>
    <mergeCell ref="D395:F396"/>
    <mergeCell ref="D410:F440"/>
    <mergeCell ref="D496:F496"/>
    <mergeCell ref="A538:G538"/>
    <mergeCell ref="D595:F595"/>
    <mergeCell ref="D476:F476"/>
    <mergeCell ref="D606:F607"/>
    <mergeCell ref="D480:F480"/>
    <mergeCell ref="D481:F481"/>
    <mergeCell ref="D486:F489"/>
    <mergeCell ref="D570:F570"/>
    <mergeCell ref="D582:F582"/>
    <mergeCell ref="D559:F561"/>
    <mergeCell ref="B540:F540"/>
    <mergeCell ref="A542:G542"/>
  </mergeCells>
  <phoneticPr fontId="20" type="noConversion"/>
  <dataValidations count="2">
    <dataValidation type="list" allowBlank="1" showInputMessage="1" showErrorMessage="1" sqref="B17 B21 B23 B26 B32 B35 B810 B56 B62 B67 B70 B74 B77 B81 B89 B119 B122 B128 B162 B166 B171 B180 B199 B204 B209 B219 B234 B242 B252 B257 B261 B869 B273 B269 B286 B289 B293 B301 B303 B309 B312 B314 B330 B339 B349 B351 B362 B395 B398 B410 B442 B452 B455 B459 B462 B476 B483 B486 B491 B493 B496 B506 B518 B521 B512 B534 B547 B549 B553 B556 B559 B563 B531 B566 B569 B582 B587 B595 B597 B606 B609 B612 B620 B630 B632 B635 B638 B645 B652 B655 B658 B666 B687 B692 B696 B700 B710 B793 B730 B734 B738 B743 B757 B404 B769 B773 B785 B789 B816 B448 B821 B836 B839 B843 B852 B856 B866 B872 B874 B883 B887 B897 B905 B915 B923 B928 B936 B941 B948 B954 B960 B964 B967 B707 B975 B977 B981 B987 B995 B999 B1005 B1009 B1013 B1017 B1021 B1025 B1029 B1033 B1047 B1052 B1057 B1061 B1067 B1071 B1078 B1081 B1086 B1094 B1108 B1111 B1116 B1118 B1143 B1159 B1161 B1163 B1165 B1168 B1171 B1173 B1175 B1191 B1188 B673 B44 B601 B776 B229 B96 B110 B141 B803 B797 B828 B1123 B1151 B468 B466 B970 B1102 B1156 B1201 B764 B50 B224">
      <formula1>$I$2:$I$5</formula1>
    </dataValidation>
    <dataValidation type="list" allowBlank="1" showInputMessage="1" showErrorMessage="1" sqref="B723 B726">
      <formula1>$I$3:$I$6</formula1>
    </dataValidation>
  </dataValidations>
  <hyperlinks>
    <hyperlink ref="D184" r:id="rId2"/>
    <hyperlink ref="D931" r:id="rId3"/>
    <hyperlink ref="D443" r:id="rId4"/>
    <hyperlink ref="D679" r:id="rId5"/>
    <hyperlink ref="D160:F160" r:id="rId6" display="(https://www.treasurer.ca.gov/ctcac/cuac/index.asp) "/>
    <hyperlink ref="D750" r:id="rId7"/>
    <hyperlink ref="D408" r:id="rId8"/>
  </hyperlinks>
  <printOptions horizontalCentered="1"/>
  <pageMargins left="0.75" right="0.5" top="1" bottom="1" header="0.5" footer="0.5"/>
  <pageSetup fitToHeight="20" orientation="portrait" r:id="rId9"/>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M1073"/>
  <sheetViews>
    <sheetView showGridLines="0" showZeros="0" topLeftCell="A717" zoomScaleNormal="100" zoomScaleSheetLayoutView="100" workbookViewId="0">
      <selection activeCell="W865" sqref="W865:AC865"/>
    </sheetView>
  </sheetViews>
  <sheetFormatPr defaultColWidth="0" defaultRowHeight="0" customHeight="1" zeroHeight="1"/>
  <cols>
    <col min="1" max="38" width="2.5703125" style="17" customWidth="1"/>
    <col min="39" max="39" width="4.85546875" style="17" hidden="1" customWidth="1"/>
    <col min="40" max="40" width="6.42578125" style="17" hidden="1" customWidth="1"/>
    <col min="41" max="46" width="2.42578125" style="17" hidden="1" customWidth="1"/>
    <col min="47" max="47" width="8.42578125" style="17" hidden="1" customWidth="1"/>
    <col min="48" max="48" width="13.42578125" style="17" hidden="1" customWidth="1"/>
    <col min="49" max="49" width="10.5703125" style="17" hidden="1" customWidth="1"/>
    <col min="50" max="53" width="2.42578125" style="17" hidden="1" customWidth="1"/>
    <col min="54" max="54" width="13.5703125" style="17" hidden="1" customWidth="1"/>
    <col min="55" max="60" width="10.5703125" style="17" hidden="1" customWidth="1"/>
    <col min="61" max="61" width="15.140625" style="17" hidden="1" customWidth="1"/>
    <col min="62" max="69" width="10.5703125" style="17" hidden="1" customWidth="1"/>
    <col min="70" max="82" width="5.5703125" style="17" hidden="1" customWidth="1"/>
    <col min="83" max="117" width="2.42578125" style="17" hidden="1" customWidth="1"/>
    <col min="118" max="16384" width="5.5703125" style="17" hidden="1"/>
  </cols>
  <sheetData>
    <row r="1" spans="1:38" ht="12.75" customHeight="1">
      <c r="A1" s="37"/>
      <c r="B1" s="37"/>
      <c r="C1" s="37"/>
      <c r="D1" s="37"/>
      <c r="E1" s="37"/>
      <c r="F1" s="37"/>
      <c r="G1" s="3"/>
      <c r="H1" s="37"/>
      <c r="I1" s="37"/>
      <c r="J1" s="305"/>
      <c r="K1" s="37"/>
      <c r="L1" s="37"/>
      <c r="M1" s="37"/>
      <c r="N1" s="37"/>
      <c r="O1" s="37"/>
      <c r="P1" s="37"/>
      <c r="Q1" s="37"/>
      <c r="R1" s="37"/>
      <c r="S1" s="37"/>
      <c r="T1" s="37"/>
      <c r="U1" s="37"/>
      <c r="V1" s="37"/>
      <c r="W1" s="37"/>
      <c r="X1" s="37"/>
      <c r="Y1" s="37"/>
      <c r="Z1" s="37"/>
      <c r="AA1" s="37"/>
      <c r="AB1" s="37"/>
      <c r="AC1" s="37"/>
      <c r="AD1" s="37"/>
      <c r="AE1" s="37"/>
      <c r="AF1" s="37"/>
      <c r="AG1" s="37"/>
      <c r="AH1" s="37"/>
      <c r="AI1" s="37"/>
      <c r="AK1" s="3"/>
      <c r="AL1" s="3"/>
    </row>
    <row r="2" spans="1:38" ht="12.75" customHeight="1">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K2" s="3"/>
      <c r="AL2" s="3"/>
    </row>
    <row r="3" spans="1:38" ht="12.75" customHeight="1">
      <c r="A3" s="37"/>
      <c r="B3" s="37"/>
      <c r="C3" s="37"/>
      <c r="D3" s="37"/>
      <c r="E3" s="37"/>
      <c r="F3" s="37"/>
      <c r="G3" s="3"/>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K3" s="3"/>
      <c r="AL3" s="3"/>
    </row>
    <row r="4" spans="1:38" ht="12.75" customHeight="1">
      <c r="A4" s="37"/>
      <c r="B4" s="37"/>
      <c r="C4" s="37"/>
      <c r="D4" s="37"/>
      <c r="E4" s="37"/>
      <c r="F4" s="37"/>
      <c r="G4" s="37"/>
      <c r="H4" s="37"/>
      <c r="I4" s="37"/>
      <c r="J4" s="37"/>
      <c r="K4" s="37"/>
      <c r="L4" s="37"/>
      <c r="M4" s="37"/>
      <c r="N4" s="37"/>
      <c r="O4" s="37"/>
      <c r="P4" s="37"/>
      <c r="Q4" s="37"/>
      <c r="R4" s="37"/>
      <c r="S4" s="37"/>
      <c r="T4" s="37"/>
      <c r="U4" s="37"/>
      <c r="V4" s="37"/>
      <c r="W4" s="37"/>
      <c r="X4" s="37"/>
    </row>
    <row r="5" spans="1:38" ht="12.75" customHeight="1">
      <c r="A5" s="37"/>
      <c r="B5" s="37"/>
      <c r="C5" s="37"/>
      <c r="D5" s="37"/>
      <c r="E5" s="37"/>
      <c r="F5" s="37"/>
      <c r="G5" s="3"/>
      <c r="H5" s="37"/>
      <c r="I5" s="37"/>
      <c r="J5" s="37"/>
      <c r="K5" s="37"/>
      <c r="L5" s="37"/>
      <c r="M5" s="37"/>
      <c r="N5" s="37"/>
      <c r="O5" s="37"/>
      <c r="P5" s="37"/>
      <c r="Q5" s="37"/>
      <c r="R5" s="37"/>
      <c r="S5" s="37"/>
      <c r="T5" s="37"/>
      <c r="U5" s="37"/>
      <c r="V5" s="37"/>
      <c r="W5" s="37"/>
      <c r="X5" s="37"/>
    </row>
    <row r="6" spans="1:38" ht="12.75" customHeight="1">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K6" s="3"/>
      <c r="AL6" s="3"/>
    </row>
    <row r="7" spans="1:38" ht="12.75" customHeight="1">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K7" s="3"/>
      <c r="AL7" s="3"/>
    </row>
    <row r="8" spans="1:38" ht="12.75" customHeight="1">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K8" s="3"/>
      <c r="AL8" s="3"/>
    </row>
    <row r="9" spans="1:38" ht="18" customHeight="1">
      <c r="A9" s="1844" t="s">
        <v>942</v>
      </c>
      <c r="B9" s="1844"/>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row>
    <row r="10" spans="1:38" ht="12.75" customHeight="1">
      <c r="A10" s="1847" t="s">
        <v>2150</v>
      </c>
      <c r="B10" s="1847"/>
      <c r="C10" s="1847"/>
      <c r="D10" s="1847"/>
      <c r="E10" s="1847"/>
      <c r="F10" s="1847"/>
      <c r="G10" s="1847"/>
      <c r="H10" s="1847"/>
      <c r="I10" s="1847"/>
      <c r="J10" s="1847"/>
      <c r="K10" s="1847"/>
      <c r="L10" s="1847"/>
      <c r="M10" s="1847"/>
      <c r="N10" s="1847"/>
      <c r="O10" s="1847"/>
      <c r="P10" s="1847"/>
      <c r="Q10" s="1847"/>
      <c r="R10" s="1847"/>
      <c r="S10" s="1847"/>
      <c r="T10" s="1847"/>
      <c r="U10" s="1847"/>
      <c r="V10" s="1847"/>
      <c r="W10" s="1847"/>
      <c r="X10" s="1847"/>
      <c r="Y10" s="1847"/>
      <c r="Z10" s="1847"/>
      <c r="AA10" s="1847"/>
      <c r="AB10" s="1847"/>
      <c r="AC10" s="1847"/>
      <c r="AD10" s="1847"/>
      <c r="AE10" s="1847"/>
      <c r="AF10" s="1847"/>
      <c r="AG10" s="1847"/>
      <c r="AH10" s="1847"/>
      <c r="AI10" s="1847"/>
      <c r="AJ10" s="1847"/>
      <c r="AK10" s="1847"/>
      <c r="AL10" s="1847"/>
    </row>
    <row r="11" spans="1:38" ht="12.75" customHeight="1">
      <c r="A11" s="2069" t="s">
        <v>55</v>
      </c>
      <c r="B11" s="2069"/>
      <c r="C11" s="2069"/>
      <c r="D11" s="2069"/>
      <c r="E11" s="2069"/>
      <c r="F11" s="2069"/>
      <c r="G11" s="2069"/>
      <c r="H11" s="2069"/>
      <c r="I11" s="2069"/>
      <c r="J11" s="2069"/>
      <c r="K11" s="2069"/>
      <c r="L11" s="2069"/>
      <c r="M11" s="2069"/>
      <c r="N11" s="2069"/>
      <c r="O11" s="2069"/>
      <c r="P11" s="2069"/>
      <c r="Q11" s="2069"/>
      <c r="R11" s="2069"/>
      <c r="S11" s="2069"/>
      <c r="T11" s="2069"/>
      <c r="U11" s="2069"/>
      <c r="V11" s="2069"/>
      <c r="W11" s="2069"/>
      <c r="X11" s="2069"/>
      <c r="Y11" s="2069"/>
      <c r="Z11" s="2069"/>
      <c r="AA11" s="2069"/>
      <c r="AB11" s="2069"/>
      <c r="AC11" s="2069"/>
      <c r="AD11" s="2069"/>
      <c r="AE11" s="2069"/>
      <c r="AF11" s="2069"/>
      <c r="AG11" s="2069"/>
      <c r="AH11" s="2069"/>
      <c r="AI11" s="2069"/>
      <c r="AJ11" s="2069"/>
      <c r="AK11" s="2069"/>
      <c r="AL11" s="2069"/>
    </row>
    <row r="12" spans="1:38" ht="12.75" customHeight="1">
      <c r="A12" s="2076" t="s">
        <v>2240</v>
      </c>
      <c r="B12" s="2077"/>
      <c r="C12" s="2077"/>
      <c r="D12" s="2077"/>
      <c r="E12" s="2077"/>
      <c r="F12" s="2077"/>
      <c r="G12" s="2077"/>
      <c r="H12" s="2077"/>
      <c r="I12" s="2077"/>
      <c r="J12" s="2077"/>
      <c r="K12" s="2077"/>
      <c r="L12" s="2077"/>
      <c r="M12" s="2077"/>
      <c r="N12" s="2077"/>
      <c r="O12" s="2077"/>
      <c r="P12" s="2077"/>
      <c r="Q12" s="2077"/>
      <c r="R12" s="2077"/>
      <c r="S12" s="2077"/>
      <c r="T12" s="2077"/>
      <c r="U12" s="2077"/>
      <c r="V12" s="2077"/>
      <c r="W12" s="2077"/>
      <c r="X12" s="2077"/>
      <c r="Y12" s="2077"/>
      <c r="Z12" s="2077"/>
      <c r="AA12" s="2077"/>
      <c r="AB12" s="2077"/>
      <c r="AC12" s="2077"/>
      <c r="AD12" s="2077"/>
      <c r="AE12" s="2077"/>
      <c r="AF12" s="2077"/>
      <c r="AG12" s="2077"/>
      <c r="AH12" s="2077"/>
      <c r="AI12" s="2077"/>
      <c r="AJ12" s="2077"/>
      <c r="AK12" s="2077"/>
      <c r="AL12" s="2077"/>
    </row>
    <row r="13" spans="1:38" ht="12.75" customHeight="1">
      <c r="A13" s="1481" t="s">
        <v>2155</v>
      </c>
      <c r="B13" s="1481"/>
      <c r="C13" s="1481"/>
      <c r="D13" s="1481"/>
      <c r="E13" s="1481"/>
      <c r="F13" s="1481"/>
      <c r="G13" s="1481"/>
      <c r="H13" s="1481"/>
      <c r="I13" s="1481"/>
      <c r="J13" s="1481"/>
      <c r="K13" s="1481"/>
      <c r="L13" s="1481"/>
      <c r="M13" s="1481"/>
      <c r="N13" s="1481"/>
      <c r="O13" s="1481"/>
      <c r="P13" s="1481"/>
      <c r="Q13" s="1481"/>
      <c r="R13" s="1481"/>
      <c r="S13" s="1481"/>
      <c r="T13" s="1481"/>
      <c r="U13" s="1481"/>
      <c r="V13" s="1481"/>
      <c r="W13" s="1481"/>
      <c r="X13" s="1481"/>
      <c r="Y13" s="1481"/>
      <c r="Z13" s="1481"/>
      <c r="AA13" s="1481"/>
      <c r="AB13" s="1481"/>
      <c r="AC13" s="1481"/>
      <c r="AD13" s="1481"/>
      <c r="AE13" s="1481"/>
      <c r="AF13" s="1481"/>
      <c r="AG13" s="1481"/>
      <c r="AH13" s="1481"/>
      <c r="AI13" s="1481"/>
      <c r="AJ13" s="1481"/>
      <c r="AK13" s="1481"/>
      <c r="AL13" s="1481"/>
    </row>
    <row r="14" spans="1:38" ht="12.75" customHeight="1" thickBot="1">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c r="W14" s="1482"/>
      <c r="X14" s="1482"/>
      <c r="Y14" s="1482"/>
      <c r="Z14" s="1482"/>
      <c r="AA14" s="1482"/>
      <c r="AB14" s="1482"/>
      <c r="AC14" s="1482"/>
      <c r="AD14" s="1482"/>
      <c r="AE14" s="1482"/>
      <c r="AF14" s="1482"/>
      <c r="AG14" s="1482"/>
      <c r="AH14" s="1482"/>
      <c r="AI14" s="1482"/>
      <c r="AJ14" s="1482"/>
      <c r="AK14" s="1482"/>
      <c r="AL14" s="1482"/>
    </row>
    <row r="15" spans="1:38" ht="12.75" customHeight="1" thickTop="1">
      <c r="A15" s="286"/>
      <c r="B15" s="286"/>
      <c r="C15" s="286"/>
      <c r="D15" s="286"/>
      <c r="E15" s="286"/>
      <c r="F15" s="286"/>
      <c r="G15" s="286"/>
      <c r="AC15" s="286"/>
      <c r="AD15" s="286"/>
      <c r="AE15" s="286"/>
      <c r="AF15" s="286"/>
      <c r="AG15" s="286"/>
      <c r="AH15" s="286"/>
      <c r="AI15" s="286"/>
      <c r="AJ15" s="286"/>
      <c r="AK15" s="286"/>
      <c r="AL15" s="286"/>
    </row>
    <row r="16" spans="1:38" ht="12.75" customHeight="1">
      <c r="A16" s="153" t="s">
        <v>113</v>
      </c>
      <c r="C16" s="9"/>
      <c r="D16" s="9"/>
      <c r="E16" s="9"/>
      <c r="F16" s="9"/>
      <c r="G16" s="9"/>
      <c r="H16" s="1838" t="s">
        <v>2241</v>
      </c>
      <c r="I16" s="1837"/>
      <c r="J16" s="1837"/>
      <c r="K16" s="1837"/>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row>
    <row r="17" spans="1:39" ht="12.75" customHeight="1"/>
    <row r="18" spans="1:39" ht="12.75" customHeight="1">
      <c r="A18" s="153" t="s">
        <v>943</v>
      </c>
      <c r="C18" s="9"/>
      <c r="D18" s="9"/>
      <c r="E18" s="9"/>
      <c r="F18" s="9"/>
      <c r="G18" s="9"/>
      <c r="H18" s="1630" t="s">
        <v>2242</v>
      </c>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row>
    <row r="19" spans="1:39" ht="12.75" customHeight="1"/>
    <row r="20" spans="1:39" ht="12.75" customHeight="1">
      <c r="A20" s="1846" t="s">
        <v>1277</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row>
    <row r="21" spans="1:39" ht="12.75" customHeight="1">
      <c r="A21" s="2075" t="s">
        <v>1533</v>
      </c>
      <c r="B21" s="2075"/>
      <c r="C21" s="2075"/>
      <c r="D21" s="2075"/>
      <c r="E21" s="2075"/>
      <c r="F21" s="2075"/>
      <c r="G21" s="2075"/>
      <c r="H21" s="2075"/>
      <c r="I21" s="2075"/>
      <c r="J21" s="2075"/>
      <c r="K21" s="2075"/>
      <c r="L21" s="2075"/>
      <c r="M21" s="2075"/>
      <c r="N21" s="2075"/>
      <c r="O21" s="2075"/>
      <c r="P21" s="2075"/>
      <c r="Q21" s="2075"/>
      <c r="R21" s="2075"/>
      <c r="S21" s="2075"/>
      <c r="T21" s="2075"/>
      <c r="U21" s="2075"/>
      <c r="V21" s="2075"/>
      <c r="W21" s="2075"/>
      <c r="X21" s="2075"/>
      <c r="Y21" s="2075"/>
      <c r="Z21" s="2075"/>
      <c r="AA21" s="2075"/>
      <c r="AB21" s="2075"/>
      <c r="AC21" s="2075"/>
      <c r="AD21" s="2075"/>
      <c r="AE21" s="2075"/>
      <c r="AF21" s="2075"/>
      <c r="AG21" s="2075"/>
      <c r="AH21" s="2075"/>
      <c r="AI21" s="2075"/>
      <c r="AJ21" s="2075"/>
      <c r="AK21" s="2075"/>
      <c r="AL21" s="2075"/>
    </row>
    <row r="22" spans="1:39" ht="12.75" customHeight="1">
      <c r="A22" s="38"/>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M22" s="40"/>
    </row>
    <row r="23" spans="1:39" ht="12.75" customHeight="1">
      <c r="A23" s="327" t="s">
        <v>141</v>
      </c>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40"/>
      <c r="AB23" s="40"/>
      <c r="AC23" s="40"/>
      <c r="AD23" s="40"/>
      <c r="AE23" s="40"/>
      <c r="AF23" s="40"/>
      <c r="AG23" s="40"/>
      <c r="AH23" s="40"/>
      <c r="AI23" s="40"/>
      <c r="AJ23" s="40"/>
      <c r="AK23" s="40"/>
      <c r="AL23" s="40"/>
      <c r="AM23" s="40"/>
    </row>
    <row r="24" spans="1:39" ht="12.75" customHeight="1">
      <c r="A24" s="327" t="s">
        <v>1006</v>
      </c>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40"/>
      <c r="AB24" s="40"/>
      <c r="AC24" s="40"/>
      <c r="AD24" s="40"/>
      <c r="AE24" s="40"/>
      <c r="AF24" s="40"/>
      <c r="AG24" s="40"/>
      <c r="AH24" s="40"/>
      <c r="AI24" s="40"/>
      <c r="AJ24" s="40"/>
      <c r="AK24" s="40"/>
      <c r="AL24" s="40"/>
    </row>
    <row r="25" spans="1:39" ht="12.75" customHeight="1">
      <c r="A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9"/>
    </row>
    <row r="26" spans="1:39" ht="12.75" customHeight="1">
      <c r="A26" s="9"/>
      <c r="C26" s="9"/>
      <c r="D26" s="9"/>
      <c r="E26" s="9"/>
      <c r="F26" s="9"/>
      <c r="G26" s="9"/>
      <c r="H26" s="9"/>
      <c r="I26" s="9"/>
      <c r="J26" s="9"/>
      <c r="K26" s="9"/>
      <c r="L26" s="9"/>
      <c r="M26" s="2078">
        <f ca="1">'Basis &amp; Credits '!AB55</f>
        <v>1962442</v>
      </c>
      <c r="N26" s="2078"/>
      <c r="O26" s="2078"/>
      <c r="P26" s="2078"/>
      <c r="Q26" s="2078"/>
      <c r="R26" s="9" t="s">
        <v>860</v>
      </c>
      <c r="S26" s="9"/>
      <c r="T26" s="9"/>
      <c r="U26" s="9"/>
      <c r="V26" s="9"/>
      <c r="W26" s="9"/>
      <c r="X26" s="9"/>
      <c r="Y26" s="9"/>
      <c r="Z26" s="9"/>
      <c r="AF26" s="9"/>
      <c r="AG26" s="9"/>
      <c r="AH26" s="9"/>
      <c r="AI26" s="9"/>
      <c r="AJ26" s="9"/>
      <c r="AK26" s="9"/>
    </row>
    <row r="27" spans="1:39" ht="12.75" customHeight="1">
      <c r="A27" s="9"/>
      <c r="C27" s="9"/>
      <c r="D27" s="9"/>
      <c r="E27" s="9"/>
      <c r="F27" s="9"/>
      <c r="G27" s="9"/>
      <c r="H27" s="9"/>
      <c r="I27" s="9"/>
      <c r="J27" s="9"/>
      <c r="K27" s="9"/>
      <c r="L27" s="9"/>
      <c r="M27" s="42"/>
      <c r="N27" s="9"/>
      <c r="O27" s="9"/>
      <c r="P27" s="9"/>
      <c r="Q27" s="9"/>
      <c r="R27" s="9"/>
      <c r="S27" s="9"/>
      <c r="T27" s="9"/>
      <c r="U27" s="9"/>
      <c r="V27" s="9"/>
      <c r="W27" s="9"/>
      <c r="X27" s="9"/>
      <c r="Y27" s="9"/>
      <c r="Z27" s="9"/>
      <c r="AF27" s="9"/>
      <c r="AG27" s="9"/>
      <c r="AH27" s="9"/>
      <c r="AI27" s="9"/>
      <c r="AJ27" s="9"/>
      <c r="AK27" s="9"/>
    </row>
    <row r="28" spans="1:39" ht="12.75" customHeight="1">
      <c r="A28" s="9"/>
      <c r="C28" s="9"/>
      <c r="D28" s="9"/>
      <c r="E28" s="9"/>
      <c r="F28" s="9"/>
      <c r="G28" s="9"/>
      <c r="H28" s="9"/>
      <c r="I28" s="9"/>
      <c r="J28" s="9"/>
      <c r="K28" s="9"/>
      <c r="L28" s="9"/>
      <c r="M28" s="2078">
        <f ca="1">'Basis &amp; Credits '!AB74</f>
        <v>6056920</v>
      </c>
      <c r="N28" s="2078"/>
      <c r="O28" s="2078"/>
      <c r="P28" s="2078"/>
      <c r="Q28" s="2078"/>
      <c r="R28" s="9" t="s">
        <v>1530</v>
      </c>
      <c r="S28" s="9"/>
      <c r="T28" s="9"/>
      <c r="U28" s="9"/>
      <c r="V28" s="9"/>
      <c r="W28" s="9"/>
      <c r="X28" s="9"/>
      <c r="Y28" s="9"/>
      <c r="Z28" s="9"/>
      <c r="AF28" s="9"/>
      <c r="AG28" s="9"/>
      <c r="AH28" s="9"/>
      <c r="AI28" s="9"/>
      <c r="AJ28" s="9"/>
      <c r="AK28" s="9"/>
    </row>
    <row r="29" spans="1:39" ht="12.75" customHeight="1">
      <c r="A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M29" s="43"/>
    </row>
    <row r="30" spans="1:39" ht="12.75" customHeight="1">
      <c r="A30" s="233" t="s">
        <v>590</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43"/>
      <c r="AB30" s="43"/>
      <c r="AC30" s="43"/>
      <c r="AD30" s="43"/>
      <c r="AE30" s="43"/>
      <c r="AF30" s="43"/>
      <c r="AG30" s="43"/>
      <c r="AH30" s="43"/>
      <c r="AI30" s="43"/>
      <c r="AJ30" s="43"/>
      <c r="AK30" s="43"/>
      <c r="AL30" s="43"/>
      <c r="AM30" s="43"/>
    </row>
    <row r="31" spans="1:39" ht="12.75" customHeight="1">
      <c r="A31" s="233" t="s">
        <v>383</v>
      </c>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43"/>
      <c r="AB31" s="43"/>
      <c r="AC31" s="43"/>
      <c r="AD31" s="43"/>
      <c r="AE31" s="43"/>
      <c r="AF31" s="43"/>
      <c r="AG31" s="43"/>
      <c r="AH31" s="43"/>
      <c r="AI31" s="43"/>
      <c r="AJ31" s="43"/>
      <c r="AK31" s="43"/>
      <c r="AL31" s="43"/>
      <c r="AM31" s="43"/>
    </row>
    <row r="32" spans="1:39" ht="12.75" customHeight="1">
      <c r="A32" s="233" t="s">
        <v>1206</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43"/>
      <c r="AB32" s="43"/>
      <c r="AC32" s="43"/>
      <c r="AD32" s="43"/>
      <c r="AE32" s="43"/>
      <c r="AF32" s="43"/>
      <c r="AG32" s="43"/>
      <c r="AH32" s="43"/>
      <c r="AI32" s="43"/>
      <c r="AJ32" s="43"/>
      <c r="AK32" s="43"/>
      <c r="AL32" s="43"/>
      <c r="AM32" s="44"/>
    </row>
    <row r="33" spans="1:39" s="51" customFormat="1" ht="12.75" customHeight="1">
      <c r="A33" s="233"/>
      <c r="B33" s="17"/>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43"/>
      <c r="AB33" s="43"/>
      <c r="AC33" s="43"/>
      <c r="AD33" s="43"/>
      <c r="AE33" s="43"/>
      <c r="AF33" s="43"/>
      <c r="AG33" s="43"/>
      <c r="AH33" s="43"/>
      <c r="AI33" s="43"/>
      <c r="AJ33" s="43"/>
      <c r="AK33" s="42"/>
      <c r="AL33" s="44"/>
      <c r="AM33" s="455"/>
    </row>
    <row r="34" spans="1:39" s="51" customFormat="1" ht="12.75" customHeight="1">
      <c r="A34" s="1417" t="s">
        <v>1535</v>
      </c>
      <c r="C34" s="454"/>
      <c r="D34" s="454"/>
      <c r="E34" s="454"/>
      <c r="F34" s="454"/>
      <c r="G34" s="454"/>
      <c r="H34" s="454"/>
      <c r="I34" s="454"/>
      <c r="J34" s="454"/>
      <c r="K34" s="454"/>
      <c r="L34" s="454"/>
      <c r="M34" s="454"/>
      <c r="N34" s="454"/>
      <c r="O34" s="1604" t="s">
        <v>1093</v>
      </c>
      <c r="P34" s="1604"/>
      <c r="Q34" s="454" t="s">
        <v>1536</v>
      </c>
      <c r="S34" s="454"/>
      <c r="T34" s="454"/>
      <c r="U34" s="454"/>
      <c r="V34" s="454"/>
      <c r="W34" s="454"/>
      <c r="X34" s="454"/>
      <c r="Y34" s="454"/>
      <c r="Z34" s="454"/>
      <c r="AA34" s="455"/>
      <c r="AB34" s="455"/>
      <c r="AC34" s="455"/>
      <c r="AD34" s="455"/>
      <c r="AE34" s="455"/>
      <c r="AF34" s="455"/>
      <c r="AG34" s="455"/>
      <c r="AH34" s="455"/>
      <c r="AI34" s="455"/>
      <c r="AJ34" s="455"/>
      <c r="AK34" s="455"/>
      <c r="AL34" s="455"/>
      <c r="AM34" s="455"/>
    </row>
    <row r="35" spans="1:39" s="51" customFormat="1" ht="12.75" customHeight="1">
      <c r="A35" s="380" t="s">
        <v>2151</v>
      </c>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5"/>
      <c r="AB35" s="455"/>
      <c r="AC35" s="455"/>
      <c r="AD35" s="455"/>
      <c r="AE35" s="455"/>
      <c r="AF35" s="455"/>
      <c r="AG35" s="455"/>
      <c r="AH35" s="455"/>
      <c r="AI35" s="455"/>
      <c r="AJ35" s="455"/>
      <c r="AK35" s="455"/>
      <c r="AL35" s="455"/>
      <c r="AM35" s="455"/>
    </row>
    <row r="36" spans="1:39" s="51" customFormat="1" ht="12.75" customHeight="1">
      <c r="A36" s="380" t="s">
        <v>1537</v>
      </c>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5"/>
      <c r="AB36" s="455"/>
      <c r="AC36" s="455"/>
      <c r="AD36" s="455"/>
      <c r="AE36" s="455"/>
      <c r="AF36" s="455"/>
      <c r="AG36" s="455"/>
      <c r="AH36" s="455"/>
      <c r="AI36" s="455"/>
      <c r="AJ36" s="455"/>
      <c r="AK36" s="455"/>
      <c r="AL36" s="455"/>
      <c r="AM36" s="455"/>
    </row>
    <row r="37" spans="1:39" ht="12.75" customHeight="1">
      <c r="A37" s="380" t="s">
        <v>2159</v>
      </c>
      <c r="B37" s="51"/>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5"/>
      <c r="AB37" s="455"/>
      <c r="AC37" s="455"/>
      <c r="AD37" s="455"/>
      <c r="AE37" s="455"/>
      <c r="AF37" s="455"/>
      <c r="AG37" s="455"/>
      <c r="AH37" s="455"/>
      <c r="AI37" s="455"/>
      <c r="AJ37" s="455"/>
      <c r="AK37" s="455"/>
      <c r="AL37" s="455"/>
      <c r="AM37" s="43"/>
    </row>
    <row r="38" spans="1:39" ht="12.75" customHeight="1">
      <c r="A38" s="51" t="s">
        <v>2157</v>
      </c>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43"/>
      <c r="AB38" s="43"/>
      <c r="AC38" s="43"/>
      <c r="AD38" s="43"/>
      <c r="AE38" s="43"/>
      <c r="AF38" s="43"/>
      <c r="AG38" s="43"/>
      <c r="AH38" s="43"/>
      <c r="AI38" s="43"/>
      <c r="AJ38" s="43"/>
      <c r="AK38" s="43"/>
      <c r="AL38" s="43"/>
      <c r="AM38" s="43"/>
    </row>
    <row r="39" spans="1:39" ht="12.75" customHeight="1">
      <c r="A39" s="17" t="s">
        <v>2158</v>
      </c>
      <c r="AM39" s="43"/>
    </row>
    <row r="40" spans="1:39" ht="12.75" customHeight="1">
      <c r="AM40" s="43"/>
    </row>
    <row r="41" spans="1:39" ht="12.75" customHeight="1">
      <c r="A41" s="454" t="s">
        <v>303</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43"/>
      <c r="AB41" s="43"/>
      <c r="AC41" s="43"/>
      <c r="AD41" s="43"/>
      <c r="AE41" s="43"/>
      <c r="AF41" s="43"/>
      <c r="AG41" s="43"/>
      <c r="AH41" s="43"/>
      <c r="AI41" s="43"/>
      <c r="AJ41" s="43"/>
      <c r="AK41" s="43"/>
      <c r="AL41" s="43"/>
      <c r="AM41" s="43"/>
    </row>
    <row r="42" spans="1:39" ht="12.75" customHeight="1">
      <c r="A42" s="456" t="s">
        <v>304</v>
      </c>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43"/>
      <c r="AB42" s="43"/>
      <c r="AC42" s="43"/>
      <c r="AD42" s="43"/>
      <c r="AE42" s="43"/>
      <c r="AF42" s="43"/>
      <c r="AG42" s="43"/>
      <c r="AH42" s="43"/>
      <c r="AI42" s="43"/>
      <c r="AJ42" s="43"/>
      <c r="AK42" s="43"/>
      <c r="AL42" s="43"/>
      <c r="AM42" s="43"/>
    </row>
    <row r="43" spans="1:39" ht="12.75" customHeight="1">
      <c r="A43" s="456" t="s">
        <v>305</v>
      </c>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43"/>
      <c r="AB43" s="43"/>
      <c r="AC43" s="43"/>
      <c r="AD43" s="43"/>
      <c r="AE43" s="43"/>
      <c r="AF43" s="43"/>
      <c r="AG43" s="43"/>
      <c r="AH43" s="43"/>
      <c r="AI43" s="43"/>
      <c r="AJ43" s="43"/>
      <c r="AK43" s="43"/>
      <c r="AL43" s="43"/>
      <c r="AM43" s="43"/>
    </row>
    <row r="44" spans="1:39" ht="12.75" customHeight="1">
      <c r="A44" s="456" t="s">
        <v>368</v>
      </c>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43"/>
      <c r="AB44" s="43"/>
      <c r="AC44" s="43"/>
      <c r="AD44" s="43"/>
      <c r="AE44" s="43"/>
      <c r="AF44" s="43"/>
      <c r="AG44" s="43"/>
      <c r="AH44" s="43"/>
      <c r="AI44" s="43"/>
      <c r="AJ44" s="43"/>
      <c r="AK44" s="43"/>
      <c r="AL44" s="43"/>
      <c r="AM44" s="44"/>
    </row>
    <row r="45" spans="1:39" ht="12.75" customHeight="1">
      <c r="A45" s="329" t="s">
        <v>385</v>
      </c>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43"/>
      <c r="AB45" s="43"/>
      <c r="AC45" s="43"/>
      <c r="AD45" s="43"/>
      <c r="AE45" s="43"/>
      <c r="AF45" s="43"/>
      <c r="AG45" s="43"/>
      <c r="AH45" s="43"/>
      <c r="AI45" s="43"/>
      <c r="AJ45" s="43"/>
      <c r="AK45" s="43"/>
      <c r="AL45" s="43"/>
      <c r="AM45" s="43"/>
    </row>
    <row r="46" spans="1:39" ht="12.75" customHeight="1">
      <c r="A46" s="329" t="s">
        <v>263</v>
      </c>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43"/>
      <c r="AB46" s="43"/>
      <c r="AC46" s="43"/>
      <c r="AD46" s="43"/>
      <c r="AE46" s="43"/>
      <c r="AF46" s="43"/>
      <c r="AG46" s="43"/>
      <c r="AH46" s="43"/>
      <c r="AI46" s="43"/>
      <c r="AJ46" s="43"/>
      <c r="AK46" s="43"/>
      <c r="AL46" s="43"/>
      <c r="AM46" s="43"/>
    </row>
    <row r="47" spans="1:39" ht="12.75" customHeight="1">
      <c r="A47" s="329" t="s">
        <v>9</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43"/>
      <c r="AB47" s="43"/>
      <c r="AC47" s="43"/>
      <c r="AD47" s="43"/>
      <c r="AE47" s="43"/>
      <c r="AF47" s="43"/>
      <c r="AG47" s="43"/>
      <c r="AH47" s="43"/>
      <c r="AI47" s="43"/>
      <c r="AJ47" s="43"/>
      <c r="AK47" s="43"/>
      <c r="AL47" s="43"/>
      <c r="AM47" s="43"/>
    </row>
    <row r="48" spans="1:39" ht="12.75" customHeight="1">
      <c r="A48" s="329" t="s">
        <v>10</v>
      </c>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43"/>
      <c r="AB48" s="43"/>
      <c r="AC48" s="43"/>
      <c r="AD48" s="43"/>
      <c r="AE48" s="43"/>
      <c r="AF48" s="43"/>
      <c r="AG48" s="43"/>
      <c r="AH48" s="43"/>
      <c r="AI48" s="43"/>
      <c r="AJ48" s="43"/>
      <c r="AK48" s="43"/>
      <c r="AL48" s="43"/>
      <c r="AM48" s="43"/>
    </row>
    <row r="49" spans="1:39" ht="12.75" customHeight="1">
      <c r="A49" s="233" t="s">
        <v>11</v>
      </c>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43"/>
      <c r="AB49" s="43"/>
      <c r="AC49" s="43"/>
      <c r="AD49" s="43"/>
      <c r="AE49" s="43"/>
      <c r="AF49" s="43"/>
      <c r="AG49" s="43"/>
      <c r="AH49" s="43"/>
      <c r="AI49" s="43"/>
      <c r="AJ49" s="43"/>
      <c r="AK49" s="42"/>
      <c r="AL49" s="44"/>
      <c r="AM49" s="43"/>
    </row>
    <row r="50" spans="1:39" ht="12.75" customHeight="1">
      <c r="A50" s="233" t="s">
        <v>12</v>
      </c>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43"/>
      <c r="AB50" s="43"/>
      <c r="AC50" s="43"/>
      <c r="AD50" s="43"/>
      <c r="AE50" s="43"/>
      <c r="AF50" s="43"/>
      <c r="AG50" s="43"/>
      <c r="AH50" s="43"/>
      <c r="AI50" s="43"/>
      <c r="AJ50" s="43"/>
      <c r="AK50" s="42"/>
      <c r="AL50" s="44"/>
      <c r="AM50" s="43"/>
    </row>
    <row r="51" spans="1:39" ht="12.75" customHeight="1">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43"/>
      <c r="AB51" s="43"/>
      <c r="AC51" s="43"/>
      <c r="AD51" s="43"/>
      <c r="AE51" s="43"/>
      <c r="AF51" s="43"/>
      <c r="AG51" s="43"/>
      <c r="AH51" s="43"/>
      <c r="AI51" s="43"/>
      <c r="AJ51" s="43"/>
      <c r="AK51" s="43"/>
      <c r="AL51" s="43"/>
      <c r="AM51" s="45"/>
    </row>
    <row r="52" spans="1:39" ht="12.75" customHeight="1">
      <c r="A52" s="233" t="s">
        <v>427</v>
      </c>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43"/>
      <c r="AB52" s="43"/>
      <c r="AC52" s="43"/>
      <c r="AD52" s="43"/>
      <c r="AE52" s="43"/>
      <c r="AF52" s="43"/>
      <c r="AG52" s="43"/>
      <c r="AH52" s="43"/>
      <c r="AI52" s="43"/>
      <c r="AJ52" s="43"/>
      <c r="AK52" s="43"/>
      <c r="AL52" s="43"/>
      <c r="AM52" s="45"/>
    </row>
    <row r="53" spans="1:39" ht="12.75" customHeight="1">
      <c r="A53" s="233" t="s">
        <v>1534</v>
      </c>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43"/>
      <c r="AB53" s="43"/>
      <c r="AC53" s="43"/>
      <c r="AD53" s="43"/>
      <c r="AE53" s="43"/>
      <c r="AF53" s="43"/>
      <c r="AG53" s="43"/>
      <c r="AH53" s="43"/>
      <c r="AI53" s="43"/>
      <c r="AJ53" s="43"/>
      <c r="AK53" s="43"/>
      <c r="AL53" s="43"/>
      <c r="AM53" s="44"/>
    </row>
    <row r="54" spans="1:39" ht="12.75" customHeight="1">
      <c r="A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43"/>
      <c r="AB54" s="43"/>
      <c r="AC54" s="43"/>
      <c r="AD54" s="43"/>
      <c r="AE54" s="43"/>
      <c r="AF54" s="43"/>
      <c r="AG54" s="43"/>
      <c r="AH54" s="43"/>
      <c r="AI54" s="43"/>
      <c r="AJ54" s="43"/>
      <c r="AK54" s="43"/>
      <c r="AL54" s="43"/>
      <c r="AM54" s="44"/>
    </row>
    <row r="55" spans="1:39" ht="12.75" customHeight="1">
      <c r="A55" s="233" t="s">
        <v>428</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43"/>
      <c r="AB55" s="43"/>
      <c r="AC55" s="43"/>
      <c r="AD55" s="43"/>
      <c r="AE55" s="43"/>
      <c r="AF55" s="43"/>
      <c r="AG55" s="43"/>
      <c r="AH55" s="43"/>
      <c r="AI55" s="43"/>
      <c r="AJ55" s="43"/>
      <c r="AK55" s="43"/>
      <c r="AL55" s="43"/>
      <c r="AM55" s="44"/>
    </row>
    <row r="56" spans="1:39" ht="12.75" customHeight="1">
      <c r="A56" s="329" t="s">
        <v>429</v>
      </c>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43"/>
      <c r="AB56" s="43"/>
      <c r="AC56" s="43"/>
      <c r="AD56" s="43"/>
      <c r="AE56" s="43"/>
      <c r="AF56" s="43"/>
      <c r="AG56" s="43"/>
      <c r="AH56" s="43"/>
      <c r="AI56" s="43"/>
      <c r="AJ56" s="43"/>
      <c r="AK56" s="43"/>
      <c r="AL56" s="43"/>
      <c r="AM56" s="43"/>
    </row>
    <row r="57" spans="1:39" ht="12.75" customHeight="1">
      <c r="A57" s="329" t="s">
        <v>603</v>
      </c>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43"/>
      <c r="AB57" s="43"/>
      <c r="AC57" s="43"/>
      <c r="AD57" s="43"/>
      <c r="AE57" s="43"/>
      <c r="AF57" s="43"/>
      <c r="AG57" s="43"/>
      <c r="AH57" s="43"/>
      <c r="AI57" s="43"/>
      <c r="AJ57" s="43"/>
      <c r="AK57" s="43"/>
      <c r="AL57" s="43"/>
      <c r="AM57" s="43"/>
    </row>
    <row r="58" spans="1:39" ht="12.75" customHeight="1">
      <c r="A58" s="329" t="s">
        <v>604</v>
      </c>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45"/>
      <c r="AB58" s="45"/>
      <c r="AC58" s="45"/>
      <c r="AD58" s="45"/>
      <c r="AE58" s="45"/>
      <c r="AF58" s="45"/>
      <c r="AG58" s="45"/>
      <c r="AH58" s="45"/>
      <c r="AI58" s="45"/>
      <c r="AJ58" s="45"/>
      <c r="AK58" s="45"/>
      <c r="AL58" s="45"/>
      <c r="AM58" s="43"/>
    </row>
    <row r="59" spans="1:39" ht="12.75" customHeight="1">
      <c r="A59" s="233" t="s">
        <v>879</v>
      </c>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45"/>
      <c r="AB59" s="45"/>
      <c r="AC59" s="45"/>
      <c r="AD59" s="45"/>
      <c r="AE59" s="45"/>
      <c r="AF59" s="45"/>
      <c r="AG59" s="45"/>
      <c r="AH59" s="45"/>
      <c r="AI59" s="45"/>
      <c r="AJ59" s="45"/>
      <c r="AK59" s="45"/>
      <c r="AL59" s="45"/>
      <c r="AM59" s="43"/>
    </row>
    <row r="60" spans="1:39" ht="12.75" customHeight="1">
      <c r="A60" s="233" t="s">
        <v>694</v>
      </c>
      <c r="C60" s="42"/>
      <c r="D60" s="42"/>
      <c r="E60" s="42"/>
      <c r="F60" s="42"/>
      <c r="G60" s="42"/>
      <c r="H60" s="42"/>
      <c r="I60" s="42"/>
      <c r="J60" s="42"/>
      <c r="K60" s="42"/>
      <c r="L60" s="42"/>
      <c r="M60" s="42"/>
      <c r="N60" s="42"/>
      <c r="O60" s="42"/>
      <c r="P60" s="42"/>
      <c r="Q60" s="42"/>
      <c r="R60" s="42"/>
      <c r="S60" s="42"/>
      <c r="T60" s="42"/>
      <c r="U60" s="42"/>
      <c r="V60" s="42"/>
      <c r="W60" s="42"/>
      <c r="X60" s="42"/>
      <c r="Y60" s="42"/>
      <c r="Z60" s="42"/>
      <c r="AA60" s="44"/>
      <c r="AB60" s="44"/>
      <c r="AC60" s="44"/>
      <c r="AD60" s="44"/>
      <c r="AE60" s="44"/>
      <c r="AF60" s="44"/>
      <c r="AG60" s="44"/>
      <c r="AH60" s="44"/>
      <c r="AI60" s="44"/>
      <c r="AJ60" s="44"/>
      <c r="AK60" s="44"/>
      <c r="AL60" s="44"/>
      <c r="AM60" s="43"/>
    </row>
    <row r="61" spans="1:39" ht="12.75" customHeight="1">
      <c r="A61" s="233"/>
      <c r="C61" s="42"/>
      <c r="D61" s="42"/>
      <c r="E61" s="42"/>
      <c r="F61" s="42"/>
      <c r="G61" s="42"/>
      <c r="H61" s="42"/>
      <c r="I61" s="42"/>
      <c r="J61" s="42"/>
      <c r="K61" s="42"/>
      <c r="L61" s="42"/>
      <c r="M61" s="42"/>
      <c r="N61" s="42"/>
      <c r="O61" s="42"/>
      <c r="P61" s="42"/>
      <c r="Q61" s="42"/>
      <c r="R61" s="42"/>
      <c r="S61" s="42"/>
      <c r="T61" s="42"/>
      <c r="U61" s="42"/>
      <c r="V61" s="42"/>
      <c r="W61" s="42"/>
      <c r="X61" s="42"/>
      <c r="Y61" s="42"/>
      <c r="Z61" s="42"/>
      <c r="AA61" s="44"/>
      <c r="AB61" s="44"/>
      <c r="AC61" s="44"/>
      <c r="AD61" s="44"/>
      <c r="AE61" s="44"/>
      <c r="AF61" s="44"/>
      <c r="AG61" s="44"/>
      <c r="AH61" s="44"/>
      <c r="AI61" s="44"/>
      <c r="AJ61" s="44"/>
      <c r="AK61" s="44"/>
      <c r="AL61" s="44"/>
      <c r="AM61" s="43"/>
    </row>
    <row r="62" spans="1:39" ht="12.75" customHeight="1">
      <c r="A62" s="154" t="s">
        <v>695</v>
      </c>
      <c r="C62" s="42"/>
      <c r="D62" s="42"/>
      <c r="E62" s="42"/>
      <c r="F62" s="42"/>
      <c r="G62" s="42"/>
      <c r="H62" s="42"/>
      <c r="I62" s="42"/>
      <c r="J62" s="42"/>
      <c r="K62" s="42"/>
      <c r="L62" s="42"/>
      <c r="M62" s="42"/>
      <c r="N62" s="42"/>
      <c r="O62" s="42"/>
      <c r="P62" s="42"/>
      <c r="Q62" s="42"/>
      <c r="R62" s="42"/>
      <c r="S62" s="42"/>
      <c r="T62" s="42"/>
      <c r="U62" s="42"/>
      <c r="V62" s="42"/>
      <c r="W62" s="42"/>
      <c r="X62" s="42"/>
      <c r="Y62" s="42"/>
      <c r="Z62" s="42"/>
      <c r="AA62" s="44"/>
      <c r="AB62" s="44"/>
      <c r="AC62" s="44"/>
      <c r="AD62" s="44"/>
      <c r="AE62" s="44"/>
      <c r="AF62" s="44"/>
      <c r="AG62" s="44"/>
      <c r="AH62" s="44"/>
      <c r="AI62" s="44"/>
      <c r="AJ62" s="44"/>
      <c r="AK62" s="44"/>
      <c r="AL62" s="44"/>
      <c r="AM62" s="43"/>
    </row>
    <row r="63" spans="1:39" ht="12.75" customHeight="1">
      <c r="A63" s="154" t="s">
        <v>696</v>
      </c>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43"/>
      <c r="AB63" s="43"/>
      <c r="AC63" s="43"/>
      <c r="AD63" s="43"/>
      <c r="AE63" s="43"/>
      <c r="AF63" s="43"/>
      <c r="AG63" s="43"/>
      <c r="AH63" s="43"/>
      <c r="AI63" s="43"/>
      <c r="AJ63" s="43"/>
      <c r="AK63" s="43"/>
      <c r="AL63" s="43"/>
      <c r="AM63" s="43"/>
    </row>
    <row r="64" spans="1:39" ht="12.75" customHeight="1">
      <c r="A64" s="42"/>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43"/>
      <c r="AB64" s="43"/>
      <c r="AC64" s="43"/>
      <c r="AD64" s="43"/>
      <c r="AE64" s="43"/>
      <c r="AF64" s="43"/>
      <c r="AG64" s="43"/>
      <c r="AH64" s="43"/>
      <c r="AI64" s="43"/>
      <c r="AJ64" s="43"/>
      <c r="AK64" s="43"/>
      <c r="AL64" s="43"/>
      <c r="AM64" s="43"/>
    </row>
    <row r="65" spans="1:39" ht="12.75" customHeight="1">
      <c r="A65" s="779" t="s">
        <v>1395</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43"/>
      <c r="AB65" s="43"/>
      <c r="AC65" s="43"/>
      <c r="AD65" s="43"/>
      <c r="AE65" s="43"/>
      <c r="AF65" s="43"/>
      <c r="AG65" s="43"/>
      <c r="AH65" s="43"/>
      <c r="AI65" s="43"/>
      <c r="AJ65" s="43"/>
      <c r="AK65" s="43"/>
      <c r="AL65" s="43"/>
      <c r="AM65" s="43"/>
    </row>
    <row r="66" spans="1:39" ht="12.75" customHeight="1">
      <c r="A66" s="780" t="s">
        <v>1421</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43"/>
      <c r="AB66" s="43"/>
      <c r="AC66" s="43"/>
      <c r="AD66" s="43"/>
      <c r="AE66" s="43"/>
      <c r="AF66" s="43"/>
      <c r="AG66" s="43"/>
      <c r="AH66" s="43"/>
      <c r="AI66" s="43"/>
      <c r="AJ66" s="43"/>
      <c r="AK66" s="43"/>
      <c r="AL66" s="43"/>
      <c r="AM66" s="43"/>
    </row>
    <row r="67" spans="1:39" ht="12.75" customHeight="1">
      <c r="A67" s="780" t="s">
        <v>1348</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43"/>
      <c r="AB67" s="43"/>
      <c r="AC67" s="43"/>
      <c r="AD67" s="43"/>
      <c r="AE67" s="43"/>
      <c r="AF67" s="43"/>
      <c r="AG67" s="43"/>
      <c r="AH67" s="43"/>
      <c r="AI67" s="43"/>
      <c r="AJ67" s="43"/>
      <c r="AK67" s="43"/>
      <c r="AL67" s="43"/>
      <c r="AM67" s="43"/>
    </row>
    <row r="68" spans="1:39" ht="12.75" customHeight="1">
      <c r="A68" s="780" t="s">
        <v>1349</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43"/>
      <c r="AB68" s="43"/>
      <c r="AC68" s="43"/>
      <c r="AD68" s="43"/>
      <c r="AE68" s="43"/>
      <c r="AF68" s="43"/>
      <c r="AG68" s="43"/>
      <c r="AH68" s="43"/>
      <c r="AI68" s="43"/>
      <c r="AJ68" s="43"/>
      <c r="AK68" s="43"/>
      <c r="AL68" s="43"/>
      <c r="AM68" s="43"/>
    </row>
    <row r="69" spans="1:39" ht="12.75" customHeight="1">
      <c r="A69" s="780" t="s">
        <v>1350</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43"/>
      <c r="AB69" s="43"/>
      <c r="AC69" s="43"/>
      <c r="AD69" s="43"/>
      <c r="AE69" s="43"/>
      <c r="AF69" s="43"/>
      <c r="AG69" s="43"/>
      <c r="AH69" s="43"/>
      <c r="AI69" s="43"/>
      <c r="AJ69" s="43"/>
      <c r="AK69" s="43"/>
      <c r="AL69" s="43"/>
      <c r="AM69" s="43"/>
    </row>
    <row r="70" spans="1:39" ht="12.75" customHeight="1">
      <c r="A70" s="779" t="s">
        <v>279</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43"/>
      <c r="AB70" s="43"/>
      <c r="AC70" s="43"/>
      <c r="AD70" s="43"/>
      <c r="AE70" s="43"/>
      <c r="AF70" s="43"/>
      <c r="AG70" s="43"/>
      <c r="AH70" s="43"/>
      <c r="AI70" s="43"/>
      <c r="AJ70" s="43"/>
      <c r="AK70" s="43"/>
      <c r="AL70" s="43"/>
      <c r="AM70" s="43"/>
    </row>
    <row r="71" spans="1:39" ht="12.75" customHeight="1">
      <c r="A71" s="779" t="s">
        <v>1205</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43"/>
      <c r="AB71" s="43"/>
      <c r="AC71" s="43"/>
      <c r="AD71" s="43"/>
      <c r="AE71" s="43"/>
      <c r="AF71" s="43"/>
      <c r="AG71" s="43"/>
      <c r="AH71" s="43"/>
      <c r="AI71" s="43"/>
      <c r="AJ71" s="43"/>
      <c r="AK71" s="43"/>
      <c r="AL71" s="43"/>
      <c r="AM71" s="43"/>
    </row>
    <row r="72" spans="1:39" ht="12.75" customHeight="1">
      <c r="A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43"/>
      <c r="AB72" s="43"/>
      <c r="AC72" s="43"/>
      <c r="AD72" s="43"/>
      <c r="AE72" s="43"/>
      <c r="AF72" s="43"/>
      <c r="AG72" s="43"/>
      <c r="AH72" s="43"/>
      <c r="AI72" s="43"/>
      <c r="AJ72" s="43"/>
      <c r="AK72" s="43"/>
      <c r="AL72" s="43"/>
      <c r="AM72" s="43"/>
    </row>
    <row r="73" spans="1:39" ht="12.75" customHeight="1">
      <c r="A73" s="233" t="s">
        <v>247</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43"/>
      <c r="AB73" s="43"/>
      <c r="AC73" s="43"/>
      <c r="AD73" s="43"/>
      <c r="AE73" s="43"/>
      <c r="AF73" s="43"/>
      <c r="AG73" s="43"/>
      <c r="AH73" s="43"/>
      <c r="AI73" s="43"/>
      <c r="AJ73" s="43"/>
      <c r="AK73" s="43"/>
      <c r="AL73" s="43"/>
      <c r="AM73" s="39"/>
    </row>
    <row r="74" spans="1:39" ht="12.75" customHeight="1">
      <c r="A74" s="233" t="s">
        <v>248</v>
      </c>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43"/>
      <c r="AB74" s="43"/>
      <c r="AC74" s="43"/>
      <c r="AD74" s="43"/>
      <c r="AE74" s="43"/>
      <c r="AF74" s="43"/>
      <c r="AG74" s="43"/>
      <c r="AH74" s="43"/>
      <c r="AI74" s="43"/>
      <c r="AJ74" s="43"/>
      <c r="AK74" s="43"/>
      <c r="AL74" s="43"/>
      <c r="AM74" s="39"/>
    </row>
    <row r="75" spans="1:39" ht="12.75" customHeight="1">
      <c r="A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43"/>
      <c r="AB75" s="43"/>
      <c r="AC75" s="43"/>
      <c r="AD75" s="43"/>
      <c r="AE75" s="43"/>
      <c r="AF75" s="43"/>
      <c r="AG75" s="43"/>
      <c r="AH75" s="43"/>
      <c r="AI75" s="43"/>
      <c r="AJ75" s="43"/>
      <c r="AK75" s="43"/>
      <c r="AL75" s="43"/>
      <c r="AM75" s="39"/>
    </row>
    <row r="76" spans="1:39" ht="12.75" customHeight="1">
      <c r="A76" s="233" t="s">
        <v>522</v>
      </c>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43"/>
      <c r="AB76" s="43"/>
      <c r="AC76" s="43"/>
      <c r="AD76" s="43"/>
      <c r="AE76" s="43"/>
      <c r="AF76" s="43"/>
      <c r="AG76" s="43"/>
      <c r="AH76" s="43"/>
      <c r="AI76" s="43"/>
      <c r="AJ76" s="43"/>
      <c r="AK76" s="43"/>
      <c r="AL76" s="43"/>
      <c r="AM76" s="43"/>
    </row>
    <row r="77" spans="1:39" ht="12.75" customHeight="1">
      <c r="A77" s="329" t="s">
        <v>721</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43"/>
      <c r="AB77" s="43"/>
      <c r="AC77" s="43"/>
      <c r="AD77" s="43"/>
      <c r="AE77" s="43"/>
      <c r="AF77" s="43"/>
      <c r="AG77" s="43"/>
      <c r="AH77" s="43"/>
      <c r="AI77" s="43"/>
      <c r="AJ77" s="43"/>
      <c r="AK77" s="43"/>
      <c r="AL77" s="43"/>
      <c r="AM77" s="43"/>
    </row>
    <row r="78" spans="1:39" ht="12.75" customHeight="1">
      <c r="A78" s="233" t="s">
        <v>722</v>
      </c>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43"/>
      <c r="AB78" s="43"/>
      <c r="AC78" s="43"/>
      <c r="AD78" s="43"/>
      <c r="AE78" s="43"/>
      <c r="AF78" s="43"/>
      <c r="AG78" s="43"/>
      <c r="AH78" s="43"/>
      <c r="AI78" s="43"/>
      <c r="AJ78" s="43"/>
      <c r="AK78" s="43"/>
      <c r="AL78" s="43"/>
      <c r="AM78" s="43"/>
    </row>
    <row r="79" spans="1:39" ht="12.75" customHeight="1">
      <c r="A79" s="233" t="s">
        <v>723</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43"/>
      <c r="AB79" s="43"/>
      <c r="AC79" s="43"/>
      <c r="AD79" s="43"/>
      <c r="AE79" s="43"/>
      <c r="AF79" s="43"/>
      <c r="AG79" s="43"/>
      <c r="AH79" s="43"/>
      <c r="AI79" s="43"/>
      <c r="AJ79" s="43"/>
      <c r="AK79" s="43"/>
      <c r="AL79" s="43"/>
      <c r="AM79" s="43"/>
    </row>
    <row r="80" spans="1:39" ht="12.75" customHeight="1">
      <c r="A80" s="233"/>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9"/>
      <c r="AB80" s="39"/>
      <c r="AC80" s="39"/>
      <c r="AD80" s="39"/>
      <c r="AE80" s="39"/>
      <c r="AF80" s="39"/>
      <c r="AG80" s="39"/>
      <c r="AH80" s="39"/>
      <c r="AI80" s="39"/>
      <c r="AJ80" s="39"/>
      <c r="AK80" s="39"/>
      <c r="AL80" s="39"/>
      <c r="AM80" s="43"/>
    </row>
    <row r="81" spans="1:39" ht="12.75" customHeight="1">
      <c r="A81" s="233" t="s">
        <v>180</v>
      </c>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9"/>
      <c r="AB81" s="39"/>
      <c r="AC81" s="39"/>
      <c r="AD81" s="39"/>
      <c r="AE81" s="39"/>
      <c r="AF81" s="39"/>
      <c r="AG81" s="39"/>
      <c r="AH81" s="39"/>
      <c r="AI81" s="39"/>
      <c r="AJ81" s="39"/>
      <c r="AK81" s="39"/>
      <c r="AL81" s="39"/>
      <c r="AM81" s="43"/>
    </row>
    <row r="82" spans="1:39" ht="12.75" customHeight="1">
      <c r="A82" s="233" t="s">
        <v>898</v>
      </c>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9"/>
      <c r="AB82" s="39"/>
      <c r="AC82" s="39"/>
      <c r="AD82" s="39"/>
      <c r="AE82" s="39"/>
      <c r="AF82" s="39"/>
      <c r="AG82" s="39"/>
      <c r="AH82" s="39"/>
      <c r="AI82" s="39"/>
      <c r="AJ82" s="39"/>
      <c r="AK82" s="39"/>
      <c r="AL82" s="39"/>
      <c r="AM82" s="43"/>
    </row>
    <row r="83" spans="1:39" ht="12.75" customHeight="1">
      <c r="A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43"/>
      <c r="AB83" s="43"/>
      <c r="AC83" s="43"/>
      <c r="AD83" s="43"/>
      <c r="AE83" s="43"/>
      <c r="AF83" s="43"/>
      <c r="AG83" s="43"/>
      <c r="AH83" s="43"/>
      <c r="AI83" s="43"/>
      <c r="AJ83" s="43"/>
      <c r="AK83" s="43"/>
      <c r="AL83" s="43"/>
      <c r="AM83" s="43"/>
    </row>
    <row r="84" spans="1:39" ht="12.75" customHeight="1">
      <c r="A84" s="327" t="s">
        <v>899</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43"/>
      <c r="AB84" s="43"/>
      <c r="AC84" s="43"/>
      <c r="AD84" s="43"/>
      <c r="AE84" s="43"/>
      <c r="AF84" s="43"/>
      <c r="AG84" s="43"/>
      <c r="AH84" s="43"/>
      <c r="AI84" s="43"/>
      <c r="AJ84" s="43"/>
      <c r="AK84" s="43"/>
      <c r="AL84" s="43"/>
      <c r="AM84" s="43"/>
    </row>
    <row r="85" spans="1:39" ht="12.75" customHeight="1">
      <c r="A85" s="327" t="s">
        <v>900</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43"/>
      <c r="AB85" s="43"/>
      <c r="AC85" s="43"/>
      <c r="AD85" s="43"/>
      <c r="AE85" s="43"/>
      <c r="AF85" s="43"/>
      <c r="AG85" s="43"/>
      <c r="AH85" s="43"/>
      <c r="AI85" s="43"/>
      <c r="AJ85" s="43"/>
      <c r="AK85" s="43"/>
      <c r="AL85" s="43"/>
      <c r="AM85" s="43"/>
    </row>
    <row r="86" spans="1:39" ht="12.75" customHeight="1">
      <c r="A86" s="327"/>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43"/>
      <c r="AB86" s="43"/>
      <c r="AC86" s="43"/>
      <c r="AD86" s="43"/>
      <c r="AE86" s="43"/>
      <c r="AF86" s="43"/>
      <c r="AG86" s="43"/>
      <c r="AH86" s="43"/>
      <c r="AI86" s="43"/>
      <c r="AJ86" s="43"/>
      <c r="AK86" s="43"/>
      <c r="AL86" s="43"/>
      <c r="AM86" s="43"/>
    </row>
    <row r="87" spans="1:39" ht="12.75" customHeight="1">
      <c r="A87" s="233" t="s">
        <v>995</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43"/>
      <c r="AB87" s="43"/>
      <c r="AC87" s="43"/>
      <c r="AD87" s="43"/>
      <c r="AE87" s="43"/>
      <c r="AF87" s="43"/>
      <c r="AG87" s="43"/>
      <c r="AH87" s="43"/>
      <c r="AI87" s="43"/>
      <c r="AJ87" s="43"/>
      <c r="AK87" s="43"/>
      <c r="AL87" s="43"/>
      <c r="AM87" s="43"/>
    </row>
    <row r="88" spans="1:39" ht="12.75" customHeight="1">
      <c r="A88" s="233" t="s">
        <v>619</v>
      </c>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43"/>
      <c r="AB88" s="43"/>
      <c r="AC88" s="43"/>
      <c r="AD88" s="43"/>
      <c r="AE88" s="43"/>
      <c r="AF88" s="43"/>
      <c r="AG88" s="43"/>
      <c r="AH88" s="43"/>
      <c r="AI88" s="43"/>
      <c r="AJ88" s="43"/>
      <c r="AK88" s="43"/>
      <c r="AL88" s="43"/>
      <c r="AM88" s="43"/>
    </row>
    <row r="89" spans="1:39" ht="12.75" customHeight="1">
      <c r="A89" s="233" t="s">
        <v>192</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43"/>
      <c r="AB89" s="43"/>
      <c r="AC89" s="43"/>
      <c r="AD89" s="43"/>
      <c r="AE89" s="43"/>
      <c r="AF89" s="43"/>
      <c r="AG89" s="43"/>
      <c r="AH89" s="43"/>
      <c r="AI89" s="43"/>
      <c r="AJ89" s="43"/>
      <c r="AK89" s="43"/>
      <c r="AL89" s="43"/>
      <c r="AM89" s="43"/>
    </row>
    <row r="90" spans="1:39" ht="12.75" customHeight="1">
      <c r="A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43"/>
      <c r="AB90" s="43"/>
      <c r="AC90" s="43"/>
      <c r="AD90" s="43"/>
      <c r="AE90" s="43"/>
      <c r="AF90" s="43"/>
      <c r="AG90" s="43"/>
      <c r="AH90" s="43"/>
      <c r="AI90" s="43"/>
      <c r="AJ90" s="43"/>
      <c r="AK90" s="43"/>
      <c r="AL90" s="43"/>
      <c r="AM90" s="43"/>
    </row>
    <row r="91" spans="1:39" ht="12.75" customHeight="1">
      <c r="A91" s="233" t="s">
        <v>193</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43"/>
      <c r="AB91" s="43"/>
      <c r="AC91" s="43"/>
      <c r="AD91" s="43"/>
      <c r="AE91" s="43"/>
      <c r="AF91" s="43"/>
      <c r="AG91" s="43"/>
      <c r="AH91" s="43"/>
      <c r="AI91" s="43"/>
      <c r="AJ91" s="43"/>
      <c r="AK91" s="43"/>
      <c r="AL91" s="43"/>
      <c r="AM91" s="43"/>
    </row>
    <row r="92" spans="1:39" ht="12.75" customHeight="1">
      <c r="A92" s="233" t="s">
        <v>4</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43"/>
      <c r="AB92" s="43"/>
      <c r="AC92" s="43"/>
      <c r="AD92" s="43"/>
      <c r="AE92" s="43"/>
      <c r="AF92" s="43"/>
      <c r="AG92" s="43"/>
      <c r="AH92" s="43"/>
      <c r="AI92" s="43"/>
      <c r="AJ92" s="43"/>
      <c r="AK92" s="43"/>
      <c r="AL92" s="43"/>
      <c r="AM92" s="43"/>
    </row>
    <row r="93" spans="1:39" ht="12.75" customHeight="1">
      <c r="A93" s="233" t="s">
        <v>5</v>
      </c>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43"/>
      <c r="AB93" s="43"/>
      <c r="AC93" s="43"/>
      <c r="AD93" s="43"/>
      <c r="AE93" s="43"/>
      <c r="AF93" s="43"/>
      <c r="AG93" s="43"/>
      <c r="AH93" s="43"/>
      <c r="AI93" s="43"/>
      <c r="AJ93" s="43"/>
      <c r="AK93" s="43"/>
      <c r="AL93" s="43"/>
      <c r="AM93" s="43"/>
    </row>
    <row r="94" spans="1:39" ht="12.75" customHeight="1">
      <c r="A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43"/>
      <c r="AB94" s="43"/>
      <c r="AC94" s="43"/>
      <c r="AD94" s="43"/>
      <c r="AE94" s="43"/>
      <c r="AF94" s="43"/>
      <c r="AG94" s="43"/>
      <c r="AH94" s="43"/>
      <c r="AI94" s="43"/>
      <c r="AJ94" s="43"/>
      <c r="AK94" s="43"/>
      <c r="AL94" s="43"/>
      <c r="AM94" s="43"/>
    </row>
    <row r="95" spans="1:39" ht="12.75" customHeight="1">
      <c r="A95" s="233" t="s">
        <v>310</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43"/>
      <c r="AB95" s="43"/>
      <c r="AC95" s="43"/>
      <c r="AD95" s="43"/>
      <c r="AE95" s="43"/>
      <c r="AF95" s="43"/>
      <c r="AG95" s="43"/>
      <c r="AH95" s="43"/>
      <c r="AI95" s="43"/>
      <c r="AJ95" s="43"/>
      <c r="AK95" s="43"/>
      <c r="AL95" s="43"/>
      <c r="AM95" s="43"/>
    </row>
    <row r="96" spans="1:39" ht="12.75" customHeight="1">
      <c r="A96" s="233" t="s">
        <v>1072</v>
      </c>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43"/>
      <c r="AB96" s="43"/>
      <c r="AC96" s="43"/>
      <c r="AD96" s="43"/>
      <c r="AE96" s="43"/>
      <c r="AF96" s="43"/>
      <c r="AG96" s="43"/>
      <c r="AH96" s="43"/>
      <c r="AI96" s="43"/>
      <c r="AJ96" s="43"/>
      <c r="AK96" s="43"/>
      <c r="AL96" s="43"/>
      <c r="AM96" s="43"/>
    </row>
    <row r="97" spans="1:39" ht="12.75" customHeight="1">
      <c r="A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43"/>
      <c r="AB97" s="43"/>
      <c r="AC97" s="43"/>
      <c r="AD97" s="43"/>
      <c r="AE97" s="43"/>
      <c r="AF97" s="43"/>
      <c r="AG97" s="43"/>
      <c r="AH97" s="43"/>
      <c r="AI97" s="43"/>
      <c r="AJ97" s="43"/>
      <c r="AK97" s="43"/>
      <c r="AL97" s="43"/>
      <c r="AM97" s="43"/>
    </row>
    <row r="98" spans="1:39" s="51" customFormat="1" ht="12.75" customHeight="1">
      <c r="A98" s="233" t="s">
        <v>1073</v>
      </c>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5"/>
      <c r="AB98" s="455"/>
      <c r="AC98" s="455"/>
      <c r="AD98" s="455"/>
      <c r="AE98" s="455"/>
      <c r="AF98" s="455"/>
      <c r="AG98" s="455"/>
      <c r="AH98" s="455"/>
      <c r="AI98" s="455"/>
      <c r="AJ98" s="455"/>
      <c r="AK98" s="455"/>
      <c r="AL98" s="455"/>
      <c r="AM98" s="455"/>
    </row>
    <row r="99" spans="1:39" s="51" customFormat="1" ht="12.75" customHeight="1">
      <c r="A99" s="233" t="s">
        <v>1074</v>
      </c>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5"/>
      <c r="AB99" s="455"/>
      <c r="AC99" s="455"/>
      <c r="AD99" s="455"/>
      <c r="AE99" s="455"/>
      <c r="AF99" s="455"/>
      <c r="AG99" s="455"/>
      <c r="AH99" s="455"/>
      <c r="AI99" s="455"/>
      <c r="AJ99" s="455"/>
      <c r="AK99" s="455"/>
      <c r="AL99" s="455"/>
      <c r="AM99" s="455"/>
    </row>
    <row r="100" spans="1:39" s="51" customFormat="1" ht="12.75" customHeight="1">
      <c r="A100" s="958" t="s">
        <v>1075</v>
      </c>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5"/>
      <c r="AB100" s="455"/>
      <c r="AC100" s="455"/>
      <c r="AD100" s="455"/>
      <c r="AE100" s="455"/>
      <c r="AF100" s="455"/>
      <c r="AG100" s="455"/>
      <c r="AH100" s="455"/>
      <c r="AI100" s="455"/>
      <c r="AJ100" s="455"/>
      <c r="AK100" s="455"/>
      <c r="AL100" s="455"/>
      <c r="AM100" s="455"/>
    </row>
    <row r="101" spans="1:39" s="51" customFormat="1" ht="12.75" customHeight="1">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5"/>
      <c r="AB101" s="455"/>
      <c r="AC101" s="455"/>
      <c r="AD101" s="455"/>
      <c r="AE101" s="455"/>
      <c r="AF101" s="455"/>
      <c r="AG101" s="455"/>
      <c r="AH101" s="455"/>
      <c r="AI101" s="455"/>
      <c r="AJ101" s="455"/>
      <c r="AK101" s="455"/>
      <c r="AL101" s="455"/>
      <c r="AM101" s="455"/>
    </row>
    <row r="102" spans="1:39" s="51" customFormat="1" ht="12.75" customHeight="1">
      <c r="A102" s="454" t="s">
        <v>321</v>
      </c>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5"/>
      <c r="AB102" s="455"/>
      <c r="AC102" s="455"/>
      <c r="AD102" s="455"/>
      <c r="AE102" s="455"/>
      <c r="AF102" s="455"/>
      <c r="AG102" s="455"/>
      <c r="AH102" s="455"/>
      <c r="AI102" s="455"/>
      <c r="AJ102" s="455"/>
      <c r="AK102" s="455"/>
      <c r="AL102" s="455"/>
      <c r="AM102" s="455"/>
    </row>
    <row r="103" spans="1:39" s="51" customFormat="1" ht="12.75" customHeight="1">
      <c r="A103" s="454" t="s">
        <v>1322</v>
      </c>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5"/>
      <c r="AB103" s="455"/>
      <c r="AC103" s="455"/>
      <c r="AD103" s="455"/>
      <c r="AE103" s="455"/>
      <c r="AF103" s="455"/>
      <c r="AG103" s="455"/>
      <c r="AH103" s="455"/>
      <c r="AI103" s="455"/>
      <c r="AJ103" s="455"/>
      <c r="AK103" s="455"/>
      <c r="AL103" s="455"/>
    </row>
    <row r="104" spans="1:39" s="51" customFormat="1" ht="12.75" customHeight="1">
      <c r="A104" s="454" t="s">
        <v>1323</v>
      </c>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5"/>
      <c r="AB104" s="455"/>
      <c r="AC104" s="455"/>
      <c r="AD104" s="455"/>
      <c r="AE104" s="455"/>
      <c r="AF104" s="455"/>
      <c r="AG104" s="455"/>
      <c r="AH104" s="455"/>
      <c r="AI104" s="455"/>
      <c r="AJ104" s="455"/>
      <c r="AK104" s="455"/>
      <c r="AL104" s="455"/>
    </row>
    <row r="105" spans="1:39" s="51" customFormat="1" ht="12.75" customHeight="1">
      <c r="A105" s="1418" t="s">
        <v>2119</v>
      </c>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5"/>
      <c r="AB105" s="455"/>
      <c r="AC105" s="455"/>
      <c r="AD105" s="455"/>
      <c r="AE105" s="455"/>
      <c r="AF105" s="455"/>
      <c r="AG105" s="455"/>
      <c r="AH105" s="455"/>
      <c r="AI105" s="455"/>
      <c r="AJ105" s="455"/>
      <c r="AK105" s="455"/>
      <c r="AL105" s="455"/>
    </row>
    <row r="106" spans="1:39" s="51" customFormat="1" ht="12.75" customHeight="1">
      <c r="A106" s="51" t="s">
        <v>2120</v>
      </c>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5"/>
      <c r="AB106" s="455"/>
      <c r="AC106" s="455"/>
      <c r="AD106" s="455"/>
      <c r="AE106" s="455"/>
      <c r="AF106" s="455"/>
      <c r="AG106" s="455"/>
      <c r="AH106" s="455"/>
      <c r="AI106" s="455"/>
      <c r="AJ106" s="455"/>
      <c r="AK106" s="455"/>
      <c r="AL106" s="455"/>
    </row>
    <row r="107" spans="1:39" s="51" customFormat="1" ht="12.75" customHeight="1">
      <c r="A107" s="1417" t="s">
        <v>2121</v>
      </c>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5"/>
      <c r="AB107" s="455"/>
      <c r="AC107" s="455"/>
      <c r="AD107" s="455"/>
      <c r="AE107" s="455"/>
      <c r="AF107" s="455"/>
      <c r="AG107" s="455"/>
      <c r="AH107" s="455"/>
      <c r="AI107" s="455"/>
      <c r="AJ107" s="455"/>
      <c r="AK107" s="455"/>
      <c r="AL107" s="455"/>
    </row>
    <row r="108" spans="1:39" s="51" customFormat="1" ht="12.75" customHeight="1">
      <c r="A108" s="51" t="s">
        <v>2122</v>
      </c>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5"/>
      <c r="AB108" s="455"/>
      <c r="AC108" s="455"/>
      <c r="AD108" s="455"/>
      <c r="AE108" s="455"/>
      <c r="AF108" s="455"/>
      <c r="AG108" s="455"/>
      <c r="AH108" s="455"/>
      <c r="AI108" s="455"/>
      <c r="AJ108" s="455"/>
      <c r="AK108" s="455"/>
      <c r="AL108" s="455"/>
    </row>
    <row r="109" spans="1:39" s="51" customFormat="1" ht="12.75" customHeight="1">
      <c r="A109" s="1417" t="s">
        <v>2123</v>
      </c>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5"/>
      <c r="AB109" s="455"/>
      <c r="AC109" s="455"/>
      <c r="AD109" s="455"/>
      <c r="AE109" s="455"/>
      <c r="AF109" s="455"/>
      <c r="AG109" s="455"/>
      <c r="AH109" s="455"/>
      <c r="AI109" s="455"/>
      <c r="AJ109" s="455"/>
      <c r="AK109" s="455"/>
      <c r="AL109" s="455"/>
    </row>
    <row r="110" spans="1:39" s="51" customFormat="1" ht="12.75" customHeight="1">
      <c r="A110" s="1417" t="s">
        <v>2124</v>
      </c>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5"/>
      <c r="AB110" s="455"/>
      <c r="AC110" s="455"/>
      <c r="AD110" s="455"/>
      <c r="AE110" s="455"/>
      <c r="AF110" s="455"/>
      <c r="AG110" s="455"/>
      <c r="AH110" s="455"/>
      <c r="AI110" s="455"/>
      <c r="AJ110" s="455"/>
      <c r="AK110" s="455"/>
      <c r="AL110" s="455"/>
    </row>
    <row r="111" spans="1:39" s="51" customFormat="1" ht="12.75" customHeight="1">
      <c r="A111" s="1417" t="s">
        <v>2125</v>
      </c>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5"/>
      <c r="AB111" s="455"/>
      <c r="AC111" s="455"/>
      <c r="AD111" s="455"/>
      <c r="AE111" s="455"/>
      <c r="AF111" s="455"/>
      <c r="AG111" s="455"/>
      <c r="AH111" s="455"/>
      <c r="AI111" s="455"/>
      <c r="AJ111" s="455"/>
      <c r="AK111" s="455"/>
      <c r="AL111" s="455"/>
    </row>
    <row r="112" spans="1:39" s="51" customFormat="1" ht="12.75" customHeight="1">
      <c r="A112" s="1417" t="s">
        <v>2126</v>
      </c>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5"/>
      <c r="AB112" s="455"/>
      <c r="AC112" s="455"/>
      <c r="AD112" s="455"/>
      <c r="AE112" s="455"/>
      <c r="AF112" s="455"/>
      <c r="AG112" s="455"/>
      <c r="AH112" s="455"/>
      <c r="AI112" s="455"/>
      <c r="AJ112" s="455"/>
      <c r="AK112" s="455"/>
      <c r="AL112" s="455"/>
    </row>
    <row r="113" spans="1:38" s="51" customFormat="1" ht="12.75" customHeight="1">
      <c r="A113" s="1417" t="s">
        <v>2127</v>
      </c>
      <c r="B113" s="17"/>
      <c r="C113" s="233"/>
      <c r="D113" s="233"/>
      <c r="E113" s="233"/>
      <c r="F113" s="233"/>
      <c r="G113" s="233"/>
      <c r="H113" s="233"/>
      <c r="I113" s="233"/>
      <c r="J113" s="233"/>
      <c r="K113" s="233"/>
      <c r="L113" s="233"/>
      <c r="M113" s="233"/>
      <c r="N113" s="233"/>
      <c r="O113" s="233"/>
      <c r="P113" s="233"/>
      <c r="Q113" s="233"/>
      <c r="R113" s="233"/>
      <c r="S113" s="233"/>
      <c r="T113" s="233"/>
      <c r="U113" s="233"/>
      <c r="W113" s="233"/>
      <c r="X113" s="233"/>
      <c r="Y113" s="233"/>
      <c r="Z113" s="233"/>
      <c r="AA113" s="43"/>
      <c r="AB113" s="43"/>
      <c r="AC113" s="43"/>
      <c r="AD113" s="43"/>
      <c r="AE113" s="43"/>
      <c r="AF113" s="43"/>
      <c r="AG113" s="43"/>
      <c r="AH113" s="43"/>
      <c r="AI113" s="43"/>
      <c r="AJ113" s="43"/>
      <c r="AK113" s="43"/>
      <c r="AL113" s="43"/>
    </row>
    <row r="114" spans="1:38" ht="12.75" customHeight="1">
      <c r="A114" s="1417"/>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43"/>
      <c r="AB114" s="43"/>
      <c r="AC114" s="43"/>
      <c r="AD114" s="43"/>
      <c r="AE114" s="43"/>
      <c r="AF114" s="43"/>
      <c r="AG114" s="43"/>
      <c r="AH114" s="43"/>
      <c r="AI114" s="43"/>
      <c r="AJ114" s="43"/>
      <c r="AK114" s="43"/>
      <c r="AL114" s="43"/>
    </row>
    <row r="115" spans="1:38" ht="12.75" customHeight="1">
      <c r="A115" s="1417" t="s">
        <v>2114</v>
      </c>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43"/>
      <c r="AB115" s="43"/>
      <c r="AC115" s="43"/>
      <c r="AD115" s="43"/>
      <c r="AE115" s="43"/>
      <c r="AF115" s="43"/>
      <c r="AG115" s="43"/>
      <c r="AH115" s="43"/>
      <c r="AI115" s="43"/>
      <c r="AJ115" s="43"/>
      <c r="AK115" s="43"/>
      <c r="AL115" s="43"/>
    </row>
    <row r="116" spans="1:38" ht="12.75" customHeight="1">
      <c r="A116" s="1417" t="s">
        <v>2115</v>
      </c>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43"/>
      <c r="AB116" s="43"/>
      <c r="AC116" s="43"/>
      <c r="AD116" s="43"/>
      <c r="AE116" s="43"/>
      <c r="AF116" s="43"/>
      <c r="AG116" s="43"/>
      <c r="AH116" s="43"/>
      <c r="AI116" s="43"/>
      <c r="AJ116" s="43"/>
      <c r="AK116" s="43"/>
      <c r="AL116" s="43"/>
    </row>
    <row r="117" spans="1:38" ht="12.75" customHeight="1">
      <c r="A117" s="1417" t="s">
        <v>2116</v>
      </c>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43"/>
      <c r="AB117" s="43"/>
      <c r="AC117" s="43"/>
      <c r="AD117" s="43"/>
      <c r="AE117" s="43"/>
      <c r="AF117" s="43"/>
      <c r="AG117" s="43"/>
      <c r="AH117" s="43"/>
      <c r="AI117" s="43"/>
      <c r="AJ117" s="43"/>
      <c r="AK117" s="43"/>
      <c r="AL117" s="43"/>
    </row>
    <row r="118" spans="1:38" ht="12.75" customHeight="1">
      <c r="A118" s="334" t="s">
        <v>2117</v>
      </c>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43"/>
      <c r="AB118" s="43"/>
      <c r="AC118" s="43"/>
      <c r="AD118" s="43"/>
      <c r="AE118" s="43"/>
      <c r="AF118" s="43"/>
      <c r="AG118" s="43"/>
      <c r="AH118" s="43"/>
      <c r="AI118" s="43"/>
      <c r="AJ118" s="43"/>
      <c r="AK118" s="43"/>
      <c r="AL118" s="43"/>
    </row>
    <row r="119" spans="1:38" ht="12.75" customHeight="1">
      <c r="A119" s="17" t="s">
        <v>2118</v>
      </c>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43"/>
      <c r="AB119" s="43"/>
      <c r="AC119" s="43"/>
      <c r="AD119" s="43"/>
      <c r="AE119" s="43"/>
      <c r="AF119" s="43"/>
      <c r="AG119" s="43"/>
      <c r="AH119" s="43"/>
      <c r="AI119" s="43"/>
      <c r="AJ119" s="43"/>
      <c r="AK119" s="43"/>
      <c r="AL119" s="43"/>
    </row>
    <row r="120" spans="1:38" ht="12.75" customHeight="1">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43"/>
      <c r="AB120" s="43"/>
      <c r="AC120" s="43"/>
      <c r="AD120" s="43"/>
      <c r="AE120" s="43"/>
      <c r="AF120" s="43"/>
      <c r="AG120" s="43"/>
      <c r="AH120" s="43"/>
      <c r="AI120" s="43"/>
      <c r="AJ120" s="43"/>
      <c r="AK120" s="43"/>
      <c r="AL120" s="43"/>
    </row>
    <row r="121" spans="1:38" ht="12.75" customHeight="1">
      <c r="A121" s="233" t="s">
        <v>278</v>
      </c>
      <c r="B121" s="47"/>
      <c r="C121" s="47"/>
    </row>
    <row r="122" spans="1:38" ht="12.75" customHeight="1">
      <c r="A122" s="233" t="s">
        <v>330</v>
      </c>
      <c r="B122" s="47"/>
      <c r="C122" s="47"/>
    </row>
    <row r="123" spans="1:38" ht="12.75" customHeight="1">
      <c r="A123" s="233" t="s">
        <v>1049</v>
      </c>
    </row>
    <row r="124" spans="1:38" ht="12.75" customHeight="1"/>
    <row r="125" spans="1:38" ht="12.75" customHeight="1">
      <c r="A125" s="233" t="s">
        <v>1351</v>
      </c>
    </row>
    <row r="126" spans="1:38" ht="12.75" customHeight="1">
      <c r="A126" s="233" t="s">
        <v>1352</v>
      </c>
      <c r="B126" s="72"/>
      <c r="S126" s="72"/>
      <c r="T126" s="72"/>
      <c r="U126" s="72"/>
      <c r="V126" s="72"/>
      <c r="W126" s="72"/>
      <c r="X126" s="72"/>
      <c r="Y126" s="72"/>
      <c r="Z126" s="72"/>
      <c r="AA126" s="72"/>
      <c r="AB126" s="72"/>
      <c r="AC126" s="72"/>
      <c r="AD126" s="72"/>
      <c r="AE126" s="72"/>
      <c r="AF126" s="72"/>
      <c r="AG126" s="72"/>
      <c r="AH126" s="72"/>
      <c r="AI126" s="72"/>
      <c r="AJ126" s="72"/>
      <c r="AK126" s="72"/>
      <c r="AL126" s="72"/>
    </row>
    <row r="127" spans="1:38" ht="12.75" customHeight="1">
      <c r="A127" s="72"/>
      <c r="B127" s="72"/>
      <c r="R127" s="72"/>
      <c r="S127" s="72"/>
      <c r="T127" s="72"/>
      <c r="U127" s="72"/>
      <c r="V127" s="72"/>
      <c r="W127" s="72"/>
      <c r="X127" s="72"/>
      <c r="Y127" s="72"/>
      <c r="Z127" s="72"/>
      <c r="AA127" s="72"/>
      <c r="AB127" s="72"/>
      <c r="AC127" s="72"/>
      <c r="AD127" s="72"/>
      <c r="AE127" s="72"/>
      <c r="AF127" s="72"/>
      <c r="AG127" s="72"/>
      <c r="AH127" s="72"/>
      <c r="AI127" s="72"/>
      <c r="AJ127" s="72"/>
      <c r="AK127" s="72"/>
      <c r="AL127" s="72"/>
    </row>
    <row r="128" spans="1:38" ht="12.75" customHeight="1">
      <c r="A128" s="72"/>
      <c r="B128" s="72"/>
      <c r="C128" s="72" t="s">
        <v>452</v>
      </c>
      <c r="E128" s="72"/>
      <c r="F128" s="72"/>
      <c r="G128" s="2073"/>
      <c r="H128" s="2073"/>
      <c r="I128" s="72" t="s">
        <v>453</v>
      </c>
      <c r="J128" s="72"/>
      <c r="L128" s="2079"/>
      <c r="M128" s="2079"/>
      <c r="N128" s="2079"/>
      <c r="O128" s="72" t="s">
        <v>2154</v>
      </c>
      <c r="P128" s="72"/>
      <c r="Q128" s="72"/>
      <c r="S128" s="72"/>
      <c r="T128" s="72"/>
      <c r="U128" s="72"/>
      <c r="V128" s="72"/>
      <c r="W128" s="72"/>
      <c r="AL128" s="72"/>
    </row>
    <row r="129" spans="1:38" ht="12.75" customHeight="1">
      <c r="A129" s="72"/>
      <c r="B129" s="72"/>
      <c r="Q129" s="72"/>
      <c r="R129" s="72"/>
      <c r="S129" s="72"/>
      <c r="T129" s="72"/>
      <c r="U129" s="72"/>
      <c r="V129" s="72"/>
      <c r="W129" s="72"/>
      <c r="AL129" s="72"/>
    </row>
    <row r="130" spans="1:38" ht="12.75" customHeight="1">
      <c r="A130" s="72"/>
      <c r="B130" s="72"/>
      <c r="C130" s="2072"/>
      <c r="D130" s="2072"/>
      <c r="E130" s="2072"/>
      <c r="F130" s="2072"/>
      <c r="G130" s="2072"/>
      <c r="H130" s="2072"/>
      <c r="I130" s="2072"/>
      <c r="J130" s="2072"/>
      <c r="K130" s="2072"/>
      <c r="L130" s="502" t="s">
        <v>454</v>
      </c>
      <c r="M130" s="502"/>
      <c r="N130" s="583"/>
      <c r="O130" s="502"/>
      <c r="P130" s="72"/>
      <c r="Q130" s="72"/>
      <c r="R130" s="72"/>
      <c r="S130" s="72"/>
      <c r="T130" s="72"/>
      <c r="U130" s="72"/>
      <c r="V130" s="72"/>
      <c r="W130" s="72"/>
      <c r="AL130" s="72"/>
    </row>
    <row r="131" spans="1:38" ht="12.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t="s">
        <v>455</v>
      </c>
      <c r="Y131" s="991"/>
      <c r="Z131" s="991"/>
      <c r="AA131" s="991"/>
      <c r="AB131" s="991"/>
      <c r="AC131" s="991"/>
      <c r="AD131" s="991"/>
      <c r="AE131" s="991"/>
      <c r="AF131" s="991"/>
      <c r="AG131" s="991"/>
      <c r="AH131" s="991"/>
      <c r="AI131" s="991"/>
      <c r="AJ131" s="991"/>
      <c r="AK131" s="991"/>
      <c r="AL131" s="72"/>
    </row>
    <row r="132" spans="1:38" ht="12.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456</v>
      </c>
      <c r="AA132" s="72"/>
      <c r="AB132" s="72"/>
      <c r="AC132" s="72"/>
      <c r="AD132" s="72"/>
      <c r="AE132" s="72"/>
      <c r="AF132" s="72"/>
      <c r="AG132" s="72"/>
      <c r="AH132" s="72"/>
      <c r="AI132" s="72"/>
      <c r="AJ132" s="72"/>
      <c r="AK132" s="72"/>
      <c r="AL132" s="72"/>
    </row>
    <row r="133" spans="1:38" ht="12.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AL133" s="72"/>
    </row>
    <row r="134" spans="1:38" ht="12.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2072"/>
      <c r="Z134" s="2072"/>
      <c r="AA134" s="2072"/>
      <c r="AB134" s="2072"/>
      <c r="AC134" s="2072"/>
      <c r="AD134" s="2072"/>
      <c r="AE134" s="2072"/>
      <c r="AF134" s="2072"/>
      <c r="AG134" s="2072"/>
      <c r="AH134" s="2072"/>
      <c r="AI134" s="2072"/>
      <c r="AJ134" s="2072"/>
      <c r="AK134" s="2072"/>
      <c r="AL134" s="72"/>
    </row>
    <row r="135" spans="1:38" ht="12.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457</v>
      </c>
      <c r="AA135" s="72"/>
      <c r="AB135" s="72"/>
      <c r="AC135" s="72"/>
      <c r="AD135" s="72"/>
      <c r="AE135" s="72"/>
      <c r="AF135" s="72"/>
      <c r="AG135" s="72"/>
      <c r="AH135" s="72"/>
      <c r="AI135" s="72"/>
      <c r="AJ135" s="72"/>
      <c r="AK135" s="72"/>
      <c r="AL135" s="72"/>
    </row>
    <row r="136" spans="1:38" ht="12.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row>
    <row r="137" spans="1:38" ht="12.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2072"/>
      <c r="Z137" s="2072"/>
      <c r="AA137" s="2072"/>
      <c r="AB137" s="2072"/>
      <c r="AC137" s="2072"/>
      <c r="AD137" s="2072"/>
      <c r="AE137" s="2072"/>
      <c r="AF137" s="2072"/>
      <c r="AG137" s="2072"/>
      <c r="AH137" s="2072"/>
      <c r="AI137" s="2072"/>
      <c r="AJ137" s="2072"/>
      <c r="AK137" s="2072"/>
      <c r="AL137" s="72"/>
    </row>
    <row r="138" spans="1:38" ht="12.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t="s">
        <v>458</v>
      </c>
      <c r="AA138" s="72"/>
      <c r="AB138" s="72"/>
      <c r="AC138" s="72"/>
      <c r="AD138" s="72"/>
      <c r="AE138" s="72"/>
      <c r="AF138" s="72"/>
      <c r="AG138" s="72"/>
      <c r="AH138" s="72"/>
      <c r="AI138" s="72"/>
      <c r="AJ138" s="72"/>
      <c r="AK138" s="72"/>
      <c r="AL138" s="72"/>
    </row>
    <row r="139" spans="1:38" ht="12.75" customHeight="1"/>
    <row r="140" spans="1:38"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row>
    <row r="141" spans="1:38" ht="12.75" customHeight="1">
      <c r="A141" s="1436"/>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row>
    <row r="142" spans="1:38" ht="12.75" customHeight="1">
      <c r="A142" s="1436"/>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1103"/>
      <c r="AL142" s="1436"/>
    </row>
    <row r="143" spans="1:38" ht="12.75" customHeight="1">
      <c r="A143" s="330"/>
      <c r="B143" s="289"/>
      <c r="C143" s="1103"/>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1103"/>
      <c r="AL143" s="1436"/>
    </row>
    <row r="144" spans="1:38" ht="12.75" customHeight="1">
      <c r="A144" s="330"/>
      <c r="B144" s="37"/>
      <c r="C144" s="37"/>
      <c r="D144" s="37"/>
      <c r="E144" s="37"/>
      <c r="F144" s="37"/>
      <c r="G144" s="37"/>
      <c r="H144" s="37"/>
      <c r="I144" s="37"/>
      <c r="J144" s="37"/>
      <c r="K144" s="37"/>
      <c r="L144" s="37"/>
      <c r="M144" s="37"/>
      <c r="N144" s="37"/>
      <c r="O144" s="37"/>
      <c r="P144" s="330"/>
      <c r="Q144" s="330"/>
      <c r="R144" s="37"/>
      <c r="S144" s="37"/>
      <c r="T144" s="37"/>
      <c r="U144" s="37"/>
      <c r="V144" s="37"/>
      <c r="W144" s="37"/>
      <c r="X144" s="37"/>
      <c r="Y144" s="37"/>
      <c r="Z144" s="37"/>
      <c r="AA144" s="37"/>
      <c r="AB144" s="37"/>
      <c r="AC144" s="37"/>
      <c r="AD144" s="37"/>
      <c r="AE144" s="37"/>
      <c r="AF144" s="37"/>
      <c r="AG144" s="330"/>
      <c r="AH144" s="330"/>
      <c r="AI144" s="330"/>
      <c r="AJ144" s="330"/>
      <c r="AK144" s="330"/>
      <c r="AL144" s="330"/>
    </row>
    <row r="145" spans="1:38" ht="12.75" customHeight="1">
      <c r="A145" s="330"/>
      <c r="B145" s="330"/>
      <c r="C145" s="330"/>
      <c r="D145" s="330"/>
      <c r="E145" s="37"/>
      <c r="F145" s="332"/>
      <c r="G145" s="332"/>
      <c r="H145" s="332"/>
      <c r="I145" s="332"/>
      <c r="J145" s="332"/>
      <c r="K145" s="332"/>
      <c r="L145" s="332"/>
      <c r="M145" s="332"/>
      <c r="N145" s="330"/>
      <c r="O145" s="37"/>
      <c r="P145" s="330"/>
      <c r="Q145" s="330"/>
      <c r="R145" s="330"/>
      <c r="S145" s="330"/>
      <c r="T145" s="330"/>
      <c r="U145" s="330"/>
      <c r="V145" s="330"/>
      <c r="W145" s="330"/>
      <c r="X145" s="330"/>
      <c r="Y145" s="330"/>
      <c r="Z145" s="330"/>
      <c r="AA145" s="330"/>
      <c r="AB145" s="330"/>
      <c r="AC145" s="330"/>
      <c r="AD145" s="330"/>
      <c r="AE145" s="330"/>
      <c r="AF145" s="330"/>
      <c r="AG145" s="330"/>
      <c r="AH145" s="330"/>
      <c r="AI145" s="330"/>
      <c r="AJ145" s="330"/>
      <c r="AK145" s="330"/>
      <c r="AL145" s="330"/>
    </row>
    <row r="146" spans="1:38" ht="12.75" customHeight="1">
      <c r="A146" s="330"/>
      <c r="B146" s="330"/>
      <c r="C146" s="330"/>
      <c r="D146" s="330"/>
      <c r="E146" s="330"/>
      <c r="F146" s="330"/>
      <c r="G146" s="37"/>
      <c r="H146" s="37"/>
      <c r="I146" s="37"/>
      <c r="J146" s="37"/>
      <c r="K146" s="37"/>
      <c r="L146" s="37"/>
      <c r="M146" s="37"/>
      <c r="N146" s="37"/>
      <c r="O146" s="37"/>
      <c r="P146" s="330"/>
      <c r="Q146" s="37"/>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row>
    <row r="147" spans="1:38" ht="12.75" customHeight="1">
      <c r="A147" s="330"/>
      <c r="B147" s="330"/>
      <c r="C147" s="330"/>
      <c r="D147" s="330"/>
      <c r="E147" s="330"/>
      <c r="F147" s="37"/>
      <c r="G147" s="332"/>
      <c r="H147" s="332"/>
      <c r="I147" s="332"/>
      <c r="J147" s="332"/>
      <c r="K147" s="332"/>
      <c r="L147" s="332"/>
      <c r="M147" s="332"/>
      <c r="N147" s="332"/>
      <c r="O147" s="330"/>
      <c r="P147" s="330"/>
      <c r="Q147" s="330"/>
      <c r="R147" s="330"/>
      <c r="S147" s="330"/>
      <c r="T147" s="330"/>
      <c r="U147" s="330"/>
      <c r="V147" s="330"/>
      <c r="W147" s="330"/>
      <c r="X147" s="330"/>
      <c r="Y147" s="330"/>
      <c r="Z147" s="330"/>
      <c r="AA147" s="330"/>
      <c r="AB147" s="330"/>
      <c r="AC147" s="330"/>
      <c r="AD147" s="330"/>
      <c r="AE147" s="330"/>
      <c r="AF147" s="330"/>
      <c r="AG147" s="330"/>
      <c r="AH147" s="330"/>
      <c r="AI147" s="330"/>
      <c r="AJ147" s="330"/>
      <c r="AK147" s="330"/>
      <c r="AL147" s="330"/>
    </row>
    <row r="148" spans="1:38" ht="12.75" customHeight="1">
      <c r="A148" s="330"/>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row>
    <row r="149" spans="1:38" ht="12.75" customHeight="1">
      <c r="A149" s="330"/>
      <c r="B149" s="330"/>
      <c r="C149" s="37"/>
      <c r="D149" s="332"/>
      <c r="E149" s="332"/>
      <c r="F149" s="332"/>
      <c r="G149" s="332"/>
      <c r="H149" s="332"/>
      <c r="I149" s="332"/>
      <c r="J149" s="332"/>
      <c r="K149" s="332"/>
      <c r="L149" s="330"/>
      <c r="M149" s="330"/>
      <c r="N149" s="330"/>
      <c r="O149" s="331"/>
      <c r="P149" s="1436"/>
      <c r="Q149" s="1436"/>
      <c r="R149" s="1436"/>
      <c r="S149" s="1436"/>
      <c r="T149" s="1436"/>
      <c r="U149" s="1436"/>
      <c r="V149" s="1436"/>
      <c r="W149" s="1436"/>
      <c r="X149" s="1436"/>
      <c r="Y149" s="1436"/>
      <c r="Z149" s="1436"/>
      <c r="AA149" s="1436"/>
      <c r="AB149" s="1436"/>
      <c r="AC149" s="1436"/>
      <c r="AD149" s="1436"/>
      <c r="AE149" s="1436"/>
      <c r="AF149" s="1436"/>
      <c r="AG149" s="1436"/>
      <c r="AH149" s="1436"/>
      <c r="AI149" s="1436"/>
      <c r="AJ149" s="1436"/>
      <c r="AK149" s="330" t="s">
        <v>89</v>
      </c>
      <c r="AL149" s="330"/>
    </row>
    <row r="150" spans="1:38" ht="12.75" customHeight="1">
      <c r="A150" s="330"/>
      <c r="B150" s="330"/>
      <c r="C150" s="37"/>
      <c r="D150" s="330"/>
      <c r="E150" s="330"/>
      <c r="F150" s="330"/>
      <c r="G150" s="330"/>
      <c r="H150" s="330"/>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0"/>
      <c r="AL150" s="330"/>
    </row>
    <row r="151" spans="1:38" ht="12.75" customHeight="1">
      <c r="A151" s="330"/>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0"/>
      <c r="AL151" s="330"/>
    </row>
    <row r="152" spans="1:38" ht="12.75" customHeight="1">
      <c r="A152" s="330"/>
      <c r="B152" s="332"/>
      <c r="C152" s="332"/>
      <c r="D152" s="332"/>
      <c r="E152" s="332"/>
      <c r="F152" s="332"/>
      <c r="G152" s="332"/>
      <c r="H152" s="332"/>
      <c r="I152" s="332"/>
      <c r="J152" s="332"/>
      <c r="K152" s="332"/>
      <c r="L152" s="332"/>
      <c r="M152" s="332"/>
      <c r="N152" s="332"/>
      <c r="O152" s="332"/>
      <c r="P152" s="332"/>
      <c r="Q152" s="332"/>
      <c r="R152" s="332"/>
      <c r="S152" s="332"/>
      <c r="T152" s="330"/>
      <c r="U152" s="330"/>
      <c r="V152" s="330"/>
      <c r="W152" s="330"/>
      <c r="X152" s="330"/>
      <c r="Y152" s="330"/>
      <c r="Z152" s="330"/>
      <c r="AA152" s="330"/>
      <c r="AB152" s="330"/>
      <c r="AC152" s="330"/>
      <c r="AD152" s="330"/>
      <c r="AE152" s="330"/>
      <c r="AF152" s="330"/>
      <c r="AG152" s="330"/>
      <c r="AH152" s="330"/>
      <c r="AI152" s="330"/>
      <c r="AJ152" s="330"/>
      <c r="AK152" s="330"/>
      <c r="AL152" s="330"/>
    </row>
    <row r="153" spans="1:38" ht="12.75" customHeight="1">
      <c r="A153" s="330"/>
      <c r="B153" s="1437"/>
      <c r="C153" s="1438"/>
      <c r="D153" s="1438"/>
      <c r="E153" s="1438"/>
      <c r="F153" s="1438"/>
      <c r="G153" s="1438"/>
      <c r="H153" s="1438"/>
      <c r="I153" s="1438"/>
      <c r="J153" s="1438"/>
      <c r="K153" s="1438"/>
      <c r="L153" s="1438"/>
      <c r="M153" s="1438"/>
      <c r="N153" s="1438"/>
      <c r="O153" s="1438"/>
      <c r="P153" s="1438"/>
      <c r="Q153" s="1438"/>
      <c r="R153" s="1438"/>
      <c r="S153" s="1438"/>
      <c r="T153" s="1438"/>
      <c r="U153" s="1438"/>
      <c r="V153" s="1438"/>
      <c r="W153" s="1438"/>
      <c r="X153" s="1438"/>
      <c r="Y153" s="1438"/>
      <c r="Z153" s="1438"/>
      <c r="AA153" s="1438"/>
      <c r="AB153" s="1438"/>
      <c r="AC153" s="1438"/>
      <c r="AD153" s="1438"/>
      <c r="AE153" s="1438"/>
      <c r="AF153" s="1438"/>
      <c r="AG153" s="1438"/>
      <c r="AH153" s="1438"/>
      <c r="AI153" s="1438"/>
      <c r="AJ153" s="1438"/>
      <c r="AK153" s="330"/>
      <c r="AL153" s="330"/>
    </row>
    <row r="154" spans="1:38" ht="12.75" customHeight="1">
      <c r="A154" s="330"/>
      <c r="B154" s="1437"/>
      <c r="C154" s="1438"/>
      <c r="D154" s="1438"/>
      <c r="E154" s="1438"/>
      <c r="F154" s="1438"/>
      <c r="G154" s="1438"/>
      <c r="H154" s="1438"/>
      <c r="I154" s="1438"/>
      <c r="J154" s="1438"/>
      <c r="K154" s="1438"/>
      <c r="L154" s="1438"/>
      <c r="M154" s="1438"/>
      <c r="N154" s="1438"/>
      <c r="O154" s="1438"/>
      <c r="P154" s="1438"/>
      <c r="Q154" s="1438"/>
      <c r="R154" s="1438"/>
      <c r="S154" s="1438"/>
      <c r="T154" s="1438"/>
      <c r="U154" s="1438"/>
      <c r="V154" s="1438"/>
      <c r="W154" s="1438"/>
      <c r="X154" s="1438"/>
      <c r="Y154" s="1438"/>
      <c r="Z154" s="1438"/>
      <c r="AA154" s="1438"/>
      <c r="AB154" s="1438"/>
      <c r="AC154" s="1438"/>
      <c r="AD154" s="1438"/>
      <c r="AE154" s="1438"/>
      <c r="AF154" s="1438"/>
      <c r="AG154" s="1438"/>
      <c r="AH154" s="1438"/>
      <c r="AI154" s="1438"/>
      <c r="AJ154" s="1438"/>
      <c r="AK154" s="330"/>
      <c r="AL154" s="330"/>
    </row>
    <row r="155" spans="1:38" ht="12.75" customHeight="1">
      <c r="A155" s="330"/>
      <c r="B155" s="1437"/>
      <c r="C155" s="1439"/>
      <c r="D155" s="1439"/>
      <c r="E155" s="1439"/>
      <c r="F155" s="1439"/>
      <c r="G155" s="1439"/>
      <c r="H155" s="1439"/>
      <c r="I155" s="1439"/>
      <c r="J155" s="1439"/>
      <c r="K155" s="1439"/>
      <c r="L155" s="1439"/>
      <c r="M155" s="1439"/>
      <c r="N155" s="1439"/>
      <c r="O155" s="1439"/>
      <c r="P155" s="1439"/>
      <c r="Q155" s="1439"/>
      <c r="R155" s="1439"/>
      <c r="S155" s="1439"/>
      <c r="T155" s="1439"/>
      <c r="U155" s="1439"/>
      <c r="V155" s="1439"/>
      <c r="W155" s="1439"/>
      <c r="X155" s="1439"/>
      <c r="Y155" s="1439"/>
      <c r="Z155" s="1439"/>
      <c r="AA155" s="1439"/>
      <c r="AB155" s="1439"/>
      <c r="AC155" s="1439"/>
      <c r="AD155" s="1439"/>
      <c r="AE155" s="1439"/>
      <c r="AF155" s="1439"/>
      <c r="AG155" s="1439"/>
      <c r="AH155" s="1439"/>
      <c r="AI155" s="1439"/>
      <c r="AJ155" s="1439"/>
      <c r="AK155" s="330"/>
      <c r="AL155" s="330"/>
    </row>
    <row r="156" spans="1:38" ht="12.75" customHeight="1">
      <c r="A156" s="330"/>
      <c r="B156" s="37"/>
      <c r="C156" s="37"/>
      <c r="D156" s="1439"/>
      <c r="E156" s="1439"/>
      <c r="F156" s="1439"/>
      <c r="G156" s="1439"/>
      <c r="H156" s="1439"/>
      <c r="I156" s="1439"/>
      <c r="J156" s="1439"/>
      <c r="K156" s="1439"/>
      <c r="L156" s="1439"/>
      <c r="M156" s="1439"/>
      <c r="N156" s="1439"/>
      <c r="O156" s="1439"/>
      <c r="P156" s="1439"/>
      <c r="Q156" s="1439"/>
      <c r="R156" s="1439"/>
      <c r="S156" s="1439"/>
      <c r="T156" s="1439"/>
      <c r="U156" s="1439"/>
      <c r="V156" s="1439"/>
      <c r="W156" s="1439"/>
      <c r="X156" s="1439"/>
      <c r="Y156" s="1439"/>
      <c r="Z156" s="1439"/>
      <c r="AA156" s="1439"/>
      <c r="AB156" s="1439"/>
      <c r="AC156" s="1439"/>
      <c r="AD156" s="1439"/>
      <c r="AE156" s="1439"/>
      <c r="AF156" s="1439"/>
      <c r="AG156" s="1439"/>
      <c r="AH156" s="1439"/>
      <c r="AI156" s="1439"/>
      <c r="AJ156" s="1439"/>
      <c r="AK156" s="330"/>
      <c r="AL156" s="330"/>
    </row>
    <row r="157" spans="1:38" ht="12.75" customHeight="1">
      <c r="A157" s="330"/>
      <c r="B157" s="1440"/>
      <c r="C157" s="1439"/>
      <c r="D157" s="1439"/>
      <c r="E157" s="1439"/>
      <c r="F157" s="1439"/>
      <c r="G157" s="1439"/>
      <c r="H157" s="1439"/>
      <c r="I157" s="1439"/>
      <c r="J157" s="1439"/>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c r="AI157" s="1439"/>
      <c r="AJ157" s="1439"/>
      <c r="AK157" s="330"/>
      <c r="AL157" s="330"/>
    </row>
    <row r="158" spans="1:38" ht="12.75" customHeight="1">
      <c r="A158" s="330"/>
      <c r="B158" s="331"/>
      <c r="C158" s="1439"/>
      <c r="D158" s="1439"/>
      <c r="E158" s="1439"/>
      <c r="F158" s="1439"/>
      <c r="G158" s="1439"/>
      <c r="H158" s="1439"/>
      <c r="I158" s="1439"/>
      <c r="J158" s="1439"/>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c r="AI158" s="1439"/>
      <c r="AJ158" s="1439"/>
      <c r="AK158" s="330"/>
      <c r="AL158" s="330"/>
    </row>
    <row r="159" spans="1:38" ht="12.75" customHeight="1">
      <c r="A159" s="330"/>
      <c r="B159" s="37"/>
      <c r="C159" s="37"/>
      <c r="D159" s="1439"/>
      <c r="E159" s="1439"/>
      <c r="F159" s="1439"/>
      <c r="G159" s="1439"/>
      <c r="H159" s="1439"/>
      <c r="I159" s="1439"/>
      <c r="J159" s="1439"/>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c r="AI159" s="1439"/>
      <c r="AJ159" s="1439"/>
      <c r="AK159" s="330"/>
      <c r="AL159" s="330"/>
    </row>
    <row r="160" spans="1:38" ht="12.75" customHeight="1">
      <c r="A160" s="330"/>
      <c r="B160" s="1440"/>
      <c r="C160" s="37"/>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c r="AI160" s="330"/>
      <c r="AJ160" s="330"/>
      <c r="AK160" s="330"/>
      <c r="AL160" s="330"/>
    </row>
    <row r="161" spans="1:59" ht="12.75" customHeight="1">
      <c r="A161" s="330"/>
      <c r="B161" s="330"/>
      <c r="C161" s="37"/>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330"/>
      <c r="AL161" s="330"/>
    </row>
    <row r="162" spans="1:59" ht="12.75" customHeight="1">
      <c r="A162" s="330"/>
      <c r="B162" s="330"/>
      <c r="C162" s="37"/>
      <c r="D162" s="330"/>
      <c r="E162" s="330"/>
      <c r="F162" s="37"/>
      <c r="G162" s="37"/>
      <c r="H162" s="37"/>
      <c r="I162" s="37"/>
      <c r="J162" s="37"/>
      <c r="K162" s="37"/>
      <c r="L162" s="37"/>
      <c r="M162" s="37"/>
      <c r="N162" s="37"/>
      <c r="O162" s="37"/>
      <c r="P162" s="37"/>
      <c r="Q162" s="37"/>
      <c r="R162" s="37"/>
      <c r="S162" s="37"/>
      <c r="T162" s="37"/>
      <c r="U162" s="330"/>
      <c r="V162" s="330"/>
      <c r="W162" s="330"/>
      <c r="X162" s="330"/>
      <c r="Y162" s="330"/>
      <c r="Z162" s="330"/>
      <c r="AA162" s="330"/>
      <c r="AB162" s="330"/>
      <c r="AC162" s="330"/>
      <c r="AD162" s="330"/>
      <c r="AE162" s="330"/>
      <c r="AF162" s="330"/>
      <c r="AG162" s="330"/>
      <c r="AH162" s="330"/>
      <c r="AI162" s="330"/>
      <c r="AJ162" s="330"/>
      <c r="AK162" s="330"/>
      <c r="AL162" s="330"/>
    </row>
    <row r="163" spans="1:59" ht="12.75" customHeight="1">
      <c r="A163" s="330"/>
      <c r="B163" s="330"/>
      <c r="C163" s="37"/>
      <c r="D163" s="330"/>
      <c r="E163" s="330"/>
      <c r="F163" s="4"/>
      <c r="G163" s="4"/>
      <c r="H163" s="4"/>
      <c r="I163" s="4"/>
      <c r="J163" s="4"/>
      <c r="K163" s="4"/>
      <c r="L163" s="4"/>
      <c r="M163" s="4"/>
      <c r="N163" s="4"/>
      <c r="O163" s="4"/>
      <c r="P163" s="4"/>
      <c r="Q163" s="4"/>
      <c r="R163" s="4"/>
      <c r="S163" s="4"/>
      <c r="T163" s="4"/>
      <c r="U163" s="330"/>
      <c r="V163" s="330"/>
      <c r="W163" s="330"/>
      <c r="X163" s="330"/>
      <c r="Y163" s="330"/>
      <c r="Z163" s="330"/>
      <c r="AA163" s="330"/>
      <c r="AB163" s="330"/>
      <c r="AC163" s="330"/>
      <c r="AD163" s="330"/>
      <c r="AE163" s="330"/>
      <c r="AF163" s="330"/>
      <c r="AG163" s="330"/>
      <c r="AH163" s="330"/>
      <c r="AI163" s="330"/>
      <c r="AJ163" s="330"/>
      <c r="AK163" s="330"/>
      <c r="AL163" s="330"/>
    </row>
    <row r="164" spans="1:59" ht="12.75" customHeight="1"/>
    <row r="165" spans="1:59" ht="12.75" customHeight="1"/>
    <row r="166" spans="1:59" ht="12.75" customHeight="1">
      <c r="D166" s="44" t="s">
        <v>473</v>
      </c>
      <c r="F166" s="44"/>
      <c r="G166" s="44"/>
      <c r="H166" s="44"/>
      <c r="I166" s="44"/>
      <c r="J166" s="44"/>
      <c r="K166" s="44"/>
      <c r="L166" s="44"/>
      <c r="M166" s="44"/>
      <c r="N166" s="44"/>
      <c r="O166" s="2072" t="s">
        <v>2247</v>
      </c>
      <c r="P166" s="2073"/>
      <c r="Q166" s="2073"/>
      <c r="R166" s="2073"/>
      <c r="S166" s="2073"/>
      <c r="T166" s="2073"/>
      <c r="U166" s="2073"/>
      <c r="V166" s="2073"/>
      <c r="W166" s="2073"/>
      <c r="X166" s="2073"/>
      <c r="Y166" s="2073"/>
      <c r="Z166" s="2073"/>
      <c r="AA166" s="2073"/>
      <c r="AB166" s="2073"/>
      <c r="AC166" s="2073"/>
      <c r="AD166" s="2073"/>
      <c r="AE166" s="2073"/>
      <c r="AF166" s="2073"/>
      <c r="AG166" s="2073"/>
      <c r="AH166" s="2073"/>
    </row>
    <row r="167" spans="1:59" ht="12.75" customHeight="1">
      <c r="D167" s="747" t="s">
        <v>402</v>
      </c>
      <c r="F167" s="44"/>
      <c r="G167" s="44"/>
      <c r="H167" s="44"/>
      <c r="I167" s="44"/>
      <c r="J167" s="44"/>
      <c r="K167" s="44"/>
      <c r="L167" s="44"/>
      <c r="M167" s="44"/>
      <c r="N167" s="44"/>
      <c r="O167" s="1679" t="s">
        <v>2281</v>
      </c>
      <c r="P167" s="1613"/>
      <c r="Q167" s="1613"/>
      <c r="R167" s="1613"/>
      <c r="S167" s="1613"/>
      <c r="T167" s="1613"/>
      <c r="U167" s="1613"/>
      <c r="V167" s="1613"/>
      <c r="W167" s="1613"/>
      <c r="X167" s="1613"/>
      <c r="Y167" s="1613"/>
      <c r="Z167" s="1613"/>
      <c r="AA167" s="1613"/>
      <c r="AB167" s="1613"/>
      <c r="AC167" s="1613"/>
      <c r="AD167" s="1613"/>
      <c r="AE167" s="1613"/>
      <c r="AF167" s="1613"/>
      <c r="AG167" s="1613"/>
      <c r="AH167" s="1613"/>
      <c r="AI167" s="17" t="s">
        <v>734</v>
      </c>
      <c r="BG167" s="17" t="s">
        <v>194</v>
      </c>
    </row>
    <row r="168" spans="1:59" ht="12.75" customHeight="1">
      <c r="D168" s="18" t="s">
        <v>401</v>
      </c>
      <c r="F168" s="18"/>
      <c r="G168" s="18"/>
      <c r="H168" s="18"/>
      <c r="I168" s="18"/>
      <c r="J168" s="18"/>
      <c r="K168" s="18"/>
      <c r="L168" s="18"/>
      <c r="M168" s="18"/>
      <c r="N168" s="18"/>
      <c r="O168" s="2070" t="s">
        <v>2282</v>
      </c>
      <c r="P168" s="2071"/>
      <c r="Q168" s="2071"/>
      <c r="R168" s="2071"/>
      <c r="S168" s="2071"/>
      <c r="T168" s="2071"/>
      <c r="U168" s="2071"/>
      <c r="V168" s="2071"/>
      <c r="W168" s="2071"/>
      <c r="X168" s="2071"/>
      <c r="Y168" s="2071"/>
      <c r="Z168" s="2071"/>
      <c r="AA168" s="2071"/>
      <c r="AB168" s="2071"/>
      <c r="AC168" s="2071"/>
      <c r="AD168" s="2071"/>
      <c r="AE168" s="2071"/>
      <c r="AF168" s="2071"/>
      <c r="AG168" s="2071"/>
      <c r="AH168" s="2071"/>
      <c r="AM168" s="37"/>
      <c r="BA168" s="992" t="s">
        <v>463</v>
      </c>
      <c r="BG168" s="17" t="s">
        <v>1007</v>
      </c>
    </row>
    <row r="169" spans="1:59" ht="12.75" customHeight="1">
      <c r="D169" s="44" t="s">
        <v>387</v>
      </c>
      <c r="F169" s="44"/>
      <c r="G169" s="44"/>
      <c r="H169" s="44"/>
      <c r="I169" s="44"/>
      <c r="J169" s="44"/>
      <c r="K169" s="44"/>
      <c r="L169" s="44"/>
      <c r="M169" s="44"/>
      <c r="N169" s="44"/>
      <c r="O169" s="1678" t="s">
        <v>2283</v>
      </c>
      <c r="P169" s="1678"/>
      <c r="Q169" s="1678"/>
      <c r="R169" s="1678"/>
      <c r="S169" s="1678"/>
      <c r="T169" s="1678"/>
      <c r="U169" s="1678"/>
      <c r="V169" s="1678"/>
      <c r="W169" s="1678"/>
      <c r="X169" s="1678"/>
      <c r="Y169" s="1678"/>
      <c r="Z169" s="1678"/>
      <c r="AA169" s="1678"/>
      <c r="AB169" s="1678"/>
      <c r="AC169" s="1678"/>
      <c r="AD169" s="1678"/>
      <c r="AE169" s="1678"/>
      <c r="AF169" s="1678"/>
      <c r="AG169" s="1678"/>
      <c r="AH169" s="1678"/>
      <c r="AM169" s="37"/>
      <c r="BA169" s="992" t="s">
        <v>464</v>
      </c>
      <c r="BG169" s="17" t="s">
        <v>1008</v>
      </c>
    </row>
    <row r="170" spans="1:59" ht="12.75" customHeight="1">
      <c r="D170" s="44" t="s">
        <v>388</v>
      </c>
      <c r="F170" s="44"/>
      <c r="G170" s="44"/>
      <c r="H170" s="44"/>
      <c r="I170" s="44"/>
      <c r="J170" s="44"/>
      <c r="K170" s="44"/>
      <c r="L170" s="44"/>
      <c r="M170" s="44"/>
      <c r="N170" s="44"/>
      <c r="O170" s="1679" t="s">
        <v>2284</v>
      </c>
      <c r="P170" s="1613"/>
      <c r="Q170" s="1613"/>
      <c r="R170" s="1613"/>
      <c r="S170" s="1613"/>
      <c r="T170" s="1613"/>
      <c r="U170" s="1613"/>
      <c r="V170" s="1613"/>
      <c r="W170" s="1613"/>
      <c r="X170" s="1613"/>
      <c r="Y170" s="19"/>
      <c r="Z170" s="19"/>
      <c r="AA170" s="19"/>
      <c r="AB170" s="19"/>
      <c r="AC170" s="19"/>
      <c r="AD170" s="19"/>
      <c r="AE170" s="19"/>
      <c r="AF170" s="19"/>
      <c r="BA170" s="992" t="s">
        <v>795</v>
      </c>
      <c r="BG170" s="17" t="s">
        <v>1009</v>
      </c>
    </row>
    <row r="171" spans="1:59" ht="12.75" customHeight="1">
      <c r="D171" s="44" t="s">
        <v>389</v>
      </c>
      <c r="F171" s="44"/>
      <c r="G171" s="44"/>
      <c r="H171" s="44"/>
      <c r="I171" s="44"/>
      <c r="J171" s="44"/>
      <c r="K171" s="44"/>
      <c r="L171" s="44"/>
      <c r="M171" s="44"/>
      <c r="N171" s="44"/>
      <c r="O171" s="1680">
        <v>94612</v>
      </c>
      <c r="P171" s="1680"/>
      <c r="Q171" s="1680"/>
      <c r="R171" s="1680"/>
      <c r="S171" s="20"/>
      <c r="T171" s="20"/>
      <c r="U171" s="20"/>
      <c r="V171" s="20"/>
      <c r="W171" s="20"/>
      <c r="X171" s="20"/>
      <c r="Y171" s="20"/>
      <c r="Z171" s="20"/>
      <c r="AA171" s="20"/>
      <c r="AB171" s="20"/>
      <c r="AC171" s="20"/>
      <c r="AD171" s="20"/>
      <c r="AE171" s="20"/>
      <c r="AF171" s="20"/>
      <c r="BA171" s="992" t="s">
        <v>935</v>
      </c>
      <c r="BG171" s="17" t="s">
        <v>1010</v>
      </c>
    </row>
    <row r="172" spans="1:59" ht="12.75" customHeight="1">
      <c r="D172" s="44" t="s">
        <v>390</v>
      </c>
      <c r="F172" s="44"/>
      <c r="G172" s="44"/>
      <c r="H172" s="44"/>
      <c r="I172" s="44"/>
      <c r="J172" s="44"/>
      <c r="K172" s="44"/>
      <c r="L172" s="44"/>
      <c r="M172" s="44"/>
      <c r="N172" s="44"/>
      <c r="O172" s="1681" t="s">
        <v>2285</v>
      </c>
      <c r="P172" s="1682"/>
      <c r="Q172" s="1682"/>
      <c r="R172" s="1682"/>
      <c r="S172" s="1682"/>
      <c r="T172" s="1682"/>
      <c r="V172" s="287" t="s">
        <v>663</v>
      </c>
      <c r="W172" s="1685"/>
      <c r="X172" s="1685"/>
      <c r="Y172" s="21"/>
      <c r="Z172" s="21"/>
      <c r="AA172" s="21"/>
      <c r="AB172" s="21"/>
      <c r="AC172" s="21"/>
      <c r="AD172" s="21"/>
      <c r="AE172" s="21"/>
      <c r="AF172" s="21"/>
      <c r="BA172" s="992" t="s">
        <v>936</v>
      </c>
      <c r="BG172" s="17" t="s">
        <v>1011</v>
      </c>
    </row>
    <row r="173" spans="1:59" ht="12.75" customHeight="1">
      <c r="D173" s="44" t="s">
        <v>391</v>
      </c>
      <c r="F173" s="44"/>
      <c r="G173" s="44"/>
      <c r="H173" s="44"/>
      <c r="I173" s="44"/>
      <c r="J173" s="44"/>
      <c r="K173" s="44"/>
      <c r="L173" s="44"/>
      <c r="M173" s="44"/>
      <c r="N173" s="44"/>
      <c r="O173" s="1683"/>
      <c r="P173" s="1683"/>
      <c r="Q173" s="1683"/>
      <c r="R173" s="1683"/>
      <c r="S173" s="1683"/>
      <c r="T173" s="1683"/>
      <c r="U173" s="21"/>
      <c r="V173" s="21"/>
      <c r="W173" s="21"/>
      <c r="X173" s="21"/>
      <c r="Y173" s="21"/>
      <c r="Z173" s="21"/>
      <c r="AA173" s="21"/>
      <c r="AB173" s="21"/>
      <c r="AC173" s="21"/>
      <c r="AD173" s="21"/>
      <c r="AE173" s="21"/>
      <c r="AF173" s="21"/>
      <c r="BA173" s="992" t="s">
        <v>937</v>
      </c>
      <c r="BG173" s="17" t="s">
        <v>1012</v>
      </c>
    </row>
    <row r="174" spans="1:59" ht="12.75" customHeight="1">
      <c r="D174" s="44" t="s">
        <v>392</v>
      </c>
      <c r="F174" s="44"/>
      <c r="G174" s="44"/>
      <c r="H174" s="44"/>
      <c r="I174" s="44"/>
      <c r="J174" s="44"/>
      <c r="K174" s="44"/>
      <c r="L174" s="44"/>
      <c r="M174" s="44"/>
      <c r="N174" s="44"/>
      <c r="O174" s="1684" t="s">
        <v>2286</v>
      </c>
      <c r="P174" s="1684"/>
      <c r="Q174" s="1684"/>
      <c r="R174" s="1684"/>
      <c r="S174" s="1684"/>
      <c r="T174" s="1684"/>
      <c r="U174" s="1684"/>
      <c r="V174" s="1684"/>
      <c r="W174" s="1684"/>
      <c r="X174" s="1684"/>
      <c r="Y174" s="1684"/>
      <c r="Z174" s="1684"/>
      <c r="AA174" s="1684"/>
      <c r="AB174" s="1684"/>
      <c r="AC174" s="1684"/>
      <c r="AD174" s="1684"/>
      <c r="AE174" s="1684"/>
      <c r="AF174" s="1684"/>
      <c r="AG174" s="1684"/>
      <c r="AH174" s="1684"/>
      <c r="BA174" s="992" t="s">
        <v>296</v>
      </c>
      <c r="BG174" s="17" t="s">
        <v>1013</v>
      </c>
    </row>
    <row r="175" spans="1:59" ht="12.75" customHeight="1">
      <c r="D175" s="385"/>
      <c r="E175" s="51"/>
      <c r="F175" s="385"/>
      <c r="G175" s="385"/>
      <c r="H175" s="385"/>
      <c r="I175" s="385"/>
      <c r="J175" s="385"/>
      <c r="K175" s="385"/>
      <c r="L175" s="385"/>
      <c r="M175" s="385"/>
      <c r="N175" s="385"/>
      <c r="O175" s="386"/>
      <c r="P175" s="386"/>
      <c r="Q175" s="386"/>
      <c r="R175" s="386"/>
      <c r="S175" s="386"/>
      <c r="T175" s="386"/>
      <c r="U175" s="386"/>
      <c r="V175" s="386"/>
      <c r="W175" s="386"/>
      <c r="X175" s="386"/>
      <c r="Y175" s="386"/>
      <c r="Z175" s="386"/>
      <c r="AA175" s="386"/>
      <c r="AB175" s="386"/>
      <c r="AC175" s="386"/>
      <c r="AD175" s="386"/>
      <c r="AE175" s="386"/>
      <c r="AF175" s="386"/>
      <c r="AG175" s="386"/>
      <c r="AH175" s="386"/>
      <c r="AI175" s="51"/>
      <c r="AJ175" s="51"/>
      <c r="AK175" s="51"/>
      <c r="AL175" s="51"/>
      <c r="AW175" s="17" t="s">
        <v>826</v>
      </c>
      <c r="BA175" s="992" t="s">
        <v>821</v>
      </c>
      <c r="BG175" s="17" t="s">
        <v>1014</v>
      </c>
    </row>
    <row r="176" spans="1:59" ht="12.75" customHeight="1">
      <c r="C176" s="255" t="s">
        <v>734</v>
      </c>
      <c r="D176" s="385" t="s">
        <v>735</v>
      </c>
      <c r="E176" s="51"/>
      <c r="F176" s="385"/>
      <c r="G176" s="385"/>
      <c r="H176" s="385"/>
      <c r="I176" s="385"/>
      <c r="J176" s="385"/>
      <c r="K176" s="385"/>
      <c r="L176" s="385"/>
      <c r="M176" s="385"/>
      <c r="N176" s="385"/>
      <c r="O176" s="386"/>
      <c r="P176" s="386"/>
      <c r="Q176" s="386"/>
      <c r="R176" s="386"/>
      <c r="S176" s="386"/>
      <c r="T176" s="386"/>
      <c r="U176" s="386"/>
      <c r="V176" s="386"/>
      <c r="W176" s="386"/>
      <c r="X176" s="386"/>
      <c r="Y176" s="386"/>
      <c r="Z176" s="386"/>
      <c r="AA176" s="386"/>
      <c r="AB176" s="386"/>
      <c r="AC176" s="386"/>
      <c r="AD176" s="386"/>
      <c r="AE176" s="386"/>
      <c r="AF176" s="386"/>
      <c r="AG176" s="386"/>
      <c r="AH176" s="386"/>
      <c r="AI176" s="51"/>
      <c r="AJ176" s="51"/>
      <c r="AK176" s="51"/>
      <c r="AL176" s="51"/>
      <c r="AW176" s="17" t="s">
        <v>1093</v>
      </c>
      <c r="BA176" s="992" t="s">
        <v>822</v>
      </c>
      <c r="BG176" s="17" t="s">
        <v>1015</v>
      </c>
    </row>
    <row r="177" spans="1:59" ht="12.75" customHeight="1">
      <c r="C177" s="255"/>
      <c r="D177" s="1182" t="s">
        <v>2156</v>
      </c>
      <c r="E177" s="388"/>
      <c r="F177" s="387"/>
      <c r="G177" s="387"/>
      <c r="H177" s="387"/>
      <c r="I177" s="387"/>
      <c r="J177" s="387"/>
      <c r="K177" s="387"/>
      <c r="L177" s="387"/>
      <c r="M177" s="387"/>
      <c r="N177" s="387"/>
      <c r="O177" s="389"/>
      <c r="P177" s="389"/>
      <c r="Q177" s="389"/>
      <c r="R177" s="389"/>
      <c r="S177" s="389"/>
      <c r="T177" s="389"/>
      <c r="U177" s="389"/>
      <c r="V177" s="389"/>
      <c r="W177" s="389"/>
      <c r="X177" s="389"/>
      <c r="Y177" s="389"/>
      <c r="Z177" s="389"/>
      <c r="AA177" s="386"/>
      <c r="AB177" s="386"/>
      <c r="AC177" s="386"/>
      <c r="AD177" s="386"/>
      <c r="AE177" s="386"/>
      <c r="AF177" s="386"/>
      <c r="AG177" s="386"/>
      <c r="AH177" s="386"/>
      <c r="AI177" s="51"/>
      <c r="AJ177" s="51"/>
      <c r="AK177" s="51"/>
      <c r="AL177" s="51"/>
      <c r="BA177" s="992" t="s">
        <v>824</v>
      </c>
      <c r="BG177" s="17" t="s">
        <v>1016</v>
      </c>
    </row>
    <row r="178" spans="1:59" ht="12.75" customHeight="1">
      <c r="BA178" s="48" t="s">
        <v>827</v>
      </c>
      <c r="BG178" s="17" t="s">
        <v>1017</v>
      </c>
    </row>
    <row r="179" spans="1:59" ht="12.75" customHeight="1">
      <c r="A179" s="1840" t="s">
        <v>928</v>
      </c>
      <c r="B179" s="1840"/>
      <c r="C179" s="1840"/>
      <c r="D179" s="1840"/>
      <c r="E179" s="1840"/>
      <c r="F179" s="1840"/>
      <c r="G179" s="1840"/>
      <c r="H179" s="1840"/>
      <c r="I179" s="1840"/>
      <c r="J179" s="1840"/>
      <c r="K179" s="1840"/>
      <c r="L179" s="1840"/>
      <c r="M179" s="1840"/>
      <c r="N179" s="1840"/>
      <c r="O179" s="1840"/>
      <c r="P179" s="1840"/>
      <c r="Q179" s="1840"/>
      <c r="R179" s="1840"/>
      <c r="S179" s="1840"/>
      <c r="T179" s="1840"/>
      <c r="U179" s="1840"/>
      <c r="V179" s="1840"/>
      <c r="W179" s="1840"/>
      <c r="X179" s="1840"/>
      <c r="Y179" s="1840"/>
      <c r="Z179" s="1840"/>
      <c r="AA179" s="1840"/>
      <c r="AB179" s="1840"/>
      <c r="AC179" s="1840"/>
      <c r="AD179" s="1840"/>
      <c r="AE179" s="1840"/>
      <c r="AF179" s="1840"/>
      <c r="AG179" s="1840"/>
      <c r="AH179" s="1840"/>
      <c r="AI179" s="1840"/>
      <c r="AJ179" s="1840"/>
      <c r="AK179" s="1840"/>
      <c r="AL179" s="1840"/>
      <c r="BA179" s="48" t="s">
        <v>828</v>
      </c>
      <c r="BG179" s="17" t="s">
        <v>1018</v>
      </c>
    </row>
    <row r="180" spans="1:59" ht="12.75" customHeight="1" thickBot="1">
      <c r="A180" s="1841"/>
      <c r="B180" s="1841"/>
      <c r="C180" s="1841"/>
      <c r="D180" s="1841"/>
      <c r="E180" s="1841"/>
      <c r="F180" s="1841"/>
      <c r="G180" s="1841"/>
      <c r="H180" s="1841"/>
      <c r="I180" s="1841"/>
      <c r="J180" s="1841"/>
      <c r="K180" s="1841"/>
      <c r="L180" s="1841"/>
      <c r="M180" s="1841"/>
      <c r="N180" s="1841"/>
      <c r="O180" s="1841"/>
      <c r="P180" s="1841"/>
      <c r="Q180" s="1841"/>
      <c r="R180" s="1841"/>
      <c r="S180" s="1841"/>
      <c r="T180" s="1841"/>
      <c r="U180" s="1841"/>
      <c r="V180" s="1841"/>
      <c r="W180" s="1841"/>
      <c r="X180" s="1841"/>
      <c r="Y180" s="1841"/>
      <c r="Z180" s="1841"/>
      <c r="AA180" s="1841"/>
      <c r="AB180" s="1841"/>
      <c r="AC180" s="1841"/>
      <c r="AD180" s="1841"/>
      <c r="AE180" s="1841"/>
      <c r="AF180" s="1841"/>
      <c r="AG180" s="1841"/>
      <c r="AH180" s="1841"/>
      <c r="AI180" s="1841"/>
      <c r="AJ180" s="1841"/>
      <c r="AK180" s="1841"/>
      <c r="AL180" s="1841"/>
      <c r="BA180" s="48" t="s">
        <v>830</v>
      </c>
      <c r="BG180" s="17" t="s">
        <v>1019</v>
      </c>
    </row>
    <row r="181" spans="1:59" ht="12.75" customHeight="1" thickTop="1">
      <c r="A181" s="37"/>
      <c r="B181" s="37"/>
      <c r="C181" s="37"/>
      <c r="D181" s="37"/>
      <c r="E181" s="37"/>
      <c r="F181" s="37"/>
      <c r="G181" s="3"/>
      <c r="H181" s="37"/>
      <c r="AK181" s="3"/>
      <c r="AL181" s="3"/>
      <c r="BA181" s="48" t="s">
        <v>831</v>
      </c>
      <c r="BG181" s="17" t="s">
        <v>1020</v>
      </c>
    </row>
    <row r="182" spans="1:59" ht="12.75" customHeight="1">
      <c r="A182" s="49" t="s">
        <v>393</v>
      </c>
      <c r="C182" s="49" t="s">
        <v>394</v>
      </c>
      <c r="D182" s="3"/>
      <c r="E182" s="3"/>
      <c r="F182" s="3"/>
      <c r="G182" s="3"/>
      <c r="H182" s="3"/>
      <c r="I182" s="3"/>
      <c r="T182" s="3"/>
      <c r="U182" s="3"/>
      <c r="V182" s="3"/>
      <c r="W182" s="3"/>
      <c r="X182" s="3"/>
      <c r="Y182" s="3"/>
      <c r="Z182" s="3"/>
      <c r="AA182" s="3"/>
      <c r="AB182" s="3"/>
      <c r="AC182" s="3"/>
      <c r="AD182" s="3"/>
      <c r="AE182" s="3"/>
      <c r="AF182" s="3"/>
      <c r="AH182" s="3"/>
      <c r="AJ182" s="3"/>
      <c r="AK182" s="3"/>
      <c r="AL182" s="3"/>
      <c r="BA182" s="48" t="s">
        <v>832</v>
      </c>
      <c r="BG182" s="17" t="s">
        <v>1021</v>
      </c>
    </row>
    <row r="183" spans="1:59" ht="12.75" customHeight="1">
      <c r="A183" s="37"/>
      <c r="C183" s="50"/>
      <c r="D183" s="51" t="s">
        <v>395</v>
      </c>
      <c r="J183" s="1843" t="s">
        <v>66</v>
      </c>
      <c r="K183" s="1843"/>
      <c r="L183" s="1843"/>
      <c r="M183" s="1843"/>
      <c r="N183" s="1843"/>
      <c r="O183" s="1843"/>
      <c r="P183" s="1843"/>
      <c r="Q183" s="1843"/>
      <c r="R183" s="1843"/>
      <c r="S183" s="1843"/>
      <c r="X183" s="52"/>
      <c r="AF183" s="37"/>
      <c r="AH183" s="37"/>
      <c r="AJ183" s="3"/>
      <c r="AK183" s="3"/>
      <c r="AL183" s="3"/>
      <c r="BA183" s="48" t="s">
        <v>834</v>
      </c>
      <c r="BG183" s="17" t="s">
        <v>1022</v>
      </c>
    </row>
    <row r="184" spans="1:59" ht="12.75" customHeight="1">
      <c r="A184" s="37"/>
      <c r="C184" s="50"/>
      <c r="D184" s="37" t="s">
        <v>396</v>
      </c>
      <c r="E184" s="37"/>
      <c r="F184" s="37"/>
      <c r="G184" s="37"/>
      <c r="H184" s="37"/>
      <c r="I184" s="37"/>
      <c r="J184" s="37"/>
      <c r="K184" s="37"/>
      <c r="L184" s="37"/>
      <c r="M184" s="37"/>
      <c r="N184" s="37"/>
      <c r="O184" s="37"/>
      <c r="P184" s="37"/>
      <c r="Q184" s="37"/>
      <c r="R184" s="37"/>
      <c r="S184" s="37"/>
      <c r="V184" s="1604" t="s">
        <v>1093</v>
      </c>
      <c r="W184" s="1604"/>
      <c r="X184" s="3"/>
      <c r="Y184" s="3"/>
      <c r="Z184" s="3"/>
      <c r="AA184" s="3"/>
      <c r="AH184" s="37"/>
      <c r="AJ184" s="3"/>
      <c r="AK184" s="3"/>
      <c r="AL184" s="3"/>
      <c r="BA184" s="48" t="s">
        <v>835</v>
      </c>
      <c r="BG184" s="17" t="s">
        <v>1023</v>
      </c>
    </row>
    <row r="185" spans="1:59" ht="12.75" customHeight="1">
      <c r="A185" s="37"/>
      <c r="C185" s="18"/>
      <c r="D185" s="53"/>
      <c r="E185" s="17" t="s">
        <v>894</v>
      </c>
      <c r="O185" s="54"/>
      <c r="Q185" s="37" t="s">
        <v>895</v>
      </c>
      <c r="S185" s="37"/>
      <c r="T185" s="37" t="s">
        <v>896</v>
      </c>
      <c r="V185" s="2082">
        <v>20</v>
      </c>
      <c r="W185" s="2082"/>
      <c r="X185" s="4" t="s">
        <v>897</v>
      </c>
      <c r="Y185" s="2083">
        <v>14</v>
      </c>
      <c r="Z185" s="2083"/>
      <c r="AC185" s="37"/>
      <c r="AD185" s="37"/>
      <c r="AE185" s="37"/>
      <c r="AF185" s="37"/>
      <c r="AH185" s="37"/>
      <c r="AJ185" s="3"/>
      <c r="AK185" s="3"/>
      <c r="AL185" s="3"/>
      <c r="BA185" s="48" t="s">
        <v>837</v>
      </c>
      <c r="BG185" s="17" t="s">
        <v>1024</v>
      </c>
    </row>
    <row r="186" spans="1:59" ht="12.75" customHeight="1">
      <c r="A186" s="37"/>
      <c r="C186" s="18"/>
      <c r="D186" s="53"/>
      <c r="O186" s="54"/>
      <c r="P186" s="37"/>
      <c r="Q186" s="37"/>
      <c r="R186" s="37"/>
      <c r="S186" s="37"/>
      <c r="U186" s="56"/>
      <c r="AC186" s="37"/>
      <c r="AD186" s="37"/>
      <c r="AE186" s="37"/>
      <c r="AF186" s="37"/>
      <c r="AH186" s="37"/>
      <c r="AJ186" s="3"/>
      <c r="AK186" s="3"/>
      <c r="AL186" s="3"/>
      <c r="BA186" s="48" t="s">
        <v>838</v>
      </c>
      <c r="BG186" s="17" t="s">
        <v>1025</v>
      </c>
    </row>
    <row r="187" spans="1:59" ht="12.75" customHeight="1">
      <c r="A187" s="37"/>
      <c r="C187" s="55"/>
      <c r="D187" s="37" t="s">
        <v>295</v>
      </c>
      <c r="E187" s="37"/>
      <c r="F187" s="37"/>
      <c r="G187" s="37"/>
      <c r="H187" s="37"/>
      <c r="I187" s="37"/>
      <c r="J187" s="37"/>
      <c r="K187" s="37"/>
      <c r="L187" s="37"/>
      <c r="M187" s="37"/>
      <c r="N187" s="37"/>
      <c r="O187" s="37"/>
      <c r="Q187" s="1604" t="s">
        <v>826</v>
      </c>
      <c r="R187" s="1604"/>
      <c r="Y187" s="3"/>
      <c r="AD187" s="37"/>
      <c r="AF187" s="37"/>
      <c r="AH187" s="37"/>
      <c r="AJ187" s="3"/>
      <c r="AK187" s="3"/>
      <c r="AL187" s="3"/>
      <c r="BA187" s="48" t="s">
        <v>840</v>
      </c>
      <c r="BG187" s="17" t="s">
        <v>1026</v>
      </c>
    </row>
    <row r="188" spans="1:59" ht="12.75" customHeight="1">
      <c r="A188" s="37"/>
      <c r="C188" s="55"/>
      <c r="D188" s="1212" t="s">
        <v>2010</v>
      </c>
      <c r="AC188" s="660" t="s">
        <v>895</v>
      </c>
      <c r="AF188" s="660" t="s">
        <v>896</v>
      </c>
      <c r="AG188" s="613"/>
      <c r="AH188" s="2081"/>
      <c r="AI188" s="2081"/>
      <c r="AJ188" s="809" t="s">
        <v>897</v>
      </c>
      <c r="AK188" s="1689"/>
      <c r="AL188" s="1689"/>
      <c r="BA188" s="48" t="s">
        <v>841</v>
      </c>
      <c r="BG188" s="17" t="s">
        <v>1027</v>
      </c>
    </row>
    <row r="189" spans="1:59" ht="12.75" customHeight="1">
      <c r="A189" s="37"/>
      <c r="C189" s="55"/>
      <c r="U189" s="613"/>
      <c r="V189" s="660"/>
      <c r="W189" s="613"/>
      <c r="AJ189" s="3"/>
      <c r="AK189" s="3"/>
      <c r="AL189" s="3"/>
      <c r="BA189" s="48" t="s">
        <v>842</v>
      </c>
      <c r="BG189" s="17" t="s">
        <v>1028</v>
      </c>
    </row>
    <row r="190" spans="1:59" ht="12.75" customHeight="1">
      <c r="A190" s="37"/>
      <c r="C190" s="55"/>
      <c r="D190" s="3" t="s">
        <v>403</v>
      </c>
      <c r="E190" s="37"/>
      <c r="F190" s="37"/>
      <c r="G190" s="37"/>
      <c r="H190" s="37"/>
      <c r="I190" s="37"/>
      <c r="J190" s="37"/>
      <c r="K190" s="37"/>
      <c r="L190" s="37"/>
      <c r="M190" s="37"/>
      <c r="N190" s="37"/>
      <c r="O190" s="37"/>
      <c r="S190" s="37"/>
      <c r="T190" s="3"/>
      <c r="V190" s="1196"/>
      <c r="W190" s="3"/>
      <c r="X190" s="1604" t="s">
        <v>826</v>
      </c>
      <c r="Y190" s="1818"/>
      <c r="AE190" s="37"/>
      <c r="AJ190" s="3"/>
      <c r="AK190" s="3"/>
      <c r="AL190" s="3"/>
      <c r="BA190" s="48" t="s">
        <v>843</v>
      </c>
      <c r="BG190" s="17" t="s">
        <v>1029</v>
      </c>
    </row>
    <row r="191" spans="1:59" ht="12.75" customHeight="1">
      <c r="A191" s="37"/>
      <c r="C191" s="56"/>
      <c r="D191" s="3"/>
      <c r="E191" s="612" t="s">
        <v>1422</v>
      </c>
      <c r="F191" s="37"/>
      <c r="G191" s="37"/>
      <c r="H191" s="37"/>
      <c r="I191" s="37"/>
      <c r="J191" s="37"/>
      <c r="K191" s="37"/>
      <c r="L191" s="37"/>
      <c r="M191" s="37"/>
      <c r="N191" s="37"/>
      <c r="O191" s="37"/>
      <c r="S191" s="37"/>
      <c r="T191" s="3"/>
      <c r="V191" s="379"/>
      <c r="W191" s="3"/>
      <c r="AD191" s="37"/>
      <c r="AF191" s="37"/>
      <c r="AJ191" s="3"/>
      <c r="AK191" s="3"/>
      <c r="AL191" s="3"/>
      <c r="BA191" s="48" t="s">
        <v>845</v>
      </c>
      <c r="BG191" s="17" t="s">
        <v>1030</v>
      </c>
    </row>
    <row r="192" spans="1:59" ht="12.75" customHeight="1">
      <c r="A192" s="37"/>
      <c r="C192" s="56"/>
      <c r="E192" s="612"/>
      <c r="F192" s="613"/>
      <c r="G192" s="613"/>
      <c r="H192" s="613"/>
      <c r="I192" s="613"/>
      <c r="J192" s="613"/>
      <c r="K192" s="613"/>
      <c r="L192" s="613"/>
      <c r="M192" s="613"/>
      <c r="N192" s="660"/>
      <c r="O192" s="613"/>
      <c r="P192" s="613"/>
      <c r="Q192" s="613"/>
      <c r="AE192" s="37"/>
      <c r="AH192" s="37"/>
      <c r="AJ192" s="3"/>
      <c r="AK192" s="3"/>
      <c r="AL192" s="3"/>
      <c r="BA192" s="48" t="s">
        <v>846</v>
      </c>
      <c r="BG192" s="17" t="s">
        <v>1031</v>
      </c>
    </row>
    <row r="193" spans="1:59" ht="12.75" customHeight="1">
      <c r="A193" s="37"/>
      <c r="C193" s="56"/>
      <c r="D193" s="381" t="s">
        <v>2013</v>
      </c>
      <c r="E193" s="3"/>
      <c r="F193" s="3"/>
      <c r="G193" s="37"/>
      <c r="H193" s="37"/>
      <c r="I193" s="37"/>
      <c r="J193" s="37"/>
      <c r="K193" s="37"/>
      <c r="L193" s="37"/>
      <c r="M193" s="60"/>
      <c r="N193" s="60"/>
      <c r="O193" s="60"/>
      <c r="P193" s="60"/>
      <c r="Q193" s="60"/>
      <c r="R193" s="60"/>
      <c r="S193" s="60"/>
      <c r="T193" s="60"/>
      <c r="U193" s="60"/>
      <c r="V193" s="60"/>
      <c r="W193" s="60"/>
      <c r="X193" s="60"/>
      <c r="Y193" s="60"/>
      <c r="Z193" s="60"/>
      <c r="AA193" s="60"/>
      <c r="AB193" s="60"/>
      <c r="AC193" s="60"/>
      <c r="AD193" s="60"/>
      <c r="AE193" s="60"/>
      <c r="AF193" s="60"/>
      <c r="AG193" s="60"/>
      <c r="AJ193" s="3"/>
      <c r="AK193" s="3"/>
      <c r="AL193" s="3"/>
      <c r="BA193" s="48" t="s">
        <v>847</v>
      </c>
      <c r="BG193" s="17" t="s">
        <v>1032</v>
      </c>
    </row>
    <row r="194" spans="1:59" ht="12.75" customHeight="1">
      <c r="A194" s="37"/>
      <c r="C194" s="56"/>
      <c r="D194" s="332" t="s">
        <v>2014</v>
      </c>
      <c r="E194" s="37"/>
      <c r="G194" s="37"/>
      <c r="H194" s="37"/>
      <c r="I194" s="37"/>
      <c r="AH194" s="1604" t="s">
        <v>1093</v>
      </c>
      <c r="AI194" s="1604"/>
      <c r="AJ194" s="3"/>
      <c r="AK194" s="3"/>
      <c r="AL194" s="3"/>
      <c r="BA194" s="48" t="s">
        <v>156</v>
      </c>
      <c r="BG194" s="17" t="s">
        <v>1033</v>
      </c>
    </row>
    <row r="195" spans="1:59" ht="12.75" customHeight="1">
      <c r="A195" s="3"/>
      <c r="C195" s="37"/>
      <c r="D195" s="37"/>
      <c r="E195" s="37"/>
      <c r="F195" s="37"/>
      <c r="G195" s="37"/>
      <c r="H195" s="37"/>
      <c r="I195" s="37"/>
      <c r="J195" s="37"/>
      <c r="AD195" s="37"/>
      <c r="AE195" s="37"/>
      <c r="AF195" s="37"/>
      <c r="AH195" s="37"/>
      <c r="AJ195" s="3"/>
      <c r="AK195" s="3"/>
      <c r="AL195" s="3"/>
      <c r="AM195" s="37" t="s">
        <v>322</v>
      </c>
      <c r="BA195" s="48" t="s">
        <v>158</v>
      </c>
      <c r="BG195" s="17" t="s">
        <v>1034</v>
      </c>
    </row>
    <row r="196" spans="1:59" ht="12.75" customHeight="1">
      <c r="A196" s="49" t="s">
        <v>949</v>
      </c>
      <c r="C196" s="49" t="s">
        <v>950</v>
      </c>
      <c r="D196" s="3"/>
      <c r="E196" s="3"/>
      <c r="F196" s="3"/>
      <c r="G196" s="3"/>
      <c r="H196" s="3"/>
      <c r="I196" s="3"/>
      <c r="J196" s="3"/>
      <c r="K196" s="3"/>
      <c r="L196" s="3"/>
      <c r="M196" s="3"/>
      <c r="N196" s="3"/>
      <c r="O196" s="3"/>
      <c r="P196" s="3"/>
      <c r="W196" s="37"/>
      <c r="X196" s="37"/>
      <c r="Y196" s="37"/>
      <c r="Z196" s="37"/>
      <c r="AD196" s="3"/>
      <c r="AE196" s="3"/>
      <c r="AF196" s="3"/>
      <c r="AH196" s="3"/>
      <c r="AJ196" s="3"/>
      <c r="AK196" s="3"/>
      <c r="AL196" s="3"/>
      <c r="AM196" s="37" t="s">
        <v>745</v>
      </c>
      <c r="BA196" s="48" t="s">
        <v>159</v>
      </c>
      <c r="BG196" s="17" t="s">
        <v>1035</v>
      </c>
    </row>
    <row r="197" spans="1:59" ht="12.75" customHeight="1">
      <c r="A197" s="37"/>
      <c r="C197" s="59"/>
      <c r="D197" s="37" t="s">
        <v>951</v>
      </c>
      <c r="E197" s="37"/>
      <c r="F197" s="37"/>
      <c r="G197" s="37"/>
      <c r="H197" s="37"/>
      <c r="I197" s="1614" t="str">
        <f>H18</f>
        <v>West Grand &amp; Brush, Phase 1</v>
      </c>
      <c r="J197" s="1614"/>
      <c r="K197" s="1614"/>
      <c r="L197" s="1614"/>
      <c r="M197" s="1614"/>
      <c r="N197" s="1614"/>
      <c r="O197" s="1614"/>
      <c r="P197" s="1614"/>
      <c r="Q197" s="1614"/>
      <c r="R197" s="1614"/>
      <c r="S197" s="1614"/>
      <c r="T197" s="1614"/>
      <c r="U197" s="1614"/>
      <c r="V197" s="1614"/>
      <c r="W197" s="1614"/>
      <c r="X197" s="1614"/>
      <c r="Y197" s="1614"/>
      <c r="Z197" s="1614"/>
      <c r="AA197" s="1614"/>
      <c r="AB197" s="1614"/>
      <c r="AC197" s="1614"/>
      <c r="AD197" s="1614"/>
      <c r="AE197" s="1614"/>
      <c r="AF197" s="37"/>
      <c r="AH197" s="37"/>
      <c r="AJ197" s="3"/>
      <c r="AK197" s="3"/>
      <c r="AL197" s="3"/>
      <c r="BA197" s="48" t="s">
        <v>160</v>
      </c>
      <c r="BG197" s="17" t="s">
        <v>1036</v>
      </c>
    </row>
    <row r="198" spans="1:59" ht="12.75" customHeight="1">
      <c r="A198" s="37"/>
      <c r="C198" s="59"/>
      <c r="D198" s="37" t="s">
        <v>952</v>
      </c>
      <c r="E198" s="37"/>
      <c r="F198" s="37"/>
      <c r="G198" s="37"/>
      <c r="H198" s="37"/>
      <c r="I198" s="1679" t="s">
        <v>2287</v>
      </c>
      <c r="J198" s="1678"/>
      <c r="K198" s="1678"/>
      <c r="L198" s="1678"/>
      <c r="M198" s="1678"/>
      <c r="N198" s="1678"/>
      <c r="O198" s="1678"/>
      <c r="P198" s="1678"/>
      <c r="Q198" s="1678"/>
      <c r="R198" s="1678"/>
      <c r="S198" s="1678"/>
      <c r="T198" s="1678"/>
      <c r="U198" s="1678"/>
      <c r="V198" s="1678"/>
      <c r="W198" s="1678"/>
      <c r="X198" s="1678"/>
      <c r="Y198" s="1678"/>
      <c r="Z198" s="1678"/>
      <c r="AA198" s="1678"/>
      <c r="AB198" s="1678"/>
      <c r="AC198" s="1678"/>
      <c r="AD198" s="1678"/>
      <c r="AE198" s="1678"/>
      <c r="AF198" s="37"/>
      <c r="AH198" s="37"/>
      <c r="AJ198" s="3"/>
      <c r="AK198" s="3"/>
      <c r="AL198" s="3"/>
      <c r="AP198" s="17" t="s">
        <v>194</v>
      </c>
      <c r="BA198" s="48" t="s">
        <v>161</v>
      </c>
      <c r="BG198" s="17" t="s">
        <v>1037</v>
      </c>
    </row>
    <row r="199" spans="1:59" ht="12.75" customHeight="1">
      <c r="A199" s="37"/>
      <c r="C199" s="59"/>
      <c r="D199" s="37"/>
      <c r="E199" s="37" t="s">
        <v>503</v>
      </c>
      <c r="F199" s="37"/>
      <c r="G199" s="37"/>
      <c r="H199" s="37"/>
      <c r="I199" s="37"/>
      <c r="J199" s="37"/>
      <c r="K199" s="37"/>
      <c r="L199" s="37"/>
      <c r="M199" s="37"/>
      <c r="N199" s="37"/>
      <c r="O199" s="37"/>
      <c r="P199" s="37"/>
      <c r="S199" s="37"/>
      <c r="T199" s="37"/>
      <c r="AF199" s="37"/>
      <c r="AH199" s="37"/>
      <c r="AJ199" s="3"/>
      <c r="AK199" s="3"/>
      <c r="AL199" s="3"/>
      <c r="AP199" s="17" t="s">
        <v>1565</v>
      </c>
      <c r="BA199" s="48" t="s">
        <v>163</v>
      </c>
      <c r="BG199" s="17" t="s">
        <v>1038</v>
      </c>
    </row>
    <row r="200" spans="1:59" ht="12.75" customHeight="1">
      <c r="A200" s="37"/>
      <c r="C200" s="59"/>
      <c r="D200" s="37"/>
      <c r="E200" s="1823"/>
      <c r="F200" s="1823"/>
      <c r="G200" s="1823"/>
      <c r="H200" s="1823"/>
      <c r="I200" s="1823"/>
      <c r="J200" s="1823"/>
      <c r="K200" s="1823"/>
      <c r="L200" s="1823"/>
      <c r="M200" s="1823"/>
      <c r="N200" s="1823"/>
      <c r="O200" s="1823"/>
      <c r="P200" s="1823"/>
      <c r="Q200" s="1823"/>
      <c r="R200" s="1823"/>
      <c r="S200" s="1823"/>
      <c r="T200" s="1823"/>
      <c r="U200" s="1823"/>
      <c r="V200" s="1823"/>
      <c r="W200" s="1823"/>
      <c r="X200" s="1823"/>
      <c r="Y200" s="1823"/>
      <c r="Z200" s="1823"/>
      <c r="AA200" s="1823"/>
      <c r="AB200" s="1823"/>
      <c r="AC200" s="1823"/>
      <c r="AD200" s="1823"/>
      <c r="AE200" s="1823"/>
      <c r="AF200" s="37"/>
      <c r="AH200" s="37"/>
      <c r="AJ200" s="3"/>
      <c r="AK200" s="3"/>
      <c r="AL200" s="3"/>
      <c r="AP200" s="17" t="s">
        <v>1564</v>
      </c>
      <c r="BA200" s="48" t="s">
        <v>164</v>
      </c>
      <c r="BG200" s="17" t="s">
        <v>1039</v>
      </c>
    </row>
    <row r="201" spans="1:59" ht="12.75" customHeight="1">
      <c r="A201" s="37"/>
      <c r="C201" s="59"/>
      <c r="D201" s="37"/>
      <c r="E201" s="1687"/>
      <c r="F201" s="1687"/>
      <c r="G201" s="1687"/>
      <c r="H201" s="1687"/>
      <c r="I201" s="1687"/>
      <c r="J201" s="1687"/>
      <c r="K201" s="1687"/>
      <c r="L201" s="1687"/>
      <c r="M201" s="1687"/>
      <c r="N201" s="1687"/>
      <c r="O201" s="1687"/>
      <c r="P201" s="1687"/>
      <c r="Q201" s="1687"/>
      <c r="R201" s="1687"/>
      <c r="S201" s="1687"/>
      <c r="T201" s="1687"/>
      <c r="U201" s="1687"/>
      <c r="V201" s="1687"/>
      <c r="W201" s="1687"/>
      <c r="X201" s="1687"/>
      <c r="Y201" s="1687"/>
      <c r="Z201" s="1687"/>
      <c r="AA201" s="1687"/>
      <c r="AB201" s="1687"/>
      <c r="AC201" s="1687"/>
      <c r="AD201" s="1687"/>
      <c r="AE201" s="1687"/>
      <c r="AF201" s="37"/>
      <c r="AH201" s="37"/>
      <c r="AJ201" s="3"/>
      <c r="AK201" s="3"/>
      <c r="AL201" s="3"/>
      <c r="AP201" s="17" t="s">
        <v>1567</v>
      </c>
      <c r="BA201" s="48" t="s">
        <v>462</v>
      </c>
      <c r="BG201" s="17" t="s">
        <v>1040</v>
      </c>
    </row>
    <row r="202" spans="1:59" ht="12.75" customHeight="1">
      <c r="A202" s="37"/>
      <c r="C202" s="59"/>
      <c r="D202" s="37" t="s">
        <v>953</v>
      </c>
      <c r="E202" s="37"/>
      <c r="I202" s="1630" t="s">
        <v>2284</v>
      </c>
      <c r="J202" s="1615"/>
      <c r="K202" s="1615"/>
      <c r="L202" s="1615"/>
      <c r="M202" s="1615"/>
      <c r="N202" s="1615"/>
      <c r="O202" s="1615"/>
      <c r="P202" s="1615"/>
      <c r="Q202" s="37" t="s">
        <v>955</v>
      </c>
      <c r="T202" s="1615" t="s">
        <v>1007</v>
      </c>
      <c r="U202" s="1615"/>
      <c r="V202" s="1615"/>
      <c r="W202" s="1615"/>
      <c r="X202" s="1615"/>
      <c r="Y202" s="1615"/>
      <c r="Z202" s="1615"/>
      <c r="AA202" s="1615"/>
      <c r="AB202" s="1615"/>
      <c r="AC202" s="1615"/>
      <c r="AD202" s="1615"/>
      <c r="AE202" s="1615"/>
      <c r="AH202" s="37"/>
      <c r="AJ202" s="3"/>
      <c r="AK202" s="3"/>
      <c r="AL202" s="3"/>
      <c r="AP202" s="17" t="s">
        <v>240</v>
      </c>
      <c r="BA202" s="48" t="s">
        <v>166</v>
      </c>
      <c r="BG202" s="17" t="s">
        <v>1041</v>
      </c>
    </row>
    <row r="203" spans="1:59" ht="12.75" customHeight="1">
      <c r="A203" s="37"/>
      <c r="C203" s="60"/>
      <c r="D203" s="37" t="s">
        <v>956</v>
      </c>
      <c r="E203" s="37"/>
      <c r="F203" s="37"/>
      <c r="G203" s="37"/>
      <c r="I203" s="1678">
        <v>94612</v>
      </c>
      <c r="J203" s="1678"/>
      <c r="K203" s="1678"/>
      <c r="L203" s="1678"/>
      <c r="M203" s="1678"/>
      <c r="N203" s="1678"/>
      <c r="O203" s="37" t="s">
        <v>958</v>
      </c>
      <c r="P203" s="37"/>
      <c r="Q203" s="37"/>
      <c r="R203" s="37"/>
      <c r="S203" s="37"/>
      <c r="T203" s="1848">
        <v>4027</v>
      </c>
      <c r="U203" s="1848"/>
      <c r="V203" s="1848"/>
      <c r="W203" s="1848"/>
      <c r="X203" s="1848"/>
      <c r="Y203" s="1848"/>
      <c r="Z203" s="1848"/>
      <c r="AA203" s="1848"/>
      <c r="AB203" s="1848"/>
      <c r="AC203" s="1848"/>
      <c r="AD203" s="1848"/>
      <c r="AE203" s="1848"/>
      <c r="AF203" s="37"/>
      <c r="AH203" s="37"/>
      <c r="AJ203" s="3"/>
      <c r="AK203" s="3"/>
      <c r="AL203" s="3"/>
      <c r="AP203" s="17" t="s">
        <v>151</v>
      </c>
      <c r="BA203" s="48" t="s">
        <v>167</v>
      </c>
      <c r="BG203" s="17" t="s">
        <v>1042</v>
      </c>
    </row>
    <row r="204" spans="1:59" ht="12.75" customHeight="1">
      <c r="A204" s="37"/>
      <c r="C204" s="60"/>
      <c r="D204" s="37" t="s">
        <v>114</v>
      </c>
      <c r="E204" s="37"/>
      <c r="F204" s="37"/>
      <c r="G204" s="37"/>
      <c r="H204" s="37"/>
      <c r="I204" s="37"/>
      <c r="J204" s="37"/>
      <c r="K204" s="37"/>
      <c r="L204" s="37"/>
      <c r="M204" s="37"/>
      <c r="N204" s="1822" t="s">
        <v>2288</v>
      </c>
      <c r="O204" s="1823"/>
      <c r="P204" s="1823"/>
      <c r="Q204" s="1823"/>
      <c r="R204" s="1823"/>
      <c r="S204" s="1823"/>
      <c r="T204" s="1823"/>
      <c r="U204" s="1823"/>
      <c r="V204" s="1823"/>
      <c r="W204" s="1823"/>
      <c r="X204" s="1823"/>
      <c r="Y204" s="1823"/>
      <c r="Z204" s="1823"/>
      <c r="AA204" s="1823"/>
      <c r="AB204" s="1823"/>
      <c r="AC204" s="1823"/>
      <c r="AD204" s="1823"/>
      <c r="AE204" s="1823"/>
      <c r="AF204" s="37"/>
      <c r="AH204" s="37"/>
      <c r="AJ204" s="3"/>
      <c r="AK204" s="3"/>
      <c r="AL204" s="3"/>
      <c r="AP204" s="17" t="s">
        <v>1566</v>
      </c>
      <c r="BA204" s="48" t="s">
        <v>168</v>
      </c>
      <c r="BG204" s="17" t="s">
        <v>1043</v>
      </c>
    </row>
    <row r="205" spans="1:59" ht="12.75" customHeight="1">
      <c r="A205" s="37"/>
      <c r="C205" s="60"/>
      <c r="D205" s="37"/>
      <c r="E205" s="37"/>
      <c r="F205" s="37"/>
      <c r="G205" s="37"/>
      <c r="H205" s="37"/>
      <c r="I205" s="37"/>
      <c r="J205" s="37"/>
      <c r="K205" s="37"/>
      <c r="L205" s="37"/>
      <c r="M205" s="323"/>
      <c r="N205" s="1687"/>
      <c r="O205" s="1687"/>
      <c r="P205" s="1687"/>
      <c r="Q205" s="1687"/>
      <c r="R205" s="1687"/>
      <c r="S205" s="1687"/>
      <c r="T205" s="1687"/>
      <c r="U205" s="1687"/>
      <c r="V205" s="1687"/>
      <c r="W205" s="1687"/>
      <c r="X205" s="1687"/>
      <c r="Y205" s="1687"/>
      <c r="Z205" s="1687"/>
      <c r="AA205" s="1687"/>
      <c r="AB205" s="1687"/>
      <c r="AC205" s="1687"/>
      <c r="AD205" s="1687"/>
      <c r="AE205" s="1687"/>
      <c r="AF205" s="37"/>
      <c r="AG205" s="37"/>
      <c r="AH205" s="37"/>
      <c r="AI205" s="37"/>
      <c r="AJ205" s="3"/>
      <c r="AK205" s="3"/>
      <c r="AL205" s="3"/>
      <c r="AP205" s="9" t="s">
        <v>748</v>
      </c>
      <c r="BA205" s="48" t="s">
        <v>169</v>
      </c>
      <c r="BG205" s="17" t="s">
        <v>1044</v>
      </c>
    </row>
    <row r="206" spans="1:59" ht="12.75" customHeight="1">
      <c r="A206" s="37"/>
      <c r="C206" s="60"/>
      <c r="D206" s="381" t="s">
        <v>2179</v>
      </c>
      <c r="X206" s="1604" t="s">
        <v>826</v>
      </c>
      <c r="Y206" s="1604"/>
      <c r="AA206" s="72" t="s">
        <v>2180</v>
      </c>
      <c r="AE206" s="1605"/>
      <c r="AF206" s="1605"/>
      <c r="AG206" s="1605"/>
      <c r="AJ206" s="3"/>
      <c r="AK206" s="3"/>
      <c r="AL206" s="3"/>
      <c r="AP206" s="17" t="s">
        <v>1565</v>
      </c>
      <c r="BA206" s="48" t="s">
        <v>170</v>
      </c>
      <c r="BG206" s="17" t="s">
        <v>1045</v>
      </c>
    </row>
    <row r="207" spans="1:59" ht="12.75" customHeight="1">
      <c r="A207" s="37"/>
      <c r="C207" s="60"/>
      <c r="D207" s="381" t="s">
        <v>2183</v>
      </c>
      <c r="X207" s="1604" t="s">
        <v>1093</v>
      </c>
      <c r="Y207" s="1604"/>
      <c r="AJ207" s="3"/>
      <c r="AK207" s="3"/>
      <c r="AL207" s="3"/>
      <c r="AP207" s="17" t="s">
        <v>1564</v>
      </c>
      <c r="BA207" s="48" t="s">
        <v>171</v>
      </c>
      <c r="BG207" s="17" t="s">
        <v>1046</v>
      </c>
    </row>
    <row r="208" spans="1:59" ht="12.75" customHeight="1">
      <c r="A208" s="37"/>
      <c r="C208" s="60"/>
      <c r="D208" s="381" t="s">
        <v>2182</v>
      </c>
      <c r="X208" s="1839" t="s">
        <v>1093</v>
      </c>
      <c r="Y208" s="1839"/>
      <c r="AJ208" s="3"/>
      <c r="AK208" s="3"/>
      <c r="AL208" s="3"/>
      <c r="AP208" s="9" t="s">
        <v>1611</v>
      </c>
      <c r="BA208" s="48" t="s">
        <v>172</v>
      </c>
      <c r="BG208" s="17" t="s">
        <v>1047</v>
      </c>
    </row>
    <row r="209" spans="1:66" ht="12.75" customHeight="1">
      <c r="A209" s="37"/>
      <c r="C209" s="60"/>
      <c r="D209" s="330" t="s">
        <v>2184</v>
      </c>
      <c r="F209" s="3"/>
      <c r="G209" s="3"/>
      <c r="H209" s="37"/>
      <c r="I209" s="37"/>
      <c r="J209" s="37"/>
      <c r="K209" s="37"/>
      <c r="L209" s="37"/>
      <c r="M209" s="37"/>
      <c r="N209" s="37"/>
      <c r="O209" s="37"/>
      <c r="X209" s="1604" t="s">
        <v>826</v>
      </c>
      <c r="Y209" s="1604"/>
      <c r="AC209" s="383"/>
      <c r="AD209" s="383"/>
      <c r="AE209" s="383"/>
      <c r="AF209" s="383"/>
      <c r="AG209" s="383"/>
      <c r="AJ209" s="3"/>
      <c r="AK209" s="3"/>
      <c r="AP209" s="9" t="s">
        <v>1612</v>
      </c>
      <c r="BA209" s="48" t="s">
        <v>173</v>
      </c>
      <c r="BG209" s="17" t="s">
        <v>804</v>
      </c>
    </row>
    <row r="210" spans="1:66" ht="12.75" customHeight="1">
      <c r="A210" s="37"/>
      <c r="C210" s="60"/>
      <c r="D210" s="330" t="s">
        <v>2185</v>
      </c>
      <c r="X210" s="1604" t="s">
        <v>826</v>
      </c>
      <c r="Y210" s="1604"/>
      <c r="AK210" s="3"/>
      <c r="AL210" s="3"/>
      <c r="BA210" s="48" t="s">
        <v>174</v>
      </c>
      <c r="BB210" s="67"/>
      <c r="BC210" s="68"/>
      <c r="BD210" s="68"/>
      <c r="BE210" s="68"/>
      <c r="BF210" s="68"/>
      <c r="BG210" s="68" t="s">
        <v>805</v>
      </c>
    </row>
    <row r="211" spans="1:66" ht="12.75" customHeight="1">
      <c r="A211" s="37"/>
      <c r="C211" s="60"/>
      <c r="F211" s="383"/>
      <c r="G211" s="383"/>
      <c r="H211" s="383"/>
      <c r="I211" s="383"/>
      <c r="N211" s="383"/>
      <c r="Q211" s="383"/>
      <c r="R211" s="383"/>
      <c r="S211" s="383"/>
      <c r="T211" s="383"/>
      <c r="U211" s="383"/>
      <c r="V211" s="383"/>
      <c r="W211" s="383"/>
      <c r="X211" s="383"/>
      <c r="Y211" s="383"/>
      <c r="AK211" s="3"/>
      <c r="AL211" s="3"/>
      <c r="AP211" s="17" t="s">
        <v>194</v>
      </c>
      <c r="BA211" s="48" t="s">
        <v>175</v>
      </c>
      <c r="BB211" s="65"/>
      <c r="BC211" s="68"/>
      <c r="BD211" s="68"/>
      <c r="BE211" s="68"/>
      <c r="BF211" s="68"/>
      <c r="BG211" s="68" t="s">
        <v>432</v>
      </c>
    </row>
    <row r="212" spans="1:66" ht="12.75" customHeight="1">
      <c r="A212" s="37"/>
      <c r="C212" s="60"/>
      <c r="N212" s="72"/>
      <c r="AK212" s="3"/>
      <c r="AL212" s="3"/>
      <c r="AP212" s="810" t="s">
        <v>1281</v>
      </c>
      <c r="BA212" s="48" t="s">
        <v>176</v>
      </c>
      <c r="BB212" s="65"/>
      <c r="BC212" s="68"/>
      <c r="BD212" s="68"/>
      <c r="BE212" s="68"/>
      <c r="BF212" s="69"/>
      <c r="BG212" s="69" t="s">
        <v>433</v>
      </c>
    </row>
    <row r="213" spans="1:66" s="65" customFormat="1" ht="12.75" customHeight="1">
      <c r="A213" s="37"/>
      <c r="B213" s="17"/>
      <c r="C213" s="60"/>
      <c r="S213" s="1448"/>
      <c r="AK213" s="3"/>
      <c r="AL213" s="3"/>
      <c r="AM213" s="66"/>
      <c r="AN213" s="66"/>
      <c r="AO213" s="31"/>
      <c r="AP213" s="488" t="s">
        <v>1282</v>
      </c>
      <c r="AQ213" s="31"/>
      <c r="AR213" s="31"/>
      <c r="AS213" s="31"/>
      <c r="BA213" s="48" t="s">
        <v>177</v>
      </c>
      <c r="BB213" s="17"/>
      <c r="BC213" s="17"/>
      <c r="BD213" s="17"/>
      <c r="BE213" s="17"/>
      <c r="BF213" s="17"/>
      <c r="BG213" s="69" t="s">
        <v>434</v>
      </c>
      <c r="BI213" s="67"/>
    </row>
    <row r="214" spans="1:66" s="65" customFormat="1" ht="12.75" customHeight="1">
      <c r="A214" s="37"/>
      <c r="B214" s="17"/>
      <c r="C214" s="60"/>
      <c r="AJ214" s="3"/>
      <c r="AK214" s="3"/>
      <c r="AL214" s="3"/>
      <c r="AM214" s="66"/>
      <c r="AN214" s="66"/>
      <c r="AO214" s="31"/>
      <c r="AP214" s="488" t="s">
        <v>1614</v>
      </c>
      <c r="AQ214" s="31"/>
      <c r="AR214" s="31"/>
      <c r="AS214" s="31"/>
      <c r="BA214" s="48" t="s">
        <v>178</v>
      </c>
      <c r="BB214" s="17"/>
      <c r="BC214" s="17"/>
      <c r="BD214" s="17"/>
      <c r="BE214" s="17"/>
      <c r="BF214" s="17"/>
      <c r="BG214" s="69" t="s">
        <v>435</v>
      </c>
    </row>
    <row r="215" spans="1:66" s="65" customFormat="1" ht="12.75" customHeight="1">
      <c r="A215" s="37"/>
      <c r="B215" s="17"/>
      <c r="C215" s="60"/>
      <c r="AJ215" s="3"/>
      <c r="AK215" s="3"/>
      <c r="AL215" s="3"/>
      <c r="AM215" s="66"/>
      <c r="AN215" s="66"/>
      <c r="AO215" s="31"/>
      <c r="AP215" s="288" t="s">
        <v>519</v>
      </c>
      <c r="AQ215" s="31"/>
      <c r="AR215" s="31"/>
      <c r="AS215" s="31"/>
      <c r="BA215" s="48" t="s">
        <v>179</v>
      </c>
      <c r="BB215" s="17"/>
      <c r="BC215" s="17"/>
      <c r="BD215" s="17"/>
      <c r="BE215" s="17"/>
      <c r="BF215" s="17"/>
      <c r="BG215" s="69" t="s">
        <v>436</v>
      </c>
      <c r="BH215" s="70"/>
    </row>
    <row r="216" spans="1:66" s="65" customFormat="1" ht="12.75" customHeight="1">
      <c r="E216" s="17"/>
      <c r="F216" s="17"/>
      <c r="G216" s="17"/>
      <c r="H216" s="17"/>
      <c r="I216" s="17"/>
      <c r="J216" s="17"/>
      <c r="K216" s="17"/>
      <c r="L216" s="17"/>
      <c r="M216" s="17"/>
      <c r="N216" s="17"/>
      <c r="O216" s="17"/>
      <c r="P216" s="17"/>
      <c r="Q216" s="17"/>
      <c r="R216" s="17"/>
      <c r="S216" s="17"/>
      <c r="T216" s="17"/>
      <c r="U216" s="17"/>
      <c r="V216" s="17"/>
      <c r="X216" s="37"/>
      <c r="Y216" s="37"/>
      <c r="Z216" s="37"/>
      <c r="AA216" s="37"/>
      <c r="AB216" s="37"/>
      <c r="AC216" s="37"/>
      <c r="AD216" s="37"/>
      <c r="AE216" s="37"/>
      <c r="AF216" s="37"/>
      <c r="AG216" s="3"/>
      <c r="AH216" s="379"/>
      <c r="AI216" s="379"/>
      <c r="AJ216" s="3"/>
      <c r="AK216" s="3"/>
      <c r="AL216" s="3"/>
      <c r="AM216" s="66"/>
      <c r="AN216" s="66"/>
      <c r="AO216" s="31"/>
      <c r="AP216" s="288" t="s">
        <v>1615</v>
      </c>
      <c r="AQ216" s="31"/>
      <c r="AR216" s="31"/>
      <c r="AS216" s="31"/>
      <c r="BA216" s="48" t="s">
        <v>855</v>
      </c>
      <c r="BB216" s="17"/>
      <c r="BC216" s="17"/>
      <c r="BD216" s="17"/>
      <c r="BE216" s="17"/>
      <c r="BF216" s="17"/>
      <c r="BG216" s="69" t="s">
        <v>861</v>
      </c>
      <c r="BH216" s="17"/>
    </row>
    <row r="217" spans="1:66" s="65" customFormat="1" ht="12.75" customHeight="1">
      <c r="A217" s="49" t="s">
        <v>959</v>
      </c>
      <c r="B217" s="17"/>
      <c r="C217" s="49" t="s">
        <v>1329</v>
      </c>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7"/>
      <c r="AF217" s="37"/>
      <c r="AG217" s="37"/>
      <c r="AH217" s="37"/>
      <c r="AI217" s="37"/>
      <c r="AJ217" s="3"/>
      <c r="AK217" s="3"/>
      <c r="AL217" s="3"/>
      <c r="AM217" s="66"/>
      <c r="AN217" s="66"/>
      <c r="AO217" s="31"/>
      <c r="AP217" s="3" t="s">
        <v>1616</v>
      </c>
      <c r="AQ217" s="31"/>
      <c r="AR217" s="31"/>
      <c r="AS217" s="31"/>
      <c r="BA217" s="48" t="s">
        <v>856</v>
      </c>
      <c r="BB217" s="17"/>
      <c r="BC217" s="17"/>
      <c r="BD217" s="17"/>
      <c r="BE217" s="17"/>
      <c r="BF217" s="17"/>
      <c r="BG217" s="69" t="s">
        <v>437</v>
      </c>
      <c r="BH217" s="17"/>
    </row>
    <row r="218" spans="1:66" s="65" customFormat="1" ht="12.75" customHeight="1">
      <c r="A218" s="37"/>
      <c r="B218" s="17"/>
      <c r="C218" s="37"/>
      <c r="D218" s="1614" t="s">
        <v>56</v>
      </c>
      <c r="E218" s="1614"/>
      <c r="F218" s="1614"/>
      <c r="G218" s="1614"/>
      <c r="H218" s="1614"/>
      <c r="I218" s="1614"/>
      <c r="J218" s="1614"/>
      <c r="K218" s="1614"/>
      <c r="L218" s="1614"/>
      <c r="M218" s="1614"/>
      <c r="N218" s="17"/>
      <c r="O218" s="17"/>
      <c r="P218" s="1845">
        <f ca="1">M26</f>
        <v>1962442</v>
      </c>
      <c r="Q218" s="1845"/>
      <c r="R218" s="1845"/>
      <c r="S218" s="1845"/>
      <c r="T218" s="1845"/>
      <c r="U218" s="1845"/>
      <c r="V218" s="37"/>
      <c r="W218" s="1845">
        <f ca="1">M28</f>
        <v>6056920</v>
      </c>
      <c r="X218" s="1845"/>
      <c r="Y218" s="1845"/>
      <c r="Z218" s="1845"/>
      <c r="AA218" s="1845"/>
      <c r="AB218" s="1845"/>
      <c r="AD218" s="37"/>
      <c r="AE218" s="37"/>
      <c r="AF218" s="37"/>
      <c r="AG218" s="37"/>
      <c r="AH218" s="37"/>
      <c r="AI218" s="37"/>
      <c r="AJ218" s="3"/>
      <c r="AK218" s="3"/>
      <c r="AL218" s="3"/>
      <c r="AM218" s="66"/>
      <c r="AN218" s="66"/>
      <c r="AO218" s="31"/>
      <c r="AP218" s="288" t="s">
        <v>518</v>
      </c>
      <c r="AQ218" s="31"/>
      <c r="AR218" s="31"/>
      <c r="AS218" s="31"/>
      <c r="BA218" s="48" t="s">
        <v>19</v>
      </c>
      <c r="BB218" s="17"/>
      <c r="BC218" s="17"/>
      <c r="BD218" s="17"/>
      <c r="BE218" s="17"/>
      <c r="BF218" s="17"/>
      <c r="BG218" s="69" t="s">
        <v>438</v>
      </c>
      <c r="BH218" s="17"/>
      <c r="BI218" s="70"/>
      <c r="BJ218" s="70"/>
      <c r="BK218" s="70"/>
      <c r="BL218" s="70"/>
      <c r="BM218" s="70"/>
      <c r="BN218" s="70"/>
    </row>
    <row r="219" spans="1:66" ht="12.75" customHeight="1">
      <c r="A219" s="37"/>
      <c r="C219" s="59"/>
      <c r="E219" s="37"/>
      <c r="F219" s="37"/>
      <c r="G219" s="37"/>
      <c r="P219" s="2074" t="s">
        <v>972</v>
      </c>
      <c r="Q219" s="2074"/>
      <c r="R219" s="2074"/>
      <c r="S219" s="2074"/>
      <c r="T219" s="2074"/>
      <c r="U219" s="2074"/>
      <c r="V219" s="61"/>
      <c r="W219" s="2074" t="s">
        <v>973</v>
      </c>
      <c r="X219" s="2074"/>
      <c r="Y219" s="2074"/>
      <c r="Z219" s="2074"/>
      <c r="AA219" s="2074"/>
      <c r="AB219" s="2074"/>
      <c r="AD219" s="37"/>
      <c r="AE219" s="37"/>
      <c r="AF219" s="37"/>
      <c r="AH219" s="37"/>
      <c r="AJ219" s="3"/>
      <c r="AK219" s="3"/>
      <c r="AL219" s="3"/>
      <c r="AP219" s="288" t="s">
        <v>1544</v>
      </c>
      <c r="BA219" s="48" t="s">
        <v>20</v>
      </c>
      <c r="BG219" s="69" t="s">
        <v>439</v>
      </c>
    </row>
    <row r="220" spans="1:66" ht="12.75" customHeight="1">
      <c r="A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H220" s="37"/>
      <c r="AJ220" s="3"/>
      <c r="AK220" s="3"/>
      <c r="AL220" s="3"/>
      <c r="AP220" s="1097" t="s">
        <v>1617</v>
      </c>
      <c r="BA220" s="48" t="s">
        <v>21</v>
      </c>
      <c r="BG220" s="69" t="s">
        <v>440</v>
      </c>
    </row>
    <row r="221" spans="1:66" ht="12.75" customHeight="1">
      <c r="A221" s="62" t="s">
        <v>746</v>
      </c>
      <c r="C221" s="62" t="s">
        <v>523</v>
      </c>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H221" s="37"/>
      <c r="AJ221" s="3"/>
      <c r="AK221" s="3"/>
      <c r="AL221" s="3"/>
      <c r="AP221" s="1213" t="s">
        <v>2011</v>
      </c>
      <c r="BA221" s="48" t="s">
        <v>22</v>
      </c>
      <c r="BG221" s="69" t="s">
        <v>441</v>
      </c>
    </row>
    <row r="222" spans="1:66" ht="12.75" customHeight="1">
      <c r="A222" s="37"/>
      <c r="C222" s="59"/>
      <c r="D222" s="1836" t="s">
        <v>2280</v>
      </c>
      <c r="E222" s="1836"/>
      <c r="F222" s="1836"/>
      <c r="G222" s="1836"/>
      <c r="H222" s="1836"/>
      <c r="I222" s="1836"/>
      <c r="J222" s="1836"/>
      <c r="K222" s="1836"/>
      <c r="L222" s="1836"/>
      <c r="M222" s="1836"/>
      <c r="N222" s="37"/>
      <c r="O222" s="37"/>
      <c r="P222" s="37"/>
      <c r="Q222" s="37"/>
      <c r="R222" s="37"/>
      <c r="S222" s="37"/>
      <c r="T222" s="37"/>
      <c r="U222" s="37"/>
      <c r="V222" s="37"/>
      <c r="W222" s="37"/>
      <c r="X222" s="37"/>
      <c r="Y222" s="37"/>
      <c r="Z222" s="37"/>
      <c r="AA222" s="37"/>
      <c r="AB222" s="37"/>
      <c r="AC222" s="37"/>
      <c r="AD222" s="37"/>
      <c r="AE222" s="37"/>
      <c r="AF222" s="37"/>
      <c r="AH222" s="37"/>
      <c r="AJ222" s="3"/>
      <c r="AK222" s="3"/>
      <c r="AL222" s="3"/>
      <c r="AP222" s="3" t="s">
        <v>1618</v>
      </c>
      <c r="BA222" s="48" t="s">
        <v>146</v>
      </c>
      <c r="BG222" s="69" t="s">
        <v>147</v>
      </c>
    </row>
    <row r="223" spans="1:66" ht="12.75" customHeight="1">
      <c r="A223" s="37"/>
      <c r="C223" s="56"/>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H223" s="37"/>
      <c r="AJ223" s="3"/>
      <c r="AK223" s="3"/>
      <c r="AL223" s="3"/>
      <c r="AP223" s="288" t="s">
        <v>934</v>
      </c>
      <c r="BA223" s="48" t="s">
        <v>23</v>
      </c>
      <c r="BG223" s="69" t="s">
        <v>442</v>
      </c>
    </row>
    <row r="224" spans="1:66" ht="12.75" customHeight="1">
      <c r="A224" s="31"/>
      <c r="AJ224" s="3"/>
      <c r="AK224" s="3"/>
      <c r="AL224" s="3"/>
      <c r="BA224" s="48" t="s">
        <v>24</v>
      </c>
      <c r="BG224" s="69" t="s">
        <v>443</v>
      </c>
    </row>
    <row r="225" spans="1:59" ht="12.75" customHeight="1">
      <c r="A225" s="63" t="s">
        <v>747</v>
      </c>
      <c r="C225" s="63" t="s">
        <v>1568</v>
      </c>
      <c r="AG225" s="3"/>
      <c r="AJ225" s="3"/>
      <c r="AK225" s="3"/>
      <c r="AL225" s="3"/>
      <c r="BA225" s="48" t="s">
        <v>299</v>
      </c>
      <c r="BG225" s="69" t="s">
        <v>444</v>
      </c>
    </row>
    <row r="226" spans="1:59" ht="12.75" customHeight="1">
      <c r="C226" s="59"/>
      <c r="D226" s="1630" t="s">
        <v>1567</v>
      </c>
      <c r="E226" s="1836"/>
      <c r="F226" s="1836"/>
      <c r="G226" s="1836"/>
      <c r="H226" s="1836"/>
      <c r="I226" s="1836"/>
      <c r="J226" s="1836"/>
      <c r="K226" s="1836"/>
      <c r="L226" s="1836"/>
      <c r="M226" s="1836"/>
      <c r="N226" s="1836"/>
      <c r="O226" s="1836"/>
      <c r="P226" s="1836"/>
      <c r="Q226" s="1836"/>
      <c r="R226" s="1836"/>
      <c r="S226" s="1836"/>
      <c r="T226" s="1836"/>
      <c r="U226" s="1836"/>
      <c r="V226" s="1836"/>
      <c r="W226" s="1836"/>
      <c r="X226" s="1836"/>
      <c r="Y226" s="1836"/>
      <c r="Z226" s="1836"/>
      <c r="AG226" s="3"/>
      <c r="AJ226" s="3"/>
      <c r="AK226" s="3"/>
      <c r="AL226" s="3"/>
    </row>
    <row r="227" spans="1:59" ht="12.75" customHeight="1">
      <c r="D227" s="64"/>
      <c r="E227" s="9" t="s">
        <v>1613</v>
      </c>
      <c r="AE227" s="1842">
        <f>30/58</f>
        <v>0.51724137931034486</v>
      </c>
      <c r="AF227" s="1842"/>
      <c r="AG227" s="3"/>
      <c r="AJ227" s="3"/>
      <c r="AK227" s="3"/>
      <c r="AL227" s="3"/>
    </row>
    <row r="228" spans="1:59" ht="12.75" customHeight="1">
      <c r="D228" s="64"/>
      <c r="E228" s="9" t="s">
        <v>1610</v>
      </c>
      <c r="AG228" s="3"/>
      <c r="AJ228" s="3"/>
      <c r="AK228" s="3"/>
      <c r="AL228" s="3"/>
      <c r="AP228" s="9" t="s">
        <v>194</v>
      </c>
    </row>
    <row r="229" spans="1:59" ht="12.75" customHeight="1">
      <c r="E229" s="1687" t="s">
        <v>1565</v>
      </c>
      <c r="F229" s="1687"/>
      <c r="G229" s="1687"/>
      <c r="H229" s="1687"/>
      <c r="I229" s="1687"/>
      <c r="J229" s="1687"/>
      <c r="K229" s="1687"/>
      <c r="L229" s="1687"/>
      <c r="M229" s="1687"/>
      <c r="N229" s="1687"/>
      <c r="O229" s="1687"/>
      <c r="P229" s="1687"/>
      <c r="Q229" s="1687"/>
      <c r="R229" s="1687"/>
      <c r="S229" s="1687"/>
      <c r="T229" s="1687"/>
      <c r="U229" s="1687"/>
      <c r="V229" s="1687"/>
      <c r="W229" s="1687"/>
      <c r="X229" s="1687"/>
      <c r="Y229" s="1687"/>
      <c r="Z229" s="1687"/>
      <c r="AJ229" s="3"/>
      <c r="AK229" s="3"/>
      <c r="AL229" s="3"/>
      <c r="AP229" s="17" t="s">
        <v>308</v>
      </c>
    </row>
    <row r="230" spans="1:59" ht="12.75" customHeight="1">
      <c r="AJ230" s="3"/>
      <c r="AK230" s="3"/>
      <c r="AL230" s="3"/>
      <c r="AP230" s="17" t="s">
        <v>338</v>
      </c>
    </row>
    <row r="231" spans="1:59" ht="12.75" customHeight="1">
      <c r="A231" s="611" t="s">
        <v>749</v>
      </c>
      <c r="B231" s="613"/>
      <c r="C231" s="611" t="s">
        <v>1531</v>
      </c>
      <c r="D231" s="746"/>
      <c r="E231" s="613"/>
      <c r="F231" s="613"/>
      <c r="G231" s="613"/>
      <c r="H231" s="613"/>
      <c r="I231" s="613"/>
      <c r="J231" s="613"/>
      <c r="K231" s="613"/>
      <c r="L231" s="613"/>
      <c r="M231" s="613"/>
      <c r="N231" s="613"/>
      <c r="O231" s="613"/>
      <c r="P231" s="613"/>
      <c r="Q231" s="613"/>
      <c r="R231" s="613"/>
      <c r="S231" s="613"/>
      <c r="T231" s="613"/>
      <c r="U231" s="613"/>
      <c r="V231" s="613"/>
      <c r="W231" s="613"/>
      <c r="X231" s="613"/>
      <c r="Y231" s="613"/>
      <c r="Z231" s="613"/>
      <c r="AA231" s="513"/>
      <c r="AB231" s="513"/>
      <c r="AC231" s="513"/>
      <c r="AD231" s="513"/>
      <c r="AE231" s="513"/>
      <c r="AF231" s="513"/>
      <c r="AG231" s="3"/>
      <c r="AJ231" s="3"/>
      <c r="AK231" s="3"/>
      <c r="AL231" s="3"/>
      <c r="AP231" s="17" t="s">
        <v>335</v>
      </c>
    </row>
    <row r="232" spans="1:59" ht="12.75" customHeight="1">
      <c r="A232" s="611"/>
      <c r="B232" s="613"/>
      <c r="C232" s="611"/>
      <c r="D232" s="612" t="s">
        <v>1532</v>
      </c>
      <c r="E232" s="613"/>
      <c r="F232" s="613"/>
      <c r="G232" s="613"/>
      <c r="H232" s="613"/>
      <c r="I232" s="613"/>
      <c r="J232" s="613"/>
      <c r="K232" s="613"/>
      <c r="L232" s="613"/>
      <c r="M232" s="613"/>
      <c r="N232" s="613"/>
      <c r="O232" s="613"/>
      <c r="P232" s="613"/>
      <c r="Q232" s="613"/>
      <c r="R232" s="613"/>
      <c r="S232" s="613"/>
      <c r="T232" s="613"/>
      <c r="U232" s="613"/>
      <c r="V232" s="613"/>
      <c r="W232" s="613"/>
      <c r="X232" s="613"/>
      <c r="Y232" s="613"/>
      <c r="Z232" s="613"/>
      <c r="AA232" s="513"/>
      <c r="AB232" s="513"/>
      <c r="AC232" s="513"/>
      <c r="AD232" s="513"/>
      <c r="AE232" s="513"/>
      <c r="AF232" s="513"/>
      <c r="AG232" s="3"/>
      <c r="AJ232" s="3"/>
      <c r="AK232" s="3"/>
      <c r="AL232" s="3"/>
      <c r="AM232" s="72"/>
      <c r="AN232" s="72"/>
      <c r="AP232" s="17" t="s">
        <v>594</v>
      </c>
    </row>
    <row r="233" spans="1:59" ht="12.75" customHeight="1">
      <c r="A233" s="611"/>
      <c r="B233" s="613"/>
      <c r="C233" s="611"/>
      <c r="D233" s="1836" t="s">
        <v>1616</v>
      </c>
      <c r="E233" s="1836"/>
      <c r="F233" s="1836"/>
      <c r="G233" s="1836"/>
      <c r="H233" s="1836"/>
      <c r="I233" s="1836"/>
      <c r="J233" s="1836"/>
      <c r="K233" s="1836"/>
      <c r="L233" s="1836"/>
      <c r="M233" s="1836"/>
      <c r="N233" s="1836"/>
      <c r="O233" s="1836"/>
      <c r="P233" s="1836"/>
      <c r="Q233" s="1836"/>
      <c r="R233" s="1836"/>
      <c r="S233" s="1836"/>
      <c r="T233" s="1836"/>
      <c r="U233" s="1836"/>
      <c r="V233" s="1836"/>
      <c r="W233" s="1836"/>
      <c r="X233" s="1836"/>
      <c r="Y233" s="1836"/>
      <c r="Z233" s="1836"/>
      <c r="AA233" s="513"/>
      <c r="AB233" s="513"/>
      <c r="AC233" s="513"/>
      <c r="AD233" s="513"/>
      <c r="AE233" s="513"/>
      <c r="AF233" s="513"/>
      <c r="AG233" s="3"/>
      <c r="AJ233" s="3"/>
      <c r="AK233" s="3"/>
      <c r="AL233" s="3"/>
      <c r="AN233" s="72"/>
      <c r="AP233" s="17" t="s">
        <v>336</v>
      </c>
    </row>
    <row r="234" spans="1:59" ht="12.75" customHeight="1">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3"/>
      <c r="AJ234" s="3"/>
      <c r="AK234" s="3"/>
      <c r="AL234" s="3"/>
      <c r="AN234" s="72"/>
      <c r="AP234" s="17" t="s">
        <v>337</v>
      </c>
    </row>
    <row r="235" spans="1:59" ht="12.75" customHeight="1">
      <c r="D235" s="37" t="s">
        <v>347</v>
      </c>
      <c r="E235" s="37"/>
      <c r="F235" s="37"/>
      <c r="G235" s="37"/>
      <c r="H235" s="37"/>
      <c r="I235" s="37"/>
      <c r="J235" s="37"/>
      <c r="K235" s="37"/>
      <c r="L235" s="37"/>
      <c r="M235" s="37"/>
      <c r="N235" s="37"/>
      <c r="O235" s="1604">
        <v>13</v>
      </c>
      <c r="P235" s="1604"/>
      <c r="AM235" s="72"/>
      <c r="AN235" s="72"/>
      <c r="AP235" s="17" t="s">
        <v>101</v>
      </c>
      <c r="BC235" s="75"/>
    </row>
    <row r="236" spans="1:59" ht="12.75" customHeight="1">
      <c r="D236" s="37" t="s">
        <v>292</v>
      </c>
      <c r="E236" s="37"/>
      <c r="F236" s="37"/>
      <c r="G236" s="37"/>
      <c r="H236" s="37"/>
      <c r="I236" s="37"/>
      <c r="K236" s="37"/>
      <c r="L236" s="37"/>
      <c r="M236" s="37"/>
      <c r="N236" s="37"/>
      <c r="O236" s="1604">
        <v>18</v>
      </c>
      <c r="P236" s="1604"/>
      <c r="AN236" s="72"/>
      <c r="AO236" s="72"/>
      <c r="AP236" s="17" t="s">
        <v>888</v>
      </c>
      <c r="BD236" s="75"/>
    </row>
    <row r="237" spans="1:59" ht="12.75" customHeight="1">
      <c r="A237" s="37"/>
      <c r="B237" s="37"/>
      <c r="C237" s="37"/>
      <c r="D237" s="37" t="s">
        <v>293</v>
      </c>
      <c r="E237" s="37"/>
      <c r="F237" s="37"/>
      <c r="G237" s="37"/>
      <c r="H237" s="37"/>
      <c r="I237" s="37"/>
      <c r="J237" s="37"/>
      <c r="K237" s="37"/>
      <c r="L237" s="37"/>
      <c r="M237" s="37"/>
      <c r="N237" s="37"/>
      <c r="O237" s="1604">
        <v>9</v>
      </c>
      <c r="P237" s="1604"/>
      <c r="Z237" s="65"/>
      <c r="AA237" s="65"/>
      <c r="AB237" s="65"/>
      <c r="AC237" s="65"/>
      <c r="AD237" s="65"/>
      <c r="AE237" s="65"/>
      <c r="AF237" s="65"/>
      <c r="AG237" s="65"/>
      <c r="AH237" s="65"/>
      <c r="AI237" s="65"/>
      <c r="AM237" s="9"/>
      <c r="AN237" s="72"/>
      <c r="AO237" s="72"/>
      <c r="BD237" s="75"/>
    </row>
    <row r="238" spans="1:59" ht="12.75" customHeight="1">
      <c r="D238" s="3" t="s">
        <v>294</v>
      </c>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BB238" s="75"/>
    </row>
    <row r="239" spans="1:59" ht="12.75" customHeight="1">
      <c r="D239" s="593" t="s">
        <v>1354</v>
      </c>
      <c r="W239" s="593" t="s">
        <v>1353</v>
      </c>
      <c r="X239" s="37"/>
      <c r="Y239" s="37"/>
      <c r="Z239" s="37"/>
      <c r="AA239" s="37"/>
      <c r="AB239" s="37"/>
      <c r="AC239" s="37"/>
      <c r="AD239" s="37"/>
      <c r="AE239" s="37"/>
      <c r="AF239" s="37"/>
      <c r="AG239" s="3"/>
      <c r="AH239" s="379"/>
      <c r="AI239" s="379"/>
      <c r="AM239" s="9"/>
      <c r="AO239" s="612" t="s">
        <v>346</v>
      </c>
      <c r="AT239" s="658">
        <f>IF(AND(AND($M$261="for profit",$M$269="for profit",$M$277="nonprofit")),2,0)</f>
        <v>0</v>
      </c>
      <c r="BB239" s="75"/>
    </row>
    <row r="240" spans="1:59" ht="12.75" customHeight="1">
      <c r="B240" s="42"/>
      <c r="D240" s="9"/>
      <c r="E240" s="42"/>
      <c r="F240" s="42"/>
      <c r="G240" s="42"/>
      <c r="H240" s="42"/>
      <c r="I240" s="42"/>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71"/>
      <c r="AJ240" s="71"/>
      <c r="AL240" s="72"/>
      <c r="AN240" s="72"/>
      <c r="AO240" s="612" t="s">
        <v>346</v>
      </c>
      <c r="AT240" s="657">
        <f>IF(AND(AND($M$261="for profit",$M$269="nonprofit",$M$277="for profit")),2,0)</f>
        <v>0</v>
      </c>
      <c r="BD240" s="75"/>
    </row>
    <row r="241" spans="1:58" ht="12.75" customHeight="1">
      <c r="A241" s="1840" t="s">
        <v>929</v>
      </c>
      <c r="B241" s="1840"/>
      <c r="C241" s="1840"/>
      <c r="D241" s="1840"/>
      <c r="E241" s="1840"/>
      <c r="F241" s="1840"/>
      <c r="G241" s="1840"/>
      <c r="H241" s="1840"/>
      <c r="I241" s="1840"/>
      <c r="J241" s="1840"/>
      <c r="K241" s="1840"/>
      <c r="L241" s="1840"/>
      <c r="M241" s="1840"/>
      <c r="N241" s="1840"/>
      <c r="O241" s="1840"/>
      <c r="P241" s="1840"/>
      <c r="Q241" s="1840"/>
      <c r="R241" s="1840"/>
      <c r="S241" s="1840"/>
      <c r="T241" s="1840"/>
      <c r="U241" s="1840"/>
      <c r="V241" s="1840"/>
      <c r="W241" s="1840"/>
      <c r="X241" s="1840"/>
      <c r="Y241" s="1840"/>
      <c r="Z241" s="1840"/>
      <c r="AA241" s="1840"/>
      <c r="AB241" s="1840"/>
      <c r="AC241" s="1840"/>
      <c r="AD241" s="1840"/>
      <c r="AE241" s="1840"/>
      <c r="AF241" s="1840"/>
      <c r="AG241" s="1840"/>
      <c r="AH241" s="1840"/>
      <c r="AI241" s="1840"/>
      <c r="AJ241" s="1840"/>
      <c r="AK241" s="1840"/>
      <c r="AL241" s="1840"/>
      <c r="AM241" s="9"/>
      <c r="AN241" s="72"/>
      <c r="AO241" s="659" t="s">
        <v>346</v>
      </c>
      <c r="AT241" s="658">
        <f>IF(AND(AND($M$261="nonprofit",$M$269="for profit",$M$277="for profit")),2,0)</f>
        <v>0</v>
      </c>
      <c r="BD241" s="75"/>
    </row>
    <row r="242" spans="1:58" ht="12.75" customHeight="1" thickBot="1">
      <c r="A242" s="1841"/>
      <c r="B242" s="1841"/>
      <c r="C242" s="1841"/>
      <c r="D242" s="1841"/>
      <c r="E242" s="1841"/>
      <c r="F242" s="1841"/>
      <c r="G242" s="1841"/>
      <c r="H242" s="1841"/>
      <c r="I242" s="1841"/>
      <c r="J242" s="1841"/>
      <c r="K242" s="1841"/>
      <c r="L242" s="1841"/>
      <c r="M242" s="1841"/>
      <c r="N242" s="1841"/>
      <c r="O242" s="1841"/>
      <c r="P242" s="1841"/>
      <c r="Q242" s="1841"/>
      <c r="R242" s="1841"/>
      <c r="S242" s="1841"/>
      <c r="T242" s="1841"/>
      <c r="U242" s="1841"/>
      <c r="V242" s="1841"/>
      <c r="W242" s="1841"/>
      <c r="X242" s="1841"/>
      <c r="Y242" s="1841"/>
      <c r="Z242" s="1841"/>
      <c r="AA242" s="1841"/>
      <c r="AB242" s="1841"/>
      <c r="AC242" s="1841"/>
      <c r="AD242" s="1841"/>
      <c r="AE242" s="1841"/>
      <c r="AF242" s="1841"/>
      <c r="AG242" s="1841"/>
      <c r="AH242" s="1841"/>
      <c r="AI242" s="1841"/>
      <c r="AJ242" s="1841"/>
      <c r="AK242" s="1841"/>
      <c r="AL242" s="1841"/>
      <c r="AN242" s="72"/>
      <c r="AO242" s="659" t="s">
        <v>346</v>
      </c>
      <c r="AT242" s="657">
        <f>IF(AND(AND($M$261="for profit",$M$269="nonprofit",$M$277="(select one)")),2,0)</f>
        <v>0</v>
      </c>
      <c r="BB242" s="75"/>
    </row>
    <row r="243" spans="1:58" ht="12.75" customHeight="1" thickTop="1">
      <c r="AN243" s="72"/>
      <c r="AO243" s="659" t="s">
        <v>346</v>
      </c>
      <c r="AT243" s="91">
        <f>IF(AND(AND($M$261="nonprofit",$M$269="for profit",$M$277="(select one)")),2,0)</f>
        <v>0</v>
      </c>
      <c r="BB243" s="75"/>
    </row>
    <row r="244" spans="1:58" ht="12.75" customHeight="1">
      <c r="A244" s="63" t="s">
        <v>393</v>
      </c>
      <c r="B244" s="42"/>
      <c r="C244" s="63" t="s">
        <v>501</v>
      </c>
      <c r="D244" s="9"/>
      <c r="E244" s="42"/>
      <c r="F244" s="42"/>
      <c r="G244" s="42"/>
      <c r="H244" s="42"/>
      <c r="I244" s="42"/>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71"/>
      <c r="AJ244" s="71"/>
      <c r="AL244" s="72"/>
      <c r="AN244" s="72"/>
      <c r="AO244" s="660"/>
      <c r="BD244" s="75"/>
    </row>
    <row r="245" spans="1:58" ht="12.75" customHeight="1">
      <c r="D245" s="71" t="s">
        <v>913</v>
      </c>
      <c r="E245" s="71"/>
      <c r="F245" s="71"/>
      <c r="G245" s="71"/>
      <c r="H245" s="71"/>
      <c r="I245" s="71"/>
      <c r="J245" s="71"/>
      <c r="K245" s="9"/>
      <c r="M245" s="2080" t="str">
        <f>H16</f>
        <v>West Grand &amp; Brush 1, L.P.</v>
      </c>
      <c r="N245" s="2080"/>
      <c r="O245" s="2080"/>
      <c r="P245" s="2080"/>
      <c r="Q245" s="2080"/>
      <c r="R245" s="2080"/>
      <c r="S245" s="2080"/>
      <c r="T245" s="2080"/>
      <c r="U245" s="2080"/>
      <c r="V245" s="2080"/>
      <c r="W245" s="2080"/>
      <c r="X245" s="2080"/>
      <c r="Y245" s="2080"/>
      <c r="Z245" s="2080"/>
      <c r="AA245" s="2080"/>
      <c r="AB245" s="2080"/>
      <c r="AC245" s="2080"/>
      <c r="AD245" s="2080"/>
      <c r="AE245" s="2080"/>
      <c r="AF245" s="2080"/>
      <c r="AG245" s="2080"/>
      <c r="AH245" s="2080"/>
      <c r="AI245" s="2080"/>
      <c r="AJ245" s="2080"/>
      <c r="AK245" s="2080"/>
      <c r="AM245" s="9"/>
      <c r="AN245" s="72"/>
      <c r="AO245" s="611" t="s">
        <v>346</v>
      </c>
      <c r="AT245" s="94">
        <f>IF(AND(AND($M$261="nonprofit",$M$269="nonprofit",$M$277="for profit")),2,0)</f>
        <v>0</v>
      </c>
      <c r="BD245" s="75"/>
    </row>
    <row r="246" spans="1:58" ht="12.75" customHeight="1">
      <c r="D246" s="71" t="s">
        <v>914</v>
      </c>
      <c r="E246" s="71"/>
      <c r="F246" s="71"/>
      <c r="G246" s="71"/>
      <c r="H246" s="71"/>
      <c r="I246" s="71"/>
      <c r="J246" s="71"/>
      <c r="K246" s="9"/>
      <c r="M246" s="1630" t="s">
        <v>2289</v>
      </c>
      <c r="N246" s="1836"/>
      <c r="O246" s="1836"/>
      <c r="P246" s="1836"/>
      <c r="Q246" s="1836"/>
      <c r="R246" s="1836"/>
      <c r="S246" s="1836"/>
      <c r="T246" s="1836"/>
      <c r="U246" s="1836"/>
      <c r="V246" s="1836"/>
      <c r="W246" s="1836"/>
      <c r="X246" s="1836"/>
      <c r="Y246" s="1836"/>
      <c r="Z246" s="1836"/>
      <c r="AA246" s="1836"/>
      <c r="AB246" s="1836"/>
      <c r="AC246" s="1836"/>
      <c r="AD246" s="1836"/>
      <c r="AE246" s="1836"/>
      <c r="AO246" s="611" t="s">
        <v>346</v>
      </c>
      <c r="AT246" s="91">
        <f>IF(AND(AND($M$261="nonprofit",$M$269="for profit",$M$277="nonprofit")),2,0)</f>
        <v>0</v>
      </c>
    </row>
    <row r="247" spans="1:58" ht="12.75" customHeight="1">
      <c r="D247" s="71" t="s">
        <v>953</v>
      </c>
      <c r="E247" s="71"/>
      <c r="M247" s="1630" t="s">
        <v>2284</v>
      </c>
      <c r="N247" s="1836"/>
      <c r="O247" s="1836"/>
      <c r="P247" s="1836"/>
      <c r="Q247" s="1836"/>
      <c r="R247" s="1836"/>
      <c r="S247" s="1836"/>
      <c r="T247" s="1836"/>
      <c r="V247" s="73" t="s">
        <v>915</v>
      </c>
      <c r="W247" s="1679" t="s">
        <v>2290</v>
      </c>
      <c r="X247" s="1613"/>
      <c r="Y247" s="71" t="s">
        <v>956</v>
      </c>
      <c r="AC247" s="1836">
        <v>94612</v>
      </c>
      <c r="AD247" s="1836"/>
      <c r="AE247" s="1836"/>
      <c r="AM247" s="9"/>
      <c r="AO247" s="611" t="s">
        <v>346</v>
      </c>
      <c r="AT247" s="91">
        <f>IF(AND(AND($M$261="for profit",$M$269="nonprofit",$M$277="nonprofit")),2,0)</f>
        <v>0</v>
      </c>
      <c r="BB247" s="75"/>
    </row>
    <row r="248" spans="1:58" ht="12.75" customHeight="1">
      <c r="D248" s="74" t="s">
        <v>916</v>
      </c>
      <c r="E248" s="9"/>
      <c r="F248" s="9"/>
      <c r="G248" s="9"/>
      <c r="H248" s="9"/>
      <c r="I248" s="9"/>
      <c r="J248" s="9"/>
      <c r="K248" s="41"/>
      <c r="M248" s="1630" t="s">
        <v>2291</v>
      </c>
      <c r="N248" s="1836"/>
      <c r="O248" s="1836"/>
      <c r="P248" s="1836"/>
      <c r="Q248" s="1836"/>
      <c r="R248" s="1836"/>
      <c r="S248" s="1836"/>
      <c r="T248" s="1836"/>
      <c r="U248" s="1836"/>
      <c r="V248" s="1836"/>
      <c r="W248" s="1836"/>
      <c r="X248" s="1836"/>
      <c r="Y248" s="1836"/>
      <c r="Z248" s="1836"/>
      <c r="AA248" s="1836"/>
      <c r="AB248" s="1836"/>
      <c r="AC248" s="1836"/>
      <c r="AD248" s="1836"/>
      <c r="AE248" s="1836"/>
      <c r="AI248" s="9"/>
      <c r="AJ248" s="9"/>
      <c r="AK248" s="9"/>
      <c r="AL248" s="9"/>
      <c r="AO248" s="661"/>
    </row>
    <row r="249" spans="1:58" ht="12.75" customHeight="1">
      <c r="D249" s="74" t="s">
        <v>917</v>
      </c>
      <c r="E249" s="9"/>
      <c r="F249" s="9"/>
      <c r="M249" s="1676" t="s">
        <v>2292</v>
      </c>
      <c r="N249" s="1677"/>
      <c r="O249" s="1677"/>
      <c r="P249" s="1677"/>
      <c r="Q249" s="1677"/>
      <c r="R249" s="1677"/>
      <c r="S249" s="9" t="s">
        <v>445</v>
      </c>
      <c r="T249" s="9"/>
      <c r="U249" s="1613"/>
      <c r="V249" s="1613"/>
      <c r="W249" s="1613"/>
      <c r="X249" s="9" t="s">
        <v>918</v>
      </c>
      <c r="Z249" s="1676" t="s">
        <v>2293</v>
      </c>
      <c r="AA249" s="1677"/>
      <c r="AB249" s="1677"/>
      <c r="AC249" s="1677"/>
      <c r="AD249" s="1677"/>
      <c r="AE249" s="1677"/>
      <c r="AM249" s="9"/>
      <c r="AO249" s="659" t="s">
        <v>345</v>
      </c>
      <c r="AT249" s="94">
        <f>IF(AND(AND($M$261="nonprofit",$M$269="nonprofit",$M$277="(select one)")),1,0)</f>
        <v>1</v>
      </c>
    </row>
    <row r="250" spans="1:58" ht="12.75" customHeight="1">
      <c r="D250" s="74" t="s">
        <v>919</v>
      </c>
      <c r="E250" s="9"/>
      <c r="F250" s="9"/>
      <c r="M250" s="1684" t="s">
        <v>2294</v>
      </c>
      <c r="N250" s="1684"/>
      <c r="O250" s="1684"/>
      <c r="P250" s="1684"/>
      <c r="Q250" s="1684"/>
      <c r="R250" s="1684"/>
      <c r="S250" s="1684"/>
      <c r="T250" s="1684"/>
      <c r="U250" s="1684"/>
      <c r="V250" s="1684"/>
      <c r="W250" s="1684"/>
      <c r="X250" s="1684"/>
      <c r="Y250" s="1684"/>
      <c r="Z250" s="1684"/>
      <c r="AA250" s="1684"/>
      <c r="AB250" s="1684"/>
      <c r="AC250" s="1684"/>
      <c r="AD250" s="1684"/>
      <c r="AE250" s="1684"/>
      <c r="AF250" s="9"/>
      <c r="AG250" s="9"/>
      <c r="AH250" s="9"/>
      <c r="AI250" s="9"/>
      <c r="AJ250" s="9"/>
      <c r="AK250" s="9"/>
      <c r="AL250" s="9"/>
      <c r="AO250" s="659" t="s">
        <v>345</v>
      </c>
      <c r="AT250" s="91">
        <f>IF(AND(AND($M$261="nonprofit",$M$269="nonprofit",$M$277="nonprofit")),1,0)</f>
        <v>0</v>
      </c>
    </row>
    <row r="251" spans="1:58" ht="12.75" customHeight="1">
      <c r="A251" s="63" t="s">
        <v>949</v>
      </c>
      <c r="C251" s="49" t="s">
        <v>502</v>
      </c>
      <c r="M251" s="1678" t="s">
        <v>336</v>
      </c>
      <c r="N251" s="1678"/>
      <c r="O251" s="1678"/>
      <c r="P251" s="1678"/>
      <c r="Q251" s="1678"/>
      <c r="R251" s="1678"/>
      <c r="S251" s="1678"/>
      <c r="T251" s="1678"/>
      <c r="U251" s="74" t="s">
        <v>1326</v>
      </c>
      <c r="AA251" s="1681" t="s">
        <v>2304</v>
      </c>
      <c r="AB251" s="1835"/>
      <c r="AC251" s="1835"/>
      <c r="AD251" s="1835"/>
      <c r="AE251" s="1835"/>
      <c r="AF251" s="1835"/>
      <c r="AG251" s="1835"/>
      <c r="AH251" s="1835"/>
      <c r="AI251" s="1835"/>
      <c r="AJ251" s="1835"/>
      <c r="AK251" s="1835"/>
      <c r="AL251" s="72"/>
      <c r="AO251" s="659" t="s">
        <v>345</v>
      </c>
      <c r="AT251" s="94">
        <f>IF(AND(AND($M$261="nonprofit",$M$269="(select one)",$M$277="(select one)")),1,0)</f>
        <v>0</v>
      </c>
    </row>
    <row r="252" spans="1:58" ht="12.75" customHeight="1">
      <c r="D252" s="17" t="s">
        <v>339</v>
      </c>
      <c r="M252" s="1630" t="s">
        <v>748</v>
      </c>
      <c r="N252" s="1615"/>
      <c r="O252" s="1615"/>
      <c r="P252" s="1615"/>
      <c r="Q252" s="1615"/>
      <c r="R252" s="1615"/>
      <c r="S252" s="1615"/>
      <c r="T252" s="1615"/>
      <c r="U252" s="1615"/>
      <c r="V252" s="1615"/>
      <c r="W252" s="1615"/>
      <c r="X252" s="1615"/>
      <c r="Y252" s="1615"/>
      <c r="Z252" s="1615"/>
      <c r="AA252" s="1615"/>
      <c r="AB252" s="1615"/>
      <c r="AC252" s="1615"/>
      <c r="AD252" s="1615"/>
      <c r="AE252" s="1615"/>
      <c r="AF252" s="9"/>
      <c r="AG252" s="9"/>
      <c r="AH252" s="9"/>
      <c r="AI252" s="9"/>
      <c r="AJ252" s="9"/>
      <c r="AK252" s="72"/>
      <c r="AL252" s="72"/>
      <c r="AO252" s="659" t="s">
        <v>1283</v>
      </c>
      <c r="AT252" s="91">
        <f>IF(AND(AND($M$261="for profit",$M$269="for profit",$M$277="(select one)")),3,0)</f>
        <v>0</v>
      </c>
    </row>
    <row r="253" spans="1:58" ht="12.75" customHeight="1">
      <c r="D253" s="74"/>
      <c r="K253" s="3"/>
      <c r="AO253" s="659" t="s">
        <v>1283</v>
      </c>
      <c r="AT253" s="91">
        <f>IF(AND(AND($M$261="for profit",$M$269="for profit",$M$277="for profit")),3,0)</f>
        <v>0</v>
      </c>
      <c r="BA253" s="75"/>
    </row>
    <row r="254" spans="1:58" ht="12.75" customHeight="1">
      <c r="A254" s="63" t="s">
        <v>959</v>
      </c>
      <c r="C254" s="63" t="s">
        <v>341</v>
      </c>
      <c r="D254" s="74"/>
      <c r="K254" s="3"/>
      <c r="L254" s="19"/>
      <c r="M254" s="19"/>
      <c r="N254" s="19"/>
      <c r="AO254" s="659" t="s">
        <v>1283</v>
      </c>
      <c r="AT254" s="91">
        <f>IF(AND(AND($M$261="for profit",$M$269="(select one)",$M$277="(select one)")),3,0)</f>
        <v>0</v>
      </c>
    </row>
    <row r="255" spans="1:58" ht="12.75" customHeight="1">
      <c r="A255" s="41"/>
      <c r="B255" s="9"/>
      <c r="C255" s="158" t="s">
        <v>53</v>
      </c>
      <c r="D255" s="71" t="s">
        <v>340</v>
      </c>
      <c r="E255" s="71"/>
      <c r="F255" s="71"/>
      <c r="G255" s="71"/>
      <c r="H255" s="71"/>
      <c r="I255" s="71"/>
      <c r="J255" s="71"/>
      <c r="K255" s="71"/>
      <c r="L255" s="9"/>
      <c r="M255" s="1838" t="s">
        <v>2295</v>
      </c>
      <c r="N255" s="1837"/>
      <c r="O255" s="1837"/>
      <c r="P255" s="1837"/>
      <c r="Q255" s="1837"/>
      <c r="R255" s="1837"/>
      <c r="S255" s="1837"/>
      <c r="T255" s="1837"/>
      <c r="U255" s="1837"/>
      <c r="V255" s="1837"/>
      <c r="W255" s="1837"/>
      <c r="X255" s="1837"/>
      <c r="Y255" s="1837"/>
      <c r="Z255" s="1837"/>
      <c r="AA255" s="1837"/>
      <c r="AB255" s="1837"/>
      <c r="AC255" s="1837"/>
      <c r="AD255" s="1837"/>
      <c r="AE255" s="1837"/>
      <c r="AF255" s="1837" t="s">
        <v>2298</v>
      </c>
      <c r="AG255" s="1837"/>
      <c r="AH255" s="1837"/>
      <c r="AI255" s="1837"/>
      <c r="AJ255" s="1837"/>
      <c r="AK255" s="1837"/>
      <c r="BA255" s="3"/>
      <c r="BB255" s="662"/>
      <c r="BC255" s="3"/>
      <c r="BD255" s="271"/>
      <c r="BE255" s="271"/>
      <c r="BF255" s="271"/>
    </row>
    <row r="256" spans="1:58" ht="12.75" customHeight="1">
      <c r="A256" s="41"/>
      <c r="B256" s="9"/>
      <c r="C256" s="9"/>
      <c r="D256" s="71" t="s">
        <v>914</v>
      </c>
      <c r="E256" s="71"/>
      <c r="F256" s="71"/>
      <c r="G256" s="71"/>
      <c r="H256" s="71"/>
      <c r="I256" s="71"/>
      <c r="J256" s="71"/>
      <c r="K256" s="71"/>
      <c r="L256" s="9"/>
      <c r="M256" s="1630" t="s">
        <v>2289</v>
      </c>
      <c r="N256" s="1836"/>
      <c r="O256" s="1836"/>
      <c r="P256" s="1836"/>
      <c r="Q256" s="1836"/>
      <c r="R256" s="1836"/>
      <c r="S256" s="1836"/>
      <c r="T256" s="1836"/>
      <c r="U256" s="1836"/>
      <c r="V256" s="1836"/>
      <c r="W256" s="1836"/>
      <c r="X256" s="1836"/>
      <c r="Y256" s="1836"/>
      <c r="Z256" s="1836"/>
      <c r="AA256" s="1836"/>
      <c r="AB256" s="1836"/>
      <c r="AC256" s="1836"/>
      <c r="AD256" s="1836"/>
      <c r="AE256" s="1836"/>
      <c r="AL256" s="9"/>
      <c r="AT256" s="17">
        <f>SUM(AT239:AT254)</f>
        <v>1</v>
      </c>
      <c r="BA256" s="3"/>
      <c r="BB256" s="3"/>
      <c r="BC256" s="3"/>
    </row>
    <row r="257" spans="1:55" ht="12.75" customHeight="1">
      <c r="A257" s="41"/>
      <c r="B257" s="9"/>
      <c r="C257" s="9"/>
      <c r="D257" s="71" t="s">
        <v>953</v>
      </c>
      <c r="E257" s="71"/>
      <c r="M257" s="1630" t="s">
        <v>2284</v>
      </c>
      <c r="N257" s="1836"/>
      <c r="O257" s="1836"/>
      <c r="P257" s="1836"/>
      <c r="Q257" s="1836"/>
      <c r="R257" s="1836"/>
      <c r="S257" s="1836"/>
      <c r="T257" s="1836"/>
      <c r="V257" s="73" t="s">
        <v>915</v>
      </c>
      <c r="W257" s="1679" t="s">
        <v>2290</v>
      </c>
      <c r="X257" s="1613"/>
      <c r="Y257" s="71" t="s">
        <v>956</v>
      </c>
      <c r="AC257" s="1836">
        <v>94612</v>
      </c>
      <c r="AD257" s="1836"/>
      <c r="AE257" s="1836"/>
      <c r="AT257" s="17">
        <v>1</v>
      </c>
      <c r="AU257" s="17" t="s">
        <v>342</v>
      </c>
      <c r="BA257" s="3"/>
      <c r="BB257" s="3"/>
      <c r="BC257" s="3"/>
    </row>
    <row r="258" spans="1:55" ht="12.75" customHeight="1">
      <c r="A258" s="41"/>
      <c r="B258" s="9"/>
      <c r="C258" s="9"/>
      <c r="D258" s="74" t="s">
        <v>916</v>
      </c>
      <c r="E258" s="9"/>
      <c r="F258" s="9"/>
      <c r="G258" s="9"/>
      <c r="H258" s="9"/>
      <c r="I258" s="9"/>
      <c r="J258" s="9"/>
      <c r="K258" s="9"/>
      <c r="L258" s="41"/>
      <c r="M258" s="1630" t="s">
        <v>2291</v>
      </c>
      <c r="N258" s="1836"/>
      <c r="O258" s="1836"/>
      <c r="P258" s="1836"/>
      <c r="Q258" s="1836"/>
      <c r="R258" s="1836"/>
      <c r="S258" s="1836"/>
      <c r="T258" s="1836"/>
      <c r="U258" s="1836"/>
      <c r="V258" s="1836"/>
      <c r="W258" s="1836"/>
      <c r="X258" s="1836"/>
      <c r="Y258" s="1836"/>
      <c r="Z258" s="1836"/>
      <c r="AA258" s="1836"/>
      <c r="AB258" s="1836"/>
      <c r="AC258" s="1836"/>
      <c r="AD258" s="1836"/>
      <c r="AE258" s="1836"/>
      <c r="AJ258" s="9"/>
      <c r="AK258" s="9"/>
      <c r="AL258" s="9"/>
      <c r="AT258" s="17">
        <v>2</v>
      </c>
      <c r="AU258" s="17" t="s">
        <v>594</v>
      </c>
      <c r="BA258" s="3"/>
      <c r="BB258" s="656" t="str">
        <f>VLOOKUP(AT256,AT257:AU259,2,FALSE)</f>
        <v>Nonprofit</v>
      </c>
      <c r="BC258" s="656"/>
    </row>
    <row r="259" spans="1:55" ht="12.75" customHeight="1">
      <c r="A259" s="41"/>
      <c r="B259" s="9"/>
      <c r="C259" s="9"/>
      <c r="D259" s="74" t="s">
        <v>917</v>
      </c>
      <c r="E259" s="9"/>
      <c r="F259" s="9"/>
      <c r="M259" s="1676" t="s">
        <v>2292</v>
      </c>
      <c r="N259" s="1677"/>
      <c r="O259" s="1677"/>
      <c r="P259" s="1677"/>
      <c r="Q259" s="1677"/>
      <c r="R259" s="1677"/>
      <c r="S259" s="9" t="s">
        <v>445</v>
      </c>
      <c r="T259" s="9"/>
      <c r="U259" s="1613"/>
      <c r="V259" s="1613"/>
      <c r="W259" s="1613"/>
      <c r="X259" s="9" t="s">
        <v>918</v>
      </c>
      <c r="Z259" s="1677"/>
      <c r="AA259" s="1677"/>
      <c r="AB259" s="1677"/>
      <c r="AC259" s="1677"/>
      <c r="AD259" s="1677"/>
      <c r="AE259" s="1677"/>
      <c r="AN259" s="17" t="s">
        <v>194</v>
      </c>
      <c r="AT259" s="17">
        <v>3</v>
      </c>
      <c r="AU259" s="17" t="s">
        <v>344</v>
      </c>
      <c r="BA259" s="662"/>
      <c r="BB259" s="3"/>
      <c r="BC259" s="3"/>
    </row>
    <row r="260" spans="1:55" ht="12.75" customHeight="1">
      <c r="A260" s="41"/>
      <c r="B260" s="9"/>
      <c r="C260" s="9"/>
      <c r="D260" s="74" t="s">
        <v>919</v>
      </c>
      <c r="E260" s="9"/>
      <c r="F260" s="9"/>
      <c r="M260" s="1684" t="s">
        <v>2294</v>
      </c>
      <c r="N260" s="1684"/>
      <c r="O260" s="1684"/>
      <c r="P260" s="1684"/>
      <c r="Q260" s="1684"/>
      <c r="R260" s="1684"/>
      <c r="S260" s="1684"/>
      <c r="T260" s="1684"/>
      <c r="U260" s="1684"/>
      <c r="V260" s="1684"/>
      <c r="W260" s="1684"/>
      <c r="X260" s="1684"/>
      <c r="Y260" s="1684"/>
      <c r="Z260" s="1684"/>
      <c r="AA260" s="1684"/>
      <c r="AB260" s="1684"/>
      <c r="AC260" s="1684"/>
      <c r="AD260" s="1684"/>
      <c r="AE260" s="1684"/>
      <c r="AG260" s="9"/>
      <c r="AH260" s="9"/>
      <c r="AI260" s="9"/>
      <c r="AJ260" s="9"/>
      <c r="AK260" s="9"/>
      <c r="AL260" s="9"/>
      <c r="AN260" s="9" t="s">
        <v>541</v>
      </c>
      <c r="BA260" s="75"/>
    </row>
    <row r="261" spans="1:55" ht="12.75" customHeight="1">
      <c r="A261" s="35"/>
      <c r="B261" s="9"/>
      <c r="C261" s="158"/>
      <c r="D261" s="74" t="s">
        <v>343</v>
      </c>
      <c r="E261" s="9"/>
      <c r="F261" s="9"/>
      <c r="G261" s="9"/>
      <c r="H261" s="9"/>
      <c r="I261" s="9"/>
      <c r="J261" s="9"/>
      <c r="K261" s="9"/>
      <c r="L261" s="9"/>
      <c r="M261" s="1678" t="s">
        <v>342</v>
      </c>
      <c r="N261" s="1678"/>
      <c r="O261" s="1678"/>
      <c r="P261" s="1678"/>
      <c r="Q261" s="1678"/>
      <c r="R261" s="1678"/>
      <c r="S261" s="1678"/>
      <c r="T261" s="1678"/>
      <c r="U261" s="74" t="s">
        <v>1326</v>
      </c>
      <c r="AA261" s="1681" t="s">
        <v>2304</v>
      </c>
      <c r="AB261" s="1835"/>
      <c r="AC261" s="1835"/>
      <c r="AD261" s="1835"/>
      <c r="AE261" s="1835"/>
      <c r="AF261" s="1835"/>
      <c r="AG261" s="1835"/>
      <c r="AH261" s="1835"/>
      <c r="AI261" s="1835"/>
      <c r="AJ261" s="1835"/>
      <c r="AK261" s="1835"/>
      <c r="AN261" s="9" t="s">
        <v>859</v>
      </c>
      <c r="BA261" s="75"/>
    </row>
    <row r="262" spans="1:55" ht="12.75" customHeight="1">
      <c r="A262" s="41"/>
      <c r="B262" s="9"/>
      <c r="C262" s="9"/>
      <c r="D262" s="9"/>
      <c r="E262" s="9"/>
      <c r="F262" s="9"/>
      <c r="G262" s="9"/>
      <c r="H262" s="9"/>
      <c r="I262" s="9"/>
      <c r="J262" s="9"/>
      <c r="K262" s="9"/>
      <c r="L262" s="9"/>
      <c r="AG262" s="9"/>
      <c r="AH262" s="9"/>
      <c r="AI262" s="9"/>
      <c r="AJ262" s="71"/>
      <c r="BA262" s="75"/>
    </row>
    <row r="263" spans="1:55" ht="12.75" customHeight="1">
      <c r="A263" s="116"/>
      <c r="B263" s="9"/>
      <c r="C263" s="158" t="s">
        <v>54</v>
      </c>
      <c r="D263" s="71" t="s">
        <v>1400</v>
      </c>
      <c r="E263" s="71"/>
      <c r="F263" s="71"/>
      <c r="G263" s="71"/>
      <c r="H263" s="71"/>
      <c r="I263" s="71"/>
      <c r="J263" s="71"/>
      <c r="K263" s="71"/>
      <c r="L263" s="9"/>
      <c r="M263" s="1838" t="s">
        <v>2296</v>
      </c>
      <c r="N263" s="1837"/>
      <c r="O263" s="1837"/>
      <c r="P263" s="1837"/>
      <c r="Q263" s="1837"/>
      <c r="R263" s="1837"/>
      <c r="S263" s="1837"/>
      <c r="T263" s="1837"/>
      <c r="U263" s="1837"/>
      <c r="V263" s="1837"/>
      <c r="W263" s="1837"/>
      <c r="X263" s="1837"/>
      <c r="Y263" s="1837"/>
      <c r="Z263" s="1837"/>
      <c r="AA263" s="1837"/>
      <c r="AB263" s="1837"/>
      <c r="AC263" s="1837"/>
      <c r="AD263" s="1837"/>
      <c r="AE263" s="1837"/>
      <c r="AF263" s="1837" t="s">
        <v>2297</v>
      </c>
      <c r="AG263" s="1837"/>
      <c r="AH263" s="1837"/>
      <c r="AI263" s="1837"/>
      <c r="AJ263" s="1837"/>
      <c r="AK263" s="1837"/>
      <c r="BA263" s="75"/>
    </row>
    <row r="264" spans="1:55" ht="12.75" customHeight="1">
      <c r="A264" s="41"/>
      <c r="B264" s="9"/>
      <c r="C264" s="9"/>
      <c r="D264" s="71" t="s">
        <v>914</v>
      </c>
      <c r="E264" s="71"/>
      <c r="F264" s="71"/>
      <c r="G264" s="71"/>
      <c r="H264" s="71"/>
      <c r="I264" s="71"/>
      <c r="J264" s="71"/>
      <c r="K264" s="71"/>
      <c r="L264" s="9"/>
      <c r="M264" s="1630" t="s">
        <v>2299</v>
      </c>
      <c r="N264" s="1836"/>
      <c r="O264" s="1836"/>
      <c r="P264" s="1836"/>
      <c r="Q264" s="1836"/>
      <c r="R264" s="1836"/>
      <c r="S264" s="1836"/>
      <c r="T264" s="1836"/>
      <c r="U264" s="1836"/>
      <c r="V264" s="1836"/>
      <c r="W264" s="1836"/>
      <c r="X264" s="1836"/>
      <c r="Y264" s="1836"/>
      <c r="Z264" s="1836"/>
      <c r="AA264" s="1836"/>
      <c r="AB264" s="1836"/>
      <c r="AC264" s="1836"/>
      <c r="AD264" s="1836"/>
      <c r="AE264" s="1836"/>
      <c r="AL264" s="9"/>
      <c r="BA264" s="75"/>
    </row>
    <row r="265" spans="1:55" ht="12.75" customHeight="1">
      <c r="A265" s="41"/>
      <c r="B265" s="9"/>
      <c r="C265" s="9"/>
      <c r="D265" s="71" t="s">
        <v>953</v>
      </c>
      <c r="E265" s="71"/>
      <c r="M265" s="1630" t="s">
        <v>2300</v>
      </c>
      <c r="N265" s="1836"/>
      <c r="O265" s="1836"/>
      <c r="P265" s="1836"/>
      <c r="Q265" s="1836"/>
      <c r="R265" s="1836"/>
      <c r="S265" s="1836"/>
      <c r="T265" s="1836"/>
      <c r="V265" s="73" t="s">
        <v>915</v>
      </c>
      <c r="W265" s="1679" t="s">
        <v>2290</v>
      </c>
      <c r="X265" s="1613"/>
      <c r="Y265" s="71" t="s">
        <v>956</v>
      </c>
      <c r="AC265" s="1836">
        <v>95438</v>
      </c>
      <c r="AD265" s="1836"/>
      <c r="AE265" s="1836"/>
      <c r="BA265" s="75"/>
    </row>
    <row r="266" spans="1:55" ht="12.75" customHeight="1">
      <c r="A266" s="41"/>
      <c r="B266" s="9"/>
      <c r="C266" s="9"/>
      <c r="D266" s="74" t="s">
        <v>916</v>
      </c>
      <c r="E266" s="9"/>
      <c r="F266" s="9"/>
      <c r="G266" s="9"/>
      <c r="H266" s="9"/>
      <c r="I266" s="9"/>
      <c r="J266" s="9"/>
      <c r="K266" s="9"/>
      <c r="L266" s="41"/>
      <c r="M266" s="1630" t="s">
        <v>2301</v>
      </c>
      <c r="N266" s="1836"/>
      <c r="O266" s="1836"/>
      <c r="P266" s="1836"/>
      <c r="Q266" s="1836"/>
      <c r="R266" s="1836"/>
      <c r="S266" s="1836"/>
      <c r="T266" s="1836"/>
      <c r="U266" s="1836"/>
      <c r="V266" s="1836"/>
      <c r="W266" s="1836"/>
      <c r="X266" s="1836"/>
      <c r="Y266" s="1836"/>
      <c r="Z266" s="1836"/>
      <c r="AA266" s="1836"/>
      <c r="AB266" s="1836"/>
      <c r="AC266" s="1836"/>
      <c r="AD266" s="1836"/>
      <c r="AE266" s="1836"/>
      <c r="AJ266" s="9"/>
      <c r="AK266" s="9"/>
      <c r="AL266" s="9"/>
      <c r="BA266" s="75"/>
    </row>
    <row r="267" spans="1:55" ht="12.75" customHeight="1">
      <c r="A267" s="41"/>
      <c r="B267" s="9"/>
      <c r="C267" s="9"/>
      <c r="D267" s="74" t="s">
        <v>917</v>
      </c>
      <c r="E267" s="9"/>
      <c r="F267" s="9"/>
      <c r="M267" s="1676" t="s">
        <v>2302</v>
      </c>
      <c r="N267" s="1677"/>
      <c r="O267" s="1677"/>
      <c r="P267" s="1677"/>
      <c r="Q267" s="1677"/>
      <c r="R267" s="1677"/>
      <c r="S267" s="9" t="s">
        <v>445</v>
      </c>
      <c r="T267" s="9"/>
      <c r="U267" s="1613">
        <v>206</v>
      </c>
      <c r="V267" s="1613"/>
      <c r="W267" s="1613"/>
      <c r="X267" s="9" t="s">
        <v>918</v>
      </c>
      <c r="Z267" s="1677"/>
      <c r="AA267" s="1677"/>
      <c r="AB267" s="1677"/>
      <c r="AC267" s="1677"/>
      <c r="AD267" s="1677"/>
      <c r="AE267" s="1677"/>
    </row>
    <row r="268" spans="1:55" ht="12.75" customHeight="1">
      <c r="A268" s="41"/>
      <c r="B268" s="9"/>
      <c r="C268" s="9"/>
      <c r="D268" s="74" t="s">
        <v>919</v>
      </c>
      <c r="E268" s="9"/>
      <c r="F268" s="9"/>
      <c r="M268" s="1684" t="s">
        <v>2303</v>
      </c>
      <c r="N268" s="1684"/>
      <c r="O268" s="1684"/>
      <c r="P268" s="1684"/>
      <c r="Q268" s="1684"/>
      <c r="R268" s="1684"/>
      <c r="S268" s="1684"/>
      <c r="T268" s="1684"/>
      <c r="U268" s="1684"/>
      <c r="V268" s="1684"/>
      <c r="W268" s="1684"/>
      <c r="X268" s="1684"/>
      <c r="Y268" s="1684"/>
      <c r="Z268" s="1684"/>
      <c r="AA268" s="1684"/>
      <c r="AB268" s="1684"/>
      <c r="AC268" s="1684"/>
      <c r="AD268" s="1684"/>
      <c r="AE268" s="1684"/>
      <c r="AG268" s="9"/>
      <c r="AH268" s="9"/>
      <c r="AI268" s="9"/>
      <c r="AJ268" s="9"/>
      <c r="AK268" s="9"/>
      <c r="AL268" s="9"/>
      <c r="BA268" s="75"/>
    </row>
    <row r="269" spans="1:55" ht="12.75" customHeight="1">
      <c r="A269" s="35"/>
      <c r="B269" s="9"/>
      <c r="C269" s="158"/>
      <c r="D269" s="74" t="s">
        <v>343</v>
      </c>
      <c r="E269" s="9"/>
      <c r="F269" s="9"/>
      <c r="G269" s="9"/>
      <c r="H269" s="9"/>
      <c r="I269" s="9"/>
      <c r="J269" s="9"/>
      <c r="K269" s="9"/>
      <c r="L269" s="9"/>
      <c r="M269" s="1678" t="s">
        <v>342</v>
      </c>
      <c r="N269" s="1678"/>
      <c r="O269" s="1678"/>
      <c r="P269" s="1678"/>
      <c r="Q269" s="1678"/>
      <c r="R269" s="1678"/>
      <c r="S269" s="1678"/>
      <c r="T269" s="1678"/>
      <c r="U269" s="74" t="s">
        <v>1326</v>
      </c>
      <c r="AA269" s="1681" t="s">
        <v>2305</v>
      </c>
      <c r="AB269" s="1835"/>
      <c r="AC269" s="1835"/>
      <c r="AD269" s="1835"/>
      <c r="AE269" s="1835"/>
      <c r="AF269" s="1835"/>
      <c r="AG269" s="1835"/>
      <c r="AH269" s="1835"/>
      <c r="AI269" s="1835"/>
      <c r="AJ269" s="1835"/>
      <c r="AK269" s="1835"/>
      <c r="AL269" s="72"/>
      <c r="BA269" s="75"/>
    </row>
    <row r="270" spans="1:55" ht="12.75" customHeight="1">
      <c r="A270" s="35"/>
      <c r="B270" s="9"/>
      <c r="C270" s="158"/>
      <c r="D270" s="74"/>
      <c r="E270" s="9"/>
      <c r="F270" s="9"/>
      <c r="G270" s="9"/>
      <c r="H270" s="9"/>
      <c r="I270" s="9"/>
      <c r="J270" s="9"/>
      <c r="K270" s="9"/>
      <c r="L270" s="9"/>
      <c r="M270" s="19"/>
      <c r="N270" s="19"/>
      <c r="O270" s="19"/>
      <c r="P270" s="19"/>
      <c r="Q270" s="19"/>
      <c r="R270" s="19"/>
      <c r="S270" s="19"/>
      <c r="T270" s="19"/>
      <c r="U270" s="449"/>
      <c r="V270" s="449"/>
      <c r="W270" s="449"/>
      <c r="X270" s="449"/>
      <c r="Y270" s="449"/>
      <c r="Z270" s="449"/>
      <c r="AA270" s="449"/>
      <c r="AB270" s="449"/>
      <c r="AC270" s="449"/>
      <c r="AD270" s="449"/>
      <c r="AE270" s="9"/>
      <c r="AF270" s="9"/>
      <c r="AG270" s="9"/>
      <c r="AH270" s="9"/>
      <c r="AI270" s="9"/>
      <c r="AJ270" s="9"/>
      <c r="AK270" s="9"/>
      <c r="AL270" s="72"/>
      <c r="BA270" s="75"/>
    </row>
    <row r="271" spans="1:55" ht="12.75" customHeight="1">
      <c r="A271" s="35"/>
      <c r="B271" s="9"/>
      <c r="C271" s="158" t="s">
        <v>2178</v>
      </c>
      <c r="D271" s="71" t="s">
        <v>340</v>
      </c>
      <c r="E271" s="71"/>
      <c r="F271" s="71"/>
      <c r="G271" s="71"/>
      <c r="H271" s="71"/>
      <c r="I271" s="71"/>
      <c r="J271" s="71"/>
      <c r="K271" s="71"/>
      <c r="L271" s="9"/>
      <c r="M271" s="1837"/>
      <c r="N271" s="1837"/>
      <c r="O271" s="1837"/>
      <c r="P271" s="1837"/>
      <c r="Q271" s="1837"/>
      <c r="R271" s="1837"/>
      <c r="S271" s="1837"/>
      <c r="T271" s="1837"/>
      <c r="U271" s="1837"/>
      <c r="V271" s="1837"/>
      <c r="W271" s="1837"/>
      <c r="X271" s="1837"/>
      <c r="Y271" s="1837"/>
      <c r="Z271" s="1837"/>
      <c r="AA271" s="1837"/>
      <c r="AB271" s="1837"/>
      <c r="AC271" s="1837"/>
      <c r="AD271" s="1837"/>
      <c r="AE271" s="1837"/>
      <c r="AF271" s="1837" t="s">
        <v>194</v>
      </c>
      <c r="AG271" s="1837"/>
      <c r="AH271" s="1837"/>
      <c r="AI271" s="1837"/>
      <c r="AJ271" s="1837"/>
      <c r="AK271" s="1837"/>
      <c r="AL271" s="72"/>
      <c r="BA271" s="75"/>
    </row>
    <row r="272" spans="1:55" ht="12.75" customHeight="1">
      <c r="A272" s="35"/>
      <c r="B272" s="9"/>
      <c r="C272" s="9"/>
      <c r="D272" s="71" t="s">
        <v>914</v>
      </c>
      <c r="E272" s="71"/>
      <c r="F272" s="71"/>
      <c r="G272" s="71"/>
      <c r="H272" s="71"/>
      <c r="I272" s="71"/>
      <c r="J272" s="71"/>
      <c r="K272" s="71"/>
      <c r="L272" s="9"/>
      <c r="M272" s="1836"/>
      <c r="N272" s="1836"/>
      <c r="O272" s="1836"/>
      <c r="P272" s="1836"/>
      <c r="Q272" s="1836"/>
      <c r="R272" s="1836"/>
      <c r="S272" s="1836"/>
      <c r="T272" s="1836"/>
      <c r="U272" s="1836"/>
      <c r="V272" s="1836"/>
      <c r="W272" s="1836"/>
      <c r="X272" s="1836"/>
      <c r="Y272" s="1836"/>
      <c r="Z272" s="1836"/>
      <c r="AA272" s="1836"/>
      <c r="AB272" s="1836"/>
      <c r="AC272" s="1836"/>
      <c r="AD272" s="1836"/>
      <c r="AE272" s="1836"/>
      <c r="AL272" s="72"/>
      <c r="BA272" s="75"/>
    </row>
    <row r="273" spans="1:53" ht="12.75" customHeight="1">
      <c r="A273" s="35"/>
      <c r="B273" s="9"/>
      <c r="C273" s="9"/>
      <c r="D273" s="71" t="s">
        <v>953</v>
      </c>
      <c r="E273" s="71"/>
      <c r="M273" s="1836"/>
      <c r="N273" s="1836"/>
      <c r="O273" s="1836"/>
      <c r="P273" s="1836"/>
      <c r="Q273" s="1836"/>
      <c r="R273" s="1836"/>
      <c r="S273" s="1836"/>
      <c r="T273" s="1836"/>
      <c r="V273" s="73" t="s">
        <v>915</v>
      </c>
      <c r="W273" s="1613"/>
      <c r="X273" s="1613"/>
      <c r="Y273" s="71" t="s">
        <v>956</v>
      </c>
      <c r="AC273" s="1836"/>
      <c r="AD273" s="1836"/>
      <c r="AE273" s="1836"/>
      <c r="AL273" s="72"/>
      <c r="BA273" s="75"/>
    </row>
    <row r="274" spans="1:53" ht="12.75" customHeight="1">
      <c r="A274" s="35"/>
      <c r="B274" s="9"/>
      <c r="C274" s="9"/>
      <c r="D274" s="74" t="s">
        <v>916</v>
      </c>
      <c r="E274" s="9"/>
      <c r="F274" s="9"/>
      <c r="G274" s="9"/>
      <c r="H274" s="9"/>
      <c r="I274" s="9"/>
      <c r="J274" s="9"/>
      <c r="K274" s="9"/>
      <c r="L274" s="41"/>
      <c r="M274" s="1836"/>
      <c r="N274" s="1836"/>
      <c r="O274" s="1836"/>
      <c r="P274" s="1836"/>
      <c r="Q274" s="1836"/>
      <c r="R274" s="1836"/>
      <c r="S274" s="1836"/>
      <c r="T274" s="1836"/>
      <c r="U274" s="1836"/>
      <c r="V274" s="1836"/>
      <c r="W274" s="1836"/>
      <c r="X274" s="1836"/>
      <c r="Y274" s="1836"/>
      <c r="Z274" s="1836"/>
      <c r="AA274" s="1836"/>
      <c r="AB274" s="1836"/>
      <c r="AC274" s="1836"/>
      <c r="AD274" s="1836"/>
      <c r="AE274" s="1836"/>
      <c r="AJ274" s="9"/>
      <c r="AK274" s="9"/>
      <c r="AL274" s="72"/>
      <c r="BA274" s="75"/>
    </row>
    <row r="275" spans="1:53" ht="12.75" customHeight="1">
      <c r="A275" s="35"/>
      <c r="B275" s="9"/>
      <c r="C275" s="9"/>
      <c r="D275" s="74" t="s">
        <v>917</v>
      </c>
      <c r="E275" s="9"/>
      <c r="F275" s="9"/>
      <c r="M275" s="1677"/>
      <c r="N275" s="1677"/>
      <c r="O275" s="1677"/>
      <c r="P275" s="1677"/>
      <c r="Q275" s="1677"/>
      <c r="R275" s="1677"/>
      <c r="S275" s="9" t="s">
        <v>445</v>
      </c>
      <c r="T275" s="9"/>
      <c r="U275" s="1613"/>
      <c r="V275" s="1613"/>
      <c r="W275" s="1613"/>
      <c r="X275" s="9" t="s">
        <v>918</v>
      </c>
      <c r="Z275" s="1677"/>
      <c r="AA275" s="1677"/>
      <c r="AB275" s="1677"/>
      <c r="AC275" s="1677"/>
      <c r="AD275" s="1677"/>
      <c r="AE275" s="1677"/>
      <c r="AL275" s="72"/>
      <c r="BA275" s="75"/>
    </row>
    <row r="276" spans="1:53" ht="12.75" customHeight="1">
      <c r="A276" s="35"/>
      <c r="B276" s="9"/>
      <c r="C276" s="9"/>
      <c r="D276" s="74" t="s">
        <v>919</v>
      </c>
      <c r="E276" s="9"/>
      <c r="F276" s="9"/>
      <c r="M276" s="1684"/>
      <c r="N276" s="1684"/>
      <c r="O276" s="1684"/>
      <c r="P276" s="1684"/>
      <c r="Q276" s="1684"/>
      <c r="R276" s="1684"/>
      <c r="S276" s="1684"/>
      <c r="T276" s="1684"/>
      <c r="U276" s="1684"/>
      <c r="V276" s="1684"/>
      <c r="W276" s="1684"/>
      <c r="X276" s="1684"/>
      <c r="Y276" s="1684"/>
      <c r="Z276" s="1684"/>
      <c r="AA276" s="1684"/>
      <c r="AB276" s="1684"/>
      <c r="AC276" s="1684"/>
      <c r="AD276" s="1684"/>
      <c r="AE276" s="1684"/>
      <c r="AG276" s="9"/>
      <c r="AH276" s="9"/>
      <c r="AI276" s="9"/>
      <c r="AJ276" s="9"/>
      <c r="AK276" s="9"/>
      <c r="AL276" s="72"/>
      <c r="BA276" s="75"/>
    </row>
    <row r="277" spans="1:53" ht="12.75" customHeight="1">
      <c r="A277" s="35"/>
      <c r="B277" s="9"/>
      <c r="C277" s="158"/>
      <c r="D277" s="74" t="s">
        <v>343</v>
      </c>
      <c r="E277" s="9"/>
      <c r="F277" s="9"/>
      <c r="G277" s="9"/>
      <c r="H277" s="9"/>
      <c r="I277" s="9"/>
      <c r="J277" s="9"/>
      <c r="K277" s="9"/>
      <c r="L277" s="9"/>
      <c r="M277" s="1678" t="s">
        <v>194</v>
      </c>
      <c r="N277" s="1678"/>
      <c r="O277" s="1678"/>
      <c r="P277" s="1678"/>
      <c r="Q277" s="1678"/>
      <c r="R277" s="1678"/>
      <c r="S277" s="1678"/>
      <c r="T277" s="1678"/>
      <c r="U277" s="74" t="s">
        <v>1326</v>
      </c>
      <c r="AA277" s="1835"/>
      <c r="AB277" s="1835"/>
      <c r="AC277" s="1835"/>
      <c r="AD277" s="1835"/>
      <c r="AE277" s="1835"/>
      <c r="AF277" s="1835"/>
      <c r="AG277" s="1835"/>
      <c r="AH277" s="1835"/>
      <c r="AI277" s="1835"/>
      <c r="AJ277" s="1835"/>
      <c r="AK277" s="1835"/>
      <c r="AL277" s="72"/>
      <c r="BA277" s="75"/>
    </row>
    <row r="278" spans="1:53" ht="12.75" customHeight="1">
      <c r="A278" s="35"/>
      <c r="B278" s="9"/>
      <c r="C278" s="158"/>
      <c r="D278" s="74"/>
      <c r="E278" s="9"/>
      <c r="F278" s="9"/>
      <c r="G278" s="9"/>
      <c r="H278" s="9"/>
      <c r="I278" s="9"/>
      <c r="J278" s="9"/>
      <c r="K278" s="9"/>
      <c r="L278" s="9"/>
      <c r="M278" s="19"/>
      <c r="N278" s="19"/>
      <c r="O278" s="19"/>
      <c r="P278" s="19"/>
      <c r="Q278" s="19"/>
      <c r="R278" s="19"/>
      <c r="S278" s="19"/>
      <c r="T278" s="19"/>
      <c r="U278" s="449"/>
      <c r="V278" s="449"/>
      <c r="W278" s="449"/>
      <c r="X278" s="449"/>
      <c r="Y278" s="449"/>
      <c r="Z278" s="449"/>
      <c r="AA278" s="449"/>
      <c r="AB278" s="449"/>
      <c r="AC278" s="449"/>
      <c r="AD278" s="449"/>
      <c r="AE278" s="9"/>
      <c r="AF278" s="9"/>
      <c r="AG278" s="9"/>
      <c r="AH278" s="9"/>
      <c r="AI278" s="9"/>
      <c r="AJ278" s="9"/>
      <c r="AK278" s="9"/>
      <c r="AL278" s="72"/>
      <c r="BA278" s="75"/>
    </row>
    <row r="279" spans="1:53" ht="12.75" customHeight="1">
      <c r="A279" s="41"/>
      <c r="B279" s="9"/>
      <c r="C279" s="9"/>
      <c r="D279" s="74"/>
      <c r="E279" s="9"/>
      <c r="F279" s="9"/>
      <c r="J279" s="386"/>
      <c r="K279" s="449"/>
      <c r="L279" s="449"/>
      <c r="M279" s="449"/>
      <c r="N279" s="449"/>
      <c r="O279" s="449"/>
      <c r="P279" s="449"/>
      <c r="Q279" s="449"/>
      <c r="R279" s="449"/>
      <c r="S279" s="449"/>
      <c r="T279" s="449"/>
      <c r="U279" s="449"/>
      <c r="V279" s="449"/>
      <c r="W279" s="449"/>
      <c r="X279" s="449"/>
      <c r="Y279" s="449"/>
      <c r="Z279" s="788" t="s">
        <v>1399</v>
      </c>
      <c r="AA279" s="789"/>
      <c r="AB279" s="789"/>
      <c r="AC279" s="789"/>
      <c r="AD279" s="318"/>
      <c r="AE279" s="318"/>
      <c r="AF279" s="318"/>
      <c r="AG279" s="318"/>
      <c r="AH279" s="318"/>
      <c r="AI279" s="318"/>
      <c r="AJ279" s="318"/>
      <c r="AK279" s="790"/>
      <c r="AL279" s="108"/>
      <c r="BA279" s="75"/>
    </row>
    <row r="280" spans="1:53" ht="12.75" customHeight="1">
      <c r="A280" s="153" t="s">
        <v>746</v>
      </c>
      <c r="B280" s="9"/>
      <c r="C280" s="63" t="s">
        <v>559</v>
      </c>
      <c r="D280" s="9"/>
      <c r="E280" s="9"/>
      <c r="F280" s="9"/>
      <c r="G280" s="9"/>
      <c r="H280" s="9"/>
      <c r="I280" s="9"/>
      <c r="J280" s="9"/>
      <c r="K280" s="9"/>
      <c r="L280" s="9"/>
      <c r="M280" s="289"/>
      <c r="N280" s="289"/>
      <c r="O280" s="289"/>
      <c r="P280" s="289"/>
      <c r="Q280" s="289"/>
      <c r="T280" s="1849" t="str">
        <f>BB258</f>
        <v>Nonprofit</v>
      </c>
      <c r="U280" s="1849"/>
      <c r="V280" s="1849"/>
      <c r="W280" s="1849"/>
      <c r="X280" s="1849"/>
      <c r="Z280" s="791" t="s">
        <v>1189</v>
      </c>
      <c r="AA280" s="37"/>
      <c r="AB280" s="37"/>
      <c r="AC280" s="37"/>
      <c r="AD280" s="37"/>
      <c r="AE280" s="37"/>
      <c r="AF280" s="71"/>
      <c r="AG280" s="71"/>
      <c r="AH280" s="71"/>
      <c r="AI280" s="71"/>
      <c r="AJ280" s="71"/>
      <c r="AK280" s="37"/>
      <c r="AL280" s="115"/>
      <c r="BA280" s="75"/>
    </row>
    <row r="281" spans="1:53" ht="12.75" customHeight="1">
      <c r="A281" s="63"/>
      <c r="B281" s="9"/>
      <c r="C281" s="63"/>
      <c r="I281" s="9"/>
      <c r="J281" s="9"/>
      <c r="K281" s="9"/>
      <c r="L281" s="9"/>
      <c r="M281" s="289"/>
      <c r="N281" s="289"/>
      <c r="O281" s="289"/>
      <c r="P281" s="289"/>
      <c r="Q281" s="289"/>
      <c r="T281" s="9"/>
      <c r="U281" s="9"/>
      <c r="V281" s="9"/>
      <c r="W281" s="76"/>
      <c r="Z281" s="792" t="s">
        <v>1398</v>
      </c>
      <c r="AA281" s="94"/>
      <c r="AB281" s="94"/>
      <c r="AC281" s="94"/>
      <c r="AD281" s="94"/>
      <c r="AE281" s="94"/>
      <c r="AF281" s="316"/>
      <c r="AG281" s="316"/>
      <c r="AH281" s="316"/>
      <c r="AI281" s="316"/>
      <c r="AJ281" s="316"/>
      <c r="AK281" s="94"/>
      <c r="AL281" s="95"/>
      <c r="BA281" s="75"/>
    </row>
    <row r="282" spans="1:53" ht="12.75" customHeight="1">
      <c r="A282" s="153" t="s">
        <v>747</v>
      </c>
      <c r="B282" s="9"/>
      <c r="C282" s="63" t="s">
        <v>858</v>
      </c>
      <c r="D282" s="9"/>
      <c r="E282" s="9"/>
      <c r="F282" s="9"/>
      <c r="G282" s="9"/>
      <c r="H282" s="9"/>
      <c r="I282" s="9"/>
      <c r="J282" s="9"/>
      <c r="K282" s="9"/>
      <c r="L282" s="9"/>
      <c r="M282" s="9"/>
      <c r="N282" s="9"/>
      <c r="O282" s="9"/>
      <c r="P282" s="9"/>
      <c r="Q282" s="9"/>
      <c r="R282" s="9"/>
      <c r="S282" s="9"/>
      <c r="T282" s="9"/>
      <c r="U282" s="9"/>
      <c r="V282" s="9"/>
      <c r="W282" s="9"/>
      <c r="Z282" s="78"/>
      <c r="AD282" s="9"/>
      <c r="AE282" s="9"/>
      <c r="AF282" s="9"/>
      <c r="AG282" s="9"/>
      <c r="AH282" s="9"/>
      <c r="AI282" s="9"/>
      <c r="AJ282" s="9"/>
      <c r="AK282" s="72"/>
      <c r="AL282" s="72"/>
      <c r="BA282" s="75"/>
    </row>
    <row r="283" spans="1:53" ht="12.75" customHeight="1">
      <c r="A283" s="71"/>
      <c r="B283" s="77">
        <v>0</v>
      </c>
      <c r="D283" s="1836" t="s">
        <v>541</v>
      </c>
      <c r="E283" s="1836"/>
      <c r="F283" s="1836"/>
      <c r="G283" s="1836"/>
      <c r="H283" s="1836"/>
      <c r="J283" s="17" t="s">
        <v>540</v>
      </c>
      <c r="X283" s="1747"/>
      <c r="Y283" s="1747"/>
      <c r="Z283" s="1747"/>
      <c r="AA283" s="1747"/>
      <c r="AB283" s="1747"/>
      <c r="AC283" s="1747"/>
      <c r="BA283" s="75"/>
    </row>
    <row r="284" spans="1:53" ht="12.75" customHeight="1">
      <c r="A284" s="9"/>
      <c r="B284" s="41"/>
      <c r="D284" s="78" t="s">
        <v>542</v>
      </c>
      <c r="E284" s="9"/>
      <c r="F284" s="9"/>
      <c r="G284" s="9"/>
      <c r="H284" s="9"/>
      <c r="I284" s="9"/>
      <c r="J284" s="9"/>
      <c r="K284" s="9"/>
      <c r="L284" s="9"/>
      <c r="M284" s="9"/>
      <c r="N284" s="9"/>
      <c r="O284" s="9"/>
      <c r="P284" s="9"/>
      <c r="Q284" s="9"/>
      <c r="R284" s="9"/>
      <c r="S284" s="9"/>
      <c r="T284" s="9"/>
      <c r="U284" s="9"/>
      <c r="V284" s="9"/>
      <c r="W284" s="9"/>
      <c r="X284" s="9"/>
      <c r="Y284" s="9"/>
      <c r="Z284" s="9"/>
      <c r="AA284" s="9"/>
      <c r="AH284" s="9"/>
      <c r="AI284" s="9"/>
      <c r="AJ284" s="9"/>
      <c r="AK284" s="72"/>
      <c r="AL284" s="72"/>
      <c r="BA284" s="75"/>
    </row>
    <row r="285" spans="1:53" ht="12.75" customHeight="1">
      <c r="A285" s="76"/>
      <c r="B285" s="76"/>
      <c r="C285" s="76"/>
      <c r="D285" s="76"/>
      <c r="E285" s="76"/>
      <c r="F285" s="76"/>
      <c r="G285" s="76"/>
      <c r="H285" s="76"/>
      <c r="I285" s="76"/>
      <c r="J285" s="76"/>
      <c r="K285" s="76"/>
      <c r="L285" s="76"/>
      <c r="M285" s="76"/>
      <c r="N285" s="76"/>
      <c r="O285" s="76"/>
      <c r="P285" s="76"/>
      <c r="Q285" s="76"/>
      <c r="R285" s="76"/>
      <c r="S285" s="76"/>
      <c r="T285" s="76"/>
      <c r="U285" s="74"/>
      <c r="V285" s="74"/>
      <c r="W285" s="77"/>
      <c r="X285" s="74"/>
      <c r="Y285" s="74"/>
      <c r="Z285" s="26"/>
      <c r="AA285" s="26"/>
      <c r="AB285" s="26"/>
      <c r="AC285" s="26"/>
      <c r="AD285" s="26"/>
      <c r="AE285" s="74"/>
      <c r="AK285" s="72"/>
      <c r="AL285" s="72"/>
      <c r="BA285" s="75"/>
    </row>
    <row r="286" spans="1:53" ht="12.75" customHeight="1">
      <c r="A286" s="63" t="s">
        <v>749</v>
      </c>
      <c r="B286" s="63"/>
      <c r="C286" s="63" t="s">
        <v>578</v>
      </c>
      <c r="D286" s="9"/>
      <c r="E286" s="9"/>
      <c r="F286" s="9"/>
      <c r="G286" s="9"/>
      <c r="H286" s="9"/>
      <c r="I286" s="9"/>
      <c r="J286" s="9"/>
      <c r="K286" s="9"/>
      <c r="L286" s="9"/>
      <c r="M286" s="9"/>
      <c r="N286" s="9"/>
      <c r="O286" s="9"/>
      <c r="P286" s="9"/>
      <c r="Q286" s="9"/>
      <c r="R286" s="9"/>
      <c r="S286" s="9"/>
      <c r="T286" s="9"/>
      <c r="BA286" s="75"/>
    </row>
    <row r="287" spans="1:53" ht="12.75" customHeight="1">
      <c r="D287" s="71" t="s">
        <v>560</v>
      </c>
      <c r="E287" s="71"/>
      <c r="F287" s="71"/>
      <c r="G287" s="71"/>
      <c r="H287" s="71"/>
      <c r="I287" s="71"/>
      <c r="J287" s="71"/>
      <c r="K287" s="9"/>
      <c r="L287" s="1838" t="s">
        <v>2304</v>
      </c>
      <c r="M287" s="1837"/>
      <c r="N287" s="1837"/>
      <c r="O287" s="1837"/>
      <c r="P287" s="1837"/>
      <c r="Q287" s="1837"/>
      <c r="R287" s="1837"/>
      <c r="S287" s="1837"/>
      <c r="T287" s="1837"/>
      <c r="U287" s="1837"/>
      <c r="V287" s="1837"/>
      <c r="W287" s="1837"/>
      <c r="X287" s="1837"/>
      <c r="Y287" s="1837"/>
      <c r="Z287" s="1837"/>
      <c r="AA287" s="1837"/>
      <c r="AB287" s="1837"/>
      <c r="AC287" s="1837"/>
      <c r="AD287" s="1837"/>
      <c r="AE287" s="1837"/>
      <c r="AF287" s="1837"/>
      <c r="AG287" s="1837"/>
      <c r="AH287" s="1837"/>
      <c r="AI287" s="1837"/>
      <c r="AJ287" s="1837"/>
      <c r="AK287" s="72"/>
      <c r="AL287" s="72"/>
      <c r="BA287" s="75"/>
    </row>
    <row r="288" spans="1:53" ht="12.75" customHeight="1">
      <c r="D288" s="71" t="s">
        <v>914</v>
      </c>
      <c r="E288" s="71"/>
      <c r="F288" s="71"/>
      <c r="G288" s="71"/>
      <c r="H288" s="71"/>
      <c r="I288" s="71"/>
      <c r="J288" s="71"/>
      <c r="K288" s="9"/>
      <c r="L288" s="1630" t="s">
        <v>2289</v>
      </c>
      <c r="M288" s="1836"/>
      <c r="N288" s="1836"/>
      <c r="O288" s="1836"/>
      <c r="P288" s="1836"/>
      <c r="Q288" s="1836"/>
      <c r="R288" s="1836"/>
      <c r="S288" s="1836"/>
      <c r="T288" s="1836"/>
      <c r="U288" s="1836"/>
      <c r="V288" s="1836"/>
      <c r="W288" s="1836"/>
      <c r="X288" s="1836"/>
      <c r="Y288" s="1836"/>
      <c r="Z288" s="1836"/>
      <c r="AA288" s="1836"/>
      <c r="AB288" s="1836"/>
      <c r="AC288" s="1836"/>
      <c r="AD288" s="1836"/>
      <c r="AK288" s="72"/>
      <c r="AL288" s="72"/>
      <c r="BA288" s="75"/>
    </row>
    <row r="289" spans="1:53" ht="12.75" customHeight="1">
      <c r="D289" s="71" t="s">
        <v>953</v>
      </c>
      <c r="E289" s="71"/>
      <c r="L289" s="1630" t="s">
        <v>2284</v>
      </c>
      <c r="M289" s="1836"/>
      <c r="N289" s="1836"/>
      <c r="O289" s="1836"/>
      <c r="P289" s="1836"/>
      <c r="Q289" s="1836"/>
      <c r="R289" s="1836"/>
      <c r="S289" s="1836"/>
      <c r="U289" s="73" t="s">
        <v>915</v>
      </c>
      <c r="V289" s="1679" t="s">
        <v>2290</v>
      </c>
      <c r="W289" s="1613"/>
      <c r="X289" s="71" t="s">
        <v>956</v>
      </c>
      <c r="AB289" s="1836">
        <v>94612</v>
      </c>
      <c r="AC289" s="1836"/>
      <c r="AD289" s="1836"/>
      <c r="AK289" s="72"/>
      <c r="AL289" s="72"/>
      <c r="BA289" s="75"/>
    </row>
    <row r="290" spans="1:53" ht="12.75" customHeight="1">
      <c r="D290" s="74" t="s">
        <v>916</v>
      </c>
      <c r="E290" s="9"/>
      <c r="F290" s="9"/>
      <c r="G290" s="9"/>
      <c r="H290" s="9"/>
      <c r="I290" s="9"/>
      <c r="J290" s="9"/>
      <c r="K290" s="41"/>
      <c r="L290" s="1630" t="s">
        <v>2306</v>
      </c>
      <c r="M290" s="1836"/>
      <c r="N290" s="1836"/>
      <c r="O290" s="1836"/>
      <c r="P290" s="1836"/>
      <c r="Q290" s="1836"/>
      <c r="R290" s="1836"/>
      <c r="S290" s="1836"/>
      <c r="T290" s="1836"/>
      <c r="U290" s="1836"/>
      <c r="V290" s="1836"/>
      <c r="W290" s="1836"/>
      <c r="X290" s="1836"/>
      <c r="Y290" s="1836"/>
      <c r="Z290" s="1836"/>
      <c r="AA290" s="1836"/>
      <c r="AB290" s="1836"/>
      <c r="AC290" s="1836"/>
      <c r="AD290" s="1836"/>
      <c r="AI290" s="9"/>
      <c r="AJ290" s="9"/>
      <c r="AK290" s="72"/>
      <c r="AL290" s="72"/>
      <c r="BA290" s="75"/>
    </row>
    <row r="291" spans="1:53" ht="12.75" customHeight="1">
      <c r="D291" s="74" t="s">
        <v>917</v>
      </c>
      <c r="E291" s="9"/>
      <c r="F291" s="9"/>
      <c r="L291" s="1676" t="s">
        <v>2307</v>
      </c>
      <c r="M291" s="1677"/>
      <c r="N291" s="1677"/>
      <c r="O291" s="1677"/>
      <c r="P291" s="1677"/>
      <c r="Q291" s="1677"/>
      <c r="R291" s="9" t="s">
        <v>445</v>
      </c>
      <c r="S291" s="9"/>
      <c r="T291" s="1613"/>
      <c r="U291" s="1613"/>
      <c r="V291" s="1613"/>
      <c r="W291" s="9" t="s">
        <v>918</v>
      </c>
      <c r="Y291" s="1676" t="s">
        <v>2293</v>
      </c>
      <c r="Z291" s="1677"/>
      <c r="AA291" s="1677"/>
      <c r="AB291" s="1677"/>
      <c r="AC291" s="1677"/>
      <c r="AD291" s="1677"/>
      <c r="BA291" s="75"/>
    </row>
    <row r="292" spans="1:53" ht="12.75" customHeight="1">
      <c r="D292" s="74" t="s">
        <v>919</v>
      </c>
      <c r="E292" s="9"/>
      <c r="F292" s="9"/>
      <c r="L292" s="1684" t="s">
        <v>2308</v>
      </c>
      <c r="M292" s="1684"/>
      <c r="N292" s="1684"/>
      <c r="O292" s="1684"/>
      <c r="P292" s="1684"/>
      <c r="Q292" s="1684"/>
      <c r="R292" s="1684"/>
      <c r="S292" s="1684"/>
      <c r="T292" s="1684"/>
      <c r="U292" s="1684"/>
      <c r="V292" s="1684"/>
      <c r="W292" s="1684"/>
      <c r="X292" s="1684"/>
      <c r="Y292" s="1684"/>
      <c r="Z292" s="1684"/>
      <c r="AA292" s="1684"/>
      <c r="AB292" s="1684"/>
      <c r="AC292" s="1684"/>
      <c r="AD292" s="1684"/>
      <c r="AF292" s="9"/>
      <c r="AG292" s="9"/>
      <c r="AH292" s="9"/>
      <c r="AI292" s="9"/>
      <c r="AJ292" s="9"/>
      <c r="BA292" s="75"/>
    </row>
    <row r="293" spans="1:53" ht="12.75" customHeight="1">
      <c r="D293" s="72" t="s">
        <v>579</v>
      </c>
      <c r="E293" s="72"/>
      <c r="F293" s="72"/>
      <c r="G293" s="72"/>
      <c r="H293" s="72"/>
      <c r="I293" s="72"/>
      <c r="L293" s="1679" t="s">
        <v>2309</v>
      </c>
      <c r="M293" s="1679"/>
      <c r="N293" s="1679"/>
      <c r="O293" s="1679"/>
      <c r="P293" s="1679"/>
      <c r="Q293" s="1679"/>
      <c r="R293" s="1679"/>
      <c r="S293" s="1679"/>
      <c r="T293" s="1679"/>
      <c r="U293" s="1679"/>
      <c r="V293" s="1679"/>
      <c r="W293" s="1679"/>
      <c r="X293" s="1679"/>
      <c r="Y293" s="1679"/>
      <c r="Z293" s="1679"/>
      <c r="AA293" s="1679"/>
      <c r="AB293" s="1679"/>
      <c r="AC293" s="1679"/>
      <c r="AD293" s="1679"/>
      <c r="AK293" s="72"/>
      <c r="AL293" s="72"/>
      <c r="BA293" s="75"/>
    </row>
    <row r="294" spans="1:53" ht="12.75" customHeight="1">
      <c r="L294" s="47" t="s">
        <v>595</v>
      </c>
      <c r="BA294" s="75"/>
    </row>
    <row r="295" spans="1:53" ht="12.75" customHeight="1">
      <c r="A295" s="1840" t="s">
        <v>930</v>
      </c>
      <c r="B295" s="1840"/>
      <c r="C295" s="1840"/>
      <c r="D295" s="1840"/>
      <c r="E295" s="1840"/>
      <c r="F295" s="1840"/>
      <c r="G295" s="1840"/>
      <c r="H295" s="1840"/>
      <c r="I295" s="1840"/>
      <c r="J295" s="1840"/>
      <c r="K295" s="1840"/>
      <c r="L295" s="1840"/>
      <c r="M295" s="1840"/>
      <c r="N295" s="1840"/>
      <c r="O295" s="1840"/>
      <c r="P295" s="1840"/>
      <c r="Q295" s="1840"/>
      <c r="R295" s="1840"/>
      <c r="S295" s="1840"/>
      <c r="T295" s="1840"/>
      <c r="U295" s="1840"/>
      <c r="V295" s="1840"/>
      <c r="W295" s="1840"/>
      <c r="X295" s="1840"/>
      <c r="Y295" s="1840"/>
      <c r="Z295" s="1840"/>
      <c r="AA295" s="1840"/>
      <c r="AB295" s="1840"/>
      <c r="AC295" s="1840"/>
      <c r="AD295" s="1840"/>
      <c r="AE295" s="1840"/>
      <c r="AF295" s="1840"/>
      <c r="AG295" s="1840"/>
      <c r="AH295" s="1840"/>
      <c r="AI295" s="1840"/>
      <c r="AJ295" s="1840"/>
      <c r="AK295" s="1840"/>
      <c r="AL295" s="1840"/>
      <c r="BA295" s="75"/>
    </row>
    <row r="296" spans="1:53" ht="12.75" customHeight="1" thickBot="1">
      <c r="A296" s="1841"/>
      <c r="B296" s="1841"/>
      <c r="C296" s="1841"/>
      <c r="D296" s="1841"/>
      <c r="E296" s="1841"/>
      <c r="F296" s="1841"/>
      <c r="G296" s="1841"/>
      <c r="H296" s="1841"/>
      <c r="I296" s="1841"/>
      <c r="J296" s="1841"/>
      <c r="K296" s="1841"/>
      <c r="L296" s="1841"/>
      <c r="M296" s="1841"/>
      <c r="N296" s="1841"/>
      <c r="O296" s="1841"/>
      <c r="P296" s="1841"/>
      <c r="Q296" s="1841"/>
      <c r="R296" s="1841"/>
      <c r="S296" s="1841"/>
      <c r="T296" s="1841"/>
      <c r="U296" s="1841"/>
      <c r="V296" s="1841"/>
      <c r="W296" s="1841"/>
      <c r="X296" s="1841"/>
      <c r="Y296" s="1841"/>
      <c r="Z296" s="1841"/>
      <c r="AA296" s="1841"/>
      <c r="AB296" s="1841"/>
      <c r="AC296" s="1841"/>
      <c r="AD296" s="1841"/>
      <c r="AE296" s="1841"/>
      <c r="AF296" s="1841"/>
      <c r="AG296" s="1841"/>
      <c r="AH296" s="1841"/>
      <c r="AI296" s="1841"/>
      <c r="AJ296" s="1841"/>
      <c r="AK296" s="1841"/>
      <c r="AL296" s="1841"/>
      <c r="BA296" s="75"/>
    </row>
    <row r="297" spans="1:53" ht="12.75" customHeight="1" thickTop="1">
      <c r="A297" s="37"/>
      <c r="B297" s="37"/>
      <c r="C297" s="37"/>
      <c r="D297" s="37"/>
      <c r="E297" s="37"/>
      <c r="F297" s="37"/>
      <c r="G297" s="3"/>
      <c r="H297" s="37"/>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74"/>
      <c r="AL297" s="80"/>
      <c r="BA297" s="75"/>
    </row>
    <row r="298" spans="1:53" ht="12.75" customHeight="1">
      <c r="A298" s="63" t="s">
        <v>393</v>
      </c>
      <c r="C298" s="63" t="s">
        <v>596</v>
      </c>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BA298" s="75"/>
    </row>
    <row r="299" spans="1:53" ht="12.75" customHeight="1">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BA299" s="75"/>
    </row>
    <row r="300" spans="1:53" ht="12.75" customHeight="1">
      <c r="B300" s="72" t="s">
        <v>597</v>
      </c>
      <c r="C300" s="72"/>
      <c r="D300" s="72"/>
      <c r="E300" s="72"/>
      <c r="F300" s="72"/>
      <c r="H300" s="1630" t="s">
        <v>2310</v>
      </c>
      <c r="I300" s="1615"/>
      <c r="J300" s="1615"/>
      <c r="K300" s="1615"/>
      <c r="L300" s="1615"/>
      <c r="M300" s="1615"/>
      <c r="N300" s="1615"/>
      <c r="O300" s="1615"/>
      <c r="P300" s="1615"/>
      <c r="Q300" s="1615"/>
      <c r="R300" s="1615"/>
      <c r="T300" s="72" t="s">
        <v>520</v>
      </c>
      <c r="V300" s="72"/>
      <c r="W300" s="72"/>
      <c r="X300" s="72"/>
      <c r="Y300" s="72"/>
      <c r="AA300" s="1630" t="s">
        <v>2367</v>
      </c>
      <c r="AB300" s="1615"/>
      <c r="AC300" s="1615"/>
      <c r="AD300" s="1615"/>
      <c r="AE300" s="1615"/>
      <c r="AF300" s="1615"/>
      <c r="AG300" s="1615"/>
      <c r="AH300" s="1615"/>
      <c r="AI300" s="1615"/>
      <c r="AJ300" s="1615"/>
      <c r="AK300" s="1615"/>
      <c r="BA300" s="75"/>
    </row>
    <row r="301" spans="1:53" ht="12.75" customHeight="1">
      <c r="B301" s="72" t="s">
        <v>724</v>
      </c>
      <c r="C301" s="72"/>
      <c r="D301" s="72"/>
      <c r="E301" s="72"/>
      <c r="F301" s="72"/>
      <c r="H301" s="1679" t="s">
        <v>2311</v>
      </c>
      <c r="I301" s="1678"/>
      <c r="J301" s="1678"/>
      <c r="K301" s="1678"/>
      <c r="L301" s="1678"/>
      <c r="M301" s="1678"/>
      <c r="N301" s="1678"/>
      <c r="O301" s="1678"/>
      <c r="P301" s="1678"/>
      <c r="Q301" s="1678"/>
      <c r="R301" s="1678"/>
      <c r="T301" s="72" t="s">
        <v>724</v>
      </c>
      <c r="V301" s="72"/>
      <c r="W301" s="72"/>
      <c r="X301" s="72"/>
      <c r="Y301" s="72"/>
      <c r="AA301" s="1679" t="s">
        <v>2368</v>
      </c>
      <c r="AB301" s="1678"/>
      <c r="AC301" s="1678"/>
      <c r="AD301" s="1678"/>
      <c r="AE301" s="1678"/>
      <c r="AF301" s="1678"/>
      <c r="AG301" s="1678"/>
      <c r="AH301" s="1678"/>
      <c r="AI301" s="1678"/>
      <c r="AJ301" s="1678"/>
      <c r="AK301" s="1678"/>
      <c r="BA301" s="75"/>
    </row>
    <row r="302" spans="1:53" ht="12.75" customHeight="1">
      <c r="B302" s="72" t="s">
        <v>725</v>
      </c>
      <c r="C302" s="72"/>
      <c r="D302" s="72"/>
      <c r="E302" s="72"/>
      <c r="F302" s="72"/>
      <c r="H302" s="1679" t="s">
        <v>2312</v>
      </c>
      <c r="I302" s="1678"/>
      <c r="J302" s="1678"/>
      <c r="K302" s="1678"/>
      <c r="L302" s="1678"/>
      <c r="M302" s="1678"/>
      <c r="N302" s="1678"/>
      <c r="O302" s="1678"/>
      <c r="P302" s="1678"/>
      <c r="Q302" s="1678"/>
      <c r="R302" s="1678"/>
      <c r="T302" s="72" t="s">
        <v>726</v>
      </c>
      <c r="V302" s="72"/>
      <c r="W302" s="72"/>
      <c r="X302" s="72"/>
      <c r="Y302" s="72"/>
      <c r="AA302" s="1679" t="s">
        <v>2312</v>
      </c>
      <c r="AB302" s="1678"/>
      <c r="AC302" s="1678"/>
      <c r="AD302" s="1678"/>
      <c r="AE302" s="1678"/>
      <c r="AF302" s="1678"/>
      <c r="AG302" s="1678"/>
      <c r="AH302" s="1678"/>
      <c r="AI302" s="1678"/>
      <c r="AJ302" s="1678"/>
      <c r="AK302" s="1678"/>
      <c r="BA302" s="75"/>
    </row>
    <row r="303" spans="1:53" ht="12.75" customHeight="1">
      <c r="B303" s="72" t="s">
        <v>916</v>
      </c>
      <c r="C303" s="72"/>
      <c r="D303" s="72"/>
      <c r="E303" s="72"/>
      <c r="F303" s="72"/>
      <c r="H303" s="1679" t="s">
        <v>2291</v>
      </c>
      <c r="I303" s="1678"/>
      <c r="J303" s="1678"/>
      <c r="K303" s="1678"/>
      <c r="L303" s="1678"/>
      <c r="M303" s="1678"/>
      <c r="N303" s="1678"/>
      <c r="O303" s="1678"/>
      <c r="P303" s="1678"/>
      <c r="Q303" s="1678"/>
      <c r="R303" s="1678"/>
      <c r="T303" s="72" t="s">
        <v>916</v>
      </c>
      <c r="V303" s="72"/>
      <c r="W303" s="72"/>
      <c r="X303" s="72"/>
      <c r="Y303" s="72"/>
      <c r="AA303" s="1679" t="s">
        <v>2369</v>
      </c>
      <c r="AB303" s="1678"/>
      <c r="AC303" s="1678"/>
      <c r="AD303" s="1678"/>
      <c r="AE303" s="1678"/>
      <c r="AF303" s="1678"/>
      <c r="AG303" s="1678"/>
      <c r="AH303" s="1678"/>
      <c r="AI303" s="1678"/>
      <c r="AJ303" s="1678"/>
      <c r="AK303" s="1678"/>
      <c r="BA303" s="75"/>
    </row>
    <row r="304" spans="1:53" ht="12.75" customHeight="1">
      <c r="B304" s="72" t="s">
        <v>917</v>
      </c>
      <c r="C304" s="72"/>
      <c r="D304" s="72"/>
      <c r="E304" s="72"/>
      <c r="F304" s="72"/>
      <c r="G304" s="72"/>
      <c r="H304" s="1681" t="s">
        <v>2313</v>
      </c>
      <c r="I304" s="1835"/>
      <c r="J304" s="1835"/>
      <c r="K304" s="1835"/>
      <c r="L304" s="1835"/>
      <c r="M304" s="1835"/>
      <c r="N304" s="9" t="s">
        <v>445</v>
      </c>
      <c r="O304" s="9"/>
      <c r="P304" s="1836"/>
      <c r="Q304" s="1836"/>
      <c r="R304" s="1836"/>
      <c r="S304" s="72"/>
      <c r="T304" s="72" t="s">
        <v>917</v>
      </c>
      <c r="V304" s="72"/>
      <c r="W304" s="72"/>
      <c r="X304" s="72"/>
      <c r="Y304" s="72"/>
      <c r="AA304" s="1681" t="s">
        <v>2370</v>
      </c>
      <c r="AB304" s="1835"/>
      <c r="AC304" s="1835"/>
      <c r="AD304" s="1835"/>
      <c r="AE304" s="1835"/>
      <c r="AF304" s="1835"/>
      <c r="AG304" s="9" t="s">
        <v>445</v>
      </c>
      <c r="AH304" s="9"/>
      <c r="AI304" s="1836"/>
      <c r="AJ304" s="1836"/>
      <c r="AK304" s="1836"/>
      <c r="BA304" s="75"/>
    </row>
    <row r="305" spans="2:53" ht="12.75" customHeight="1">
      <c r="B305" s="72" t="s">
        <v>918</v>
      </c>
      <c r="C305" s="72"/>
      <c r="D305" s="72"/>
      <c r="E305" s="72"/>
      <c r="F305" s="72"/>
      <c r="G305" s="72"/>
      <c r="H305" s="1676" t="s">
        <v>2293</v>
      </c>
      <c r="I305" s="1677"/>
      <c r="J305" s="1677"/>
      <c r="K305" s="1677"/>
      <c r="L305" s="1677"/>
      <c r="M305" s="1677"/>
      <c r="N305" s="74"/>
      <c r="O305" s="74"/>
      <c r="P305" s="76"/>
      <c r="Q305" s="76"/>
      <c r="R305" s="76"/>
      <c r="S305" s="72"/>
      <c r="T305" s="72" t="s">
        <v>918</v>
      </c>
      <c r="V305" s="72"/>
      <c r="W305" s="72"/>
      <c r="X305" s="72"/>
      <c r="Y305" s="72"/>
      <c r="AA305" s="1676" t="s">
        <v>2371</v>
      </c>
      <c r="AB305" s="1677"/>
      <c r="AC305" s="1677"/>
      <c r="AD305" s="1677"/>
      <c r="AE305" s="1677"/>
      <c r="AF305" s="1677"/>
      <c r="AG305" s="74"/>
      <c r="AH305" s="74"/>
      <c r="AI305" s="76"/>
      <c r="AJ305" s="76"/>
      <c r="AK305" s="76"/>
      <c r="BA305" s="75"/>
    </row>
    <row r="306" spans="2:53" ht="12.75" customHeight="1">
      <c r="B306" s="72" t="s">
        <v>727</v>
      </c>
      <c r="C306" s="72"/>
      <c r="D306" s="72"/>
      <c r="E306" s="72"/>
      <c r="F306" s="72"/>
      <c r="G306" s="72"/>
      <c r="H306" s="1679" t="s">
        <v>2294</v>
      </c>
      <c r="I306" s="1678"/>
      <c r="J306" s="1678"/>
      <c r="K306" s="1678"/>
      <c r="L306" s="1678"/>
      <c r="M306" s="1678"/>
      <c r="N306" s="1615"/>
      <c r="O306" s="1615"/>
      <c r="P306" s="1615"/>
      <c r="Q306" s="1615"/>
      <c r="R306" s="1615"/>
      <c r="S306" s="72"/>
      <c r="T306" s="72" t="s">
        <v>727</v>
      </c>
      <c r="V306" s="72"/>
      <c r="W306" s="72"/>
      <c r="X306" s="72"/>
      <c r="Y306" s="72"/>
      <c r="AA306" s="1679" t="s">
        <v>2372</v>
      </c>
      <c r="AB306" s="1678"/>
      <c r="AC306" s="1678"/>
      <c r="AD306" s="1678"/>
      <c r="AE306" s="1678"/>
      <c r="AF306" s="1678"/>
      <c r="AG306" s="1615"/>
      <c r="AH306" s="1615"/>
      <c r="AI306" s="1615"/>
      <c r="AJ306" s="1615"/>
      <c r="AK306" s="1615"/>
      <c r="BA306" s="75"/>
    </row>
    <row r="307" spans="2:53" ht="12.75" customHeight="1">
      <c r="B307" s="72"/>
      <c r="C307" s="72"/>
      <c r="D307" s="72"/>
      <c r="E307" s="72"/>
      <c r="F307" s="72"/>
      <c r="G307" s="72"/>
      <c r="H307" s="72"/>
      <c r="I307" s="72"/>
      <c r="J307" s="72"/>
      <c r="K307" s="72"/>
      <c r="L307" s="72"/>
      <c r="M307" s="72"/>
      <c r="N307" s="72"/>
      <c r="O307" s="72"/>
      <c r="P307" s="72"/>
      <c r="Q307" s="72"/>
      <c r="R307" s="72"/>
      <c r="S307" s="72"/>
      <c r="T307" s="72"/>
      <c r="V307" s="72"/>
      <c r="W307" s="72"/>
      <c r="X307" s="72"/>
      <c r="Y307" s="72"/>
      <c r="AA307" s="72"/>
      <c r="AB307" s="72"/>
      <c r="AC307" s="72"/>
      <c r="AD307" s="72"/>
      <c r="AE307" s="72"/>
      <c r="AF307" s="72"/>
      <c r="AG307" s="72"/>
      <c r="AH307" s="72"/>
      <c r="AI307" s="72"/>
      <c r="AJ307" s="72"/>
      <c r="AK307" s="72"/>
      <c r="BA307" s="75"/>
    </row>
    <row r="308" spans="2:53" ht="12.75" customHeight="1">
      <c r="B308" s="72" t="s">
        <v>397</v>
      </c>
      <c r="C308" s="72"/>
      <c r="D308" s="72"/>
      <c r="E308" s="72"/>
      <c r="F308" s="72"/>
      <c r="H308" s="1630" t="s">
        <v>2314</v>
      </c>
      <c r="I308" s="1615"/>
      <c r="J308" s="1615"/>
      <c r="K308" s="1615"/>
      <c r="L308" s="1615"/>
      <c r="M308" s="1615"/>
      <c r="N308" s="1615"/>
      <c r="O308" s="1615"/>
      <c r="P308" s="1615"/>
      <c r="Q308" s="1615"/>
      <c r="R308" s="1615"/>
      <c r="T308" s="72" t="s">
        <v>93</v>
      </c>
      <c r="V308" s="72"/>
      <c r="W308" s="72"/>
      <c r="X308" s="72"/>
      <c r="Y308" s="72"/>
      <c r="AA308" s="1630" t="s">
        <v>2373</v>
      </c>
      <c r="AB308" s="1615"/>
      <c r="AC308" s="1615"/>
      <c r="AD308" s="1615"/>
      <c r="AE308" s="1615"/>
      <c r="AF308" s="1615"/>
      <c r="AG308" s="1615"/>
      <c r="AH308" s="1615"/>
      <c r="AI308" s="1615"/>
      <c r="AJ308" s="1615"/>
      <c r="AK308" s="1615"/>
      <c r="BA308" s="75"/>
    </row>
    <row r="309" spans="2:53" ht="12.75" customHeight="1">
      <c r="B309" s="72" t="s">
        <v>724</v>
      </c>
      <c r="C309" s="72"/>
      <c r="D309" s="72"/>
      <c r="E309" s="72"/>
      <c r="F309" s="72"/>
      <c r="H309" s="1679" t="s">
        <v>2315</v>
      </c>
      <c r="I309" s="1678"/>
      <c r="J309" s="1678"/>
      <c r="K309" s="1678"/>
      <c r="L309" s="1678"/>
      <c r="M309" s="1678"/>
      <c r="N309" s="1678"/>
      <c r="O309" s="1678"/>
      <c r="P309" s="1678"/>
      <c r="Q309" s="1678"/>
      <c r="R309" s="1678"/>
      <c r="T309" s="72" t="s">
        <v>724</v>
      </c>
      <c r="V309" s="72"/>
      <c r="W309" s="72"/>
      <c r="X309" s="72"/>
      <c r="Y309" s="72"/>
      <c r="AA309" s="1679" t="s">
        <v>2375</v>
      </c>
      <c r="AB309" s="1678"/>
      <c r="AC309" s="1678"/>
      <c r="AD309" s="1678"/>
      <c r="AE309" s="1678"/>
      <c r="AF309" s="1678"/>
      <c r="AG309" s="1678"/>
      <c r="AH309" s="1678"/>
      <c r="AI309" s="1678"/>
      <c r="AJ309" s="1678"/>
      <c r="AK309" s="1678"/>
      <c r="BA309" s="75"/>
    </row>
    <row r="310" spans="2:53" ht="12.75" customHeight="1">
      <c r="B310" s="72" t="s">
        <v>725</v>
      </c>
      <c r="C310" s="72"/>
      <c r="D310" s="72"/>
      <c r="E310" s="72"/>
      <c r="F310" s="72"/>
      <c r="H310" s="1679" t="s">
        <v>2312</v>
      </c>
      <c r="I310" s="1678"/>
      <c r="J310" s="1678"/>
      <c r="K310" s="1678"/>
      <c r="L310" s="1678"/>
      <c r="M310" s="1678"/>
      <c r="N310" s="1678"/>
      <c r="O310" s="1678"/>
      <c r="P310" s="1678"/>
      <c r="Q310" s="1678"/>
      <c r="R310" s="1678"/>
      <c r="T310" s="72" t="s">
        <v>726</v>
      </c>
      <c r="V310" s="72"/>
      <c r="W310" s="72"/>
      <c r="X310" s="72"/>
      <c r="Y310" s="72"/>
      <c r="AA310" s="1679" t="s">
        <v>2376</v>
      </c>
      <c r="AB310" s="1678"/>
      <c r="AC310" s="1678"/>
      <c r="AD310" s="1678"/>
      <c r="AE310" s="1678"/>
      <c r="AF310" s="1678"/>
      <c r="AG310" s="1678"/>
      <c r="AH310" s="1678"/>
      <c r="AI310" s="1678"/>
      <c r="AJ310" s="1678"/>
      <c r="AK310" s="1678"/>
      <c r="BA310" s="75"/>
    </row>
    <row r="311" spans="2:53" ht="12.75" customHeight="1">
      <c r="B311" s="72" t="s">
        <v>916</v>
      </c>
      <c r="C311" s="72"/>
      <c r="D311" s="72"/>
      <c r="E311" s="72"/>
      <c r="F311" s="72"/>
      <c r="H311" s="1679" t="s">
        <v>2316</v>
      </c>
      <c r="I311" s="1678"/>
      <c r="J311" s="1678"/>
      <c r="K311" s="1678"/>
      <c r="L311" s="1678"/>
      <c r="M311" s="1678"/>
      <c r="N311" s="1678"/>
      <c r="O311" s="1678"/>
      <c r="P311" s="1678"/>
      <c r="Q311" s="1678"/>
      <c r="R311" s="1678"/>
      <c r="T311" s="72" t="s">
        <v>916</v>
      </c>
      <c r="V311" s="72"/>
      <c r="W311" s="72"/>
      <c r="X311" s="72"/>
      <c r="Y311" s="72"/>
      <c r="AA311" s="1679" t="s">
        <v>2377</v>
      </c>
      <c r="AB311" s="1678"/>
      <c r="AC311" s="1678"/>
      <c r="AD311" s="1678"/>
      <c r="AE311" s="1678"/>
      <c r="AF311" s="1678"/>
      <c r="AG311" s="1678"/>
      <c r="AH311" s="1678"/>
      <c r="AI311" s="1678"/>
      <c r="AJ311" s="1678"/>
      <c r="AK311" s="1678"/>
      <c r="BA311" s="75"/>
    </row>
    <row r="312" spans="2:53" ht="12.75" customHeight="1">
      <c r="B312" s="72" t="s">
        <v>917</v>
      </c>
      <c r="C312" s="72"/>
      <c r="D312" s="72"/>
      <c r="E312" s="72"/>
      <c r="F312" s="72"/>
      <c r="G312" s="72"/>
      <c r="H312" s="1681" t="s">
        <v>2317</v>
      </c>
      <c r="I312" s="1835"/>
      <c r="J312" s="1835"/>
      <c r="K312" s="1835"/>
      <c r="L312" s="1835"/>
      <c r="M312" s="1835"/>
      <c r="N312" s="9" t="s">
        <v>445</v>
      </c>
      <c r="O312" s="9"/>
      <c r="P312" s="1836">
        <v>4</v>
      </c>
      <c r="Q312" s="1836"/>
      <c r="R312" s="1836"/>
      <c r="S312" s="72"/>
      <c r="T312" s="72" t="s">
        <v>917</v>
      </c>
      <c r="V312" s="72"/>
      <c r="W312" s="72"/>
      <c r="X312" s="72"/>
      <c r="Y312" s="72"/>
      <c r="AA312" s="1835">
        <v>4158480649</v>
      </c>
      <c r="AB312" s="1835"/>
      <c r="AC312" s="1835"/>
      <c r="AD312" s="1835"/>
      <c r="AE312" s="1835"/>
      <c r="AF312" s="1835"/>
      <c r="AG312" s="9" t="s">
        <v>445</v>
      </c>
      <c r="AH312" s="9"/>
      <c r="AI312" s="1836"/>
      <c r="AJ312" s="1836"/>
      <c r="AK312" s="1836"/>
      <c r="BA312" s="75"/>
    </row>
    <row r="313" spans="2:53" ht="12.75" customHeight="1">
      <c r="B313" s="72" t="s">
        <v>918</v>
      </c>
      <c r="C313" s="72"/>
      <c r="D313" s="72"/>
      <c r="E313" s="72"/>
      <c r="F313" s="72"/>
      <c r="G313" s="72"/>
      <c r="H313" s="1676" t="s">
        <v>2318</v>
      </c>
      <c r="I313" s="1677"/>
      <c r="J313" s="1677"/>
      <c r="K313" s="1677"/>
      <c r="L313" s="1677"/>
      <c r="M313" s="1677"/>
      <c r="N313" s="74"/>
      <c r="O313" s="74"/>
      <c r="P313" s="76"/>
      <c r="Q313" s="76"/>
      <c r="R313" s="76"/>
      <c r="S313" s="72"/>
      <c r="T313" s="72" t="s">
        <v>918</v>
      </c>
      <c r="V313" s="72"/>
      <c r="W313" s="72"/>
      <c r="X313" s="72"/>
      <c r="Y313" s="72"/>
      <c r="AA313" s="1676" t="s">
        <v>2374</v>
      </c>
      <c r="AB313" s="1677"/>
      <c r="AC313" s="1677"/>
      <c r="AD313" s="1677"/>
      <c r="AE313" s="1677"/>
      <c r="AF313" s="1677"/>
      <c r="AG313" s="74"/>
      <c r="AH313" s="74"/>
      <c r="AI313" s="76"/>
      <c r="AJ313" s="76"/>
      <c r="AK313" s="76"/>
      <c r="BA313" s="75"/>
    </row>
    <row r="314" spans="2:53" ht="12.75" customHeight="1">
      <c r="B314" s="72" t="s">
        <v>727</v>
      </c>
      <c r="C314" s="72"/>
      <c r="D314" s="72"/>
      <c r="E314" s="72"/>
      <c r="F314" s="72"/>
      <c r="G314" s="72"/>
      <c r="H314" s="1679" t="s">
        <v>2319</v>
      </c>
      <c r="I314" s="1678"/>
      <c r="J314" s="1678"/>
      <c r="K314" s="1678"/>
      <c r="L314" s="1678"/>
      <c r="M314" s="1678"/>
      <c r="N314" s="1615"/>
      <c r="O314" s="1615"/>
      <c r="P314" s="1615"/>
      <c r="Q314" s="1615"/>
      <c r="R314" s="1615"/>
      <c r="S314" s="72"/>
      <c r="T314" s="72" t="s">
        <v>727</v>
      </c>
      <c r="V314" s="72"/>
      <c r="W314" s="72"/>
      <c r="X314" s="72"/>
      <c r="Y314" s="72"/>
      <c r="AA314" s="1679" t="s">
        <v>2378</v>
      </c>
      <c r="AB314" s="1678"/>
      <c r="AC314" s="1678"/>
      <c r="AD314" s="1678"/>
      <c r="AE314" s="1678"/>
      <c r="AF314" s="1678"/>
      <c r="AG314" s="1615"/>
      <c r="AH314" s="1615"/>
      <c r="AI314" s="1615"/>
      <c r="AJ314" s="1615"/>
      <c r="AK314" s="1615"/>
      <c r="BA314" s="75"/>
    </row>
    <row r="315" spans="2:53" ht="12.75" customHeight="1">
      <c r="BA315" s="75"/>
    </row>
    <row r="316" spans="2:53" ht="12.75" customHeight="1">
      <c r="B316" s="72" t="s">
        <v>728</v>
      </c>
      <c r="C316" s="72"/>
      <c r="D316" s="72"/>
      <c r="E316" s="72"/>
      <c r="F316" s="72"/>
      <c r="H316" s="1630" t="s">
        <v>2314</v>
      </c>
      <c r="I316" s="1615"/>
      <c r="J316" s="1615"/>
      <c r="K316" s="1615"/>
      <c r="L316" s="1615"/>
      <c r="M316" s="1615"/>
      <c r="N316" s="1615"/>
      <c r="O316" s="1615"/>
      <c r="P316" s="1615"/>
      <c r="Q316" s="1615"/>
      <c r="R316" s="1615"/>
      <c r="T316" s="9" t="s">
        <v>1284</v>
      </c>
      <c r="V316" s="72"/>
      <c r="W316" s="72"/>
      <c r="X316" s="72"/>
      <c r="Y316" s="72"/>
      <c r="AA316" s="1630" t="s">
        <v>2361</v>
      </c>
      <c r="AB316" s="1615"/>
      <c r="AC316" s="1615"/>
      <c r="AD316" s="1615"/>
      <c r="AE316" s="1615"/>
      <c r="AF316" s="1615"/>
      <c r="AG316" s="1615"/>
      <c r="AH316" s="1615"/>
      <c r="AI316" s="1615"/>
      <c r="AJ316" s="1615"/>
      <c r="AK316" s="1615"/>
      <c r="BA316" s="75"/>
    </row>
    <row r="317" spans="2:53" ht="12.75" customHeight="1">
      <c r="B317" s="72" t="s">
        <v>724</v>
      </c>
      <c r="C317" s="72"/>
      <c r="D317" s="72"/>
      <c r="E317" s="72"/>
      <c r="F317" s="72"/>
      <c r="H317" s="1679" t="s">
        <v>2320</v>
      </c>
      <c r="I317" s="1678"/>
      <c r="J317" s="1678"/>
      <c r="K317" s="1678"/>
      <c r="L317" s="1678"/>
      <c r="M317" s="1678"/>
      <c r="N317" s="1678"/>
      <c r="O317" s="1678"/>
      <c r="P317" s="1678"/>
      <c r="Q317" s="1678"/>
      <c r="R317" s="1678"/>
      <c r="T317" s="72" t="s">
        <v>724</v>
      </c>
      <c r="V317" s="72"/>
      <c r="W317" s="72"/>
      <c r="X317" s="72"/>
      <c r="Y317" s="72"/>
      <c r="AA317" s="1679" t="s">
        <v>2362</v>
      </c>
      <c r="AB317" s="1678"/>
      <c r="AC317" s="1678"/>
      <c r="AD317" s="1678"/>
      <c r="AE317" s="1678"/>
      <c r="AF317" s="1678"/>
      <c r="AG317" s="1678"/>
      <c r="AH317" s="1678"/>
      <c r="AI317" s="1678"/>
      <c r="AJ317" s="1678"/>
      <c r="AK317" s="1678"/>
      <c r="BA317" s="75"/>
    </row>
    <row r="318" spans="2:53" ht="12.75" customHeight="1">
      <c r="B318" s="72" t="s">
        <v>725</v>
      </c>
      <c r="C318" s="72"/>
      <c r="D318" s="72"/>
      <c r="E318" s="72"/>
      <c r="F318" s="72"/>
      <c r="H318" s="1678"/>
      <c r="I318" s="1678"/>
      <c r="J318" s="1678"/>
      <c r="K318" s="1678"/>
      <c r="L318" s="1678"/>
      <c r="M318" s="1678"/>
      <c r="N318" s="1678"/>
      <c r="O318" s="1678"/>
      <c r="P318" s="1678"/>
      <c r="Q318" s="1678"/>
      <c r="R318" s="1678"/>
      <c r="T318" s="72" t="s">
        <v>726</v>
      </c>
      <c r="V318" s="72"/>
      <c r="W318" s="72"/>
      <c r="X318" s="72"/>
      <c r="Y318" s="72"/>
      <c r="AA318" s="1679" t="s">
        <v>2363</v>
      </c>
      <c r="AB318" s="1678"/>
      <c r="AC318" s="1678"/>
      <c r="AD318" s="1678"/>
      <c r="AE318" s="1678"/>
      <c r="AF318" s="1678"/>
      <c r="AG318" s="1678"/>
      <c r="AH318" s="1678"/>
      <c r="AI318" s="1678"/>
      <c r="AJ318" s="1678"/>
      <c r="AK318" s="1678"/>
      <c r="BA318" s="75"/>
    </row>
    <row r="319" spans="2:53" ht="12.75" customHeight="1">
      <c r="B319" s="72" t="s">
        <v>916</v>
      </c>
      <c r="C319" s="72"/>
      <c r="D319" s="72"/>
      <c r="E319" s="72"/>
      <c r="F319" s="72"/>
      <c r="H319" s="1678"/>
      <c r="I319" s="1678"/>
      <c r="J319" s="1678"/>
      <c r="K319" s="1678"/>
      <c r="L319" s="1678"/>
      <c r="M319" s="1678"/>
      <c r="N319" s="1678"/>
      <c r="O319" s="1678"/>
      <c r="P319" s="1678"/>
      <c r="Q319" s="1678"/>
      <c r="R319" s="1678"/>
      <c r="T319" s="72" t="s">
        <v>916</v>
      </c>
      <c r="V319" s="72"/>
      <c r="W319" s="72"/>
      <c r="X319" s="72"/>
      <c r="Y319" s="72"/>
      <c r="AA319" s="1679" t="s">
        <v>2364</v>
      </c>
      <c r="AB319" s="1678"/>
      <c r="AC319" s="1678"/>
      <c r="AD319" s="1678"/>
      <c r="AE319" s="1678"/>
      <c r="AF319" s="1678"/>
      <c r="AG319" s="1678"/>
      <c r="AH319" s="1678"/>
      <c r="AI319" s="1678"/>
      <c r="AJ319" s="1678"/>
      <c r="AK319" s="1678"/>
      <c r="BA319" s="75"/>
    </row>
    <row r="320" spans="2:53" ht="12.75" customHeight="1">
      <c r="B320" s="72" t="s">
        <v>917</v>
      </c>
      <c r="C320" s="72"/>
      <c r="D320" s="72"/>
      <c r="E320" s="72"/>
      <c r="F320" s="72"/>
      <c r="G320" s="72"/>
      <c r="H320" s="1835"/>
      <c r="I320" s="1835"/>
      <c r="J320" s="1835"/>
      <c r="K320" s="1835"/>
      <c r="L320" s="1835"/>
      <c r="M320" s="1835"/>
      <c r="N320" s="9" t="s">
        <v>445</v>
      </c>
      <c r="O320" s="9"/>
      <c r="P320" s="1836"/>
      <c r="Q320" s="1836"/>
      <c r="R320" s="1836"/>
      <c r="S320" s="72"/>
      <c r="T320" s="72" t="s">
        <v>917</v>
      </c>
      <c r="V320" s="72"/>
      <c r="W320" s="72"/>
      <c r="X320" s="72"/>
      <c r="Y320" s="72"/>
      <c r="AA320" s="1681" t="s">
        <v>2365</v>
      </c>
      <c r="AB320" s="1835"/>
      <c r="AC320" s="1835"/>
      <c r="AD320" s="1835"/>
      <c r="AE320" s="1835"/>
      <c r="AF320" s="1835"/>
      <c r="AG320" s="9" t="s">
        <v>445</v>
      </c>
      <c r="AH320" s="9"/>
      <c r="AI320" s="1836"/>
      <c r="AJ320" s="1836"/>
      <c r="AK320" s="1836"/>
      <c r="BA320" s="75"/>
    </row>
    <row r="321" spans="1:53" ht="12.75" customHeight="1">
      <c r="B321" s="72" t="s">
        <v>918</v>
      </c>
      <c r="C321" s="72"/>
      <c r="D321" s="72"/>
      <c r="E321" s="72"/>
      <c r="F321" s="72"/>
      <c r="G321" s="72"/>
      <c r="H321" s="1677"/>
      <c r="I321" s="1677"/>
      <c r="J321" s="1677"/>
      <c r="K321" s="1677"/>
      <c r="L321" s="1677"/>
      <c r="M321" s="1677"/>
      <c r="N321" s="74"/>
      <c r="O321" s="74"/>
      <c r="P321" s="76"/>
      <c r="Q321" s="76"/>
      <c r="R321" s="76"/>
      <c r="S321" s="72"/>
      <c r="T321" s="72" t="s">
        <v>918</v>
      </c>
      <c r="V321" s="72"/>
      <c r="W321" s="72"/>
      <c r="X321" s="72"/>
      <c r="Y321" s="72"/>
      <c r="AA321" s="1676" t="s">
        <v>748</v>
      </c>
      <c r="AB321" s="1677"/>
      <c r="AC321" s="1677"/>
      <c r="AD321" s="1677"/>
      <c r="AE321" s="1677"/>
      <c r="AF321" s="1677"/>
      <c r="AG321" s="74"/>
      <c r="AH321" s="74"/>
      <c r="AI321" s="76"/>
      <c r="AJ321" s="76"/>
      <c r="AK321" s="76"/>
      <c r="BA321" s="75"/>
    </row>
    <row r="322" spans="1:53" ht="12.75" customHeight="1">
      <c r="B322" s="72" t="s">
        <v>727</v>
      </c>
      <c r="C322" s="72"/>
      <c r="D322" s="72"/>
      <c r="E322" s="72"/>
      <c r="F322" s="72"/>
      <c r="G322" s="72"/>
      <c r="H322" s="1678"/>
      <c r="I322" s="1678"/>
      <c r="J322" s="1678"/>
      <c r="K322" s="1678"/>
      <c r="L322" s="1678"/>
      <c r="M322" s="1678"/>
      <c r="N322" s="1615"/>
      <c r="O322" s="1615"/>
      <c r="P322" s="1615"/>
      <c r="Q322" s="1615"/>
      <c r="R322" s="1615"/>
      <c r="S322" s="72"/>
      <c r="T322" s="72" t="s">
        <v>727</v>
      </c>
      <c r="V322" s="72"/>
      <c r="W322" s="72"/>
      <c r="X322" s="72"/>
      <c r="Y322" s="72"/>
      <c r="AA322" s="1679" t="s">
        <v>2366</v>
      </c>
      <c r="AB322" s="1678"/>
      <c r="AC322" s="1678"/>
      <c r="AD322" s="1678"/>
      <c r="AE322" s="1678"/>
      <c r="AF322" s="1678"/>
      <c r="AG322" s="1615"/>
      <c r="AH322" s="1615"/>
      <c r="AI322" s="1615"/>
      <c r="AJ322" s="1615"/>
      <c r="AK322" s="1615"/>
      <c r="BA322" s="75"/>
    </row>
    <row r="323" spans="1:53" ht="12.75" customHeight="1">
      <c r="B323" s="72"/>
      <c r="C323" s="72"/>
      <c r="D323" s="72"/>
      <c r="E323" s="72"/>
      <c r="F323" s="72"/>
      <c r="G323" s="72"/>
      <c r="H323" s="19"/>
      <c r="I323" s="19"/>
      <c r="J323" s="19"/>
      <c r="K323" s="19"/>
      <c r="L323" s="19"/>
      <c r="M323" s="19"/>
      <c r="N323" s="19"/>
      <c r="O323" s="19"/>
      <c r="P323" s="19"/>
      <c r="Q323" s="19"/>
      <c r="R323" s="19"/>
      <c r="S323" s="72"/>
      <c r="T323" s="380"/>
      <c r="U323" s="51"/>
      <c r="V323" s="380"/>
      <c r="W323" s="380"/>
      <c r="X323" s="380"/>
      <c r="Y323" s="380"/>
      <c r="Z323" s="51"/>
      <c r="AA323" s="19"/>
      <c r="AB323" s="19"/>
      <c r="AC323" s="19"/>
      <c r="AD323" s="19"/>
      <c r="AE323" s="19"/>
      <c r="AF323" s="19"/>
      <c r="AG323" s="19"/>
      <c r="AH323" s="19"/>
      <c r="AI323" s="19"/>
      <c r="AJ323" s="19"/>
      <c r="AK323" s="19"/>
      <c r="BA323" s="75"/>
    </row>
    <row r="324" spans="1:53" ht="12.75" customHeight="1">
      <c r="B324" s="9" t="s">
        <v>1327</v>
      </c>
      <c r="C324" s="72"/>
      <c r="D324" s="72"/>
      <c r="E324" s="72"/>
      <c r="F324" s="72"/>
      <c r="H324" s="1630" t="s">
        <v>2321</v>
      </c>
      <c r="I324" s="1615"/>
      <c r="J324" s="1615"/>
      <c r="K324" s="1615"/>
      <c r="L324" s="1615"/>
      <c r="M324" s="1615"/>
      <c r="N324" s="1615"/>
      <c r="O324" s="1615"/>
      <c r="P324" s="1615"/>
      <c r="Q324" s="1615"/>
      <c r="R324" s="1615"/>
      <c r="S324" s="72"/>
      <c r="T324" s="72" t="s">
        <v>94</v>
      </c>
      <c r="V324" s="72"/>
      <c r="W324" s="72"/>
      <c r="X324" s="72"/>
      <c r="Y324" s="72"/>
      <c r="AA324" s="1630" t="s">
        <v>2360</v>
      </c>
      <c r="AB324" s="1615"/>
      <c r="AC324" s="1615"/>
      <c r="AD324" s="1615"/>
      <c r="AE324" s="1615"/>
      <c r="AF324" s="1615"/>
      <c r="AG324" s="1615"/>
      <c r="AH324" s="1615"/>
      <c r="AI324" s="1615"/>
      <c r="AJ324" s="1615"/>
      <c r="AK324" s="1615"/>
      <c r="BA324" s="75"/>
    </row>
    <row r="325" spans="1:53" ht="12.75" customHeight="1">
      <c r="B325" s="72" t="s">
        <v>724</v>
      </c>
      <c r="C325" s="72"/>
      <c r="D325" s="72"/>
      <c r="E325" s="72"/>
      <c r="F325" s="72"/>
      <c r="H325" s="1679" t="s">
        <v>2322</v>
      </c>
      <c r="I325" s="1678"/>
      <c r="J325" s="1678"/>
      <c r="K325" s="1678"/>
      <c r="L325" s="1678"/>
      <c r="M325" s="1678"/>
      <c r="N325" s="1678"/>
      <c r="O325" s="1678"/>
      <c r="P325" s="1678"/>
      <c r="Q325" s="1678"/>
      <c r="R325" s="1678"/>
      <c r="S325" s="72"/>
      <c r="T325" s="72" t="s">
        <v>724</v>
      </c>
      <c r="V325" s="72"/>
      <c r="W325" s="72"/>
      <c r="X325" s="72"/>
      <c r="Y325" s="72"/>
      <c r="AA325" s="1678"/>
      <c r="AB325" s="1678"/>
      <c r="AC325" s="1678"/>
      <c r="AD325" s="1678"/>
      <c r="AE325" s="1678"/>
      <c r="AF325" s="1678"/>
      <c r="AG325" s="1678"/>
      <c r="AH325" s="1678"/>
      <c r="AI325" s="1678"/>
      <c r="AJ325" s="1678"/>
      <c r="AK325" s="1678"/>
      <c r="BA325" s="75"/>
    </row>
    <row r="326" spans="1:53" ht="12.75" customHeight="1">
      <c r="B326" s="72" t="s">
        <v>725</v>
      </c>
      <c r="C326" s="72"/>
      <c r="D326" s="72"/>
      <c r="E326" s="72"/>
      <c r="F326" s="72"/>
      <c r="H326" s="1679" t="s">
        <v>2323</v>
      </c>
      <c r="I326" s="1678"/>
      <c r="J326" s="1678"/>
      <c r="K326" s="1678"/>
      <c r="L326" s="1678"/>
      <c r="M326" s="1678"/>
      <c r="N326" s="1678"/>
      <c r="O326" s="1678"/>
      <c r="P326" s="1678"/>
      <c r="Q326" s="1678"/>
      <c r="R326" s="1678"/>
      <c r="S326" s="72"/>
      <c r="T326" s="72" t="s">
        <v>726</v>
      </c>
      <c r="V326" s="72"/>
      <c r="W326" s="72"/>
      <c r="X326" s="72"/>
      <c r="Y326" s="72"/>
      <c r="AA326" s="1678"/>
      <c r="AB326" s="1678"/>
      <c r="AC326" s="1678"/>
      <c r="AD326" s="1678"/>
      <c r="AE326" s="1678"/>
      <c r="AF326" s="1678"/>
      <c r="AG326" s="1678"/>
      <c r="AH326" s="1678"/>
      <c r="AI326" s="1678"/>
      <c r="AJ326" s="1678"/>
      <c r="AK326" s="1678"/>
      <c r="BA326" s="75"/>
    </row>
    <row r="327" spans="1:53" ht="12.75" customHeight="1">
      <c r="B327" s="72" t="s">
        <v>916</v>
      </c>
      <c r="C327" s="72"/>
      <c r="D327" s="72"/>
      <c r="E327" s="72"/>
      <c r="F327" s="72"/>
      <c r="H327" s="1679" t="s">
        <v>2324</v>
      </c>
      <c r="I327" s="1678"/>
      <c r="J327" s="1678"/>
      <c r="K327" s="1678"/>
      <c r="L327" s="1678"/>
      <c r="M327" s="1678"/>
      <c r="N327" s="1678"/>
      <c r="O327" s="1678"/>
      <c r="P327" s="1678"/>
      <c r="Q327" s="1678"/>
      <c r="R327" s="1678"/>
      <c r="S327" s="72"/>
      <c r="T327" s="72" t="s">
        <v>916</v>
      </c>
      <c r="V327" s="72"/>
      <c r="W327" s="72"/>
      <c r="X327" s="72"/>
      <c r="Y327" s="72"/>
      <c r="AA327" s="1678"/>
      <c r="AB327" s="1678"/>
      <c r="AC327" s="1678"/>
      <c r="AD327" s="1678"/>
      <c r="AE327" s="1678"/>
      <c r="AF327" s="1678"/>
      <c r="AG327" s="1678"/>
      <c r="AH327" s="1678"/>
      <c r="AI327" s="1678"/>
      <c r="AJ327" s="1678"/>
      <c r="AK327" s="1678"/>
      <c r="BA327" s="75"/>
    </row>
    <row r="328" spans="1:53" ht="12.75" customHeight="1">
      <c r="B328" s="72" t="s">
        <v>917</v>
      </c>
      <c r="C328" s="72"/>
      <c r="D328" s="72"/>
      <c r="E328" s="72"/>
      <c r="F328" s="72"/>
      <c r="G328" s="72"/>
      <c r="H328" s="1681" t="s">
        <v>2325</v>
      </c>
      <c r="I328" s="1835"/>
      <c r="J328" s="1835"/>
      <c r="K328" s="1835"/>
      <c r="L328" s="1835"/>
      <c r="M328" s="1835"/>
      <c r="N328" s="9" t="s">
        <v>445</v>
      </c>
      <c r="O328" s="9"/>
      <c r="P328" s="1836"/>
      <c r="Q328" s="1836"/>
      <c r="R328" s="1836"/>
      <c r="S328" s="72"/>
      <c r="T328" s="72" t="s">
        <v>917</v>
      </c>
      <c r="V328" s="72"/>
      <c r="W328" s="72"/>
      <c r="X328" s="72"/>
      <c r="Y328" s="72"/>
      <c r="AA328" s="1835"/>
      <c r="AB328" s="1835"/>
      <c r="AC328" s="1835"/>
      <c r="AD328" s="1835"/>
      <c r="AE328" s="1835"/>
      <c r="AF328" s="1835"/>
      <c r="AG328" s="9" t="s">
        <v>445</v>
      </c>
      <c r="AH328" s="9"/>
      <c r="AI328" s="1836"/>
      <c r="AJ328" s="1836"/>
      <c r="AK328" s="1836"/>
      <c r="BA328" s="75"/>
    </row>
    <row r="329" spans="1:53" ht="12.75" customHeight="1">
      <c r="B329" s="72" t="s">
        <v>918</v>
      </c>
      <c r="C329" s="72"/>
      <c r="D329" s="72"/>
      <c r="E329" s="72"/>
      <c r="F329" s="72"/>
      <c r="G329" s="72"/>
      <c r="H329" s="1676" t="s">
        <v>748</v>
      </c>
      <c r="I329" s="1677"/>
      <c r="J329" s="1677"/>
      <c r="K329" s="1677"/>
      <c r="L329" s="1677"/>
      <c r="M329" s="1677"/>
      <c r="N329" s="74"/>
      <c r="O329" s="74"/>
      <c r="P329" s="76"/>
      <c r="Q329" s="76"/>
      <c r="R329" s="76"/>
      <c r="S329" s="72"/>
      <c r="T329" s="72" t="s">
        <v>918</v>
      </c>
      <c r="V329" s="72"/>
      <c r="W329" s="72"/>
      <c r="X329" s="72"/>
      <c r="Y329" s="72"/>
      <c r="AA329" s="1677"/>
      <c r="AB329" s="1677"/>
      <c r="AC329" s="1677"/>
      <c r="AD329" s="1677"/>
      <c r="AE329" s="1677"/>
      <c r="AF329" s="1677"/>
      <c r="AG329" s="74"/>
      <c r="AH329" s="74"/>
      <c r="AI329" s="76"/>
      <c r="AJ329" s="76"/>
      <c r="AK329" s="76"/>
      <c r="BA329" s="75"/>
    </row>
    <row r="330" spans="1:53" ht="12.75" customHeight="1">
      <c r="B330" s="72" t="s">
        <v>727</v>
      </c>
      <c r="C330" s="72"/>
      <c r="D330" s="72"/>
      <c r="E330" s="72"/>
      <c r="F330" s="72"/>
      <c r="G330" s="72"/>
      <c r="H330" s="1679" t="s">
        <v>2326</v>
      </c>
      <c r="I330" s="1678"/>
      <c r="J330" s="1678"/>
      <c r="K330" s="1678"/>
      <c r="L330" s="1678"/>
      <c r="M330" s="1678"/>
      <c r="N330" s="1615"/>
      <c r="O330" s="1615"/>
      <c r="P330" s="1615"/>
      <c r="Q330" s="1615"/>
      <c r="R330" s="1615"/>
      <c r="S330" s="72"/>
      <c r="T330" s="72" t="s">
        <v>727</v>
      </c>
      <c r="V330" s="72"/>
      <c r="W330" s="72"/>
      <c r="X330" s="72"/>
      <c r="Y330" s="72"/>
      <c r="AA330" s="1678"/>
      <c r="AB330" s="1678"/>
      <c r="AC330" s="1678"/>
      <c r="AD330" s="1678"/>
      <c r="AE330" s="1678"/>
      <c r="AF330" s="1678"/>
      <c r="AG330" s="1615"/>
      <c r="AH330" s="1615"/>
      <c r="AI330" s="1615"/>
      <c r="AJ330" s="1615"/>
      <c r="AK330" s="1615"/>
      <c r="BA330" s="75"/>
    </row>
    <row r="331" spans="1:53" ht="12.75" customHeight="1">
      <c r="BA331" s="75"/>
    </row>
    <row r="332" spans="1:53" ht="12.75" customHeight="1">
      <c r="B332" s="72" t="s">
        <v>729</v>
      </c>
      <c r="C332" s="72"/>
      <c r="D332" s="72"/>
      <c r="E332" s="72"/>
      <c r="F332" s="72"/>
      <c r="H332" s="1630" t="s">
        <v>2327</v>
      </c>
      <c r="I332" s="1615"/>
      <c r="J332" s="1615"/>
      <c r="K332" s="1615"/>
      <c r="L332" s="1615"/>
      <c r="M332" s="1615"/>
      <c r="N332" s="1615"/>
      <c r="O332" s="1615"/>
      <c r="P332" s="1615"/>
      <c r="Q332" s="1615"/>
      <c r="R332" s="1615"/>
      <c r="T332" s="72" t="s">
        <v>95</v>
      </c>
      <c r="V332" s="72"/>
      <c r="W332" s="72"/>
      <c r="X332" s="72"/>
      <c r="Y332" s="72"/>
      <c r="AA332" s="1630" t="s">
        <v>2353</v>
      </c>
      <c r="AB332" s="1615"/>
      <c r="AC332" s="1615"/>
      <c r="AD332" s="1615"/>
      <c r="AE332" s="1615"/>
      <c r="AF332" s="1615"/>
      <c r="AG332" s="1615"/>
      <c r="AH332" s="1615"/>
      <c r="AI332" s="1615"/>
      <c r="AJ332" s="1615"/>
      <c r="AK332" s="1615"/>
      <c r="BA332" s="75"/>
    </row>
    <row r="333" spans="1:53" ht="12.75" customHeight="1">
      <c r="B333" s="72" t="s">
        <v>724</v>
      </c>
      <c r="C333" s="72"/>
      <c r="D333" s="72"/>
      <c r="E333" s="72"/>
      <c r="F333" s="72"/>
      <c r="H333" s="1679" t="s">
        <v>2328</v>
      </c>
      <c r="I333" s="1678"/>
      <c r="J333" s="1678"/>
      <c r="K333" s="1678"/>
      <c r="L333" s="1678"/>
      <c r="M333" s="1678"/>
      <c r="N333" s="1678"/>
      <c r="O333" s="1678"/>
      <c r="P333" s="1678"/>
      <c r="Q333" s="1678"/>
      <c r="R333" s="1678"/>
      <c r="T333" s="72" t="s">
        <v>724</v>
      </c>
      <c r="V333" s="72"/>
      <c r="W333" s="72"/>
      <c r="X333" s="72"/>
      <c r="Y333" s="72"/>
      <c r="AA333" s="1679" t="s">
        <v>2354</v>
      </c>
      <c r="AB333" s="1678"/>
      <c r="AC333" s="1678"/>
      <c r="AD333" s="1678"/>
      <c r="AE333" s="1678"/>
      <c r="AF333" s="1678"/>
      <c r="AG333" s="1678"/>
      <c r="AH333" s="1678"/>
      <c r="AI333" s="1678"/>
      <c r="AJ333" s="1678"/>
      <c r="AK333" s="1678"/>
      <c r="BA333" s="75"/>
    </row>
    <row r="334" spans="1:53" ht="12.75" customHeight="1">
      <c r="B334" s="72" t="s">
        <v>725</v>
      </c>
      <c r="C334" s="72"/>
      <c r="D334" s="72"/>
      <c r="E334" s="72"/>
      <c r="F334" s="72"/>
      <c r="H334" s="1679" t="s">
        <v>2329</v>
      </c>
      <c r="I334" s="1678"/>
      <c r="J334" s="1678"/>
      <c r="K334" s="1678"/>
      <c r="L334" s="1678"/>
      <c r="M334" s="1678"/>
      <c r="N334" s="1678"/>
      <c r="O334" s="1678"/>
      <c r="P334" s="1678"/>
      <c r="Q334" s="1678"/>
      <c r="R334" s="1678"/>
      <c r="T334" s="72" t="s">
        <v>726</v>
      </c>
      <c r="V334" s="72"/>
      <c r="W334" s="72"/>
      <c r="X334" s="72"/>
      <c r="Y334" s="72"/>
      <c r="AA334" s="1679" t="s">
        <v>2355</v>
      </c>
      <c r="AB334" s="1678"/>
      <c r="AC334" s="1678"/>
      <c r="AD334" s="1678"/>
      <c r="AE334" s="1678"/>
      <c r="AF334" s="1678"/>
      <c r="AG334" s="1678"/>
      <c r="AH334" s="1678"/>
      <c r="AI334" s="1678"/>
      <c r="AJ334" s="1678"/>
      <c r="AK334" s="1678"/>
      <c r="BA334" s="75"/>
    </row>
    <row r="335" spans="1:53" ht="12.75" customHeight="1">
      <c r="A335" s="51"/>
      <c r="B335" s="72" t="s">
        <v>916</v>
      </c>
      <c r="C335" s="72"/>
      <c r="D335" s="72"/>
      <c r="E335" s="72"/>
      <c r="F335" s="72"/>
      <c r="H335" s="1679" t="s">
        <v>2330</v>
      </c>
      <c r="I335" s="1678"/>
      <c r="J335" s="1678"/>
      <c r="K335" s="1678"/>
      <c r="L335" s="1678"/>
      <c r="M335" s="1678"/>
      <c r="N335" s="1678"/>
      <c r="O335" s="1678"/>
      <c r="P335" s="1678"/>
      <c r="Q335" s="1678"/>
      <c r="R335" s="1678"/>
      <c r="T335" s="72" t="s">
        <v>916</v>
      </c>
      <c r="V335" s="72"/>
      <c r="W335" s="72"/>
      <c r="X335" s="72"/>
      <c r="Y335" s="72"/>
      <c r="AA335" s="1679" t="s">
        <v>2356</v>
      </c>
      <c r="AB335" s="1678"/>
      <c r="AC335" s="1678"/>
      <c r="AD335" s="1678"/>
      <c r="AE335" s="1678"/>
      <c r="AF335" s="1678"/>
      <c r="AG335" s="1678"/>
      <c r="AH335" s="1678"/>
      <c r="AI335" s="1678"/>
      <c r="AJ335" s="1678"/>
      <c r="AK335" s="1678"/>
      <c r="AL335" s="51"/>
      <c r="BA335" s="75"/>
    </row>
    <row r="336" spans="1:53" ht="12.75" customHeight="1">
      <c r="A336" s="51"/>
      <c r="B336" s="72" t="s">
        <v>917</v>
      </c>
      <c r="C336" s="72"/>
      <c r="D336" s="72"/>
      <c r="E336" s="72"/>
      <c r="F336" s="72"/>
      <c r="G336" s="72"/>
      <c r="H336" s="1681" t="s">
        <v>2331</v>
      </c>
      <c r="I336" s="1835"/>
      <c r="J336" s="1835"/>
      <c r="K336" s="1835"/>
      <c r="L336" s="1835"/>
      <c r="M336" s="1835"/>
      <c r="N336" s="9" t="s">
        <v>445</v>
      </c>
      <c r="O336" s="9"/>
      <c r="P336" s="1836">
        <v>2</v>
      </c>
      <c r="Q336" s="1836"/>
      <c r="R336" s="1836"/>
      <c r="S336" s="72"/>
      <c r="T336" s="72" t="s">
        <v>917</v>
      </c>
      <c r="V336" s="72"/>
      <c r="W336" s="72"/>
      <c r="X336" s="72"/>
      <c r="Y336" s="72"/>
      <c r="AA336" s="1681" t="s">
        <v>2357</v>
      </c>
      <c r="AB336" s="1835"/>
      <c r="AC336" s="1835"/>
      <c r="AD336" s="1835"/>
      <c r="AE336" s="1835"/>
      <c r="AF336" s="1835"/>
      <c r="AG336" s="9" t="s">
        <v>445</v>
      </c>
      <c r="AH336" s="9"/>
      <c r="AI336" s="1836"/>
      <c r="AJ336" s="1836"/>
      <c r="AK336" s="1836"/>
      <c r="AL336" s="51"/>
    </row>
    <row r="337" spans="1:38" ht="12.75" customHeight="1">
      <c r="A337" s="51"/>
      <c r="B337" s="72" t="s">
        <v>918</v>
      </c>
      <c r="C337" s="72"/>
      <c r="D337" s="72"/>
      <c r="E337" s="72"/>
      <c r="F337" s="72"/>
      <c r="G337" s="72"/>
      <c r="H337" s="1676" t="s">
        <v>2332</v>
      </c>
      <c r="I337" s="1677"/>
      <c r="J337" s="1677"/>
      <c r="K337" s="1677"/>
      <c r="L337" s="1677"/>
      <c r="M337" s="1677"/>
      <c r="N337" s="74"/>
      <c r="O337" s="74"/>
      <c r="P337" s="76"/>
      <c r="Q337" s="76"/>
      <c r="R337" s="76"/>
      <c r="S337" s="72"/>
      <c r="T337" s="72" t="s">
        <v>918</v>
      </c>
      <c r="V337" s="72"/>
      <c r="W337" s="72"/>
      <c r="X337" s="72"/>
      <c r="Y337" s="72"/>
      <c r="AA337" s="1676" t="s">
        <v>2358</v>
      </c>
      <c r="AB337" s="1677"/>
      <c r="AC337" s="1677"/>
      <c r="AD337" s="1677"/>
      <c r="AE337" s="1677"/>
      <c r="AF337" s="1677"/>
      <c r="AG337" s="74"/>
      <c r="AH337" s="74"/>
      <c r="AI337" s="76"/>
      <c r="AJ337" s="76"/>
      <c r="AK337" s="76"/>
      <c r="AL337" s="51"/>
    </row>
    <row r="338" spans="1:38" ht="12.75" customHeight="1">
      <c r="A338" s="51"/>
      <c r="B338" s="72" t="s">
        <v>727</v>
      </c>
      <c r="C338" s="72"/>
      <c r="D338" s="72"/>
      <c r="E338" s="72"/>
      <c r="F338" s="72"/>
      <c r="G338" s="72"/>
      <c r="H338" s="1679" t="s">
        <v>2333</v>
      </c>
      <c r="I338" s="1678"/>
      <c r="J338" s="1678"/>
      <c r="K338" s="1678"/>
      <c r="L338" s="1678"/>
      <c r="M338" s="1678"/>
      <c r="N338" s="1615"/>
      <c r="O338" s="1615"/>
      <c r="P338" s="1615"/>
      <c r="Q338" s="1615"/>
      <c r="R338" s="1615"/>
      <c r="S338" s="72"/>
      <c r="T338" s="72" t="s">
        <v>727</v>
      </c>
      <c r="V338" s="72"/>
      <c r="W338" s="72"/>
      <c r="X338" s="72"/>
      <c r="Y338" s="72"/>
      <c r="AA338" s="1679" t="s">
        <v>2359</v>
      </c>
      <c r="AB338" s="1678"/>
      <c r="AC338" s="1678"/>
      <c r="AD338" s="1678"/>
      <c r="AE338" s="1678"/>
      <c r="AF338" s="1678"/>
      <c r="AG338" s="1615"/>
      <c r="AH338" s="1615"/>
      <c r="AI338" s="1615"/>
      <c r="AJ338" s="1615"/>
      <c r="AK338" s="1615"/>
      <c r="AL338" s="51"/>
    </row>
    <row r="339" spans="1:38" ht="12.75" customHeight="1">
      <c r="A339" s="51"/>
      <c r="B339" s="380"/>
      <c r="C339" s="380"/>
      <c r="D339" s="380"/>
      <c r="E339" s="380"/>
      <c r="F339" s="380"/>
      <c r="G339" s="380"/>
      <c r="H339" s="51"/>
      <c r="I339" s="51"/>
      <c r="J339" s="51"/>
      <c r="K339" s="51"/>
      <c r="L339" s="51"/>
      <c r="M339" s="51"/>
      <c r="N339" s="51"/>
      <c r="O339" s="51"/>
      <c r="P339" s="382"/>
      <c r="Q339" s="382"/>
      <c r="R339" s="382"/>
      <c r="S339" s="382"/>
      <c r="T339" s="382"/>
      <c r="U339" s="382"/>
      <c r="V339" s="146"/>
      <c r="W339" s="146"/>
      <c r="X339" s="76"/>
      <c r="Y339" s="76"/>
      <c r="Z339" s="76"/>
      <c r="AA339" s="51"/>
      <c r="AB339" s="51"/>
      <c r="AC339" s="51"/>
      <c r="AD339" s="51"/>
      <c r="AE339" s="51"/>
      <c r="AF339" s="51"/>
      <c r="AG339" s="51"/>
      <c r="AH339" s="51"/>
      <c r="AI339" s="51"/>
      <c r="AJ339" s="51"/>
      <c r="AK339" s="51"/>
      <c r="AL339" s="51"/>
    </row>
    <row r="340" spans="1:38" ht="12.75" customHeight="1">
      <c r="A340" s="51"/>
      <c r="B340" s="72" t="s">
        <v>96</v>
      </c>
      <c r="C340" s="72"/>
      <c r="D340" s="72"/>
      <c r="E340" s="72"/>
      <c r="F340" s="72"/>
      <c r="H340" s="1630" t="s">
        <v>2334</v>
      </c>
      <c r="I340" s="1615"/>
      <c r="J340" s="1615"/>
      <c r="K340" s="1615"/>
      <c r="L340" s="1615"/>
      <c r="M340" s="1615"/>
      <c r="N340" s="1615"/>
      <c r="O340" s="1615"/>
      <c r="P340" s="1615"/>
      <c r="Q340" s="1615"/>
      <c r="R340" s="1615"/>
      <c r="T340" s="72" t="s">
        <v>527</v>
      </c>
      <c r="V340" s="72"/>
      <c r="W340" s="72"/>
      <c r="X340" s="72"/>
      <c r="Y340" s="72"/>
      <c r="AA340" s="1630" t="s">
        <v>748</v>
      </c>
      <c r="AB340" s="1615"/>
      <c r="AC340" s="1615"/>
      <c r="AD340" s="1615"/>
      <c r="AE340" s="1615"/>
      <c r="AF340" s="1615"/>
      <c r="AG340" s="1615"/>
      <c r="AH340" s="1615"/>
      <c r="AI340" s="1615"/>
      <c r="AJ340" s="1615"/>
      <c r="AK340" s="1615"/>
      <c r="AL340" s="51"/>
    </row>
    <row r="341" spans="1:38" ht="12.75" customHeight="1">
      <c r="A341" s="51"/>
      <c r="B341" s="72" t="s">
        <v>724</v>
      </c>
      <c r="C341" s="72"/>
      <c r="D341" s="72"/>
      <c r="E341" s="72"/>
      <c r="F341" s="72"/>
      <c r="H341" s="1679" t="s">
        <v>2335</v>
      </c>
      <c r="I341" s="1678"/>
      <c r="J341" s="1678"/>
      <c r="K341" s="1678"/>
      <c r="L341" s="1678"/>
      <c r="M341" s="1678"/>
      <c r="N341" s="1678"/>
      <c r="O341" s="1678"/>
      <c r="P341" s="1678"/>
      <c r="Q341" s="1678"/>
      <c r="R341" s="1678"/>
      <c r="T341" s="72" t="s">
        <v>724</v>
      </c>
      <c r="V341" s="72"/>
      <c r="W341" s="72"/>
      <c r="X341" s="72"/>
      <c r="Y341" s="72"/>
      <c r="AA341" s="1679"/>
      <c r="AB341" s="1678"/>
      <c r="AC341" s="1678"/>
      <c r="AD341" s="1678"/>
      <c r="AE341" s="1678"/>
      <c r="AF341" s="1678"/>
      <c r="AG341" s="1678"/>
      <c r="AH341" s="1678"/>
      <c r="AI341" s="1678"/>
      <c r="AJ341" s="1678"/>
      <c r="AK341" s="1678"/>
      <c r="AL341" s="51"/>
    </row>
    <row r="342" spans="1:38" ht="12.75" customHeight="1">
      <c r="A342" s="51"/>
      <c r="B342" s="72" t="s">
        <v>725</v>
      </c>
      <c r="C342" s="72"/>
      <c r="D342" s="72"/>
      <c r="E342" s="72"/>
      <c r="F342" s="72"/>
      <c r="H342" s="1679" t="s">
        <v>2336</v>
      </c>
      <c r="I342" s="1678"/>
      <c r="J342" s="1678"/>
      <c r="K342" s="1678"/>
      <c r="L342" s="1678"/>
      <c r="M342" s="1678"/>
      <c r="N342" s="1678"/>
      <c r="O342" s="1678"/>
      <c r="P342" s="1678"/>
      <c r="Q342" s="1678"/>
      <c r="R342" s="1678"/>
      <c r="T342" s="72" t="s">
        <v>726</v>
      </c>
      <c r="V342" s="72"/>
      <c r="W342" s="72"/>
      <c r="X342" s="72"/>
      <c r="Y342" s="72"/>
      <c r="AA342" s="1679"/>
      <c r="AB342" s="1678"/>
      <c r="AC342" s="1678"/>
      <c r="AD342" s="1678"/>
      <c r="AE342" s="1678"/>
      <c r="AF342" s="1678"/>
      <c r="AG342" s="1678"/>
      <c r="AH342" s="1678"/>
      <c r="AI342" s="1678"/>
      <c r="AJ342" s="1678"/>
      <c r="AK342" s="1678"/>
      <c r="AL342" s="51"/>
    </row>
    <row r="343" spans="1:38" ht="12.75" customHeight="1">
      <c r="A343" s="51"/>
      <c r="B343" s="72" t="s">
        <v>916</v>
      </c>
      <c r="C343" s="72"/>
      <c r="D343" s="72"/>
      <c r="E343" s="72"/>
      <c r="F343" s="72"/>
      <c r="H343" s="1679" t="s">
        <v>2337</v>
      </c>
      <c r="I343" s="1678"/>
      <c r="J343" s="1678"/>
      <c r="K343" s="1678"/>
      <c r="L343" s="1678"/>
      <c r="M343" s="1678"/>
      <c r="N343" s="1678"/>
      <c r="O343" s="1678"/>
      <c r="P343" s="1678"/>
      <c r="Q343" s="1678"/>
      <c r="R343" s="1678"/>
      <c r="T343" s="72" t="s">
        <v>916</v>
      </c>
      <c r="V343" s="72"/>
      <c r="W343" s="72"/>
      <c r="X343" s="72"/>
      <c r="Y343" s="72"/>
      <c r="AA343" s="1679"/>
      <c r="AB343" s="1678"/>
      <c r="AC343" s="1678"/>
      <c r="AD343" s="1678"/>
      <c r="AE343" s="1678"/>
      <c r="AF343" s="1678"/>
      <c r="AG343" s="1678"/>
      <c r="AH343" s="1678"/>
      <c r="AI343" s="1678"/>
      <c r="AJ343" s="1678"/>
      <c r="AK343" s="1678"/>
      <c r="AL343" s="51"/>
    </row>
    <row r="344" spans="1:38" ht="12.75" customHeight="1">
      <c r="A344" s="51"/>
      <c r="B344" s="72" t="s">
        <v>917</v>
      </c>
      <c r="C344" s="72"/>
      <c r="D344" s="72"/>
      <c r="E344" s="72"/>
      <c r="F344" s="72"/>
      <c r="G344" s="72"/>
      <c r="H344" s="1681" t="s">
        <v>2338</v>
      </c>
      <c r="I344" s="1835"/>
      <c r="J344" s="1835"/>
      <c r="K344" s="1835"/>
      <c r="L344" s="1835"/>
      <c r="M344" s="1835"/>
      <c r="N344" s="9" t="s">
        <v>445</v>
      </c>
      <c r="O344" s="9"/>
      <c r="P344" s="1836">
        <v>113</v>
      </c>
      <c r="Q344" s="1836"/>
      <c r="R344" s="1836"/>
      <c r="S344" s="72"/>
      <c r="T344" s="72" t="s">
        <v>917</v>
      </c>
      <c r="V344" s="72"/>
      <c r="W344" s="72"/>
      <c r="X344" s="72"/>
      <c r="Y344" s="72"/>
      <c r="AA344" s="1681"/>
      <c r="AB344" s="1835"/>
      <c r="AC344" s="1835"/>
      <c r="AD344" s="1835"/>
      <c r="AE344" s="1835"/>
      <c r="AF344" s="1835"/>
      <c r="AG344" s="9" t="s">
        <v>445</v>
      </c>
      <c r="AH344" s="9"/>
      <c r="AI344" s="1836"/>
      <c r="AJ344" s="1836"/>
      <c r="AK344" s="1836"/>
      <c r="AL344" s="51"/>
    </row>
    <row r="345" spans="1:38" ht="12.75" customHeight="1">
      <c r="A345" s="51"/>
      <c r="B345" s="72" t="s">
        <v>918</v>
      </c>
      <c r="C345" s="72"/>
      <c r="D345" s="72"/>
      <c r="E345" s="72"/>
      <c r="F345" s="72"/>
      <c r="G345" s="72"/>
      <c r="H345" s="1677"/>
      <c r="I345" s="1677"/>
      <c r="J345" s="1677"/>
      <c r="K345" s="1677"/>
      <c r="L345" s="1677"/>
      <c r="M345" s="1677"/>
      <c r="N345" s="74"/>
      <c r="O345" s="74"/>
      <c r="P345" s="76"/>
      <c r="Q345" s="76"/>
      <c r="R345" s="76"/>
      <c r="S345" s="72"/>
      <c r="T345" s="72" t="s">
        <v>918</v>
      </c>
      <c r="V345" s="72"/>
      <c r="W345" s="72"/>
      <c r="X345" s="72"/>
      <c r="Y345" s="72"/>
      <c r="AA345" s="1676"/>
      <c r="AB345" s="1677"/>
      <c r="AC345" s="1677"/>
      <c r="AD345" s="1677"/>
      <c r="AE345" s="1677"/>
      <c r="AF345" s="1677"/>
      <c r="AG345" s="74"/>
      <c r="AH345" s="74"/>
      <c r="AI345" s="76"/>
      <c r="AJ345" s="76"/>
      <c r="AK345" s="76"/>
      <c r="AL345" s="51"/>
    </row>
    <row r="346" spans="1:38" ht="12.75" customHeight="1">
      <c r="A346" s="51"/>
      <c r="B346" s="72" t="s">
        <v>727</v>
      </c>
      <c r="C346" s="72"/>
      <c r="D346" s="72"/>
      <c r="E346" s="72"/>
      <c r="F346" s="72"/>
      <c r="G346" s="72"/>
      <c r="H346" s="1679" t="s">
        <v>2339</v>
      </c>
      <c r="I346" s="1678"/>
      <c r="J346" s="1678"/>
      <c r="K346" s="1678"/>
      <c r="L346" s="1678"/>
      <c r="M346" s="1678"/>
      <c r="N346" s="1615"/>
      <c r="O346" s="1615"/>
      <c r="P346" s="1615"/>
      <c r="Q346" s="1615"/>
      <c r="R346" s="1615"/>
      <c r="S346" s="72"/>
      <c r="T346" s="72" t="s">
        <v>727</v>
      </c>
      <c r="V346" s="72"/>
      <c r="W346" s="72"/>
      <c r="X346" s="72"/>
      <c r="Y346" s="72"/>
      <c r="AA346" s="1679"/>
      <c r="AB346" s="1678"/>
      <c r="AC346" s="1678"/>
      <c r="AD346" s="1678"/>
      <c r="AE346" s="1678"/>
      <c r="AF346" s="1678"/>
      <c r="AG346" s="1615"/>
      <c r="AH346" s="1615"/>
      <c r="AI346" s="1615"/>
      <c r="AJ346" s="1615"/>
      <c r="AK346" s="1615"/>
      <c r="AL346" s="51"/>
    </row>
    <row r="347" spans="1:38" ht="12.75" customHeight="1">
      <c r="A347" s="51"/>
      <c r="B347" s="380"/>
      <c r="C347" s="380"/>
      <c r="D347" s="380"/>
      <c r="E347" s="380"/>
      <c r="F347" s="380"/>
      <c r="G347" s="380"/>
      <c r="H347" s="51"/>
      <c r="I347" s="51"/>
      <c r="J347" s="51"/>
      <c r="K347" s="51"/>
      <c r="L347" s="51"/>
      <c r="M347" s="51"/>
      <c r="N347" s="51"/>
      <c r="O347" s="51"/>
      <c r="P347" s="382"/>
      <c r="Q347" s="382"/>
      <c r="R347" s="382"/>
      <c r="S347" s="382"/>
      <c r="T347" s="382"/>
      <c r="U347" s="382"/>
      <c r="V347" s="146"/>
      <c r="W347" s="146"/>
      <c r="X347" s="76"/>
      <c r="Y347" s="76"/>
      <c r="Z347" s="76"/>
      <c r="AA347" s="51"/>
      <c r="AB347" s="51"/>
      <c r="AC347" s="51"/>
      <c r="AD347" s="51"/>
      <c r="AE347" s="51"/>
      <c r="AF347" s="51"/>
      <c r="AG347" s="51"/>
      <c r="AH347" s="51"/>
      <c r="AI347" s="51"/>
      <c r="AJ347" s="51"/>
      <c r="AK347" s="51"/>
      <c r="AL347" s="51"/>
    </row>
    <row r="348" spans="1:38" ht="12.75" customHeight="1">
      <c r="B348" s="72" t="s">
        <v>57</v>
      </c>
      <c r="C348" s="333"/>
      <c r="D348" s="333"/>
      <c r="E348" s="333"/>
      <c r="F348" s="333"/>
      <c r="G348" s="44"/>
      <c r="H348" s="1630" t="s">
        <v>2340</v>
      </c>
      <c r="I348" s="1615"/>
      <c r="J348" s="1615"/>
      <c r="K348" s="1615"/>
      <c r="L348" s="1615"/>
      <c r="M348" s="1615"/>
      <c r="N348" s="1615"/>
      <c r="O348" s="1615"/>
      <c r="P348" s="1615"/>
      <c r="Q348" s="1615"/>
      <c r="R348" s="1615"/>
      <c r="T348" s="690" t="s">
        <v>1301</v>
      </c>
      <c r="V348" s="72"/>
      <c r="W348" s="72"/>
      <c r="X348" s="72"/>
      <c r="Y348" s="72"/>
      <c r="AA348" s="1630" t="s">
        <v>2347</v>
      </c>
      <c r="AB348" s="1615"/>
      <c r="AC348" s="1615"/>
      <c r="AD348" s="1615"/>
      <c r="AE348" s="1615"/>
      <c r="AF348" s="1615"/>
      <c r="AG348" s="1615"/>
      <c r="AH348" s="1615"/>
      <c r="AI348" s="1615"/>
      <c r="AJ348" s="1615"/>
      <c r="AK348" s="1615"/>
      <c r="AL348" s="51"/>
    </row>
    <row r="349" spans="1:38" ht="12.75" customHeight="1">
      <c r="B349" s="72" t="s">
        <v>724</v>
      </c>
      <c r="C349" s="381"/>
      <c r="D349" s="381"/>
      <c r="E349" s="381"/>
      <c r="F349" s="381"/>
      <c r="G349" s="3"/>
      <c r="H349" s="1679" t="s">
        <v>2341</v>
      </c>
      <c r="I349" s="1678"/>
      <c r="J349" s="1678"/>
      <c r="K349" s="1678"/>
      <c r="L349" s="1678"/>
      <c r="M349" s="1678"/>
      <c r="N349" s="1678"/>
      <c r="O349" s="1678"/>
      <c r="P349" s="1678"/>
      <c r="Q349" s="1678"/>
      <c r="R349" s="1678"/>
      <c r="T349" s="72" t="s">
        <v>724</v>
      </c>
      <c r="V349" s="72"/>
      <c r="W349" s="72"/>
      <c r="X349" s="72"/>
      <c r="Y349" s="72"/>
      <c r="AA349" s="1679" t="s">
        <v>2348</v>
      </c>
      <c r="AB349" s="1678"/>
      <c r="AC349" s="1678"/>
      <c r="AD349" s="1678"/>
      <c r="AE349" s="1678"/>
      <c r="AF349" s="1678"/>
      <c r="AG349" s="1678"/>
      <c r="AH349" s="1678"/>
      <c r="AI349" s="1678"/>
      <c r="AJ349" s="1678"/>
      <c r="AK349" s="1678"/>
      <c r="AL349" s="51"/>
    </row>
    <row r="350" spans="1:38" ht="12.75" customHeight="1">
      <c r="B350" s="72" t="s">
        <v>726</v>
      </c>
      <c r="C350" s="381"/>
      <c r="D350" s="381"/>
      <c r="E350" s="381"/>
      <c r="F350" s="381"/>
      <c r="G350" s="3"/>
      <c r="H350" s="1679" t="s">
        <v>2342</v>
      </c>
      <c r="I350" s="1678"/>
      <c r="J350" s="1678"/>
      <c r="K350" s="1678"/>
      <c r="L350" s="1678"/>
      <c r="M350" s="1678"/>
      <c r="N350" s="1678"/>
      <c r="O350" s="1678"/>
      <c r="P350" s="1678"/>
      <c r="Q350" s="1678"/>
      <c r="R350" s="1678"/>
      <c r="T350" s="72" t="s">
        <v>726</v>
      </c>
      <c r="V350" s="72"/>
      <c r="W350" s="72"/>
      <c r="X350" s="72"/>
      <c r="Y350" s="72"/>
      <c r="AA350" s="1679" t="s">
        <v>2349</v>
      </c>
      <c r="AB350" s="1678"/>
      <c r="AC350" s="1678"/>
      <c r="AD350" s="1678"/>
      <c r="AE350" s="1678"/>
      <c r="AF350" s="1678"/>
      <c r="AG350" s="1678"/>
      <c r="AH350" s="1678"/>
      <c r="AI350" s="1678"/>
      <c r="AJ350" s="1678"/>
      <c r="AK350" s="1678"/>
      <c r="AL350" s="51"/>
    </row>
    <row r="351" spans="1:38" ht="12.75" customHeight="1">
      <c r="A351" s="51"/>
      <c r="B351" s="72" t="s">
        <v>916</v>
      </c>
      <c r="C351" s="381"/>
      <c r="D351" s="381"/>
      <c r="E351" s="381"/>
      <c r="F351" s="381"/>
      <c r="G351" s="381"/>
      <c r="H351" s="1679" t="s">
        <v>2344</v>
      </c>
      <c r="I351" s="1678"/>
      <c r="J351" s="1678"/>
      <c r="K351" s="1678"/>
      <c r="L351" s="1678"/>
      <c r="M351" s="1678"/>
      <c r="N351" s="1678"/>
      <c r="O351" s="1678"/>
      <c r="P351" s="1678"/>
      <c r="Q351" s="1678"/>
      <c r="R351" s="1678"/>
      <c r="T351" s="72" t="s">
        <v>916</v>
      </c>
      <c r="V351" s="72"/>
      <c r="W351" s="72"/>
      <c r="X351" s="72"/>
      <c r="Y351" s="72"/>
      <c r="AA351" s="1679" t="s">
        <v>2350</v>
      </c>
      <c r="AB351" s="1678"/>
      <c r="AC351" s="1678"/>
      <c r="AD351" s="1678"/>
      <c r="AE351" s="1678"/>
      <c r="AF351" s="1678"/>
      <c r="AG351" s="1678"/>
      <c r="AH351" s="1678"/>
      <c r="AI351" s="1678"/>
      <c r="AJ351" s="1678"/>
      <c r="AK351" s="1678"/>
      <c r="AL351" s="51"/>
    </row>
    <row r="352" spans="1:38" ht="12.75" customHeight="1">
      <c r="A352" s="51"/>
      <c r="B352" s="72" t="s">
        <v>917</v>
      </c>
      <c r="C352" s="381"/>
      <c r="D352" s="381"/>
      <c r="E352" s="381"/>
      <c r="F352" s="381"/>
      <c r="G352" s="381"/>
      <c r="H352" s="1681" t="s">
        <v>2343</v>
      </c>
      <c r="I352" s="1835"/>
      <c r="J352" s="1835"/>
      <c r="K352" s="1835"/>
      <c r="L352" s="1835"/>
      <c r="M352" s="1835"/>
      <c r="N352" s="9" t="s">
        <v>445</v>
      </c>
      <c r="O352" s="9"/>
      <c r="P352" s="1836"/>
      <c r="Q352" s="1836"/>
      <c r="R352" s="1836"/>
      <c r="S352" s="72"/>
      <c r="T352" s="72" t="s">
        <v>917</v>
      </c>
      <c r="V352" s="72"/>
      <c r="W352" s="72"/>
      <c r="X352" s="72"/>
      <c r="Y352" s="72"/>
      <c r="AA352" s="1681" t="s">
        <v>2351</v>
      </c>
      <c r="AB352" s="1835"/>
      <c r="AC352" s="1835"/>
      <c r="AD352" s="1835"/>
      <c r="AE352" s="1835"/>
      <c r="AF352" s="1835"/>
      <c r="AG352" s="9" t="s">
        <v>445</v>
      </c>
      <c r="AH352" s="9"/>
      <c r="AI352" s="1836"/>
      <c r="AJ352" s="1836"/>
      <c r="AK352" s="1836"/>
      <c r="AL352" s="51"/>
    </row>
    <row r="353" spans="1:53" ht="12.75" customHeight="1">
      <c r="A353" s="51"/>
      <c r="B353" s="72" t="s">
        <v>918</v>
      </c>
      <c r="C353" s="381"/>
      <c r="D353" s="381"/>
      <c r="E353" s="381"/>
      <c r="F353" s="381"/>
      <c r="G353" s="381"/>
      <c r="H353" s="1676" t="s">
        <v>2345</v>
      </c>
      <c r="I353" s="1677"/>
      <c r="J353" s="1677"/>
      <c r="K353" s="1677"/>
      <c r="L353" s="1677"/>
      <c r="M353" s="1677"/>
      <c r="N353" s="74"/>
      <c r="O353" s="74"/>
      <c r="P353" s="76"/>
      <c r="Q353" s="76"/>
      <c r="R353" s="76"/>
      <c r="S353" s="72"/>
      <c r="T353" s="72" t="s">
        <v>918</v>
      </c>
      <c r="V353" s="72"/>
      <c r="W353" s="72"/>
      <c r="X353" s="72"/>
      <c r="Y353" s="72"/>
      <c r="AA353" s="1676" t="s">
        <v>2293</v>
      </c>
      <c r="AB353" s="1677"/>
      <c r="AC353" s="1677"/>
      <c r="AD353" s="1677"/>
      <c r="AE353" s="1677"/>
      <c r="AF353" s="1677"/>
      <c r="AG353" s="74"/>
      <c r="AH353" s="74"/>
      <c r="AI353" s="76"/>
      <c r="AJ353" s="76"/>
      <c r="AK353" s="76"/>
      <c r="AL353" s="51"/>
    </row>
    <row r="354" spans="1:53" ht="12.75" customHeight="1">
      <c r="A354" s="51"/>
      <c r="B354" s="72" t="s">
        <v>727</v>
      </c>
      <c r="C354" s="383"/>
      <c r="D354" s="383"/>
      <c r="E354" s="383"/>
      <c r="F354" s="383"/>
      <c r="G354" s="383"/>
      <c r="H354" s="1679" t="s">
        <v>2346</v>
      </c>
      <c r="I354" s="1678"/>
      <c r="J354" s="1678"/>
      <c r="K354" s="1678"/>
      <c r="L354" s="1678"/>
      <c r="M354" s="1678"/>
      <c r="N354" s="1615"/>
      <c r="O354" s="1615"/>
      <c r="P354" s="1615"/>
      <c r="Q354" s="1615"/>
      <c r="R354" s="1615"/>
      <c r="S354" s="72"/>
      <c r="T354" s="72" t="s">
        <v>727</v>
      </c>
      <c r="V354" s="72"/>
      <c r="W354" s="72"/>
      <c r="X354" s="72"/>
      <c r="Y354" s="72"/>
      <c r="AA354" s="1679" t="s">
        <v>2352</v>
      </c>
      <c r="AB354" s="1678"/>
      <c r="AC354" s="1678"/>
      <c r="AD354" s="1678"/>
      <c r="AE354" s="1678"/>
      <c r="AF354" s="1678"/>
      <c r="AG354" s="1615"/>
      <c r="AH354" s="1615"/>
      <c r="AI354" s="1615"/>
      <c r="AJ354" s="1615"/>
      <c r="AK354" s="1615"/>
      <c r="AL354" s="51"/>
    </row>
    <row r="355" spans="1:53" ht="12.75" customHeight="1">
      <c r="A355" s="51"/>
      <c r="B355" s="380"/>
      <c r="C355" s="383"/>
      <c r="D355" s="383"/>
      <c r="E355" s="383"/>
      <c r="F355" s="383"/>
      <c r="G355" s="383"/>
      <c r="H355" s="19"/>
      <c r="I355" s="19"/>
      <c r="J355" s="19"/>
      <c r="K355" s="19"/>
      <c r="L355" s="19"/>
      <c r="M355" s="19"/>
      <c r="N355" s="19"/>
      <c r="O355" s="19"/>
      <c r="P355" s="19"/>
      <c r="Q355" s="19"/>
      <c r="R355" s="19"/>
      <c r="S355" s="380"/>
      <c r="T355" s="380"/>
      <c r="U355" s="51"/>
      <c r="V355" s="380"/>
      <c r="W355" s="380"/>
      <c r="X355" s="380"/>
      <c r="Y355" s="380"/>
      <c r="Z355" s="51"/>
      <c r="AA355" s="19"/>
      <c r="AB355" s="19"/>
      <c r="AC355" s="19"/>
      <c r="AD355" s="19"/>
      <c r="AE355" s="19"/>
      <c r="AF355" s="19"/>
      <c r="AG355" s="19"/>
      <c r="AH355" s="19"/>
      <c r="AI355" s="19"/>
      <c r="AJ355" s="19"/>
      <c r="AK355" s="19"/>
      <c r="AL355" s="51"/>
    </row>
    <row r="356" spans="1:53" ht="12.75" customHeight="1">
      <c r="A356" s="51"/>
      <c r="C356" s="333"/>
      <c r="D356" s="333"/>
      <c r="E356" s="333"/>
      <c r="F356" s="333"/>
      <c r="G356" s="44"/>
      <c r="I356" s="690" t="s">
        <v>1302</v>
      </c>
      <c r="P356" s="1630" t="s">
        <v>748</v>
      </c>
      <c r="Q356" s="1615"/>
      <c r="R356" s="1615"/>
      <c r="S356" s="1615"/>
      <c r="T356" s="1615"/>
      <c r="U356" s="1615"/>
      <c r="V356" s="1615"/>
      <c r="W356" s="1615"/>
      <c r="X356" s="1615"/>
      <c r="Y356" s="1615"/>
      <c r="Z356" s="1615"/>
      <c r="AA356" s="1615"/>
      <c r="AB356" s="1615"/>
      <c r="AC356" s="1615"/>
      <c r="AD356" s="1615"/>
      <c r="AE356" s="1615"/>
      <c r="AL356" s="51"/>
    </row>
    <row r="357" spans="1:53" ht="12.75" customHeight="1">
      <c r="A357" s="51"/>
      <c r="C357" s="381"/>
      <c r="D357" s="381"/>
      <c r="E357" s="381"/>
      <c r="F357" s="381"/>
      <c r="G357" s="3"/>
      <c r="I357" s="72" t="s">
        <v>724</v>
      </c>
      <c r="P357" s="1678"/>
      <c r="Q357" s="1678"/>
      <c r="R357" s="1678"/>
      <c r="S357" s="1678"/>
      <c r="T357" s="1678"/>
      <c r="U357" s="1678"/>
      <c r="V357" s="1678"/>
      <c r="W357" s="1678"/>
      <c r="X357" s="1678"/>
      <c r="Y357" s="1678"/>
      <c r="Z357" s="1678"/>
      <c r="AA357" s="1678"/>
      <c r="AB357" s="1678"/>
      <c r="AC357" s="1678"/>
      <c r="AD357" s="1678"/>
      <c r="AE357" s="1678"/>
      <c r="AL357" s="51"/>
    </row>
    <row r="358" spans="1:53" ht="12.75" customHeight="1">
      <c r="A358" s="51"/>
      <c r="C358" s="381"/>
      <c r="D358" s="381"/>
      <c r="E358" s="381"/>
      <c r="F358" s="381"/>
      <c r="G358" s="3"/>
      <c r="I358" s="72" t="s">
        <v>726</v>
      </c>
      <c r="P358" s="1678"/>
      <c r="Q358" s="1678"/>
      <c r="R358" s="1678"/>
      <c r="S358" s="1678"/>
      <c r="T358" s="1678"/>
      <c r="U358" s="1678"/>
      <c r="V358" s="1678"/>
      <c r="W358" s="1678"/>
      <c r="X358" s="1678"/>
      <c r="Y358" s="1678"/>
      <c r="Z358" s="1678"/>
      <c r="AA358" s="1678"/>
      <c r="AB358" s="1678"/>
      <c r="AC358" s="1678"/>
      <c r="AD358" s="1678"/>
      <c r="AE358" s="1678"/>
      <c r="AL358" s="51"/>
    </row>
    <row r="359" spans="1:53" ht="12.75" customHeight="1">
      <c r="A359" s="51"/>
      <c r="C359" s="381"/>
      <c r="D359" s="381"/>
      <c r="E359" s="381"/>
      <c r="F359" s="381"/>
      <c r="G359" s="381"/>
      <c r="I359" s="72" t="s">
        <v>916</v>
      </c>
      <c r="P359" s="1678"/>
      <c r="Q359" s="1678"/>
      <c r="R359" s="1678"/>
      <c r="S359" s="1678"/>
      <c r="T359" s="1678"/>
      <c r="U359" s="1678"/>
      <c r="V359" s="1678"/>
      <c r="W359" s="1678"/>
      <c r="X359" s="1678"/>
      <c r="Y359" s="1678"/>
      <c r="Z359" s="1678"/>
      <c r="AA359" s="1678"/>
      <c r="AB359" s="1678"/>
      <c r="AC359" s="1678"/>
      <c r="AD359" s="1678"/>
      <c r="AE359" s="1678"/>
      <c r="AL359" s="51"/>
    </row>
    <row r="360" spans="1:53" ht="12.75" customHeight="1">
      <c r="A360" s="51"/>
      <c r="C360" s="381"/>
      <c r="D360" s="381"/>
      <c r="E360" s="381"/>
      <c r="F360" s="381"/>
      <c r="G360" s="381"/>
      <c r="I360" s="72" t="s">
        <v>917</v>
      </c>
      <c r="P360" s="1677"/>
      <c r="Q360" s="1677"/>
      <c r="R360" s="1677"/>
      <c r="S360" s="1677"/>
      <c r="T360" s="1677"/>
      <c r="U360" s="1677"/>
      <c r="V360" s="1677"/>
      <c r="W360" s="1677"/>
      <c r="X360" s="1677"/>
      <c r="Y360" s="1677"/>
      <c r="Z360" s="1677"/>
      <c r="AA360" s="9" t="s">
        <v>445</v>
      </c>
      <c r="AB360" s="9"/>
      <c r="AC360" s="1613"/>
      <c r="AD360" s="1613"/>
      <c r="AE360" s="1613"/>
      <c r="AL360" s="51"/>
    </row>
    <row r="361" spans="1:53" ht="12.75" customHeight="1">
      <c r="A361" s="51"/>
      <c r="C361" s="381"/>
      <c r="D361" s="381"/>
      <c r="E361" s="381"/>
      <c r="F361" s="381"/>
      <c r="G361" s="381"/>
      <c r="I361" s="72" t="s">
        <v>918</v>
      </c>
      <c r="P361" s="1677"/>
      <c r="Q361" s="1677"/>
      <c r="R361" s="1677"/>
      <c r="S361" s="1677"/>
      <c r="T361" s="1677"/>
      <c r="U361" s="1677"/>
      <c r="V361" s="1677"/>
      <c r="W361" s="1677"/>
      <c r="X361" s="1677"/>
      <c r="Y361" s="1677"/>
      <c r="Z361" s="1677"/>
      <c r="AL361" s="51"/>
    </row>
    <row r="362" spans="1:53" ht="12.75" customHeight="1">
      <c r="A362" s="51"/>
      <c r="C362" s="383"/>
      <c r="D362" s="383"/>
      <c r="E362" s="383"/>
      <c r="F362" s="383"/>
      <c r="G362" s="383"/>
      <c r="I362" s="72" t="s">
        <v>727</v>
      </c>
      <c r="P362" s="1615"/>
      <c r="Q362" s="1615"/>
      <c r="R362" s="1615"/>
      <c r="S362" s="1615"/>
      <c r="T362" s="1615"/>
      <c r="U362" s="1615"/>
      <c r="V362" s="1615"/>
      <c r="W362" s="1615"/>
      <c r="X362" s="1615"/>
      <c r="Y362" s="1615"/>
      <c r="Z362" s="1615"/>
      <c r="AA362" s="1615"/>
      <c r="AB362" s="1615"/>
      <c r="AC362" s="1615"/>
      <c r="AD362" s="1615"/>
      <c r="AE362" s="1615"/>
      <c r="AL362" s="51"/>
    </row>
    <row r="363" spans="1:53"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53" ht="12.75" customHeight="1">
      <c r="A364" s="2127" t="s">
        <v>931</v>
      </c>
      <c r="B364" s="2127"/>
      <c r="C364" s="2127"/>
      <c r="D364" s="2127"/>
      <c r="E364" s="2127"/>
      <c r="F364" s="2127"/>
      <c r="G364" s="2127"/>
      <c r="H364" s="2127"/>
      <c r="I364" s="2127"/>
      <c r="J364" s="2127"/>
      <c r="K364" s="2127"/>
      <c r="L364" s="2127"/>
      <c r="M364" s="2127"/>
      <c r="N364" s="2127"/>
      <c r="O364" s="2127"/>
      <c r="P364" s="2127"/>
      <c r="Q364" s="2127"/>
      <c r="R364" s="2127"/>
      <c r="S364" s="2127"/>
      <c r="T364" s="2127"/>
      <c r="U364" s="2127"/>
      <c r="V364" s="2127"/>
      <c r="W364" s="2127"/>
      <c r="X364" s="2127"/>
      <c r="Y364" s="2127"/>
      <c r="Z364" s="2127"/>
      <c r="AA364" s="2127"/>
      <c r="AB364" s="2127"/>
      <c r="AC364" s="2127"/>
      <c r="AD364" s="2127"/>
      <c r="AE364" s="2127"/>
      <c r="AF364" s="2127"/>
      <c r="AG364" s="2127"/>
      <c r="AH364" s="1840"/>
      <c r="AI364" s="1840"/>
      <c r="AJ364" s="1840"/>
      <c r="AK364" s="1840"/>
      <c r="AL364" s="1840"/>
    </row>
    <row r="365" spans="1:53" ht="12.75" customHeight="1" thickBot="1">
      <c r="A365" s="1841"/>
      <c r="B365" s="1841"/>
      <c r="C365" s="1841"/>
      <c r="D365" s="1841"/>
      <c r="E365" s="1841"/>
      <c r="F365" s="1841"/>
      <c r="G365" s="1841"/>
      <c r="H365" s="1841"/>
      <c r="I365" s="1841"/>
      <c r="J365" s="1841"/>
      <c r="K365" s="1841"/>
      <c r="L365" s="1841"/>
      <c r="M365" s="1841"/>
      <c r="N365" s="1841"/>
      <c r="O365" s="1841"/>
      <c r="P365" s="1841"/>
      <c r="Q365" s="1841"/>
      <c r="R365" s="1841"/>
      <c r="S365" s="1841"/>
      <c r="T365" s="1841"/>
      <c r="U365" s="1841"/>
      <c r="V365" s="1841"/>
      <c r="W365" s="1841"/>
      <c r="X365" s="1841"/>
      <c r="Y365" s="1841"/>
      <c r="Z365" s="1841"/>
      <c r="AA365" s="1841"/>
      <c r="AB365" s="1841"/>
      <c r="AC365" s="1841"/>
      <c r="AD365" s="1841"/>
      <c r="AE365" s="1841"/>
      <c r="AF365" s="1841"/>
      <c r="AG365" s="1841"/>
      <c r="AH365" s="1841"/>
      <c r="AI365" s="1841"/>
      <c r="AJ365" s="1841"/>
      <c r="AK365" s="1841"/>
      <c r="AL365" s="1841"/>
      <c r="BA365" s="17" t="s">
        <v>748</v>
      </c>
    </row>
    <row r="366" spans="1:53" ht="12.75" customHeight="1" thickTop="1">
      <c r="A366" s="37"/>
      <c r="B366" s="37"/>
      <c r="C366" s="37"/>
      <c r="D366" s="37"/>
      <c r="E366" s="37"/>
      <c r="F366" s="37"/>
      <c r="G366" s="3"/>
      <c r="H366" s="37"/>
      <c r="I366" s="74"/>
      <c r="J366" s="74"/>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74"/>
      <c r="AL366" s="80"/>
      <c r="BA366" s="17" t="s">
        <v>826</v>
      </c>
    </row>
    <row r="367" spans="1:53" ht="12.75" customHeight="1">
      <c r="A367" s="63" t="s">
        <v>393</v>
      </c>
      <c r="B367" s="63"/>
      <c r="C367" s="63" t="s">
        <v>372</v>
      </c>
      <c r="K367" s="37"/>
      <c r="L367" s="37"/>
      <c r="BA367" s="17" t="s">
        <v>1093</v>
      </c>
    </row>
    <row r="368" spans="1:53" ht="12.75" customHeight="1">
      <c r="D368" s="17" t="s">
        <v>528</v>
      </c>
      <c r="M368" s="1604" t="s">
        <v>1093</v>
      </c>
      <c r="N368" s="1604"/>
      <c r="P368" s="17" t="s">
        <v>524</v>
      </c>
      <c r="AJ368" s="1604" t="s">
        <v>1093</v>
      </c>
      <c r="AK368" s="1604"/>
    </row>
    <row r="369" spans="1:37" ht="12.75" customHeight="1">
      <c r="D369" s="1212" t="s">
        <v>2186</v>
      </c>
      <c r="M369" s="1604" t="s">
        <v>748</v>
      </c>
      <c r="N369" s="1604"/>
      <c r="R369" s="17" t="s">
        <v>525</v>
      </c>
      <c r="AJ369" s="1604" t="s">
        <v>826</v>
      </c>
      <c r="AK369" s="1604"/>
    </row>
    <row r="370" spans="1:37" ht="12.75" customHeight="1">
      <c r="D370" s="17" t="s">
        <v>404</v>
      </c>
      <c r="M370" s="1604" t="s">
        <v>748</v>
      </c>
      <c r="N370" s="1604"/>
      <c r="P370" s="612" t="s">
        <v>1219</v>
      </c>
      <c r="Q370" s="613"/>
      <c r="R370" s="613"/>
      <c r="AJ370" s="1604" t="s">
        <v>748</v>
      </c>
      <c r="AK370" s="1604"/>
    </row>
    <row r="371" spans="1:37" ht="12.75" customHeight="1">
      <c r="D371" s="17" t="s">
        <v>405</v>
      </c>
      <c r="M371" s="1604" t="s">
        <v>748</v>
      </c>
      <c r="N371" s="1604"/>
      <c r="P371" s="613"/>
      <c r="Q371" s="612" t="s">
        <v>1220</v>
      </c>
      <c r="R371" s="613"/>
    </row>
    <row r="372" spans="1:37" ht="12.75" customHeight="1">
      <c r="P372" s="613"/>
      <c r="Q372" s="612" t="s">
        <v>1221</v>
      </c>
      <c r="R372" s="613"/>
    </row>
    <row r="373" spans="1:37" ht="12.75" customHeight="1"/>
    <row r="374" spans="1:37" ht="12.75" customHeight="1">
      <c r="A374" s="63" t="s">
        <v>949</v>
      </c>
      <c r="B374" s="63"/>
      <c r="C374" s="63" t="s">
        <v>526</v>
      </c>
      <c r="D374" s="63"/>
    </row>
    <row r="375" spans="1:37" ht="12.75" customHeight="1">
      <c r="D375" s="82" t="s">
        <v>974</v>
      </c>
      <c r="E375" s="83"/>
      <c r="F375" s="83"/>
      <c r="G375" s="83"/>
      <c r="H375" s="83"/>
      <c r="I375" s="83"/>
      <c r="J375" s="83"/>
      <c r="K375" s="83"/>
      <c r="L375" s="83"/>
      <c r="M375" s="83"/>
      <c r="N375" s="84"/>
      <c r="O375" s="84"/>
      <c r="P375" s="83"/>
      <c r="Q375" s="83"/>
      <c r="R375" s="83"/>
      <c r="S375" s="83"/>
      <c r="T375" s="83"/>
      <c r="U375" s="83"/>
      <c r="V375" s="83"/>
      <c r="W375" s="83"/>
      <c r="X375" s="83"/>
      <c r="Y375" s="83"/>
      <c r="Z375" s="83"/>
      <c r="AA375" s="83"/>
      <c r="AB375" s="83"/>
      <c r="AC375" s="83"/>
      <c r="AD375" s="83"/>
      <c r="AE375" s="83"/>
    </row>
    <row r="376" spans="1:37" ht="12.75" customHeight="1">
      <c r="D376" s="82" t="s">
        <v>975</v>
      </c>
      <c r="E376" s="83"/>
      <c r="F376" s="83"/>
      <c r="G376" s="83"/>
      <c r="H376" s="83"/>
      <c r="I376" s="83"/>
      <c r="J376" s="83"/>
      <c r="K376" s="83"/>
      <c r="L376" s="83"/>
      <c r="M376" s="83"/>
      <c r="N376" s="1604" t="s">
        <v>748</v>
      </c>
      <c r="O376" s="1604"/>
      <c r="P376" s="83"/>
      <c r="Q376" s="83"/>
      <c r="R376" s="83"/>
      <c r="S376" s="83"/>
      <c r="T376" s="83"/>
      <c r="U376" s="83"/>
      <c r="V376" s="83"/>
      <c r="W376" s="83"/>
      <c r="X376" s="83"/>
      <c r="Y376" s="84"/>
      <c r="Z376" s="84"/>
      <c r="AC376" s="83"/>
      <c r="AD376" s="83"/>
      <c r="AE376" s="83"/>
    </row>
    <row r="377" spans="1:37" ht="12.75" customHeight="1">
      <c r="E377" s="17" t="s">
        <v>309</v>
      </c>
      <c r="Z377" s="1604" t="s">
        <v>748</v>
      </c>
      <c r="AA377" s="1604"/>
    </row>
    <row r="378" spans="1:37" ht="12.75" customHeight="1">
      <c r="D378" s="17" t="s">
        <v>976</v>
      </c>
      <c r="E378" s="83"/>
      <c r="F378" s="83"/>
      <c r="G378" s="83"/>
      <c r="H378" s="83"/>
      <c r="I378" s="83"/>
      <c r="J378" s="84"/>
      <c r="K378" s="84"/>
      <c r="L378" s="83"/>
      <c r="M378" s="83"/>
      <c r="N378" s="83"/>
      <c r="O378" s="83"/>
      <c r="P378" s="83"/>
      <c r="Q378" s="83"/>
      <c r="R378" s="83"/>
      <c r="S378" s="83"/>
      <c r="T378" s="83"/>
      <c r="U378" s="83"/>
      <c r="V378" s="83"/>
      <c r="W378" s="83"/>
      <c r="X378" s="83"/>
      <c r="Y378" s="83"/>
      <c r="Z378" s="83"/>
      <c r="AA378" s="83"/>
      <c r="AB378" s="83"/>
      <c r="AC378" s="83"/>
      <c r="AD378" s="83"/>
      <c r="AE378" s="83"/>
    </row>
    <row r="379" spans="1:37" ht="12.75" customHeight="1">
      <c r="D379" s="17" t="s">
        <v>977</v>
      </c>
      <c r="E379" s="83"/>
      <c r="F379" s="83"/>
      <c r="G379" s="83"/>
      <c r="H379" s="83"/>
      <c r="I379" s="83"/>
      <c r="J379" s="1604" t="s">
        <v>748</v>
      </c>
      <c r="K379" s="1604"/>
      <c r="L379" s="83"/>
      <c r="M379" s="83"/>
      <c r="N379" s="83"/>
      <c r="O379" s="83"/>
      <c r="P379" s="83"/>
      <c r="Q379" s="83"/>
      <c r="R379" s="83"/>
      <c r="S379" s="83"/>
      <c r="T379" s="83"/>
      <c r="U379" s="83"/>
      <c r="V379" s="83"/>
      <c r="W379" s="83"/>
      <c r="X379" s="83"/>
      <c r="Y379" s="83"/>
      <c r="Z379" s="83"/>
      <c r="AC379" s="83"/>
      <c r="AD379" s="83"/>
      <c r="AE379" s="83"/>
    </row>
    <row r="380" spans="1:37" ht="12.75" customHeight="1">
      <c r="E380" s="1553" t="s">
        <v>406</v>
      </c>
      <c r="F380" s="1553"/>
      <c r="G380" s="1553"/>
      <c r="H380" s="1553"/>
      <c r="I380" s="1553"/>
      <c r="J380" s="1553"/>
      <c r="K380" s="1553"/>
      <c r="L380" s="1553"/>
      <c r="M380" s="1553"/>
      <c r="N380" s="1553"/>
      <c r="O380" s="1553"/>
      <c r="P380" s="1553"/>
      <c r="Q380" s="1553"/>
      <c r="R380" s="1553"/>
      <c r="S380" s="1553"/>
      <c r="T380" s="1553"/>
      <c r="U380" s="1553"/>
      <c r="V380" s="1553"/>
      <c r="W380" s="1553"/>
      <c r="X380" s="1553"/>
      <c r="Y380" s="1553"/>
      <c r="Z380" s="1553"/>
      <c r="AA380" s="1553"/>
      <c r="AB380" s="1553"/>
      <c r="AC380" s="1553"/>
      <c r="AD380" s="1553"/>
      <c r="AE380" s="1553"/>
      <c r="AF380" s="1553"/>
      <c r="AG380" s="1553"/>
      <c r="AH380" s="1553"/>
    </row>
    <row r="381" spans="1:37" ht="12.75" customHeight="1">
      <c r="E381" s="1553"/>
      <c r="F381" s="1553"/>
      <c r="G381" s="1553"/>
      <c r="H381" s="1553"/>
      <c r="I381" s="1553"/>
      <c r="J381" s="1553"/>
      <c r="K381" s="1553"/>
      <c r="L381" s="1553"/>
      <c r="M381" s="1553"/>
      <c r="N381" s="1553"/>
      <c r="O381" s="1553"/>
      <c r="P381" s="1553"/>
      <c r="Q381" s="1553"/>
      <c r="R381" s="1553"/>
      <c r="S381" s="1553"/>
      <c r="T381" s="1553"/>
      <c r="U381" s="1553"/>
      <c r="V381" s="1553"/>
      <c r="W381" s="1553"/>
      <c r="X381" s="1553"/>
      <c r="Y381" s="1553"/>
      <c r="Z381" s="1553"/>
      <c r="AA381" s="1553"/>
      <c r="AB381" s="1553"/>
      <c r="AC381" s="1553"/>
      <c r="AD381" s="1553"/>
      <c r="AE381" s="1553"/>
      <c r="AF381" s="1553"/>
      <c r="AG381" s="1553"/>
      <c r="AH381" s="1553"/>
    </row>
    <row r="382" spans="1:37" ht="12.75" customHeight="1">
      <c r="E382" s="9" t="s">
        <v>685</v>
      </c>
      <c r="F382" s="9"/>
      <c r="G382" s="9"/>
      <c r="H382" s="9"/>
      <c r="I382" s="9"/>
      <c r="J382" s="9"/>
      <c r="K382" s="9"/>
      <c r="L382" s="9"/>
      <c r="N382" s="1803"/>
      <c r="O382" s="1803"/>
      <c r="P382" s="1803"/>
      <c r="Q382" s="1803"/>
      <c r="R382" s="9"/>
      <c r="U382" s="9" t="s">
        <v>686</v>
      </c>
      <c r="V382" s="9"/>
      <c r="W382" s="9"/>
      <c r="X382" s="9"/>
      <c r="Y382" s="9"/>
      <c r="Z382" s="9"/>
      <c r="AA382" s="9"/>
      <c r="AB382" s="9"/>
      <c r="AC382" s="1803"/>
      <c r="AD382" s="1803"/>
      <c r="AE382" s="1803"/>
      <c r="AF382" s="1803"/>
    </row>
    <row r="383" spans="1:37" ht="12.75" customHeight="1">
      <c r="E383" s="9" t="s">
        <v>687</v>
      </c>
      <c r="F383" s="9"/>
      <c r="G383" s="9"/>
      <c r="H383" s="9"/>
      <c r="I383" s="9"/>
      <c r="J383" s="9"/>
      <c r="K383" s="9"/>
      <c r="L383" s="9"/>
      <c r="N383" s="1803"/>
      <c r="O383" s="1803"/>
      <c r="P383" s="1803"/>
      <c r="Q383" s="1803"/>
      <c r="R383" s="9"/>
      <c r="U383" s="9" t="s">
        <v>688</v>
      </c>
      <c r="V383" s="9"/>
      <c r="W383" s="9"/>
      <c r="X383" s="9"/>
      <c r="Y383" s="9"/>
      <c r="Z383" s="9"/>
      <c r="AA383" s="9"/>
      <c r="AB383" s="9"/>
      <c r="AC383" s="1803"/>
      <c r="AD383" s="1803"/>
      <c r="AE383" s="1803"/>
      <c r="AF383" s="1803"/>
    </row>
    <row r="384" spans="1:37" ht="12.75" customHeight="1">
      <c r="E384" s="9" t="s">
        <v>689</v>
      </c>
      <c r="F384" s="9"/>
      <c r="G384" s="9"/>
      <c r="H384" s="9"/>
      <c r="I384" s="9"/>
      <c r="J384" s="9"/>
      <c r="K384" s="9"/>
      <c r="L384" s="9"/>
      <c r="N384" s="1803"/>
      <c r="O384" s="1803"/>
      <c r="P384" s="1803"/>
      <c r="Q384" s="1803"/>
      <c r="R384" s="9"/>
      <c r="V384" s="9"/>
      <c r="W384" s="9"/>
      <c r="X384" s="9"/>
      <c r="Y384" s="9"/>
      <c r="Z384" s="9"/>
      <c r="AA384" s="9"/>
      <c r="AB384" s="9"/>
    </row>
    <row r="385" spans="1:36" ht="12.75" customHeight="1">
      <c r="E385" s="9" t="s">
        <v>690</v>
      </c>
      <c r="F385" s="9"/>
      <c r="G385" s="9"/>
      <c r="H385" s="9"/>
      <c r="I385" s="9"/>
      <c r="J385" s="9"/>
      <c r="K385" s="9"/>
      <c r="L385" s="9"/>
      <c r="N385" s="2128"/>
      <c r="O385" s="2128"/>
      <c r="P385" s="2128"/>
      <c r="Q385" s="2128"/>
      <c r="R385" s="2128"/>
      <c r="S385" s="2128"/>
      <c r="T385" s="2128"/>
      <c r="U385" s="2128"/>
      <c r="V385" s="2128"/>
      <c r="W385" s="2128"/>
      <c r="X385" s="2128"/>
      <c r="Y385" s="2128"/>
      <c r="Z385" s="2128"/>
      <c r="AA385" s="2128"/>
      <c r="AB385" s="2128"/>
      <c r="AC385" s="2128"/>
      <c r="AD385" s="2128"/>
      <c r="AE385" s="2128"/>
      <c r="AF385" s="2128"/>
    </row>
    <row r="386" spans="1:36" ht="12.75" customHeight="1">
      <c r="E386" s="9"/>
      <c r="F386" s="9"/>
      <c r="G386" s="9"/>
      <c r="H386" s="9"/>
      <c r="I386" s="9"/>
      <c r="J386" s="9"/>
      <c r="K386" s="9"/>
      <c r="L386" s="9"/>
      <c r="N386" s="2129"/>
      <c r="O386" s="2129"/>
      <c r="P386" s="2129"/>
      <c r="Q386" s="2129"/>
      <c r="R386" s="2129"/>
      <c r="S386" s="2129"/>
      <c r="T386" s="2129"/>
      <c r="U386" s="2129"/>
      <c r="V386" s="2129"/>
      <c r="W386" s="2129"/>
      <c r="X386" s="2129"/>
      <c r="Y386" s="2129"/>
      <c r="Z386" s="2129"/>
      <c r="AA386" s="2129"/>
      <c r="AB386" s="2129"/>
      <c r="AC386" s="2129"/>
      <c r="AD386" s="2129"/>
      <c r="AE386" s="2129"/>
      <c r="AF386" s="2129"/>
    </row>
    <row r="387" spans="1:36" ht="12.75" customHeight="1">
      <c r="E387" s="9"/>
      <c r="F387" s="9"/>
      <c r="G387" s="9"/>
      <c r="H387" s="9"/>
      <c r="I387" s="9"/>
      <c r="J387" s="9"/>
      <c r="K387" s="9"/>
    </row>
    <row r="388" spans="1:36" ht="12.75" customHeight="1">
      <c r="D388" s="611" t="s">
        <v>1423</v>
      </c>
      <c r="E388" s="611"/>
      <c r="F388" s="612"/>
      <c r="G388" s="612"/>
      <c r="H388" s="612"/>
      <c r="I388" s="612"/>
      <c r="J388" s="612"/>
      <c r="K388" s="612"/>
      <c r="L388" s="612"/>
      <c r="M388" s="613"/>
      <c r="N388" s="613"/>
      <c r="O388" s="613"/>
      <c r="P388" s="613"/>
      <c r="Q388" s="613"/>
      <c r="R388" s="613"/>
      <c r="S388" s="613"/>
      <c r="T388" s="613"/>
      <c r="U388" s="613"/>
      <c r="V388" s="613"/>
      <c r="W388" s="613"/>
      <c r="X388" s="613"/>
      <c r="Y388" s="613"/>
      <c r="Z388" s="613"/>
      <c r="AA388" s="613"/>
      <c r="AB388" s="613"/>
      <c r="AC388" s="613"/>
      <c r="AD388" s="613"/>
      <c r="AE388" s="613"/>
      <c r="AF388" s="613"/>
      <c r="AG388" s="613"/>
      <c r="AH388" s="613"/>
    </row>
    <row r="389" spans="1:36" ht="12.75" customHeight="1">
      <c r="D389" s="613"/>
      <c r="E389" s="612" t="s">
        <v>1424</v>
      </c>
      <c r="F389" s="612"/>
      <c r="G389" s="612"/>
      <c r="H389" s="612"/>
      <c r="I389" s="612"/>
      <c r="J389" s="612"/>
      <c r="K389" s="612"/>
      <c r="L389" s="612"/>
      <c r="M389" s="613"/>
      <c r="N389" s="660" t="s">
        <v>895</v>
      </c>
      <c r="O389" s="613"/>
      <c r="P389" s="660"/>
      <c r="Q389" s="660" t="s">
        <v>896</v>
      </c>
      <c r="R389" s="613"/>
      <c r="S389" s="1688"/>
      <c r="T389" s="1688"/>
      <c r="U389" s="809" t="s">
        <v>897</v>
      </c>
      <c r="V389" s="1688"/>
      <c r="W389" s="1688"/>
      <c r="X389" s="613"/>
      <c r="Y389" s="660" t="s">
        <v>895</v>
      </c>
      <c r="Z389" s="613"/>
      <c r="AA389" s="660"/>
      <c r="AB389" s="660" t="s">
        <v>896</v>
      </c>
      <c r="AC389" s="613"/>
      <c r="AD389" s="1688"/>
      <c r="AE389" s="1688"/>
      <c r="AF389" s="809" t="s">
        <v>897</v>
      </c>
      <c r="AG389" s="1688"/>
      <c r="AH389" s="1688"/>
    </row>
    <row r="390" spans="1:36" ht="12.75" customHeight="1">
      <c r="D390" s="613"/>
      <c r="E390" s="612" t="s">
        <v>1425</v>
      </c>
      <c r="F390" s="612"/>
      <c r="G390" s="612"/>
      <c r="H390" s="612"/>
      <c r="I390" s="612"/>
      <c r="J390" s="612"/>
      <c r="K390" s="612"/>
      <c r="L390" s="612"/>
      <c r="M390" s="613"/>
      <c r="N390" s="1688"/>
      <c r="O390" s="1688"/>
      <c r="P390" s="1688"/>
      <c r="Q390" s="613"/>
      <c r="R390" s="613"/>
      <c r="S390" s="613"/>
      <c r="T390" s="613"/>
      <c r="U390" s="613"/>
      <c r="V390" s="613"/>
      <c r="W390" s="613"/>
      <c r="X390" s="613"/>
      <c r="Y390" s="613"/>
      <c r="Z390" s="613"/>
      <c r="AA390" s="613"/>
      <c r="AB390" s="613"/>
      <c r="AC390" s="613"/>
      <c r="AD390" s="613"/>
      <c r="AE390" s="613"/>
      <c r="AF390" s="613"/>
      <c r="AG390" s="613"/>
      <c r="AH390" s="613"/>
    </row>
    <row r="391" spans="1:36" ht="12.75" customHeight="1">
      <c r="D391" s="613"/>
      <c r="E391" s="612" t="s">
        <v>1462</v>
      </c>
      <c r="F391" s="612"/>
      <c r="G391" s="612"/>
      <c r="H391" s="612"/>
      <c r="I391" s="612"/>
      <c r="J391" s="612"/>
      <c r="K391" s="612"/>
      <c r="L391" s="612"/>
      <c r="M391" s="613"/>
      <c r="N391" s="613"/>
      <c r="O391" s="613"/>
      <c r="P391" s="613"/>
      <c r="Q391" s="613"/>
      <c r="R391" s="613"/>
      <c r="S391" s="613"/>
      <c r="T391" s="613"/>
      <c r="U391" s="613"/>
      <c r="V391" s="613"/>
      <c r="W391" s="613"/>
      <c r="X391" s="613"/>
      <c r="Y391" s="613"/>
      <c r="Z391" s="613"/>
      <c r="AA391" s="613"/>
      <c r="AB391" s="613"/>
      <c r="AC391" s="613"/>
      <c r="AD391" s="613"/>
      <c r="AE391" s="613"/>
      <c r="AF391" s="613"/>
      <c r="AG391" s="1689" t="s">
        <v>748</v>
      </c>
      <c r="AH391" s="1689"/>
    </row>
    <row r="392" spans="1:36" ht="12.75" customHeight="1">
      <c r="D392" s="613"/>
      <c r="E392" s="612"/>
      <c r="F392" s="612"/>
      <c r="G392" s="612" t="s">
        <v>1488</v>
      </c>
      <c r="H392" s="612"/>
      <c r="I392" s="612"/>
      <c r="J392" s="612"/>
      <c r="K392" s="612"/>
      <c r="L392" s="612"/>
      <c r="M392" s="613"/>
      <c r="N392" s="613"/>
      <c r="O392" s="613"/>
      <c r="P392" s="613"/>
      <c r="Q392" s="613"/>
      <c r="R392" s="613"/>
      <c r="S392" s="613"/>
      <c r="T392" s="613"/>
      <c r="U392" s="613"/>
      <c r="V392" s="613"/>
      <c r="W392" s="613"/>
      <c r="X392" s="613"/>
      <c r="Y392" s="613"/>
      <c r="Z392" s="613"/>
      <c r="AA392" s="613"/>
      <c r="AB392" s="613"/>
      <c r="AC392" s="613"/>
      <c r="AD392" s="613"/>
      <c r="AE392" s="613"/>
      <c r="AF392" s="613"/>
      <c r="AG392" s="1689" t="s">
        <v>748</v>
      </c>
      <c r="AH392" s="1689"/>
    </row>
    <row r="393" spans="1:36" ht="12.75" customHeight="1">
      <c r="D393" s="613"/>
      <c r="E393" s="612"/>
      <c r="F393" s="612"/>
      <c r="G393" s="855" t="s">
        <v>1467</v>
      </c>
      <c r="H393" s="612"/>
      <c r="I393" s="612"/>
      <c r="J393" s="612"/>
      <c r="K393" s="612"/>
      <c r="L393" s="612"/>
      <c r="M393" s="613"/>
      <c r="N393" s="613"/>
      <c r="O393" s="613"/>
      <c r="P393" s="613"/>
      <c r="Q393" s="613"/>
      <c r="R393" s="613"/>
      <c r="S393" s="613"/>
      <c r="T393" s="613"/>
      <c r="U393" s="613"/>
      <c r="V393" s="1689" t="s">
        <v>748</v>
      </c>
      <c r="W393" s="1689"/>
      <c r="X393" s="613"/>
      <c r="Y393" s="746" t="s">
        <v>1426</v>
      </c>
      <c r="Z393" s="613"/>
      <c r="AA393" s="613"/>
      <c r="AB393" s="613"/>
      <c r="AC393" s="613"/>
      <c r="AD393" s="613"/>
      <c r="AE393" s="613"/>
      <c r="AF393" s="613"/>
      <c r="AG393" s="613"/>
      <c r="AH393" s="613"/>
    </row>
    <row r="394" spans="1:36" ht="12.75" customHeight="1">
      <c r="D394" s="613"/>
      <c r="E394" s="612" t="s">
        <v>1427</v>
      </c>
      <c r="F394" s="612"/>
      <c r="G394" s="612"/>
      <c r="H394" s="612"/>
      <c r="I394" s="612"/>
      <c r="J394" s="612"/>
      <c r="K394" s="612"/>
      <c r="L394" s="612"/>
      <c r="M394" s="613"/>
      <c r="N394" s="613"/>
      <c r="O394" s="613"/>
      <c r="P394" s="613"/>
      <c r="Q394" s="613"/>
      <c r="R394" s="613"/>
      <c r="S394" s="613"/>
      <c r="T394" s="613"/>
      <c r="U394" s="613"/>
      <c r="V394" s="1689" t="s">
        <v>748</v>
      </c>
      <c r="W394" s="1689"/>
      <c r="X394" s="613"/>
      <c r="Y394" s="612" t="s">
        <v>1428</v>
      </c>
      <c r="Z394" s="613"/>
      <c r="AA394" s="613"/>
      <c r="AB394" s="613"/>
      <c r="AC394" s="613"/>
      <c r="AD394" s="613"/>
      <c r="AE394" s="613"/>
      <c r="AF394" s="613"/>
      <c r="AG394" s="613"/>
      <c r="AH394" s="613"/>
    </row>
    <row r="395" spans="1:36" ht="12.75" customHeight="1"/>
    <row r="396" spans="1:36" ht="12.75" customHeight="1">
      <c r="A396" s="63" t="s">
        <v>959</v>
      </c>
      <c r="B396" s="63"/>
      <c r="C396" s="63" t="s">
        <v>691</v>
      </c>
    </row>
    <row r="397" spans="1:36" ht="12.75" customHeight="1">
      <c r="D397" s="17" t="s">
        <v>424</v>
      </c>
      <c r="J397" s="1630" t="s">
        <v>2295</v>
      </c>
      <c r="K397" s="1615"/>
      <c r="L397" s="1615"/>
      <c r="M397" s="1615"/>
      <c r="N397" s="1615"/>
      <c r="O397" s="1615"/>
      <c r="P397" s="1615"/>
      <c r="Q397" s="1615"/>
      <c r="R397" s="1615"/>
      <c r="S397" s="1615"/>
      <c r="T397" s="1615"/>
      <c r="U397" s="1615"/>
      <c r="V397" s="19" t="s">
        <v>980</v>
      </c>
      <c r="W397" s="19"/>
      <c r="X397" s="19"/>
      <c r="Y397" s="19"/>
      <c r="Z397" s="19"/>
      <c r="AA397" s="19"/>
      <c r="AB397" s="19"/>
      <c r="AC397" s="1630" t="s">
        <v>2291</v>
      </c>
      <c r="AD397" s="1615"/>
      <c r="AE397" s="1615"/>
      <c r="AF397" s="1615"/>
      <c r="AG397" s="1615"/>
      <c r="AH397" s="1615"/>
      <c r="AI397" s="1615"/>
      <c r="AJ397" s="1615"/>
    </row>
    <row r="398" spans="1:36" ht="12.75" customHeight="1">
      <c r="D398" s="17" t="s">
        <v>692</v>
      </c>
      <c r="Q398" s="2130">
        <v>43845</v>
      </c>
      <c r="R398" s="2130"/>
      <c r="S398" s="2130"/>
      <c r="T398" s="2130"/>
      <c r="U398" s="2130"/>
      <c r="V398" s="17" t="s">
        <v>360</v>
      </c>
      <c r="AI398" s="1604" t="s">
        <v>1093</v>
      </c>
      <c r="AJ398" s="1604"/>
    </row>
    <row r="399" spans="1:36" ht="12.75" customHeight="1">
      <c r="D399" s="17" t="s">
        <v>693</v>
      </c>
      <c r="Q399" s="1897">
        <v>44818</v>
      </c>
      <c r="R399" s="2094"/>
      <c r="S399" s="2094"/>
      <c r="T399" s="2094"/>
      <c r="U399" s="2094"/>
      <c r="W399" s="45" t="s">
        <v>865</v>
      </c>
      <c r="AG399" s="1686" t="s">
        <v>748</v>
      </c>
      <c r="AH399" s="2068"/>
      <c r="AI399" s="2068"/>
      <c r="AJ399" s="2068"/>
    </row>
    <row r="400" spans="1:36" ht="12.75" customHeight="1">
      <c r="D400" s="17" t="s">
        <v>423</v>
      </c>
      <c r="Q400" s="2098">
        <v>634519</v>
      </c>
      <c r="R400" s="2098"/>
      <c r="S400" s="2098"/>
      <c r="T400" s="2098"/>
      <c r="U400" s="2098"/>
      <c r="V400" s="17" t="s">
        <v>362</v>
      </c>
      <c r="AG400" s="1664" t="s">
        <v>748</v>
      </c>
      <c r="AH400" s="2098"/>
      <c r="AI400" s="2098"/>
      <c r="AJ400" s="2098"/>
    </row>
    <row r="401" spans="1:36" ht="12.75" customHeight="1">
      <c r="D401" s="17" t="s">
        <v>917</v>
      </c>
      <c r="I401" s="1681" t="s">
        <v>2292</v>
      </c>
      <c r="J401" s="1835"/>
      <c r="K401" s="1835"/>
      <c r="L401" s="1835"/>
      <c r="M401" s="1835"/>
      <c r="N401" s="1835"/>
      <c r="Q401" s="71" t="s">
        <v>445</v>
      </c>
      <c r="S401" s="2126"/>
      <c r="T401" s="2126"/>
      <c r="U401" s="2126"/>
      <c r="V401" s="17" t="s">
        <v>1002</v>
      </c>
      <c r="AI401" s="1604" t="s">
        <v>826</v>
      </c>
      <c r="AJ401" s="1604"/>
    </row>
    <row r="402" spans="1:36" ht="12.75" customHeight="1">
      <c r="D402" s="17" t="s">
        <v>361</v>
      </c>
      <c r="Q402" s="1686" t="s">
        <v>748</v>
      </c>
      <c r="R402" s="1927"/>
      <c r="S402" s="1927"/>
      <c r="T402" s="1927"/>
      <c r="U402" s="1927"/>
      <c r="V402" s="17" t="s">
        <v>363</v>
      </c>
      <c r="AG402" s="1686" t="s">
        <v>748</v>
      </c>
      <c r="AH402" s="2068"/>
      <c r="AI402" s="2068"/>
      <c r="AJ402" s="2068"/>
    </row>
    <row r="403" spans="1:36" ht="12.75" customHeight="1">
      <c r="D403" s="17" t="s">
        <v>364</v>
      </c>
      <c r="Q403" s="2131">
        <v>1.0999999999999999E-2</v>
      </c>
      <c r="R403" s="2132"/>
      <c r="S403" s="2132"/>
      <c r="T403" s="2132"/>
      <c r="U403" s="2132"/>
      <c r="V403" s="17" t="s">
        <v>1921</v>
      </c>
      <c r="AG403" s="1686">
        <v>0</v>
      </c>
      <c r="AH403" s="1686"/>
      <c r="AI403" s="1686"/>
      <c r="AJ403" s="1686"/>
    </row>
    <row r="404" spans="1:36" ht="12.75" customHeight="1">
      <c r="D404" s="17" t="s">
        <v>1920</v>
      </c>
      <c r="AG404" s="1686">
        <v>0</v>
      </c>
      <c r="AH404" s="1686"/>
      <c r="AI404" s="1686"/>
      <c r="AJ404" s="1686"/>
    </row>
    <row r="405" spans="1:36" ht="12.75" customHeight="1"/>
    <row r="406" spans="1:36" ht="12.75" customHeight="1">
      <c r="A406" s="63" t="s">
        <v>746</v>
      </c>
      <c r="B406" s="63"/>
      <c r="C406" s="63" t="s">
        <v>280</v>
      </c>
    </row>
    <row r="407" spans="1:36" ht="12.75" customHeight="1">
      <c r="C407" s="37"/>
      <c r="D407" s="63" t="s">
        <v>1977</v>
      </c>
      <c r="J407" s="2134" t="s">
        <v>2379</v>
      </c>
      <c r="K407" s="2134"/>
      <c r="L407" s="2134"/>
      <c r="M407" s="2134"/>
      <c r="N407" s="2134"/>
      <c r="O407" s="2134"/>
      <c r="P407" s="2134"/>
      <c r="Q407" s="2134"/>
      <c r="R407" s="2134"/>
      <c r="S407" s="2134"/>
      <c r="T407" s="2134"/>
      <c r="U407" s="2134"/>
      <c r="V407" s="2134"/>
      <c r="W407" s="2134"/>
      <c r="X407" s="2134"/>
      <c r="Y407" s="2134"/>
      <c r="Z407" s="2134"/>
      <c r="AA407" s="2134"/>
      <c r="AB407" s="2134"/>
      <c r="AC407" s="2134"/>
      <c r="AD407" s="2134"/>
      <c r="AE407" s="2134"/>
      <c r="AF407" s="2134"/>
    </row>
    <row r="408" spans="1:36" ht="12.75" customHeight="1">
      <c r="C408" s="37"/>
      <c r="D408" s="17" t="s">
        <v>331</v>
      </c>
      <c r="R408" s="1604" t="s">
        <v>1093</v>
      </c>
      <c r="S408" s="1604"/>
      <c r="T408" s="17" t="s">
        <v>446</v>
      </c>
      <c r="AD408" s="37"/>
      <c r="AE408" s="1803">
        <v>5</v>
      </c>
      <c r="AF408" s="1803"/>
    </row>
    <row r="409" spans="1:36" ht="12.75" customHeight="1">
      <c r="C409" s="37"/>
      <c r="D409" s="17" t="s">
        <v>332</v>
      </c>
      <c r="R409" s="1604" t="s">
        <v>748</v>
      </c>
      <c r="S409" s="1604"/>
      <c r="T409" s="17" t="s">
        <v>446</v>
      </c>
      <c r="AD409" s="37"/>
      <c r="AE409" s="1803">
        <v>0</v>
      </c>
      <c r="AF409" s="1803"/>
    </row>
    <row r="410" spans="1:36" ht="12.75" customHeight="1">
      <c r="D410" s="17" t="s">
        <v>333</v>
      </c>
      <c r="T410" s="1604" t="s">
        <v>748</v>
      </c>
      <c r="U410" s="1604"/>
      <c r="AD410" s="37"/>
    </row>
    <row r="411" spans="1:36" ht="12.75" customHeight="1">
      <c r="E411" s="17" t="s">
        <v>610</v>
      </c>
      <c r="H411" s="2135" t="s">
        <v>2380</v>
      </c>
      <c r="I411" s="2135"/>
      <c r="J411" s="2135"/>
      <c r="K411" s="2135"/>
      <c r="L411" s="2135"/>
      <c r="M411" s="2135"/>
      <c r="N411" s="2135"/>
      <c r="O411" s="2135"/>
      <c r="P411" s="2135"/>
      <c r="Q411" s="2135"/>
      <c r="R411" s="2135"/>
      <c r="S411" s="2135"/>
      <c r="T411" s="2135"/>
      <c r="U411" s="2135"/>
      <c r="V411" s="2135"/>
      <c r="W411" s="2135"/>
      <c r="X411" s="2135"/>
      <c r="Y411" s="2135"/>
      <c r="Z411" s="2135"/>
      <c r="AA411" s="2135"/>
      <c r="AB411" s="2135"/>
      <c r="AC411" s="2135"/>
      <c r="AD411" s="2135"/>
      <c r="AE411" s="2135"/>
      <c r="AF411" s="2135"/>
    </row>
    <row r="412" spans="1:36" ht="12.75" customHeight="1">
      <c r="H412" s="2136"/>
      <c r="I412" s="2136"/>
      <c r="J412" s="2136"/>
      <c r="K412" s="2136"/>
      <c r="L412" s="2136"/>
      <c r="M412" s="2136"/>
      <c r="N412" s="2136"/>
      <c r="O412" s="2136"/>
      <c r="P412" s="2136"/>
      <c r="Q412" s="2136"/>
      <c r="R412" s="2136"/>
      <c r="S412" s="2136"/>
      <c r="T412" s="2136"/>
      <c r="U412" s="2136"/>
      <c r="V412" s="2136"/>
      <c r="W412" s="2136"/>
      <c r="X412" s="2136"/>
      <c r="Y412" s="2136"/>
      <c r="Z412" s="2136"/>
      <c r="AA412" s="2136"/>
      <c r="AB412" s="2136"/>
      <c r="AC412" s="2136"/>
      <c r="AD412" s="2136"/>
      <c r="AE412" s="2136"/>
      <c r="AF412" s="2136"/>
    </row>
    <row r="413" spans="1:36" ht="12.75" customHeight="1"/>
    <row r="414" spans="1:36" ht="12.75" customHeight="1"/>
    <row r="415" spans="1:36" ht="12.75" customHeight="1"/>
    <row r="416" spans="1:36" ht="12.75" customHeight="1"/>
    <row r="417" spans="1:36" ht="12.75" customHeight="1"/>
    <row r="418" spans="1:36" ht="12.75" customHeight="1">
      <c r="A418" s="63" t="s">
        <v>747</v>
      </c>
      <c r="B418" s="63"/>
      <c r="C418" s="63"/>
      <c r="D418" s="63" t="s">
        <v>283</v>
      </c>
      <c r="AF418" s="63" t="s">
        <v>1401</v>
      </c>
    </row>
    <row r="419" spans="1:36" ht="12.75" customHeight="1">
      <c r="E419" s="2097"/>
      <c r="F419" s="2097"/>
      <c r="G419" s="2097"/>
      <c r="H419" s="35" t="s">
        <v>284</v>
      </c>
      <c r="I419" s="2097"/>
      <c r="J419" s="2097"/>
      <c r="K419" s="2097"/>
      <c r="L419" s="17" t="s">
        <v>285</v>
      </c>
      <c r="N419" s="255" t="s">
        <v>948</v>
      </c>
      <c r="P419" s="2147">
        <v>0.4</v>
      </c>
      <c r="Q419" s="2147"/>
      <c r="R419" s="2147"/>
      <c r="S419" s="17" t="s">
        <v>286</v>
      </c>
      <c r="W419" s="2133">
        <f>IF(E419&gt;0,(E419*I419),(P419*43560))</f>
        <v>17424</v>
      </c>
      <c r="X419" s="2133"/>
      <c r="Y419" s="2133"/>
      <c r="Z419" s="17" t="s">
        <v>287</v>
      </c>
      <c r="AF419" s="2147">
        <f>AG437/P419</f>
        <v>147.5</v>
      </c>
      <c r="AG419" s="2147"/>
      <c r="AH419" s="2147"/>
    </row>
    <row r="420" spans="1:36" ht="12.75" customHeight="1">
      <c r="E420" s="17" t="s">
        <v>75</v>
      </c>
    </row>
    <row r="421" spans="1:36" ht="12.75" customHeight="1">
      <c r="E421" s="2148"/>
      <c r="F421" s="2148"/>
      <c r="G421" s="2148"/>
      <c r="H421" s="2148"/>
      <c r="I421" s="2148"/>
      <c r="J421" s="2148"/>
      <c r="K421" s="2148"/>
      <c r="L421" s="2148"/>
      <c r="M421" s="2148"/>
      <c r="N421" s="2148"/>
      <c r="O421" s="2148"/>
      <c r="P421" s="2148"/>
      <c r="Q421" s="2148"/>
      <c r="R421" s="2148"/>
      <c r="S421" s="2148"/>
      <c r="T421" s="2148"/>
      <c r="U421" s="2148"/>
      <c r="V421" s="2148"/>
      <c r="W421" s="2148"/>
      <c r="X421" s="2148"/>
      <c r="Y421" s="2148"/>
      <c r="Z421" s="2148"/>
      <c r="AA421" s="2148"/>
      <c r="AB421" s="2148"/>
      <c r="AC421" s="2148"/>
      <c r="AD421" s="2148"/>
      <c r="AE421" s="2148"/>
      <c r="AF421" s="2148"/>
      <c r="AG421" s="2148"/>
      <c r="AH421" s="2148"/>
      <c r="AI421" s="2148"/>
      <c r="AJ421" s="2148"/>
    </row>
    <row r="422" spans="1:36" ht="12.75" customHeight="1"/>
    <row r="423" spans="1:36" ht="12.75" customHeight="1">
      <c r="A423" s="63" t="s">
        <v>749</v>
      </c>
      <c r="B423" s="63"/>
      <c r="C423" s="63"/>
      <c r="D423" s="63" t="s">
        <v>289</v>
      </c>
    </row>
    <row r="424" spans="1:36" ht="12.75" customHeight="1">
      <c r="E424" s="17" t="s">
        <v>290</v>
      </c>
      <c r="P424" s="1604">
        <v>1</v>
      </c>
      <c r="Q424" s="1604"/>
      <c r="S424" s="17" t="s">
        <v>978</v>
      </c>
      <c r="AE424" s="1604">
        <v>1</v>
      </c>
      <c r="AF424" s="1604"/>
    </row>
    <row r="425" spans="1:36" ht="12.75" customHeight="1">
      <c r="E425" s="17" t="s">
        <v>979</v>
      </c>
      <c r="P425" s="1604">
        <v>0</v>
      </c>
      <c r="Q425" s="1604"/>
      <c r="S425" s="17" t="s">
        <v>656</v>
      </c>
      <c r="AE425" s="1604" t="s">
        <v>1093</v>
      </c>
      <c r="AF425" s="1604"/>
    </row>
    <row r="426" spans="1:36" ht="12.75" customHeight="1">
      <c r="F426" s="81" t="s">
        <v>1090</v>
      </c>
    </row>
    <row r="427" spans="1:36" ht="12.75" customHeight="1">
      <c r="F427" s="1822" t="s">
        <v>2381</v>
      </c>
      <c r="G427" s="1823"/>
      <c r="H427" s="1823"/>
      <c r="I427" s="1823"/>
      <c r="J427" s="1823"/>
      <c r="K427" s="1823"/>
      <c r="L427" s="1823"/>
      <c r="M427" s="1823"/>
      <c r="N427" s="1823"/>
      <c r="O427" s="1823"/>
      <c r="P427" s="1823"/>
      <c r="Q427" s="1823"/>
      <c r="R427" s="1823"/>
      <c r="S427" s="1823"/>
      <c r="T427" s="1823"/>
      <c r="U427" s="1823"/>
      <c r="V427" s="1823"/>
      <c r="W427" s="1823"/>
      <c r="X427" s="1823"/>
      <c r="Y427" s="1823"/>
      <c r="Z427" s="1823"/>
      <c r="AA427" s="1823"/>
      <c r="AB427" s="1823"/>
      <c r="AC427" s="1823"/>
      <c r="AD427" s="1823"/>
      <c r="AE427" s="1823"/>
      <c r="AF427" s="1823"/>
      <c r="AG427" s="1823"/>
      <c r="AH427" s="1823"/>
    </row>
    <row r="428" spans="1:36" ht="12.75" customHeight="1">
      <c r="F428" s="1687"/>
      <c r="G428" s="1687"/>
      <c r="H428" s="1687"/>
      <c r="I428" s="1687"/>
      <c r="J428" s="1687"/>
      <c r="K428" s="1687"/>
      <c r="L428" s="1687"/>
      <c r="M428" s="1687"/>
      <c r="N428" s="1687"/>
      <c r="O428" s="1687"/>
      <c r="P428" s="1687"/>
      <c r="Q428" s="1687"/>
      <c r="R428" s="1687"/>
      <c r="S428" s="1687"/>
      <c r="T428" s="1687"/>
      <c r="U428" s="1687"/>
      <c r="V428" s="1687"/>
      <c r="W428" s="1687"/>
      <c r="X428" s="1687"/>
      <c r="Y428" s="1687"/>
      <c r="Z428" s="1687"/>
      <c r="AA428" s="1687"/>
      <c r="AB428" s="1687"/>
      <c r="AC428" s="1687"/>
      <c r="AD428" s="1687"/>
      <c r="AE428" s="1687"/>
      <c r="AF428" s="1687"/>
      <c r="AG428" s="1687"/>
      <c r="AH428" s="1687"/>
    </row>
    <row r="429" spans="1:36" ht="12.75" customHeight="1">
      <c r="E429" s="17" t="s">
        <v>208</v>
      </c>
      <c r="N429" s="51"/>
      <c r="O429" s="51"/>
      <c r="P429" s="379"/>
      <c r="Q429" s="1604" t="s">
        <v>1093</v>
      </c>
      <c r="R429" s="1604"/>
      <c r="S429" s="51"/>
      <c r="T429" s="51"/>
      <c r="U429" s="51"/>
      <c r="V429" s="51"/>
      <c r="W429" s="51"/>
      <c r="X429" s="51"/>
      <c r="Y429" s="51"/>
      <c r="Z429" s="51"/>
      <c r="AA429" s="51"/>
      <c r="AB429" s="51"/>
      <c r="AC429" s="51"/>
      <c r="AD429" s="51"/>
      <c r="AE429" s="37"/>
    </row>
    <row r="430" spans="1:36" ht="12.75" customHeight="1">
      <c r="F430" s="17" t="s">
        <v>517</v>
      </c>
      <c r="N430" s="51"/>
      <c r="O430" s="51"/>
      <c r="P430" s="379"/>
      <c r="Q430" s="379"/>
      <c r="R430" s="51"/>
      <c r="S430" s="51"/>
      <c r="T430" s="51"/>
      <c r="U430" s="51"/>
      <c r="V430" s="51"/>
      <c r="W430" s="51"/>
      <c r="X430" s="51"/>
      <c r="Y430" s="51"/>
      <c r="Z430" s="51"/>
      <c r="AA430" s="51"/>
      <c r="AB430" s="51"/>
      <c r="AC430" s="51"/>
      <c r="AD430" s="51"/>
      <c r="AF430" s="1604" t="s">
        <v>748</v>
      </c>
      <c r="AG430" s="1818"/>
    </row>
    <row r="431" spans="1:36" ht="12.75" customHeight="1">
      <c r="S431" s="37"/>
      <c r="T431" s="37"/>
    </row>
    <row r="432" spans="1:36" ht="12.75" customHeight="1">
      <c r="A432" s="63"/>
      <c r="B432" s="63"/>
      <c r="C432" s="63"/>
      <c r="E432" s="9" t="s">
        <v>807</v>
      </c>
      <c r="Z432" s="1604" t="s">
        <v>826</v>
      </c>
      <c r="AA432" s="1604"/>
      <c r="AH432" s="37"/>
      <c r="AI432" s="37"/>
    </row>
    <row r="433" spans="1:36" ht="12.75" customHeight="1">
      <c r="F433" s="82" t="s">
        <v>18</v>
      </c>
      <c r="G433" s="83"/>
      <c r="H433" s="83"/>
      <c r="I433" s="83"/>
      <c r="J433" s="83"/>
      <c r="K433" s="83"/>
      <c r="L433" s="83"/>
      <c r="M433" s="83"/>
      <c r="N433" s="83"/>
      <c r="O433" s="83"/>
      <c r="P433" s="83"/>
      <c r="Q433" s="83"/>
      <c r="R433" s="83"/>
      <c r="S433" s="83"/>
      <c r="T433" s="83"/>
      <c r="U433" s="83"/>
      <c r="V433" s="83"/>
      <c r="W433" s="83"/>
      <c r="Z433" s="83"/>
      <c r="AA433" s="83"/>
      <c r="AB433" s="83"/>
    </row>
    <row r="434" spans="1:36" ht="12.75" customHeight="1">
      <c r="F434" s="17" t="s">
        <v>407</v>
      </c>
      <c r="G434" s="83"/>
      <c r="I434" s="83"/>
      <c r="J434" s="83"/>
      <c r="K434" s="83"/>
      <c r="L434" s="83"/>
      <c r="M434" s="83"/>
      <c r="N434" s="83"/>
      <c r="O434" s="81"/>
      <c r="P434" s="83"/>
      <c r="Q434" s="83"/>
      <c r="R434" s="83"/>
      <c r="S434" s="83"/>
      <c r="T434" s="83"/>
      <c r="U434" s="83"/>
      <c r="V434" s="83"/>
      <c r="W434" s="83"/>
      <c r="Z434" s="1604" t="s">
        <v>748</v>
      </c>
      <c r="AA434" s="1604"/>
    </row>
    <row r="435" spans="1:36" ht="12.75" customHeight="1"/>
    <row r="436" spans="1:36" ht="12.75" customHeight="1">
      <c r="A436" s="63" t="s">
        <v>910</v>
      </c>
      <c r="B436" s="63"/>
      <c r="C436" s="63"/>
      <c r="D436" s="63" t="s">
        <v>671</v>
      </c>
      <c r="AF436" s="94"/>
    </row>
    <row r="437" spans="1:36" ht="12.75" customHeight="1">
      <c r="D437" s="1632" t="s">
        <v>298</v>
      </c>
      <c r="E437" s="1633"/>
      <c r="F437" s="1633"/>
      <c r="G437" s="1633"/>
      <c r="H437" s="1633"/>
      <c r="I437" s="1633"/>
      <c r="J437" s="1633"/>
      <c r="K437" s="1633"/>
      <c r="L437" s="1633"/>
      <c r="M437" s="1633"/>
      <c r="N437" s="1633"/>
      <c r="O437" s="1633"/>
      <c r="P437" s="1633"/>
      <c r="Q437" s="1633"/>
      <c r="R437" s="1633"/>
      <c r="S437" s="1633"/>
      <c r="T437" s="1633"/>
      <c r="U437" s="1633"/>
      <c r="V437" s="1633"/>
      <c r="W437" s="1633"/>
      <c r="X437" s="1633"/>
      <c r="Y437" s="1633"/>
      <c r="Z437" s="1633"/>
      <c r="AA437" s="1633"/>
      <c r="AB437" s="1633"/>
      <c r="AC437" s="1633"/>
      <c r="AD437" s="1633"/>
      <c r="AE437" s="1633"/>
      <c r="AF437" s="1817"/>
      <c r="AG437" s="2096">
        <v>59</v>
      </c>
      <c r="AH437" s="2096"/>
      <c r="AI437" s="2096"/>
      <c r="AJ437" s="2096"/>
    </row>
    <row r="438" spans="1:36" ht="12.75" customHeight="1">
      <c r="D438" s="1816" t="s">
        <v>1554</v>
      </c>
      <c r="E438" s="1633"/>
      <c r="F438" s="1633"/>
      <c r="G438" s="1633"/>
      <c r="H438" s="1633"/>
      <c r="I438" s="1633"/>
      <c r="J438" s="1633"/>
      <c r="K438" s="1633"/>
      <c r="L438" s="1633"/>
      <c r="M438" s="1633"/>
      <c r="N438" s="1633"/>
      <c r="O438" s="1633"/>
      <c r="P438" s="1633"/>
      <c r="Q438" s="1633"/>
      <c r="R438" s="1633"/>
      <c r="S438" s="1633"/>
      <c r="T438" s="1633"/>
      <c r="U438" s="1633"/>
      <c r="V438" s="1633"/>
      <c r="W438" s="1633"/>
      <c r="X438" s="1633"/>
      <c r="Y438" s="1633"/>
      <c r="Z438" s="1633"/>
      <c r="AA438" s="1633"/>
      <c r="AB438" s="1633"/>
      <c r="AC438" s="1633"/>
      <c r="AD438" s="1633"/>
      <c r="AE438" s="1633"/>
      <c r="AF438" s="1817"/>
      <c r="AG438" s="2095">
        <v>0</v>
      </c>
      <c r="AH438" s="1626"/>
      <c r="AI438" s="1626"/>
      <c r="AJ438" s="1626"/>
    </row>
    <row r="439" spans="1:36" ht="12.75" customHeight="1">
      <c r="D439" s="1816" t="s">
        <v>1555</v>
      </c>
      <c r="E439" s="1820"/>
      <c r="F439" s="1820"/>
      <c r="G439" s="1820"/>
      <c r="H439" s="1820"/>
      <c r="I439" s="1820"/>
      <c r="J439" s="1820"/>
      <c r="K439" s="1820"/>
      <c r="L439" s="1820"/>
      <c r="M439" s="1820"/>
      <c r="N439" s="1820"/>
      <c r="O439" s="1820"/>
      <c r="P439" s="1820"/>
      <c r="Q439" s="1820"/>
      <c r="R439" s="1820"/>
      <c r="S439" s="1820"/>
      <c r="T439" s="1820"/>
      <c r="U439" s="1820"/>
      <c r="V439" s="1820"/>
      <c r="W439" s="1820"/>
      <c r="X439" s="1820"/>
      <c r="Y439" s="1820"/>
      <c r="Z439" s="1820"/>
      <c r="AA439" s="1820"/>
      <c r="AB439" s="1820"/>
      <c r="AC439" s="1820"/>
      <c r="AD439" s="1820"/>
      <c r="AE439" s="1820"/>
      <c r="AF439" s="1821"/>
      <c r="AG439" s="2096">
        <v>58</v>
      </c>
      <c r="AH439" s="2096"/>
      <c r="AI439" s="2096"/>
      <c r="AJ439" s="2096"/>
    </row>
    <row r="440" spans="1:36" ht="12.75" customHeight="1">
      <c r="D440" s="1816" t="s">
        <v>1556</v>
      </c>
      <c r="E440" s="1633"/>
      <c r="F440" s="1633"/>
      <c r="G440" s="1633"/>
      <c r="H440" s="1633"/>
      <c r="I440" s="1633"/>
      <c r="J440" s="1633"/>
      <c r="K440" s="1633"/>
      <c r="L440" s="1633"/>
      <c r="M440" s="1633"/>
      <c r="N440" s="1633"/>
      <c r="O440" s="1633"/>
      <c r="P440" s="1633"/>
      <c r="Q440" s="1633"/>
      <c r="R440" s="1633"/>
      <c r="S440" s="1633"/>
      <c r="T440" s="1633"/>
      <c r="U440" s="1633"/>
      <c r="V440" s="1633"/>
      <c r="W440" s="1633"/>
      <c r="X440" s="1633"/>
      <c r="Y440" s="1633"/>
      <c r="Z440" s="1633"/>
      <c r="AA440" s="1633"/>
      <c r="AB440" s="1633"/>
      <c r="AC440" s="1633"/>
      <c r="AD440" s="1633"/>
      <c r="AE440" s="1633"/>
      <c r="AF440" s="1817"/>
      <c r="AG440" s="2096">
        <v>58</v>
      </c>
      <c r="AH440" s="2096"/>
      <c r="AI440" s="2096"/>
      <c r="AJ440" s="2096"/>
    </row>
    <row r="441" spans="1:36" ht="12.75" customHeight="1">
      <c r="D441" s="1816" t="s">
        <v>1557</v>
      </c>
      <c r="E441" s="1633"/>
      <c r="F441" s="1633"/>
      <c r="G441" s="1633"/>
      <c r="H441" s="1633"/>
      <c r="I441" s="1633"/>
      <c r="J441" s="1633"/>
      <c r="K441" s="1633"/>
      <c r="L441" s="1633"/>
      <c r="M441" s="1633"/>
      <c r="N441" s="1633"/>
      <c r="O441" s="1633"/>
      <c r="P441" s="1633"/>
      <c r="Q441" s="1633"/>
      <c r="R441" s="1633"/>
      <c r="S441" s="1633"/>
      <c r="T441" s="1633"/>
      <c r="U441" s="1633"/>
      <c r="V441" s="1633"/>
      <c r="W441" s="1633"/>
      <c r="X441" s="1633"/>
      <c r="Y441" s="1633"/>
      <c r="Z441" s="1633"/>
      <c r="AA441" s="1633"/>
      <c r="AB441" s="1633"/>
      <c r="AC441" s="1633"/>
      <c r="AD441" s="1633"/>
      <c r="AE441" s="1633"/>
      <c r="AF441" s="1817"/>
      <c r="AG441" s="1815">
        <f>IF(ISERROR(AG440/AG439),"",AG440/AG439)</f>
        <v>1</v>
      </c>
      <c r="AH441" s="1815"/>
      <c r="AI441" s="1815"/>
      <c r="AJ441" s="1815"/>
    </row>
    <row r="442" spans="1:36" ht="12.75" customHeight="1">
      <c r="D442" s="1816" t="s">
        <v>1558</v>
      </c>
      <c r="E442" s="1633"/>
      <c r="F442" s="1633"/>
      <c r="G442" s="1633"/>
      <c r="H442" s="1633"/>
      <c r="I442" s="1633"/>
      <c r="J442" s="1633"/>
      <c r="K442" s="1633"/>
      <c r="L442" s="1633"/>
      <c r="M442" s="1633"/>
      <c r="N442" s="1633"/>
      <c r="O442" s="1633"/>
      <c r="P442" s="1633"/>
      <c r="Q442" s="1633"/>
      <c r="R442" s="1633"/>
      <c r="S442" s="1633"/>
      <c r="T442" s="1633"/>
      <c r="U442" s="1633"/>
      <c r="V442" s="1633"/>
      <c r="W442" s="1633"/>
      <c r="X442" s="1633"/>
      <c r="Y442" s="1633"/>
      <c r="Z442" s="1633"/>
      <c r="AA442" s="1633"/>
      <c r="AB442" s="1633"/>
      <c r="AC442" s="1633"/>
      <c r="AD442" s="1633"/>
      <c r="AE442" s="1633"/>
      <c r="AF442" s="1817"/>
      <c r="AG442" s="1814">
        <v>38685</v>
      </c>
      <c r="AH442" s="1814"/>
      <c r="AI442" s="1814"/>
      <c r="AJ442" s="1814"/>
    </row>
    <row r="443" spans="1:36" ht="12.75" customHeight="1">
      <c r="D443" s="1816" t="s">
        <v>1559</v>
      </c>
      <c r="E443" s="1633"/>
      <c r="F443" s="1633"/>
      <c r="G443" s="1633"/>
      <c r="H443" s="1633"/>
      <c r="I443" s="1633"/>
      <c r="J443" s="1633"/>
      <c r="K443" s="1633"/>
      <c r="L443" s="1633"/>
      <c r="M443" s="1633"/>
      <c r="N443" s="1633"/>
      <c r="O443" s="1633"/>
      <c r="P443" s="1633"/>
      <c r="Q443" s="1633"/>
      <c r="R443" s="1633"/>
      <c r="S443" s="1633"/>
      <c r="T443" s="1633"/>
      <c r="U443" s="1633"/>
      <c r="V443" s="1633"/>
      <c r="W443" s="1633"/>
      <c r="X443" s="1633"/>
      <c r="Y443" s="1633"/>
      <c r="Z443" s="1633"/>
      <c r="AA443" s="1633"/>
      <c r="AB443" s="1633"/>
      <c r="AC443" s="1633"/>
      <c r="AD443" s="1633"/>
      <c r="AE443" s="1633"/>
      <c r="AF443" s="1817"/>
      <c r="AG443" s="1814">
        <v>38685</v>
      </c>
      <c r="AH443" s="1814"/>
      <c r="AI443" s="1814"/>
      <c r="AJ443" s="1814"/>
    </row>
    <row r="444" spans="1:36" ht="12.75" customHeight="1">
      <c r="D444" s="1816" t="s">
        <v>1560</v>
      </c>
      <c r="E444" s="1633"/>
      <c r="F444" s="1633"/>
      <c r="G444" s="1633"/>
      <c r="H444" s="1633"/>
      <c r="I444" s="1633"/>
      <c r="J444" s="1633"/>
      <c r="K444" s="1633"/>
      <c r="L444" s="1633"/>
      <c r="M444" s="1633"/>
      <c r="N444" s="1633"/>
      <c r="O444" s="1633"/>
      <c r="P444" s="1633"/>
      <c r="Q444" s="1633"/>
      <c r="R444" s="1633"/>
      <c r="S444" s="1633"/>
      <c r="T444" s="1633"/>
      <c r="U444" s="1633"/>
      <c r="V444" s="1633"/>
      <c r="W444" s="1633"/>
      <c r="X444" s="1633"/>
      <c r="Y444" s="1633"/>
      <c r="Z444" s="1633"/>
      <c r="AA444" s="1633"/>
      <c r="AB444" s="1633"/>
      <c r="AC444" s="1633"/>
      <c r="AD444" s="1633"/>
      <c r="AE444" s="1633"/>
      <c r="AF444" s="1817"/>
      <c r="AG444" s="1815">
        <f>IF(ISERROR(AG443/AG442),"",AG443/AG442)</f>
        <v>1</v>
      </c>
      <c r="AH444" s="1815"/>
      <c r="AI444" s="1815"/>
      <c r="AJ444" s="1815"/>
    </row>
    <row r="445" spans="1:36" ht="12.75" customHeight="1">
      <c r="D445" s="1816" t="s">
        <v>1561</v>
      </c>
      <c r="E445" s="1633"/>
      <c r="F445" s="1633"/>
      <c r="G445" s="1633"/>
      <c r="H445" s="1633"/>
      <c r="I445" s="1633"/>
      <c r="J445" s="1633"/>
      <c r="K445" s="1633"/>
      <c r="L445" s="1633"/>
      <c r="M445" s="1633"/>
      <c r="N445" s="1633"/>
      <c r="O445" s="1633"/>
      <c r="P445" s="1633"/>
      <c r="Q445" s="1633"/>
      <c r="R445" s="1633"/>
      <c r="S445" s="1633"/>
      <c r="T445" s="1633"/>
      <c r="U445" s="1633"/>
      <c r="V445" s="1633"/>
      <c r="W445" s="1633"/>
      <c r="X445" s="1633"/>
      <c r="Y445" s="1633"/>
      <c r="Z445" s="1633"/>
      <c r="AA445" s="1633"/>
      <c r="AB445" s="1633"/>
      <c r="AC445" s="1633"/>
      <c r="AD445" s="1633"/>
      <c r="AE445" s="1633"/>
      <c r="AF445" s="1817"/>
      <c r="AG445" s="1815">
        <f>MIN(IF(AG441&gt;AG444,AG444,AG441),1)</f>
        <v>1</v>
      </c>
      <c r="AH445" s="1815"/>
      <c r="AI445" s="1815"/>
      <c r="AJ445" s="1815"/>
    </row>
    <row r="446" spans="1:36" ht="12.75" customHeight="1">
      <c r="D446" s="1819" t="s">
        <v>2012</v>
      </c>
      <c r="E446" s="1633"/>
      <c r="F446" s="1633"/>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c r="AB446" s="1633"/>
      <c r="AC446" s="1633"/>
      <c r="AD446" s="1633"/>
      <c r="AE446" s="1633"/>
      <c r="AF446" s="1817"/>
      <c r="AG446" s="1814">
        <v>1650</v>
      </c>
      <c r="AH446" s="1814"/>
      <c r="AI446" s="1814"/>
      <c r="AJ446" s="1814"/>
    </row>
    <row r="447" spans="1:36" ht="12.75" customHeight="1">
      <c r="D447" s="1632" t="s">
        <v>81</v>
      </c>
      <c r="E447" s="1633"/>
      <c r="F447" s="1633"/>
      <c r="G447" s="1633"/>
      <c r="H447" s="1633"/>
      <c r="I447" s="1633"/>
      <c r="J447" s="1633"/>
      <c r="K447" s="1633"/>
      <c r="L447" s="1633"/>
      <c r="M447" s="1633"/>
      <c r="N447" s="1633"/>
      <c r="O447" s="1633"/>
      <c r="P447" s="1633"/>
      <c r="Q447" s="1633"/>
      <c r="R447" s="1633"/>
      <c r="S447" s="1633"/>
      <c r="T447" s="1633"/>
      <c r="U447" s="1633"/>
      <c r="V447" s="1633"/>
      <c r="W447" s="1633"/>
      <c r="X447" s="1633"/>
      <c r="Y447" s="1633"/>
      <c r="Z447" s="1633"/>
      <c r="AA447" s="1633"/>
      <c r="AB447" s="1633"/>
      <c r="AC447" s="1633"/>
      <c r="AD447" s="1633"/>
      <c r="AE447" s="1633"/>
      <c r="AF447" s="1817"/>
      <c r="AG447" s="1814">
        <v>1351</v>
      </c>
      <c r="AH447" s="1814"/>
      <c r="AI447" s="1814"/>
      <c r="AJ447" s="1814"/>
    </row>
    <row r="448" spans="1:36" ht="12.75" customHeight="1">
      <c r="D448" s="1819" t="s">
        <v>2015</v>
      </c>
      <c r="E448" s="1633"/>
      <c r="F448" s="1633"/>
      <c r="G448" s="1633"/>
      <c r="H448" s="1633"/>
      <c r="I448" s="1633"/>
      <c r="J448" s="1633"/>
      <c r="K448" s="1633"/>
      <c r="L448" s="1633"/>
      <c r="M448" s="1633"/>
      <c r="N448" s="1633"/>
      <c r="O448" s="1633"/>
      <c r="P448" s="1633"/>
      <c r="Q448" s="1633"/>
      <c r="R448" s="1633"/>
      <c r="S448" s="1633"/>
      <c r="T448" s="1633"/>
      <c r="U448" s="1633"/>
      <c r="V448" s="1633"/>
      <c r="W448" s="1633"/>
      <c r="X448" s="1633"/>
      <c r="Y448" s="1633"/>
      <c r="Z448" s="1633"/>
      <c r="AA448" s="1633"/>
      <c r="AB448" s="1633"/>
      <c r="AC448" s="1633"/>
      <c r="AD448" s="1633"/>
      <c r="AE448" s="1633"/>
      <c r="AF448" s="1817"/>
      <c r="AG448" s="1814">
        <v>18729</v>
      </c>
      <c r="AH448" s="1814"/>
      <c r="AI448" s="1814"/>
      <c r="AJ448" s="1814"/>
    </row>
    <row r="449" spans="1:96" ht="12.75" customHeight="1">
      <c r="D449" s="1816" t="s">
        <v>1562</v>
      </c>
      <c r="E449" s="1633"/>
      <c r="F449" s="1633"/>
      <c r="G449" s="1633"/>
      <c r="H449" s="1633"/>
      <c r="I449" s="1633"/>
      <c r="J449" s="1633"/>
      <c r="K449" s="1633"/>
      <c r="L449" s="1633"/>
      <c r="M449" s="1633"/>
      <c r="N449" s="1633"/>
      <c r="O449" s="1633"/>
      <c r="P449" s="1633"/>
      <c r="Q449" s="1633"/>
      <c r="R449" s="1633"/>
      <c r="S449" s="1633"/>
      <c r="T449" s="1633"/>
      <c r="U449" s="1633"/>
      <c r="V449" s="1633"/>
      <c r="W449" s="1633"/>
      <c r="X449" s="1633"/>
      <c r="Y449" s="1633"/>
      <c r="Z449" s="1633"/>
      <c r="AA449" s="1633"/>
      <c r="AB449" s="1633"/>
      <c r="AC449" s="1633"/>
      <c r="AD449" s="1633"/>
      <c r="AE449" s="1633"/>
      <c r="AF449" s="1817"/>
      <c r="AG449" s="1814">
        <v>5931</v>
      </c>
      <c r="AH449" s="1814"/>
      <c r="AI449" s="1814"/>
      <c r="AJ449" s="1814"/>
    </row>
    <row r="450" spans="1:96" ht="12.75" customHeight="1">
      <c r="D450" s="1816" t="s">
        <v>1563</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1"/>
      <c r="AG450" s="1851">
        <f>AG442+AG446+AG448+AG449</f>
        <v>64995</v>
      </c>
      <c r="AH450" s="1851"/>
      <c r="AI450" s="1851"/>
      <c r="AJ450" s="1851"/>
    </row>
    <row r="451" spans="1:96" ht="12.75" customHeight="1">
      <c r="D451" s="1850" t="s">
        <v>7</v>
      </c>
      <c r="E451" s="1850"/>
      <c r="F451" s="1850"/>
      <c r="G451" s="1850"/>
      <c r="H451" s="1850"/>
      <c r="I451" s="1850"/>
      <c r="J451" s="1850"/>
      <c r="K451" s="1850"/>
      <c r="L451" s="1850"/>
      <c r="M451" s="1850"/>
      <c r="N451" s="1850"/>
      <c r="O451" s="1850"/>
      <c r="P451" s="1850"/>
      <c r="Q451" s="1850"/>
      <c r="R451" s="1850"/>
      <c r="S451" s="1850"/>
      <c r="T451" s="1850"/>
      <c r="U451" s="1850"/>
      <c r="V451" s="1850"/>
      <c r="W451" s="1850"/>
      <c r="X451" s="1850"/>
      <c r="Y451" s="1850"/>
      <c r="Z451" s="1850"/>
      <c r="AA451" s="1850"/>
      <c r="AB451" s="1850"/>
      <c r="AC451" s="1850"/>
      <c r="AD451" s="1850"/>
      <c r="AE451" s="1850"/>
      <c r="AF451" s="1850"/>
      <c r="AG451" s="1850"/>
      <c r="AH451" s="1850"/>
      <c r="AI451" s="1850"/>
      <c r="AJ451" s="1850"/>
    </row>
    <row r="452" spans="1:96" ht="12.75" customHeight="1">
      <c r="D452" s="1813" t="s">
        <v>6</v>
      </c>
      <c r="E452" s="1813"/>
      <c r="F452" s="1813"/>
      <c r="G452" s="1813"/>
      <c r="H452" s="1813"/>
      <c r="I452" s="1813"/>
      <c r="J452" s="1813"/>
      <c r="K452" s="1813"/>
      <c r="L452" s="1813"/>
      <c r="M452" s="1813"/>
      <c r="N452" s="1813"/>
      <c r="O452" s="1813"/>
      <c r="P452" s="1813"/>
      <c r="Q452" s="1813"/>
      <c r="R452" s="1813"/>
      <c r="S452" s="1813"/>
      <c r="T452" s="1813"/>
      <c r="U452" s="1813"/>
      <c r="V452" s="1813"/>
      <c r="W452" s="1813"/>
      <c r="X452" s="1813"/>
      <c r="Y452" s="1813"/>
      <c r="Z452" s="1813"/>
      <c r="AA452" s="1813"/>
      <c r="AB452" s="1813"/>
      <c r="AC452" s="1813"/>
      <c r="AD452" s="1813"/>
      <c r="AE452" s="1813"/>
      <c r="AF452" s="1813"/>
      <c r="AG452" s="1813"/>
      <c r="AH452" s="1813"/>
      <c r="AI452" s="1813"/>
      <c r="AJ452" s="1813"/>
    </row>
    <row r="453" spans="1:96" ht="12.75" customHeight="1">
      <c r="D453" s="1813"/>
      <c r="E453" s="1813"/>
      <c r="F453" s="1813"/>
      <c r="G453" s="1813"/>
      <c r="H453" s="1813"/>
      <c r="I453" s="1813"/>
      <c r="J453" s="1813"/>
      <c r="K453" s="1813"/>
      <c r="L453" s="1813"/>
      <c r="M453" s="1813"/>
      <c r="N453" s="1813"/>
      <c r="O453" s="1813"/>
      <c r="P453" s="1813"/>
      <c r="Q453" s="1813"/>
      <c r="R453" s="1813"/>
      <c r="S453" s="1813"/>
      <c r="T453" s="1813"/>
      <c r="U453" s="1813"/>
      <c r="V453" s="1813"/>
      <c r="W453" s="1813"/>
      <c r="X453" s="1813"/>
      <c r="Y453" s="1813"/>
      <c r="Z453" s="1813"/>
      <c r="AA453" s="1813"/>
      <c r="AB453" s="1813"/>
      <c r="AC453" s="1813"/>
      <c r="AD453" s="1813"/>
      <c r="AE453" s="1813"/>
      <c r="AF453" s="1813"/>
      <c r="AG453" s="1813"/>
      <c r="AH453" s="1813"/>
      <c r="AI453" s="1813"/>
      <c r="AJ453" s="1813"/>
      <c r="AM453" s="75"/>
      <c r="AN453" s="75"/>
      <c r="AO453" s="75"/>
      <c r="AP453" s="75"/>
      <c r="AQ453" s="75"/>
      <c r="AR453" s="75"/>
      <c r="AS453" s="75"/>
      <c r="AT453" s="75"/>
      <c r="AU453" s="75"/>
      <c r="AV453" s="75"/>
      <c r="AW453" s="7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row>
    <row r="454" spans="1:96" ht="12.75" customHeight="1">
      <c r="D454" s="496"/>
      <c r="E454" s="496"/>
      <c r="F454" s="496"/>
      <c r="G454" s="496"/>
      <c r="H454" s="496"/>
      <c r="I454" s="496"/>
      <c r="J454" s="496"/>
      <c r="K454" s="496"/>
      <c r="L454" s="496"/>
      <c r="M454" s="496"/>
      <c r="N454" s="496"/>
      <c r="O454" s="496"/>
      <c r="P454" s="496"/>
      <c r="Q454" s="496"/>
      <c r="R454" s="496"/>
      <c r="S454" s="496"/>
      <c r="T454" s="496"/>
      <c r="U454" s="496"/>
      <c r="V454" s="496"/>
      <c r="W454" s="496"/>
      <c r="X454" s="496"/>
      <c r="Y454" s="496"/>
      <c r="Z454" s="496"/>
      <c r="AA454" s="496"/>
      <c r="AB454" s="496"/>
      <c r="AC454" s="496"/>
      <c r="AD454" s="496"/>
      <c r="AE454" s="496"/>
      <c r="AF454" s="496"/>
      <c r="AG454" s="496"/>
      <c r="AH454" s="496"/>
      <c r="AI454" s="496"/>
      <c r="AJ454" s="37"/>
      <c r="AM454" s="72"/>
      <c r="AN454" s="72"/>
      <c r="AO454" s="72"/>
      <c r="AP454" s="72"/>
      <c r="AQ454" s="72"/>
      <c r="AR454" s="72"/>
      <c r="AS454" s="72"/>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c r="CB454" s="72"/>
      <c r="CC454" s="72"/>
      <c r="CD454" s="72"/>
      <c r="CE454" s="72"/>
      <c r="CF454" s="72"/>
      <c r="CG454" s="72"/>
      <c r="CH454" s="72"/>
      <c r="CI454" s="72"/>
      <c r="CJ454" s="72"/>
      <c r="CK454" s="72"/>
      <c r="CL454" s="72"/>
      <c r="CM454" s="72"/>
      <c r="CN454" s="72"/>
      <c r="CO454" s="72"/>
      <c r="CP454" s="72"/>
      <c r="CQ454" s="72"/>
      <c r="CR454" s="72"/>
    </row>
    <row r="455" spans="1:96" ht="12.75" customHeight="1">
      <c r="D455" s="63" t="s">
        <v>1207</v>
      </c>
      <c r="E455" s="496"/>
      <c r="F455" s="496"/>
      <c r="G455" s="496"/>
      <c r="H455" s="496"/>
      <c r="I455" s="496"/>
      <c r="J455" s="496"/>
      <c r="K455" s="496"/>
      <c r="L455" s="496"/>
      <c r="M455" s="496"/>
      <c r="N455" s="496"/>
      <c r="O455" s="496"/>
      <c r="P455" s="496"/>
      <c r="Q455" s="496"/>
      <c r="R455" s="496"/>
      <c r="S455" s="496"/>
      <c r="T455" s="496"/>
      <c r="U455" s="496"/>
      <c r="V455" s="496"/>
      <c r="W455" s="496"/>
      <c r="X455" s="496"/>
      <c r="Y455" s="496"/>
      <c r="Z455" s="496"/>
      <c r="AA455" s="496"/>
      <c r="AB455" s="496"/>
      <c r="AC455" s="1616">
        <f ca="1">'Sources and Uses Budget'!B105/Application!AG437</f>
        <v>904746.9641528395</v>
      </c>
      <c r="AD455" s="1616"/>
      <c r="AE455" s="1616"/>
      <c r="AF455" s="1616"/>
      <c r="AG455" s="496"/>
      <c r="AH455" s="496"/>
      <c r="AI455" s="496"/>
      <c r="AJ455" s="37"/>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c r="CD455" s="72"/>
      <c r="CE455" s="72"/>
      <c r="CF455" s="72"/>
      <c r="CG455" s="72"/>
      <c r="CH455" s="72"/>
      <c r="CI455" s="72"/>
      <c r="CJ455" s="72"/>
      <c r="CK455" s="72"/>
      <c r="CL455" s="72"/>
      <c r="CM455" s="72"/>
      <c r="CN455" s="72"/>
      <c r="CO455" s="72"/>
      <c r="CP455" s="72"/>
      <c r="CQ455" s="72"/>
      <c r="CR455" s="72"/>
    </row>
    <row r="456" spans="1:96" ht="12.75" customHeight="1">
      <c r="D456" s="63" t="s">
        <v>1208</v>
      </c>
      <c r="E456" s="496"/>
      <c r="F456" s="496"/>
      <c r="G456" s="496"/>
      <c r="H456" s="496"/>
      <c r="I456" s="496"/>
      <c r="J456" s="496"/>
      <c r="K456" s="496"/>
      <c r="L456" s="496"/>
      <c r="M456" s="496"/>
      <c r="N456" s="496"/>
      <c r="O456" s="496"/>
      <c r="P456" s="496"/>
      <c r="Q456" s="496"/>
      <c r="R456" s="496"/>
      <c r="S456" s="496"/>
      <c r="T456" s="496"/>
      <c r="U456" s="496"/>
      <c r="V456" s="496"/>
      <c r="W456" s="496"/>
      <c r="X456" s="496"/>
      <c r="Y456" s="496"/>
      <c r="Z456" s="496"/>
      <c r="AA456" s="496"/>
      <c r="AB456" s="496"/>
      <c r="AC456" s="1616">
        <f ca="1">'Sources and Uses Budget'!C105/Application!AG437</f>
        <v>887055.2710619868</v>
      </c>
      <c r="AD456" s="1616"/>
      <c r="AE456" s="1616"/>
      <c r="AF456" s="1616"/>
      <c r="AG456" s="496"/>
      <c r="AH456" s="496"/>
      <c r="AI456" s="496"/>
      <c r="AJ456" s="37"/>
      <c r="AM456" s="37"/>
      <c r="AN456" s="37"/>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c r="CD456" s="72"/>
      <c r="CE456" s="72"/>
      <c r="CF456" s="72"/>
      <c r="CG456" s="72"/>
      <c r="CH456" s="72"/>
      <c r="CI456" s="72"/>
      <c r="CJ456" s="72"/>
      <c r="CK456" s="72"/>
      <c r="CL456" s="72"/>
      <c r="CM456" s="72"/>
      <c r="CN456" s="72"/>
      <c r="CO456" s="72"/>
      <c r="CP456" s="72"/>
      <c r="CQ456" s="72"/>
      <c r="CR456" s="72"/>
    </row>
    <row r="457" spans="1:96" ht="12.75" customHeight="1">
      <c r="D457" s="611" t="s">
        <v>1217</v>
      </c>
      <c r="E457" s="496"/>
      <c r="F457" s="496"/>
      <c r="G457" s="496"/>
      <c r="H457" s="496"/>
      <c r="I457" s="496"/>
      <c r="J457" s="496"/>
      <c r="K457" s="496"/>
      <c r="L457" s="496"/>
      <c r="M457" s="496"/>
      <c r="N457" s="496"/>
      <c r="O457" s="496"/>
      <c r="P457" s="496"/>
      <c r="Q457" s="496"/>
      <c r="R457" s="496"/>
      <c r="S457" s="496"/>
      <c r="T457" s="496"/>
      <c r="U457" s="496"/>
      <c r="V457" s="496"/>
      <c r="W457" s="496"/>
      <c r="X457" s="496"/>
      <c r="Y457" s="496"/>
      <c r="Z457" s="496"/>
      <c r="AA457" s="496"/>
      <c r="AB457" s="496"/>
      <c r="AC457" s="1616">
        <f ca="1">('Sources and Uses Budget'!S107+'Sources and Uses Budget'!T107)/Application!AG437</f>
        <v>789689.66321313637</v>
      </c>
      <c r="AD457" s="1616"/>
      <c r="AE457" s="1616"/>
      <c r="AF457" s="1616"/>
      <c r="AG457" s="496"/>
      <c r="AH457" s="496"/>
      <c r="AI457" s="496"/>
      <c r="AJ457" s="37"/>
      <c r="AM457" s="72"/>
      <c r="AN457" s="72"/>
      <c r="AO457" s="72"/>
      <c r="AP457" s="72"/>
      <c r="AQ457" s="72"/>
      <c r="AR457" s="72"/>
      <c r="AS457" s="72"/>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c r="CB457" s="72"/>
      <c r="CC457" s="72"/>
      <c r="CD457" s="72"/>
      <c r="CE457" s="72"/>
      <c r="CF457" s="72"/>
      <c r="CG457" s="72"/>
      <c r="CH457" s="72"/>
      <c r="CI457" s="72"/>
      <c r="CJ457" s="72"/>
      <c r="CK457" s="72"/>
      <c r="CL457" s="72"/>
      <c r="CM457" s="72"/>
      <c r="CN457" s="72"/>
      <c r="CO457" s="72"/>
      <c r="CP457" s="72"/>
      <c r="CQ457" s="72"/>
      <c r="CR457" s="72"/>
    </row>
    <row r="458" spans="1:96" ht="12.75" customHeight="1">
      <c r="D458" s="496"/>
      <c r="E458" s="496"/>
      <c r="F458" s="496"/>
      <c r="G458" s="496"/>
      <c r="H458" s="496"/>
      <c r="I458" s="496"/>
      <c r="J458" s="496"/>
      <c r="K458" s="496"/>
      <c r="L458" s="496"/>
      <c r="M458" s="496"/>
      <c r="N458" s="496"/>
      <c r="O458" s="496"/>
      <c r="P458" s="496"/>
      <c r="Q458" s="496"/>
      <c r="R458" s="496"/>
      <c r="S458" s="496"/>
      <c r="T458" s="496"/>
      <c r="U458" s="496"/>
      <c r="V458" s="496"/>
      <c r="W458" s="496"/>
      <c r="X458" s="496"/>
      <c r="Y458" s="496"/>
      <c r="Z458" s="496"/>
      <c r="AA458" s="496"/>
      <c r="AB458" s="496"/>
      <c r="AC458" s="496"/>
      <c r="AD458" s="496"/>
      <c r="AE458" s="496"/>
      <c r="AF458" s="496"/>
      <c r="AG458" s="496"/>
      <c r="AH458" s="496"/>
      <c r="AI458" s="496"/>
      <c r="AJ458" s="37"/>
      <c r="AM458" s="72"/>
      <c r="AN458" s="72"/>
      <c r="AO458" s="72"/>
      <c r="AP458" s="72"/>
      <c r="AQ458" s="72"/>
      <c r="AR458" s="72"/>
      <c r="AS458" s="72"/>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c r="CB458" s="72"/>
      <c r="CC458" s="72"/>
      <c r="CD458" s="72"/>
      <c r="CE458" s="72"/>
      <c r="CF458" s="72"/>
      <c r="CG458" s="72"/>
      <c r="CH458" s="72"/>
      <c r="CI458" s="72"/>
      <c r="CJ458" s="72"/>
      <c r="CK458" s="72"/>
      <c r="CL458" s="72"/>
      <c r="CM458" s="72"/>
      <c r="CN458" s="72"/>
      <c r="CO458" s="72"/>
      <c r="CP458" s="72"/>
      <c r="CQ458" s="72"/>
      <c r="CR458" s="72"/>
    </row>
    <row r="459" spans="1:96" ht="12.75" customHeight="1">
      <c r="A459" s="63" t="s">
        <v>312</v>
      </c>
      <c r="D459" s="63" t="s">
        <v>34</v>
      </c>
      <c r="E459" s="496"/>
      <c r="F459" s="496"/>
      <c r="G459" s="496"/>
      <c r="H459" s="496"/>
      <c r="I459" s="496"/>
      <c r="J459" s="496"/>
      <c r="K459" s="496"/>
      <c r="L459" s="496"/>
      <c r="M459" s="496"/>
      <c r="N459" s="496"/>
      <c r="O459" s="496"/>
      <c r="P459" s="496"/>
      <c r="Q459" s="496"/>
      <c r="R459" s="496"/>
      <c r="S459" s="496"/>
      <c r="T459" s="496"/>
      <c r="U459" s="496"/>
      <c r="V459" s="496"/>
      <c r="W459" s="496"/>
      <c r="X459" s="496"/>
      <c r="Y459" s="496"/>
      <c r="Z459" s="496"/>
      <c r="AA459" s="496"/>
      <c r="AB459" s="496"/>
      <c r="AC459" s="496"/>
      <c r="AD459" s="496"/>
      <c r="AE459" s="496"/>
      <c r="AF459" s="496"/>
      <c r="AG459" s="496"/>
      <c r="AH459" s="496"/>
      <c r="AI459" s="496"/>
      <c r="AJ459" s="37"/>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c r="CD459" s="72"/>
      <c r="CE459" s="72"/>
      <c r="CF459" s="72"/>
      <c r="CG459" s="72"/>
      <c r="CH459" s="72"/>
      <c r="CI459" s="72"/>
      <c r="CJ459" s="72"/>
      <c r="CK459" s="72"/>
      <c r="CL459" s="72"/>
      <c r="CM459" s="72"/>
      <c r="CN459" s="72"/>
      <c r="CO459" s="72"/>
      <c r="CP459" s="72"/>
      <c r="CQ459" s="72"/>
      <c r="CR459" s="72"/>
    </row>
    <row r="460" spans="1:96" ht="12.75" customHeight="1">
      <c r="D460" s="503" t="s">
        <v>35</v>
      </c>
      <c r="E460" s="496"/>
      <c r="F460" s="496"/>
      <c r="G460" s="496"/>
      <c r="H460" s="496"/>
      <c r="I460" s="496"/>
      <c r="J460" s="496"/>
      <c r="K460" s="496"/>
      <c r="L460" s="496"/>
      <c r="M460" s="496"/>
      <c r="N460" s="496"/>
      <c r="O460" s="496"/>
      <c r="P460" s="496"/>
      <c r="Q460" s="496"/>
      <c r="R460" s="496"/>
      <c r="S460" s="496"/>
      <c r="T460" s="496"/>
      <c r="U460" s="496"/>
      <c r="V460" s="496"/>
      <c r="W460" s="496"/>
      <c r="X460" s="496"/>
      <c r="Y460" s="496"/>
      <c r="Z460" s="496"/>
      <c r="AA460" s="496"/>
      <c r="AB460" s="496"/>
      <c r="AC460" s="496"/>
      <c r="AD460" s="496"/>
      <c r="AE460" s="496"/>
      <c r="AF460" s="496"/>
      <c r="AG460" s="496"/>
      <c r="AH460" s="496"/>
      <c r="AI460" s="496"/>
      <c r="AJ460" s="37"/>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row>
    <row r="461" spans="1:96" ht="12.75" customHeight="1">
      <c r="D461" s="504" t="s">
        <v>817</v>
      </c>
      <c r="E461" s="496"/>
      <c r="F461" s="496"/>
      <c r="G461" s="496"/>
      <c r="H461" s="496"/>
      <c r="I461" s="496"/>
      <c r="J461" s="496"/>
      <c r="K461" s="496"/>
      <c r="L461" s="496"/>
      <c r="M461" s="496"/>
      <c r="N461" s="496"/>
      <c r="O461" s="496"/>
      <c r="P461" s="496"/>
      <c r="Q461" s="496"/>
      <c r="R461" s="496"/>
      <c r="S461" s="496"/>
      <c r="T461" s="496"/>
      <c r="U461" s="496"/>
      <c r="V461" s="496"/>
      <c r="W461" s="496"/>
      <c r="X461" s="496"/>
      <c r="Y461" s="496"/>
      <c r="Z461" s="496"/>
      <c r="AA461" s="496"/>
      <c r="AB461" s="496"/>
      <c r="AC461" s="496"/>
      <c r="AD461" s="496"/>
      <c r="AE461" s="496"/>
      <c r="AF461" s="496"/>
      <c r="AG461" s="496"/>
      <c r="AH461" s="496"/>
      <c r="AI461" s="496"/>
      <c r="AJ461" s="37"/>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ustomHeight="1">
      <c r="D462" s="503" t="s">
        <v>36</v>
      </c>
      <c r="E462" s="496"/>
      <c r="F462" s="496"/>
      <c r="G462" s="496"/>
      <c r="H462" s="496"/>
      <c r="I462" s="496"/>
      <c r="J462" s="496"/>
      <c r="K462" s="496"/>
      <c r="L462" s="496"/>
      <c r="M462" s="496"/>
      <c r="N462" s="496"/>
      <c r="O462" s="496"/>
      <c r="P462" s="496"/>
      <c r="Q462" s="496"/>
      <c r="R462" s="496"/>
      <c r="S462" s="496"/>
      <c r="T462" s="496"/>
      <c r="U462" s="496"/>
      <c r="V462" s="496"/>
      <c r="W462" s="496"/>
      <c r="X462" s="496"/>
      <c r="Y462" s="496"/>
      <c r="Z462" s="496"/>
      <c r="AA462" s="496"/>
      <c r="AB462" s="496"/>
      <c r="AC462" s="496"/>
      <c r="AD462" s="496"/>
      <c r="AE462" s="496"/>
      <c r="AF462" s="496"/>
      <c r="AG462" s="496"/>
      <c r="AH462" s="496"/>
      <c r="AI462" s="496"/>
      <c r="AJ462" s="37"/>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ustomHeight="1">
      <c r="D463" s="503" t="s">
        <v>37</v>
      </c>
      <c r="E463" s="496"/>
      <c r="F463" s="496"/>
      <c r="G463" s="496"/>
      <c r="H463" s="496"/>
      <c r="I463" s="496"/>
      <c r="J463" s="496"/>
      <c r="K463" s="496"/>
      <c r="L463" s="496"/>
      <c r="M463" s="496"/>
      <c r="N463" s="496"/>
      <c r="O463" s="496"/>
      <c r="P463" s="496"/>
      <c r="Q463" s="496"/>
      <c r="R463" s="496"/>
      <c r="S463" s="496"/>
      <c r="T463" s="496"/>
      <c r="U463" s="496"/>
      <c r="V463" s="496"/>
      <c r="W463" s="496"/>
      <c r="X463" s="496"/>
      <c r="Y463" s="496"/>
      <c r="Z463" s="496"/>
      <c r="AA463" s="496"/>
      <c r="AB463" s="496"/>
      <c r="AC463" s="496"/>
      <c r="AD463" s="496"/>
      <c r="AE463" s="496"/>
      <c r="AF463" s="496"/>
      <c r="AG463" s="496"/>
      <c r="AH463" s="496"/>
      <c r="AI463" s="496"/>
      <c r="AJ463" s="37"/>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ustomHeight="1">
      <c r="D464" s="496"/>
      <c r="E464" s="496"/>
      <c r="F464" s="496"/>
      <c r="G464" s="496"/>
      <c r="H464" s="496"/>
      <c r="I464" s="496"/>
      <c r="J464" s="496"/>
      <c r="K464" s="496"/>
      <c r="L464" s="496"/>
      <c r="M464" s="496"/>
      <c r="N464" s="496"/>
      <c r="O464" s="496"/>
      <c r="P464" s="496"/>
      <c r="Q464" s="496"/>
      <c r="R464" s="496"/>
      <c r="S464" s="496"/>
      <c r="T464" s="496"/>
      <c r="U464" s="496"/>
      <c r="V464" s="496"/>
      <c r="W464" s="496"/>
      <c r="X464" s="496"/>
      <c r="Y464" s="496"/>
      <c r="Z464" s="496"/>
      <c r="AA464" s="496"/>
      <c r="AB464" s="496"/>
      <c r="AC464" s="496"/>
      <c r="AD464" s="496"/>
      <c r="AE464" s="496"/>
      <c r="AF464" s="496"/>
      <c r="AG464" s="496"/>
      <c r="AH464" s="496"/>
      <c r="AI464" s="496"/>
      <c r="AJ464" s="37"/>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ustomHeight="1">
      <c r="A465" s="333"/>
      <c r="B465" s="333"/>
      <c r="C465" s="333"/>
      <c r="D465" s="505" t="s">
        <v>38</v>
      </c>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c r="AA465" s="503"/>
      <c r="AB465" s="503"/>
      <c r="AC465" s="503"/>
      <c r="AD465" s="503"/>
      <c r="AE465" s="503"/>
      <c r="AF465" s="503"/>
      <c r="AG465" s="503"/>
      <c r="AH465" s="503"/>
      <c r="AI465" s="503"/>
      <c r="AJ465" s="37"/>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ustomHeight="1">
      <c r="A466" s="333"/>
      <c r="B466" s="333"/>
      <c r="C466" s="333"/>
      <c r="D466" s="1810" t="s">
        <v>39</v>
      </c>
      <c r="E466" s="1811"/>
      <c r="F466" s="1811"/>
      <c r="G466" s="1811"/>
      <c r="H466" s="1811"/>
      <c r="I466" s="1811"/>
      <c r="J466" s="1811"/>
      <c r="K466" s="1811"/>
      <c r="L466" s="1811"/>
      <c r="M466" s="1811"/>
      <c r="N466" s="1811"/>
      <c r="O466" s="1811"/>
      <c r="P466" s="1811"/>
      <c r="Q466" s="1811"/>
      <c r="R466" s="1811"/>
      <c r="S466" s="1811"/>
      <c r="T466" s="1811"/>
      <c r="U466" s="1811"/>
      <c r="V466" s="1812"/>
      <c r="W466" s="1829">
        <v>30</v>
      </c>
      <c r="X466" s="1830"/>
      <c r="Y466" s="1831"/>
      <c r="Z466" s="503"/>
      <c r="AA466" s="503"/>
      <c r="AB466" s="503"/>
      <c r="AC466" s="503"/>
      <c r="AD466" s="503"/>
      <c r="AE466" s="503"/>
      <c r="AF466" s="503"/>
      <c r="AG466" s="503"/>
      <c r="AH466" s="503"/>
      <c r="AI466" s="503"/>
      <c r="AJ466" s="3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2.75" customHeight="1">
      <c r="A467" s="333"/>
      <c r="B467" s="333"/>
      <c r="C467" s="333"/>
      <c r="D467" s="1810" t="s">
        <v>40</v>
      </c>
      <c r="E467" s="1811"/>
      <c r="F467" s="1811"/>
      <c r="G467" s="1811"/>
      <c r="H467" s="1811"/>
      <c r="I467" s="1811"/>
      <c r="J467" s="1811"/>
      <c r="K467" s="1811"/>
      <c r="L467" s="1811"/>
      <c r="M467" s="1811"/>
      <c r="N467" s="1811"/>
      <c r="O467" s="1811"/>
      <c r="P467" s="1811"/>
      <c r="Q467" s="1811"/>
      <c r="R467" s="1811"/>
      <c r="S467" s="1811"/>
      <c r="T467" s="1811"/>
      <c r="U467" s="1811"/>
      <c r="V467" s="1812"/>
      <c r="W467" s="1829" t="s">
        <v>748</v>
      </c>
      <c r="X467" s="1830"/>
      <c r="Y467" s="1831"/>
      <c r="Z467" s="503"/>
      <c r="AA467" s="503"/>
      <c r="AB467" s="503"/>
      <c r="AC467" s="503"/>
      <c r="AD467" s="503"/>
      <c r="AE467" s="503"/>
      <c r="AF467" s="503"/>
      <c r="AG467" s="503"/>
      <c r="AH467" s="503"/>
      <c r="AI467" s="503"/>
      <c r="AJ467" s="3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2.75" customHeight="1">
      <c r="A468" s="333"/>
      <c r="B468" s="333"/>
      <c r="C468" s="333"/>
      <c r="D468" s="1810" t="s">
        <v>41</v>
      </c>
      <c r="E468" s="1811"/>
      <c r="F468" s="1811"/>
      <c r="G468" s="1811"/>
      <c r="H468" s="1811"/>
      <c r="I468" s="1811"/>
      <c r="J468" s="1811"/>
      <c r="K468" s="1811"/>
      <c r="L468" s="1811"/>
      <c r="M468" s="1811"/>
      <c r="N468" s="1811"/>
      <c r="O468" s="1811"/>
      <c r="P468" s="1811"/>
      <c r="Q468" s="1811"/>
      <c r="R468" s="1811"/>
      <c r="S468" s="1811"/>
      <c r="T468" s="1811"/>
      <c r="U468" s="1811"/>
      <c r="V468" s="1812"/>
      <c r="W468" s="1829" t="s">
        <v>748</v>
      </c>
      <c r="X468" s="1830"/>
      <c r="Y468" s="1831"/>
      <c r="Z468" s="503"/>
      <c r="AA468" s="503"/>
      <c r="AB468" s="503"/>
      <c r="AC468" s="503"/>
      <c r="AD468" s="503"/>
      <c r="AE468" s="503"/>
      <c r="AF468" s="503"/>
      <c r="AG468" s="503"/>
      <c r="AH468" s="503"/>
      <c r="AI468" s="503"/>
      <c r="AJ468" s="37"/>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ustomHeight="1">
      <c r="A469" s="333"/>
      <c r="B469" s="333"/>
      <c r="C469" s="333"/>
      <c r="D469" s="1810" t="s">
        <v>42</v>
      </c>
      <c r="E469" s="1811"/>
      <c r="F469" s="1811"/>
      <c r="G469" s="1811"/>
      <c r="H469" s="1811"/>
      <c r="I469" s="1811"/>
      <c r="J469" s="1811"/>
      <c r="K469" s="1811"/>
      <c r="L469" s="1811"/>
      <c r="M469" s="1811"/>
      <c r="N469" s="1811"/>
      <c r="O469" s="1811"/>
      <c r="P469" s="1811"/>
      <c r="Q469" s="1811"/>
      <c r="R469" s="1811"/>
      <c r="S469" s="1811"/>
      <c r="T469" s="1811"/>
      <c r="U469" s="1811"/>
      <c r="V469" s="1812"/>
      <c r="W469" s="1829" t="s">
        <v>748</v>
      </c>
      <c r="X469" s="1830"/>
      <c r="Y469" s="1831"/>
      <c r="Z469" s="503"/>
      <c r="AA469" s="503"/>
      <c r="AB469" s="503"/>
      <c r="AC469" s="503"/>
      <c r="AD469" s="503"/>
      <c r="AE469" s="503"/>
      <c r="AF469" s="503"/>
      <c r="AG469" s="503"/>
      <c r="AH469" s="503"/>
      <c r="AI469" s="503"/>
      <c r="AJ469" s="3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ustomHeight="1">
      <c r="A470" s="333"/>
      <c r="B470" s="333"/>
      <c r="C470" s="333"/>
      <c r="D470" s="1810" t="s">
        <v>1287</v>
      </c>
      <c r="E470" s="1811"/>
      <c r="F470" s="1811"/>
      <c r="G470" s="1811"/>
      <c r="H470" s="1811"/>
      <c r="I470" s="1811"/>
      <c r="J470" s="1811"/>
      <c r="K470" s="1811"/>
      <c r="L470" s="1811"/>
      <c r="M470" s="1811"/>
      <c r="N470" s="1811"/>
      <c r="O470" s="1811"/>
      <c r="P470" s="1811"/>
      <c r="Q470" s="1811"/>
      <c r="R470" s="1811"/>
      <c r="S470" s="1811"/>
      <c r="T470" s="1811"/>
      <c r="U470" s="1811"/>
      <c r="V470" s="1812"/>
      <c r="W470" s="1829" t="s">
        <v>748</v>
      </c>
      <c r="X470" s="1830"/>
      <c r="Y470" s="1831"/>
      <c r="Z470" s="503"/>
      <c r="AA470" s="503"/>
      <c r="AB470" s="503"/>
      <c r="AC470" s="503"/>
      <c r="AD470" s="503"/>
      <c r="AE470" s="503"/>
      <c r="AF470" s="503"/>
      <c r="AG470" s="503"/>
      <c r="AH470" s="503"/>
      <c r="AI470" s="503"/>
      <c r="AJ470" s="3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ustomHeight="1">
      <c r="A471" s="333"/>
      <c r="B471" s="333"/>
      <c r="C471" s="333"/>
      <c r="D471" s="1810" t="s">
        <v>43</v>
      </c>
      <c r="E471" s="1811"/>
      <c r="F471" s="1811"/>
      <c r="G471" s="1811"/>
      <c r="H471" s="1811"/>
      <c r="I471" s="1811"/>
      <c r="J471" s="1811"/>
      <c r="K471" s="1811"/>
      <c r="L471" s="1811"/>
      <c r="M471" s="1811"/>
      <c r="N471" s="1811"/>
      <c r="O471" s="1811"/>
      <c r="P471" s="1811"/>
      <c r="Q471" s="1811"/>
      <c r="R471" s="1811"/>
      <c r="S471" s="1811"/>
      <c r="T471" s="1811"/>
      <c r="U471" s="1811"/>
      <c r="V471" s="1812"/>
      <c r="W471" s="1829" t="s">
        <v>748</v>
      </c>
      <c r="X471" s="1830"/>
      <c r="Y471" s="1831"/>
      <c r="Z471" s="503"/>
      <c r="AA471" s="503"/>
      <c r="AB471" s="503"/>
      <c r="AC471" s="503"/>
      <c r="AD471" s="503"/>
      <c r="AE471" s="503"/>
      <c r="AF471" s="503"/>
      <c r="AG471" s="503"/>
      <c r="AH471" s="503"/>
      <c r="AI471" s="503"/>
      <c r="AJ471" s="3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ustomHeight="1">
      <c r="A472" s="976"/>
      <c r="B472" s="976"/>
      <c r="C472" s="976"/>
      <c r="D472" s="1810" t="s">
        <v>1493</v>
      </c>
      <c r="E472" s="1811"/>
      <c r="F472" s="1811"/>
      <c r="G472" s="1811"/>
      <c r="H472" s="1811"/>
      <c r="I472" s="1811"/>
      <c r="J472" s="1811"/>
      <c r="K472" s="1811"/>
      <c r="L472" s="1811"/>
      <c r="M472" s="1811"/>
      <c r="N472" s="1811"/>
      <c r="O472" s="1811"/>
      <c r="P472" s="1811"/>
      <c r="Q472" s="1811"/>
      <c r="R472" s="1811"/>
      <c r="S472" s="1811"/>
      <c r="T472" s="1811"/>
      <c r="U472" s="1811"/>
      <c r="V472" s="1812"/>
      <c r="W472" s="1829" t="s">
        <v>748</v>
      </c>
      <c r="X472" s="1830"/>
      <c r="Y472" s="1831"/>
      <c r="Z472" s="977"/>
      <c r="AA472" s="977"/>
      <c r="AB472" s="977"/>
      <c r="AC472" s="977"/>
      <c r="AD472" s="978"/>
      <c r="AE472" s="978"/>
      <c r="AF472" s="978"/>
      <c r="AG472" s="978"/>
      <c r="AH472" s="978"/>
      <c r="AI472" s="978"/>
      <c r="AJ472" s="979"/>
      <c r="AM472" s="980"/>
      <c r="AN472" s="980"/>
      <c r="AO472" s="980"/>
      <c r="AP472" s="980"/>
      <c r="AQ472" s="980"/>
      <c r="AR472" s="980"/>
      <c r="AS472" s="980"/>
      <c r="AT472" s="980"/>
      <c r="AU472" s="980"/>
      <c r="AV472" s="980"/>
      <c r="AW472" s="980"/>
      <c r="AX472" s="980"/>
      <c r="AY472" s="980"/>
      <c r="AZ472" s="980"/>
      <c r="BA472" s="980"/>
      <c r="BB472" s="980"/>
      <c r="BC472" s="980"/>
      <c r="BD472" s="980"/>
      <c r="BE472" s="980"/>
      <c r="BF472" s="980"/>
      <c r="BG472" s="980"/>
      <c r="BH472" s="980"/>
      <c r="BI472" s="980"/>
      <c r="BJ472" s="980"/>
      <c r="BK472" s="980"/>
      <c r="BL472" s="980"/>
      <c r="BM472" s="980"/>
      <c r="BN472" s="980"/>
      <c r="BO472" s="980"/>
      <c r="BP472" s="980"/>
      <c r="BQ472" s="980"/>
      <c r="BR472" s="980"/>
      <c r="BS472" s="980"/>
      <c r="BT472" s="980"/>
      <c r="BU472" s="980"/>
      <c r="BV472" s="980"/>
      <c r="BW472" s="980"/>
      <c r="BX472" s="980"/>
      <c r="BY472" s="980"/>
      <c r="BZ472" s="980"/>
      <c r="CA472" s="980"/>
      <c r="CB472" s="980"/>
      <c r="CC472" s="980"/>
      <c r="CD472" s="980"/>
      <c r="CE472" s="980"/>
      <c r="CF472" s="980"/>
      <c r="CG472" s="980"/>
      <c r="CH472" s="980"/>
      <c r="CI472" s="980"/>
      <c r="CJ472" s="980"/>
      <c r="CK472" s="980"/>
      <c r="CL472" s="980"/>
      <c r="CM472" s="980"/>
      <c r="CN472" s="980"/>
      <c r="CO472" s="980"/>
      <c r="CP472" s="980"/>
      <c r="CQ472" s="980"/>
      <c r="CR472" s="980"/>
    </row>
    <row r="473" spans="1:96" ht="12.75" customHeight="1">
      <c r="A473" s="333"/>
      <c r="B473" s="333"/>
      <c r="C473" s="333"/>
      <c r="D473" s="663" t="s">
        <v>610</v>
      </c>
      <c r="E473" s="664"/>
      <c r="F473" s="665"/>
      <c r="G473" s="1832"/>
      <c r="H473" s="1833"/>
      <c r="I473" s="1833"/>
      <c r="J473" s="1833"/>
      <c r="K473" s="1833"/>
      <c r="L473" s="1833"/>
      <c r="M473" s="1833"/>
      <c r="N473" s="1833"/>
      <c r="O473" s="1833"/>
      <c r="P473" s="1833"/>
      <c r="Q473" s="1833"/>
      <c r="R473" s="1833"/>
      <c r="S473" s="1833"/>
      <c r="T473" s="1833"/>
      <c r="U473" s="1833"/>
      <c r="V473" s="1834"/>
      <c r="W473" s="1829" t="s">
        <v>748</v>
      </c>
      <c r="X473" s="1830"/>
      <c r="Y473" s="1831"/>
      <c r="Z473" s="503"/>
      <c r="AA473" s="503"/>
      <c r="AB473" s="503"/>
      <c r="AC473" s="503"/>
      <c r="AD473" s="503"/>
      <c r="AE473" s="503"/>
      <c r="AF473" s="503"/>
      <c r="AG473" s="503"/>
      <c r="AH473" s="503"/>
      <c r="AI473" s="503"/>
      <c r="AJ473" s="3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ustomHeight="1">
      <c r="A474" s="333"/>
      <c r="B474" s="333"/>
      <c r="C474" s="333"/>
      <c r="D474" s="666" t="s">
        <v>1494</v>
      </c>
      <c r="E474" s="667"/>
      <c r="F474" s="667"/>
      <c r="G474" s="505"/>
      <c r="H474" s="505"/>
      <c r="I474" s="505"/>
      <c r="J474" s="505"/>
      <c r="K474" s="505"/>
      <c r="L474" s="505"/>
      <c r="M474" s="505"/>
      <c r="N474" s="505"/>
      <c r="O474" s="505"/>
      <c r="P474" s="505"/>
      <c r="Q474" s="505"/>
      <c r="R474" s="505"/>
      <c r="S474" s="505"/>
      <c r="T474" s="505"/>
      <c r="U474" s="505"/>
      <c r="V474" s="505"/>
      <c r="W474" s="668"/>
      <c r="X474" s="668"/>
      <c r="Y474" s="669"/>
      <c r="Z474" s="503"/>
      <c r="AA474" s="503"/>
      <c r="AB474" s="503"/>
      <c r="AC474" s="503"/>
      <c r="AD474" s="503"/>
      <c r="AE474" s="503"/>
      <c r="AF474" s="503"/>
      <c r="AG474" s="503"/>
      <c r="AH474" s="503"/>
      <c r="AI474" s="503"/>
      <c r="AJ474" s="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ustomHeight="1">
      <c r="A475" s="333"/>
      <c r="B475" s="333"/>
      <c r="C475" s="333"/>
      <c r="D475" s="670"/>
      <c r="E475" s="671"/>
      <c r="F475" s="671"/>
      <c r="G475" s="671"/>
      <c r="H475" s="671"/>
      <c r="I475" s="671"/>
      <c r="J475" s="671"/>
      <c r="K475" s="671"/>
      <c r="L475" s="671"/>
      <c r="M475" s="671"/>
      <c r="N475" s="671"/>
      <c r="O475" s="671"/>
      <c r="P475" s="671"/>
      <c r="Q475" s="671"/>
      <c r="R475" s="671"/>
      <c r="S475" s="671"/>
      <c r="T475" s="671"/>
      <c r="U475" s="671"/>
      <c r="V475" s="671"/>
      <c r="W475" s="672"/>
      <c r="X475" s="672"/>
      <c r="Y475" s="673"/>
      <c r="Z475" s="503"/>
      <c r="AA475" s="503"/>
      <c r="AB475" s="503"/>
      <c r="AC475" s="503"/>
      <c r="AD475" s="503"/>
      <c r="AE475" s="503"/>
      <c r="AF475" s="503"/>
      <c r="AG475" s="503"/>
      <c r="AH475" s="503"/>
      <c r="AI475" s="503"/>
      <c r="AJ475" s="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ustomHeight="1">
      <c r="A476" s="333"/>
      <c r="B476" s="333"/>
      <c r="C476" s="333"/>
      <c r="D476" s="670"/>
      <c r="E476" s="671"/>
      <c r="F476" s="671"/>
      <c r="G476" s="671"/>
      <c r="H476" s="671"/>
      <c r="I476" s="671"/>
      <c r="J476" s="671"/>
      <c r="K476" s="671"/>
      <c r="L476" s="671"/>
      <c r="M476" s="671"/>
      <c r="N476" s="671"/>
      <c r="O476" s="671"/>
      <c r="P476" s="671"/>
      <c r="Q476" s="671"/>
      <c r="R476" s="671"/>
      <c r="S476" s="671"/>
      <c r="T476" s="671"/>
      <c r="U476" s="671"/>
      <c r="V476" s="671"/>
      <c r="W476" s="672"/>
      <c r="X476" s="672"/>
      <c r="Y476" s="673"/>
      <c r="Z476" s="503"/>
      <c r="AA476" s="503"/>
      <c r="AB476" s="503"/>
      <c r="AC476" s="503"/>
      <c r="AD476" s="503"/>
      <c r="AE476" s="503"/>
      <c r="AF476" s="503"/>
      <c r="AG476" s="503"/>
      <c r="AH476" s="503"/>
      <c r="AI476" s="503"/>
      <c r="AJ476" s="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ustomHeight="1">
      <c r="A477" s="333"/>
      <c r="B477" s="333"/>
      <c r="C477" s="333"/>
      <c r="D477" s="1825" t="s">
        <v>44</v>
      </c>
      <c r="E477" s="1826"/>
      <c r="F477" s="1826"/>
      <c r="G477" s="1826"/>
      <c r="H477" s="1826"/>
      <c r="I477" s="1826"/>
      <c r="J477" s="1826"/>
      <c r="K477" s="1826"/>
      <c r="L477" s="1826"/>
      <c r="M477" s="1826"/>
      <c r="N477" s="1826"/>
      <c r="O477" s="1826"/>
      <c r="P477" s="1826"/>
      <c r="Q477" s="1826"/>
      <c r="R477" s="1826"/>
      <c r="S477" s="1826"/>
      <c r="T477" s="1826"/>
      <c r="U477" s="1826"/>
      <c r="V477" s="1826"/>
      <c r="W477" s="1827"/>
      <c r="X477" s="1827"/>
      <c r="Y477" s="1828"/>
      <c r="Z477" s="503"/>
      <c r="AA477" s="503"/>
      <c r="AB477" s="503"/>
      <c r="AC477" s="503"/>
      <c r="AD477" s="503"/>
      <c r="AE477" s="503"/>
      <c r="AF477" s="503"/>
      <c r="AG477" s="503"/>
      <c r="AH477" s="503"/>
      <c r="AI477" s="503"/>
      <c r="AJ477" s="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ustomHeight="1">
      <c r="A478" s="333"/>
      <c r="B478" s="333"/>
      <c r="C478" s="333"/>
      <c r="D478" s="1810" t="s">
        <v>45</v>
      </c>
      <c r="E478" s="1811"/>
      <c r="F478" s="1811"/>
      <c r="G478" s="1811"/>
      <c r="H478" s="1811"/>
      <c r="I478" s="1811"/>
      <c r="J478" s="1811"/>
      <c r="K478" s="1811"/>
      <c r="L478" s="1811"/>
      <c r="M478" s="1811"/>
      <c r="N478" s="1811"/>
      <c r="O478" s="1811"/>
      <c r="P478" s="1811"/>
      <c r="Q478" s="1811"/>
      <c r="R478" s="1811"/>
      <c r="S478" s="1811"/>
      <c r="T478" s="1811"/>
      <c r="U478" s="1811"/>
      <c r="V478" s="1812"/>
      <c r="W478" s="1829" t="s">
        <v>748</v>
      </c>
      <c r="X478" s="1830"/>
      <c r="Y478" s="1831"/>
      <c r="Z478" s="503"/>
      <c r="AA478" s="503"/>
      <c r="AB478" s="503"/>
      <c r="AC478" s="503"/>
      <c r="AD478" s="503"/>
      <c r="AE478" s="503"/>
      <c r="AF478" s="503"/>
      <c r="AG478" s="503"/>
      <c r="AH478" s="503"/>
      <c r="AI478" s="5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ustomHeight="1">
      <c r="A479" s="674"/>
      <c r="B479" s="674"/>
      <c r="C479" s="674"/>
      <c r="D479" s="505"/>
      <c r="E479" s="505"/>
      <c r="F479" s="505"/>
      <c r="G479" s="505"/>
      <c r="H479" s="505"/>
      <c r="I479" s="505"/>
      <c r="J479" s="505"/>
      <c r="K479" s="505"/>
      <c r="L479" s="505"/>
      <c r="M479" s="505"/>
      <c r="N479" s="505"/>
      <c r="O479" s="505"/>
      <c r="P479" s="505"/>
      <c r="Q479" s="505"/>
      <c r="R479" s="505"/>
      <c r="S479" s="505"/>
      <c r="T479" s="505"/>
      <c r="U479" s="505"/>
      <c r="V479" s="505"/>
      <c r="W479" s="668"/>
      <c r="X479" s="668"/>
      <c r="Y479" s="668"/>
      <c r="Z479" s="503"/>
      <c r="AA479" s="503"/>
      <c r="AB479" s="503"/>
      <c r="AC479" s="503"/>
      <c r="AD479" s="503"/>
      <c r="AE479" s="503"/>
      <c r="AF479" s="503"/>
      <c r="AG479" s="503"/>
      <c r="AH479" s="503"/>
      <c r="AI479" s="503"/>
      <c r="AJ479" s="51"/>
      <c r="AK479" s="51"/>
      <c r="AL479" s="5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ustomHeight="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A481" s="1840" t="s">
        <v>1194</v>
      </c>
      <c r="B481" s="1840"/>
      <c r="C481" s="1840"/>
      <c r="D481" s="1840"/>
      <c r="E481" s="1840"/>
      <c r="F481" s="1840"/>
      <c r="G481" s="1840"/>
      <c r="H481" s="1840"/>
      <c r="I481" s="1840"/>
      <c r="J481" s="1840"/>
      <c r="K481" s="1840"/>
      <c r="L481" s="1840"/>
      <c r="M481" s="1840"/>
      <c r="N481" s="1840"/>
      <c r="O481" s="1840"/>
      <c r="P481" s="1840"/>
      <c r="Q481" s="1840"/>
      <c r="R481" s="1840"/>
      <c r="S481" s="1840"/>
      <c r="T481" s="1840"/>
      <c r="U481" s="1840"/>
      <c r="V481" s="1840"/>
      <c r="W481" s="1840"/>
      <c r="X481" s="1840"/>
      <c r="Y481" s="1840"/>
      <c r="Z481" s="1840"/>
      <c r="AA481" s="1840"/>
      <c r="AB481" s="1840"/>
      <c r="AC481" s="1840"/>
      <c r="AD481" s="1840"/>
      <c r="AE481" s="1840"/>
      <c r="AF481" s="1840"/>
      <c r="AG481" s="1840"/>
      <c r="AH481" s="1840"/>
      <c r="AI481" s="1840"/>
      <c r="AJ481" s="1840"/>
      <c r="AK481" s="1840"/>
      <c r="AL481" s="184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ustomHeight="1" thickBot="1">
      <c r="A482" s="1841"/>
      <c r="B482" s="1841"/>
      <c r="C482" s="1841"/>
      <c r="D482" s="1841"/>
      <c r="E482" s="1841"/>
      <c r="F482" s="1841"/>
      <c r="G482" s="1841"/>
      <c r="H482" s="1841"/>
      <c r="I482" s="1841"/>
      <c r="J482" s="1841"/>
      <c r="K482" s="1841"/>
      <c r="L482" s="1841"/>
      <c r="M482" s="1841"/>
      <c r="N482" s="1841"/>
      <c r="O482" s="1841"/>
      <c r="P482" s="1841"/>
      <c r="Q482" s="1841"/>
      <c r="R482" s="1841"/>
      <c r="S482" s="1841"/>
      <c r="T482" s="1841"/>
      <c r="U482" s="1841"/>
      <c r="V482" s="1841"/>
      <c r="W482" s="1841"/>
      <c r="X482" s="1841"/>
      <c r="Y482" s="1841"/>
      <c r="Z482" s="1841"/>
      <c r="AA482" s="1841"/>
      <c r="AB482" s="1841"/>
      <c r="AC482" s="1841"/>
      <c r="AD482" s="1841"/>
      <c r="AE482" s="1841"/>
      <c r="AF482" s="1841"/>
      <c r="AG482" s="1841"/>
      <c r="AH482" s="1841"/>
      <c r="AI482" s="1841"/>
      <c r="AJ482" s="1841"/>
      <c r="AK482" s="1841"/>
      <c r="AL482" s="1841"/>
      <c r="AM482" s="72"/>
      <c r="AN482" s="72" t="str">
        <f>N580</f>
        <v>Yes</v>
      </c>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ustomHeight="1" thickTop="1">
      <c r="A483" s="37"/>
      <c r="B483" s="37"/>
      <c r="C483" s="37"/>
      <c r="D483" s="37"/>
      <c r="E483" s="37"/>
      <c r="F483" s="37"/>
      <c r="G483" s="3"/>
      <c r="H483" s="37"/>
      <c r="AM483" s="72"/>
      <c r="AN483" s="72" t="str">
        <f>AG580</f>
        <v>Yes</v>
      </c>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ustomHeight="1">
      <c r="A484" s="63" t="s">
        <v>393</v>
      </c>
      <c r="C484" s="63" t="s">
        <v>1195</v>
      </c>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ustomHeight="1">
      <c r="B485" s="63"/>
      <c r="C485" s="63"/>
      <c r="D485" s="6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ustomHeight="1">
      <c r="B486" s="63"/>
      <c r="C486" s="63"/>
      <c r="D486" s="63"/>
      <c r="E486" s="85"/>
      <c r="F486" s="86"/>
      <c r="G486" s="86"/>
      <c r="H486" s="86"/>
      <c r="I486" s="86"/>
      <c r="J486" s="86"/>
      <c r="K486" s="86"/>
      <c r="L486" s="86"/>
      <c r="M486" s="86"/>
      <c r="N486" s="86"/>
      <c r="O486" s="86"/>
      <c r="P486" s="86"/>
      <c r="Q486" s="86"/>
      <c r="R486" s="86"/>
      <c r="S486" s="108"/>
      <c r="T486" s="1804" t="s">
        <v>1196</v>
      </c>
      <c r="U486" s="1805"/>
      <c r="V486" s="1805"/>
      <c r="W486" s="1805"/>
      <c r="X486" s="1805"/>
      <c r="Y486" s="1805"/>
      <c r="Z486" s="1805"/>
      <c r="AA486" s="1805"/>
      <c r="AB486" s="1805"/>
      <c r="AC486" s="1805"/>
      <c r="AD486" s="1805"/>
      <c r="AE486" s="1805"/>
      <c r="AF486" s="1805"/>
      <c r="AG486" s="1805"/>
      <c r="AH486" s="180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ustomHeight="1">
      <c r="E487" s="324"/>
      <c r="F487" s="37"/>
      <c r="G487" s="37"/>
      <c r="H487" s="37"/>
      <c r="I487" s="37"/>
      <c r="J487" s="37"/>
      <c r="K487" s="37"/>
      <c r="L487" s="37"/>
      <c r="M487" s="37"/>
      <c r="N487" s="37"/>
      <c r="O487" s="37"/>
      <c r="P487" s="37"/>
      <c r="Q487" s="37"/>
      <c r="R487" s="37"/>
      <c r="S487" s="115"/>
      <c r="T487" s="1791" t="s">
        <v>580</v>
      </c>
      <c r="U487" s="1791"/>
      <c r="V487" s="1791"/>
      <c r="W487" s="1791"/>
      <c r="X487" s="1791"/>
      <c r="Y487" s="1791" t="s">
        <v>581</v>
      </c>
      <c r="Z487" s="1791"/>
      <c r="AA487" s="1791"/>
      <c r="AB487" s="1791"/>
      <c r="AC487" s="1791"/>
      <c r="AD487" s="1791" t="s">
        <v>181</v>
      </c>
      <c r="AE487" s="1791"/>
      <c r="AF487" s="1791"/>
      <c r="AG487" s="1791"/>
      <c r="AH487" s="179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E488" s="93"/>
      <c r="F488" s="94"/>
      <c r="G488" s="94"/>
      <c r="H488" s="94"/>
      <c r="I488" s="94"/>
      <c r="J488" s="94"/>
      <c r="K488" s="94"/>
      <c r="L488" s="94"/>
      <c r="M488" s="94"/>
      <c r="N488" s="94"/>
      <c r="O488" s="94"/>
      <c r="P488" s="94"/>
      <c r="Q488" s="94"/>
      <c r="R488" s="94"/>
      <c r="S488" s="95"/>
      <c r="T488" s="1791"/>
      <c r="U488" s="1791"/>
      <c r="V488" s="1791"/>
      <c r="W488" s="1791"/>
      <c r="X488" s="1791"/>
      <c r="Y488" s="1791"/>
      <c r="Z488" s="1791"/>
      <c r="AA488" s="1791"/>
      <c r="AB488" s="1791"/>
      <c r="AC488" s="1791"/>
      <c r="AD488" s="1791"/>
      <c r="AE488" s="1791"/>
      <c r="AF488" s="1791"/>
      <c r="AG488" s="1791"/>
      <c r="AH488" s="179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ustomHeight="1">
      <c r="E489" s="90" t="s">
        <v>59</v>
      </c>
      <c r="F489" s="91"/>
      <c r="G489" s="91"/>
      <c r="H489" s="91"/>
      <c r="I489" s="91"/>
      <c r="J489" s="91"/>
      <c r="K489" s="91"/>
      <c r="L489" s="91"/>
      <c r="M489" s="91"/>
      <c r="N489" s="91"/>
      <c r="O489" s="91"/>
      <c r="P489" s="91"/>
      <c r="Q489" s="91"/>
      <c r="R489" s="91"/>
      <c r="S489" s="92"/>
      <c r="T489" s="1809">
        <v>0</v>
      </c>
      <c r="U489" s="1809"/>
      <c r="V489" s="1809"/>
      <c r="W489" s="1809"/>
      <c r="X489" s="1809"/>
      <c r="Y489" s="1809">
        <v>0</v>
      </c>
      <c r="Z489" s="1809"/>
      <c r="AA489" s="1809"/>
      <c r="AB489" s="1809"/>
      <c r="AC489" s="1809"/>
      <c r="AD489" s="1809">
        <v>43087</v>
      </c>
      <c r="AE489" s="1809"/>
      <c r="AF489" s="1809"/>
      <c r="AG489" s="1809"/>
      <c r="AH489" s="180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75" customHeight="1">
      <c r="E490" s="90" t="s">
        <v>60</v>
      </c>
      <c r="F490" s="91"/>
      <c r="G490" s="91"/>
      <c r="H490" s="91"/>
      <c r="I490" s="91"/>
      <c r="J490" s="91"/>
      <c r="K490" s="91"/>
      <c r="L490" s="91"/>
      <c r="M490" s="91"/>
      <c r="N490" s="91"/>
      <c r="O490" s="91"/>
      <c r="P490" s="91"/>
      <c r="Q490" s="91"/>
      <c r="R490" s="91"/>
      <c r="S490" s="91"/>
      <c r="T490" s="1809">
        <v>0</v>
      </c>
      <c r="U490" s="1809"/>
      <c r="V490" s="1809"/>
      <c r="W490" s="1809"/>
      <c r="X490" s="1809"/>
      <c r="Y490" s="1809">
        <v>0</v>
      </c>
      <c r="Z490" s="1809"/>
      <c r="AA490" s="1809"/>
      <c r="AB490" s="1809"/>
      <c r="AC490" s="1809"/>
      <c r="AD490" s="1809">
        <v>43675</v>
      </c>
      <c r="AE490" s="1809"/>
      <c r="AF490" s="1809"/>
      <c r="AG490" s="1809"/>
      <c r="AH490" s="1809"/>
      <c r="AM490" s="72"/>
      <c r="AN490" s="72" t="str">
        <f>N588</f>
        <v>Yes</v>
      </c>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ustomHeight="1">
      <c r="E491" s="90" t="s">
        <v>61</v>
      </c>
      <c r="F491" s="91"/>
      <c r="G491" s="91"/>
      <c r="H491" s="91"/>
      <c r="I491" s="91"/>
      <c r="J491" s="91"/>
      <c r="K491" s="91"/>
      <c r="L491" s="91"/>
      <c r="M491" s="91"/>
      <c r="N491" s="91"/>
      <c r="O491" s="91"/>
      <c r="P491" s="91"/>
      <c r="Q491" s="91"/>
      <c r="R491" s="91"/>
      <c r="S491" s="91"/>
      <c r="T491" s="1809">
        <v>0</v>
      </c>
      <c r="U491" s="1809"/>
      <c r="V491" s="1809"/>
      <c r="W491" s="1809"/>
      <c r="X491" s="1809"/>
      <c r="Y491" s="1809">
        <v>0</v>
      </c>
      <c r="Z491" s="1809"/>
      <c r="AA491" s="1809"/>
      <c r="AB491" s="1809"/>
      <c r="AC491" s="1809"/>
      <c r="AD491" s="1824" t="s">
        <v>748</v>
      </c>
      <c r="AE491" s="1809"/>
      <c r="AF491" s="1809"/>
      <c r="AG491" s="1809"/>
      <c r="AH491" s="1809"/>
      <c r="AM491" s="72"/>
      <c r="AN491" s="72" t="str">
        <f>AG588</f>
        <v>Yes</v>
      </c>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ustomHeight="1">
      <c r="E492" s="90" t="s">
        <v>62</v>
      </c>
      <c r="F492" s="91"/>
      <c r="G492" s="91"/>
      <c r="H492" s="91"/>
      <c r="I492" s="91"/>
      <c r="J492" s="91"/>
      <c r="K492" s="91"/>
      <c r="L492" s="91"/>
      <c r="M492" s="91"/>
      <c r="N492" s="91"/>
      <c r="O492" s="91"/>
      <c r="P492" s="91"/>
      <c r="Q492" s="91"/>
      <c r="R492" s="91"/>
      <c r="S492" s="91"/>
      <c r="T492" s="1809">
        <v>0</v>
      </c>
      <c r="U492" s="1809"/>
      <c r="V492" s="1809"/>
      <c r="W492" s="1809"/>
      <c r="X492" s="1809"/>
      <c r="Y492" s="1809">
        <v>0</v>
      </c>
      <c r="Z492" s="1809"/>
      <c r="AA492" s="1809"/>
      <c r="AB492" s="1809"/>
      <c r="AC492" s="1809"/>
      <c r="AD492" s="1824" t="s">
        <v>748</v>
      </c>
      <c r="AE492" s="1809"/>
      <c r="AF492" s="1809"/>
      <c r="AG492" s="1809"/>
      <c r="AH492" s="180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ustomHeight="1">
      <c r="E493" s="90" t="s">
        <v>63</v>
      </c>
      <c r="F493" s="91"/>
      <c r="G493" s="91"/>
      <c r="H493" s="91"/>
      <c r="I493" s="91"/>
      <c r="J493" s="91"/>
      <c r="K493" s="91"/>
      <c r="L493" s="91"/>
      <c r="M493" s="91"/>
      <c r="N493" s="91"/>
      <c r="O493" s="91"/>
      <c r="P493" s="91"/>
      <c r="Q493" s="91"/>
      <c r="R493" s="91"/>
      <c r="S493" s="91"/>
      <c r="T493" s="1809">
        <v>0</v>
      </c>
      <c r="U493" s="1809"/>
      <c r="V493" s="1809"/>
      <c r="W493" s="1809"/>
      <c r="X493" s="1809"/>
      <c r="Y493" s="1809">
        <v>0</v>
      </c>
      <c r="Z493" s="1809"/>
      <c r="AA493" s="1809"/>
      <c r="AB493" s="1809"/>
      <c r="AC493" s="1809"/>
      <c r="AD493" s="1824" t="s">
        <v>748</v>
      </c>
      <c r="AE493" s="1809"/>
      <c r="AF493" s="1809"/>
      <c r="AG493" s="1809"/>
      <c r="AH493" s="180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ustomHeight="1">
      <c r="E494" s="90" t="s">
        <v>64</v>
      </c>
      <c r="F494" s="91"/>
      <c r="G494" s="91"/>
      <c r="H494" s="91"/>
      <c r="I494" s="91"/>
      <c r="J494" s="91"/>
      <c r="K494" s="91"/>
      <c r="L494" s="91"/>
      <c r="M494" s="91"/>
      <c r="N494" s="91"/>
      <c r="O494" s="91"/>
      <c r="P494" s="91"/>
      <c r="Q494" s="91"/>
      <c r="R494" s="91"/>
      <c r="S494" s="91"/>
      <c r="T494" s="1809">
        <v>0</v>
      </c>
      <c r="U494" s="1809"/>
      <c r="V494" s="1809"/>
      <c r="W494" s="1809"/>
      <c r="X494" s="1809"/>
      <c r="Y494" s="1809">
        <v>0</v>
      </c>
      <c r="Z494" s="1809"/>
      <c r="AA494" s="1809"/>
      <c r="AB494" s="1809"/>
      <c r="AC494" s="1809"/>
      <c r="AD494" s="1824" t="s">
        <v>748</v>
      </c>
      <c r="AE494" s="1809"/>
      <c r="AF494" s="1809"/>
      <c r="AG494" s="1809"/>
      <c r="AH494" s="180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ustomHeight="1">
      <c r="E495" s="90" t="s">
        <v>65</v>
      </c>
      <c r="F495" s="91"/>
      <c r="G495" s="91"/>
      <c r="H495" s="91"/>
      <c r="I495" s="91"/>
      <c r="J495" s="91"/>
      <c r="K495" s="91"/>
      <c r="L495" s="91"/>
      <c r="M495" s="91"/>
      <c r="N495" s="91"/>
      <c r="O495" s="91"/>
      <c r="P495" s="91"/>
      <c r="Q495" s="91"/>
      <c r="R495" s="91"/>
      <c r="S495" s="91"/>
      <c r="T495" s="1809">
        <v>0</v>
      </c>
      <c r="U495" s="1809"/>
      <c r="V495" s="1809"/>
      <c r="W495" s="1809"/>
      <c r="X495" s="1809"/>
      <c r="Y495" s="1809">
        <v>0</v>
      </c>
      <c r="Z495" s="1809"/>
      <c r="AA495" s="1809"/>
      <c r="AB495" s="1809"/>
      <c r="AC495" s="1809"/>
      <c r="AD495" s="1809">
        <v>43728</v>
      </c>
      <c r="AE495" s="1809"/>
      <c r="AF495" s="1809"/>
      <c r="AG495" s="1809"/>
      <c r="AH495" s="180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ustomHeight="1">
      <c r="E496" s="90" t="s">
        <v>486</v>
      </c>
      <c r="F496" s="91"/>
      <c r="G496" s="91"/>
      <c r="H496" s="91"/>
      <c r="I496" s="91"/>
      <c r="J496" s="91"/>
      <c r="K496" s="91"/>
      <c r="L496" s="91"/>
      <c r="M496" s="91"/>
      <c r="N496" s="91"/>
      <c r="O496" s="91"/>
      <c r="P496" s="91"/>
      <c r="Q496" s="91"/>
      <c r="R496" s="91"/>
      <c r="S496" s="91"/>
      <c r="T496" s="1809">
        <v>0</v>
      </c>
      <c r="U496" s="1809"/>
      <c r="V496" s="1809"/>
      <c r="W496" s="1809"/>
      <c r="X496" s="1809"/>
      <c r="Y496" s="1809">
        <v>0</v>
      </c>
      <c r="Z496" s="1809"/>
      <c r="AA496" s="1809"/>
      <c r="AB496" s="1809"/>
      <c r="AC496" s="1809"/>
      <c r="AD496" s="1824" t="s">
        <v>748</v>
      </c>
      <c r="AE496" s="1809"/>
      <c r="AF496" s="1809"/>
      <c r="AG496" s="1809"/>
      <c r="AH496" s="180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1:96" ht="12.75" customHeight="1">
      <c r="E497" s="93" t="s">
        <v>487</v>
      </c>
      <c r="F497" s="91"/>
      <c r="G497" s="91"/>
      <c r="H497" s="91"/>
      <c r="I497" s="91"/>
      <c r="J497" s="91"/>
      <c r="K497" s="91"/>
      <c r="L497" s="91"/>
      <c r="M497" s="91"/>
      <c r="N497" s="91"/>
      <c r="O497" s="91"/>
      <c r="P497" s="91"/>
      <c r="Q497" s="91"/>
      <c r="R497" s="91"/>
      <c r="S497" s="91"/>
      <c r="T497" s="1809">
        <v>0</v>
      </c>
      <c r="U497" s="1809"/>
      <c r="V497" s="1809"/>
      <c r="W497" s="1809"/>
      <c r="X497" s="1809"/>
      <c r="Y497" s="1809">
        <v>0</v>
      </c>
      <c r="Z497" s="1809"/>
      <c r="AA497" s="1809"/>
      <c r="AB497" s="1809"/>
      <c r="AC497" s="1809"/>
      <c r="AD497" s="1824" t="s">
        <v>748</v>
      </c>
      <c r="AE497" s="1809"/>
      <c r="AF497" s="1809"/>
      <c r="AG497" s="1809"/>
      <c r="AH497" s="180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1:96" ht="12.75" customHeight="1">
      <c r="E498" s="117" t="s">
        <v>1468</v>
      </c>
      <c r="F498" s="94"/>
      <c r="G498" s="94"/>
      <c r="H498" s="94"/>
      <c r="I498" s="94"/>
      <c r="J498" s="94"/>
      <c r="K498" s="94"/>
      <c r="L498" s="94"/>
      <c r="M498" s="94"/>
      <c r="N498" s="94"/>
      <c r="O498" s="94"/>
      <c r="P498" s="94"/>
      <c r="Q498" s="94"/>
      <c r="R498" s="94"/>
      <c r="S498" s="94"/>
      <c r="T498" s="1809">
        <v>0</v>
      </c>
      <c r="U498" s="1809"/>
      <c r="V498" s="1809"/>
      <c r="W498" s="1809"/>
      <c r="X498" s="1809"/>
      <c r="Y498" s="1809">
        <v>0</v>
      </c>
      <c r="Z498" s="1809"/>
      <c r="AA498" s="1809"/>
      <c r="AB498" s="1809"/>
      <c r="AC498" s="1809"/>
      <c r="AD498" s="1824" t="s">
        <v>748</v>
      </c>
      <c r="AE498" s="1809"/>
      <c r="AF498" s="1809"/>
      <c r="AG498" s="1809"/>
      <c r="AH498" s="1809"/>
      <c r="AM498" s="72"/>
      <c r="AN498" s="72" t="str">
        <f>N596</f>
        <v>Yes</v>
      </c>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1:96" ht="12.75" customHeight="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1:96" ht="12.75" customHeight="1">
      <c r="B500" s="90"/>
      <c r="C500" s="91"/>
      <c r="D500" s="91"/>
      <c r="E500" s="91"/>
      <c r="F500" s="91"/>
      <c r="G500" s="91"/>
      <c r="H500" s="91"/>
      <c r="I500" s="91"/>
      <c r="J500" s="91"/>
      <c r="K500" s="91"/>
      <c r="L500" s="91"/>
      <c r="M500" s="91"/>
      <c r="N500" s="91"/>
      <c r="O500" s="91"/>
      <c r="P500" s="92"/>
      <c r="Q500" s="1804" t="s">
        <v>488</v>
      </c>
      <c r="R500" s="1805"/>
      <c r="S500" s="1805"/>
      <c r="T500" s="1805"/>
      <c r="U500" s="1805"/>
      <c r="V500" s="1805"/>
      <c r="W500" s="1805"/>
      <c r="X500" s="1805"/>
      <c r="Y500" s="1805"/>
      <c r="Z500" s="1805"/>
      <c r="AA500" s="1805"/>
      <c r="AB500" s="1805"/>
      <c r="AC500" s="1805"/>
      <c r="AD500" s="1805"/>
      <c r="AE500" s="1805"/>
      <c r="AF500" s="1805"/>
      <c r="AG500" s="1805"/>
      <c r="AH500" s="1805"/>
      <c r="AI500" s="1805"/>
      <c r="AJ500" s="1805"/>
      <c r="AK500" s="180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1:96" ht="12.75" customHeight="1">
      <c r="B501" s="90" t="s">
        <v>489</v>
      </c>
      <c r="C501" s="91"/>
      <c r="D501" s="91"/>
      <c r="E501" s="91"/>
      <c r="F501" s="91"/>
      <c r="G501" s="91"/>
      <c r="H501" s="91"/>
      <c r="I501" s="91"/>
      <c r="J501" s="91"/>
      <c r="K501" s="91"/>
      <c r="L501" s="91"/>
      <c r="M501" s="91"/>
      <c r="N501" s="91"/>
      <c r="O501" s="91"/>
      <c r="P501" s="91"/>
      <c r="Q501" s="1807" t="s">
        <v>2382</v>
      </c>
      <c r="R501" s="1678"/>
      <c r="S501" s="1678"/>
      <c r="T501" s="1678"/>
      <c r="U501" s="1678"/>
      <c r="V501" s="1678"/>
      <c r="W501" s="1678"/>
      <c r="X501" s="1678"/>
      <c r="Y501" s="1678"/>
      <c r="Z501" s="1678"/>
      <c r="AA501" s="1678"/>
      <c r="AB501" s="1678"/>
      <c r="AC501" s="1678"/>
      <c r="AD501" s="1678"/>
      <c r="AE501" s="1678"/>
      <c r="AF501" s="1678"/>
      <c r="AG501" s="1678"/>
      <c r="AH501" s="1678"/>
      <c r="AI501" s="1678"/>
      <c r="AJ501" s="1678"/>
      <c r="AK501" s="180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1:96" ht="12.75" customHeight="1">
      <c r="B502" s="90" t="s">
        <v>490</v>
      </c>
      <c r="C502" s="91"/>
      <c r="D502" s="91"/>
      <c r="E502" s="91"/>
      <c r="F502" s="91"/>
      <c r="G502" s="91"/>
      <c r="H502" s="91"/>
      <c r="I502" s="91"/>
      <c r="J502" s="91"/>
      <c r="K502" s="91"/>
      <c r="L502" s="91"/>
      <c r="M502" s="91"/>
      <c r="N502" s="91"/>
      <c r="O502" s="91"/>
      <c r="P502" s="91"/>
      <c r="Q502" s="1807" t="s">
        <v>2383</v>
      </c>
      <c r="R502" s="1678"/>
      <c r="S502" s="1678"/>
      <c r="T502" s="1678"/>
      <c r="U502" s="1678"/>
      <c r="V502" s="1678"/>
      <c r="W502" s="1678"/>
      <c r="X502" s="1678"/>
      <c r="Y502" s="1678"/>
      <c r="Z502" s="1678"/>
      <c r="AA502" s="1678"/>
      <c r="AB502" s="1678"/>
      <c r="AC502" s="1678"/>
      <c r="AD502" s="1678"/>
      <c r="AE502" s="1678"/>
      <c r="AF502" s="1678"/>
      <c r="AG502" s="1678"/>
      <c r="AH502" s="1678"/>
      <c r="AI502" s="1678"/>
      <c r="AJ502" s="1678"/>
      <c r="AK502" s="180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1:96" ht="12.75" customHeight="1">
      <c r="B503" s="90" t="s">
        <v>491</v>
      </c>
      <c r="C503" s="91"/>
      <c r="D503" s="91"/>
      <c r="E503" s="91"/>
      <c r="F503" s="91"/>
      <c r="G503" s="91"/>
      <c r="H503" s="91"/>
      <c r="I503" s="91"/>
      <c r="J503" s="91"/>
      <c r="K503" s="91"/>
      <c r="L503" s="91"/>
      <c r="M503" s="91"/>
      <c r="N503" s="91"/>
      <c r="O503" s="91"/>
      <c r="P503" s="91"/>
      <c r="Q503" s="1807" t="s">
        <v>2384</v>
      </c>
      <c r="R503" s="1678"/>
      <c r="S503" s="1678"/>
      <c r="T503" s="1678"/>
      <c r="U503" s="1678"/>
      <c r="V503" s="1678"/>
      <c r="W503" s="1678"/>
      <c r="X503" s="1678"/>
      <c r="Y503" s="1678"/>
      <c r="Z503" s="1678"/>
      <c r="AA503" s="1678"/>
      <c r="AB503" s="1678"/>
      <c r="AC503" s="1678"/>
      <c r="AD503" s="1678"/>
      <c r="AE503" s="1678"/>
      <c r="AF503" s="1678"/>
      <c r="AG503" s="1678"/>
      <c r="AH503" s="1678"/>
      <c r="AI503" s="1678"/>
      <c r="AJ503" s="1678"/>
      <c r="AK503" s="180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1:96" ht="12.75" customHeight="1">
      <c r="B504" s="2137" t="s">
        <v>492</v>
      </c>
      <c r="C504" s="2138"/>
      <c r="D504" s="2138"/>
      <c r="E504" s="2138"/>
      <c r="F504" s="2138"/>
      <c r="G504" s="2138"/>
      <c r="H504" s="2138"/>
      <c r="I504" s="2138"/>
      <c r="J504" s="2138"/>
      <c r="K504" s="2138"/>
      <c r="L504" s="2138"/>
      <c r="M504" s="2138"/>
      <c r="N504" s="2138"/>
      <c r="O504" s="2138"/>
      <c r="P504" s="2139"/>
      <c r="Q504" s="338"/>
      <c r="R504" s="338"/>
      <c r="S504" s="339"/>
      <c r="T504" s="339"/>
      <c r="U504" s="339"/>
      <c r="V504" s="339"/>
      <c r="W504" s="339"/>
      <c r="X504" s="339"/>
      <c r="Y504" s="339"/>
      <c r="Z504" s="339"/>
      <c r="AA504" s="339"/>
      <c r="AB504" s="339"/>
      <c r="AC504" s="339"/>
      <c r="AD504" s="339"/>
      <c r="AE504" s="339"/>
      <c r="AF504" s="339"/>
      <c r="AG504" s="339"/>
      <c r="AH504" s="339"/>
      <c r="AI504" s="339"/>
      <c r="AJ504" s="339"/>
      <c r="AK504" s="34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1:96" ht="12.75" customHeight="1">
      <c r="B505" s="2140"/>
      <c r="C505" s="2141"/>
      <c r="D505" s="2141"/>
      <c r="E505" s="2141"/>
      <c r="F505" s="2141"/>
      <c r="G505" s="2141"/>
      <c r="H505" s="2141"/>
      <c r="I505" s="2141"/>
      <c r="J505" s="2141"/>
      <c r="K505" s="2141"/>
      <c r="L505" s="2141"/>
      <c r="M505" s="2141"/>
      <c r="N505" s="2141"/>
      <c r="O505" s="2141"/>
      <c r="P505" s="2142"/>
      <c r="Q505" s="2146" t="s">
        <v>1093</v>
      </c>
      <c r="R505" s="2146"/>
      <c r="S505" s="2099" t="s">
        <v>2385</v>
      </c>
      <c r="T505" s="2100"/>
      <c r="U505" s="2100"/>
      <c r="V505" s="2100"/>
      <c r="W505" s="2100"/>
      <c r="X505" s="2100"/>
      <c r="Y505" s="2100"/>
      <c r="Z505" s="2100"/>
      <c r="AA505" s="2100"/>
      <c r="AB505" s="2100"/>
      <c r="AC505" s="2100"/>
      <c r="AD505" s="2100"/>
      <c r="AE505" s="2100"/>
      <c r="AF505" s="2100"/>
      <c r="AG505" s="2100"/>
      <c r="AH505" s="2100"/>
      <c r="AI505" s="2100"/>
      <c r="AJ505" s="2100"/>
      <c r="AK505" s="210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1:96" ht="12.75" customHeight="1">
      <c r="B506" s="2143"/>
      <c r="C506" s="2144"/>
      <c r="D506" s="2144"/>
      <c r="E506" s="2144"/>
      <c r="F506" s="2144"/>
      <c r="G506" s="2144"/>
      <c r="H506" s="2144"/>
      <c r="I506" s="2144"/>
      <c r="J506" s="2144"/>
      <c r="K506" s="2144"/>
      <c r="L506" s="2144"/>
      <c r="M506" s="2144"/>
      <c r="N506" s="2144"/>
      <c r="O506" s="2144"/>
      <c r="P506" s="2145"/>
      <c r="Q506" s="2146"/>
      <c r="R506" s="2146"/>
      <c r="S506" s="2102"/>
      <c r="T506" s="2103"/>
      <c r="U506" s="2103"/>
      <c r="V506" s="2103"/>
      <c r="W506" s="2103"/>
      <c r="X506" s="2103"/>
      <c r="Y506" s="2103"/>
      <c r="Z506" s="2103"/>
      <c r="AA506" s="2103"/>
      <c r="AB506" s="2103"/>
      <c r="AC506" s="2103"/>
      <c r="AD506" s="2103"/>
      <c r="AE506" s="2103"/>
      <c r="AF506" s="2103"/>
      <c r="AG506" s="2103"/>
      <c r="AH506" s="2103"/>
      <c r="AI506" s="2103"/>
      <c r="AJ506" s="2103"/>
      <c r="AK506" s="2104"/>
      <c r="AM506" s="72"/>
      <c r="AN506" s="72" t="str">
        <f>N604</f>
        <v>No</v>
      </c>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1:96" ht="12.75" customHeight="1">
      <c r="B507" s="90" t="s">
        <v>493</v>
      </c>
      <c r="C507" s="91"/>
      <c r="D507" s="91"/>
      <c r="E507" s="91"/>
      <c r="F507" s="91"/>
      <c r="G507" s="91"/>
      <c r="H507" s="91"/>
      <c r="I507" s="91"/>
      <c r="J507" s="91"/>
      <c r="K507" s="91"/>
      <c r="L507" s="91"/>
      <c r="M507" s="91"/>
      <c r="N507" s="91"/>
      <c r="O507" s="91"/>
      <c r="P507" s="91"/>
      <c r="Q507" s="1807" t="s">
        <v>2386</v>
      </c>
      <c r="R507" s="1678"/>
      <c r="S507" s="1678"/>
      <c r="T507" s="1678"/>
      <c r="U507" s="1678"/>
      <c r="V507" s="1678"/>
      <c r="W507" s="1678"/>
      <c r="X507" s="1678"/>
      <c r="Y507" s="1678"/>
      <c r="Z507" s="1678"/>
      <c r="AA507" s="1678"/>
      <c r="AB507" s="1678"/>
      <c r="AC507" s="1678"/>
      <c r="AD507" s="1678"/>
      <c r="AE507" s="1678"/>
      <c r="AF507" s="1678"/>
      <c r="AG507" s="1678"/>
      <c r="AH507" s="1678"/>
      <c r="AI507" s="1678"/>
      <c r="AJ507" s="1678"/>
      <c r="AK507" s="180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1:96" ht="12.75" customHeight="1">
      <c r="B508" s="90" t="s">
        <v>494</v>
      </c>
      <c r="C508" s="91"/>
      <c r="D508" s="91"/>
      <c r="E508" s="91"/>
      <c r="F508" s="91"/>
      <c r="G508" s="91"/>
      <c r="H508" s="91"/>
      <c r="I508" s="91"/>
      <c r="J508" s="91"/>
      <c r="K508" s="91"/>
      <c r="L508" s="91"/>
      <c r="M508" s="91"/>
      <c r="N508" s="91"/>
      <c r="O508" s="91"/>
      <c r="P508" s="91"/>
      <c r="Q508" s="1807" t="s">
        <v>2387</v>
      </c>
      <c r="R508" s="1678"/>
      <c r="S508" s="1678"/>
      <c r="T508" s="1678"/>
      <c r="U508" s="1678"/>
      <c r="V508" s="1678"/>
      <c r="W508" s="1678"/>
      <c r="X508" s="1678"/>
      <c r="Y508" s="1678"/>
      <c r="Z508" s="1678"/>
      <c r="AA508" s="1678"/>
      <c r="AB508" s="1678"/>
      <c r="AC508" s="1678"/>
      <c r="AD508" s="1678"/>
      <c r="AE508" s="1678"/>
      <c r="AF508" s="1678"/>
      <c r="AG508" s="1678"/>
      <c r="AH508" s="1678"/>
      <c r="AI508" s="1678"/>
      <c r="AJ508" s="1678"/>
      <c r="AK508" s="18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1:96" ht="12.75" customHeight="1">
      <c r="B509" s="37"/>
      <c r="C509" s="37"/>
      <c r="D509" s="37"/>
      <c r="E509" s="37"/>
      <c r="F509" s="37"/>
      <c r="G509" s="37"/>
      <c r="H509" s="37"/>
      <c r="I509" s="37"/>
      <c r="J509" s="37"/>
      <c r="K509" s="37"/>
      <c r="L509" s="37"/>
      <c r="M509" s="37"/>
      <c r="N509" s="37"/>
      <c r="O509" s="37"/>
      <c r="P509" s="3"/>
      <c r="Q509" s="19"/>
      <c r="R509" s="19"/>
      <c r="S509" s="19"/>
      <c r="T509" s="19"/>
      <c r="U509" s="19"/>
      <c r="V509" s="19"/>
      <c r="W509" s="19"/>
      <c r="X509" s="19"/>
      <c r="Y509" s="19"/>
      <c r="Z509" s="19"/>
      <c r="AA509" s="19"/>
      <c r="AB509" s="19"/>
      <c r="AC509" s="19"/>
      <c r="AD509" s="19"/>
      <c r="AE509" s="19"/>
      <c r="AF509" s="19"/>
      <c r="AG509" s="19"/>
      <c r="AH509" s="19"/>
      <c r="AI509" s="19"/>
      <c r="AJ509" s="19"/>
      <c r="AK509" s="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1:96" ht="12.75" customHeight="1">
      <c r="B510" s="37"/>
      <c r="C510" s="37"/>
      <c r="D510" s="37"/>
      <c r="E510" s="37"/>
      <c r="F510" s="37"/>
      <c r="G510" s="37"/>
      <c r="H510" s="37"/>
      <c r="I510" s="37"/>
      <c r="J510" s="37"/>
      <c r="K510" s="37"/>
      <c r="L510" s="37"/>
      <c r="M510" s="37"/>
      <c r="N510" s="37"/>
      <c r="O510" s="37"/>
      <c r="P510" s="3"/>
      <c r="Q510" s="19"/>
      <c r="R510" s="19"/>
      <c r="S510" s="19"/>
      <c r="T510" s="19"/>
      <c r="U510" s="19"/>
      <c r="V510" s="19"/>
      <c r="W510" s="19"/>
      <c r="X510" s="19"/>
      <c r="Y510" s="19"/>
      <c r="Z510" s="19"/>
      <c r="AA510" s="19"/>
      <c r="AB510" s="19"/>
      <c r="AC510" s="19"/>
      <c r="AD510" s="19"/>
      <c r="AE510" s="19"/>
      <c r="AF510" s="19"/>
      <c r="AG510" s="19"/>
      <c r="AH510" s="19"/>
      <c r="AI510" s="19"/>
      <c r="AJ510" s="19"/>
      <c r="AK510" s="19"/>
      <c r="AL510" s="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1:96" ht="12.75" customHeight="1">
      <c r="A511" s="63" t="s">
        <v>949</v>
      </c>
      <c r="C511" s="63" t="s">
        <v>504</v>
      </c>
      <c r="D511" s="37"/>
      <c r="E511" s="37"/>
      <c r="F511" s="37"/>
      <c r="G511" s="37"/>
      <c r="H511" s="37"/>
      <c r="I511" s="37"/>
      <c r="J511" s="37"/>
      <c r="K511" s="37"/>
      <c r="L511" s="37"/>
      <c r="M511" s="37"/>
      <c r="N511" s="37"/>
      <c r="O511" s="37"/>
      <c r="P511" s="3"/>
      <c r="Q511" s="19"/>
      <c r="R511" s="19"/>
      <c r="S511" s="19"/>
      <c r="T511" s="19"/>
      <c r="U511" s="19"/>
      <c r="V511" s="19"/>
      <c r="W511" s="19"/>
      <c r="X511" s="19"/>
      <c r="Y511" s="19"/>
      <c r="Z511" s="19"/>
      <c r="AA511" s="19"/>
      <c r="AB511" s="19"/>
      <c r="AC511" s="19"/>
      <c r="AD511" s="19"/>
      <c r="AE511" s="19"/>
      <c r="AF511" s="19"/>
      <c r="AG511" s="19"/>
      <c r="AH511" s="19"/>
      <c r="AI511" s="19"/>
      <c r="AJ511" s="19"/>
      <c r="AK511" s="19"/>
      <c r="AL511" s="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1:96" ht="12.75" customHeight="1">
      <c r="B512" s="37"/>
      <c r="C512" s="37"/>
      <c r="D512" s="37"/>
      <c r="E512" s="37"/>
      <c r="F512" s="37"/>
      <c r="G512" s="37"/>
      <c r="H512" s="37"/>
      <c r="I512" s="37"/>
      <c r="J512" s="37"/>
      <c r="K512" s="37"/>
      <c r="L512" s="37"/>
      <c r="M512" s="37"/>
      <c r="N512" s="37"/>
      <c r="O512" s="37"/>
      <c r="P512" s="3"/>
      <c r="Q512" s="19"/>
      <c r="R512" s="19"/>
      <c r="S512" s="19"/>
      <c r="T512" s="19"/>
      <c r="U512" s="19"/>
      <c r="V512" s="19"/>
      <c r="W512" s="19"/>
      <c r="X512" s="19"/>
      <c r="Y512" s="19"/>
      <c r="Z512" s="19"/>
      <c r="AA512" s="19"/>
      <c r="AB512" s="19"/>
      <c r="AC512" s="19"/>
      <c r="AD512" s="19"/>
      <c r="AE512" s="19"/>
      <c r="AF512" s="19"/>
      <c r="AG512" s="19"/>
      <c r="AH512" s="19"/>
      <c r="AI512" s="19"/>
      <c r="AJ512" s="19"/>
      <c r="AK512" s="19"/>
      <c r="AL512" s="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ustomHeight="1">
      <c r="B513" s="85"/>
      <c r="C513" s="86"/>
      <c r="D513" s="325"/>
      <c r="E513" s="86"/>
      <c r="F513" s="86"/>
      <c r="G513" s="86"/>
      <c r="H513" s="86"/>
      <c r="I513" s="86"/>
      <c r="J513" s="86"/>
      <c r="K513" s="86"/>
      <c r="L513" s="86"/>
      <c r="M513" s="86"/>
      <c r="N513" s="86"/>
      <c r="O513" s="86"/>
      <c r="P513" s="86"/>
      <c r="Q513" s="86"/>
      <c r="R513" s="86"/>
      <c r="S513" s="86"/>
      <c r="T513" s="86"/>
      <c r="U513" s="86"/>
      <c r="V513" s="86"/>
      <c r="W513" s="86"/>
      <c r="X513" s="86"/>
      <c r="Y513" s="86"/>
      <c r="Z513" s="86"/>
      <c r="AA513" s="86"/>
      <c r="AB513" s="108"/>
      <c r="AC513" s="1804" t="s">
        <v>505</v>
      </c>
      <c r="AD513" s="1805"/>
      <c r="AE513" s="1805"/>
      <c r="AF513" s="1805"/>
      <c r="AG513" s="1805"/>
      <c r="AH513" s="1805"/>
      <c r="AI513" s="1805"/>
      <c r="AJ513" s="1805"/>
      <c r="AK513" s="180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ustomHeight="1">
      <c r="B514" s="93"/>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5"/>
      <c r="AC514" s="1864" t="s">
        <v>506</v>
      </c>
      <c r="AD514" s="1862"/>
      <c r="AE514" s="1862"/>
      <c r="AF514" s="1862"/>
      <c r="AG514" s="96" t="s">
        <v>507</v>
      </c>
      <c r="AH514" s="1862" t="s">
        <v>508</v>
      </c>
      <c r="AI514" s="1862"/>
      <c r="AJ514" s="1862"/>
      <c r="AK514" s="186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ustomHeight="1">
      <c r="B515" s="1852" t="s">
        <v>509</v>
      </c>
      <c r="C515" s="1853"/>
      <c r="D515" s="1853"/>
      <c r="E515" s="1853"/>
      <c r="F515" s="1853"/>
      <c r="G515" s="1853"/>
      <c r="H515" s="1854"/>
      <c r="I515" s="86" t="s">
        <v>510</v>
      </c>
      <c r="J515" s="86"/>
      <c r="K515" s="86"/>
      <c r="L515" s="86"/>
      <c r="M515" s="86"/>
      <c r="N515" s="86"/>
      <c r="O515" s="86"/>
      <c r="P515" s="86"/>
      <c r="Q515" s="86"/>
      <c r="R515" s="86"/>
      <c r="S515" s="86"/>
      <c r="T515" s="86"/>
      <c r="U515" s="86"/>
      <c r="V515" s="86"/>
      <c r="W515" s="86"/>
      <c r="X515" s="37"/>
      <c r="Y515" s="37"/>
      <c r="AC515" s="1802">
        <v>7</v>
      </c>
      <c r="AD515" s="1803"/>
      <c r="AE515" s="1803"/>
      <c r="AF515" s="1803"/>
      <c r="AG515" s="89" t="s">
        <v>507</v>
      </c>
      <c r="AH515" s="1624">
        <v>2019</v>
      </c>
      <c r="AI515" s="1624"/>
      <c r="AJ515" s="1624"/>
      <c r="AK515" s="162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ustomHeight="1">
      <c r="B516" s="1855"/>
      <c r="C516" s="1856"/>
      <c r="D516" s="1856"/>
      <c r="E516" s="1856"/>
      <c r="F516" s="1856"/>
      <c r="G516" s="1856"/>
      <c r="H516" s="1857"/>
      <c r="I516" s="94" t="s">
        <v>511</v>
      </c>
      <c r="J516" s="94"/>
      <c r="K516" s="94"/>
      <c r="L516" s="94"/>
      <c r="M516" s="94"/>
      <c r="N516" s="94"/>
      <c r="O516" s="94"/>
      <c r="P516" s="94"/>
      <c r="Q516" s="94"/>
      <c r="R516" s="94"/>
      <c r="S516" s="94"/>
      <c r="T516" s="94"/>
      <c r="U516" s="94"/>
      <c r="V516" s="94"/>
      <c r="W516" s="94"/>
      <c r="X516" s="94"/>
      <c r="Y516" s="94"/>
      <c r="Z516" s="94"/>
      <c r="AA516" s="94"/>
      <c r="AB516" s="94"/>
      <c r="AC516" s="1802">
        <v>3</v>
      </c>
      <c r="AD516" s="1803"/>
      <c r="AE516" s="1803"/>
      <c r="AF516" s="1803"/>
      <c r="AG516" s="79" t="s">
        <v>507</v>
      </c>
      <c r="AH516" s="1624">
        <v>2021</v>
      </c>
      <c r="AI516" s="1624"/>
      <c r="AJ516" s="1624"/>
      <c r="AK516" s="162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ustomHeight="1">
      <c r="B517" s="1852" t="s">
        <v>512</v>
      </c>
      <c r="C517" s="1853"/>
      <c r="D517" s="1853"/>
      <c r="E517" s="1853"/>
      <c r="F517" s="1853"/>
      <c r="G517" s="1853"/>
      <c r="H517" s="1854"/>
      <c r="I517" s="86" t="s">
        <v>513</v>
      </c>
      <c r="J517" s="86"/>
      <c r="K517" s="86"/>
      <c r="L517" s="86"/>
      <c r="M517" s="86"/>
      <c r="N517" s="86"/>
      <c r="O517" s="86"/>
      <c r="P517" s="86"/>
      <c r="Q517" s="86"/>
      <c r="R517" s="86"/>
      <c r="S517" s="86"/>
      <c r="T517" s="86"/>
      <c r="U517" s="86"/>
      <c r="V517" s="86"/>
      <c r="W517" s="86"/>
      <c r="X517" s="37"/>
      <c r="Y517" s="37"/>
      <c r="AC517" s="1858" t="s">
        <v>748</v>
      </c>
      <c r="AD517" s="1803"/>
      <c r="AE517" s="1803"/>
      <c r="AF517" s="1803"/>
      <c r="AG517" s="89" t="s">
        <v>507</v>
      </c>
      <c r="AH517" s="1624"/>
      <c r="AI517" s="1624"/>
      <c r="AJ517" s="1624"/>
      <c r="AK517" s="162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ustomHeight="1">
      <c r="B518" s="1855"/>
      <c r="C518" s="1856"/>
      <c r="D518" s="1856"/>
      <c r="E518" s="1856"/>
      <c r="F518" s="1856"/>
      <c r="G518" s="1856"/>
      <c r="H518" s="1857"/>
      <c r="I518" s="37" t="s">
        <v>514</v>
      </c>
      <c r="J518" s="37"/>
      <c r="K518" s="37"/>
      <c r="L518" s="37"/>
      <c r="M518" s="37"/>
      <c r="N518" s="37"/>
      <c r="O518" s="37"/>
      <c r="P518" s="37"/>
      <c r="Q518" s="37"/>
      <c r="R518" s="37"/>
      <c r="S518" s="37"/>
      <c r="T518" s="37"/>
      <c r="U518" s="37"/>
      <c r="V518" s="37"/>
      <c r="W518" s="37"/>
      <c r="X518" s="37"/>
      <c r="Y518" s="37"/>
      <c r="AC518" s="1802" t="s">
        <v>748</v>
      </c>
      <c r="AD518" s="1803"/>
      <c r="AE518" s="1803"/>
      <c r="AF518" s="1803"/>
      <c r="AG518" s="89" t="s">
        <v>507</v>
      </c>
      <c r="AH518" s="1624"/>
      <c r="AI518" s="1624"/>
      <c r="AJ518" s="1624"/>
      <c r="AK518" s="162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ustomHeight="1">
      <c r="B519" s="1855"/>
      <c r="C519" s="1856"/>
      <c r="D519" s="1856"/>
      <c r="E519" s="1856"/>
      <c r="F519" s="1856"/>
      <c r="G519" s="1856"/>
      <c r="H519" s="1857"/>
      <c r="I519" s="37" t="s">
        <v>515</v>
      </c>
      <c r="J519" s="37"/>
      <c r="K519" s="37"/>
      <c r="L519" s="37"/>
      <c r="M519" s="37"/>
      <c r="N519" s="37"/>
      <c r="O519" s="37"/>
      <c r="P519" s="37"/>
      <c r="Q519" s="37"/>
      <c r="R519" s="37"/>
      <c r="S519" s="37"/>
      <c r="T519" s="37"/>
      <c r="U519" s="37"/>
      <c r="V519" s="37"/>
      <c r="W519" s="37"/>
      <c r="X519" s="37"/>
      <c r="Y519" s="37"/>
      <c r="AC519" s="1802">
        <v>9</v>
      </c>
      <c r="AD519" s="1803"/>
      <c r="AE519" s="1803"/>
      <c r="AF519" s="1803"/>
      <c r="AG519" s="89" t="s">
        <v>507</v>
      </c>
      <c r="AH519" s="1624">
        <v>2019</v>
      </c>
      <c r="AI519" s="1624"/>
      <c r="AJ519" s="1624"/>
      <c r="AK519" s="16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ustomHeight="1">
      <c r="B520" s="1855"/>
      <c r="C520" s="1856"/>
      <c r="D520" s="1856"/>
      <c r="E520" s="1856"/>
      <c r="F520" s="1856"/>
      <c r="G520" s="1856"/>
      <c r="H520" s="1857"/>
      <c r="I520" s="37" t="s">
        <v>516</v>
      </c>
      <c r="J520" s="37"/>
      <c r="K520" s="37"/>
      <c r="L520" s="37"/>
      <c r="M520" s="37"/>
      <c r="N520" s="37"/>
      <c r="O520" s="37"/>
      <c r="P520" s="37"/>
      <c r="Q520" s="37"/>
      <c r="R520" s="37"/>
      <c r="S520" s="37"/>
      <c r="T520" s="37"/>
      <c r="U520" s="37"/>
      <c r="V520" s="37"/>
      <c r="W520" s="37"/>
      <c r="X520" s="37"/>
      <c r="Y520" s="37"/>
      <c r="AC520" s="1802">
        <v>3</v>
      </c>
      <c r="AD520" s="1803"/>
      <c r="AE520" s="1803"/>
      <c r="AF520" s="1803"/>
      <c r="AG520" s="89" t="s">
        <v>507</v>
      </c>
      <c r="AH520" s="1624">
        <v>2021</v>
      </c>
      <c r="AI520" s="1624"/>
      <c r="AJ520" s="1624"/>
      <c r="AK520" s="162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ustomHeight="1">
      <c r="B521" s="1855"/>
      <c r="C521" s="1856"/>
      <c r="D521" s="1856"/>
      <c r="E521" s="1856"/>
      <c r="F521" s="1856"/>
      <c r="G521" s="1856"/>
      <c r="H521" s="1857"/>
      <c r="I521" s="94" t="s">
        <v>561</v>
      </c>
      <c r="J521" s="94"/>
      <c r="K521" s="94"/>
      <c r="L521" s="94"/>
      <c r="M521" s="94"/>
      <c r="N521" s="94"/>
      <c r="O521" s="94"/>
      <c r="P521" s="94"/>
      <c r="Q521" s="94"/>
      <c r="R521" s="94"/>
      <c r="S521" s="94"/>
      <c r="T521" s="94"/>
      <c r="U521" s="94"/>
      <c r="V521" s="94"/>
      <c r="W521" s="94"/>
      <c r="X521" s="94"/>
      <c r="Y521" s="94"/>
      <c r="Z521" s="94"/>
      <c r="AA521" s="94"/>
      <c r="AB521" s="94"/>
      <c r="AC521" s="1802">
        <v>3</v>
      </c>
      <c r="AD521" s="1803"/>
      <c r="AE521" s="1803"/>
      <c r="AF521" s="1803"/>
      <c r="AG521" s="79" t="s">
        <v>507</v>
      </c>
      <c r="AH521" s="1624">
        <v>2021</v>
      </c>
      <c r="AI521" s="1624"/>
      <c r="AJ521" s="1624"/>
      <c r="AK521" s="162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ustomHeight="1">
      <c r="B522" s="1852" t="s">
        <v>562</v>
      </c>
      <c r="C522" s="1853"/>
      <c r="D522" s="1853"/>
      <c r="E522" s="1853"/>
      <c r="F522" s="1853"/>
      <c r="G522" s="1853"/>
      <c r="H522" s="1854"/>
      <c r="I522" s="86" t="s">
        <v>563</v>
      </c>
      <c r="J522" s="86"/>
      <c r="K522" s="86"/>
      <c r="L522" s="86"/>
      <c r="M522" s="86"/>
      <c r="N522" s="86"/>
      <c r="O522" s="86"/>
      <c r="P522" s="86"/>
      <c r="Q522" s="86"/>
      <c r="R522" s="86"/>
      <c r="S522" s="86"/>
      <c r="T522" s="86"/>
      <c r="U522" s="86"/>
      <c r="V522" s="86"/>
      <c r="W522" s="86"/>
      <c r="X522" s="37"/>
      <c r="Y522" s="37"/>
      <c r="AC522" s="1802">
        <v>6</v>
      </c>
      <c r="AD522" s="1803"/>
      <c r="AE522" s="1803"/>
      <c r="AF522" s="1803"/>
      <c r="AG522" s="89" t="s">
        <v>507</v>
      </c>
      <c r="AH522" s="1624">
        <v>2020</v>
      </c>
      <c r="AI522" s="1624"/>
      <c r="AJ522" s="1624"/>
      <c r="AK522" s="162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ustomHeight="1">
      <c r="B523" s="1855"/>
      <c r="C523" s="1856"/>
      <c r="D523" s="1856"/>
      <c r="E523" s="1856"/>
      <c r="F523" s="1856"/>
      <c r="G523" s="1856"/>
      <c r="H523" s="1857"/>
      <c r="I523" s="37" t="s">
        <v>564</v>
      </c>
      <c r="J523" s="37"/>
      <c r="K523" s="37"/>
      <c r="L523" s="37"/>
      <c r="M523" s="37"/>
      <c r="N523" s="37"/>
      <c r="O523" s="37"/>
      <c r="P523" s="37"/>
      <c r="Q523" s="37"/>
      <c r="R523" s="37"/>
      <c r="S523" s="37"/>
      <c r="T523" s="37"/>
      <c r="U523" s="37"/>
      <c r="V523" s="37"/>
      <c r="W523" s="37"/>
      <c r="X523" s="37"/>
      <c r="Y523" s="37"/>
      <c r="AC523" s="1802">
        <v>6</v>
      </c>
      <c r="AD523" s="1803"/>
      <c r="AE523" s="1803"/>
      <c r="AF523" s="1803"/>
      <c r="AG523" s="89" t="s">
        <v>507</v>
      </c>
      <c r="AH523" s="1624">
        <v>2020</v>
      </c>
      <c r="AI523" s="1624"/>
      <c r="AJ523" s="1624"/>
      <c r="AK523" s="162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ustomHeight="1">
      <c r="B524" s="1855"/>
      <c r="C524" s="1856"/>
      <c r="D524" s="1856"/>
      <c r="E524" s="1856"/>
      <c r="F524" s="1856"/>
      <c r="G524" s="1856"/>
      <c r="H524" s="1857"/>
      <c r="I524" s="94" t="s">
        <v>565</v>
      </c>
      <c r="J524" s="94"/>
      <c r="K524" s="94"/>
      <c r="L524" s="94"/>
      <c r="M524" s="94"/>
      <c r="N524" s="94"/>
      <c r="O524" s="94"/>
      <c r="P524" s="94"/>
      <c r="Q524" s="94"/>
      <c r="R524" s="94"/>
      <c r="S524" s="94"/>
      <c r="T524" s="94"/>
      <c r="U524" s="94"/>
      <c r="V524" s="94"/>
      <c r="W524" s="94"/>
      <c r="X524" s="94"/>
      <c r="Y524" s="94"/>
      <c r="Z524" s="94"/>
      <c r="AA524" s="94"/>
      <c r="AB524" s="94"/>
      <c r="AC524" s="1802">
        <v>3</v>
      </c>
      <c r="AD524" s="1803"/>
      <c r="AE524" s="1803"/>
      <c r="AF524" s="1803"/>
      <c r="AG524" s="79" t="s">
        <v>507</v>
      </c>
      <c r="AH524" s="1624">
        <v>2021</v>
      </c>
      <c r="AI524" s="1624"/>
      <c r="AJ524" s="1624"/>
      <c r="AK524" s="162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ustomHeight="1">
      <c r="B525" s="1852" t="s">
        <v>566</v>
      </c>
      <c r="C525" s="1853"/>
      <c r="D525" s="1853"/>
      <c r="E525" s="1853"/>
      <c r="F525" s="1853"/>
      <c r="G525" s="1853"/>
      <c r="H525" s="1854"/>
      <c r="I525" s="86" t="s">
        <v>563</v>
      </c>
      <c r="J525" s="86"/>
      <c r="K525" s="86"/>
      <c r="L525" s="86"/>
      <c r="M525" s="86"/>
      <c r="N525" s="86"/>
      <c r="O525" s="86"/>
      <c r="P525" s="86"/>
      <c r="Q525" s="86"/>
      <c r="R525" s="86"/>
      <c r="S525" s="86"/>
      <c r="T525" s="86"/>
      <c r="U525" s="86"/>
      <c r="V525" s="86"/>
      <c r="W525" s="86"/>
      <c r="X525" s="86"/>
      <c r="Y525" s="86"/>
      <c r="Z525" s="86"/>
      <c r="AA525" s="86"/>
      <c r="AB525" s="86"/>
      <c r="AC525" s="1618">
        <v>6</v>
      </c>
      <c r="AD525" s="1619"/>
      <c r="AE525" s="1619"/>
      <c r="AF525" s="1619"/>
      <c r="AG525" s="369" t="s">
        <v>507</v>
      </c>
      <c r="AH525" s="1624">
        <v>2020</v>
      </c>
      <c r="AI525" s="1624"/>
      <c r="AJ525" s="1624"/>
      <c r="AK525" s="162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row>
    <row r="526" spans="2:96" ht="12.75" customHeight="1">
      <c r="B526" s="1855"/>
      <c r="C526" s="1856"/>
      <c r="D526" s="1856"/>
      <c r="E526" s="1856"/>
      <c r="F526" s="1856"/>
      <c r="G526" s="1856"/>
      <c r="H526" s="1857"/>
      <c r="I526" s="37" t="s">
        <v>564</v>
      </c>
      <c r="J526" s="37"/>
      <c r="K526" s="37"/>
      <c r="L526" s="37"/>
      <c r="M526" s="37"/>
      <c r="N526" s="37"/>
      <c r="O526" s="37"/>
      <c r="P526" s="37"/>
      <c r="Q526" s="37"/>
      <c r="R526" s="37"/>
      <c r="S526" s="37"/>
      <c r="T526" s="37"/>
      <c r="U526" s="37"/>
      <c r="V526" s="37"/>
      <c r="W526" s="37"/>
      <c r="X526" s="37"/>
      <c r="Y526" s="37"/>
      <c r="Z526" s="37"/>
      <c r="AA526" s="37"/>
      <c r="AB526" s="37"/>
      <c r="AC526" s="1802">
        <v>6</v>
      </c>
      <c r="AD526" s="1803"/>
      <c r="AE526" s="1803"/>
      <c r="AF526" s="1803"/>
      <c r="AG526" s="89" t="s">
        <v>507</v>
      </c>
      <c r="AH526" s="1624">
        <v>2020</v>
      </c>
      <c r="AI526" s="1624"/>
      <c r="AJ526" s="1624"/>
      <c r="AK526" s="162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row>
    <row r="527" spans="2:96" ht="12.75" customHeight="1">
      <c r="B527" s="1859"/>
      <c r="C527" s="1860"/>
      <c r="D527" s="1860"/>
      <c r="E527" s="1860"/>
      <c r="F527" s="1860"/>
      <c r="G527" s="1860"/>
      <c r="H527" s="1861"/>
      <c r="I527" s="94" t="s">
        <v>565</v>
      </c>
      <c r="J527" s="94"/>
      <c r="K527" s="94"/>
      <c r="L527" s="94"/>
      <c r="M527" s="94"/>
      <c r="N527" s="94"/>
      <c r="O527" s="94"/>
      <c r="P527" s="94"/>
      <c r="Q527" s="94"/>
      <c r="R527" s="94"/>
      <c r="S527" s="94"/>
      <c r="T527" s="94"/>
      <c r="U527" s="94"/>
      <c r="V527" s="94"/>
      <c r="W527" s="94"/>
      <c r="X527" s="94"/>
      <c r="Y527" s="94"/>
      <c r="Z527" s="94"/>
      <c r="AA527" s="94"/>
      <c r="AB527" s="94"/>
      <c r="AC527" s="1802">
        <v>3</v>
      </c>
      <c r="AD527" s="1803"/>
      <c r="AE527" s="1803"/>
      <c r="AF527" s="1803"/>
      <c r="AG527" s="79" t="s">
        <v>507</v>
      </c>
      <c r="AH527" s="1624">
        <v>2021</v>
      </c>
      <c r="AI527" s="1624"/>
      <c r="AJ527" s="1624"/>
      <c r="AK527" s="162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row>
    <row r="528" spans="2:96" ht="12.75" customHeight="1">
      <c r="B528" s="1852" t="s">
        <v>567</v>
      </c>
      <c r="C528" s="1853"/>
      <c r="D528" s="1853"/>
      <c r="E528" s="1853"/>
      <c r="F528" s="1853"/>
      <c r="G528" s="1853"/>
      <c r="H528" s="1854"/>
      <c r="I528" s="85" t="s">
        <v>568</v>
      </c>
      <c r="J528" s="86"/>
      <c r="K528" s="86"/>
      <c r="L528" s="86"/>
      <c r="M528" s="86"/>
      <c r="N528" s="86"/>
      <c r="O528" s="1679" t="s">
        <v>2389</v>
      </c>
      <c r="P528" s="1678"/>
      <c r="Q528" s="1678"/>
      <c r="R528" s="1678"/>
      <c r="S528" s="1678"/>
      <c r="T528" s="1678"/>
      <c r="U528" s="1678"/>
      <c r="V528" s="1678"/>
      <c r="W528" s="1678"/>
      <c r="X528" s="1678"/>
      <c r="Y528" s="1678"/>
      <c r="Z528" s="1678"/>
      <c r="AA528" s="1678"/>
      <c r="AB528" s="108"/>
      <c r="AC528" s="1618" t="s">
        <v>748</v>
      </c>
      <c r="AD528" s="1619"/>
      <c r="AE528" s="1619"/>
      <c r="AF528" s="1619"/>
      <c r="AG528" s="369" t="s">
        <v>507</v>
      </c>
      <c r="AH528" s="1624"/>
      <c r="AI528" s="1624"/>
      <c r="AJ528" s="1624"/>
      <c r="AK528" s="162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row>
    <row r="529" spans="2:96" ht="12.75" customHeight="1">
      <c r="B529" s="1855"/>
      <c r="C529" s="1856"/>
      <c r="D529" s="1856"/>
      <c r="E529" s="1856"/>
      <c r="F529" s="1856"/>
      <c r="G529" s="1856"/>
      <c r="H529" s="1857"/>
      <c r="I529" s="324" t="s">
        <v>569</v>
      </c>
      <c r="J529" s="37"/>
      <c r="K529" s="37"/>
      <c r="L529" s="37"/>
      <c r="M529" s="37"/>
      <c r="N529" s="37"/>
      <c r="O529" s="37"/>
      <c r="P529" s="37"/>
      <c r="Q529" s="37"/>
      <c r="R529" s="37"/>
      <c r="S529" s="37"/>
      <c r="T529" s="37"/>
      <c r="U529" s="37"/>
      <c r="V529" s="37"/>
      <c r="W529" s="37"/>
      <c r="X529" s="37"/>
      <c r="Y529" s="37"/>
      <c r="Z529" s="37"/>
      <c r="AA529" s="37"/>
      <c r="AB529" s="115"/>
      <c r="AC529" s="1802">
        <v>3</v>
      </c>
      <c r="AD529" s="1803"/>
      <c r="AE529" s="1803"/>
      <c r="AF529" s="1803"/>
      <c r="AG529" s="89" t="s">
        <v>507</v>
      </c>
      <c r="AH529" s="1624">
        <v>2018</v>
      </c>
      <c r="AI529" s="1624"/>
      <c r="AJ529" s="1624"/>
      <c r="AK529" s="162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2:96" ht="12.75" customHeight="1">
      <c r="B530" s="1855"/>
      <c r="C530" s="1856"/>
      <c r="D530" s="1856"/>
      <c r="E530" s="1856"/>
      <c r="F530" s="1856"/>
      <c r="G530" s="1856"/>
      <c r="H530" s="1857"/>
      <c r="I530" s="93" t="s">
        <v>570</v>
      </c>
      <c r="J530" s="94"/>
      <c r="K530" s="94"/>
      <c r="L530" s="94"/>
      <c r="M530" s="94"/>
      <c r="N530" s="94"/>
      <c r="O530" s="94"/>
      <c r="P530" s="94"/>
      <c r="Q530" s="94"/>
      <c r="R530" s="94"/>
      <c r="S530" s="94"/>
      <c r="T530" s="94"/>
      <c r="U530" s="94"/>
      <c r="V530" s="94"/>
      <c r="W530" s="94"/>
      <c r="X530" s="94"/>
      <c r="Y530" s="94"/>
      <c r="Z530" s="94"/>
      <c r="AA530" s="94"/>
      <c r="AB530" s="95"/>
      <c r="AC530" s="1802">
        <v>6</v>
      </c>
      <c r="AD530" s="1803"/>
      <c r="AE530" s="1803"/>
      <c r="AF530" s="1803"/>
      <c r="AG530" s="79" t="s">
        <v>507</v>
      </c>
      <c r="AH530" s="1624">
        <v>2018</v>
      </c>
      <c r="AI530" s="1624"/>
      <c r="AJ530" s="1624"/>
      <c r="AK530" s="162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2:96" ht="12.75" customHeight="1">
      <c r="B531" s="1855"/>
      <c r="C531" s="1856"/>
      <c r="D531" s="1856"/>
      <c r="E531" s="1856"/>
      <c r="F531" s="1856"/>
      <c r="G531" s="1856"/>
      <c r="H531" s="1857"/>
      <c r="I531" s="86" t="s">
        <v>571</v>
      </c>
      <c r="J531" s="86"/>
      <c r="K531" s="86"/>
      <c r="L531" s="86"/>
      <c r="M531" s="86"/>
      <c r="N531" s="86"/>
      <c r="O531" s="1630" t="s">
        <v>2247</v>
      </c>
      <c r="P531" s="1615"/>
      <c r="Q531" s="1615"/>
      <c r="R531" s="1615"/>
      <c r="S531" s="1615"/>
      <c r="T531" s="1615"/>
      <c r="U531" s="1615"/>
      <c r="V531" s="1615"/>
      <c r="W531" s="1615"/>
      <c r="X531" s="1615"/>
      <c r="Y531" s="1615"/>
      <c r="Z531" s="1615"/>
      <c r="AA531" s="1615"/>
      <c r="AC531" s="1802" t="s">
        <v>748</v>
      </c>
      <c r="AD531" s="1803"/>
      <c r="AE531" s="1803"/>
      <c r="AF531" s="1803"/>
      <c r="AG531" s="89" t="s">
        <v>507</v>
      </c>
      <c r="AH531" s="1624"/>
      <c r="AI531" s="1624"/>
      <c r="AJ531" s="1624"/>
      <c r="AK531" s="1625"/>
      <c r="AM531" s="72" t="s">
        <v>251</v>
      </c>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2:96" ht="12.75" customHeight="1">
      <c r="B532" s="1855"/>
      <c r="C532" s="1856"/>
      <c r="D532" s="1856"/>
      <c r="E532" s="1856"/>
      <c r="F532" s="1856"/>
      <c r="G532" s="1856"/>
      <c r="H532" s="1857"/>
      <c r="I532" s="37" t="s">
        <v>569</v>
      </c>
      <c r="J532" s="37"/>
      <c r="K532" s="37"/>
      <c r="L532" s="37"/>
      <c r="M532" s="37"/>
      <c r="N532" s="37"/>
      <c r="O532" s="37"/>
      <c r="P532" s="37"/>
      <c r="Q532" s="37"/>
      <c r="R532" s="37"/>
      <c r="S532" s="37"/>
      <c r="T532" s="37"/>
      <c r="U532" s="37"/>
      <c r="V532" s="37"/>
      <c r="W532" s="37"/>
      <c r="X532" s="37"/>
      <c r="Y532" s="37"/>
      <c r="AC532" s="1802">
        <v>9</v>
      </c>
      <c r="AD532" s="1803"/>
      <c r="AE532" s="1803"/>
      <c r="AF532" s="1803"/>
      <c r="AG532" s="89" t="s">
        <v>507</v>
      </c>
      <c r="AH532" s="1624">
        <v>2019</v>
      </c>
      <c r="AI532" s="1624"/>
      <c r="AJ532" s="1624"/>
      <c r="AK532" s="1625"/>
      <c r="AM532" s="72" t="s">
        <v>252</v>
      </c>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2:96" ht="12.75" customHeight="1">
      <c r="B533" s="1855"/>
      <c r="C533" s="1856"/>
      <c r="D533" s="1856"/>
      <c r="E533" s="1856"/>
      <c r="F533" s="1856"/>
      <c r="G533" s="1856"/>
      <c r="H533" s="1857"/>
      <c r="I533" s="94" t="s">
        <v>570</v>
      </c>
      <c r="J533" s="94"/>
      <c r="K533" s="94"/>
      <c r="L533" s="94"/>
      <c r="M533" s="94"/>
      <c r="N533" s="94"/>
      <c r="O533" s="94"/>
      <c r="P533" s="94"/>
      <c r="Q533" s="94"/>
      <c r="R533" s="94"/>
      <c r="S533" s="94"/>
      <c r="T533" s="94"/>
      <c r="U533" s="94"/>
      <c r="V533" s="94"/>
      <c r="W533" s="94"/>
      <c r="X533" s="94"/>
      <c r="Y533" s="94"/>
      <c r="Z533" s="94"/>
      <c r="AA533" s="94"/>
      <c r="AB533" s="94"/>
      <c r="AC533" s="1802">
        <v>1</v>
      </c>
      <c r="AD533" s="1803"/>
      <c r="AE533" s="1803"/>
      <c r="AF533" s="1803"/>
      <c r="AG533" s="79" t="s">
        <v>507</v>
      </c>
      <c r="AH533" s="1624">
        <v>2020</v>
      </c>
      <c r="AI533" s="1624"/>
      <c r="AJ533" s="1624"/>
      <c r="AK533" s="162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2:96" ht="12.75" customHeight="1">
      <c r="B534" s="1855"/>
      <c r="C534" s="1856"/>
      <c r="D534" s="1856"/>
      <c r="E534" s="1856"/>
      <c r="F534" s="1856"/>
      <c r="G534" s="1856"/>
      <c r="H534" s="1857"/>
      <c r="I534" s="86" t="s">
        <v>571</v>
      </c>
      <c r="J534" s="86"/>
      <c r="K534" s="86"/>
      <c r="L534" s="86"/>
      <c r="M534" s="86"/>
      <c r="N534" s="86"/>
      <c r="O534" s="1630" t="s">
        <v>2388</v>
      </c>
      <c r="P534" s="1615"/>
      <c r="Q534" s="1615"/>
      <c r="R534" s="1615"/>
      <c r="S534" s="1615"/>
      <c r="T534" s="1615"/>
      <c r="U534" s="1615"/>
      <c r="V534" s="1615"/>
      <c r="W534" s="1615"/>
      <c r="X534" s="1615"/>
      <c r="Y534" s="1615"/>
      <c r="Z534" s="1615"/>
      <c r="AA534" s="1615"/>
      <c r="AC534" s="1802" t="s">
        <v>748</v>
      </c>
      <c r="AD534" s="1803"/>
      <c r="AE534" s="1803"/>
      <c r="AF534" s="1803"/>
      <c r="AG534" s="89" t="s">
        <v>507</v>
      </c>
      <c r="AH534" s="1624"/>
      <c r="AI534" s="1624"/>
      <c r="AJ534" s="1624"/>
      <c r="AK534" s="162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2:96" ht="12.75" customHeight="1">
      <c r="B535" s="1855"/>
      <c r="C535" s="1856"/>
      <c r="D535" s="1856"/>
      <c r="E535" s="1856"/>
      <c r="F535" s="1856"/>
      <c r="G535" s="1856"/>
      <c r="H535" s="1857"/>
      <c r="I535" s="37" t="s">
        <v>569</v>
      </c>
      <c r="J535" s="37"/>
      <c r="K535" s="37"/>
      <c r="L535" s="37"/>
      <c r="M535" s="37"/>
      <c r="N535" s="37"/>
      <c r="O535" s="37"/>
      <c r="P535" s="37"/>
      <c r="Q535" s="37"/>
      <c r="R535" s="37"/>
      <c r="S535" s="37"/>
      <c r="T535" s="37"/>
      <c r="U535" s="37"/>
      <c r="V535" s="37"/>
      <c r="W535" s="37"/>
      <c r="X535" s="37"/>
      <c r="Y535" s="37"/>
      <c r="AC535" s="1802">
        <v>11</v>
      </c>
      <c r="AD535" s="1803"/>
      <c r="AE535" s="1803"/>
      <c r="AF535" s="1803"/>
      <c r="AG535" s="89" t="s">
        <v>507</v>
      </c>
      <c r="AH535" s="1624">
        <v>2019</v>
      </c>
      <c r="AI535" s="1624"/>
      <c r="AJ535" s="1624"/>
      <c r="AK535" s="162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2:96" ht="12.75" customHeight="1">
      <c r="B536" s="1855"/>
      <c r="C536" s="1856"/>
      <c r="D536" s="1856"/>
      <c r="E536" s="1856"/>
      <c r="F536" s="1856"/>
      <c r="G536" s="1856"/>
      <c r="H536" s="1857"/>
      <c r="I536" s="94" t="s">
        <v>570</v>
      </c>
      <c r="J536" s="94"/>
      <c r="K536" s="94"/>
      <c r="L536" s="94"/>
      <c r="M536" s="94"/>
      <c r="N536" s="94"/>
      <c r="O536" s="94"/>
      <c r="P536" s="94"/>
      <c r="Q536" s="94"/>
      <c r="R536" s="94"/>
      <c r="S536" s="94"/>
      <c r="T536" s="94"/>
      <c r="U536" s="94"/>
      <c r="V536" s="94"/>
      <c r="W536" s="94"/>
      <c r="X536" s="94"/>
      <c r="Y536" s="94"/>
      <c r="Z536" s="94"/>
      <c r="AA536" s="94"/>
      <c r="AB536" s="94"/>
      <c r="AC536" s="1802">
        <v>2</v>
      </c>
      <c r="AD536" s="1803"/>
      <c r="AE536" s="1803"/>
      <c r="AF536" s="1803"/>
      <c r="AG536" s="79" t="s">
        <v>507</v>
      </c>
      <c r="AH536" s="1624">
        <v>2019</v>
      </c>
      <c r="AI536" s="1624"/>
      <c r="AJ536" s="1624"/>
      <c r="AK536" s="162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2:96" ht="12.75" customHeight="1">
      <c r="B537" s="1855"/>
      <c r="C537" s="1856"/>
      <c r="D537" s="1856"/>
      <c r="E537" s="1856"/>
      <c r="F537" s="1856"/>
      <c r="G537" s="1856"/>
      <c r="H537" s="1857"/>
      <c r="I537" s="86" t="s">
        <v>571</v>
      </c>
      <c r="J537" s="86"/>
      <c r="K537" s="86"/>
      <c r="L537" s="86"/>
      <c r="M537" s="86"/>
      <c r="N537" s="86"/>
      <c r="O537" s="1630" t="s">
        <v>2416</v>
      </c>
      <c r="P537" s="1615"/>
      <c r="Q537" s="1615"/>
      <c r="R537" s="1615"/>
      <c r="S537" s="1615"/>
      <c r="T537" s="1615"/>
      <c r="U537" s="1615"/>
      <c r="V537" s="1615"/>
      <c r="W537" s="1615"/>
      <c r="X537" s="1615"/>
      <c r="Y537" s="1615"/>
      <c r="Z537" s="1615"/>
      <c r="AA537" s="1615"/>
      <c r="AC537" s="1802" t="s">
        <v>748</v>
      </c>
      <c r="AD537" s="1803"/>
      <c r="AE537" s="1803"/>
      <c r="AF537" s="1803"/>
      <c r="AG537" s="89" t="s">
        <v>507</v>
      </c>
      <c r="AH537" s="1624"/>
      <c r="AI537" s="1624"/>
      <c r="AJ537" s="1624"/>
      <c r="AK537" s="162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2:96" ht="12.75" customHeight="1">
      <c r="B538" s="1855"/>
      <c r="C538" s="1856"/>
      <c r="D538" s="1856"/>
      <c r="E538" s="1856"/>
      <c r="F538" s="1856"/>
      <c r="G538" s="1856"/>
      <c r="H538" s="1857"/>
      <c r="I538" s="37" t="s">
        <v>569</v>
      </c>
      <c r="J538" s="37"/>
      <c r="K538" s="37"/>
      <c r="L538" s="37"/>
      <c r="M538" s="37"/>
      <c r="N538" s="37"/>
      <c r="O538" s="37"/>
      <c r="P538" s="37"/>
      <c r="Q538" s="37"/>
      <c r="R538" s="37"/>
      <c r="S538" s="37"/>
      <c r="T538" s="37"/>
      <c r="U538" s="37"/>
      <c r="V538" s="37"/>
      <c r="W538" s="37"/>
      <c r="X538" s="37"/>
      <c r="Y538" s="37"/>
      <c r="AC538" s="1802">
        <v>3</v>
      </c>
      <c r="AD538" s="1803"/>
      <c r="AE538" s="1803"/>
      <c r="AF538" s="1803"/>
      <c r="AG538" s="89" t="s">
        <v>507</v>
      </c>
      <c r="AH538" s="1624">
        <v>2020</v>
      </c>
      <c r="AI538" s="1624"/>
      <c r="AJ538" s="1624"/>
      <c r="AK538" s="162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row>
    <row r="539" spans="2:96" ht="12.75" customHeight="1">
      <c r="B539" s="1855"/>
      <c r="C539" s="1856"/>
      <c r="D539" s="1856"/>
      <c r="E539" s="1856"/>
      <c r="F539" s="1856"/>
      <c r="G539" s="1856"/>
      <c r="H539" s="1857"/>
      <c r="I539" s="94" t="s">
        <v>570</v>
      </c>
      <c r="J539" s="94"/>
      <c r="K539" s="94"/>
      <c r="L539" s="94"/>
      <c r="M539" s="94"/>
      <c r="N539" s="94"/>
      <c r="O539" s="94"/>
      <c r="P539" s="94"/>
      <c r="Q539" s="94"/>
      <c r="R539" s="94"/>
      <c r="S539" s="94"/>
      <c r="T539" s="94"/>
      <c r="U539" s="94"/>
      <c r="V539" s="94"/>
      <c r="W539" s="94"/>
      <c r="X539" s="94"/>
      <c r="Y539" s="94"/>
      <c r="Z539" s="94"/>
      <c r="AA539" s="94"/>
      <c r="AB539" s="94"/>
      <c r="AC539" s="1802">
        <v>6</v>
      </c>
      <c r="AD539" s="1803"/>
      <c r="AE539" s="1803"/>
      <c r="AF539" s="1803"/>
      <c r="AG539" s="79" t="s">
        <v>507</v>
      </c>
      <c r="AH539" s="1624">
        <v>2020</v>
      </c>
      <c r="AI539" s="1624"/>
      <c r="AJ539" s="1624"/>
      <c r="AK539" s="162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row>
    <row r="540" spans="2:96" ht="12.75" customHeight="1">
      <c r="B540" s="1855"/>
      <c r="C540" s="1856"/>
      <c r="D540" s="1856"/>
      <c r="E540" s="1856"/>
      <c r="F540" s="1856"/>
      <c r="G540" s="1856"/>
      <c r="H540" s="1857"/>
      <c r="I540" s="86" t="s">
        <v>571</v>
      </c>
      <c r="J540" s="86"/>
      <c r="K540" s="86"/>
      <c r="L540" s="86"/>
      <c r="M540" s="86"/>
      <c r="N540" s="86"/>
      <c r="O540" s="1630" t="s">
        <v>2417</v>
      </c>
      <c r="P540" s="1615"/>
      <c r="Q540" s="1615"/>
      <c r="R540" s="1615"/>
      <c r="S540" s="1615"/>
      <c r="T540" s="1615"/>
      <c r="U540" s="1615"/>
      <c r="V540" s="1615"/>
      <c r="W540" s="1615"/>
      <c r="X540" s="1615"/>
      <c r="Y540" s="1615"/>
      <c r="Z540" s="1615"/>
      <c r="AA540" s="1615"/>
      <c r="AC540" s="1802" t="s">
        <v>748</v>
      </c>
      <c r="AD540" s="1803"/>
      <c r="AE540" s="1803"/>
      <c r="AF540" s="1803"/>
      <c r="AG540" s="89" t="s">
        <v>507</v>
      </c>
      <c r="AH540" s="1624"/>
      <c r="AI540" s="1624"/>
      <c r="AJ540" s="1624"/>
      <c r="AK540" s="162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row>
    <row r="541" spans="2:96" ht="12.75" customHeight="1">
      <c r="B541" s="1855"/>
      <c r="C541" s="1856"/>
      <c r="D541" s="1856"/>
      <c r="E541" s="1856"/>
      <c r="F541" s="1856"/>
      <c r="G541" s="1856"/>
      <c r="H541" s="1857"/>
      <c r="I541" s="37" t="s">
        <v>569</v>
      </c>
      <c r="J541" s="37"/>
      <c r="K541" s="37"/>
      <c r="L541" s="37"/>
      <c r="M541" s="37"/>
      <c r="N541" s="37"/>
      <c r="O541" s="37"/>
      <c r="P541" s="37"/>
      <c r="Q541" s="37"/>
      <c r="R541" s="37"/>
      <c r="S541" s="37"/>
      <c r="T541" s="37"/>
      <c r="U541" s="37"/>
      <c r="V541" s="37"/>
      <c r="W541" s="37"/>
      <c r="X541" s="37"/>
      <c r="Y541" s="37"/>
      <c r="AC541" s="1802">
        <v>4</v>
      </c>
      <c r="AD541" s="1803"/>
      <c r="AE541" s="1803"/>
      <c r="AF541" s="1803"/>
      <c r="AG541" s="79" t="s">
        <v>507</v>
      </c>
      <c r="AH541" s="1624">
        <v>2018</v>
      </c>
      <c r="AI541" s="1624"/>
      <c r="AJ541" s="1624"/>
      <c r="AK541" s="162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row>
    <row r="542" spans="2:96" ht="12.75" customHeight="1">
      <c r="B542" s="1855"/>
      <c r="C542" s="1856"/>
      <c r="D542" s="1856"/>
      <c r="E542" s="1856"/>
      <c r="F542" s="1856"/>
      <c r="G542" s="1856"/>
      <c r="H542" s="1857"/>
      <c r="I542" s="94" t="s">
        <v>570</v>
      </c>
      <c r="J542" s="94"/>
      <c r="K542" s="94"/>
      <c r="L542" s="94"/>
      <c r="M542" s="94"/>
      <c r="N542" s="94"/>
      <c r="O542" s="94"/>
      <c r="P542" s="94"/>
      <c r="Q542" s="94"/>
      <c r="R542" s="94"/>
      <c r="S542" s="94"/>
      <c r="T542" s="94"/>
      <c r="U542" s="94"/>
      <c r="V542" s="94"/>
      <c r="W542" s="94"/>
      <c r="X542" s="94"/>
      <c r="Y542" s="94"/>
      <c r="Z542" s="94"/>
      <c r="AA542" s="94"/>
      <c r="AB542" s="94"/>
      <c r="AC542" s="1802">
        <v>7</v>
      </c>
      <c r="AD542" s="1803"/>
      <c r="AE542" s="1803"/>
      <c r="AF542" s="1803"/>
      <c r="AG542" s="89" t="s">
        <v>507</v>
      </c>
      <c r="AH542" s="1624">
        <v>2018</v>
      </c>
      <c r="AI542" s="1624"/>
      <c r="AJ542" s="1624"/>
      <c r="AK542" s="162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2:96" ht="12.75" customHeight="1">
      <c r="B543" s="1855"/>
      <c r="C543" s="1856"/>
      <c r="D543" s="1856"/>
      <c r="E543" s="1856"/>
      <c r="F543" s="1856"/>
      <c r="G543" s="1856"/>
      <c r="H543" s="1857"/>
      <c r="I543" s="86" t="s">
        <v>571</v>
      </c>
      <c r="J543" s="86"/>
      <c r="K543" s="86"/>
      <c r="L543" s="86"/>
      <c r="M543" s="86"/>
      <c r="N543" s="86"/>
      <c r="O543" s="1630" t="s">
        <v>2390</v>
      </c>
      <c r="P543" s="1615"/>
      <c r="Q543" s="1615"/>
      <c r="R543" s="1615"/>
      <c r="S543" s="1615"/>
      <c r="T543" s="1615"/>
      <c r="U543" s="1615"/>
      <c r="V543" s="1615"/>
      <c r="W543" s="1615"/>
      <c r="X543" s="1615"/>
      <c r="Y543" s="1615"/>
      <c r="Z543" s="1615"/>
      <c r="AA543" s="1615"/>
      <c r="AC543" s="1802" t="s">
        <v>748</v>
      </c>
      <c r="AD543" s="1803"/>
      <c r="AE543" s="1803"/>
      <c r="AF543" s="1803"/>
      <c r="AG543" s="79" t="s">
        <v>507</v>
      </c>
      <c r="AH543" s="1624"/>
      <c r="AI543" s="1624"/>
      <c r="AJ543" s="1624"/>
      <c r="AK543" s="162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2:96" ht="12.75" customHeight="1">
      <c r="B544" s="1855"/>
      <c r="C544" s="1856"/>
      <c r="D544" s="1856"/>
      <c r="E544" s="1856"/>
      <c r="F544" s="1856"/>
      <c r="G544" s="1856"/>
      <c r="H544" s="1857"/>
      <c r="I544" s="37" t="s">
        <v>569</v>
      </c>
      <c r="J544" s="37"/>
      <c r="K544" s="37"/>
      <c r="L544" s="37"/>
      <c r="M544" s="37"/>
      <c r="N544" s="37"/>
      <c r="O544" s="37"/>
      <c r="P544" s="37"/>
      <c r="Q544" s="37"/>
      <c r="R544" s="37"/>
      <c r="S544" s="37"/>
      <c r="T544" s="37"/>
      <c r="U544" s="37"/>
      <c r="V544" s="37"/>
      <c r="W544" s="37"/>
      <c r="X544" s="37"/>
      <c r="Y544" s="37"/>
      <c r="AC544" s="1802">
        <v>2</v>
      </c>
      <c r="AD544" s="1803"/>
      <c r="AE544" s="1803"/>
      <c r="AF544" s="1803"/>
      <c r="AG544" s="89" t="s">
        <v>507</v>
      </c>
      <c r="AH544" s="1624">
        <v>2020</v>
      </c>
      <c r="AI544" s="1624"/>
      <c r="AJ544" s="1624"/>
      <c r="AK544" s="162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ustomHeight="1">
      <c r="B545" s="1855"/>
      <c r="C545" s="1856"/>
      <c r="D545" s="1856"/>
      <c r="E545" s="1856"/>
      <c r="F545" s="1856"/>
      <c r="G545" s="1856"/>
      <c r="H545" s="1857"/>
      <c r="I545" s="94" t="s">
        <v>570</v>
      </c>
      <c r="J545" s="94"/>
      <c r="K545" s="94"/>
      <c r="L545" s="94"/>
      <c r="M545" s="94"/>
      <c r="N545" s="94"/>
      <c r="O545" s="94"/>
      <c r="P545" s="94"/>
      <c r="Q545" s="94"/>
      <c r="R545" s="94"/>
      <c r="S545" s="94"/>
      <c r="T545" s="94"/>
      <c r="U545" s="94"/>
      <c r="V545" s="94"/>
      <c r="W545" s="94"/>
      <c r="X545" s="94"/>
      <c r="Y545" s="94"/>
      <c r="Z545" s="94"/>
      <c r="AA545" s="94"/>
      <c r="AB545" s="94"/>
      <c r="AC545" s="1802">
        <v>6</v>
      </c>
      <c r="AD545" s="1803"/>
      <c r="AE545" s="1803"/>
      <c r="AF545" s="1803"/>
      <c r="AG545" s="79" t="s">
        <v>507</v>
      </c>
      <c r="AH545" s="1624">
        <v>2020</v>
      </c>
      <c r="AI545" s="1624"/>
      <c r="AJ545" s="1624"/>
      <c r="AK545" s="162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ustomHeight="1">
      <c r="B546" s="1855"/>
      <c r="C546" s="1856"/>
      <c r="D546" s="1856"/>
      <c r="E546" s="1856"/>
      <c r="F546" s="1856"/>
      <c r="G546" s="1856"/>
      <c r="H546" s="1857"/>
      <c r="I546" s="86" t="s">
        <v>1067</v>
      </c>
      <c r="J546" s="86"/>
      <c r="K546" s="86"/>
      <c r="L546" s="86"/>
      <c r="M546" s="86"/>
      <c r="N546" s="86"/>
      <c r="O546" s="86"/>
      <c r="P546" s="86"/>
      <c r="Q546" s="86"/>
      <c r="R546" s="86"/>
      <c r="S546" s="86"/>
      <c r="T546" s="86"/>
      <c r="U546" s="86"/>
      <c r="V546" s="86"/>
      <c r="W546" s="86"/>
      <c r="X546" s="37"/>
      <c r="Y546" s="37"/>
      <c r="AC546" s="1802">
        <v>3</v>
      </c>
      <c r="AD546" s="1803"/>
      <c r="AE546" s="1803"/>
      <c r="AF546" s="1803"/>
      <c r="AG546" s="79" t="s">
        <v>507</v>
      </c>
      <c r="AH546" s="1624">
        <v>2021</v>
      </c>
      <c r="AI546" s="1624"/>
      <c r="AJ546" s="1624"/>
      <c r="AK546" s="162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ustomHeight="1">
      <c r="B547" s="1855"/>
      <c r="C547" s="1856"/>
      <c r="D547" s="1856"/>
      <c r="E547" s="1856"/>
      <c r="F547" s="1856"/>
      <c r="G547" s="1856"/>
      <c r="H547" s="1857"/>
      <c r="I547" s="37" t="s">
        <v>1068</v>
      </c>
      <c r="J547" s="37"/>
      <c r="K547" s="37"/>
      <c r="L547" s="37"/>
      <c r="M547" s="37"/>
      <c r="N547" s="37"/>
      <c r="O547" s="37"/>
      <c r="P547" s="37"/>
      <c r="Q547" s="37"/>
      <c r="R547" s="37"/>
      <c r="S547" s="37"/>
      <c r="T547" s="37"/>
      <c r="U547" s="37"/>
      <c r="V547" s="37"/>
      <c r="W547" s="37"/>
      <c r="X547" s="37"/>
      <c r="Y547" s="37"/>
      <c r="AC547" s="1802">
        <v>3</v>
      </c>
      <c r="AD547" s="1803"/>
      <c r="AE547" s="1803"/>
      <c r="AF547" s="1803"/>
      <c r="AG547" s="89" t="s">
        <v>507</v>
      </c>
      <c r="AH547" s="1624">
        <v>2021</v>
      </c>
      <c r="AI547" s="1624"/>
      <c r="AJ547" s="1624"/>
      <c r="AK547" s="162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ustomHeight="1">
      <c r="B548" s="1855"/>
      <c r="C548" s="1856"/>
      <c r="D548" s="1856"/>
      <c r="E548" s="1856"/>
      <c r="F548" s="1856"/>
      <c r="G548" s="1856"/>
      <c r="H548" s="1857"/>
      <c r="I548" s="37" t="s">
        <v>1069</v>
      </c>
      <c r="J548" s="37"/>
      <c r="K548" s="37"/>
      <c r="L548" s="37"/>
      <c r="M548" s="37"/>
      <c r="N548" s="37"/>
      <c r="O548" s="37"/>
      <c r="P548" s="37"/>
      <c r="Q548" s="37"/>
      <c r="R548" s="37"/>
      <c r="S548" s="37"/>
      <c r="T548" s="37"/>
      <c r="U548" s="37"/>
      <c r="V548" s="37"/>
      <c r="W548" s="37"/>
      <c r="X548" s="37"/>
      <c r="Y548" s="37"/>
      <c r="AC548" s="1802">
        <v>9</v>
      </c>
      <c r="AD548" s="1803"/>
      <c r="AE548" s="1803"/>
      <c r="AF548" s="1803"/>
      <c r="AG548" s="79" t="s">
        <v>507</v>
      </c>
      <c r="AH548" s="1624">
        <v>2022</v>
      </c>
      <c r="AI548" s="1624"/>
      <c r="AJ548" s="1624"/>
      <c r="AK548" s="162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ustomHeight="1">
      <c r="B549" s="1855"/>
      <c r="C549" s="1856"/>
      <c r="D549" s="1856"/>
      <c r="E549" s="1856"/>
      <c r="F549" s="1856"/>
      <c r="G549" s="1856"/>
      <c r="H549" s="1857"/>
      <c r="I549" s="37" t="s">
        <v>1070</v>
      </c>
      <c r="J549" s="37"/>
      <c r="K549" s="37"/>
      <c r="L549" s="37"/>
      <c r="M549" s="37"/>
      <c r="N549" s="37"/>
      <c r="O549" s="37"/>
      <c r="P549" s="37"/>
      <c r="Q549" s="37"/>
      <c r="R549" s="37"/>
      <c r="S549" s="37"/>
      <c r="T549" s="37"/>
      <c r="U549" s="37"/>
      <c r="V549" s="37"/>
      <c r="W549" s="37"/>
      <c r="X549" s="37"/>
      <c r="Y549" s="37"/>
      <c r="AC549" s="1802">
        <v>9</v>
      </c>
      <c r="AD549" s="1803"/>
      <c r="AE549" s="1803"/>
      <c r="AF549" s="1803"/>
      <c r="AG549" s="79" t="s">
        <v>507</v>
      </c>
      <c r="AH549" s="1624">
        <v>2022</v>
      </c>
      <c r="AI549" s="1624"/>
      <c r="AJ549" s="1624"/>
      <c r="AK549" s="162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ustomHeight="1">
      <c r="B550" s="1859"/>
      <c r="C550" s="1860"/>
      <c r="D550" s="1860"/>
      <c r="E550" s="1860"/>
      <c r="F550" s="1860"/>
      <c r="G550" s="1860"/>
      <c r="H550" s="1861"/>
      <c r="I550" s="94" t="s">
        <v>592</v>
      </c>
      <c r="J550" s="94"/>
      <c r="K550" s="94"/>
      <c r="L550" s="94"/>
      <c r="M550" s="94"/>
      <c r="N550" s="94"/>
      <c r="O550" s="94"/>
      <c r="P550" s="94"/>
      <c r="Q550" s="94"/>
      <c r="R550" s="94"/>
      <c r="S550" s="94"/>
      <c r="T550" s="94"/>
      <c r="U550" s="94"/>
      <c r="V550" s="94"/>
      <c r="W550" s="94"/>
      <c r="X550" s="94"/>
      <c r="Y550" s="94"/>
      <c r="Z550" s="94"/>
      <c r="AA550" s="94"/>
      <c r="AB550" s="94"/>
      <c r="AC550" s="1802">
        <v>1</v>
      </c>
      <c r="AD550" s="1803"/>
      <c r="AE550" s="1803"/>
      <c r="AF550" s="1803"/>
      <c r="AG550" s="79" t="s">
        <v>507</v>
      </c>
      <c r="AH550" s="1624">
        <v>2023</v>
      </c>
      <c r="AI550" s="1624"/>
      <c r="AJ550" s="1624"/>
      <c r="AK550" s="162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ustomHeight="1">
      <c r="B551" s="370"/>
      <c r="C551" s="370"/>
      <c r="D551" s="370"/>
      <c r="E551" s="370"/>
      <c r="F551" s="370"/>
      <c r="G551" s="370"/>
      <c r="H551" s="370"/>
      <c r="I551" s="37"/>
      <c r="J551" s="37"/>
      <c r="K551" s="37"/>
      <c r="L551" s="37"/>
      <c r="M551" s="37"/>
      <c r="N551" s="37"/>
      <c r="O551" s="37"/>
      <c r="P551" s="37"/>
      <c r="Q551" s="37"/>
      <c r="R551" s="37"/>
      <c r="S551" s="37"/>
      <c r="T551" s="37"/>
      <c r="U551" s="37"/>
      <c r="V551" s="37"/>
      <c r="W551" s="37"/>
      <c r="X551" s="37"/>
      <c r="Y551" s="37"/>
      <c r="Z551" s="37"/>
      <c r="AA551" s="37"/>
      <c r="AB551" s="370"/>
      <c r="AC551" s="37"/>
      <c r="AD551" s="37"/>
      <c r="AE551" s="37"/>
      <c r="AF551" s="37"/>
      <c r="AG551" s="37"/>
      <c r="AH551" s="37"/>
      <c r="AI551" s="37"/>
      <c r="AJ551" s="37"/>
      <c r="AK551" s="37"/>
      <c r="AL551" s="3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ustomHeight="1">
      <c r="A552" s="1481" t="s">
        <v>264</v>
      </c>
      <c r="B552" s="1481"/>
      <c r="C552" s="1481"/>
      <c r="D552" s="1481"/>
      <c r="E552" s="1481"/>
      <c r="F552" s="1481"/>
      <c r="G552" s="1481"/>
      <c r="H552" s="1481"/>
      <c r="I552" s="1481"/>
      <c r="J552" s="1481"/>
      <c r="K552" s="1481"/>
      <c r="L552" s="1481"/>
      <c r="M552" s="1481"/>
      <c r="N552" s="1481"/>
      <c r="O552" s="1481"/>
      <c r="P552" s="1481"/>
      <c r="Q552" s="1481"/>
      <c r="R552" s="1481"/>
      <c r="S552" s="1481"/>
      <c r="T552" s="1481"/>
      <c r="U552" s="1481"/>
      <c r="V552" s="1481"/>
      <c r="W552" s="1481"/>
      <c r="X552" s="1481"/>
      <c r="Y552" s="1481"/>
      <c r="Z552" s="1481"/>
      <c r="AA552" s="1481"/>
      <c r="AB552" s="1481"/>
      <c r="AC552" s="1481"/>
      <c r="AD552" s="1481"/>
      <c r="AE552" s="1481"/>
      <c r="AF552" s="1481"/>
      <c r="AG552" s="1481"/>
      <c r="AH552" s="1481"/>
      <c r="AI552" s="1481"/>
      <c r="AJ552" s="1481"/>
      <c r="AK552" s="1481"/>
      <c r="AL552" s="148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ustomHeight="1" thickBot="1">
      <c r="A553" s="1482"/>
      <c r="B553" s="1482"/>
      <c r="C553" s="1482"/>
      <c r="D553" s="1482"/>
      <c r="E553" s="1482"/>
      <c r="F553" s="1482"/>
      <c r="G553" s="1482"/>
      <c r="H553" s="1482"/>
      <c r="I553" s="1482"/>
      <c r="J553" s="1482"/>
      <c r="K553" s="1482"/>
      <c r="L553" s="1482"/>
      <c r="M553" s="1482"/>
      <c r="N553" s="1482"/>
      <c r="O553" s="1482"/>
      <c r="P553" s="1482"/>
      <c r="Q553" s="1482"/>
      <c r="R553" s="1482"/>
      <c r="S553" s="1482"/>
      <c r="T553" s="1482"/>
      <c r="U553" s="1482"/>
      <c r="V553" s="1482"/>
      <c r="W553" s="1482"/>
      <c r="X553" s="1482"/>
      <c r="Y553" s="1482"/>
      <c r="Z553" s="1482"/>
      <c r="AA553" s="1482"/>
      <c r="AB553" s="1482"/>
      <c r="AC553" s="1482"/>
      <c r="AD553" s="1482"/>
      <c r="AE553" s="1482"/>
      <c r="AF553" s="1482"/>
      <c r="AG553" s="1482"/>
      <c r="AH553" s="1482"/>
      <c r="AI553" s="1482"/>
      <c r="AJ553" s="1482"/>
      <c r="AK553" s="1482"/>
      <c r="AL553" s="148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ustomHeight="1" thickTop="1">
      <c r="A554" s="37"/>
      <c r="B554" s="37"/>
      <c r="C554" s="37"/>
      <c r="D554" s="37"/>
      <c r="E554" s="37"/>
      <c r="F554" s="37"/>
      <c r="G554" s="3"/>
      <c r="H554" s="3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ustomHeight="1">
      <c r="A555" s="63" t="s">
        <v>393</v>
      </c>
      <c r="B555" s="63"/>
      <c r="C555" s="63" t="s">
        <v>593</v>
      </c>
      <c r="AM555" s="72" t="s">
        <v>281</v>
      </c>
      <c r="AN555" s="72" t="str">
        <f>N654</f>
        <v>Yes</v>
      </c>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ustomHeight="1">
      <c r="A556" s="63"/>
      <c r="B556" s="63"/>
      <c r="C556" s="63"/>
      <c r="AM556" s="72" t="s">
        <v>282</v>
      </c>
      <c r="AN556" s="72" t="str">
        <f>AG654</f>
        <v>Yes</v>
      </c>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A557" s="63"/>
      <c r="B557" s="63"/>
      <c r="C557" s="63"/>
      <c r="D557" s="62" t="s">
        <v>707</v>
      </c>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ustomHeight="1">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ustomHeight="1">
      <c r="B559" s="1804" t="s">
        <v>242</v>
      </c>
      <c r="C559" s="1805"/>
      <c r="D559" s="1805"/>
      <c r="E559" s="1805"/>
      <c r="F559" s="1805"/>
      <c r="G559" s="1805"/>
      <c r="H559" s="1805"/>
      <c r="I559" s="1805"/>
      <c r="J559" s="1805"/>
      <c r="K559" s="1805"/>
      <c r="L559" s="1805"/>
      <c r="M559" s="1805"/>
      <c r="N559" s="1805"/>
      <c r="O559" s="1806"/>
      <c r="P559" s="1804" t="s">
        <v>398</v>
      </c>
      <c r="Q559" s="1805"/>
      <c r="R559" s="1805"/>
      <c r="S559" s="1805"/>
      <c r="T559" s="1805"/>
      <c r="U559" s="1805"/>
      <c r="V559" s="1805"/>
      <c r="W559" s="1806"/>
      <c r="X559" s="1804" t="s">
        <v>243</v>
      </c>
      <c r="Y559" s="1805"/>
      <c r="Z559" s="1805"/>
      <c r="AA559" s="1805"/>
      <c r="AB559" s="1805"/>
      <c r="AC559" s="1805"/>
      <c r="AD559" s="1805"/>
      <c r="AE559" s="1804" t="s">
        <v>244</v>
      </c>
      <c r="AF559" s="1805"/>
      <c r="AG559" s="1805"/>
      <c r="AH559" s="1805"/>
      <c r="AI559" s="1805"/>
      <c r="AJ559" s="1805"/>
      <c r="AK559" s="18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ustomHeight="1">
      <c r="B560" s="97" t="s">
        <v>281</v>
      </c>
      <c r="C560" s="1613" t="s">
        <v>2243</v>
      </c>
      <c r="D560" s="1613"/>
      <c r="E560" s="1613"/>
      <c r="F560" s="1613"/>
      <c r="G560" s="1613"/>
      <c r="H560" s="1613"/>
      <c r="I560" s="1613"/>
      <c r="J560" s="1613"/>
      <c r="K560" s="1613"/>
      <c r="L560" s="1613"/>
      <c r="M560" s="1613"/>
      <c r="N560" s="1613"/>
      <c r="O560" s="1690"/>
      <c r="P560" s="1623">
        <v>25</v>
      </c>
      <c r="Q560" s="1624"/>
      <c r="R560" s="1624"/>
      <c r="S560" s="1624"/>
      <c r="T560" s="1624"/>
      <c r="U560" s="1624"/>
      <c r="V560" s="1624"/>
      <c r="W560" s="1625"/>
      <c r="X560" s="1691">
        <f>[4]EVERYTHING!$D$22</f>
        <v>3.7499999999999999E-2</v>
      </c>
      <c r="Y560" s="1692"/>
      <c r="Z560" s="1692"/>
      <c r="AA560" s="1692"/>
      <c r="AB560" s="1692"/>
      <c r="AC560" s="1692"/>
      <c r="AD560" s="1693"/>
      <c r="AE560" s="1730">
        <f>[4]EVERYTHING!$C$22</f>
        <v>31071205.680715289</v>
      </c>
      <c r="AF560" s="1731"/>
      <c r="AG560" s="1731"/>
      <c r="AH560" s="1731"/>
      <c r="AI560" s="1731"/>
      <c r="AJ560" s="1731"/>
      <c r="AK560" s="1698"/>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ustomHeight="1">
      <c r="B561" s="98" t="s">
        <v>282</v>
      </c>
      <c r="C561" s="1613" t="s">
        <v>2244</v>
      </c>
      <c r="D561" s="1613"/>
      <c r="E561" s="1613"/>
      <c r="F561" s="1613"/>
      <c r="G561" s="1613"/>
      <c r="H561" s="1613"/>
      <c r="I561" s="1613"/>
      <c r="J561" s="1613"/>
      <c r="K561" s="1613"/>
      <c r="L561" s="1613"/>
      <c r="M561" s="1613"/>
      <c r="N561" s="1613"/>
      <c r="O561" s="1690"/>
      <c r="P561" s="1623">
        <v>660</v>
      </c>
      <c r="Q561" s="1624"/>
      <c r="R561" s="1624"/>
      <c r="S561" s="1624"/>
      <c r="T561" s="1624"/>
      <c r="U561" s="1624"/>
      <c r="V561" s="1624"/>
      <c r="W561" s="1625"/>
      <c r="X561" s="1691">
        <v>0.03</v>
      </c>
      <c r="Y561" s="1692"/>
      <c r="Z561" s="1692"/>
      <c r="AA561" s="1692"/>
      <c r="AB561" s="1692"/>
      <c r="AC561" s="1692"/>
      <c r="AD561" s="1693"/>
      <c r="AE561" s="1730">
        <f>[4]EVERYTHING!$C$9</f>
        <v>5266428</v>
      </c>
      <c r="AF561" s="1731"/>
      <c r="AG561" s="1731"/>
      <c r="AH561" s="1731"/>
      <c r="AI561" s="1731"/>
      <c r="AJ561" s="1731"/>
      <c r="AK561" s="169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B562" s="98" t="s">
        <v>288</v>
      </c>
      <c r="C562" s="1613" t="s">
        <v>2245</v>
      </c>
      <c r="D562" s="1613"/>
      <c r="E562" s="1613"/>
      <c r="F562" s="1613"/>
      <c r="G562" s="1613"/>
      <c r="H562" s="1613"/>
      <c r="I562" s="1613"/>
      <c r="J562" s="1613"/>
      <c r="K562" s="1613"/>
      <c r="L562" s="1613"/>
      <c r="M562" s="1613"/>
      <c r="N562" s="1613"/>
      <c r="O562" s="1690"/>
      <c r="P562" s="1623">
        <v>660</v>
      </c>
      <c r="Q562" s="1624"/>
      <c r="R562" s="1624"/>
      <c r="S562" s="1624"/>
      <c r="T562" s="1624"/>
      <c r="U562" s="1624"/>
      <c r="V562" s="1624"/>
      <c r="W562" s="1625"/>
      <c r="X562" s="1691" t="s">
        <v>2246</v>
      </c>
      <c r="Y562" s="1692"/>
      <c r="Z562" s="1692"/>
      <c r="AA562" s="1692"/>
      <c r="AB562" s="1692"/>
      <c r="AC562" s="1692"/>
      <c r="AD562" s="1693"/>
      <c r="AE562" s="1730">
        <f>[4]EVERYTHING!$C$11</f>
        <v>3076568</v>
      </c>
      <c r="AF562" s="1731"/>
      <c r="AG562" s="1731"/>
      <c r="AH562" s="1731"/>
      <c r="AI562" s="1731"/>
      <c r="AJ562" s="1731"/>
      <c r="AK562" s="169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B563" s="98" t="s">
        <v>954</v>
      </c>
      <c r="C563" s="1613" t="s">
        <v>2247</v>
      </c>
      <c r="D563" s="1613"/>
      <c r="E563" s="1613"/>
      <c r="F563" s="1613"/>
      <c r="G563" s="1613"/>
      <c r="H563" s="1613"/>
      <c r="I563" s="1613"/>
      <c r="J563" s="1613"/>
      <c r="K563" s="1613"/>
      <c r="L563" s="1613"/>
      <c r="M563" s="1613"/>
      <c r="N563" s="1613"/>
      <c r="O563" s="1690"/>
      <c r="P563" s="1623">
        <v>660</v>
      </c>
      <c r="Q563" s="1624"/>
      <c r="R563" s="1624"/>
      <c r="S563" s="1624"/>
      <c r="T563" s="1624"/>
      <c r="U563" s="1624"/>
      <c r="V563" s="1624"/>
      <c r="W563" s="1625"/>
      <c r="X563" s="1691">
        <v>0.03</v>
      </c>
      <c r="Y563" s="1692"/>
      <c r="Z563" s="1692"/>
      <c r="AA563" s="1692"/>
      <c r="AB563" s="1692"/>
      <c r="AC563" s="1692"/>
      <c r="AD563" s="1693"/>
      <c r="AE563" s="1730">
        <f>[4]EVERYTHING!$C$13+[4]EVERYTHING!$C$14</f>
        <v>5665000</v>
      </c>
      <c r="AF563" s="1731"/>
      <c r="AG563" s="1731"/>
      <c r="AH563" s="1731"/>
      <c r="AI563" s="1731"/>
      <c r="AJ563" s="1731"/>
      <c r="AK563" s="1698"/>
      <c r="AM563" s="72" t="s">
        <v>288</v>
      </c>
      <c r="AN563" s="72" t="str">
        <f>N662</f>
        <v>Yes</v>
      </c>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B564" s="98" t="s">
        <v>670</v>
      </c>
      <c r="C564" s="1679" t="s">
        <v>2411</v>
      </c>
      <c r="D564" s="1613"/>
      <c r="E564" s="1613"/>
      <c r="F564" s="1613"/>
      <c r="G564" s="1613"/>
      <c r="H564" s="1613"/>
      <c r="I564" s="1613"/>
      <c r="J564" s="1613"/>
      <c r="K564" s="1613"/>
      <c r="L564" s="1613"/>
      <c r="M564" s="1613"/>
      <c r="N564" s="1613"/>
      <c r="O564" s="1690"/>
      <c r="P564" s="1623">
        <v>660</v>
      </c>
      <c r="Q564" s="1624"/>
      <c r="R564" s="1624"/>
      <c r="S564" s="1624"/>
      <c r="T564" s="1624"/>
      <c r="U564" s="1624"/>
      <c r="V564" s="1624"/>
      <c r="W564" s="1625"/>
      <c r="X564" s="1691" t="s">
        <v>2246</v>
      </c>
      <c r="Y564" s="1692"/>
      <c r="Z564" s="1692"/>
      <c r="AA564" s="1692"/>
      <c r="AB564" s="1692"/>
      <c r="AC564" s="1692"/>
      <c r="AD564" s="1693"/>
      <c r="AE564" s="1730">
        <f>[4]EVERYTHING!$C$12</f>
        <v>580000</v>
      </c>
      <c r="AF564" s="1731"/>
      <c r="AG564" s="1731"/>
      <c r="AH564" s="1731"/>
      <c r="AI564" s="1731"/>
      <c r="AJ564" s="1731"/>
      <c r="AK564" s="1698"/>
      <c r="AM564" s="72" t="s">
        <v>954</v>
      </c>
      <c r="AN564" s="72" t="str">
        <f>AG662</f>
        <v>Yes</v>
      </c>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B565" s="98" t="s">
        <v>957</v>
      </c>
      <c r="C565" s="1613" t="s">
        <v>2248</v>
      </c>
      <c r="D565" s="1613"/>
      <c r="E565" s="1613"/>
      <c r="F565" s="1613"/>
      <c r="G565" s="1613"/>
      <c r="H565" s="1613"/>
      <c r="I565" s="1613"/>
      <c r="J565" s="1613"/>
      <c r="K565" s="1613"/>
      <c r="L565" s="1613"/>
      <c r="M565" s="1613"/>
      <c r="N565" s="1613"/>
      <c r="O565" s="1690"/>
      <c r="P565" s="1623"/>
      <c r="Q565" s="1624"/>
      <c r="R565" s="1624"/>
      <c r="S565" s="1624"/>
      <c r="T565" s="1624"/>
      <c r="U565" s="1624"/>
      <c r="V565" s="1624"/>
      <c r="W565" s="1625"/>
      <c r="X565" s="1691"/>
      <c r="Y565" s="1692"/>
      <c r="Z565" s="1692"/>
      <c r="AA565" s="1692"/>
      <c r="AB565" s="1692"/>
      <c r="AC565" s="1692"/>
      <c r="AD565" s="1693"/>
      <c r="AE565" s="1730">
        <f>[4]EVERYTHING!$C$18*0.1</f>
        <v>2204633.9800554551</v>
      </c>
      <c r="AF565" s="1731"/>
      <c r="AG565" s="1731"/>
      <c r="AH565" s="1731"/>
      <c r="AI565" s="1731"/>
      <c r="AJ565" s="1731"/>
      <c r="AK565" s="1698"/>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B566" s="98" t="s">
        <v>245</v>
      </c>
      <c r="C566" s="1613"/>
      <c r="D566" s="1613"/>
      <c r="E566" s="1613"/>
      <c r="F566" s="1613"/>
      <c r="G566" s="1613"/>
      <c r="H566" s="1613"/>
      <c r="I566" s="1613"/>
      <c r="J566" s="1613"/>
      <c r="K566" s="1613"/>
      <c r="L566" s="1613"/>
      <c r="M566" s="1613"/>
      <c r="N566" s="1613"/>
      <c r="O566" s="1690"/>
      <c r="P566" s="1623"/>
      <c r="Q566" s="1624"/>
      <c r="R566" s="1624"/>
      <c r="S566" s="1624"/>
      <c r="T566" s="1624"/>
      <c r="U566" s="1624"/>
      <c r="V566" s="1624"/>
      <c r="W566" s="1625"/>
      <c r="X566" s="1691"/>
      <c r="Y566" s="1692"/>
      <c r="Z566" s="1692"/>
      <c r="AA566" s="1692"/>
      <c r="AB566" s="1692"/>
      <c r="AC566" s="1692"/>
      <c r="AD566" s="1693"/>
      <c r="AE566" s="1730"/>
      <c r="AF566" s="1731"/>
      <c r="AG566" s="1731"/>
      <c r="AH566" s="1731"/>
      <c r="AI566" s="1731"/>
      <c r="AJ566" s="1731"/>
      <c r="AK566" s="1698"/>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B567" s="98" t="s">
        <v>246</v>
      </c>
      <c r="C567" s="1613"/>
      <c r="D567" s="1613"/>
      <c r="E567" s="1613"/>
      <c r="F567" s="1613"/>
      <c r="G567" s="1613"/>
      <c r="H567" s="1613"/>
      <c r="I567" s="1613"/>
      <c r="J567" s="1613"/>
      <c r="K567" s="1613"/>
      <c r="L567" s="1613"/>
      <c r="M567" s="1613"/>
      <c r="N567" s="1613"/>
      <c r="O567" s="1690"/>
      <c r="P567" s="1623"/>
      <c r="Q567" s="1624"/>
      <c r="R567" s="1624"/>
      <c r="S567" s="1624"/>
      <c r="T567" s="1624"/>
      <c r="U567" s="1624"/>
      <c r="V567" s="1624"/>
      <c r="W567" s="1625"/>
      <c r="X567" s="1691"/>
      <c r="Y567" s="1692"/>
      <c r="Z567" s="1692"/>
      <c r="AA567" s="1692"/>
      <c r="AB567" s="1692"/>
      <c r="AC567" s="1692"/>
      <c r="AD567" s="1693"/>
      <c r="AE567" s="1730"/>
      <c r="AF567" s="1731"/>
      <c r="AG567" s="1731"/>
      <c r="AH567" s="1731"/>
      <c r="AI567" s="1731"/>
      <c r="AJ567" s="1731"/>
      <c r="AK567" s="169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B568" s="98" t="s">
        <v>112</v>
      </c>
      <c r="C568" s="1613"/>
      <c r="D568" s="1613"/>
      <c r="E568" s="1613"/>
      <c r="F568" s="1613"/>
      <c r="G568" s="1613"/>
      <c r="H568" s="1613"/>
      <c r="I568" s="1613"/>
      <c r="J568" s="1613"/>
      <c r="K568" s="1613"/>
      <c r="L568" s="1613"/>
      <c r="M568" s="1613"/>
      <c r="N568" s="1613"/>
      <c r="O568" s="1690"/>
      <c r="P568" s="1623"/>
      <c r="Q568" s="1624"/>
      <c r="R568" s="1624"/>
      <c r="S568" s="1624"/>
      <c r="T568" s="1624"/>
      <c r="U568" s="1624"/>
      <c r="V568" s="1624"/>
      <c r="W568" s="1625"/>
      <c r="X568" s="1691"/>
      <c r="Y568" s="1692"/>
      <c r="Z568" s="1692"/>
      <c r="AA568" s="1692"/>
      <c r="AB568" s="1692"/>
      <c r="AC568" s="1692"/>
      <c r="AD568" s="1693"/>
      <c r="AE568" s="1730"/>
      <c r="AF568" s="1731"/>
      <c r="AG568" s="1731"/>
      <c r="AH568" s="1731"/>
      <c r="AI568" s="1731"/>
      <c r="AJ568" s="1731"/>
      <c r="AK568" s="1698"/>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B569" s="98" t="s">
        <v>971</v>
      </c>
      <c r="C569" s="1613"/>
      <c r="D569" s="1613"/>
      <c r="E569" s="1613"/>
      <c r="F569" s="1613"/>
      <c r="G569" s="1613"/>
      <c r="H569" s="1613"/>
      <c r="I569" s="1613"/>
      <c r="J569" s="1613"/>
      <c r="K569" s="1613"/>
      <c r="L569" s="1613"/>
      <c r="M569" s="1613"/>
      <c r="N569" s="1613"/>
      <c r="O569" s="1690"/>
      <c r="P569" s="1623"/>
      <c r="Q569" s="1624"/>
      <c r="R569" s="1624"/>
      <c r="S569" s="1624"/>
      <c r="T569" s="1624"/>
      <c r="U569" s="1624"/>
      <c r="V569" s="1624"/>
      <c r="W569" s="1625"/>
      <c r="X569" s="1691"/>
      <c r="Y569" s="1692"/>
      <c r="Z569" s="1692"/>
      <c r="AA569" s="1692"/>
      <c r="AB569" s="1692"/>
      <c r="AC569" s="1692"/>
      <c r="AD569" s="1693"/>
      <c r="AE569" s="1730"/>
      <c r="AF569" s="1731"/>
      <c r="AG569" s="1731"/>
      <c r="AH569" s="1731"/>
      <c r="AI569" s="1731"/>
      <c r="AJ569" s="1731"/>
      <c r="AK569" s="169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B570" s="98" t="s">
        <v>90</v>
      </c>
      <c r="C570" s="1613"/>
      <c r="D570" s="1613"/>
      <c r="E570" s="1613"/>
      <c r="F570" s="1613"/>
      <c r="G570" s="1613"/>
      <c r="H570" s="1613"/>
      <c r="I570" s="1613"/>
      <c r="J570" s="1613"/>
      <c r="K570" s="1613"/>
      <c r="L570" s="1613"/>
      <c r="M570" s="1613"/>
      <c r="N570" s="1613"/>
      <c r="O570" s="1690"/>
      <c r="P570" s="1623"/>
      <c r="Q570" s="1624"/>
      <c r="R570" s="1624"/>
      <c r="S570" s="1624"/>
      <c r="T570" s="1624"/>
      <c r="U570" s="1624"/>
      <c r="V570" s="1624"/>
      <c r="W570" s="1625"/>
      <c r="X570" s="1691"/>
      <c r="Y570" s="1692"/>
      <c r="Z570" s="1692"/>
      <c r="AA570" s="1692"/>
      <c r="AB570" s="1692"/>
      <c r="AC570" s="1692"/>
      <c r="AD570" s="1693"/>
      <c r="AE570" s="1730"/>
      <c r="AF570" s="1731"/>
      <c r="AG570" s="1731"/>
      <c r="AH570" s="1731"/>
      <c r="AI570" s="1731"/>
      <c r="AJ570" s="1731"/>
      <c r="AK570" s="169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B571" s="98" t="s">
        <v>91</v>
      </c>
      <c r="C571" s="1613"/>
      <c r="D571" s="1613"/>
      <c r="E571" s="1613"/>
      <c r="F571" s="1613"/>
      <c r="G571" s="1613"/>
      <c r="H571" s="1613"/>
      <c r="I571" s="1613"/>
      <c r="J571" s="1613"/>
      <c r="K571" s="1613"/>
      <c r="L571" s="1613"/>
      <c r="M571" s="1613"/>
      <c r="N571" s="1613"/>
      <c r="O571" s="1690"/>
      <c r="P571" s="1623"/>
      <c r="Q571" s="1624"/>
      <c r="R571" s="1624"/>
      <c r="S571" s="1624"/>
      <c r="T571" s="1624"/>
      <c r="U571" s="1624"/>
      <c r="V571" s="1624"/>
      <c r="W571" s="1625"/>
      <c r="X571" s="1691"/>
      <c r="Y571" s="1692"/>
      <c r="Z571" s="1692"/>
      <c r="AA571" s="1692"/>
      <c r="AB571" s="1692"/>
      <c r="AC571" s="1692"/>
      <c r="AD571" s="1693"/>
      <c r="AE571" s="1730"/>
      <c r="AF571" s="1731"/>
      <c r="AG571" s="1731"/>
      <c r="AH571" s="1731"/>
      <c r="AI571" s="1731"/>
      <c r="AJ571" s="1731"/>
      <c r="AK571" s="1698"/>
      <c r="AM571" s="72" t="s">
        <v>670</v>
      </c>
      <c r="AN571" s="72" t="str">
        <f>N670</f>
        <v>Yes</v>
      </c>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B572" s="1769" t="s">
        <v>256</v>
      </c>
      <c r="C572" s="1770"/>
      <c r="D572" s="1770"/>
      <c r="E572" s="1770"/>
      <c r="F572" s="1770"/>
      <c r="G572" s="1770"/>
      <c r="H572" s="1770"/>
      <c r="I572" s="1770"/>
      <c r="J572" s="1770"/>
      <c r="K572" s="1770"/>
      <c r="L572" s="1770"/>
      <c r="M572" s="1770"/>
      <c r="N572" s="1770"/>
      <c r="O572" s="1770"/>
      <c r="P572" s="1770"/>
      <c r="Q572" s="1770"/>
      <c r="R572" s="1770"/>
      <c r="S572" s="1770"/>
      <c r="T572" s="1770"/>
      <c r="U572" s="1770"/>
      <c r="V572" s="1770"/>
      <c r="W572" s="1770"/>
      <c r="X572" s="1770"/>
      <c r="Y572" s="1770"/>
      <c r="Z572" s="1770"/>
      <c r="AA572" s="1770"/>
      <c r="AB572" s="1770"/>
      <c r="AC572" s="1770"/>
      <c r="AD572" s="1771"/>
      <c r="AE572" s="1799">
        <f>SUM(AE560:AK571)</f>
        <v>47863835.660770744</v>
      </c>
      <c r="AF572" s="1800"/>
      <c r="AG572" s="1800"/>
      <c r="AH572" s="1800"/>
      <c r="AI572" s="1800"/>
      <c r="AJ572" s="1800"/>
      <c r="AK572" s="1801"/>
      <c r="AM572" s="72" t="s">
        <v>957</v>
      </c>
      <c r="AN572" s="72" t="str">
        <f>AG670</f>
        <v>Yes</v>
      </c>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357"/>
      <c r="AF573" s="357"/>
      <c r="AG573" s="357"/>
      <c r="AH573" s="357"/>
      <c r="AI573" s="357"/>
      <c r="AJ573" s="357"/>
      <c r="AK573" s="35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574" s="101" t="s">
        <v>281</v>
      </c>
      <c r="B574" s="17" t="s">
        <v>115</v>
      </c>
      <c r="G574" s="1614" t="str">
        <f>C560</f>
        <v>Wells Fargo construction loan</v>
      </c>
      <c r="H574" s="1614"/>
      <c r="I574" s="1614"/>
      <c r="J574" s="1614"/>
      <c r="K574" s="1614"/>
      <c r="L574" s="1614"/>
      <c r="M574" s="1614"/>
      <c r="N574" s="1614"/>
      <c r="O574" s="1614"/>
      <c r="P574" s="1614"/>
      <c r="Q574" s="1614"/>
      <c r="R574" s="1614"/>
      <c r="S574" s="19"/>
      <c r="T574" s="101" t="s">
        <v>282</v>
      </c>
      <c r="U574" s="17" t="s">
        <v>115</v>
      </c>
      <c r="Z574" s="1614" t="str">
        <f>C561</f>
        <v>Alameda County</v>
      </c>
      <c r="AA574" s="1614"/>
      <c r="AB574" s="1614"/>
      <c r="AC574" s="1614"/>
      <c r="AD574" s="1614"/>
      <c r="AE574" s="1614"/>
      <c r="AF574" s="1614"/>
      <c r="AG574" s="1614"/>
      <c r="AH574" s="1614"/>
      <c r="AI574" s="1614"/>
      <c r="AJ574" s="1614"/>
      <c r="AK574" s="161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47"/>
      <c r="B575" s="17" t="s">
        <v>914</v>
      </c>
      <c r="G575" s="1630" t="s">
        <v>2391</v>
      </c>
      <c r="H575" s="1615"/>
      <c r="I575" s="1615"/>
      <c r="J575" s="1615"/>
      <c r="K575" s="1615"/>
      <c r="L575" s="1615"/>
      <c r="M575" s="1615"/>
      <c r="N575" s="1615"/>
      <c r="O575" s="1615"/>
      <c r="P575" s="1615"/>
      <c r="Q575" s="1615"/>
      <c r="R575" s="1615"/>
      <c r="S575" s="19"/>
      <c r="T575" s="47"/>
      <c r="U575" s="17" t="s">
        <v>914</v>
      </c>
      <c r="Z575" s="1630" t="s">
        <v>2395</v>
      </c>
      <c r="AA575" s="1615"/>
      <c r="AB575" s="1615"/>
      <c r="AC575" s="1615"/>
      <c r="AD575" s="1615"/>
      <c r="AE575" s="1615"/>
      <c r="AF575" s="1615"/>
      <c r="AG575" s="1615"/>
      <c r="AH575" s="1615"/>
      <c r="AI575" s="1615"/>
      <c r="AJ575" s="1615"/>
      <c r="AK575" s="161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7"/>
      <c r="B576" s="17" t="s">
        <v>953</v>
      </c>
      <c r="G576" s="1630" t="s">
        <v>2376</v>
      </c>
      <c r="H576" s="1615"/>
      <c r="I576" s="1615"/>
      <c r="J576" s="1615"/>
      <c r="K576" s="1615"/>
      <c r="L576" s="1615"/>
      <c r="M576" s="1615"/>
      <c r="N576" s="1615"/>
      <c r="O576" s="1615"/>
      <c r="P576" s="1615"/>
      <c r="Q576" s="1615"/>
      <c r="R576" s="1615"/>
      <c r="S576" s="102"/>
      <c r="T576" s="47"/>
      <c r="U576" s="17" t="s">
        <v>953</v>
      </c>
      <c r="Z576" s="1679" t="s">
        <v>2396</v>
      </c>
      <c r="AA576" s="1678"/>
      <c r="AB576" s="1678"/>
      <c r="AC576" s="1678"/>
      <c r="AD576" s="1678"/>
      <c r="AE576" s="1678"/>
      <c r="AF576" s="1678"/>
      <c r="AG576" s="1678"/>
      <c r="AH576" s="1678"/>
      <c r="AI576" s="1678"/>
      <c r="AJ576" s="1678"/>
      <c r="AK576" s="167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96" ht="12.75" customHeight="1">
      <c r="A577" s="47"/>
      <c r="B577" s="17" t="s">
        <v>702</v>
      </c>
      <c r="G577" s="1630" t="s">
        <v>2392</v>
      </c>
      <c r="H577" s="1615"/>
      <c r="I577" s="1615"/>
      <c r="J577" s="1615"/>
      <c r="K577" s="1615"/>
      <c r="L577" s="1615"/>
      <c r="M577" s="1615"/>
      <c r="N577" s="1615"/>
      <c r="O577" s="1615"/>
      <c r="P577" s="1615"/>
      <c r="Q577" s="1615"/>
      <c r="R577" s="1615"/>
      <c r="S577" s="19"/>
      <c r="T577" s="47"/>
      <c r="U577" s="17" t="s">
        <v>702</v>
      </c>
      <c r="Z577" s="1679" t="s">
        <v>2397</v>
      </c>
      <c r="AA577" s="1678"/>
      <c r="AB577" s="1678"/>
      <c r="AC577" s="1678"/>
      <c r="AD577" s="1678"/>
      <c r="AE577" s="1678"/>
      <c r="AF577" s="1678"/>
      <c r="AG577" s="1678"/>
      <c r="AH577" s="1678"/>
      <c r="AI577" s="1678"/>
      <c r="AJ577" s="1678"/>
      <c r="AK577" s="167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96" ht="12.75" customHeight="1">
      <c r="A578" s="47"/>
      <c r="B578" s="17" t="s">
        <v>390</v>
      </c>
      <c r="G578" s="1676" t="s">
        <v>2393</v>
      </c>
      <c r="H578" s="1677"/>
      <c r="I578" s="1677"/>
      <c r="J578" s="1677"/>
      <c r="K578" s="1677"/>
      <c r="L578" s="1677"/>
      <c r="O578" s="160" t="s">
        <v>445</v>
      </c>
      <c r="P578" s="1613"/>
      <c r="Q578" s="1613"/>
      <c r="R578" s="1613"/>
      <c r="S578" s="21"/>
      <c r="T578" s="47"/>
      <c r="U578" s="17" t="s">
        <v>390</v>
      </c>
      <c r="Z578" s="1676" t="s">
        <v>2398</v>
      </c>
      <c r="AA578" s="1677"/>
      <c r="AB578" s="1677"/>
      <c r="AC578" s="1677"/>
      <c r="AD578" s="1677"/>
      <c r="AE578" s="1677"/>
      <c r="AH578" s="160" t="s">
        <v>445</v>
      </c>
      <c r="AI578" s="1613"/>
      <c r="AJ578" s="1613"/>
      <c r="AK578" s="161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96" ht="12.75" customHeight="1">
      <c r="A579" s="47"/>
      <c r="B579" s="17" t="s">
        <v>703</v>
      </c>
      <c r="H579" s="1630" t="s">
        <v>2394</v>
      </c>
      <c r="I579" s="1615"/>
      <c r="J579" s="1615"/>
      <c r="K579" s="1615"/>
      <c r="L579" s="1615"/>
      <c r="M579" s="1615"/>
      <c r="N579" s="1615"/>
      <c r="O579" s="1615"/>
      <c r="P579" s="1615"/>
      <c r="Q579" s="1615"/>
      <c r="R579" s="1615"/>
      <c r="S579" s="19"/>
      <c r="T579" s="47"/>
      <c r="U579" s="17" t="s">
        <v>703</v>
      </c>
      <c r="AA579" s="1615" t="s">
        <v>2250</v>
      </c>
      <c r="AB579" s="1615"/>
      <c r="AC579" s="1615"/>
      <c r="AD579" s="1615"/>
      <c r="AE579" s="1615"/>
      <c r="AF579" s="1615"/>
      <c r="AG579" s="1615"/>
      <c r="AH579" s="1615"/>
      <c r="AI579" s="1615"/>
      <c r="AJ579" s="1615"/>
      <c r="AK579" s="1615"/>
      <c r="AM579" s="72" t="s">
        <v>245</v>
      </c>
      <c r="AN579" s="72" t="str">
        <f>N678</f>
        <v>Yes</v>
      </c>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96" ht="12.75" customHeight="1">
      <c r="A580" s="47"/>
      <c r="B580" s="17" t="s">
        <v>705</v>
      </c>
      <c r="N580" s="1604" t="s">
        <v>1093</v>
      </c>
      <c r="O580" s="1604"/>
      <c r="T580" s="47"/>
      <c r="U580" s="17" t="s">
        <v>705</v>
      </c>
      <c r="AG580" s="1604" t="s">
        <v>1093</v>
      </c>
      <c r="AH580" s="1604"/>
      <c r="AM580" s="72" t="s">
        <v>246</v>
      </c>
      <c r="AN580" s="72" t="str">
        <f>AG678</f>
        <v>Yes</v>
      </c>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96" ht="12.75" customHeight="1">
      <c r="A581" s="47"/>
      <c r="T581" s="4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96" ht="12.75" customHeight="1">
      <c r="A582" s="101" t="s">
        <v>288</v>
      </c>
      <c r="B582" s="17" t="s">
        <v>115</v>
      </c>
      <c r="G582" s="1614" t="str">
        <f>C562</f>
        <v>HCD - IIG - Sponsor loan</v>
      </c>
      <c r="H582" s="1614"/>
      <c r="I582" s="1614"/>
      <c r="J582" s="1614"/>
      <c r="K582" s="1614"/>
      <c r="L582" s="1614"/>
      <c r="M582" s="1614"/>
      <c r="N582" s="1614"/>
      <c r="O582" s="1614"/>
      <c r="P582" s="1614"/>
      <c r="Q582" s="1614"/>
      <c r="R582" s="1614"/>
      <c r="T582" s="101" t="s">
        <v>954</v>
      </c>
      <c r="U582" s="17" t="s">
        <v>115</v>
      </c>
      <c r="Z582" s="1614" t="str">
        <f>C563</f>
        <v>City of Oakland</v>
      </c>
      <c r="AA582" s="1614"/>
      <c r="AB582" s="1614"/>
      <c r="AC582" s="1614"/>
      <c r="AD582" s="1614"/>
      <c r="AE582" s="1614"/>
      <c r="AF582" s="1614"/>
      <c r="AG582" s="1614"/>
      <c r="AH582" s="1614"/>
      <c r="AI582" s="1614"/>
      <c r="AJ582" s="1614"/>
      <c r="AK582" s="161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96" ht="12.75" customHeight="1">
      <c r="A583" s="47"/>
      <c r="B583" s="17" t="s">
        <v>914</v>
      </c>
      <c r="G583" s="1630" t="s">
        <v>2407</v>
      </c>
      <c r="H583" s="1615"/>
      <c r="I583" s="1615"/>
      <c r="J583" s="1615"/>
      <c r="K583" s="1615"/>
      <c r="L583" s="1615"/>
      <c r="M583" s="1615"/>
      <c r="N583" s="1615"/>
      <c r="O583" s="1615"/>
      <c r="P583" s="1615"/>
      <c r="Q583" s="1615"/>
      <c r="R583" s="1615"/>
      <c r="T583" s="47"/>
      <c r="U583" s="17" t="s">
        <v>914</v>
      </c>
      <c r="Z583" s="1630" t="s">
        <v>2400</v>
      </c>
      <c r="AA583" s="1615"/>
      <c r="AB583" s="1615"/>
      <c r="AC583" s="1615"/>
      <c r="AD583" s="1615"/>
      <c r="AE583" s="1615"/>
      <c r="AF583" s="1615"/>
      <c r="AG583" s="1615"/>
      <c r="AH583" s="1615"/>
      <c r="AI583" s="1615"/>
      <c r="AJ583" s="1615"/>
      <c r="AK583" s="161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96" ht="12.75" customHeight="1">
      <c r="A584" s="47"/>
      <c r="B584" s="17" t="s">
        <v>953</v>
      </c>
      <c r="G584" s="1679" t="s">
        <v>2408</v>
      </c>
      <c r="H584" s="1678"/>
      <c r="I584" s="1678"/>
      <c r="J584" s="1678"/>
      <c r="K584" s="1678"/>
      <c r="L584" s="1678"/>
      <c r="M584" s="1678"/>
      <c r="N584" s="1678"/>
      <c r="O584" s="1678"/>
      <c r="P584" s="1678"/>
      <c r="Q584" s="1678"/>
      <c r="R584" s="1678"/>
      <c r="T584" s="47"/>
      <c r="U584" s="17" t="s">
        <v>953</v>
      </c>
      <c r="Z584" s="1679" t="s">
        <v>2312</v>
      </c>
      <c r="AA584" s="1678"/>
      <c r="AB584" s="1678"/>
      <c r="AC584" s="1678"/>
      <c r="AD584" s="1678"/>
      <c r="AE584" s="1678"/>
      <c r="AF584" s="1678"/>
      <c r="AG584" s="1678"/>
      <c r="AH584" s="1678"/>
      <c r="AI584" s="1678"/>
      <c r="AJ584" s="1678"/>
      <c r="AK584" s="167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96" ht="12.75" customHeight="1">
      <c r="A585" s="47"/>
      <c r="B585" s="17" t="s">
        <v>702</v>
      </c>
      <c r="G585" s="1679" t="s">
        <v>2409</v>
      </c>
      <c r="H585" s="1678"/>
      <c r="I585" s="1678"/>
      <c r="J585" s="1678"/>
      <c r="K585" s="1678"/>
      <c r="L585" s="1678"/>
      <c r="M585" s="1678"/>
      <c r="N585" s="1678"/>
      <c r="O585" s="1678"/>
      <c r="P585" s="1678"/>
      <c r="Q585" s="1678"/>
      <c r="R585" s="1678"/>
      <c r="T585" s="47"/>
      <c r="U585" s="17" t="s">
        <v>702</v>
      </c>
      <c r="Z585" s="1679" t="s">
        <v>2399</v>
      </c>
      <c r="AA585" s="1678"/>
      <c r="AB585" s="1678"/>
      <c r="AC585" s="1678"/>
      <c r="AD585" s="1678"/>
      <c r="AE585" s="1678"/>
      <c r="AF585" s="1678"/>
      <c r="AG585" s="1678"/>
      <c r="AH585" s="1678"/>
      <c r="AI585" s="1678"/>
      <c r="AJ585" s="1678"/>
      <c r="AK585" s="167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row>
    <row r="586" spans="1:96" ht="12.75" customHeight="1">
      <c r="A586" s="47"/>
      <c r="B586" s="17" t="s">
        <v>390</v>
      </c>
      <c r="G586" s="1676" t="s">
        <v>2410</v>
      </c>
      <c r="H586" s="1677"/>
      <c r="I586" s="1677"/>
      <c r="J586" s="1677"/>
      <c r="K586" s="1677"/>
      <c r="L586" s="1677"/>
      <c r="O586" s="160" t="s">
        <v>445</v>
      </c>
      <c r="P586" s="1613"/>
      <c r="Q586" s="1613"/>
      <c r="R586" s="1613"/>
      <c r="T586" s="47"/>
      <c r="U586" s="17" t="s">
        <v>390</v>
      </c>
      <c r="Z586" s="1676" t="s">
        <v>2401</v>
      </c>
      <c r="AA586" s="1677"/>
      <c r="AB586" s="1677"/>
      <c r="AC586" s="1677"/>
      <c r="AD586" s="1677"/>
      <c r="AE586" s="1677"/>
      <c r="AH586" s="160" t="s">
        <v>445</v>
      </c>
      <c r="AI586" s="1613"/>
      <c r="AJ586" s="1613"/>
      <c r="AK586" s="161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row>
    <row r="587" spans="1:96" ht="12.75" customHeight="1">
      <c r="A587" s="47"/>
      <c r="B587" s="17" t="s">
        <v>703</v>
      </c>
      <c r="H587" s="1615" t="s">
        <v>2251</v>
      </c>
      <c r="I587" s="1615"/>
      <c r="J587" s="1615"/>
      <c r="K587" s="1615"/>
      <c r="L587" s="1615"/>
      <c r="M587" s="1615"/>
      <c r="N587" s="1615"/>
      <c r="O587" s="1615"/>
      <c r="P587" s="1615"/>
      <c r="Q587" s="1615"/>
      <c r="R587" s="1615"/>
      <c r="T587" s="47"/>
      <c r="U587" s="17" t="s">
        <v>703</v>
      </c>
      <c r="AA587" s="1615" t="s">
        <v>2250</v>
      </c>
      <c r="AB587" s="1615"/>
      <c r="AC587" s="1615"/>
      <c r="AD587" s="1615"/>
      <c r="AE587" s="1615"/>
      <c r="AF587" s="1615"/>
      <c r="AG587" s="1615"/>
      <c r="AH587" s="1615"/>
      <c r="AI587" s="1615"/>
      <c r="AJ587" s="1615"/>
      <c r="AK587" s="161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row>
    <row r="588" spans="1:96" ht="12.75" customHeight="1">
      <c r="A588" s="47"/>
      <c r="B588" s="17" t="s">
        <v>705</v>
      </c>
      <c r="N588" s="1604" t="s">
        <v>1093</v>
      </c>
      <c r="O588" s="1604"/>
      <c r="T588" s="47"/>
      <c r="U588" s="17" t="s">
        <v>705</v>
      </c>
      <c r="AG588" s="1604" t="s">
        <v>1093</v>
      </c>
      <c r="AH588" s="1604"/>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row>
    <row r="589" spans="1:96" ht="12.75" customHeight="1">
      <c r="A589" s="47"/>
      <c r="T589" s="4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row>
    <row r="590" spans="1:96" ht="12.75" customHeight="1">
      <c r="A590" s="101" t="s">
        <v>670</v>
      </c>
      <c r="B590" s="17" t="s">
        <v>115</v>
      </c>
      <c r="G590" s="1614" t="str">
        <f>C564</f>
        <v>FHLB of SF AHP</v>
      </c>
      <c r="H590" s="1614"/>
      <c r="I590" s="1614"/>
      <c r="J590" s="1614"/>
      <c r="K590" s="1614"/>
      <c r="L590" s="1614"/>
      <c r="M590" s="1614"/>
      <c r="N590" s="1614"/>
      <c r="O590" s="1614"/>
      <c r="P590" s="1614"/>
      <c r="Q590" s="1614"/>
      <c r="R590" s="1614"/>
      <c r="T590" s="101" t="s">
        <v>957</v>
      </c>
      <c r="U590" s="17" t="s">
        <v>115</v>
      </c>
      <c r="Z590" s="1614" t="str">
        <f>C565</f>
        <v>LP equity available during construction</v>
      </c>
      <c r="AA590" s="1614"/>
      <c r="AB590" s="1614"/>
      <c r="AC590" s="1614"/>
      <c r="AD590" s="1614"/>
      <c r="AE590" s="1614"/>
      <c r="AF590" s="1614"/>
      <c r="AG590" s="1614"/>
      <c r="AH590" s="1614"/>
      <c r="AI590" s="1614"/>
      <c r="AJ590" s="1614"/>
      <c r="AK590" s="161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row>
    <row r="591" spans="1:96" ht="12.75" customHeight="1">
      <c r="A591" s="47"/>
      <c r="B591" s="17" t="s">
        <v>914</v>
      </c>
      <c r="G591" s="1630" t="s">
        <v>2402</v>
      </c>
      <c r="H591" s="1615"/>
      <c r="I591" s="1615"/>
      <c r="J591" s="1615"/>
      <c r="K591" s="1615"/>
      <c r="L591" s="1615"/>
      <c r="M591" s="1615"/>
      <c r="N591" s="1615"/>
      <c r="O591" s="1615"/>
      <c r="P591" s="1615"/>
      <c r="Q591" s="1615"/>
      <c r="R591" s="1615"/>
      <c r="T591" s="47"/>
      <c r="U591" s="17" t="s">
        <v>914</v>
      </c>
      <c r="Z591" s="1630" t="s">
        <v>2406</v>
      </c>
      <c r="AA591" s="1615"/>
      <c r="AB591" s="1615"/>
      <c r="AC591" s="1615"/>
      <c r="AD591" s="1615"/>
      <c r="AE591" s="1615"/>
      <c r="AF591" s="1615"/>
      <c r="AG591" s="1615"/>
      <c r="AH591" s="1615"/>
      <c r="AI591" s="1615"/>
      <c r="AJ591" s="1615"/>
      <c r="AK591" s="161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row>
    <row r="592" spans="1:96" ht="12.75" customHeight="1">
      <c r="A592" s="47"/>
      <c r="B592" s="17" t="s">
        <v>953</v>
      </c>
      <c r="G592" s="1679" t="s">
        <v>2403</v>
      </c>
      <c r="H592" s="1678"/>
      <c r="I592" s="1678"/>
      <c r="J592" s="1678"/>
      <c r="K592" s="1678"/>
      <c r="L592" s="1678"/>
      <c r="M592" s="1678"/>
      <c r="N592" s="1678"/>
      <c r="O592" s="1678"/>
      <c r="P592" s="1678"/>
      <c r="Q592" s="1678"/>
      <c r="R592" s="1678"/>
      <c r="T592" s="47"/>
      <c r="U592" s="17" t="s">
        <v>953</v>
      </c>
      <c r="Z592" s="1678" t="str">
        <f>G576</f>
        <v>San Francisco, CA 94105</v>
      </c>
      <c r="AA592" s="1678"/>
      <c r="AB592" s="1678"/>
      <c r="AC592" s="1678"/>
      <c r="AD592" s="1678"/>
      <c r="AE592" s="1678"/>
      <c r="AF592" s="1678"/>
      <c r="AG592" s="1678"/>
      <c r="AH592" s="1678"/>
      <c r="AI592" s="1678"/>
      <c r="AJ592" s="1678"/>
      <c r="AK592" s="167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row>
    <row r="593" spans="1:112" ht="12.75" customHeight="1">
      <c r="A593" s="47"/>
      <c r="B593" s="17" t="s">
        <v>702</v>
      </c>
      <c r="G593" s="1679" t="s">
        <v>2404</v>
      </c>
      <c r="H593" s="1678"/>
      <c r="I593" s="1678"/>
      <c r="J593" s="1678"/>
      <c r="K593" s="1678"/>
      <c r="L593" s="1678"/>
      <c r="M593" s="1678"/>
      <c r="N593" s="1678"/>
      <c r="O593" s="1678"/>
      <c r="P593" s="1678"/>
      <c r="Q593" s="1678"/>
      <c r="R593" s="1678"/>
      <c r="T593" s="47"/>
      <c r="U593" s="17" t="s">
        <v>702</v>
      </c>
      <c r="Z593" s="1678" t="str">
        <f>G577</f>
        <v xml:space="preserve">Eric Leimbach </v>
      </c>
      <c r="AA593" s="1678"/>
      <c r="AB593" s="1678"/>
      <c r="AC593" s="1678"/>
      <c r="AD593" s="1678"/>
      <c r="AE593" s="1678"/>
      <c r="AF593" s="1678"/>
      <c r="AG593" s="1678"/>
      <c r="AH593" s="1678"/>
      <c r="AI593" s="1678"/>
      <c r="AJ593" s="1678"/>
      <c r="AK593" s="167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row>
    <row r="594" spans="1:112" ht="12.75" customHeight="1">
      <c r="A594" s="47"/>
      <c r="B594" s="17" t="s">
        <v>390</v>
      </c>
      <c r="G594" s="1676" t="s">
        <v>2405</v>
      </c>
      <c r="H594" s="1677"/>
      <c r="I594" s="1677"/>
      <c r="J594" s="1677"/>
      <c r="K594" s="1677"/>
      <c r="L594" s="1677"/>
      <c r="O594" s="160" t="s">
        <v>445</v>
      </c>
      <c r="P594" s="1613"/>
      <c r="Q594" s="1613"/>
      <c r="R594" s="1613"/>
      <c r="T594" s="47"/>
      <c r="U594" s="17" t="s">
        <v>390</v>
      </c>
      <c r="Z594" s="1677" t="str">
        <f>G578</f>
        <v>415-801-8516</v>
      </c>
      <c r="AA594" s="1677"/>
      <c r="AB594" s="1677"/>
      <c r="AC594" s="1677"/>
      <c r="AD594" s="1677"/>
      <c r="AE594" s="1677"/>
      <c r="AH594" s="160" t="s">
        <v>445</v>
      </c>
      <c r="AI594" s="1613"/>
      <c r="AJ594" s="1613"/>
      <c r="AK594" s="161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row>
    <row r="595" spans="1:112" ht="12.75" customHeight="1">
      <c r="A595" s="47"/>
      <c r="B595" s="17" t="s">
        <v>703</v>
      </c>
      <c r="H595" s="1615" t="s">
        <v>2252</v>
      </c>
      <c r="I595" s="1615"/>
      <c r="J595" s="1615"/>
      <c r="K595" s="1615"/>
      <c r="L595" s="1615"/>
      <c r="M595" s="1615"/>
      <c r="N595" s="1615"/>
      <c r="O595" s="1615"/>
      <c r="P595" s="1615"/>
      <c r="Q595" s="1615"/>
      <c r="R595" s="1615"/>
      <c r="T595" s="47"/>
      <c r="U595" s="17" t="s">
        <v>703</v>
      </c>
      <c r="AA595" s="1615" t="s">
        <v>2253</v>
      </c>
      <c r="AB595" s="1615"/>
      <c r="AC595" s="1615"/>
      <c r="AD595" s="1615"/>
      <c r="AE595" s="1615"/>
      <c r="AF595" s="1615"/>
      <c r="AG595" s="1615"/>
      <c r="AH595" s="1615"/>
      <c r="AI595" s="1615"/>
      <c r="AJ595" s="1615"/>
      <c r="AK595" s="161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row>
    <row r="596" spans="1:112" ht="12.75" customHeight="1">
      <c r="A596" s="47"/>
      <c r="B596" s="17" t="s">
        <v>705</v>
      </c>
      <c r="N596" s="1604" t="s">
        <v>1093</v>
      </c>
      <c r="O596" s="1604"/>
      <c r="T596" s="47"/>
      <c r="U596" s="17" t="s">
        <v>705</v>
      </c>
      <c r="AG596" s="1604" t="s">
        <v>826</v>
      </c>
      <c r="AH596" s="160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row>
    <row r="597" spans="1:112" ht="12.75" customHeight="1">
      <c r="A597" s="47"/>
      <c r="T597" s="47"/>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row>
    <row r="598" spans="1:112" ht="12.75" customHeight="1">
      <c r="A598" s="101" t="s">
        <v>245</v>
      </c>
      <c r="B598" s="17" t="s">
        <v>115</v>
      </c>
      <c r="G598" s="1614">
        <f>C566</f>
        <v>0</v>
      </c>
      <c r="H598" s="1614"/>
      <c r="I598" s="1614"/>
      <c r="J598" s="1614"/>
      <c r="K598" s="1614"/>
      <c r="L598" s="1614"/>
      <c r="M598" s="1614"/>
      <c r="N598" s="1614"/>
      <c r="O598" s="1614"/>
      <c r="P598" s="1614"/>
      <c r="Q598" s="1614"/>
      <c r="R598" s="1614"/>
      <c r="T598" s="101" t="s">
        <v>246</v>
      </c>
      <c r="U598" s="17" t="s">
        <v>115</v>
      </c>
      <c r="Z598" s="1614">
        <f>C567</f>
        <v>0</v>
      </c>
      <c r="AA598" s="1614"/>
      <c r="AB598" s="1614"/>
      <c r="AC598" s="1614"/>
      <c r="AD598" s="1614"/>
      <c r="AE598" s="1614"/>
      <c r="AF598" s="1614"/>
      <c r="AG598" s="1614"/>
      <c r="AH598" s="1614"/>
      <c r="AI598" s="1614"/>
      <c r="AJ598" s="1614"/>
      <c r="AK598" s="161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row>
    <row r="599" spans="1:112" ht="12.75" customHeight="1">
      <c r="A599" s="47"/>
      <c r="B599" s="17" t="s">
        <v>914</v>
      </c>
      <c r="G599" s="1615"/>
      <c r="H599" s="1615"/>
      <c r="I599" s="1615"/>
      <c r="J599" s="1615"/>
      <c r="K599" s="1615"/>
      <c r="L599" s="1615"/>
      <c r="M599" s="1615"/>
      <c r="N599" s="1615"/>
      <c r="O599" s="1615"/>
      <c r="P599" s="1615"/>
      <c r="Q599" s="1615"/>
      <c r="R599" s="1615"/>
      <c r="T599" s="47"/>
      <c r="U599" s="17" t="s">
        <v>914</v>
      </c>
      <c r="Z599" s="1615"/>
      <c r="AA599" s="1615"/>
      <c r="AB599" s="1615"/>
      <c r="AC599" s="1615"/>
      <c r="AD599" s="1615"/>
      <c r="AE599" s="1615"/>
      <c r="AF599" s="1615"/>
      <c r="AG599" s="1615"/>
      <c r="AH599" s="1615"/>
      <c r="AI599" s="1615"/>
      <c r="AJ599" s="1615"/>
      <c r="AK599" s="1615"/>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row>
    <row r="600" spans="1:112" ht="12.75" customHeight="1">
      <c r="A600" s="47"/>
      <c r="B600" s="17" t="s">
        <v>953</v>
      </c>
      <c r="G600" s="1615"/>
      <c r="H600" s="1615"/>
      <c r="I600" s="1615"/>
      <c r="J600" s="1615"/>
      <c r="K600" s="1615"/>
      <c r="L600" s="1615"/>
      <c r="M600" s="1615"/>
      <c r="N600" s="1615"/>
      <c r="O600" s="1615"/>
      <c r="P600" s="1615"/>
      <c r="Q600" s="1615"/>
      <c r="R600" s="1615"/>
      <c r="T600" s="47"/>
      <c r="U600" s="17" t="s">
        <v>953</v>
      </c>
      <c r="Z600" s="1678"/>
      <c r="AA600" s="1678"/>
      <c r="AB600" s="1678"/>
      <c r="AC600" s="1678"/>
      <c r="AD600" s="1678"/>
      <c r="AE600" s="1678"/>
      <c r="AF600" s="1678"/>
      <c r="AG600" s="1678"/>
      <c r="AH600" s="1678"/>
      <c r="AI600" s="1678"/>
      <c r="AJ600" s="1678"/>
      <c r="AK600" s="1678"/>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row>
    <row r="601" spans="1:112" ht="12.75" customHeight="1">
      <c r="A601" s="47"/>
      <c r="B601" s="17" t="s">
        <v>702</v>
      </c>
      <c r="G601" s="1615"/>
      <c r="H601" s="1615"/>
      <c r="I601" s="1615"/>
      <c r="J601" s="1615"/>
      <c r="K601" s="1615"/>
      <c r="L601" s="1615"/>
      <c r="M601" s="1615"/>
      <c r="N601" s="1615"/>
      <c r="O601" s="1615"/>
      <c r="P601" s="1615"/>
      <c r="Q601" s="1615"/>
      <c r="R601" s="1615"/>
      <c r="T601" s="47"/>
      <c r="U601" s="17" t="s">
        <v>702</v>
      </c>
      <c r="Z601" s="1678"/>
      <c r="AA601" s="1678"/>
      <c r="AB601" s="1678"/>
      <c r="AC601" s="1678"/>
      <c r="AD601" s="1678"/>
      <c r="AE601" s="1678"/>
      <c r="AF601" s="1678"/>
      <c r="AG601" s="1678"/>
      <c r="AH601" s="1678"/>
      <c r="AI601" s="1678"/>
      <c r="AJ601" s="1678"/>
      <c r="AK601" s="1678"/>
    </row>
    <row r="602" spans="1:112" ht="12.75" customHeight="1">
      <c r="A602" s="47"/>
      <c r="B602" s="17" t="s">
        <v>390</v>
      </c>
      <c r="G602" s="1677"/>
      <c r="H602" s="1677"/>
      <c r="I602" s="1677"/>
      <c r="J602" s="1677"/>
      <c r="K602" s="1677"/>
      <c r="L602" s="1677"/>
      <c r="O602" s="160" t="s">
        <v>445</v>
      </c>
      <c r="P602" s="1613"/>
      <c r="Q602" s="1613"/>
      <c r="R602" s="1613"/>
      <c r="T602" s="47"/>
      <c r="U602" s="17" t="s">
        <v>390</v>
      </c>
      <c r="Z602" s="1677"/>
      <c r="AA602" s="1677"/>
      <c r="AB602" s="1677"/>
      <c r="AC602" s="1677"/>
      <c r="AD602" s="1677"/>
      <c r="AE602" s="1677"/>
      <c r="AH602" s="160" t="s">
        <v>445</v>
      </c>
      <c r="AI602" s="1613"/>
      <c r="AJ602" s="1613"/>
      <c r="AK602" s="1613"/>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s="72"/>
      <c r="CE602" s="72"/>
      <c r="CF602" s="72"/>
      <c r="CG602" s="72"/>
      <c r="CH602" s="72"/>
      <c r="CI602" s="72"/>
      <c r="CJ602" s="72"/>
      <c r="CK602" s="72"/>
      <c r="CL602" s="72"/>
      <c r="CM602" s="72"/>
      <c r="CN602" s="72"/>
      <c r="CO602" s="72"/>
      <c r="CP602" s="72"/>
      <c r="CQ602" s="72"/>
      <c r="CR602" s="72"/>
    </row>
    <row r="603" spans="1:112" ht="12.75" customHeight="1">
      <c r="A603" s="47"/>
      <c r="B603" s="17" t="s">
        <v>703</v>
      </c>
      <c r="H603" s="1615"/>
      <c r="I603" s="1615"/>
      <c r="J603" s="1615"/>
      <c r="K603" s="1615"/>
      <c r="L603" s="1615"/>
      <c r="M603" s="1615"/>
      <c r="N603" s="1615"/>
      <c r="O603" s="1615"/>
      <c r="P603" s="1615"/>
      <c r="Q603" s="1615"/>
      <c r="R603" s="1615"/>
      <c r="T603" s="47"/>
      <c r="U603" s="17" t="s">
        <v>703</v>
      </c>
      <c r="AA603" s="1615"/>
      <c r="AB603" s="1615"/>
      <c r="AC603" s="1615"/>
      <c r="AD603" s="1615"/>
      <c r="AE603" s="1615"/>
      <c r="AF603" s="1615"/>
      <c r="AG603" s="1615"/>
      <c r="AH603" s="1615"/>
      <c r="AI603" s="1615"/>
      <c r="AJ603" s="1615"/>
      <c r="AK603" s="1615"/>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s="72"/>
      <c r="CE603" s="72"/>
      <c r="CF603" s="72"/>
      <c r="CG603" s="72"/>
      <c r="CH603" s="72"/>
      <c r="CI603" s="72"/>
      <c r="CJ603" s="72"/>
      <c r="CK603" s="72"/>
      <c r="CL603" s="72"/>
      <c r="CM603" s="72"/>
      <c r="CN603" s="72"/>
      <c r="CO603" s="72"/>
      <c r="CP603" s="72"/>
      <c r="CQ603" s="72"/>
      <c r="CR603" s="72"/>
    </row>
    <row r="604" spans="1:112" ht="12.75" customHeight="1">
      <c r="A604" s="47"/>
      <c r="B604" s="17" t="s">
        <v>705</v>
      </c>
      <c r="N604" s="1604" t="s">
        <v>826</v>
      </c>
      <c r="O604" s="1604"/>
      <c r="T604" s="47"/>
      <c r="U604" s="17" t="s">
        <v>705</v>
      </c>
      <c r="AG604" s="1604" t="s">
        <v>826</v>
      </c>
      <c r="AH604" s="1604"/>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row>
    <row r="605" spans="1:112" ht="12.75" customHeight="1">
      <c r="A605" s="47"/>
      <c r="T605" s="47"/>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row>
    <row r="606" spans="1:112" ht="12.75" customHeight="1">
      <c r="A606" s="101" t="s">
        <v>112</v>
      </c>
      <c r="B606" s="17" t="s">
        <v>115</v>
      </c>
      <c r="G606" s="1614">
        <f>C568</f>
        <v>0</v>
      </c>
      <c r="H606" s="1614"/>
      <c r="I606" s="1614"/>
      <c r="J606" s="1614"/>
      <c r="K606" s="1614"/>
      <c r="L606" s="1614"/>
      <c r="M606" s="1614"/>
      <c r="N606" s="1614"/>
      <c r="O606" s="1614"/>
      <c r="P606" s="1614"/>
      <c r="Q606" s="1614"/>
      <c r="R606" s="1614"/>
      <c r="T606" s="101" t="s">
        <v>971</v>
      </c>
      <c r="U606" s="17" t="s">
        <v>115</v>
      </c>
      <c r="Z606" s="1614">
        <f>C569</f>
        <v>0</v>
      </c>
      <c r="AA606" s="1614"/>
      <c r="AB606" s="1614"/>
      <c r="AC606" s="1614"/>
      <c r="AD606" s="1614"/>
      <c r="AE606" s="1614"/>
      <c r="AF606" s="1614"/>
      <c r="AG606" s="1614"/>
      <c r="AH606" s="1614"/>
      <c r="AI606" s="1614"/>
      <c r="AJ606" s="1614"/>
      <c r="AK606" s="1614"/>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s="72"/>
      <c r="CE606" s="72"/>
      <c r="CF606" s="72"/>
      <c r="CG606" s="72"/>
      <c r="CH606" s="72"/>
      <c r="CI606" s="72"/>
      <c r="CJ606" s="72"/>
      <c r="CK606" s="72"/>
      <c r="CL606" s="72"/>
      <c r="CM606" s="72"/>
      <c r="CN606" s="72"/>
      <c r="CO606" s="72"/>
      <c r="CP606" s="72"/>
      <c r="CQ606" s="72"/>
      <c r="CR606" s="72"/>
    </row>
    <row r="607" spans="1:112" s="9" customFormat="1" ht="12.75" customHeight="1">
      <c r="A607" s="47"/>
      <c r="B607" s="17" t="s">
        <v>914</v>
      </c>
      <c r="C607" s="17"/>
      <c r="D607" s="17"/>
      <c r="E607" s="17"/>
      <c r="F607" s="17"/>
      <c r="G607" s="1615"/>
      <c r="H607" s="1615"/>
      <c r="I607" s="1615"/>
      <c r="J607" s="1615"/>
      <c r="K607" s="1615"/>
      <c r="L607" s="1615"/>
      <c r="M607" s="1615"/>
      <c r="N607" s="1615"/>
      <c r="O607" s="1615"/>
      <c r="P607" s="1615"/>
      <c r="Q607" s="1615"/>
      <c r="R607" s="1615"/>
      <c r="S607" s="17"/>
      <c r="T607" s="47"/>
      <c r="U607" s="17" t="s">
        <v>914</v>
      </c>
      <c r="V607" s="17"/>
      <c r="W607" s="17"/>
      <c r="X607" s="17"/>
      <c r="Y607" s="17"/>
      <c r="Z607" s="1615"/>
      <c r="AA607" s="1615"/>
      <c r="AB607" s="1615"/>
      <c r="AC607" s="1615"/>
      <c r="AD607" s="1615"/>
      <c r="AE607" s="1615"/>
      <c r="AF607" s="1615"/>
      <c r="AG607" s="1615"/>
      <c r="AH607" s="1615"/>
      <c r="AI607" s="1615"/>
      <c r="AJ607" s="1615"/>
      <c r="AK607" s="1615"/>
      <c r="AL607" s="17"/>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row>
    <row r="608" spans="1:112" s="9" customFormat="1" ht="12.75" customHeight="1">
      <c r="A608" s="47"/>
      <c r="B608" s="17" t="s">
        <v>953</v>
      </c>
      <c r="C608" s="17"/>
      <c r="D608" s="17"/>
      <c r="E608" s="17"/>
      <c r="F608" s="17"/>
      <c r="G608" s="1615"/>
      <c r="H608" s="1615"/>
      <c r="I608" s="1615"/>
      <c r="J608" s="1615"/>
      <c r="K608" s="1615"/>
      <c r="L608" s="1615"/>
      <c r="M608" s="1615"/>
      <c r="N608" s="1615"/>
      <c r="O608" s="1615"/>
      <c r="P608" s="1615"/>
      <c r="Q608" s="1615"/>
      <c r="R608" s="1615"/>
      <c r="S608" s="17"/>
      <c r="T608" s="47"/>
      <c r="U608" s="17" t="s">
        <v>953</v>
      </c>
      <c r="V608" s="17"/>
      <c r="W608" s="17"/>
      <c r="X608" s="17"/>
      <c r="Y608" s="17"/>
      <c r="Z608" s="1678"/>
      <c r="AA608" s="1678"/>
      <c r="AB608" s="1678"/>
      <c r="AC608" s="1678"/>
      <c r="AD608" s="1678"/>
      <c r="AE608" s="1678"/>
      <c r="AF608" s="1678"/>
      <c r="AG608" s="1678"/>
      <c r="AH608" s="1678"/>
      <c r="AI608" s="1678"/>
      <c r="AJ608" s="1678"/>
      <c r="AK608" s="1678"/>
      <c r="AL608" s="17"/>
      <c r="AM608" s="72"/>
      <c r="AN608" s="72"/>
      <c r="AO608" s="72"/>
      <c r="AP608" s="72"/>
      <c r="AQ608" s="72"/>
      <c r="AR608" s="72"/>
      <c r="AS608" s="72"/>
      <c r="AT608" s="72"/>
      <c r="AU608" s="72"/>
      <c r="AV608" s="72"/>
      <c r="AW608" s="72"/>
      <c r="AX608" s="72"/>
      <c r="AY608" s="72"/>
      <c r="AZ608" s="72"/>
      <c r="BA608" s="72" t="s">
        <v>274</v>
      </c>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t="s">
        <v>87</v>
      </c>
      <c r="CF608" s="72"/>
      <c r="CG608" s="72"/>
      <c r="CH608" s="72"/>
      <c r="CI608" s="72"/>
      <c r="CJ608" s="72"/>
      <c r="CK608" s="72"/>
      <c r="CL608" s="72"/>
      <c r="CM608" s="72"/>
      <c r="CN608" s="72"/>
      <c r="CO608" s="72"/>
      <c r="CP608" s="72"/>
      <c r="CQ608" s="72"/>
      <c r="CR608" s="72"/>
      <c r="CS608" s="72"/>
      <c r="CT608" s="72"/>
      <c r="CU608" s="72"/>
      <c r="CV608" s="72"/>
      <c r="CW608" s="72"/>
      <c r="CX608" s="72"/>
      <c r="CY608" s="72"/>
      <c r="CZ608" s="72"/>
      <c r="DA608" s="72"/>
      <c r="DB608" s="72"/>
      <c r="DC608" s="72"/>
      <c r="DD608" s="72"/>
      <c r="DE608" s="72"/>
      <c r="DF608" s="72"/>
      <c r="DG608" s="72"/>
      <c r="DH608" s="72"/>
    </row>
    <row r="609" spans="1:112" s="9" customFormat="1" ht="12.75" customHeight="1">
      <c r="A609" s="47"/>
      <c r="B609" s="17" t="s">
        <v>702</v>
      </c>
      <c r="C609" s="17"/>
      <c r="D609" s="17"/>
      <c r="E609" s="17"/>
      <c r="F609" s="17"/>
      <c r="G609" s="1615"/>
      <c r="H609" s="1615"/>
      <c r="I609" s="1615"/>
      <c r="J609" s="1615"/>
      <c r="K609" s="1615"/>
      <c r="L609" s="1615"/>
      <c r="M609" s="1615"/>
      <c r="N609" s="1615"/>
      <c r="O609" s="1615"/>
      <c r="P609" s="1615"/>
      <c r="Q609" s="1615"/>
      <c r="R609" s="1615"/>
      <c r="S609" s="17"/>
      <c r="T609" s="47"/>
      <c r="U609" s="17" t="s">
        <v>702</v>
      </c>
      <c r="V609" s="17"/>
      <c r="W609" s="17"/>
      <c r="X609" s="17"/>
      <c r="Y609" s="17"/>
      <c r="Z609" s="1678"/>
      <c r="AA609" s="1678"/>
      <c r="AB609" s="1678"/>
      <c r="AC609" s="1678"/>
      <c r="AD609" s="1678"/>
      <c r="AE609" s="1678"/>
      <c r="AF609" s="1678"/>
      <c r="AG609" s="1678"/>
      <c r="AH609" s="1678"/>
      <c r="AI609" s="1678"/>
      <c r="AJ609" s="1678"/>
      <c r="AK609" s="1678"/>
      <c r="AL609" s="17"/>
      <c r="AM609" s="9" t="s">
        <v>399</v>
      </c>
      <c r="AN609" s="72"/>
      <c r="AO609" s="72"/>
      <c r="AP609" s="72"/>
      <c r="AQ609" s="72"/>
      <c r="AR609" s="342" t="s">
        <v>1094</v>
      </c>
      <c r="AS609" s="343"/>
      <c r="AT609" s="1792"/>
      <c r="AU609" s="1793"/>
      <c r="AV609" s="342" t="s">
        <v>1095</v>
      </c>
      <c r="AW609" s="343"/>
      <c r="AX609" s="1792"/>
      <c r="AY609" s="1793"/>
      <c r="AZ609" s="72"/>
      <c r="BA609" s="1735" t="s">
        <v>460</v>
      </c>
      <c r="BB609" s="1735"/>
      <c r="BC609" s="1735"/>
      <c r="BD609" s="1735"/>
      <c r="BE609" s="1735"/>
      <c r="BF609" s="1735" t="s">
        <v>400</v>
      </c>
      <c r="BG609" s="1735"/>
      <c r="BH609" s="1735"/>
      <c r="BI609" s="1735"/>
      <c r="BJ609" s="1735"/>
      <c r="BK609" s="1735" t="s">
        <v>740</v>
      </c>
      <c r="BL609" s="1735"/>
      <c r="BM609" s="1735"/>
      <c r="BN609" s="1735"/>
      <c r="BO609" s="1735"/>
      <c r="BP609" s="1735" t="s">
        <v>741</v>
      </c>
      <c r="BQ609" s="1735"/>
      <c r="BR609" s="1735"/>
      <c r="BS609" s="1735"/>
      <c r="BT609" s="1735"/>
      <c r="BU609" s="1735" t="s">
        <v>254</v>
      </c>
      <c r="BV609" s="1735"/>
      <c r="BW609" s="1735"/>
      <c r="BX609" s="1735"/>
      <c r="BY609" s="1735"/>
      <c r="BZ609" s="1735" t="s">
        <v>714</v>
      </c>
      <c r="CA609" s="1735"/>
      <c r="CB609" s="1735"/>
      <c r="CC609" s="1735"/>
      <c r="CD609" s="1735"/>
      <c r="CE609" s="1735" t="s">
        <v>460</v>
      </c>
      <c r="CF609" s="1735"/>
      <c r="CG609" s="1735"/>
      <c r="CH609" s="1735"/>
      <c r="CI609" s="1735"/>
      <c r="CJ609" s="1735" t="s">
        <v>400</v>
      </c>
      <c r="CK609" s="1735"/>
      <c r="CL609" s="1735"/>
      <c r="CM609" s="1735"/>
      <c r="CN609" s="1735"/>
      <c r="CO609" s="1735" t="s">
        <v>740</v>
      </c>
      <c r="CP609" s="1735"/>
      <c r="CQ609" s="1735"/>
      <c r="CR609" s="1735"/>
      <c r="CS609" s="1735"/>
      <c r="CT609" s="1735" t="s">
        <v>741</v>
      </c>
      <c r="CU609" s="1735"/>
      <c r="CV609" s="1735"/>
      <c r="CW609" s="1735"/>
      <c r="CX609" s="1735"/>
      <c r="CY609" s="1735" t="s">
        <v>254</v>
      </c>
      <c r="CZ609" s="1735"/>
      <c r="DA609" s="1735"/>
      <c r="DB609" s="1735"/>
      <c r="DC609" s="1735"/>
      <c r="DD609" s="1735" t="s">
        <v>714</v>
      </c>
      <c r="DE609" s="1735"/>
      <c r="DF609" s="1735"/>
      <c r="DG609" s="1735"/>
      <c r="DH609" s="1735"/>
    </row>
    <row r="610" spans="1:112" s="9" customFormat="1" ht="12.75" customHeight="1">
      <c r="A610" s="47"/>
      <c r="B610" s="17" t="s">
        <v>390</v>
      </c>
      <c r="C610" s="17"/>
      <c r="D610" s="17"/>
      <c r="E610" s="17"/>
      <c r="F610" s="17"/>
      <c r="G610" s="1677"/>
      <c r="H610" s="1677"/>
      <c r="I610" s="1677"/>
      <c r="J610" s="1677"/>
      <c r="K610" s="1677"/>
      <c r="L610" s="1677"/>
      <c r="M610" s="17"/>
      <c r="N610" s="17"/>
      <c r="O610" s="160" t="s">
        <v>445</v>
      </c>
      <c r="P610" s="1613"/>
      <c r="Q610" s="1613"/>
      <c r="R610" s="1613"/>
      <c r="S610" s="17"/>
      <c r="T610" s="47"/>
      <c r="U610" s="17" t="s">
        <v>390</v>
      </c>
      <c r="V610" s="17"/>
      <c r="W610" s="17"/>
      <c r="X610" s="17"/>
      <c r="Y610" s="17"/>
      <c r="Z610" s="1677"/>
      <c r="AA610" s="1677"/>
      <c r="AB610" s="1677"/>
      <c r="AC610" s="1677"/>
      <c r="AD610" s="1677"/>
      <c r="AE610" s="1677"/>
      <c r="AF610" s="17"/>
      <c r="AG610" s="17"/>
      <c r="AH610" s="160" t="s">
        <v>445</v>
      </c>
      <c r="AI610" s="1613"/>
      <c r="AJ610" s="1613"/>
      <c r="AK610" s="1613"/>
      <c r="AL610" s="17"/>
      <c r="AM610" s="9" t="s">
        <v>400</v>
      </c>
      <c r="AN610" s="72"/>
      <c r="AO610" s="72"/>
      <c r="AP610" s="72"/>
      <c r="AQ610" s="72"/>
      <c r="AR610" s="1789">
        <f t="shared" ref="AR610:AR634" si="0">IF(AND(AD724&lt;=0.5,AD724&gt;=0.36),1,0)</f>
        <v>0</v>
      </c>
      <c r="AS610" s="1790"/>
      <c r="AT610" s="1792">
        <f t="shared" ref="AT610:AT634" si="1">IF(AR610=1,G724,0)</f>
        <v>0</v>
      </c>
      <c r="AU610" s="1793"/>
      <c r="AV610" s="1789">
        <f t="shared" ref="AV610:AV634" si="2">IF(AND(AD724&lt;=0.35,AD724&gt;0),1,0)</f>
        <v>1</v>
      </c>
      <c r="AW610" s="1790"/>
      <c r="AX610" s="1792">
        <f t="shared" ref="AX610:AX634" si="3">IF(AV610=1,G724,0)</f>
        <v>5</v>
      </c>
      <c r="AY610" s="1793"/>
      <c r="AZ610" s="72"/>
      <c r="BA610" s="1787">
        <f t="shared" ref="BA610:BA634" si="4">IF(B724="SRO/Studio",G724,0)</f>
        <v>5</v>
      </c>
      <c r="BB610" s="1787"/>
      <c r="BC610" s="1787"/>
      <c r="BD610" s="1787"/>
      <c r="BE610" s="1787"/>
      <c r="BF610" s="1787">
        <f t="shared" ref="BF610:BF634" si="5">IF(B724="1 Bedroom",G724,0)</f>
        <v>0</v>
      </c>
      <c r="BG610" s="1787"/>
      <c r="BH610" s="1787"/>
      <c r="BI610" s="1787"/>
      <c r="BJ610" s="1787"/>
      <c r="BK610" s="1787">
        <f t="shared" ref="BK610:BK634" si="6">IF(B724="2 Bedrooms",G724,0)</f>
        <v>0</v>
      </c>
      <c r="BL610" s="1787"/>
      <c r="BM610" s="1787"/>
      <c r="BN610" s="1787"/>
      <c r="BO610" s="1787"/>
      <c r="BP610" s="1787">
        <f t="shared" ref="BP610:BP634" si="7">IF(B724="3 Bedrooms",G724,0)</f>
        <v>0</v>
      </c>
      <c r="BQ610" s="1787"/>
      <c r="BR610" s="1787"/>
      <c r="BS610" s="1787"/>
      <c r="BT610" s="1787"/>
      <c r="BU610" s="1787">
        <f t="shared" ref="BU610:BU634" si="8">IF(B724="4 Bedrooms",G724,0)</f>
        <v>0</v>
      </c>
      <c r="BV610" s="1787"/>
      <c r="BW610" s="1787"/>
      <c r="BX610" s="1787"/>
      <c r="BY610" s="1787"/>
      <c r="BZ610" s="1787">
        <f t="shared" ref="BZ610:BZ634" si="9">IF(B724="5 Bedrooms",G724,0)</f>
        <v>0</v>
      </c>
      <c r="CA610" s="1787"/>
      <c r="CB610" s="1787"/>
      <c r="CC610" s="1787"/>
      <c r="CD610" s="1787"/>
      <c r="CE610" s="2084">
        <f t="shared" ref="CE610:CE634" si="10">IF(AND(B724="SRO/Studio",AD724&lt;=0.3),G724,0)</f>
        <v>5</v>
      </c>
      <c r="CF610" s="2084"/>
      <c r="CG610" s="2084"/>
      <c r="CH610" s="2084"/>
      <c r="CI610" s="2084"/>
      <c r="CJ610" s="2084">
        <f t="shared" ref="CJ610:CJ634" si="11">IF(AND(B724="1 Bedroom",AD724&lt;=0.3),G724,0)</f>
        <v>0</v>
      </c>
      <c r="CK610" s="2084"/>
      <c r="CL610" s="2084"/>
      <c r="CM610" s="2084"/>
      <c r="CN610" s="2084"/>
      <c r="CO610" s="2084">
        <f t="shared" ref="CO610:CO634" si="12">IF(AND(B724="2 Bedrooms",AD724&lt;=0.3),G724,0)</f>
        <v>0</v>
      </c>
      <c r="CP610" s="2084"/>
      <c r="CQ610" s="2084"/>
      <c r="CR610" s="2084"/>
      <c r="CS610" s="2084"/>
      <c r="CT610" s="2084">
        <f t="shared" ref="CT610:CT634" si="13">IF(AND(B724="3 Bedrooms",AD724&lt;=0.3),G724,0)</f>
        <v>0</v>
      </c>
      <c r="CU610" s="2084"/>
      <c r="CV610" s="2084"/>
      <c r="CW610" s="2084"/>
      <c r="CX610" s="2084"/>
      <c r="CY610" s="2084">
        <f t="shared" ref="CY610:CY634" si="14">IF(AND(B724="4 Bedrooms",AD724&lt;=0.3),G724,0)</f>
        <v>0</v>
      </c>
      <c r="CZ610" s="2084"/>
      <c r="DA610" s="2084"/>
      <c r="DB610" s="2084"/>
      <c r="DC610" s="2084"/>
      <c r="DD610" s="2084">
        <f t="shared" ref="DD610:DD634" si="15">IF(AND(B724="5 Bedrooms",AD724&lt;=0.3),G724,0)</f>
        <v>0</v>
      </c>
      <c r="DE610" s="2084"/>
      <c r="DF610" s="2084"/>
      <c r="DG610" s="2084"/>
      <c r="DH610" s="2084"/>
    </row>
    <row r="611" spans="1:112" s="9" customFormat="1" ht="12.75" customHeight="1">
      <c r="A611" s="47"/>
      <c r="B611" s="17" t="s">
        <v>703</v>
      </c>
      <c r="C611" s="17"/>
      <c r="D611" s="17"/>
      <c r="E611" s="17"/>
      <c r="F611" s="17"/>
      <c r="G611" s="17"/>
      <c r="H611" s="1615"/>
      <c r="I611" s="1615"/>
      <c r="J611" s="1615"/>
      <c r="K611" s="1615"/>
      <c r="L611" s="1615"/>
      <c r="M611" s="1615"/>
      <c r="N611" s="1615"/>
      <c r="O611" s="1615"/>
      <c r="P611" s="1615"/>
      <c r="Q611" s="1615"/>
      <c r="R611" s="1615"/>
      <c r="S611" s="17"/>
      <c r="T611" s="47"/>
      <c r="U611" s="17" t="s">
        <v>703</v>
      </c>
      <c r="V611" s="17"/>
      <c r="W611" s="17"/>
      <c r="X611" s="17"/>
      <c r="Y611" s="17"/>
      <c r="Z611" s="17"/>
      <c r="AA611" s="1615"/>
      <c r="AB611" s="1615"/>
      <c r="AC611" s="1615"/>
      <c r="AD611" s="1615"/>
      <c r="AE611" s="1615"/>
      <c r="AF611" s="1615"/>
      <c r="AG611" s="1615"/>
      <c r="AH611" s="1615"/>
      <c r="AI611" s="1615"/>
      <c r="AJ611" s="1615"/>
      <c r="AK611" s="1615"/>
      <c r="AL611" s="17"/>
      <c r="AM611" s="9" t="s">
        <v>740</v>
      </c>
      <c r="AN611" s="72"/>
      <c r="AO611" s="72"/>
      <c r="AP611" s="72"/>
      <c r="AQ611" s="72"/>
      <c r="AR611" s="1789">
        <f t="shared" si="0"/>
        <v>0</v>
      </c>
      <c r="AS611" s="1790"/>
      <c r="AT611" s="1792">
        <f t="shared" si="1"/>
        <v>0</v>
      </c>
      <c r="AU611" s="1793"/>
      <c r="AV611" s="1789">
        <f t="shared" si="2"/>
        <v>1</v>
      </c>
      <c r="AW611" s="1790"/>
      <c r="AX611" s="1792">
        <f t="shared" si="3"/>
        <v>16</v>
      </c>
      <c r="AY611" s="1793"/>
      <c r="AZ611" s="72"/>
      <c r="BA611" s="1787">
        <f t="shared" si="4"/>
        <v>16</v>
      </c>
      <c r="BB611" s="1787"/>
      <c r="BC611" s="1787"/>
      <c r="BD611" s="1787"/>
      <c r="BE611" s="1787"/>
      <c r="BF611" s="1787">
        <f t="shared" si="5"/>
        <v>0</v>
      </c>
      <c r="BG611" s="1787"/>
      <c r="BH611" s="1787"/>
      <c r="BI611" s="1787"/>
      <c r="BJ611" s="1787"/>
      <c r="BK611" s="1787">
        <f t="shared" si="6"/>
        <v>0</v>
      </c>
      <c r="BL611" s="1787"/>
      <c r="BM611" s="1787"/>
      <c r="BN611" s="1787"/>
      <c r="BO611" s="1787"/>
      <c r="BP611" s="1787">
        <f t="shared" si="7"/>
        <v>0</v>
      </c>
      <c r="BQ611" s="1787"/>
      <c r="BR611" s="1787"/>
      <c r="BS611" s="1787"/>
      <c r="BT611" s="1787"/>
      <c r="BU611" s="1787">
        <f t="shared" si="8"/>
        <v>0</v>
      </c>
      <c r="BV611" s="1787"/>
      <c r="BW611" s="1787"/>
      <c r="BX611" s="1787"/>
      <c r="BY611" s="1787"/>
      <c r="BZ611" s="1787">
        <f t="shared" si="9"/>
        <v>0</v>
      </c>
      <c r="CA611" s="1787"/>
      <c r="CB611" s="1787"/>
      <c r="CC611" s="1787"/>
      <c r="CD611" s="1787"/>
      <c r="CE611" s="2084">
        <f t="shared" si="10"/>
        <v>16</v>
      </c>
      <c r="CF611" s="2084"/>
      <c r="CG611" s="2084"/>
      <c r="CH611" s="2084"/>
      <c r="CI611" s="2084"/>
      <c r="CJ611" s="2084">
        <f t="shared" si="11"/>
        <v>0</v>
      </c>
      <c r="CK611" s="2084"/>
      <c r="CL611" s="2084"/>
      <c r="CM611" s="2084"/>
      <c r="CN611" s="2084"/>
      <c r="CO611" s="2084">
        <f t="shared" si="12"/>
        <v>0</v>
      </c>
      <c r="CP611" s="2084"/>
      <c r="CQ611" s="2084"/>
      <c r="CR611" s="2084"/>
      <c r="CS611" s="2084"/>
      <c r="CT611" s="2084">
        <f t="shared" si="13"/>
        <v>0</v>
      </c>
      <c r="CU611" s="2084"/>
      <c r="CV611" s="2084"/>
      <c r="CW611" s="2084"/>
      <c r="CX611" s="2084"/>
      <c r="CY611" s="2084">
        <f t="shared" si="14"/>
        <v>0</v>
      </c>
      <c r="CZ611" s="2084"/>
      <c r="DA611" s="2084"/>
      <c r="DB611" s="2084"/>
      <c r="DC611" s="2084"/>
      <c r="DD611" s="2084">
        <f t="shared" si="15"/>
        <v>0</v>
      </c>
      <c r="DE611" s="2084"/>
      <c r="DF611" s="2084"/>
      <c r="DG611" s="2084"/>
      <c r="DH611" s="2084"/>
    </row>
    <row r="612" spans="1:112" ht="12.75" customHeight="1">
      <c r="A612" s="47"/>
      <c r="B612" s="17" t="s">
        <v>705</v>
      </c>
      <c r="N612" s="1604" t="s">
        <v>826</v>
      </c>
      <c r="O612" s="1604"/>
      <c r="T612" s="47"/>
      <c r="U612" s="17" t="s">
        <v>705</v>
      </c>
      <c r="AG612" s="1604" t="s">
        <v>826</v>
      </c>
      <c r="AH612" s="1604"/>
      <c r="AM612" s="9" t="s">
        <v>741</v>
      </c>
      <c r="AN612" s="72"/>
      <c r="AO612" s="72"/>
      <c r="AP612" s="72"/>
      <c r="AQ612" s="72"/>
      <c r="AR612" s="1789">
        <f t="shared" si="0"/>
        <v>1</v>
      </c>
      <c r="AS612" s="1790"/>
      <c r="AT612" s="1792">
        <f t="shared" si="1"/>
        <v>3</v>
      </c>
      <c r="AU612" s="1793"/>
      <c r="AV612" s="1789">
        <f t="shared" si="2"/>
        <v>0</v>
      </c>
      <c r="AW612" s="1790"/>
      <c r="AX612" s="1792">
        <f t="shared" si="3"/>
        <v>0</v>
      </c>
      <c r="AY612" s="1793"/>
      <c r="AZ612" s="72"/>
      <c r="BA612" s="1787">
        <f t="shared" si="4"/>
        <v>3</v>
      </c>
      <c r="BB612" s="1787"/>
      <c r="BC612" s="1787"/>
      <c r="BD612" s="1787"/>
      <c r="BE612" s="1787"/>
      <c r="BF612" s="1787">
        <f t="shared" si="5"/>
        <v>0</v>
      </c>
      <c r="BG612" s="1787"/>
      <c r="BH612" s="1787"/>
      <c r="BI612" s="1787"/>
      <c r="BJ612" s="1787"/>
      <c r="BK612" s="1787">
        <f t="shared" si="6"/>
        <v>0</v>
      </c>
      <c r="BL612" s="1787"/>
      <c r="BM612" s="1787"/>
      <c r="BN612" s="1787"/>
      <c r="BO612" s="1787"/>
      <c r="BP612" s="1787">
        <f t="shared" si="7"/>
        <v>0</v>
      </c>
      <c r="BQ612" s="1787"/>
      <c r="BR612" s="1787"/>
      <c r="BS612" s="1787"/>
      <c r="BT612" s="1787"/>
      <c r="BU612" s="1787">
        <f t="shared" si="8"/>
        <v>0</v>
      </c>
      <c r="BV612" s="1787"/>
      <c r="BW612" s="1787"/>
      <c r="BX612" s="1787"/>
      <c r="BY612" s="1787"/>
      <c r="BZ612" s="1787">
        <f t="shared" si="9"/>
        <v>0</v>
      </c>
      <c r="CA612" s="1787"/>
      <c r="CB612" s="1787"/>
      <c r="CC612" s="1787"/>
      <c r="CD612" s="1787"/>
      <c r="CE612" s="2084">
        <f t="shared" si="10"/>
        <v>0</v>
      </c>
      <c r="CF612" s="2084"/>
      <c r="CG612" s="2084"/>
      <c r="CH612" s="2084"/>
      <c r="CI612" s="2084"/>
      <c r="CJ612" s="2084">
        <f t="shared" si="11"/>
        <v>0</v>
      </c>
      <c r="CK612" s="2084"/>
      <c r="CL612" s="2084"/>
      <c r="CM612" s="2084"/>
      <c r="CN612" s="2084"/>
      <c r="CO612" s="2084">
        <f t="shared" si="12"/>
        <v>0</v>
      </c>
      <c r="CP612" s="2084"/>
      <c r="CQ612" s="2084"/>
      <c r="CR612" s="2084"/>
      <c r="CS612" s="2084"/>
      <c r="CT612" s="2084">
        <f t="shared" si="13"/>
        <v>0</v>
      </c>
      <c r="CU612" s="2084"/>
      <c r="CV612" s="2084"/>
      <c r="CW612" s="2084"/>
      <c r="CX612" s="2084"/>
      <c r="CY612" s="2084">
        <f t="shared" si="14"/>
        <v>0</v>
      </c>
      <c r="CZ612" s="2084"/>
      <c r="DA612" s="2084"/>
      <c r="DB612" s="2084"/>
      <c r="DC612" s="2084"/>
      <c r="DD612" s="2084">
        <f t="shared" si="15"/>
        <v>0</v>
      </c>
      <c r="DE612" s="2084"/>
      <c r="DF612" s="2084"/>
      <c r="DG612" s="2084"/>
      <c r="DH612" s="2084"/>
    </row>
    <row r="613" spans="1:112" ht="12.75" customHeight="1">
      <c r="A613" s="47"/>
      <c r="T613" s="47"/>
      <c r="AM613" s="9" t="s">
        <v>742</v>
      </c>
      <c r="AN613" s="72"/>
      <c r="AO613" s="72"/>
      <c r="AP613" s="72"/>
      <c r="AQ613" s="72"/>
      <c r="AR613" s="1789">
        <f t="shared" si="0"/>
        <v>0</v>
      </c>
      <c r="AS613" s="1790"/>
      <c r="AT613" s="1792">
        <f t="shared" si="1"/>
        <v>0</v>
      </c>
      <c r="AU613" s="1793"/>
      <c r="AV613" s="1789">
        <f t="shared" si="2"/>
        <v>1</v>
      </c>
      <c r="AW613" s="1790"/>
      <c r="AX613" s="1792">
        <f t="shared" si="3"/>
        <v>5</v>
      </c>
      <c r="AY613" s="1793"/>
      <c r="AZ613" s="72"/>
      <c r="BA613" s="1787">
        <f t="shared" si="4"/>
        <v>0</v>
      </c>
      <c r="BB613" s="1787"/>
      <c r="BC613" s="1787"/>
      <c r="BD613" s="1787"/>
      <c r="BE613" s="1787"/>
      <c r="BF613" s="1787">
        <f t="shared" si="5"/>
        <v>5</v>
      </c>
      <c r="BG613" s="1787"/>
      <c r="BH613" s="1787"/>
      <c r="BI613" s="1787"/>
      <c r="BJ613" s="1787"/>
      <c r="BK613" s="1787">
        <f t="shared" si="6"/>
        <v>0</v>
      </c>
      <c r="BL613" s="1787"/>
      <c r="BM613" s="1787"/>
      <c r="BN613" s="1787"/>
      <c r="BO613" s="1787"/>
      <c r="BP613" s="1787">
        <f t="shared" si="7"/>
        <v>0</v>
      </c>
      <c r="BQ613" s="1787"/>
      <c r="BR613" s="1787"/>
      <c r="BS613" s="1787"/>
      <c r="BT613" s="1787"/>
      <c r="BU613" s="1787">
        <f t="shared" si="8"/>
        <v>0</v>
      </c>
      <c r="BV613" s="1787"/>
      <c r="BW613" s="1787"/>
      <c r="BX613" s="1787"/>
      <c r="BY613" s="1787"/>
      <c r="BZ613" s="1787">
        <f t="shared" si="9"/>
        <v>0</v>
      </c>
      <c r="CA613" s="1787"/>
      <c r="CB613" s="1787"/>
      <c r="CC613" s="1787"/>
      <c r="CD613" s="1787"/>
      <c r="CE613" s="2084">
        <f t="shared" si="10"/>
        <v>0</v>
      </c>
      <c r="CF613" s="2084"/>
      <c r="CG613" s="2084"/>
      <c r="CH613" s="2084"/>
      <c r="CI613" s="2084"/>
      <c r="CJ613" s="2084">
        <f t="shared" si="11"/>
        <v>5</v>
      </c>
      <c r="CK613" s="2084"/>
      <c r="CL613" s="2084"/>
      <c r="CM613" s="2084"/>
      <c r="CN613" s="2084"/>
      <c r="CO613" s="2084">
        <f t="shared" si="12"/>
        <v>0</v>
      </c>
      <c r="CP613" s="2084"/>
      <c r="CQ613" s="2084"/>
      <c r="CR613" s="2084"/>
      <c r="CS613" s="2084"/>
      <c r="CT613" s="2084">
        <f t="shared" si="13"/>
        <v>0</v>
      </c>
      <c r="CU613" s="2084"/>
      <c r="CV613" s="2084"/>
      <c r="CW613" s="2084"/>
      <c r="CX613" s="2084"/>
      <c r="CY613" s="2084">
        <f t="shared" si="14"/>
        <v>0</v>
      </c>
      <c r="CZ613" s="2084"/>
      <c r="DA613" s="2084"/>
      <c r="DB613" s="2084"/>
      <c r="DC613" s="2084"/>
      <c r="DD613" s="2084">
        <f t="shared" si="15"/>
        <v>0</v>
      </c>
      <c r="DE613" s="2084"/>
      <c r="DF613" s="2084"/>
      <c r="DG613" s="2084"/>
      <c r="DH613" s="2084"/>
    </row>
    <row r="614" spans="1:112" ht="12.75" customHeight="1">
      <c r="A614" s="101" t="s">
        <v>90</v>
      </c>
      <c r="B614" s="17" t="s">
        <v>115</v>
      </c>
      <c r="G614" s="1614">
        <f>C570</f>
        <v>0</v>
      </c>
      <c r="H614" s="1614"/>
      <c r="I614" s="1614"/>
      <c r="J614" s="1614"/>
      <c r="K614" s="1614"/>
      <c r="L614" s="1614"/>
      <c r="M614" s="1614"/>
      <c r="N614" s="1614"/>
      <c r="O614" s="1614"/>
      <c r="P614" s="1614"/>
      <c r="Q614" s="1614"/>
      <c r="R614" s="1614"/>
      <c r="T614" s="101" t="s">
        <v>91</v>
      </c>
      <c r="U614" s="17" t="s">
        <v>115</v>
      </c>
      <c r="Z614" s="1614">
        <f>C571</f>
        <v>0</v>
      </c>
      <c r="AA614" s="1614"/>
      <c r="AB614" s="1614"/>
      <c r="AC614" s="1614"/>
      <c r="AD614" s="1614"/>
      <c r="AE614" s="1614"/>
      <c r="AF614" s="1614"/>
      <c r="AG614" s="1614"/>
      <c r="AH614" s="1614"/>
      <c r="AI614" s="1614"/>
      <c r="AJ614" s="1614"/>
      <c r="AK614" s="1614"/>
      <c r="AM614" s="9" t="s">
        <v>714</v>
      </c>
      <c r="AN614" s="72"/>
      <c r="AO614" s="72"/>
      <c r="AP614" s="72"/>
      <c r="AQ614" s="72"/>
      <c r="AR614" s="1789">
        <f t="shared" si="0"/>
        <v>0</v>
      </c>
      <c r="AS614" s="1790"/>
      <c r="AT614" s="1792">
        <f t="shared" si="1"/>
        <v>0</v>
      </c>
      <c r="AU614" s="1793"/>
      <c r="AV614" s="1789">
        <f t="shared" si="2"/>
        <v>1</v>
      </c>
      <c r="AW614" s="1790"/>
      <c r="AX614" s="1792">
        <f t="shared" si="3"/>
        <v>2</v>
      </c>
      <c r="AY614" s="1793"/>
      <c r="AZ614" s="72"/>
      <c r="BA614" s="1787">
        <f t="shared" si="4"/>
        <v>0</v>
      </c>
      <c r="BB614" s="1787"/>
      <c r="BC614" s="1787"/>
      <c r="BD614" s="1787"/>
      <c r="BE614" s="1787"/>
      <c r="BF614" s="1787">
        <f t="shared" si="5"/>
        <v>0</v>
      </c>
      <c r="BG614" s="1787"/>
      <c r="BH614" s="1787"/>
      <c r="BI614" s="1787"/>
      <c r="BJ614" s="1787"/>
      <c r="BK614" s="1787">
        <f t="shared" si="6"/>
        <v>2</v>
      </c>
      <c r="BL614" s="1787"/>
      <c r="BM614" s="1787"/>
      <c r="BN614" s="1787"/>
      <c r="BO614" s="1787"/>
      <c r="BP614" s="1787">
        <f t="shared" si="7"/>
        <v>0</v>
      </c>
      <c r="BQ614" s="1787"/>
      <c r="BR614" s="1787"/>
      <c r="BS614" s="1787"/>
      <c r="BT614" s="1787"/>
      <c r="BU614" s="1787">
        <f t="shared" si="8"/>
        <v>0</v>
      </c>
      <c r="BV614" s="1787"/>
      <c r="BW614" s="1787"/>
      <c r="BX614" s="1787"/>
      <c r="BY614" s="1787"/>
      <c r="BZ614" s="1787">
        <f t="shared" si="9"/>
        <v>0</v>
      </c>
      <c r="CA614" s="1787"/>
      <c r="CB614" s="1787"/>
      <c r="CC614" s="1787"/>
      <c r="CD614" s="1787"/>
      <c r="CE614" s="2084">
        <f t="shared" si="10"/>
        <v>0</v>
      </c>
      <c r="CF614" s="2084"/>
      <c r="CG614" s="2084"/>
      <c r="CH614" s="2084"/>
      <c r="CI614" s="2084"/>
      <c r="CJ614" s="2084">
        <f t="shared" si="11"/>
        <v>0</v>
      </c>
      <c r="CK614" s="2084"/>
      <c r="CL614" s="2084"/>
      <c r="CM614" s="2084"/>
      <c r="CN614" s="2084"/>
      <c r="CO614" s="2084">
        <f t="shared" si="12"/>
        <v>2</v>
      </c>
      <c r="CP614" s="2084"/>
      <c r="CQ614" s="2084"/>
      <c r="CR614" s="2084"/>
      <c r="CS614" s="2084"/>
      <c r="CT614" s="2084">
        <f t="shared" si="13"/>
        <v>0</v>
      </c>
      <c r="CU614" s="2084"/>
      <c r="CV614" s="2084"/>
      <c r="CW614" s="2084"/>
      <c r="CX614" s="2084"/>
      <c r="CY614" s="2084">
        <f t="shared" si="14"/>
        <v>0</v>
      </c>
      <c r="CZ614" s="2084"/>
      <c r="DA614" s="2084"/>
      <c r="DB614" s="2084"/>
      <c r="DC614" s="2084"/>
      <c r="DD614" s="2084">
        <f t="shared" si="15"/>
        <v>0</v>
      </c>
      <c r="DE614" s="2084"/>
      <c r="DF614" s="2084"/>
      <c r="DG614" s="2084"/>
      <c r="DH614" s="2084"/>
    </row>
    <row r="615" spans="1:112" ht="12.75" customHeight="1">
      <c r="B615" s="17" t="s">
        <v>914</v>
      </c>
      <c r="G615" s="1615"/>
      <c r="H615" s="1615"/>
      <c r="I615" s="1615"/>
      <c r="J615" s="1615"/>
      <c r="K615" s="1615"/>
      <c r="L615" s="1615"/>
      <c r="M615" s="1615"/>
      <c r="N615" s="1615"/>
      <c r="O615" s="1615"/>
      <c r="P615" s="1615"/>
      <c r="Q615" s="1615"/>
      <c r="R615" s="1615"/>
      <c r="U615" s="17" t="s">
        <v>914</v>
      </c>
      <c r="Z615" s="1615"/>
      <c r="AA615" s="1615"/>
      <c r="AB615" s="1615"/>
      <c r="AC615" s="1615"/>
      <c r="AD615" s="1615"/>
      <c r="AE615" s="1615"/>
      <c r="AF615" s="1615"/>
      <c r="AG615" s="1615"/>
      <c r="AH615" s="1615"/>
      <c r="AI615" s="1615"/>
      <c r="AJ615" s="1615"/>
      <c r="AK615" s="1615"/>
      <c r="AM615" s="72"/>
      <c r="AN615" s="72"/>
      <c r="AO615" s="72"/>
      <c r="AP615" s="72"/>
      <c r="AQ615" s="72"/>
      <c r="AR615" s="1789">
        <f t="shared" si="0"/>
        <v>0</v>
      </c>
      <c r="AS615" s="1790"/>
      <c r="AT615" s="1792">
        <f t="shared" si="1"/>
        <v>0</v>
      </c>
      <c r="AU615" s="1793"/>
      <c r="AV615" s="1789">
        <f t="shared" si="2"/>
        <v>1</v>
      </c>
      <c r="AW615" s="1790"/>
      <c r="AX615" s="1792">
        <f t="shared" si="3"/>
        <v>2</v>
      </c>
      <c r="AY615" s="1793"/>
      <c r="AZ615" s="72"/>
      <c r="BA615" s="1787">
        <f t="shared" si="4"/>
        <v>0</v>
      </c>
      <c r="BB615" s="1787"/>
      <c r="BC615" s="1787"/>
      <c r="BD615" s="1787"/>
      <c r="BE615" s="1787"/>
      <c r="BF615" s="1787">
        <f t="shared" si="5"/>
        <v>0</v>
      </c>
      <c r="BG615" s="1787"/>
      <c r="BH615" s="1787"/>
      <c r="BI615" s="1787"/>
      <c r="BJ615" s="1787"/>
      <c r="BK615" s="1787">
        <f t="shared" si="6"/>
        <v>2</v>
      </c>
      <c r="BL615" s="1787"/>
      <c r="BM615" s="1787"/>
      <c r="BN615" s="1787"/>
      <c r="BO615" s="1787"/>
      <c r="BP615" s="1787">
        <f t="shared" si="7"/>
        <v>0</v>
      </c>
      <c r="BQ615" s="1787"/>
      <c r="BR615" s="1787"/>
      <c r="BS615" s="1787"/>
      <c r="BT615" s="1787"/>
      <c r="BU615" s="1787">
        <f t="shared" si="8"/>
        <v>0</v>
      </c>
      <c r="BV615" s="1787"/>
      <c r="BW615" s="1787"/>
      <c r="BX615" s="1787"/>
      <c r="BY615" s="1787"/>
      <c r="BZ615" s="1787">
        <f t="shared" si="9"/>
        <v>0</v>
      </c>
      <c r="CA615" s="1787"/>
      <c r="CB615" s="1787"/>
      <c r="CC615" s="1787"/>
      <c r="CD615" s="1787"/>
      <c r="CE615" s="2084">
        <f t="shared" si="10"/>
        <v>0</v>
      </c>
      <c r="CF615" s="2084"/>
      <c r="CG615" s="2084"/>
      <c r="CH615" s="2084"/>
      <c r="CI615" s="2084"/>
      <c r="CJ615" s="2084">
        <f t="shared" si="11"/>
        <v>0</v>
      </c>
      <c r="CK615" s="2084"/>
      <c r="CL615" s="2084"/>
      <c r="CM615" s="2084"/>
      <c r="CN615" s="2084"/>
      <c r="CO615" s="2084">
        <f t="shared" si="12"/>
        <v>2</v>
      </c>
      <c r="CP615" s="2084"/>
      <c r="CQ615" s="2084"/>
      <c r="CR615" s="2084"/>
      <c r="CS615" s="2084"/>
      <c r="CT615" s="2084">
        <f t="shared" si="13"/>
        <v>0</v>
      </c>
      <c r="CU615" s="2084"/>
      <c r="CV615" s="2084"/>
      <c r="CW615" s="2084"/>
      <c r="CX615" s="2084"/>
      <c r="CY615" s="2084">
        <f t="shared" si="14"/>
        <v>0</v>
      </c>
      <c r="CZ615" s="2084"/>
      <c r="DA615" s="2084"/>
      <c r="DB615" s="2084"/>
      <c r="DC615" s="2084"/>
      <c r="DD615" s="2084">
        <f t="shared" si="15"/>
        <v>0</v>
      </c>
      <c r="DE615" s="2084"/>
      <c r="DF615" s="2084"/>
      <c r="DG615" s="2084"/>
      <c r="DH615" s="2084"/>
    </row>
    <row r="616" spans="1:112" ht="12.75" customHeight="1">
      <c r="B616" s="17" t="s">
        <v>953</v>
      </c>
      <c r="G616" s="1615"/>
      <c r="H616" s="1615"/>
      <c r="I616" s="1615"/>
      <c r="J616" s="1615"/>
      <c r="K616" s="1615"/>
      <c r="L616" s="1615"/>
      <c r="M616" s="1615"/>
      <c r="N616" s="1615"/>
      <c r="O616" s="1615"/>
      <c r="P616" s="1615"/>
      <c r="Q616" s="1615"/>
      <c r="R616" s="1615"/>
      <c r="U616" s="17" t="s">
        <v>953</v>
      </c>
      <c r="Z616" s="1678"/>
      <c r="AA616" s="1678"/>
      <c r="AB616" s="1678"/>
      <c r="AC616" s="1678"/>
      <c r="AD616" s="1678"/>
      <c r="AE616" s="1678"/>
      <c r="AF616" s="1678"/>
      <c r="AG616" s="1678"/>
      <c r="AH616" s="1678"/>
      <c r="AI616" s="1678"/>
      <c r="AJ616" s="1678"/>
      <c r="AK616" s="1678"/>
      <c r="AM616" s="72"/>
      <c r="AN616" s="72"/>
      <c r="AO616" s="72"/>
      <c r="AP616" s="72"/>
      <c r="AQ616" s="72"/>
      <c r="AR616" s="1789">
        <f t="shared" si="0"/>
        <v>1</v>
      </c>
      <c r="AS616" s="1790"/>
      <c r="AT616" s="1792">
        <f t="shared" si="1"/>
        <v>10</v>
      </c>
      <c r="AU616" s="1793"/>
      <c r="AV616" s="1789">
        <f t="shared" si="2"/>
        <v>0</v>
      </c>
      <c r="AW616" s="1790"/>
      <c r="AX616" s="1792">
        <f t="shared" si="3"/>
        <v>0</v>
      </c>
      <c r="AY616" s="1793"/>
      <c r="AZ616" s="72"/>
      <c r="BA616" s="1787">
        <f t="shared" si="4"/>
        <v>0</v>
      </c>
      <c r="BB616" s="1787"/>
      <c r="BC616" s="1787"/>
      <c r="BD616" s="1787"/>
      <c r="BE616" s="1787"/>
      <c r="BF616" s="1787">
        <f t="shared" si="5"/>
        <v>0</v>
      </c>
      <c r="BG616" s="1787"/>
      <c r="BH616" s="1787"/>
      <c r="BI616" s="1787"/>
      <c r="BJ616" s="1787"/>
      <c r="BK616" s="1787">
        <f t="shared" si="6"/>
        <v>10</v>
      </c>
      <c r="BL616" s="1787"/>
      <c r="BM616" s="1787"/>
      <c r="BN616" s="1787"/>
      <c r="BO616" s="1787"/>
      <c r="BP616" s="1787">
        <f t="shared" si="7"/>
        <v>0</v>
      </c>
      <c r="BQ616" s="1787"/>
      <c r="BR616" s="1787"/>
      <c r="BS616" s="1787"/>
      <c r="BT616" s="1787"/>
      <c r="BU616" s="1787">
        <f t="shared" si="8"/>
        <v>0</v>
      </c>
      <c r="BV616" s="1787"/>
      <c r="BW616" s="1787"/>
      <c r="BX616" s="1787"/>
      <c r="BY616" s="1787"/>
      <c r="BZ616" s="1787">
        <f t="shared" si="9"/>
        <v>0</v>
      </c>
      <c r="CA616" s="1787"/>
      <c r="CB616" s="1787"/>
      <c r="CC616" s="1787"/>
      <c r="CD616" s="1787"/>
      <c r="CE616" s="2084">
        <f t="shared" si="10"/>
        <v>0</v>
      </c>
      <c r="CF616" s="2084"/>
      <c r="CG616" s="2084"/>
      <c r="CH616" s="2084"/>
      <c r="CI616" s="2084"/>
      <c r="CJ616" s="2084">
        <f t="shared" si="11"/>
        <v>0</v>
      </c>
      <c r="CK616" s="2084"/>
      <c r="CL616" s="2084"/>
      <c r="CM616" s="2084"/>
      <c r="CN616" s="2084"/>
      <c r="CO616" s="2084">
        <f t="shared" si="12"/>
        <v>0</v>
      </c>
      <c r="CP616" s="2084"/>
      <c r="CQ616" s="2084"/>
      <c r="CR616" s="2084"/>
      <c r="CS616" s="2084"/>
      <c r="CT616" s="2084">
        <f t="shared" si="13"/>
        <v>0</v>
      </c>
      <c r="CU616" s="2084"/>
      <c r="CV616" s="2084"/>
      <c r="CW616" s="2084"/>
      <c r="CX616" s="2084"/>
      <c r="CY616" s="2084">
        <f t="shared" si="14"/>
        <v>0</v>
      </c>
      <c r="CZ616" s="2084"/>
      <c r="DA616" s="2084"/>
      <c r="DB616" s="2084"/>
      <c r="DC616" s="2084"/>
      <c r="DD616" s="2084">
        <f t="shared" si="15"/>
        <v>0</v>
      </c>
      <c r="DE616" s="2084"/>
      <c r="DF616" s="2084"/>
      <c r="DG616" s="2084"/>
      <c r="DH616" s="2084"/>
    </row>
    <row r="617" spans="1:112" ht="12.75" customHeight="1">
      <c r="B617" s="17" t="s">
        <v>702</v>
      </c>
      <c r="G617" s="1615"/>
      <c r="H617" s="1615"/>
      <c r="I617" s="1615"/>
      <c r="J617" s="1615"/>
      <c r="K617" s="1615"/>
      <c r="L617" s="1615"/>
      <c r="M617" s="1615"/>
      <c r="N617" s="1615"/>
      <c r="O617" s="1615"/>
      <c r="P617" s="1615"/>
      <c r="Q617" s="1615"/>
      <c r="R617" s="1615"/>
      <c r="U617" s="17" t="s">
        <v>702</v>
      </c>
      <c r="Z617" s="1678"/>
      <c r="AA617" s="1678"/>
      <c r="AB617" s="1678"/>
      <c r="AC617" s="1678"/>
      <c r="AD617" s="1678"/>
      <c r="AE617" s="1678"/>
      <c r="AF617" s="1678"/>
      <c r="AG617" s="1678"/>
      <c r="AH617" s="1678"/>
      <c r="AI617" s="1678"/>
      <c r="AJ617" s="1678"/>
      <c r="AK617" s="1678"/>
      <c r="AM617" s="72"/>
      <c r="AN617" s="72"/>
      <c r="AO617" s="72"/>
      <c r="AP617" s="72"/>
      <c r="AQ617" s="72"/>
      <c r="AR617" s="1789">
        <f t="shared" si="0"/>
        <v>0</v>
      </c>
      <c r="AS617" s="1790"/>
      <c r="AT617" s="1792">
        <f t="shared" si="1"/>
        <v>0</v>
      </c>
      <c r="AU617" s="1793"/>
      <c r="AV617" s="1789">
        <f t="shared" si="2"/>
        <v>1</v>
      </c>
      <c r="AW617" s="1790"/>
      <c r="AX617" s="1792">
        <f t="shared" si="3"/>
        <v>3</v>
      </c>
      <c r="AY617" s="1793"/>
      <c r="AZ617" s="72"/>
      <c r="BA617" s="1787">
        <f t="shared" si="4"/>
        <v>0</v>
      </c>
      <c r="BB617" s="1787"/>
      <c r="BC617" s="1787"/>
      <c r="BD617" s="1787"/>
      <c r="BE617" s="1787"/>
      <c r="BF617" s="1787">
        <f t="shared" si="5"/>
        <v>0</v>
      </c>
      <c r="BG617" s="1787"/>
      <c r="BH617" s="1787"/>
      <c r="BI617" s="1787"/>
      <c r="BJ617" s="1787"/>
      <c r="BK617" s="1787">
        <f t="shared" si="6"/>
        <v>0</v>
      </c>
      <c r="BL617" s="1787"/>
      <c r="BM617" s="1787"/>
      <c r="BN617" s="1787"/>
      <c r="BO617" s="1787"/>
      <c r="BP617" s="1787">
        <f t="shared" si="7"/>
        <v>3</v>
      </c>
      <c r="BQ617" s="1787"/>
      <c r="BR617" s="1787"/>
      <c r="BS617" s="1787"/>
      <c r="BT617" s="1787"/>
      <c r="BU617" s="1787">
        <f t="shared" si="8"/>
        <v>0</v>
      </c>
      <c r="BV617" s="1787"/>
      <c r="BW617" s="1787"/>
      <c r="BX617" s="1787"/>
      <c r="BY617" s="1787"/>
      <c r="BZ617" s="1787">
        <f t="shared" si="9"/>
        <v>0</v>
      </c>
      <c r="CA617" s="1787"/>
      <c r="CB617" s="1787"/>
      <c r="CC617" s="1787"/>
      <c r="CD617" s="1787"/>
      <c r="CE617" s="2084">
        <f t="shared" si="10"/>
        <v>0</v>
      </c>
      <c r="CF617" s="2084"/>
      <c r="CG617" s="2084"/>
      <c r="CH617" s="2084"/>
      <c r="CI617" s="2084"/>
      <c r="CJ617" s="2084">
        <f t="shared" si="11"/>
        <v>0</v>
      </c>
      <c r="CK617" s="2084"/>
      <c r="CL617" s="2084"/>
      <c r="CM617" s="2084"/>
      <c r="CN617" s="2084"/>
      <c r="CO617" s="2084">
        <f t="shared" si="12"/>
        <v>0</v>
      </c>
      <c r="CP617" s="2084"/>
      <c r="CQ617" s="2084"/>
      <c r="CR617" s="2084"/>
      <c r="CS617" s="2084"/>
      <c r="CT617" s="2084">
        <f t="shared" si="13"/>
        <v>3</v>
      </c>
      <c r="CU617" s="2084"/>
      <c r="CV617" s="2084"/>
      <c r="CW617" s="2084"/>
      <c r="CX617" s="2084"/>
      <c r="CY617" s="2084">
        <f t="shared" si="14"/>
        <v>0</v>
      </c>
      <c r="CZ617" s="2084"/>
      <c r="DA617" s="2084"/>
      <c r="DB617" s="2084"/>
      <c r="DC617" s="2084"/>
      <c r="DD617" s="2084">
        <f t="shared" si="15"/>
        <v>0</v>
      </c>
      <c r="DE617" s="2084"/>
      <c r="DF617" s="2084"/>
      <c r="DG617" s="2084"/>
      <c r="DH617" s="2084"/>
    </row>
    <row r="618" spans="1:112" s="9" customFormat="1" ht="12.75" customHeight="1">
      <c r="A618" s="17"/>
      <c r="B618" s="17" t="s">
        <v>390</v>
      </c>
      <c r="C618" s="17"/>
      <c r="D618" s="17"/>
      <c r="E618" s="17"/>
      <c r="F618" s="17"/>
      <c r="G618" s="1677"/>
      <c r="H618" s="1677"/>
      <c r="I618" s="1677"/>
      <c r="J618" s="1677"/>
      <c r="K618" s="1677"/>
      <c r="L618" s="1677"/>
      <c r="M618" s="17"/>
      <c r="N618" s="17"/>
      <c r="O618" s="160" t="s">
        <v>445</v>
      </c>
      <c r="P618" s="1613"/>
      <c r="Q618" s="1613"/>
      <c r="R618" s="1613"/>
      <c r="S618" s="17"/>
      <c r="T618" s="17"/>
      <c r="U618" s="17" t="s">
        <v>390</v>
      </c>
      <c r="V618" s="17"/>
      <c r="W618" s="17"/>
      <c r="X618" s="17"/>
      <c r="Y618" s="17"/>
      <c r="Z618" s="1677"/>
      <c r="AA618" s="1677"/>
      <c r="AB618" s="1677"/>
      <c r="AC618" s="1677"/>
      <c r="AD618" s="1677"/>
      <c r="AE618" s="1677"/>
      <c r="AF618" s="17"/>
      <c r="AG618" s="17"/>
      <c r="AH618" s="160" t="s">
        <v>445</v>
      </c>
      <c r="AI618" s="1613"/>
      <c r="AJ618" s="1613"/>
      <c r="AK618" s="1613"/>
      <c r="AL618" s="17"/>
      <c r="AM618" s="72"/>
      <c r="AN618" s="72"/>
      <c r="AO618" s="72"/>
      <c r="AP618" s="72"/>
      <c r="AQ618" s="72"/>
      <c r="AR618" s="1789">
        <f t="shared" si="0"/>
        <v>1</v>
      </c>
      <c r="AS618" s="1790"/>
      <c r="AT618" s="1792">
        <f t="shared" si="1"/>
        <v>4</v>
      </c>
      <c r="AU618" s="1793"/>
      <c r="AV618" s="1789">
        <f t="shared" si="2"/>
        <v>0</v>
      </c>
      <c r="AW618" s="1790"/>
      <c r="AX618" s="1792">
        <f t="shared" si="3"/>
        <v>0</v>
      </c>
      <c r="AY618" s="1793"/>
      <c r="AZ618" s="72"/>
      <c r="BA618" s="1787">
        <f t="shared" si="4"/>
        <v>0</v>
      </c>
      <c r="BB618" s="1787"/>
      <c r="BC618" s="1787"/>
      <c r="BD618" s="1787"/>
      <c r="BE618" s="1787"/>
      <c r="BF618" s="1787">
        <f t="shared" si="5"/>
        <v>0</v>
      </c>
      <c r="BG618" s="1787"/>
      <c r="BH618" s="1787"/>
      <c r="BI618" s="1787"/>
      <c r="BJ618" s="1787"/>
      <c r="BK618" s="1787">
        <f t="shared" si="6"/>
        <v>0</v>
      </c>
      <c r="BL618" s="1787"/>
      <c r="BM618" s="1787"/>
      <c r="BN618" s="1787"/>
      <c r="BO618" s="1787"/>
      <c r="BP618" s="1787">
        <f t="shared" si="7"/>
        <v>4</v>
      </c>
      <c r="BQ618" s="1787"/>
      <c r="BR618" s="1787"/>
      <c r="BS618" s="1787"/>
      <c r="BT618" s="1787"/>
      <c r="BU618" s="1787">
        <f t="shared" si="8"/>
        <v>0</v>
      </c>
      <c r="BV618" s="1787"/>
      <c r="BW618" s="1787"/>
      <c r="BX618" s="1787"/>
      <c r="BY618" s="1787"/>
      <c r="BZ618" s="1787">
        <f t="shared" si="9"/>
        <v>0</v>
      </c>
      <c r="CA618" s="1787"/>
      <c r="CB618" s="1787"/>
      <c r="CC618" s="1787"/>
      <c r="CD618" s="1787"/>
      <c r="CE618" s="2084">
        <f t="shared" si="10"/>
        <v>0</v>
      </c>
      <c r="CF618" s="2084"/>
      <c r="CG618" s="2084"/>
      <c r="CH618" s="2084"/>
      <c r="CI618" s="2084"/>
      <c r="CJ618" s="2084">
        <f t="shared" si="11"/>
        <v>0</v>
      </c>
      <c r="CK618" s="2084"/>
      <c r="CL618" s="2084"/>
      <c r="CM618" s="2084"/>
      <c r="CN618" s="2084"/>
      <c r="CO618" s="2084">
        <f t="shared" si="12"/>
        <v>0</v>
      </c>
      <c r="CP618" s="2084"/>
      <c r="CQ618" s="2084"/>
      <c r="CR618" s="2084"/>
      <c r="CS618" s="2084"/>
      <c r="CT618" s="2084">
        <f t="shared" si="13"/>
        <v>0</v>
      </c>
      <c r="CU618" s="2084"/>
      <c r="CV618" s="2084"/>
      <c r="CW618" s="2084"/>
      <c r="CX618" s="2084"/>
      <c r="CY618" s="2084">
        <f t="shared" si="14"/>
        <v>0</v>
      </c>
      <c r="CZ618" s="2084"/>
      <c r="DA618" s="2084"/>
      <c r="DB618" s="2084"/>
      <c r="DC618" s="2084"/>
      <c r="DD618" s="2084">
        <f t="shared" si="15"/>
        <v>0</v>
      </c>
      <c r="DE618" s="2084"/>
      <c r="DF618" s="2084"/>
      <c r="DG618" s="2084"/>
      <c r="DH618" s="2084"/>
    </row>
    <row r="619" spans="1:112" s="9" customFormat="1" ht="12.75" customHeight="1">
      <c r="A619" s="17"/>
      <c r="B619" s="17" t="s">
        <v>703</v>
      </c>
      <c r="C619" s="17"/>
      <c r="D619" s="17"/>
      <c r="E619" s="17"/>
      <c r="F619" s="17"/>
      <c r="G619" s="17"/>
      <c r="H619" s="1615"/>
      <c r="I619" s="1615"/>
      <c r="J619" s="1615"/>
      <c r="K619" s="1615"/>
      <c r="L619" s="1615"/>
      <c r="M619" s="1615"/>
      <c r="N619" s="1615"/>
      <c r="O619" s="1615"/>
      <c r="P619" s="1615"/>
      <c r="Q619" s="1615"/>
      <c r="R619" s="1615"/>
      <c r="S619" s="17"/>
      <c r="T619" s="17"/>
      <c r="U619" s="17" t="s">
        <v>703</v>
      </c>
      <c r="V619" s="17"/>
      <c r="W619" s="17"/>
      <c r="X619" s="17"/>
      <c r="Y619" s="17"/>
      <c r="Z619" s="17"/>
      <c r="AA619" s="1615"/>
      <c r="AB619" s="1615"/>
      <c r="AC619" s="1615"/>
      <c r="AD619" s="1615"/>
      <c r="AE619" s="1615"/>
      <c r="AF619" s="1615"/>
      <c r="AG619" s="1615"/>
      <c r="AH619" s="1615"/>
      <c r="AI619" s="1615"/>
      <c r="AJ619" s="1615"/>
      <c r="AK619" s="1615"/>
      <c r="AL619" s="17"/>
      <c r="AM619" s="72"/>
      <c r="AN619" s="72"/>
      <c r="AO619" s="72"/>
      <c r="AP619" s="72"/>
      <c r="AQ619" s="72"/>
      <c r="AR619" s="1789">
        <f t="shared" si="0"/>
        <v>0</v>
      </c>
      <c r="AS619" s="1790"/>
      <c r="AT619" s="1792">
        <f t="shared" si="1"/>
        <v>0</v>
      </c>
      <c r="AU619" s="1793"/>
      <c r="AV619" s="1789">
        <f t="shared" si="2"/>
        <v>0</v>
      </c>
      <c r="AW619" s="1790"/>
      <c r="AX619" s="1792">
        <f t="shared" si="3"/>
        <v>0</v>
      </c>
      <c r="AY619" s="1793"/>
      <c r="AZ619" s="72"/>
      <c r="BA619" s="1787">
        <f t="shared" si="4"/>
        <v>0</v>
      </c>
      <c r="BB619" s="1787"/>
      <c r="BC619" s="1787"/>
      <c r="BD619" s="1787"/>
      <c r="BE619" s="1787"/>
      <c r="BF619" s="1787">
        <f t="shared" si="5"/>
        <v>0</v>
      </c>
      <c r="BG619" s="1787"/>
      <c r="BH619" s="1787"/>
      <c r="BI619" s="1787"/>
      <c r="BJ619" s="1787"/>
      <c r="BK619" s="1787">
        <f t="shared" si="6"/>
        <v>0</v>
      </c>
      <c r="BL619" s="1787"/>
      <c r="BM619" s="1787"/>
      <c r="BN619" s="1787"/>
      <c r="BO619" s="1787"/>
      <c r="BP619" s="1787">
        <f t="shared" si="7"/>
        <v>8</v>
      </c>
      <c r="BQ619" s="1787"/>
      <c r="BR619" s="1787"/>
      <c r="BS619" s="1787"/>
      <c r="BT619" s="1787"/>
      <c r="BU619" s="1787">
        <f t="shared" si="8"/>
        <v>0</v>
      </c>
      <c r="BV619" s="1787"/>
      <c r="BW619" s="1787"/>
      <c r="BX619" s="1787"/>
      <c r="BY619" s="1787"/>
      <c r="BZ619" s="1787">
        <f t="shared" si="9"/>
        <v>0</v>
      </c>
      <c r="CA619" s="1787"/>
      <c r="CB619" s="1787"/>
      <c r="CC619" s="1787"/>
      <c r="CD619" s="1787"/>
      <c r="CE619" s="2084">
        <f t="shared" si="10"/>
        <v>0</v>
      </c>
      <c r="CF619" s="2084"/>
      <c r="CG619" s="2084"/>
      <c r="CH619" s="2084"/>
      <c r="CI619" s="2084"/>
      <c r="CJ619" s="2084">
        <f t="shared" si="11"/>
        <v>0</v>
      </c>
      <c r="CK619" s="2084"/>
      <c r="CL619" s="2084"/>
      <c r="CM619" s="2084"/>
      <c r="CN619" s="2084"/>
      <c r="CO619" s="2084">
        <f t="shared" si="12"/>
        <v>0</v>
      </c>
      <c r="CP619" s="2084"/>
      <c r="CQ619" s="2084"/>
      <c r="CR619" s="2084"/>
      <c r="CS619" s="2084"/>
      <c r="CT619" s="2084">
        <f t="shared" si="13"/>
        <v>0</v>
      </c>
      <c r="CU619" s="2084"/>
      <c r="CV619" s="2084"/>
      <c r="CW619" s="2084"/>
      <c r="CX619" s="2084"/>
      <c r="CY619" s="2084">
        <f t="shared" si="14"/>
        <v>0</v>
      </c>
      <c r="CZ619" s="2084"/>
      <c r="DA619" s="2084"/>
      <c r="DB619" s="2084"/>
      <c r="DC619" s="2084"/>
      <c r="DD619" s="2084">
        <f t="shared" si="15"/>
        <v>0</v>
      </c>
      <c r="DE619" s="2084"/>
      <c r="DF619" s="2084"/>
      <c r="DG619" s="2084"/>
      <c r="DH619" s="2084"/>
    </row>
    <row r="620" spans="1:112" s="9" customFormat="1" ht="12.75" customHeight="1">
      <c r="A620" s="17"/>
      <c r="B620" s="17" t="s">
        <v>705</v>
      </c>
      <c r="C620" s="17"/>
      <c r="D620" s="17"/>
      <c r="E620" s="17"/>
      <c r="F620" s="17"/>
      <c r="G620" s="17"/>
      <c r="H620" s="17"/>
      <c r="I620" s="17"/>
      <c r="J620" s="17"/>
      <c r="K620" s="17"/>
      <c r="L620" s="17"/>
      <c r="M620" s="17"/>
      <c r="N620" s="1604" t="s">
        <v>826</v>
      </c>
      <c r="O620" s="1604"/>
      <c r="P620" s="17"/>
      <c r="Q620" s="17"/>
      <c r="R620" s="17"/>
      <c r="S620" s="17"/>
      <c r="T620" s="17"/>
      <c r="U620" s="17" t="s">
        <v>705</v>
      </c>
      <c r="V620" s="17"/>
      <c r="W620" s="17"/>
      <c r="X620" s="17"/>
      <c r="Y620" s="17"/>
      <c r="Z620" s="17"/>
      <c r="AA620" s="17"/>
      <c r="AB620" s="17"/>
      <c r="AC620" s="17"/>
      <c r="AD620" s="17"/>
      <c r="AE620" s="17"/>
      <c r="AF620" s="17"/>
      <c r="AG620" s="1604" t="s">
        <v>826</v>
      </c>
      <c r="AH620" s="1604"/>
      <c r="AI620" s="17"/>
      <c r="AJ620" s="17"/>
      <c r="AK620" s="17"/>
      <c r="AL620" s="17"/>
      <c r="AM620" s="72"/>
      <c r="AN620" s="72"/>
      <c r="AO620" s="72"/>
      <c r="AP620" s="72"/>
      <c r="AQ620" s="72"/>
      <c r="AR620" s="1789">
        <f t="shared" si="0"/>
        <v>0</v>
      </c>
      <c r="AS620" s="1790"/>
      <c r="AT620" s="1792">
        <f t="shared" si="1"/>
        <v>0</v>
      </c>
      <c r="AU620" s="1793"/>
      <c r="AV620" s="1789">
        <f t="shared" si="2"/>
        <v>0</v>
      </c>
      <c r="AW620" s="1790"/>
      <c r="AX620" s="1792">
        <f t="shared" si="3"/>
        <v>0</v>
      </c>
      <c r="AY620" s="1793"/>
      <c r="AZ620" s="72"/>
      <c r="BA620" s="1787">
        <f t="shared" si="4"/>
        <v>0</v>
      </c>
      <c r="BB620" s="1787"/>
      <c r="BC620" s="1787"/>
      <c r="BD620" s="1787"/>
      <c r="BE620" s="1787"/>
      <c r="BF620" s="1787">
        <f t="shared" si="5"/>
        <v>0</v>
      </c>
      <c r="BG620" s="1787"/>
      <c r="BH620" s="1787"/>
      <c r="BI620" s="1787"/>
      <c r="BJ620" s="1787"/>
      <c r="BK620" s="1787">
        <f t="shared" si="6"/>
        <v>0</v>
      </c>
      <c r="BL620" s="1787"/>
      <c r="BM620" s="1787"/>
      <c r="BN620" s="1787"/>
      <c r="BO620" s="1787"/>
      <c r="BP620" s="1787">
        <f t="shared" si="7"/>
        <v>0</v>
      </c>
      <c r="BQ620" s="1787"/>
      <c r="BR620" s="1787"/>
      <c r="BS620" s="1787"/>
      <c r="BT620" s="1787"/>
      <c r="BU620" s="1787">
        <f t="shared" si="8"/>
        <v>0</v>
      </c>
      <c r="BV620" s="1787"/>
      <c r="BW620" s="1787"/>
      <c r="BX620" s="1787"/>
      <c r="BY620" s="1787"/>
      <c r="BZ620" s="1787">
        <f t="shared" si="9"/>
        <v>0</v>
      </c>
      <c r="CA620" s="1787"/>
      <c r="CB620" s="1787"/>
      <c r="CC620" s="1787"/>
      <c r="CD620" s="1787"/>
      <c r="CE620" s="2084">
        <f t="shared" si="10"/>
        <v>0</v>
      </c>
      <c r="CF620" s="2084"/>
      <c r="CG620" s="2084"/>
      <c r="CH620" s="2084"/>
      <c r="CI620" s="2084"/>
      <c r="CJ620" s="2084">
        <f t="shared" si="11"/>
        <v>0</v>
      </c>
      <c r="CK620" s="2084"/>
      <c r="CL620" s="2084"/>
      <c r="CM620" s="2084"/>
      <c r="CN620" s="2084"/>
      <c r="CO620" s="2084">
        <f t="shared" si="12"/>
        <v>0</v>
      </c>
      <c r="CP620" s="2084"/>
      <c r="CQ620" s="2084"/>
      <c r="CR620" s="2084"/>
      <c r="CS620" s="2084"/>
      <c r="CT620" s="2084">
        <f t="shared" si="13"/>
        <v>0</v>
      </c>
      <c r="CU620" s="2084"/>
      <c r="CV620" s="2084"/>
      <c r="CW620" s="2084"/>
      <c r="CX620" s="2084"/>
      <c r="CY620" s="2084">
        <f t="shared" si="14"/>
        <v>0</v>
      </c>
      <c r="CZ620" s="2084"/>
      <c r="DA620" s="2084"/>
      <c r="DB620" s="2084"/>
      <c r="DC620" s="2084"/>
      <c r="DD620" s="2084">
        <f t="shared" si="15"/>
        <v>0</v>
      </c>
      <c r="DE620" s="2084"/>
      <c r="DF620" s="2084"/>
      <c r="DG620" s="2084"/>
      <c r="DH620" s="2084"/>
    </row>
    <row r="621" spans="1:112" ht="12.75" customHeight="1">
      <c r="AM621" s="72"/>
      <c r="AN621" s="72"/>
      <c r="AO621" s="72"/>
      <c r="AP621" s="72"/>
      <c r="AQ621" s="72"/>
      <c r="AR621" s="1789">
        <f t="shared" si="0"/>
        <v>0</v>
      </c>
      <c r="AS621" s="1790"/>
      <c r="AT621" s="1792">
        <f t="shared" si="1"/>
        <v>0</v>
      </c>
      <c r="AU621" s="1793"/>
      <c r="AV621" s="1789">
        <f t="shared" si="2"/>
        <v>0</v>
      </c>
      <c r="AW621" s="1790"/>
      <c r="AX621" s="1792">
        <f t="shared" si="3"/>
        <v>0</v>
      </c>
      <c r="AY621" s="1793"/>
      <c r="AZ621" s="72"/>
      <c r="BA621" s="1787">
        <f t="shared" si="4"/>
        <v>0</v>
      </c>
      <c r="BB621" s="1787"/>
      <c r="BC621" s="1787"/>
      <c r="BD621" s="1787"/>
      <c r="BE621" s="1787"/>
      <c r="BF621" s="1787">
        <f t="shared" si="5"/>
        <v>0</v>
      </c>
      <c r="BG621" s="1787"/>
      <c r="BH621" s="1787"/>
      <c r="BI621" s="1787"/>
      <c r="BJ621" s="1787"/>
      <c r="BK621" s="1787">
        <f t="shared" si="6"/>
        <v>0</v>
      </c>
      <c r="BL621" s="1787"/>
      <c r="BM621" s="1787"/>
      <c r="BN621" s="1787"/>
      <c r="BO621" s="1787"/>
      <c r="BP621" s="1787">
        <f t="shared" si="7"/>
        <v>0</v>
      </c>
      <c r="BQ621" s="1787"/>
      <c r="BR621" s="1787"/>
      <c r="BS621" s="1787"/>
      <c r="BT621" s="1787"/>
      <c r="BU621" s="1787">
        <f t="shared" si="8"/>
        <v>0</v>
      </c>
      <c r="BV621" s="1787"/>
      <c r="BW621" s="1787"/>
      <c r="BX621" s="1787"/>
      <c r="BY621" s="1787"/>
      <c r="BZ621" s="1787">
        <f t="shared" si="9"/>
        <v>0</v>
      </c>
      <c r="CA621" s="1787"/>
      <c r="CB621" s="1787"/>
      <c r="CC621" s="1787"/>
      <c r="CD621" s="1787"/>
      <c r="CE621" s="2084">
        <f t="shared" si="10"/>
        <v>0</v>
      </c>
      <c r="CF621" s="2084"/>
      <c r="CG621" s="2084"/>
      <c r="CH621" s="2084"/>
      <c r="CI621" s="2084"/>
      <c r="CJ621" s="2084">
        <f t="shared" si="11"/>
        <v>0</v>
      </c>
      <c r="CK621" s="2084"/>
      <c r="CL621" s="2084"/>
      <c r="CM621" s="2084"/>
      <c r="CN621" s="2084"/>
      <c r="CO621" s="2084">
        <f t="shared" si="12"/>
        <v>0</v>
      </c>
      <c r="CP621" s="2084"/>
      <c r="CQ621" s="2084"/>
      <c r="CR621" s="2084"/>
      <c r="CS621" s="2084"/>
      <c r="CT621" s="2084">
        <f t="shared" si="13"/>
        <v>0</v>
      </c>
      <c r="CU621" s="2084"/>
      <c r="CV621" s="2084"/>
      <c r="CW621" s="2084"/>
      <c r="CX621" s="2084"/>
      <c r="CY621" s="2084">
        <f t="shared" si="14"/>
        <v>0</v>
      </c>
      <c r="CZ621" s="2084"/>
      <c r="DA621" s="2084"/>
      <c r="DB621" s="2084"/>
      <c r="DC621" s="2084"/>
      <c r="DD621" s="2084">
        <f t="shared" si="15"/>
        <v>0</v>
      </c>
      <c r="DE621" s="2084"/>
      <c r="DF621" s="2084"/>
      <c r="DG621" s="2084"/>
      <c r="DH621" s="2084"/>
    </row>
    <row r="622" spans="1:112" ht="12.75" customHeight="1">
      <c r="A622" s="2105" t="s">
        <v>265</v>
      </c>
      <c r="B622" s="2105"/>
      <c r="C622" s="2105"/>
      <c r="D622" s="2105"/>
      <c r="E622" s="2105"/>
      <c r="F622" s="2105"/>
      <c r="G622" s="2105"/>
      <c r="H622" s="2105"/>
      <c r="I622" s="2105"/>
      <c r="J622" s="2105"/>
      <c r="K622" s="2105"/>
      <c r="L622" s="2105"/>
      <c r="M622" s="2105"/>
      <c r="N622" s="2105"/>
      <c r="O622" s="2105"/>
      <c r="P622" s="2105"/>
      <c r="Q622" s="2105"/>
      <c r="R622" s="2105"/>
      <c r="S622" s="2105"/>
      <c r="T622" s="2105"/>
      <c r="U622" s="2105"/>
      <c r="V622" s="2105"/>
      <c r="W622" s="2105"/>
      <c r="X622" s="2105"/>
      <c r="Y622" s="2105"/>
      <c r="Z622" s="2105"/>
      <c r="AA622" s="2105"/>
      <c r="AB622" s="2105"/>
      <c r="AC622" s="2105"/>
      <c r="AD622" s="2105"/>
      <c r="AE622" s="2105"/>
      <c r="AF622" s="2105"/>
      <c r="AG622" s="2105"/>
      <c r="AH622" s="2105"/>
      <c r="AI622" s="2105"/>
      <c r="AJ622" s="2105"/>
      <c r="AK622" s="2105"/>
      <c r="AL622" s="2105"/>
      <c r="AM622" s="72"/>
      <c r="AN622" s="72"/>
      <c r="AO622" s="72"/>
      <c r="AP622" s="72"/>
      <c r="AQ622" s="72"/>
      <c r="AR622" s="1789">
        <f t="shared" si="0"/>
        <v>0</v>
      </c>
      <c r="AS622" s="1790"/>
      <c r="AT622" s="1792">
        <f t="shared" si="1"/>
        <v>0</v>
      </c>
      <c r="AU622" s="1793"/>
      <c r="AV622" s="1789">
        <f t="shared" si="2"/>
        <v>0</v>
      </c>
      <c r="AW622" s="1790"/>
      <c r="AX622" s="1792">
        <f t="shared" si="3"/>
        <v>0</v>
      </c>
      <c r="AY622" s="1793"/>
      <c r="AZ622" s="72"/>
      <c r="BA622" s="1787">
        <f t="shared" si="4"/>
        <v>0</v>
      </c>
      <c r="BB622" s="1787"/>
      <c r="BC622" s="1787"/>
      <c r="BD622" s="1787"/>
      <c r="BE622" s="1787"/>
      <c r="BF622" s="1787">
        <f t="shared" si="5"/>
        <v>0</v>
      </c>
      <c r="BG622" s="1787"/>
      <c r="BH622" s="1787"/>
      <c r="BI622" s="1787"/>
      <c r="BJ622" s="1787"/>
      <c r="BK622" s="1787">
        <f t="shared" si="6"/>
        <v>0</v>
      </c>
      <c r="BL622" s="1787"/>
      <c r="BM622" s="1787"/>
      <c r="BN622" s="1787"/>
      <c r="BO622" s="1787"/>
      <c r="BP622" s="1787">
        <f t="shared" si="7"/>
        <v>0</v>
      </c>
      <c r="BQ622" s="1787"/>
      <c r="BR622" s="1787"/>
      <c r="BS622" s="1787"/>
      <c r="BT622" s="1787"/>
      <c r="BU622" s="1787">
        <f t="shared" si="8"/>
        <v>0</v>
      </c>
      <c r="BV622" s="1787"/>
      <c r="BW622" s="1787"/>
      <c r="BX622" s="1787"/>
      <c r="BY622" s="1787"/>
      <c r="BZ622" s="1787">
        <f t="shared" si="9"/>
        <v>0</v>
      </c>
      <c r="CA622" s="1787"/>
      <c r="CB622" s="1787"/>
      <c r="CC622" s="1787"/>
      <c r="CD622" s="1787"/>
      <c r="CE622" s="2084">
        <f t="shared" si="10"/>
        <v>0</v>
      </c>
      <c r="CF622" s="2084"/>
      <c r="CG622" s="2084"/>
      <c r="CH622" s="2084"/>
      <c r="CI622" s="2084"/>
      <c r="CJ622" s="2084">
        <f t="shared" si="11"/>
        <v>0</v>
      </c>
      <c r="CK622" s="2084"/>
      <c r="CL622" s="2084"/>
      <c r="CM622" s="2084"/>
      <c r="CN622" s="2084"/>
      <c r="CO622" s="2084">
        <f t="shared" si="12"/>
        <v>0</v>
      </c>
      <c r="CP622" s="2084"/>
      <c r="CQ622" s="2084"/>
      <c r="CR622" s="2084"/>
      <c r="CS622" s="2084"/>
      <c r="CT622" s="2084">
        <f t="shared" si="13"/>
        <v>0</v>
      </c>
      <c r="CU622" s="2084"/>
      <c r="CV622" s="2084"/>
      <c r="CW622" s="2084"/>
      <c r="CX622" s="2084"/>
      <c r="CY622" s="2084">
        <f t="shared" si="14"/>
        <v>0</v>
      </c>
      <c r="CZ622" s="2084"/>
      <c r="DA622" s="2084"/>
      <c r="DB622" s="2084"/>
      <c r="DC622" s="2084"/>
      <c r="DD622" s="2084">
        <f t="shared" si="15"/>
        <v>0</v>
      </c>
      <c r="DE622" s="2084"/>
      <c r="DF622" s="2084"/>
      <c r="DG622" s="2084"/>
      <c r="DH622" s="2084"/>
    </row>
    <row r="623" spans="1:112" ht="12.75" customHeight="1" thickBot="1">
      <c r="A623" s="1482"/>
      <c r="B623" s="1482"/>
      <c r="C623" s="1482"/>
      <c r="D623" s="1482"/>
      <c r="E623" s="1482"/>
      <c r="F623" s="1482"/>
      <c r="G623" s="1482"/>
      <c r="H623" s="1482"/>
      <c r="I623" s="1482"/>
      <c r="J623" s="1482"/>
      <c r="K623" s="1482"/>
      <c r="L623" s="1482"/>
      <c r="M623" s="1482"/>
      <c r="N623" s="1482"/>
      <c r="O623" s="1482"/>
      <c r="P623" s="1482"/>
      <c r="Q623" s="1482"/>
      <c r="R623" s="1482"/>
      <c r="S623" s="1482"/>
      <c r="T623" s="1482"/>
      <c r="U623" s="1482"/>
      <c r="V623" s="1482"/>
      <c r="W623" s="1482"/>
      <c r="X623" s="1482"/>
      <c r="Y623" s="1482"/>
      <c r="Z623" s="1482"/>
      <c r="AA623" s="1482"/>
      <c r="AB623" s="1482"/>
      <c r="AC623" s="1482"/>
      <c r="AD623" s="1482"/>
      <c r="AE623" s="1482"/>
      <c r="AF623" s="1482"/>
      <c r="AG623" s="1482"/>
      <c r="AH623" s="1482"/>
      <c r="AI623" s="1482"/>
      <c r="AJ623" s="1482"/>
      <c r="AK623" s="1482"/>
      <c r="AL623" s="1482"/>
      <c r="AM623" s="72"/>
      <c r="AN623" s="72"/>
      <c r="AO623" s="72"/>
      <c r="AP623" s="72"/>
      <c r="AQ623" s="72"/>
      <c r="AR623" s="1789">
        <f t="shared" si="0"/>
        <v>0</v>
      </c>
      <c r="AS623" s="1790"/>
      <c r="AT623" s="1792">
        <f t="shared" si="1"/>
        <v>0</v>
      </c>
      <c r="AU623" s="1793"/>
      <c r="AV623" s="1789">
        <f t="shared" si="2"/>
        <v>0</v>
      </c>
      <c r="AW623" s="1790"/>
      <c r="AX623" s="1792">
        <f t="shared" si="3"/>
        <v>0</v>
      </c>
      <c r="AY623" s="1793"/>
      <c r="AZ623" s="72"/>
      <c r="BA623" s="1787">
        <f t="shared" si="4"/>
        <v>0</v>
      </c>
      <c r="BB623" s="1787"/>
      <c r="BC623" s="1787"/>
      <c r="BD623" s="1787"/>
      <c r="BE623" s="1787"/>
      <c r="BF623" s="1787">
        <f t="shared" si="5"/>
        <v>0</v>
      </c>
      <c r="BG623" s="1787"/>
      <c r="BH623" s="1787"/>
      <c r="BI623" s="1787"/>
      <c r="BJ623" s="1787"/>
      <c r="BK623" s="1787">
        <f t="shared" si="6"/>
        <v>0</v>
      </c>
      <c r="BL623" s="1787"/>
      <c r="BM623" s="1787"/>
      <c r="BN623" s="1787"/>
      <c r="BO623" s="1787"/>
      <c r="BP623" s="1787">
        <f t="shared" si="7"/>
        <v>0</v>
      </c>
      <c r="BQ623" s="1787"/>
      <c r="BR623" s="1787"/>
      <c r="BS623" s="1787"/>
      <c r="BT623" s="1787"/>
      <c r="BU623" s="1787">
        <f t="shared" si="8"/>
        <v>0</v>
      </c>
      <c r="BV623" s="1787"/>
      <c r="BW623" s="1787"/>
      <c r="BX623" s="1787"/>
      <c r="BY623" s="1787"/>
      <c r="BZ623" s="1787">
        <f t="shared" si="9"/>
        <v>0</v>
      </c>
      <c r="CA623" s="1787"/>
      <c r="CB623" s="1787"/>
      <c r="CC623" s="1787"/>
      <c r="CD623" s="1787"/>
      <c r="CE623" s="2084">
        <f t="shared" si="10"/>
        <v>0</v>
      </c>
      <c r="CF623" s="2084"/>
      <c r="CG623" s="2084"/>
      <c r="CH623" s="2084"/>
      <c r="CI623" s="2084"/>
      <c r="CJ623" s="2084">
        <f t="shared" si="11"/>
        <v>0</v>
      </c>
      <c r="CK623" s="2084"/>
      <c r="CL623" s="2084"/>
      <c r="CM623" s="2084"/>
      <c r="CN623" s="2084"/>
      <c r="CO623" s="2084">
        <f t="shared" si="12"/>
        <v>0</v>
      </c>
      <c r="CP623" s="2084"/>
      <c r="CQ623" s="2084"/>
      <c r="CR623" s="2084"/>
      <c r="CS623" s="2084"/>
      <c r="CT623" s="2084">
        <f t="shared" si="13"/>
        <v>0</v>
      </c>
      <c r="CU623" s="2084"/>
      <c r="CV623" s="2084"/>
      <c r="CW623" s="2084"/>
      <c r="CX623" s="2084"/>
      <c r="CY623" s="2084">
        <f t="shared" si="14"/>
        <v>0</v>
      </c>
      <c r="CZ623" s="2084"/>
      <c r="DA623" s="2084"/>
      <c r="DB623" s="2084"/>
      <c r="DC623" s="2084"/>
      <c r="DD623" s="2084">
        <f t="shared" si="15"/>
        <v>0</v>
      </c>
      <c r="DE623" s="2084"/>
      <c r="DF623" s="2084"/>
      <c r="DG623" s="2084"/>
      <c r="DH623" s="2084"/>
    </row>
    <row r="624" spans="1:112" ht="12.75" customHeight="1" thickTop="1">
      <c r="A624" s="37"/>
      <c r="B624" s="37"/>
      <c r="C624" s="37"/>
      <c r="D624" s="37"/>
      <c r="E624" s="37"/>
      <c r="F624" s="37"/>
      <c r="G624" s="3"/>
      <c r="H624" s="37"/>
      <c r="AM624" s="72"/>
      <c r="AN624" s="72"/>
      <c r="AO624" s="72"/>
      <c r="AP624" s="72"/>
      <c r="AQ624" s="72"/>
      <c r="AR624" s="1789">
        <f t="shared" si="0"/>
        <v>0</v>
      </c>
      <c r="AS624" s="1790"/>
      <c r="AT624" s="1792">
        <f t="shared" si="1"/>
        <v>0</v>
      </c>
      <c r="AU624" s="1793"/>
      <c r="AV624" s="1789">
        <f t="shared" si="2"/>
        <v>0</v>
      </c>
      <c r="AW624" s="1790"/>
      <c r="AX624" s="1792">
        <f t="shared" si="3"/>
        <v>0</v>
      </c>
      <c r="AY624" s="1793"/>
      <c r="AZ624" s="72"/>
      <c r="BA624" s="1787">
        <f t="shared" si="4"/>
        <v>0</v>
      </c>
      <c r="BB624" s="1787"/>
      <c r="BC624" s="1787"/>
      <c r="BD624" s="1787"/>
      <c r="BE624" s="1787"/>
      <c r="BF624" s="1787">
        <f t="shared" si="5"/>
        <v>0</v>
      </c>
      <c r="BG624" s="1787"/>
      <c r="BH624" s="1787"/>
      <c r="BI624" s="1787"/>
      <c r="BJ624" s="1787"/>
      <c r="BK624" s="1787">
        <f t="shared" si="6"/>
        <v>0</v>
      </c>
      <c r="BL624" s="1787"/>
      <c r="BM624" s="1787"/>
      <c r="BN624" s="1787"/>
      <c r="BO624" s="1787"/>
      <c r="BP624" s="1787">
        <f t="shared" si="7"/>
        <v>0</v>
      </c>
      <c r="BQ624" s="1787"/>
      <c r="BR624" s="1787"/>
      <c r="BS624" s="1787"/>
      <c r="BT624" s="1787"/>
      <c r="BU624" s="1787">
        <f t="shared" si="8"/>
        <v>0</v>
      </c>
      <c r="BV624" s="1787"/>
      <c r="BW624" s="1787"/>
      <c r="BX624" s="1787"/>
      <c r="BY624" s="1787"/>
      <c r="BZ624" s="1787">
        <f t="shared" si="9"/>
        <v>0</v>
      </c>
      <c r="CA624" s="1787"/>
      <c r="CB624" s="1787"/>
      <c r="CC624" s="1787"/>
      <c r="CD624" s="1787"/>
      <c r="CE624" s="2084">
        <f t="shared" si="10"/>
        <v>0</v>
      </c>
      <c r="CF624" s="2084"/>
      <c r="CG624" s="2084"/>
      <c r="CH624" s="2084"/>
      <c r="CI624" s="2084"/>
      <c r="CJ624" s="2084">
        <f t="shared" si="11"/>
        <v>0</v>
      </c>
      <c r="CK624" s="2084"/>
      <c r="CL624" s="2084"/>
      <c r="CM624" s="2084"/>
      <c r="CN624" s="2084"/>
      <c r="CO624" s="2084">
        <f t="shared" si="12"/>
        <v>0</v>
      </c>
      <c r="CP624" s="2084"/>
      <c r="CQ624" s="2084"/>
      <c r="CR624" s="2084"/>
      <c r="CS624" s="2084"/>
      <c r="CT624" s="2084">
        <f t="shared" si="13"/>
        <v>0</v>
      </c>
      <c r="CU624" s="2084"/>
      <c r="CV624" s="2084"/>
      <c r="CW624" s="2084"/>
      <c r="CX624" s="2084"/>
      <c r="CY624" s="2084">
        <f t="shared" si="14"/>
        <v>0</v>
      </c>
      <c r="CZ624" s="2084"/>
      <c r="DA624" s="2084"/>
      <c r="DB624" s="2084"/>
      <c r="DC624" s="2084"/>
      <c r="DD624" s="2084">
        <f t="shared" si="15"/>
        <v>0</v>
      </c>
      <c r="DE624" s="2084"/>
      <c r="DF624" s="2084"/>
      <c r="DG624" s="2084"/>
      <c r="DH624" s="2084"/>
    </row>
    <row r="625" spans="1:112" ht="12.75" customHeight="1">
      <c r="A625" s="63" t="s">
        <v>393</v>
      </c>
      <c r="B625" s="63"/>
      <c r="C625" s="63" t="s">
        <v>706</v>
      </c>
      <c r="AM625" s="72"/>
      <c r="AN625" s="72"/>
      <c r="AO625" s="72"/>
      <c r="AP625" s="72"/>
      <c r="AQ625" s="72"/>
      <c r="AR625" s="1789">
        <f t="shared" si="0"/>
        <v>0</v>
      </c>
      <c r="AS625" s="1790"/>
      <c r="AT625" s="1792">
        <f t="shared" si="1"/>
        <v>0</v>
      </c>
      <c r="AU625" s="1793"/>
      <c r="AV625" s="1789">
        <f t="shared" si="2"/>
        <v>0</v>
      </c>
      <c r="AW625" s="1790"/>
      <c r="AX625" s="1792">
        <f t="shared" si="3"/>
        <v>0</v>
      </c>
      <c r="AY625" s="1793"/>
      <c r="AZ625" s="72"/>
      <c r="BA625" s="1787">
        <f t="shared" si="4"/>
        <v>0</v>
      </c>
      <c r="BB625" s="1787"/>
      <c r="BC625" s="1787"/>
      <c r="BD625" s="1787"/>
      <c r="BE625" s="1787"/>
      <c r="BF625" s="1787">
        <f t="shared" si="5"/>
        <v>0</v>
      </c>
      <c r="BG625" s="1787"/>
      <c r="BH625" s="1787"/>
      <c r="BI625" s="1787"/>
      <c r="BJ625" s="1787"/>
      <c r="BK625" s="1787">
        <f t="shared" si="6"/>
        <v>0</v>
      </c>
      <c r="BL625" s="1787"/>
      <c r="BM625" s="1787"/>
      <c r="BN625" s="1787"/>
      <c r="BO625" s="1787"/>
      <c r="BP625" s="1787">
        <f t="shared" si="7"/>
        <v>0</v>
      </c>
      <c r="BQ625" s="1787"/>
      <c r="BR625" s="1787"/>
      <c r="BS625" s="1787"/>
      <c r="BT625" s="1787"/>
      <c r="BU625" s="1787">
        <f t="shared" si="8"/>
        <v>0</v>
      </c>
      <c r="BV625" s="1787"/>
      <c r="BW625" s="1787"/>
      <c r="BX625" s="1787"/>
      <c r="BY625" s="1787"/>
      <c r="BZ625" s="1787">
        <f t="shared" si="9"/>
        <v>0</v>
      </c>
      <c r="CA625" s="1787"/>
      <c r="CB625" s="1787"/>
      <c r="CC625" s="1787"/>
      <c r="CD625" s="1787"/>
      <c r="CE625" s="2084">
        <f t="shared" si="10"/>
        <v>0</v>
      </c>
      <c r="CF625" s="2084"/>
      <c r="CG625" s="2084"/>
      <c r="CH625" s="2084"/>
      <c r="CI625" s="2084"/>
      <c r="CJ625" s="2084">
        <f t="shared" si="11"/>
        <v>0</v>
      </c>
      <c r="CK625" s="2084"/>
      <c r="CL625" s="2084"/>
      <c r="CM625" s="2084"/>
      <c r="CN625" s="2084"/>
      <c r="CO625" s="2084">
        <f t="shared" si="12"/>
        <v>0</v>
      </c>
      <c r="CP625" s="2084"/>
      <c r="CQ625" s="2084"/>
      <c r="CR625" s="2084"/>
      <c r="CS625" s="2084"/>
      <c r="CT625" s="2084">
        <f t="shared" si="13"/>
        <v>0</v>
      </c>
      <c r="CU625" s="2084"/>
      <c r="CV625" s="2084"/>
      <c r="CW625" s="2084"/>
      <c r="CX625" s="2084"/>
      <c r="CY625" s="2084">
        <f t="shared" si="14"/>
        <v>0</v>
      </c>
      <c r="CZ625" s="2084"/>
      <c r="DA625" s="2084"/>
      <c r="DB625" s="2084"/>
      <c r="DC625" s="2084"/>
      <c r="DD625" s="2084">
        <f t="shared" si="15"/>
        <v>0</v>
      </c>
      <c r="DE625" s="2084"/>
      <c r="DF625" s="2084"/>
      <c r="DG625" s="2084"/>
      <c r="DH625" s="2084"/>
    </row>
    <row r="626" spans="1:112" ht="12.75" customHeight="1">
      <c r="A626" s="63"/>
      <c r="B626" s="63"/>
      <c r="C626" s="63"/>
      <c r="AM626" s="72"/>
      <c r="AN626" s="72"/>
      <c r="AO626" s="72"/>
      <c r="AP626" s="72"/>
      <c r="AQ626" s="72"/>
      <c r="AR626" s="1789">
        <f t="shared" si="0"/>
        <v>0</v>
      </c>
      <c r="AS626" s="1790"/>
      <c r="AT626" s="1792">
        <f t="shared" si="1"/>
        <v>0</v>
      </c>
      <c r="AU626" s="1793"/>
      <c r="AV626" s="1789">
        <f t="shared" si="2"/>
        <v>0</v>
      </c>
      <c r="AW626" s="1790"/>
      <c r="AX626" s="1792">
        <f t="shared" si="3"/>
        <v>0</v>
      </c>
      <c r="AY626" s="1793"/>
      <c r="AZ626" s="72"/>
      <c r="BA626" s="1787">
        <f t="shared" si="4"/>
        <v>0</v>
      </c>
      <c r="BB626" s="1787"/>
      <c r="BC626" s="1787"/>
      <c r="BD626" s="1787"/>
      <c r="BE626" s="1787"/>
      <c r="BF626" s="1787">
        <f t="shared" si="5"/>
        <v>0</v>
      </c>
      <c r="BG626" s="1787"/>
      <c r="BH626" s="1787"/>
      <c r="BI626" s="1787"/>
      <c r="BJ626" s="1787"/>
      <c r="BK626" s="1787">
        <f t="shared" si="6"/>
        <v>0</v>
      </c>
      <c r="BL626" s="1787"/>
      <c r="BM626" s="1787"/>
      <c r="BN626" s="1787"/>
      <c r="BO626" s="1787"/>
      <c r="BP626" s="1787">
        <f t="shared" si="7"/>
        <v>0</v>
      </c>
      <c r="BQ626" s="1787"/>
      <c r="BR626" s="1787"/>
      <c r="BS626" s="1787"/>
      <c r="BT626" s="1787"/>
      <c r="BU626" s="1787">
        <f t="shared" si="8"/>
        <v>0</v>
      </c>
      <c r="BV626" s="1787"/>
      <c r="BW626" s="1787"/>
      <c r="BX626" s="1787"/>
      <c r="BY626" s="1787"/>
      <c r="BZ626" s="1787">
        <f t="shared" si="9"/>
        <v>0</v>
      </c>
      <c r="CA626" s="1787"/>
      <c r="CB626" s="1787"/>
      <c r="CC626" s="1787"/>
      <c r="CD626" s="1787"/>
      <c r="CE626" s="2084">
        <f t="shared" si="10"/>
        <v>0</v>
      </c>
      <c r="CF626" s="2084"/>
      <c r="CG626" s="2084"/>
      <c r="CH626" s="2084"/>
      <c r="CI626" s="2084"/>
      <c r="CJ626" s="2084">
        <f t="shared" si="11"/>
        <v>0</v>
      </c>
      <c r="CK626" s="2084"/>
      <c r="CL626" s="2084"/>
      <c r="CM626" s="2084"/>
      <c r="CN626" s="2084"/>
      <c r="CO626" s="2084">
        <f t="shared" si="12"/>
        <v>0</v>
      </c>
      <c r="CP626" s="2084"/>
      <c r="CQ626" s="2084"/>
      <c r="CR626" s="2084"/>
      <c r="CS626" s="2084"/>
      <c r="CT626" s="2084">
        <f t="shared" si="13"/>
        <v>0</v>
      </c>
      <c r="CU626" s="2084"/>
      <c r="CV626" s="2084"/>
      <c r="CW626" s="2084"/>
      <c r="CX626" s="2084"/>
      <c r="CY626" s="2084">
        <f t="shared" si="14"/>
        <v>0</v>
      </c>
      <c r="CZ626" s="2084"/>
      <c r="DA626" s="2084"/>
      <c r="DB626" s="2084"/>
      <c r="DC626" s="2084"/>
      <c r="DD626" s="2084">
        <f t="shared" si="15"/>
        <v>0</v>
      </c>
      <c r="DE626" s="2084"/>
      <c r="DF626" s="2084"/>
      <c r="DG626" s="2084"/>
      <c r="DH626" s="2084"/>
    </row>
    <row r="627" spans="1:112" ht="12.75" customHeight="1">
      <c r="C627" s="62" t="s">
        <v>707</v>
      </c>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M627" s="72"/>
      <c r="AN627" s="72"/>
      <c r="AO627" s="72"/>
      <c r="AP627" s="72"/>
      <c r="AQ627" s="72"/>
      <c r="AR627" s="1789">
        <f t="shared" si="0"/>
        <v>0</v>
      </c>
      <c r="AS627" s="1790"/>
      <c r="AT627" s="1792">
        <f t="shared" si="1"/>
        <v>0</v>
      </c>
      <c r="AU627" s="1793"/>
      <c r="AV627" s="1789">
        <f t="shared" si="2"/>
        <v>0</v>
      </c>
      <c r="AW627" s="1790"/>
      <c r="AX627" s="1792">
        <f t="shared" si="3"/>
        <v>0</v>
      </c>
      <c r="AY627" s="1793"/>
      <c r="AZ627" s="72"/>
      <c r="BA627" s="1787">
        <f t="shared" si="4"/>
        <v>0</v>
      </c>
      <c r="BB627" s="1787"/>
      <c r="BC627" s="1787"/>
      <c r="BD627" s="1787"/>
      <c r="BE627" s="1787"/>
      <c r="BF627" s="1787">
        <f t="shared" si="5"/>
        <v>0</v>
      </c>
      <c r="BG627" s="1787"/>
      <c r="BH627" s="1787"/>
      <c r="BI627" s="1787"/>
      <c r="BJ627" s="1787"/>
      <c r="BK627" s="1787">
        <f t="shared" si="6"/>
        <v>0</v>
      </c>
      <c r="BL627" s="1787"/>
      <c r="BM627" s="1787"/>
      <c r="BN627" s="1787"/>
      <c r="BO627" s="1787"/>
      <c r="BP627" s="1787">
        <f t="shared" si="7"/>
        <v>0</v>
      </c>
      <c r="BQ627" s="1787"/>
      <c r="BR627" s="1787"/>
      <c r="BS627" s="1787"/>
      <c r="BT627" s="1787"/>
      <c r="BU627" s="1787">
        <f t="shared" si="8"/>
        <v>0</v>
      </c>
      <c r="BV627" s="1787"/>
      <c r="BW627" s="1787"/>
      <c r="BX627" s="1787"/>
      <c r="BY627" s="1787"/>
      <c r="BZ627" s="1787">
        <f t="shared" si="9"/>
        <v>0</v>
      </c>
      <c r="CA627" s="1787"/>
      <c r="CB627" s="1787"/>
      <c r="CC627" s="1787"/>
      <c r="CD627" s="1787"/>
      <c r="CE627" s="2084">
        <f t="shared" si="10"/>
        <v>0</v>
      </c>
      <c r="CF627" s="2084"/>
      <c r="CG627" s="2084"/>
      <c r="CH627" s="2084"/>
      <c r="CI627" s="2084"/>
      <c r="CJ627" s="2084">
        <f t="shared" si="11"/>
        <v>0</v>
      </c>
      <c r="CK627" s="2084"/>
      <c r="CL627" s="2084"/>
      <c r="CM627" s="2084"/>
      <c r="CN627" s="2084"/>
      <c r="CO627" s="2084">
        <f t="shared" si="12"/>
        <v>0</v>
      </c>
      <c r="CP627" s="2084"/>
      <c r="CQ627" s="2084"/>
      <c r="CR627" s="2084"/>
      <c r="CS627" s="2084"/>
      <c r="CT627" s="2084">
        <f t="shared" si="13"/>
        <v>0</v>
      </c>
      <c r="CU627" s="2084"/>
      <c r="CV627" s="2084"/>
      <c r="CW627" s="2084"/>
      <c r="CX627" s="2084"/>
      <c r="CY627" s="2084">
        <f t="shared" si="14"/>
        <v>0</v>
      </c>
      <c r="CZ627" s="2084"/>
      <c r="DA627" s="2084"/>
      <c r="DB627" s="2084"/>
      <c r="DC627" s="2084"/>
      <c r="DD627" s="2084">
        <f t="shared" si="15"/>
        <v>0</v>
      </c>
      <c r="DE627" s="2084"/>
      <c r="DF627" s="2084"/>
      <c r="DG627" s="2084"/>
      <c r="DH627" s="2084"/>
    </row>
    <row r="628" spans="1:112" ht="12.75" customHeight="1">
      <c r="C628" s="62"/>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M628" s="72"/>
      <c r="AN628" s="72"/>
      <c r="AO628" s="72"/>
      <c r="AP628" s="72"/>
      <c r="AQ628" s="72"/>
      <c r="AR628" s="1789">
        <f t="shared" si="0"/>
        <v>0</v>
      </c>
      <c r="AS628" s="1790"/>
      <c r="AT628" s="1792">
        <f t="shared" si="1"/>
        <v>0</v>
      </c>
      <c r="AU628" s="1793"/>
      <c r="AV628" s="1789">
        <f t="shared" si="2"/>
        <v>0</v>
      </c>
      <c r="AW628" s="1790"/>
      <c r="AX628" s="1792">
        <f t="shared" si="3"/>
        <v>0</v>
      </c>
      <c r="AY628" s="1793"/>
      <c r="AZ628" s="72"/>
      <c r="BA628" s="1787">
        <f t="shared" si="4"/>
        <v>0</v>
      </c>
      <c r="BB628" s="1787"/>
      <c r="BC628" s="1787"/>
      <c r="BD628" s="1787"/>
      <c r="BE628" s="1787"/>
      <c r="BF628" s="1787">
        <f t="shared" si="5"/>
        <v>0</v>
      </c>
      <c r="BG628" s="1787"/>
      <c r="BH628" s="1787"/>
      <c r="BI628" s="1787"/>
      <c r="BJ628" s="1787"/>
      <c r="BK628" s="1787">
        <f t="shared" si="6"/>
        <v>0</v>
      </c>
      <c r="BL628" s="1787"/>
      <c r="BM628" s="1787"/>
      <c r="BN628" s="1787"/>
      <c r="BO628" s="1787"/>
      <c r="BP628" s="1787">
        <f t="shared" si="7"/>
        <v>0</v>
      </c>
      <c r="BQ628" s="1787"/>
      <c r="BR628" s="1787"/>
      <c r="BS628" s="1787"/>
      <c r="BT628" s="1787"/>
      <c r="BU628" s="1787">
        <f t="shared" si="8"/>
        <v>0</v>
      </c>
      <c r="BV628" s="1787"/>
      <c r="BW628" s="1787"/>
      <c r="BX628" s="1787"/>
      <c r="BY628" s="1787"/>
      <c r="BZ628" s="1787">
        <f t="shared" si="9"/>
        <v>0</v>
      </c>
      <c r="CA628" s="1787"/>
      <c r="CB628" s="1787"/>
      <c r="CC628" s="1787"/>
      <c r="CD628" s="1787"/>
      <c r="CE628" s="2084">
        <f t="shared" si="10"/>
        <v>0</v>
      </c>
      <c r="CF628" s="2084"/>
      <c r="CG628" s="2084"/>
      <c r="CH628" s="2084"/>
      <c r="CI628" s="2084"/>
      <c r="CJ628" s="2084">
        <f t="shared" si="11"/>
        <v>0</v>
      </c>
      <c r="CK628" s="2084"/>
      <c r="CL628" s="2084"/>
      <c r="CM628" s="2084"/>
      <c r="CN628" s="2084"/>
      <c r="CO628" s="2084">
        <f t="shared" si="12"/>
        <v>0</v>
      </c>
      <c r="CP628" s="2084"/>
      <c r="CQ628" s="2084"/>
      <c r="CR628" s="2084"/>
      <c r="CS628" s="2084"/>
      <c r="CT628" s="2084">
        <f t="shared" si="13"/>
        <v>0</v>
      </c>
      <c r="CU628" s="2084"/>
      <c r="CV628" s="2084"/>
      <c r="CW628" s="2084"/>
      <c r="CX628" s="2084"/>
      <c r="CY628" s="2084">
        <f t="shared" si="14"/>
        <v>0</v>
      </c>
      <c r="CZ628" s="2084"/>
      <c r="DA628" s="2084"/>
      <c r="DB628" s="2084"/>
      <c r="DC628" s="2084"/>
      <c r="DD628" s="2084">
        <f t="shared" si="15"/>
        <v>0</v>
      </c>
      <c r="DE628" s="2084"/>
      <c r="DF628" s="2084"/>
      <c r="DG628" s="2084"/>
      <c r="DH628" s="2084"/>
    </row>
    <row r="629" spans="1:112" ht="12.75" customHeight="1">
      <c r="B629" s="2085" t="s">
        <v>242</v>
      </c>
      <c r="C629" s="2086"/>
      <c r="D629" s="2086"/>
      <c r="E629" s="2086"/>
      <c r="F629" s="2086"/>
      <c r="G629" s="2086"/>
      <c r="H629" s="2086"/>
      <c r="I629" s="2086"/>
      <c r="J629" s="2086"/>
      <c r="K629" s="2086"/>
      <c r="L629" s="2086"/>
      <c r="M629" s="2086"/>
      <c r="N629" s="2086"/>
      <c r="O629" s="2087"/>
      <c r="P629" s="2117" t="s">
        <v>398</v>
      </c>
      <c r="Q629" s="2118"/>
      <c r="R629" s="2119"/>
      <c r="S629" s="2108" t="s">
        <v>243</v>
      </c>
      <c r="T629" s="2109"/>
      <c r="U629" s="2110"/>
      <c r="V629" s="1791" t="s">
        <v>701</v>
      </c>
      <c r="W629" s="1791"/>
      <c r="X629" s="1791"/>
      <c r="Y629" s="1791"/>
      <c r="Z629" s="1791"/>
      <c r="AA629" s="1791"/>
      <c r="AB629" s="1791" t="s">
        <v>700</v>
      </c>
      <c r="AC629" s="1791"/>
      <c r="AD629" s="1791"/>
      <c r="AE629" s="1791"/>
      <c r="AF629" s="1791"/>
      <c r="AG629" s="1791" t="s">
        <v>244</v>
      </c>
      <c r="AH629" s="1791"/>
      <c r="AI629" s="1791"/>
      <c r="AJ629" s="1791"/>
      <c r="AK629" s="1791"/>
      <c r="AM629" s="72"/>
      <c r="AN629" s="72"/>
      <c r="AO629" s="72"/>
      <c r="AP629" s="72"/>
      <c r="AQ629" s="72"/>
      <c r="AR629" s="1789">
        <f t="shared" si="0"/>
        <v>0</v>
      </c>
      <c r="AS629" s="1790"/>
      <c r="AT629" s="1792">
        <f t="shared" si="1"/>
        <v>0</v>
      </c>
      <c r="AU629" s="1793"/>
      <c r="AV629" s="1789">
        <f t="shared" si="2"/>
        <v>0</v>
      </c>
      <c r="AW629" s="1790"/>
      <c r="AX629" s="1792">
        <f t="shared" si="3"/>
        <v>0</v>
      </c>
      <c r="AY629" s="1793"/>
      <c r="AZ629" s="72"/>
      <c r="BA629" s="1787">
        <f t="shared" si="4"/>
        <v>0</v>
      </c>
      <c r="BB629" s="1787"/>
      <c r="BC629" s="1787"/>
      <c r="BD629" s="1787"/>
      <c r="BE629" s="1787"/>
      <c r="BF629" s="1787">
        <f t="shared" si="5"/>
        <v>0</v>
      </c>
      <c r="BG629" s="1787"/>
      <c r="BH629" s="1787"/>
      <c r="BI629" s="1787"/>
      <c r="BJ629" s="1787"/>
      <c r="BK629" s="1787">
        <f t="shared" si="6"/>
        <v>0</v>
      </c>
      <c r="BL629" s="1787"/>
      <c r="BM629" s="1787"/>
      <c r="BN629" s="1787"/>
      <c r="BO629" s="1787"/>
      <c r="BP629" s="1787">
        <f t="shared" si="7"/>
        <v>0</v>
      </c>
      <c r="BQ629" s="1787"/>
      <c r="BR629" s="1787"/>
      <c r="BS629" s="1787"/>
      <c r="BT629" s="1787"/>
      <c r="BU629" s="1787">
        <f t="shared" si="8"/>
        <v>0</v>
      </c>
      <c r="BV629" s="1787"/>
      <c r="BW629" s="1787"/>
      <c r="BX629" s="1787"/>
      <c r="BY629" s="1787"/>
      <c r="BZ629" s="1787">
        <f t="shared" si="9"/>
        <v>0</v>
      </c>
      <c r="CA629" s="1787"/>
      <c r="CB629" s="1787"/>
      <c r="CC629" s="1787"/>
      <c r="CD629" s="1787"/>
      <c r="CE629" s="2084">
        <f t="shared" si="10"/>
        <v>0</v>
      </c>
      <c r="CF629" s="2084"/>
      <c r="CG629" s="2084"/>
      <c r="CH629" s="2084"/>
      <c r="CI629" s="2084"/>
      <c r="CJ629" s="2084">
        <f t="shared" si="11"/>
        <v>0</v>
      </c>
      <c r="CK629" s="2084"/>
      <c r="CL629" s="2084"/>
      <c r="CM629" s="2084"/>
      <c r="CN629" s="2084"/>
      <c r="CO629" s="2084">
        <f t="shared" si="12"/>
        <v>0</v>
      </c>
      <c r="CP629" s="2084"/>
      <c r="CQ629" s="2084"/>
      <c r="CR629" s="2084"/>
      <c r="CS629" s="2084"/>
      <c r="CT629" s="2084">
        <f t="shared" si="13"/>
        <v>0</v>
      </c>
      <c r="CU629" s="2084"/>
      <c r="CV629" s="2084"/>
      <c r="CW629" s="2084"/>
      <c r="CX629" s="2084"/>
      <c r="CY629" s="2084">
        <f t="shared" si="14"/>
        <v>0</v>
      </c>
      <c r="CZ629" s="2084"/>
      <c r="DA629" s="2084"/>
      <c r="DB629" s="2084"/>
      <c r="DC629" s="2084"/>
      <c r="DD629" s="2084">
        <f t="shared" si="15"/>
        <v>0</v>
      </c>
      <c r="DE629" s="2084"/>
      <c r="DF629" s="2084"/>
      <c r="DG629" s="2084"/>
      <c r="DH629" s="2084"/>
    </row>
    <row r="630" spans="1:112" ht="12.75" customHeight="1">
      <c r="B630" s="2088"/>
      <c r="C630" s="2089"/>
      <c r="D630" s="2089"/>
      <c r="E630" s="2089"/>
      <c r="F630" s="2089"/>
      <c r="G630" s="2089"/>
      <c r="H630" s="2089"/>
      <c r="I630" s="2089"/>
      <c r="J630" s="2089"/>
      <c r="K630" s="2089"/>
      <c r="L630" s="2089"/>
      <c r="M630" s="2089"/>
      <c r="N630" s="2089"/>
      <c r="O630" s="2090"/>
      <c r="P630" s="2120"/>
      <c r="Q630" s="2121"/>
      <c r="R630" s="2122"/>
      <c r="S630" s="2111"/>
      <c r="T630" s="2112"/>
      <c r="U630" s="2113"/>
      <c r="V630" s="1791"/>
      <c r="W630" s="1791"/>
      <c r="X630" s="1791"/>
      <c r="Y630" s="1791"/>
      <c r="Z630" s="1791"/>
      <c r="AA630" s="1791"/>
      <c r="AB630" s="1791"/>
      <c r="AC630" s="1791"/>
      <c r="AD630" s="1791"/>
      <c r="AE630" s="1791"/>
      <c r="AF630" s="1791"/>
      <c r="AG630" s="1791"/>
      <c r="AH630" s="1791"/>
      <c r="AI630" s="1791"/>
      <c r="AJ630" s="1791"/>
      <c r="AK630" s="1791"/>
      <c r="AM630" s="72"/>
      <c r="AN630" s="72"/>
      <c r="AO630" s="72"/>
      <c r="AP630" s="72"/>
      <c r="AQ630" s="72"/>
      <c r="AR630" s="1789">
        <f t="shared" si="0"/>
        <v>0</v>
      </c>
      <c r="AS630" s="1790"/>
      <c r="AT630" s="1792">
        <f t="shared" si="1"/>
        <v>0</v>
      </c>
      <c r="AU630" s="1793"/>
      <c r="AV630" s="1789">
        <f t="shared" si="2"/>
        <v>0</v>
      </c>
      <c r="AW630" s="1790"/>
      <c r="AX630" s="1792">
        <f t="shared" si="3"/>
        <v>0</v>
      </c>
      <c r="AY630" s="1793"/>
      <c r="AZ630" s="72"/>
      <c r="BA630" s="1787">
        <f t="shared" si="4"/>
        <v>0</v>
      </c>
      <c r="BB630" s="1787"/>
      <c r="BC630" s="1787"/>
      <c r="BD630" s="1787"/>
      <c r="BE630" s="1787"/>
      <c r="BF630" s="1787">
        <f t="shared" si="5"/>
        <v>0</v>
      </c>
      <c r="BG630" s="1787"/>
      <c r="BH630" s="1787"/>
      <c r="BI630" s="1787"/>
      <c r="BJ630" s="1787"/>
      <c r="BK630" s="1787">
        <f t="shared" si="6"/>
        <v>0</v>
      </c>
      <c r="BL630" s="1787"/>
      <c r="BM630" s="1787"/>
      <c r="BN630" s="1787"/>
      <c r="BO630" s="1787"/>
      <c r="BP630" s="1787">
        <f t="shared" si="7"/>
        <v>0</v>
      </c>
      <c r="BQ630" s="1787"/>
      <c r="BR630" s="1787"/>
      <c r="BS630" s="1787"/>
      <c r="BT630" s="1787"/>
      <c r="BU630" s="1787">
        <f t="shared" si="8"/>
        <v>0</v>
      </c>
      <c r="BV630" s="1787"/>
      <c r="BW630" s="1787"/>
      <c r="BX630" s="1787"/>
      <c r="BY630" s="1787"/>
      <c r="BZ630" s="1787">
        <f t="shared" si="9"/>
        <v>0</v>
      </c>
      <c r="CA630" s="1787"/>
      <c r="CB630" s="1787"/>
      <c r="CC630" s="1787"/>
      <c r="CD630" s="1787"/>
      <c r="CE630" s="2084">
        <f t="shared" si="10"/>
        <v>0</v>
      </c>
      <c r="CF630" s="2084"/>
      <c r="CG630" s="2084"/>
      <c r="CH630" s="2084"/>
      <c r="CI630" s="2084"/>
      <c r="CJ630" s="2084">
        <f t="shared" si="11"/>
        <v>0</v>
      </c>
      <c r="CK630" s="2084"/>
      <c r="CL630" s="2084"/>
      <c r="CM630" s="2084"/>
      <c r="CN630" s="2084"/>
      <c r="CO630" s="2084">
        <f t="shared" si="12"/>
        <v>0</v>
      </c>
      <c r="CP630" s="2084"/>
      <c r="CQ630" s="2084"/>
      <c r="CR630" s="2084"/>
      <c r="CS630" s="2084"/>
      <c r="CT630" s="2084">
        <f t="shared" si="13"/>
        <v>0</v>
      </c>
      <c r="CU630" s="2084"/>
      <c r="CV630" s="2084"/>
      <c r="CW630" s="2084"/>
      <c r="CX630" s="2084"/>
      <c r="CY630" s="2084">
        <f t="shared" si="14"/>
        <v>0</v>
      </c>
      <c r="CZ630" s="2084"/>
      <c r="DA630" s="2084"/>
      <c r="DB630" s="2084"/>
      <c r="DC630" s="2084"/>
      <c r="DD630" s="2084">
        <f t="shared" si="15"/>
        <v>0</v>
      </c>
      <c r="DE630" s="2084"/>
      <c r="DF630" s="2084"/>
      <c r="DG630" s="2084"/>
      <c r="DH630" s="2084"/>
    </row>
    <row r="631" spans="1:112" ht="12.75" customHeight="1">
      <c r="B631" s="2091"/>
      <c r="C631" s="2092"/>
      <c r="D631" s="2092"/>
      <c r="E631" s="2092"/>
      <c r="F631" s="2092"/>
      <c r="G631" s="2092"/>
      <c r="H631" s="2092"/>
      <c r="I631" s="2092"/>
      <c r="J631" s="2092"/>
      <c r="K631" s="2092"/>
      <c r="L631" s="2092"/>
      <c r="M631" s="2092"/>
      <c r="N631" s="2092"/>
      <c r="O631" s="2093"/>
      <c r="P631" s="2123"/>
      <c r="Q631" s="2124"/>
      <c r="R631" s="2125"/>
      <c r="S631" s="2114"/>
      <c r="T631" s="2115"/>
      <c r="U631" s="2116"/>
      <c r="V631" s="1791"/>
      <c r="W631" s="1791"/>
      <c r="X631" s="1791"/>
      <c r="Y631" s="1791"/>
      <c r="Z631" s="1791"/>
      <c r="AA631" s="1791"/>
      <c r="AB631" s="1791"/>
      <c r="AC631" s="1791"/>
      <c r="AD631" s="1791"/>
      <c r="AE631" s="1791"/>
      <c r="AF631" s="1791"/>
      <c r="AG631" s="1791"/>
      <c r="AH631" s="1791"/>
      <c r="AI631" s="1791"/>
      <c r="AJ631" s="1791"/>
      <c r="AK631" s="1791"/>
      <c r="AL631" s="72"/>
      <c r="AM631" s="72"/>
      <c r="AN631" s="72"/>
      <c r="AO631" s="72"/>
      <c r="AP631" s="72"/>
      <c r="AQ631" s="72"/>
      <c r="AR631" s="1789">
        <f t="shared" si="0"/>
        <v>0</v>
      </c>
      <c r="AS631" s="1790"/>
      <c r="AT631" s="1792">
        <f t="shared" si="1"/>
        <v>0</v>
      </c>
      <c r="AU631" s="1793"/>
      <c r="AV631" s="1789">
        <f t="shared" si="2"/>
        <v>0</v>
      </c>
      <c r="AW631" s="1790"/>
      <c r="AX631" s="1792">
        <f t="shared" si="3"/>
        <v>0</v>
      </c>
      <c r="AY631" s="1793"/>
      <c r="AZ631" s="72"/>
      <c r="BA631" s="1787">
        <f t="shared" si="4"/>
        <v>0</v>
      </c>
      <c r="BB631" s="1787"/>
      <c r="BC631" s="1787"/>
      <c r="BD631" s="1787"/>
      <c r="BE631" s="1787"/>
      <c r="BF631" s="1787">
        <f t="shared" si="5"/>
        <v>0</v>
      </c>
      <c r="BG631" s="1787"/>
      <c r="BH631" s="1787"/>
      <c r="BI631" s="1787"/>
      <c r="BJ631" s="1787"/>
      <c r="BK631" s="1787">
        <f t="shared" si="6"/>
        <v>0</v>
      </c>
      <c r="BL631" s="1787"/>
      <c r="BM631" s="1787"/>
      <c r="BN631" s="1787"/>
      <c r="BO631" s="1787"/>
      <c r="BP631" s="1787">
        <f t="shared" si="7"/>
        <v>0</v>
      </c>
      <c r="BQ631" s="1787"/>
      <c r="BR631" s="1787"/>
      <c r="BS631" s="1787"/>
      <c r="BT631" s="1787"/>
      <c r="BU631" s="1787">
        <f t="shared" si="8"/>
        <v>0</v>
      </c>
      <c r="BV631" s="1787"/>
      <c r="BW631" s="1787"/>
      <c r="BX631" s="1787"/>
      <c r="BY631" s="1787"/>
      <c r="BZ631" s="1787">
        <f t="shared" si="9"/>
        <v>0</v>
      </c>
      <c r="CA631" s="1787"/>
      <c r="CB631" s="1787"/>
      <c r="CC631" s="1787"/>
      <c r="CD631" s="1787"/>
      <c r="CE631" s="2084">
        <f t="shared" si="10"/>
        <v>0</v>
      </c>
      <c r="CF631" s="2084"/>
      <c r="CG631" s="2084"/>
      <c r="CH631" s="2084"/>
      <c r="CI631" s="2084"/>
      <c r="CJ631" s="2084">
        <f t="shared" si="11"/>
        <v>0</v>
      </c>
      <c r="CK631" s="2084"/>
      <c r="CL631" s="2084"/>
      <c r="CM631" s="2084"/>
      <c r="CN631" s="2084"/>
      <c r="CO631" s="2084">
        <f t="shared" si="12"/>
        <v>0</v>
      </c>
      <c r="CP631" s="2084"/>
      <c r="CQ631" s="2084"/>
      <c r="CR631" s="2084"/>
      <c r="CS631" s="2084"/>
      <c r="CT631" s="2084">
        <f t="shared" si="13"/>
        <v>0</v>
      </c>
      <c r="CU631" s="2084"/>
      <c r="CV631" s="2084"/>
      <c r="CW631" s="2084"/>
      <c r="CX631" s="2084"/>
      <c r="CY631" s="2084">
        <f t="shared" si="14"/>
        <v>0</v>
      </c>
      <c r="CZ631" s="2084"/>
      <c r="DA631" s="2084"/>
      <c r="DB631" s="2084"/>
      <c r="DC631" s="2084"/>
      <c r="DD631" s="2084">
        <f t="shared" si="15"/>
        <v>0</v>
      </c>
      <c r="DE631" s="2084"/>
      <c r="DF631" s="2084"/>
      <c r="DG631" s="2084"/>
      <c r="DH631" s="2084"/>
    </row>
    <row r="632" spans="1:112" ht="12.75" customHeight="1">
      <c r="B632" s="97" t="s">
        <v>281</v>
      </c>
      <c r="C632" s="1679" t="s">
        <v>2254</v>
      </c>
      <c r="D632" s="2106"/>
      <c r="E632" s="2106"/>
      <c r="F632" s="2106"/>
      <c r="G632" s="2106"/>
      <c r="H632" s="2106"/>
      <c r="I632" s="2106"/>
      <c r="J632" s="2106"/>
      <c r="K632" s="2106"/>
      <c r="L632" s="2106"/>
      <c r="M632" s="2106"/>
      <c r="N632" s="2106"/>
      <c r="O632" s="2107"/>
      <c r="P632" s="1623">
        <v>240</v>
      </c>
      <c r="Q632" s="1624"/>
      <c r="R632" s="1625"/>
      <c r="S632" s="1691">
        <f>[4]EVERYTHING!$F$5</f>
        <v>0.04</v>
      </c>
      <c r="T632" s="1692"/>
      <c r="U632" s="1693"/>
      <c r="V632" s="1623"/>
      <c r="W632" s="1624"/>
      <c r="X632" s="1624"/>
      <c r="Y632" s="1624"/>
      <c r="Z632" s="1624"/>
      <c r="AA632" s="1625"/>
      <c r="AB632" s="1622">
        <f>[4]EVERYTHING!$T$62</f>
        <v>224152.12380785495</v>
      </c>
      <c r="AC632" s="1622"/>
      <c r="AD632" s="1622"/>
      <c r="AE632" s="1622"/>
      <c r="AF632" s="1622"/>
      <c r="AG632" s="1622">
        <f>[4]EVERYTHING!$C$5</f>
        <v>3082500</v>
      </c>
      <c r="AH632" s="1622"/>
      <c r="AI632" s="1622"/>
      <c r="AJ632" s="1622"/>
      <c r="AK632" s="1622"/>
      <c r="AL632" s="72"/>
      <c r="AM632" s="72"/>
      <c r="AN632" s="72"/>
      <c r="AO632" s="72"/>
      <c r="AP632" s="72"/>
      <c r="AQ632" s="72"/>
      <c r="AR632" s="1789">
        <f t="shared" si="0"/>
        <v>0</v>
      </c>
      <c r="AS632" s="1790"/>
      <c r="AT632" s="1792">
        <f t="shared" si="1"/>
        <v>0</v>
      </c>
      <c r="AU632" s="1793"/>
      <c r="AV632" s="1789">
        <f t="shared" si="2"/>
        <v>0</v>
      </c>
      <c r="AW632" s="1790"/>
      <c r="AX632" s="1792">
        <f t="shared" si="3"/>
        <v>0</v>
      </c>
      <c r="AY632" s="1793"/>
      <c r="AZ632" s="72"/>
      <c r="BA632" s="1787">
        <f t="shared" si="4"/>
        <v>0</v>
      </c>
      <c r="BB632" s="1787"/>
      <c r="BC632" s="1787"/>
      <c r="BD632" s="1787"/>
      <c r="BE632" s="1787"/>
      <c r="BF632" s="1787">
        <f t="shared" si="5"/>
        <v>0</v>
      </c>
      <c r="BG632" s="1787"/>
      <c r="BH632" s="1787"/>
      <c r="BI632" s="1787"/>
      <c r="BJ632" s="1787"/>
      <c r="BK632" s="1787">
        <f t="shared" si="6"/>
        <v>0</v>
      </c>
      <c r="BL632" s="1787"/>
      <c r="BM632" s="1787"/>
      <c r="BN632" s="1787"/>
      <c r="BO632" s="1787"/>
      <c r="BP632" s="1787">
        <f t="shared" si="7"/>
        <v>0</v>
      </c>
      <c r="BQ632" s="1787"/>
      <c r="BR632" s="1787"/>
      <c r="BS632" s="1787"/>
      <c r="BT632" s="1787"/>
      <c r="BU632" s="1787">
        <f t="shared" si="8"/>
        <v>0</v>
      </c>
      <c r="BV632" s="1787"/>
      <c r="BW632" s="1787"/>
      <c r="BX632" s="1787"/>
      <c r="BY632" s="1787"/>
      <c r="BZ632" s="1787">
        <f t="shared" si="9"/>
        <v>0</v>
      </c>
      <c r="CA632" s="1787"/>
      <c r="CB632" s="1787"/>
      <c r="CC632" s="1787"/>
      <c r="CD632" s="1787"/>
      <c r="CE632" s="2084">
        <f t="shared" si="10"/>
        <v>0</v>
      </c>
      <c r="CF632" s="2084"/>
      <c r="CG632" s="2084"/>
      <c r="CH632" s="2084"/>
      <c r="CI632" s="2084"/>
      <c r="CJ632" s="2084">
        <f t="shared" si="11"/>
        <v>0</v>
      </c>
      <c r="CK632" s="2084"/>
      <c r="CL632" s="2084"/>
      <c r="CM632" s="2084"/>
      <c r="CN632" s="2084"/>
      <c r="CO632" s="2084">
        <f t="shared" si="12"/>
        <v>0</v>
      </c>
      <c r="CP632" s="2084"/>
      <c r="CQ632" s="2084"/>
      <c r="CR632" s="2084"/>
      <c r="CS632" s="2084"/>
      <c r="CT632" s="2084">
        <f t="shared" si="13"/>
        <v>0</v>
      </c>
      <c r="CU632" s="2084"/>
      <c r="CV632" s="2084"/>
      <c r="CW632" s="2084"/>
      <c r="CX632" s="2084"/>
      <c r="CY632" s="2084">
        <f t="shared" si="14"/>
        <v>0</v>
      </c>
      <c r="CZ632" s="2084"/>
      <c r="DA632" s="2084"/>
      <c r="DB632" s="2084"/>
      <c r="DC632" s="2084"/>
      <c r="DD632" s="2084">
        <f t="shared" si="15"/>
        <v>0</v>
      </c>
      <c r="DE632" s="2084"/>
      <c r="DF632" s="2084"/>
      <c r="DG632" s="2084"/>
      <c r="DH632" s="2084"/>
    </row>
    <row r="633" spans="1:112" ht="12.75" customHeight="1">
      <c r="B633" s="98" t="s">
        <v>282</v>
      </c>
      <c r="C633" s="1679" t="str">
        <f>C561</f>
        <v>Alameda County</v>
      </c>
      <c r="D633" s="1679"/>
      <c r="E633" s="1679"/>
      <c r="F633" s="1679"/>
      <c r="G633" s="1679"/>
      <c r="H633" s="1679"/>
      <c r="I633" s="1679"/>
      <c r="J633" s="1679"/>
      <c r="K633" s="1679"/>
      <c r="L633" s="1679"/>
      <c r="M633" s="1679"/>
      <c r="N633" s="1679"/>
      <c r="O633" s="1788"/>
      <c r="P633" s="1623">
        <v>660</v>
      </c>
      <c r="Q633" s="1624"/>
      <c r="R633" s="1625"/>
      <c r="S633" s="1691">
        <v>0.03</v>
      </c>
      <c r="T633" s="1692"/>
      <c r="U633" s="1693"/>
      <c r="V633" s="1623" t="s">
        <v>251</v>
      </c>
      <c r="W633" s="1624"/>
      <c r="X633" s="1624"/>
      <c r="Y633" s="1624"/>
      <c r="Z633" s="1624"/>
      <c r="AA633" s="1625"/>
      <c r="AB633" s="1622"/>
      <c r="AC633" s="1622"/>
      <c r="AD633" s="1622"/>
      <c r="AE633" s="1622"/>
      <c r="AF633" s="1622"/>
      <c r="AG633" s="1622">
        <f>AE561</f>
        <v>5266428</v>
      </c>
      <c r="AH633" s="1622"/>
      <c r="AI633" s="1622"/>
      <c r="AJ633" s="1622"/>
      <c r="AK633" s="1622"/>
      <c r="AL633" s="72"/>
      <c r="AM633" s="72"/>
      <c r="AN633" s="72"/>
      <c r="AO633" s="72"/>
      <c r="AP633" s="72"/>
      <c r="AQ633" s="72"/>
      <c r="AR633" s="1789">
        <f t="shared" si="0"/>
        <v>0</v>
      </c>
      <c r="AS633" s="1790"/>
      <c r="AT633" s="1792">
        <f t="shared" si="1"/>
        <v>0</v>
      </c>
      <c r="AU633" s="1793"/>
      <c r="AV633" s="1789">
        <f t="shared" si="2"/>
        <v>0</v>
      </c>
      <c r="AW633" s="1790"/>
      <c r="AX633" s="1792">
        <f t="shared" si="3"/>
        <v>0</v>
      </c>
      <c r="AY633" s="1793"/>
      <c r="AZ633" s="72"/>
      <c r="BA633" s="1787">
        <f t="shared" si="4"/>
        <v>0</v>
      </c>
      <c r="BB633" s="1787"/>
      <c r="BC633" s="1787"/>
      <c r="BD633" s="1787"/>
      <c r="BE633" s="1787"/>
      <c r="BF633" s="1787">
        <f t="shared" si="5"/>
        <v>0</v>
      </c>
      <c r="BG633" s="1787"/>
      <c r="BH633" s="1787"/>
      <c r="BI633" s="1787"/>
      <c r="BJ633" s="1787"/>
      <c r="BK633" s="1787">
        <f t="shared" si="6"/>
        <v>0</v>
      </c>
      <c r="BL633" s="1787"/>
      <c r="BM633" s="1787"/>
      <c r="BN633" s="1787"/>
      <c r="BO633" s="1787"/>
      <c r="BP633" s="1787">
        <f t="shared" si="7"/>
        <v>0</v>
      </c>
      <c r="BQ633" s="1787"/>
      <c r="BR633" s="1787"/>
      <c r="BS633" s="1787"/>
      <c r="BT633" s="1787"/>
      <c r="BU633" s="1787">
        <f t="shared" si="8"/>
        <v>0</v>
      </c>
      <c r="BV633" s="1787"/>
      <c r="BW633" s="1787"/>
      <c r="BX633" s="1787"/>
      <c r="BY633" s="1787"/>
      <c r="BZ633" s="1787">
        <f t="shared" si="9"/>
        <v>0</v>
      </c>
      <c r="CA633" s="1787"/>
      <c r="CB633" s="1787"/>
      <c r="CC633" s="1787"/>
      <c r="CD633" s="1787"/>
      <c r="CE633" s="2084">
        <f t="shared" si="10"/>
        <v>0</v>
      </c>
      <c r="CF633" s="2084"/>
      <c r="CG633" s="2084"/>
      <c r="CH633" s="2084"/>
      <c r="CI633" s="2084"/>
      <c r="CJ633" s="2084">
        <f t="shared" si="11"/>
        <v>0</v>
      </c>
      <c r="CK633" s="2084"/>
      <c r="CL633" s="2084"/>
      <c r="CM633" s="2084"/>
      <c r="CN633" s="2084"/>
      <c r="CO633" s="2084">
        <f t="shared" si="12"/>
        <v>0</v>
      </c>
      <c r="CP633" s="2084"/>
      <c r="CQ633" s="2084"/>
      <c r="CR633" s="2084"/>
      <c r="CS633" s="2084"/>
      <c r="CT633" s="2084">
        <f t="shared" si="13"/>
        <v>0</v>
      </c>
      <c r="CU633" s="2084"/>
      <c r="CV633" s="2084"/>
      <c r="CW633" s="2084"/>
      <c r="CX633" s="2084"/>
      <c r="CY633" s="2084">
        <f t="shared" si="14"/>
        <v>0</v>
      </c>
      <c r="CZ633" s="2084"/>
      <c r="DA633" s="2084"/>
      <c r="DB633" s="2084"/>
      <c r="DC633" s="2084"/>
      <c r="DD633" s="2084">
        <f t="shared" si="15"/>
        <v>0</v>
      </c>
      <c r="DE633" s="2084"/>
      <c r="DF633" s="2084"/>
      <c r="DG633" s="2084"/>
      <c r="DH633" s="2084"/>
    </row>
    <row r="634" spans="1:112" ht="12.75" customHeight="1">
      <c r="B634" s="98" t="s">
        <v>288</v>
      </c>
      <c r="C634" s="1679" t="str">
        <f t="shared" ref="C634:C636" si="16">C562</f>
        <v>HCD - IIG - Sponsor loan</v>
      </c>
      <c r="D634" s="1679"/>
      <c r="E634" s="1679"/>
      <c r="F634" s="1679"/>
      <c r="G634" s="1679"/>
      <c r="H634" s="1679"/>
      <c r="I634" s="1679"/>
      <c r="J634" s="1679"/>
      <c r="K634" s="1679"/>
      <c r="L634" s="1679"/>
      <c r="M634" s="1679"/>
      <c r="N634" s="1679"/>
      <c r="O634" s="1788"/>
      <c r="P634" s="1623">
        <v>660</v>
      </c>
      <c r="Q634" s="1624"/>
      <c r="R634" s="1625"/>
      <c r="S634" s="1691" t="s">
        <v>2255</v>
      </c>
      <c r="T634" s="1692"/>
      <c r="U634" s="1693"/>
      <c r="V634" s="1623" t="s">
        <v>252</v>
      </c>
      <c r="W634" s="1624"/>
      <c r="X634" s="1624"/>
      <c r="Y634" s="1624"/>
      <c r="Z634" s="1624"/>
      <c r="AA634" s="1625"/>
      <c r="AB634" s="1622"/>
      <c r="AC634" s="1622"/>
      <c r="AD634" s="1622"/>
      <c r="AE634" s="1622"/>
      <c r="AF634" s="1622"/>
      <c r="AG634" s="1622">
        <f t="shared" ref="AG634:AG636" si="17">AE562</f>
        <v>3076568</v>
      </c>
      <c r="AH634" s="1622"/>
      <c r="AI634" s="1622"/>
      <c r="AJ634" s="1622"/>
      <c r="AK634" s="1622"/>
      <c r="AL634" s="72"/>
      <c r="AM634" s="72"/>
      <c r="AN634" s="72"/>
      <c r="AO634" s="72"/>
      <c r="AP634" s="72"/>
      <c r="AQ634" s="72"/>
      <c r="AR634" s="1789">
        <f t="shared" si="0"/>
        <v>0</v>
      </c>
      <c r="AS634" s="1790"/>
      <c r="AT634" s="1792">
        <f t="shared" si="1"/>
        <v>0</v>
      </c>
      <c r="AU634" s="1793"/>
      <c r="AV634" s="1789">
        <f t="shared" si="2"/>
        <v>0</v>
      </c>
      <c r="AW634" s="1790"/>
      <c r="AX634" s="1792">
        <f t="shared" si="3"/>
        <v>0</v>
      </c>
      <c r="AY634" s="1793"/>
      <c r="AZ634" s="72"/>
      <c r="BA634" s="1787">
        <f t="shared" si="4"/>
        <v>0</v>
      </c>
      <c r="BB634" s="1787"/>
      <c r="BC634" s="1787"/>
      <c r="BD634" s="1787"/>
      <c r="BE634" s="1787"/>
      <c r="BF634" s="1787">
        <f t="shared" si="5"/>
        <v>0</v>
      </c>
      <c r="BG634" s="1787"/>
      <c r="BH634" s="1787"/>
      <c r="BI634" s="1787"/>
      <c r="BJ634" s="1787"/>
      <c r="BK634" s="1787">
        <f t="shared" si="6"/>
        <v>0</v>
      </c>
      <c r="BL634" s="1787"/>
      <c r="BM634" s="1787"/>
      <c r="BN634" s="1787"/>
      <c r="BO634" s="1787"/>
      <c r="BP634" s="1787">
        <f t="shared" si="7"/>
        <v>0</v>
      </c>
      <c r="BQ634" s="1787"/>
      <c r="BR634" s="1787"/>
      <c r="BS634" s="1787"/>
      <c r="BT634" s="1787"/>
      <c r="BU634" s="1787">
        <f t="shared" si="8"/>
        <v>0</v>
      </c>
      <c r="BV634" s="1787"/>
      <c r="BW634" s="1787"/>
      <c r="BX634" s="1787"/>
      <c r="BY634" s="1787"/>
      <c r="BZ634" s="1787">
        <f t="shared" si="9"/>
        <v>0</v>
      </c>
      <c r="CA634" s="1787"/>
      <c r="CB634" s="1787"/>
      <c r="CC634" s="1787"/>
      <c r="CD634" s="1787"/>
      <c r="CE634" s="2084">
        <f t="shared" si="10"/>
        <v>0</v>
      </c>
      <c r="CF634" s="2084"/>
      <c r="CG634" s="2084"/>
      <c r="CH634" s="2084"/>
      <c r="CI634" s="2084"/>
      <c r="CJ634" s="2084">
        <f t="shared" si="11"/>
        <v>0</v>
      </c>
      <c r="CK634" s="2084"/>
      <c r="CL634" s="2084"/>
      <c r="CM634" s="2084"/>
      <c r="CN634" s="2084"/>
      <c r="CO634" s="2084">
        <f t="shared" si="12"/>
        <v>0</v>
      </c>
      <c r="CP634" s="2084"/>
      <c r="CQ634" s="2084"/>
      <c r="CR634" s="2084"/>
      <c r="CS634" s="2084"/>
      <c r="CT634" s="2084">
        <f t="shared" si="13"/>
        <v>0</v>
      </c>
      <c r="CU634" s="2084"/>
      <c r="CV634" s="2084"/>
      <c r="CW634" s="2084"/>
      <c r="CX634" s="2084"/>
      <c r="CY634" s="2084">
        <f t="shared" si="14"/>
        <v>0</v>
      </c>
      <c r="CZ634" s="2084"/>
      <c r="DA634" s="2084"/>
      <c r="DB634" s="2084"/>
      <c r="DC634" s="2084"/>
      <c r="DD634" s="2084">
        <f t="shared" si="15"/>
        <v>0</v>
      </c>
      <c r="DE634" s="2084"/>
      <c r="DF634" s="2084"/>
      <c r="DG634" s="2084"/>
      <c r="DH634" s="2084"/>
    </row>
    <row r="635" spans="1:112" ht="12.75" customHeight="1">
      <c r="B635" s="98" t="s">
        <v>954</v>
      </c>
      <c r="C635" s="1679" t="str">
        <f t="shared" si="16"/>
        <v>City of Oakland</v>
      </c>
      <c r="D635" s="1679"/>
      <c r="E635" s="1679"/>
      <c r="F635" s="1679"/>
      <c r="G635" s="1679"/>
      <c r="H635" s="1679"/>
      <c r="I635" s="1679"/>
      <c r="J635" s="1679"/>
      <c r="K635" s="1679"/>
      <c r="L635" s="1679"/>
      <c r="M635" s="1679"/>
      <c r="N635" s="1679"/>
      <c r="O635" s="1788"/>
      <c r="P635" s="1623">
        <v>660</v>
      </c>
      <c r="Q635" s="1624"/>
      <c r="R635" s="1625"/>
      <c r="S635" s="1691">
        <v>0.03</v>
      </c>
      <c r="T635" s="1692"/>
      <c r="U635" s="1693"/>
      <c r="V635" s="1623" t="s">
        <v>251</v>
      </c>
      <c r="W635" s="1624"/>
      <c r="X635" s="1624"/>
      <c r="Y635" s="1624"/>
      <c r="Z635" s="1624"/>
      <c r="AA635" s="1625"/>
      <c r="AB635" s="1622"/>
      <c r="AC635" s="1622"/>
      <c r="AD635" s="1622"/>
      <c r="AE635" s="1622"/>
      <c r="AF635" s="1622"/>
      <c r="AG635" s="1622">
        <f t="shared" si="17"/>
        <v>5665000</v>
      </c>
      <c r="AH635" s="1622"/>
      <c r="AI635" s="1622"/>
      <c r="AJ635" s="1622"/>
      <c r="AK635" s="1622"/>
      <c r="AL635" s="72"/>
      <c r="AM635" s="72"/>
      <c r="AN635" s="72"/>
      <c r="AO635" s="72"/>
      <c r="AP635" s="72"/>
      <c r="AQ635" s="72"/>
      <c r="AR635" s="72"/>
      <c r="AS635" s="72"/>
      <c r="AT635" s="1789">
        <f>SUM(AT610:AU634)</f>
        <v>17</v>
      </c>
      <c r="AU635" s="1790"/>
      <c r="AV635" s="72"/>
      <c r="AW635" s="72"/>
      <c r="AX635" s="1789">
        <f>SUM(AX610:AY634)</f>
        <v>33</v>
      </c>
      <c r="AY635" s="1790"/>
      <c r="AZ635" s="72"/>
      <c r="BA635" s="1798">
        <f>SUM(BA610:BE634)</f>
        <v>24</v>
      </c>
      <c r="BB635" s="1798"/>
      <c r="BC635" s="1798"/>
      <c r="BD635" s="1798"/>
      <c r="BE635" s="1798"/>
      <c r="BF635" s="1798">
        <f>SUM(BF610:BJ634)</f>
        <v>5</v>
      </c>
      <c r="BG635" s="1798"/>
      <c r="BH635" s="1798"/>
      <c r="BI635" s="1798"/>
      <c r="BJ635" s="1798"/>
      <c r="BK635" s="1798">
        <f>SUM(BK610:BO634)</f>
        <v>14</v>
      </c>
      <c r="BL635" s="1798"/>
      <c r="BM635" s="1798"/>
      <c r="BN635" s="1798"/>
      <c r="BO635" s="1798"/>
      <c r="BP635" s="1798">
        <f>SUM(BP610:BT634)</f>
        <v>15</v>
      </c>
      <c r="BQ635" s="1798"/>
      <c r="BR635" s="1798"/>
      <c r="BS635" s="1798"/>
      <c r="BT635" s="1798"/>
      <c r="BU635" s="1798">
        <f>SUM(BU610:BY634)</f>
        <v>0</v>
      </c>
      <c r="BV635" s="1798"/>
      <c r="BW635" s="1798"/>
      <c r="BX635" s="1798"/>
      <c r="BY635" s="1798"/>
      <c r="BZ635" s="1798">
        <f>SUM(BZ610:CD634)</f>
        <v>0</v>
      </c>
      <c r="CA635" s="1798"/>
      <c r="CB635" s="1798"/>
      <c r="CC635" s="1798"/>
      <c r="CD635" s="1798"/>
      <c r="CE635" s="1798">
        <f>SUM(CE610:CI634)</f>
        <v>21</v>
      </c>
      <c r="CF635" s="1798"/>
      <c r="CG635" s="1798"/>
      <c r="CH635" s="1798"/>
      <c r="CI635" s="1798"/>
      <c r="CJ635" s="1798">
        <f>SUM(CJ610:CN634)</f>
        <v>5</v>
      </c>
      <c r="CK635" s="1798"/>
      <c r="CL635" s="1798"/>
      <c r="CM635" s="1798"/>
      <c r="CN635" s="1798"/>
      <c r="CO635" s="1798">
        <f>SUM(CO610:CS634)</f>
        <v>4</v>
      </c>
      <c r="CP635" s="1798"/>
      <c r="CQ635" s="1798"/>
      <c r="CR635" s="1798"/>
      <c r="CS635" s="1798"/>
      <c r="CT635" s="1798">
        <f>SUM(CT610:CX634)</f>
        <v>3</v>
      </c>
      <c r="CU635" s="1798"/>
      <c r="CV635" s="1798"/>
      <c r="CW635" s="1798"/>
      <c r="CX635" s="1798"/>
      <c r="CY635" s="1798">
        <f>SUM(CY610:DC634)</f>
        <v>0</v>
      </c>
      <c r="CZ635" s="1798"/>
      <c r="DA635" s="1798"/>
      <c r="DB635" s="1798"/>
      <c r="DC635" s="1798"/>
      <c r="DD635" s="1798">
        <f>SUM(DD610:DH634)</f>
        <v>0</v>
      </c>
      <c r="DE635" s="1798"/>
      <c r="DF635" s="1798"/>
      <c r="DG635" s="1798"/>
      <c r="DH635" s="1798"/>
    </row>
    <row r="636" spans="1:112" ht="12.75" customHeight="1" thickBot="1">
      <c r="B636" s="98" t="s">
        <v>670</v>
      </c>
      <c r="C636" s="1679" t="str">
        <f t="shared" si="16"/>
        <v>FHLB of SF AHP</v>
      </c>
      <c r="D636" s="1679"/>
      <c r="E636" s="1679"/>
      <c r="F636" s="1679"/>
      <c r="G636" s="1679"/>
      <c r="H636" s="1679"/>
      <c r="I636" s="1679"/>
      <c r="J636" s="1679"/>
      <c r="K636" s="1679"/>
      <c r="L636" s="1679"/>
      <c r="M636" s="1679"/>
      <c r="N636" s="1679"/>
      <c r="O636" s="1788"/>
      <c r="P636" s="1623">
        <v>660</v>
      </c>
      <c r="Q636" s="1624"/>
      <c r="R636" s="1625"/>
      <c r="S636" s="1691" t="s">
        <v>2255</v>
      </c>
      <c r="T636" s="1692"/>
      <c r="U636" s="1693"/>
      <c r="V636" s="1623" t="s">
        <v>252</v>
      </c>
      <c r="W636" s="1624"/>
      <c r="X636" s="1624"/>
      <c r="Y636" s="1624"/>
      <c r="Z636" s="1624"/>
      <c r="AA636" s="1625"/>
      <c r="AB636" s="1622"/>
      <c r="AC636" s="1622"/>
      <c r="AD636" s="1622"/>
      <c r="AE636" s="1622"/>
      <c r="AF636" s="1622"/>
      <c r="AG636" s="1622">
        <f t="shared" si="17"/>
        <v>580000</v>
      </c>
      <c r="AH636" s="1622"/>
      <c r="AI636" s="1622"/>
      <c r="AJ636" s="1622"/>
      <c r="AK636" s="1622"/>
      <c r="AL636" s="72"/>
      <c r="AM636" s="72"/>
      <c r="AN636" s="72"/>
      <c r="AO636" s="72"/>
      <c r="AP636" s="72"/>
      <c r="AQ636" s="72"/>
      <c r="AR636" s="72"/>
      <c r="AS636" s="72"/>
      <c r="AT636" s="72"/>
      <c r="AU636" s="72"/>
      <c r="AV636" s="72"/>
      <c r="AW636" s="72"/>
      <c r="AX636" s="72"/>
      <c r="AY636" s="72"/>
      <c r="AZ636" s="72"/>
      <c r="BA636" s="612" t="s">
        <v>2019</v>
      </c>
      <c r="BB636" s="612"/>
      <c r="BC636" s="612"/>
      <c r="BD636" s="612"/>
      <c r="BE636" s="769">
        <f>BA635*1</f>
        <v>24</v>
      </c>
      <c r="BF636" s="612"/>
      <c r="BG636" s="612"/>
      <c r="BH636" s="612"/>
      <c r="BI636" s="612"/>
      <c r="BJ636" s="769">
        <f>BF635*1</f>
        <v>5</v>
      </c>
      <c r="BK636" s="612"/>
      <c r="BL636" s="612"/>
      <c r="BM636" s="612"/>
      <c r="BN636" s="612"/>
      <c r="BO636" s="769">
        <f>BK635*2</f>
        <v>28</v>
      </c>
      <c r="BP636" s="612"/>
      <c r="BQ636" s="612"/>
      <c r="BR636" s="612"/>
      <c r="BS636" s="612"/>
      <c r="BT636" s="769">
        <f>BP635*3</f>
        <v>45</v>
      </c>
      <c r="BU636" s="612"/>
      <c r="BV636" s="612"/>
      <c r="BW636" s="612"/>
      <c r="BX636" s="612"/>
      <c r="BY636" s="769">
        <f>BU635*4</f>
        <v>0</v>
      </c>
      <c r="BZ636" s="612"/>
      <c r="CA636" s="612"/>
      <c r="CB636" s="612"/>
      <c r="CC636" s="612"/>
      <c r="CD636" s="769">
        <f>BZ635*5</f>
        <v>0</v>
      </c>
      <c r="CE636" s="72"/>
      <c r="CF636" s="72"/>
      <c r="CG636" s="72"/>
      <c r="CH636" s="72"/>
      <c r="CI636" s="72"/>
      <c r="CJ636" s="72"/>
      <c r="CK636" s="72"/>
      <c r="CL636" s="72"/>
      <c r="CM636" s="72"/>
      <c r="CN636" s="72"/>
      <c r="CO636" s="72"/>
      <c r="CP636" s="72"/>
      <c r="CQ636" s="72"/>
      <c r="CR636" s="72"/>
    </row>
    <row r="637" spans="1:112" ht="12.75" customHeight="1" thickBot="1">
      <c r="B637" s="98" t="s">
        <v>957</v>
      </c>
      <c r="C637" s="1679" t="s">
        <v>2418</v>
      </c>
      <c r="D637" s="1613"/>
      <c r="E637" s="1613"/>
      <c r="F637" s="1613"/>
      <c r="G637" s="1613"/>
      <c r="H637" s="1613"/>
      <c r="I637" s="1613"/>
      <c r="J637" s="1613"/>
      <c r="K637" s="1613"/>
      <c r="L637" s="1613"/>
      <c r="M637" s="1613"/>
      <c r="N637" s="1613"/>
      <c r="O637" s="1690"/>
      <c r="P637" s="1623">
        <v>660</v>
      </c>
      <c r="Q637" s="1624"/>
      <c r="R637" s="1625"/>
      <c r="S637" s="1691">
        <v>0.03</v>
      </c>
      <c r="T637" s="1692"/>
      <c r="U637" s="1693"/>
      <c r="V637" s="1623" t="s">
        <v>251</v>
      </c>
      <c r="W637" s="1624"/>
      <c r="X637" s="1624"/>
      <c r="Y637" s="1624"/>
      <c r="Z637" s="1624"/>
      <c r="AA637" s="1625"/>
      <c r="AB637" s="1622">
        <f>[4]EVERYTHING!$T$60</f>
        <v>48791.3076</v>
      </c>
      <c r="AC637" s="1622"/>
      <c r="AD637" s="1622"/>
      <c r="AE637" s="1622"/>
      <c r="AF637" s="1622"/>
      <c r="AG637" s="1622">
        <f>[4]EVERYTHING!$C$10</f>
        <v>11616978</v>
      </c>
      <c r="AH637" s="1622"/>
      <c r="AI637" s="1622"/>
      <c r="AJ637" s="1622"/>
      <c r="AK637" s="1622"/>
      <c r="AL637" s="72"/>
      <c r="AM637" s="72"/>
      <c r="AN637" s="72"/>
      <c r="AO637" s="72"/>
      <c r="AP637" s="72"/>
      <c r="AQ637" s="72"/>
      <c r="AR637" s="72"/>
      <c r="AS637" s="72"/>
      <c r="AT637" s="72"/>
      <c r="AU637" s="72"/>
      <c r="AV637" s="72"/>
      <c r="AW637" s="72"/>
      <c r="AX637" s="72"/>
      <c r="AY637" s="72"/>
      <c r="AZ637" s="72"/>
      <c r="BA637" s="612" t="s">
        <v>275</v>
      </c>
      <c r="BB637" s="612"/>
      <c r="BC637" s="612"/>
      <c r="BD637" s="612"/>
      <c r="BE637" s="612"/>
      <c r="BF637" s="612"/>
      <c r="BG637" s="612"/>
      <c r="BH637" s="612"/>
      <c r="BI637" s="612"/>
      <c r="BJ637" s="612"/>
      <c r="BK637" s="612"/>
      <c r="BL637" s="612"/>
      <c r="BM637" s="612"/>
      <c r="BN637" s="612"/>
      <c r="BO637" s="612"/>
      <c r="BP637" s="612"/>
      <c r="BQ637" s="612"/>
      <c r="BR637" s="612"/>
      <c r="BS637" s="612"/>
      <c r="BT637" s="612"/>
      <c r="BU637" s="612"/>
      <c r="BV637" s="612"/>
      <c r="BW637" s="612"/>
      <c r="BX637" s="612"/>
      <c r="BY637" s="612"/>
      <c r="BZ637" s="612"/>
      <c r="CA637" s="612"/>
      <c r="CB637" s="612"/>
      <c r="CC637" s="733" t="s">
        <v>2018</v>
      </c>
      <c r="CD637" s="770">
        <f>BE636+BJ636+BO636+BT636+BY636+CD636</f>
        <v>102</v>
      </c>
      <c r="CE637" s="72"/>
      <c r="CF637" s="72"/>
      <c r="CG637" s="72"/>
      <c r="CH637" s="72"/>
      <c r="CI637" s="72"/>
      <c r="CJ637" s="72"/>
      <c r="CK637" s="72"/>
      <c r="CL637" s="72"/>
      <c r="CM637" s="72"/>
      <c r="CN637" s="72"/>
      <c r="CO637" s="72"/>
      <c r="CP637" s="72"/>
      <c r="CQ637" s="72"/>
      <c r="CR637" s="72"/>
    </row>
    <row r="638" spans="1:112" ht="12.75" customHeight="1">
      <c r="B638" s="98" t="s">
        <v>245</v>
      </c>
      <c r="C638" s="1679" t="s">
        <v>2420</v>
      </c>
      <c r="D638" s="1613"/>
      <c r="E638" s="1613"/>
      <c r="F638" s="1613"/>
      <c r="G638" s="1613"/>
      <c r="H638" s="1613"/>
      <c r="I638" s="1613"/>
      <c r="J638" s="1613"/>
      <c r="K638" s="1613"/>
      <c r="L638" s="1613"/>
      <c r="M638" s="1613"/>
      <c r="N638" s="1613"/>
      <c r="O638" s="1690"/>
      <c r="P638" s="1623"/>
      <c r="Q638" s="1624"/>
      <c r="R638" s="1625"/>
      <c r="S638" s="1691"/>
      <c r="T638" s="1692"/>
      <c r="U638" s="1693"/>
      <c r="V638" s="1623"/>
      <c r="W638" s="1624"/>
      <c r="X638" s="1624"/>
      <c r="Y638" s="1624"/>
      <c r="Z638" s="1624"/>
      <c r="AA638" s="1625"/>
      <c r="AB638" s="1622"/>
      <c r="AC638" s="1622"/>
      <c r="AD638" s="1622"/>
      <c r="AE638" s="1622"/>
      <c r="AF638" s="1622"/>
      <c r="AG638" s="1622">
        <f>[4]EVERYTHING!$C$16</f>
        <v>600000</v>
      </c>
      <c r="AH638" s="1622"/>
      <c r="AI638" s="1622"/>
      <c r="AJ638" s="1622"/>
      <c r="AK638" s="1622"/>
      <c r="AL638" s="72"/>
      <c r="AM638" s="75"/>
      <c r="AN638" s="75"/>
      <c r="AO638" s="75"/>
      <c r="AP638" s="75"/>
      <c r="AQ638" s="75"/>
      <c r="AR638" s="75"/>
      <c r="AS638" s="75"/>
      <c r="AT638" s="75"/>
      <c r="AU638" s="75"/>
      <c r="AV638" s="75"/>
      <c r="AW638" s="75"/>
      <c r="AX638" s="75"/>
      <c r="AY638" s="75"/>
      <c r="AZ638" s="75"/>
      <c r="BA638" s="1787">
        <f>IF(J770="SRO/Studio",O770,0)</f>
        <v>0</v>
      </c>
      <c r="BB638" s="1787"/>
      <c r="BC638" s="1787"/>
      <c r="BD638" s="1787"/>
      <c r="BE638" s="1787"/>
      <c r="BF638" s="1787">
        <f>IF(J770="1 Bedroom",O770,0)</f>
        <v>0</v>
      </c>
      <c r="BG638" s="1787"/>
      <c r="BH638" s="1787"/>
      <c r="BI638" s="1787"/>
      <c r="BJ638" s="1787"/>
      <c r="BK638" s="1787">
        <f>IF(J770="2 Bedrooms",O770,0)</f>
        <v>1</v>
      </c>
      <c r="BL638" s="1787"/>
      <c r="BM638" s="1787"/>
      <c r="BN638" s="1787"/>
      <c r="BO638" s="1787"/>
      <c r="BP638" s="1787">
        <f>IF(J770="3 Bedrooms",O770,0)</f>
        <v>0</v>
      </c>
      <c r="BQ638" s="1787"/>
      <c r="BR638" s="1787"/>
      <c r="BS638" s="1787"/>
      <c r="BT638" s="1787"/>
      <c r="BU638" s="1787">
        <f>IF(J770="4 Bedrooms",O770,0)</f>
        <v>0</v>
      </c>
      <c r="BV638" s="1787"/>
      <c r="BW638" s="1787"/>
      <c r="BX638" s="1787"/>
      <c r="BY638" s="1787"/>
      <c r="BZ638" s="1787">
        <f>IF(J770="5 Bedrooms",O770,0)</f>
        <v>0</v>
      </c>
      <c r="CA638" s="1787"/>
      <c r="CB638" s="1787"/>
      <c r="CC638" s="1787"/>
      <c r="CD638" s="1787"/>
      <c r="CE638" s="72"/>
      <c r="CF638" s="72"/>
      <c r="CG638" s="72"/>
      <c r="CH638" s="72"/>
      <c r="CI638" s="72"/>
      <c r="CJ638" s="72"/>
      <c r="CK638" s="72"/>
      <c r="CL638" s="72"/>
      <c r="CM638" s="72"/>
      <c r="CN638" s="72"/>
      <c r="CO638" s="72"/>
      <c r="CP638" s="72"/>
      <c r="CQ638" s="72"/>
      <c r="CR638" s="72"/>
    </row>
    <row r="639" spans="1:112" ht="12.75" customHeight="1">
      <c r="B639" s="98" t="s">
        <v>246</v>
      </c>
      <c r="C639" s="1679" t="s">
        <v>2421</v>
      </c>
      <c r="D639" s="1613"/>
      <c r="E639" s="1613"/>
      <c r="F639" s="1613"/>
      <c r="G639" s="1613"/>
      <c r="H639" s="1613"/>
      <c r="I639" s="1613"/>
      <c r="J639" s="1613"/>
      <c r="K639" s="1613"/>
      <c r="L639" s="1613"/>
      <c r="M639" s="1613"/>
      <c r="N639" s="1613"/>
      <c r="O639" s="1690"/>
      <c r="P639" s="1623"/>
      <c r="Q639" s="1624"/>
      <c r="R639" s="1625"/>
      <c r="S639" s="1691"/>
      <c r="T639" s="1692"/>
      <c r="U639" s="1693"/>
      <c r="V639" s="1623"/>
      <c r="W639" s="1624"/>
      <c r="X639" s="1624"/>
      <c r="Y639" s="1624"/>
      <c r="Z639" s="1624"/>
      <c r="AA639" s="1625"/>
      <c r="AB639" s="1622"/>
      <c r="AC639" s="1622"/>
      <c r="AD639" s="1622"/>
      <c r="AE639" s="1622"/>
      <c r="AF639" s="1622"/>
      <c r="AG639" s="1622">
        <f>[4]EVERYTHING!$C$17</f>
        <v>1576257.0844629854</v>
      </c>
      <c r="AH639" s="1622"/>
      <c r="AI639" s="1622"/>
      <c r="AJ639" s="1622"/>
      <c r="AK639" s="1622"/>
      <c r="AL639" s="72"/>
      <c r="AM639" s="75"/>
      <c r="AN639" s="75"/>
      <c r="AO639" s="75"/>
      <c r="AP639" s="75"/>
      <c r="AQ639" s="75"/>
      <c r="AR639" s="75"/>
      <c r="AS639" s="75"/>
      <c r="AT639" s="75"/>
      <c r="AU639" s="75"/>
      <c r="AV639" s="75"/>
      <c r="AW639" s="75"/>
      <c r="AX639" s="75"/>
      <c r="AY639" s="75"/>
      <c r="AZ639" s="75"/>
      <c r="BA639" s="1787">
        <f>IF(J771="SRO/Studio",O771,0)</f>
        <v>0</v>
      </c>
      <c r="BB639" s="1787"/>
      <c r="BC639" s="1787"/>
      <c r="BD639" s="1787"/>
      <c r="BE639" s="1787"/>
      <c r="BF639" s="1787">
        <f>IF(J771="1 Bedroom",O771,0)</f>
        <v>0</v>
      </c>
      <c r="BG639" s="1787"/>
      <c r="BH639" s="1787"/>
      <c r="BI639" s="1787"/>
      <c r="BJ639" s="1787"/>
      <c r="BK639" s="1787">
        <f>IF(J771="2 Bedrooms",O771,0)</f>
        <v>0</v>
      </c>
      <c r="BL639" s="1787"/>
      <c r="BM639" s="1787"/>
      <c r="BN639" s="1787"/>
      <c r="BO639" s="1787"/>
      <c r="BP639" s="1787">
        <f>IF(J771="3 Bedrooms",O771,0)</f>
        <v>0</v>
      </c>
      <c r="BQ639" s="1787"/>
      <c r="BR639" s="1787"/>
      <c r="BS639" s="1787"/>
      <c r="BT639" s="1787"/>
      <c r="BU639" s="1787">
        <f>IF(J771="4 Bedrooms",O771,0)</f>
        <v>0</v>
      </c>
      <c r="BV639" s="1787"/>
      <c r="BW639" s="1787"/>
      <c r="BX639" s="1787"/>
      <c r="BY639" s="1787"/>
      <c r="BZ639" s="1787">
        <f>IF(J771="5 Bedrooms",O771,0)</f>
        <v>0</v>
      </c>
      <c r="CA639" s="1787"/>
      <c r="CB639" s="1787"/>
      <c r="CC639" s="1787"/>
      <c r="CD639" s="1787"/>
      <c r="CE639" s="72"/>
      <c r="CF639" s="72"/>
      <c r="CG639" s="72"/>
      <c r="CH639" s="72"/>
      <c r="CI639" s="72"/>
      <c r="CJ639" s="72"/>
      <c r="CK639" s="72"/>
      <c r="CL639" s="72"/>
      <c r="CM639" s="72"/>
      <c r="CN639" s="72"/>
      <c r="CO639" s="72"/>
      <c r="CP639" s="72"/>
      <c r="CQ639" s="72"/>
      <c r="CR639" s="72"/>
    </row>
    <row r="640" spans="1:112" ht="12.75" customHeight="1">
      <c r="B640" s="98" t="s">
        <v>112</v>
      </c>
      <c r="C640" s="1613"/>
      <c r="D640" s="1613"/>
      <c r="E640" s="1613"/>
      <c r="F640" s="1613"/>
      <c r="G640" s="1613"/>
      <c r="H640" s="1613"/>
      <c r="I640" s="1613"/>
      <c r="J640" s="1613"/>
      <c r="K640" s="1613"/>
      <c r="L640" s="1613"/>
      <c r="M640" s="1613"/>
      <c r="N640" s="1613"/>
      <c r="O640" s="1690"/>
      <c r="P640" s="1623"/>
      <c r="Q640" s="1624"/>
      <c r="R640" s="1625"/>
      <c r="S640" s="1691"/>
      <c r="T640" s="1692"/>
      <c r="U640" s="1693"/>
      <c r="V640" s="1623"/>
      <c r="W640" s="1624"/>
      <c r="X640" s="1624"/>
      <c r="Y640" s="1624"/>
      <c r="Z640" s="1624"/>
      <c r="AA640" s="1625"/>
      <c r="AB640" s="1622"/>
      <c r="AC640" s="1622"/>
      <c r="AD640" s="1622"/>
      <c r="AE640" s="1622"/>
      <c r="AF640" s="1622"/>
      <c r="AG640" s="1622"/>
      <c r="AH640" s="1622"/>
      <c r="AI640" s="1622"/>
      <c r="AJ640" s="1622"/>
      <c r="AK640" s="1622"/>
      <c r="AL640" s="72"/>
      <c r="AM640" s="75"/>
      <c r="AN640" s="75"/>
      <c r="AO640" s="75"/>
      <c r="AP640" s="75"/>
      <c r="AQ640" s="75"/>
      <c r="AR640" s="75"/>
      <c r="AS640" s="75"/>
      <c r="AT640" s="75"/>
      <c r="AU640" s="75"/>
      <c r="AV640" s="75"/>
      <c r="AW640" s="75"/>
      <c r="AX640" s="75"/>
      <c r="AY640" s="75"/>
      <c r="AZ640" s="75"/>
      <c r="BA640" s="1787">
        <f>IF(J772="SRO/Studio",O772,0)</f>
        <v>0</v>
      </c>
      <c r="BB640" s="1787"/>
      <c r="BC640" s="1787"/>
      <c r="BD640" s="1787"/>
      <c r="BE640" s="1787"/>
      <c r="BF640" s="1787">
        <f>IF(J772="1 Bedroom",O772,0)</f>
        <v>0</v>
      </c>
      <c r="BG640" s="1787"/>
      <c r="BH640" s="1787"/>
      <c r="BI640" s="1787"/>
      <c r="BJ640" s="1787"/>
      <c r="BK640" s="1787">
        <f>IF(J772="2 Bedrooms",O772,0)</f>
        <v>0</v>
      </c>
      <c r="BL640" s="1787"/>
      <c r="BM640" s="1787"/>
      <c r="BN640" s="1787"/>
      <c r="BO640" s="1787"/>
      <c r="BP640" s="1787">
        <f>IF(J772="3 Bedrooms",O772,0)</f>
        <v>0</v>
      </c>
      <c r="BQ640" s="1787"/>
      <c r="BR640" s="1787"/>
      <c r="BS640" s="1787"/>
      <c r="BT640" s="1787"/>
      <c r="BU640" s="1787">
        <f>IF(J772="4 Bedrooms",O772,0)</f>
        <v>0</v>
      </c>
      <c r="BV640" s="1787"/>
      <c r="BW640" s="1787"/>
      <c r="BX640" s="1787"/>
      <c r="BY640" s="1787"/>
      <c r="BZ640" s="1787">
        <f>IF(J772="5 Bedrooms",O772,0)</f>
        <v>0</v>
      </c>
      <c r="CA640" s="1787"/>
      <c r="CB640" s="1787"/>
      <c r="CC640" s="1787"/>
      <c r="CD640" s="1787"/>
      <c r="CE640" s="72"/>
      <c r="CF640" s="72"/>
      <c r="CG640" s="72"/>
      <c r="CH640" s="72"/>
      <c r="CI640" s="72"/>
      <c r="CJ640" s="72"/>
      <c r="CK640" s="72"/>
      <c r="CL640" s="72"/>
      <c r="CM640" s="72"/>
      <c r="CN640" s="72"/>
      <c r="CO640" s="72"/>
      <c r="CP640" s="72"/>
      <c r="CQ640" s="72"/>
      <c r="CR640" s="72"/>
    </row>
    <row r="641" spans="1:96" ht="12.75" customHeight="1">
      <c r="B641" s="98" t="s">
        <v>971</v>
      </c>
      <c r="C641" s="1613"/>
      <c r="D641" s="1613"/>
      <c r="E641" s="1613"/>
      <c r="F641" s="1613"/>
      <c r="G641" s="1613"/>
      <c r="H641" s="1613"/>
      <c r="I641" s="1613"/>
      <c r="J641" s="1613"/>
      <c r="K641" s="1613"/>
      <c r="L641" s="1613"/>
      <c r="M641" s="1613"/>
      <c r="N641" s="1613"/>
      <c r="O641" s="1690"/>
      <c r="P641" s="1623"/>
      <c r="Q641" s="1624"/>
      <c r="R641" s="1625"/>
      <c r="S641" s="1691"/>
      <c r="T641" s="1692"/>
      <c r="U641" s="1693"/>
      <c r="V641" s="1623"/>
      <c r="W641" s="1624"/>
      <c r="X641" s="1624"/>
      <c r="Y641" s="1624"/>
      <c r="Z641" s="1624"/>
      <c r="AA641" s="1625"/>
      <c r="AB641" s="1622"/>
      <c r="AC641" s="1622"/>
      <c r="AD641" s="1622"/>
      <c r="AE641" s="1622"/>
      <c r="AF641" s="1622"/>
      <c r="AG641" s="1622"/>
      <c r="AH641" s="1622"/>
      <c r="AI641" s="1622"/>
      <c r="AJ641" s="1622"/>
      <c r="AK641" s="1622"/>
      <c r="AL641" s="72"/>
      <c r="AM641" s="75"/>
      <c r="AN641" s="75"/>
      <c r="AO641" s="75"/>
      <c r="AP641" s="75"/>
      <c r="AQ641" s="75"/>
      <c r="AR641" s="75"/>
      <c r="AS641" s="75"/>
      <c r="AT641" s="75"/>
      <c r="AU641" s="75"/>
      <c r="AV641" s="75"/>
      <c r="AW641" s="75"/>
      <c r="AX641" s="75"/>
      <c r="AY641" s="75"/>
      <c r="AZ641" s="75"/>
      <c r="BA641" s="1787">
        <f>IF(J773="SRO/Studio",O773,0)</f>
        <v>0</v>
      </c>
      <c r="BB641" s="1787"/>
      <c r="BC641" s="1787"/>
      <c r="BD641" s="1787"/>
      <c r="BE641" s="1787"/>
      <c r="BF641" s="1787">
        <f>IF(J773="1 Bedroom",O773,0)</f>
        <v>0</v>
      </c>
      <c r="BG641" s="1787"/>
      <c r="BH641" s="1787"/>
      <c r="BI641" s="1787"/>
      <c r="BJ641" s="1787"/>
      <c r="BK641" s="1787">
        <f>IF(J773="2 Bedrooms",O773,0)</f>
        <v>0</v>
      </c>
      <c r="BL641" s="1787"/>
      <c r="BM641" s="1787"/>
      <c r="BN641" s="1787"/>
      <c r="BO641" s="1787"/>
      <c r="BP641" s="1787">
        <f>IF(J773="3 Bedrooms",O773,0)</f>
        <v>0</v>
      </c>
      <c r="BQ641" s="1787"/>
      <c r="BR641" s="1787"/>
      <c r="BS641" s="1787"/>
      <c r="BT641" s="1787"/>
      <c r="BU641" s="1787">
        <f>IF(J773="4 Bedrooms",O773,0)</f>
        <v>0</v>
      </c>
      <c r="BV641" s="1787"/>
      <c r="BW641" s="1787"/>
      <c r="BX641" s="1787"/>
      <c r="BY641" s="1787"/>
      <c r="BZ641" s="1787">
        <f>IF(J773="5 Bedrooms",O773,0)</f>
        <v>0</v>
      </c>
      <c r="CA641" s="1787"/>
      <c r="CB641" s="1787"/>
      <c r="CC641" s="1787"/>
      <c r="CD641" s="1787"/>
      <c r="CE641" s="72"/>
      <c r="CF641" s="72"/>
      <c r="CG641" s="72"/>
      <c r="CH641" s="72"/>
      <c r="CI641" s="72"/>
      <c r="CJ641" s="72"/>
      <c r="CK641" s="72"/>
      <c r="CL641" s="72"/>
      <c r="CM641" s="72"/>
      <c r="CN641" s="72"/>
      <c r="CO641" s="72"/>
      <c r="CP641" s="72"/>
      <c r="CQ641" s="72"/>
      <c r="CR641" s="72"/>
    </row>
    <row r="642" spans="1:96" ht="12.75" customHeight="1">
      <c r="B642" s="98" t="s">
        <v>90</v>
      </c>
      <c r="C642" s="1613"/>
      <c r="D642" s="1613"/>
      <c r="E642" s="1613"/>
      <c r="F642" s="1613"/>
      <c r="G642" s="1613"/>
      <c r="H642" s="1613"/>
      <c r="I642" s="1613"/>
      <c r="J642" s="1613"/>
      <c r="K642" s="1613"/>
      <c r="L642" s="1613"/>
      <c r="M642" s="1613"/>
      <c r="N642" s="1613"/>
      <c r="O642" s="1690"/>
      <c r="P642" s="1623"/>
      <c r="Q642" s="1624"/>
      <c r="R642" s="1625"/>
      <c r="S642" s="1691"/>
      <c r="T642" s="1692"/>
      <c r="U642" s="1693"/>
      <c r="V642" s="1623"/>
      <c r="W642" s="1624"/>
      <c r="X642" s="1624"/>
      <c r="Y642" s="1624"/>
      <c r="Z642" s="1624"/>
      <c r="AA642" s="1625"/>
      <c r="AB642" s="1622"/>
      <c r="AC642" s="1622"/>
      <c r="AD642" s="1622"/>
      <c r="AE642" s="1622"/>
      <c r="AF642" s="1622"/>
      <c r="AG642" s="1622"/>
      <c r="AH642" s="1622"/>
      <c r="AI642" s="1622"/>
      <c r="AJ642" s="1622"/>
      <c r="AK642" s="1622"/>
      <c r="AL642" s="72"/>
      <c r="AM642" s="75"/>
      <c r="AN642" s="75"/>
      <c r="AO642" s="75"/>
      <c r="AP642" s="75"/>
      <c r="AQ642" s="75"/>
      <c r="AR642" s="75"/>
      <c r="AS642" s="75"/>
      <c r="AT642" s="75"/>
      <c r="AU642" s="75"/>
      <c r="AV642" s="75"/>
      <c r="AW642" s="75"/>
      <c r="AX642" s="75"/>
      <c r="AY642" s="75"/>
      <c r="AZ642" s="75"/>
      <c r="BA642" s="1795">
        <f>SUM(BA638:BE641)</f>
        <v>0</v>
      </c>
      <c r="BB642" s="1796"/>
      <c r="BC642" s="1796"/>
      <c r="BD642" s="1796"/>
      <c r="BE642" s="1797"/>
      <c r="BF642" s="1795">
        <f>SUM(BF638:BJ641)</f>
        <v>0</v>
      </c>
      <c r="BG642" s="1796"/>
      <c r="BH642" s="1796"/>
      <c r="BI642" s="1796"/>
      <c r="BJ642" s="1797"/>
      <c r="BK642" s="1795">
        <f>SUM(BK638:BO641)</f>
        <v>1</v>
      </c>
      <c r="BL642" s="1796"/>
      <c r="BM642" s="1796"/>
      <c r="BN642" s="1796"/>
      <c r="BO642" s="1797"/>
      <c r="BP642" s="1795">
        <f>SUM(BP638:BT641)</f>
        <v>0</v>
      </c>
      <c r="BQ642" s="1796"/>
      <c r="BR642" s="1796"/>
      <c r="BS642" s="1796"/>
      <c r="BT642" s="1797"/>
      <c r="BU642" s="1795">
        <f>SUM(BU638:BY641)</f>
        <v>0</v>
      </c>
      <c r="BV642" s="1796"/>
      <c r="BW642" s="1796"/>
      <c r="BX642" s="1796"/>
      <c r="BY642" s="1797"/>
      <c r="BZ642" s="1795">
        <f>SUM(BZ638:CD641)</f>
        <v>0</v>
      </c>
      <c r="CA642" s="1796"/>
      <c r="CB642" s="1796"/>
      <c r="CC642" s="1796"/>
      <c r="CD642" s="1797"/>
      <c r="CE642" s="72"/>
      <c r="CF642" s="72"/>
      <c r="CG642" s="72"/>
      <c r="CH642" s="72"/>
      <c r="CI642" s="72"/>
      <c r="CJ642" s="72"/>
      <c r="CK642" s="72"/>
      <c r="CL642" s="72"/>
      <c r="CM642" s="72"/>
      <c r="CN642" s="72"/>
      <c r="CO642" s="72"/>
      <c r="CP642" s="72"/>
      <c r="CQ642" s="72"/>
      <c r="CR642" s="72"/>
    </row>
    <row r="643" spans="1:96" ht="12.75" customHeight="1">
      <c r="B643" s="98" t="s">
        <v>91</v>
      </c>
      <c r="C643" s="1613"/>
      <c r="D643" s="1613"/>
      <c r="E643" s="1613"/>
      <c r="F643" s="1613"/>
      <c r="G643" s="1613"/>
      <c r="H643" s="1613"/>
      <c r="I643" s="1613"/>
      <c r="J643" s="1613"/>
      <c r="K643" s="1613"/>
      <c r="L643" s="1613"/>
      <c r="M643" s="1613"/>
      <c r="N643" s="1613"/>
      <c r="O643" s="1690"/>
      <c r="P643" s="1623"/>
      <c r="Q643" s="1624"/>
      <c r="R643" s="1625"/>
      <c r="S643" s="1691"/>
      <c r="T643" s="1692"/>
      <c r="U643" s="1693"/>
      <c r="V643" s="1623"/>
      <c r="W643" s="1624"/>
      <c r="X643" s="1624"/>
      <c r="Y643" s="1624"/>
      <c r="Z643" s="1624"/>
      <c r="AA643" s="1625"/>
      <c r="AB643" s="1622"/>
      <c r="AC643" s="1622"/>
      <c r="AD643" s="1622"/>
      <c r="AE643" s="1622"/>
      <c r="AF643" s="1622"/>
      <c r="AG643" s="1622"/>
      <c r="AH643" s="1622"/>
      <c r="AI643" s="1622"/>
      <c r="AJ643" s="1622"/>
      <c r="AK643" s="1622"/>
      <c r="AL643" s="72"/>
      <c r="AM643" s="75"/>
      <c r="AN643" s="75"/>
      <c r="AO643" s="75"/>
      <c r="AP643" s="75"/>
      <c r="AQ643" s="75"/>
      <c r="AR643" s="75"/>
      <c r="AS643" s="75"/>
      <c r="AT643" s="75"/>
      <c r="AU643" s="75"/>
      <c r="AV643" s="75"/>
      <c r="AW643" s="75"/>
      <c r="AX643" s="75"/>
      <c r="AY643" s="75"/>
      <c r="AZ643" s="75"/>
      <c r="BA643" s="75" t="s">
        <v>276</v>
      </c>
      <c r="BB643" s="75"/>
      <c r="BC643" s="75"/>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ustomHeight="1">
      <c r="B644" s="1694" t="s">
        <v>257</v>
      </c>
      <c r="C644" s="1694"/>
      <c r="D644" s="1694"/>
      <c r="E644" s="1694"/>
      <c r="F644" s="1694"/>
      <c r="G644" s="1694"/>
      <c r="H644" s="1694"/>
      <c r="I644" s="1694"/>
      <c r="J644" s="1694"/>
      <c r="K644" s="1694"/>
      <c r="L644" s="1694"/>
      <c r="M644" s="1694"/>
      <c r="N644" s="1694"/>
      <c r="O644" s="1694"/>
      <c r="P644" s="1694"/>
      <c r="Q644" s="1694"/>
      <c r="R644" s="1694"/>
      <c r="S644" s="1694"/>
      <c r="T644" s="1694"/>
      <c r="U644" s="1694"/>
      <c r="V644" s="1694"/>
      <c r="W644" s="1694"/>
      <c r="X644" s="1694"/>
      <c r="Y644" s="1694"/>
      <c r="Z644" s="1694"/>
      <c r="AA644" s="1694"/>
      <c r="AB644" s="1694"/>
      <c r="AC644" s="1694"/>
      <c r="AD644" s="1694"/>
      <c r="AE644" s="1694"/>
      <c r="AF644" s="1694"/>
      <c r="AG644" s="1799">
        <f>SUM(AG632:AJ643)</f>
        <v>31463731.084462985</v>
      </c>
      <c r="AH644" s="1800"/>
      <c r="AI644" s="1800"/>
      <c r="AJ644" s="1800"/>
      <c r="AK644" s="1801"/>
      <c r="AM644" s="75"/>
      <c r="AN644" s="75"/>
      <c r="AO644" s="75"/>
      <c r="AP644" s="75"/>
      <c r="AQ644" s="75"/>
      <c r="AR644" s="75"/>
      <c r="AS644" s="75"/>
      <c r="AT644" s="75"/>
      <c r="AU644" s="75"/>
      <c r="AV644" s="75"/>
      <c r="AW644" s="75"/>
      <c r="AX644" s="75"/>
      <c r="AY644" s="75"/>
      <c r="AZ644" s="75"/>
      <c r="BA644" s="1787">
        <f t="shared" ref="BA644:BA653" si="18">IF(J784="SRO/Studio",O784,0)</f>
        <v>0</v>
      </c>
      <c r="BB644" s="1787"/>
      <c r="BC644" s="1787"/>
      <c r="BD644" s="1787"/>
      <c r="BE644" s="1787"/>
      <c r="BF644" s="1787">
        <f t="shared" ref="BF644:BF653" si="19">IF(J784="1 Bedroom",O784,0)</f>
        <v>0</v>
      </c>
      <c r="BG644" s="1787"/>
      <c r="BH644" s="1787"/>
      <c r="BI644" s="1787"/>
      <c r="BJ644" s="1787"/>
      <c r="BK644" s="1787">
        <f t="shared" ref="BK644:BK653" si="20">IF(J784="2 Bedrooms",O784,0)</f>
        <v>0</v>
      </c>
      <c r="BL644" s="1787"/>
      <c r="BM644" s="1787"/>
      <c r="BN644" s="1787"/>
      <c r="BO644" s="1787"/>
      <c r="BP644" s="1787">
        <f t="shared" ref="BP644:BP653" si="21">IF(J784="3 Bedrooms",O784,0)</f>
        <v>0</v>
      </c>
      <c r="BQ644" s="1787"/>
      <c r="BR644" s="1787"/>
      <c r="BS644" s="1787"/>
      <c r="BT644" s="1787"/>
      <c r="BU644" s="1787">
        <f t="shared" ref="BU644:BU653" si="22">IF(J784="4 Bedrooms",O784,0)</f>
        <v>0</v>
      </c>
      <c r="BV644" s="1787"/>
      <c r="BW644" s="1787"/>
      <c r="BX644" s="1787"/>
      <c r="BY644" s="1787"/>
      <c r="BZ644" s="1787">
        <f t="shared" ref="BZ644:BZ653" si="23">IF(J784="5 Bedrooms",O784,0)</f>
        <v>0</v>
      </c>
      <c r="CA644" s="1787"/>
      <c r="CB644" s="1787"/>
      <c r="CC644" s="1787"/>
      <c r="CD644" s="1787"/>
      <c r="CE644" s="72"/>
      <c r="CF644" s="72"/>
      <c r="CG644" s="72"/>
      <c r="CH644" s="72"/>
      <c r="CI644" s="72"/>
      <c r="CJ644" s="72"/>
      <c r="CK644" s="72"/>
      <c r="CL644" s="72"/>
      <c r="CM644" s="72"/>
      <c r="CN644" s="72"/>
      <c r="CO644" s="72"/>
      <c r="CP644" s="72"/>
      <c r="CQ644" s="72"/>
      <c r="CR644" s="72"/>
    </row>
    <row r="645" spans="1:96" ht="12.75" customHeight="1">
      <c r="B645" s="1694" t="s">
        <v>98</v>
      </c>
      <c r="C645" s="1694"/>
      <c r="D645" s="1694"/>
      <c r="E645" s="1694"/>
      <c r="F645" s="1694"/>
      <c r="G645" s="1694"/>
      <c r="H645" s="1694"/>
      <c r="I645" s="1694"/>
      <c r="J645" s="1694"/>
      <c r="K645" s="1694"/>
      <c r="L645" s="1694"/>
      <c r="M645" s="1694"/>
      <c r="N645" s="1694"/>
      <c r="O645" s="1694"/>
      <c r="P645" s="1694"/>
      <c r="Q645" s="1694"/>
      <c r="R645" s="1694"/>
      <c r="S645" s="1694"/>
      <c r="T645" s="1694"/>
      <c r="U645" s="1694"/>
      <c r="V645" s="1694"/>
      <c r="W645" s="1694"/>
      <c r="X645" s="1694"/>
      <c r="Y645" s="1694"/>
      <c r="Z645" s="1694"/>
      <c r="AA645" s="1694"/>
      <c r="AB645" s="1694"/>
      <c r="AC645" s="1694"/>
      <c r="AD645" s="1694"/>
      <c r="AE645" s="1694"/>
      <c r="AF645" s="1694"/>
      <c r="AG645" s="1730">
        <f>[4]EVERYTHING!$C$18-[4]EVERYTHING!$C$114</f>
        <v>21916339.800554551</v>
      </c>
      <c r="AH645" s="1731"/>
      <c r="AI645" s="1731"/>
      <c r="AJ645" s="1731"/>
      <c r="AK645" s="1698"/>
      <c r="AM645" s="75"/>
      <c r="AN645" s="75"/>
      <c r="AO645" s="75"/>
      <c r="AP645" s="75"/>
      <c r="AQ645" s="75"/>
      <c r="AR645" s="75"/>
      <c r="AS645" s="75"/>
      <c r="AT645" s="75"/>
      <c r="AU645" s="75"/>
      <c r="AV645" s="75"/>
      <c r="AW645" s="75"/>
      <c r="AX645" s="75"/>
      <c r="AY645" s="75"/>
      <c r="AZ645" s="75"/>
      <c r="BA645" s="1787">
        <f t="shared" si="18"/>
        <v>0</v>
      </c>
      <c r="BB645" s="1787"/>
      <c r="BC645" s="1787"/>
      <c r="BD645" s="1787"/>
      <c r="BE645" s="1787"/>
      <c r="BF645" s="1787">
        <f t="shared" si="19"/>
        <v>0</v>
      </c>
      <c r="BG645" s="1787"/>
      <c r="BH645" s="1787"/>
      <c r="BI645" s="1787"/>
      <c r="BJ645" s="1787"/>
      <c r="BK645" s="1787">
        <f t="shared" si="20"/>
        <v>0</v>
      </c>
      <c r="BL645" s="1787"/>
      <c r="BM645" s="1787"/>
      <c r="BN645" s="1787"/>
      <c r="BO645" s="1787"/>
      <c r="BP645" s="1787">
        <f t="shared" si="21"/>
        <v>0</v>
      </c>
      <c r="BQ645" s="1787"/>
      <c r="BR645" s="1787"/>
      <c r="BS645" s="1787"/>
      <c r="BT645" s="1787"/>
      <c r="BU645" s="1787">
        <f t="shared" si="22"/>
        <v>0</v>
      </c>
      <c r="BV645" s="1787"/>
      <c r="BW645" s="1787"/>
      <c r="BX645" s="1787"/>
      <c r="BY645" s="1787"/>
      <c r="BZ645" s="1787">
        <f t="shared" si="23"/>
        <v>0</v>
      </c>
      <c r="CA645" s="1787"/>
      <c r="CB645" s="1787"/>
      <c r="CC645" s="1787"/>
      <c r="CD645" s="1787"/>
      <c r="CE645" s="72"/>
      <c r="CF645" s="72"/>
      <c r="CG645" s="72"/>
      <c r="CH645" s="72"/>
      <c r="CI645" s="72"/>
      <c r="CJ645" s="72"/>
      <c r="CK645" s="72"/>
      <c r="CL645" s="72"/>
      <c r="CM645" s="72"/>
      <c r="CN645" s="72"/>
      <c r="CO645" s="72"/>
      <c r="CP645" s="72"/>
      <c r="CQ645" s="72"/>
      <c r="CR645" s="72"/>
    </row>
    <row r="646" spans="1:96" ht="12.75" customHeight="1">
      <c r="B646" s="1694" t="s">
        <v>99</v>
      </c>
      <c r="C646" s="1694"/>
      <c r="D646" s="1694"/>
      <c r="E646" s="1694"/>
      <c r="F646" s="1694"/>
      <c r="G646" s="1694"/>
      <c r="H646" s="1694"/>
      <c r="I646" s="1694"/>
      <c r="J646" s="1694"/>
      <c r="K646" s="1694"/>
      <c r="L646" s="1694"/>
      <c r="M646" s="1694"/>
      <c r="N646" s="1694"/>
      <c r="O646" s="1694"/>
      <c r="P646" s="1694"/>
      <c r="Q646" s="1694"/>
      <c r="R646" s="1694"/>
      <c r="S646" s="1694"/>
      <c r="T646" s="1694"/>
      <c r="U646" s="1694"/>
      <c r="V646" s="1694"/>
      <c r="W646" s="1694"/>
      <c r="X646" s="1694"/>
      <c r="Y646" s="1694"/>
      <c r="Z646" s="1694"/>
      <c r="AA646" s="1694"/>
      <c r="AB646" s="1694"/>
      <c r="AC646" s="1694"/>
      <c r="AD646" s="1694"/>
      <c r="AE646" s="1694"/>
      <c r="AF646" s="1694"/>
      <c r="AG646" s="1799">
        <f>AG644+AG645</f>
        <v>53380070.885017537</v>
      </c>
      <c r="AH646" s="1800"/>
      <c r="AI646" s="1800"/>
      <c r="AJ646" s="1800"/>
      <c r="AK646" s="1801"/>
      <c r="AM646" s="75"/>
      <c r="AN646" s="75"/>
      <c r="AO646" s="75"/>
      <c r="AP646" s="75"/>
      <c r="AQ646" s="75"/>
      <c r="AR646" s="75"/>
      <c r="AS646" s="75"/>
      <c r="AT646" s="75"/>
      <c r="AU646" s="75"/>
      <c r="AV646" s="75"/>
      <c r="AW646" s="75"/>
      <c r="AX646" s="75"/>
      <c r="AY646" s="75"/>
      <c r="AZ646" s="75"/>
      <c r="BA646" s="1787">
        <f t="shared" si="18"/>
        <v>0</v>
      </c>
      <c r="BB646" s="1787"/>
      <c r="BC646" s="1787"/>
      <c r="BD646" s="1787"/>
      <c r="BE646" s="1787"/>
      <c r="BF646" s="1787">
        <f t="shared" si="19"/>
        <v>0</v>
      </c>
      <c r="BG646" s="1787"/>
      <c r="BH646" s="1787"/>
      <c r="BI646" s="1787"/>
      <c r="BJ646" s="1787"/>
      <c r="BK646" s="1787">
        <f t="shared" si="20"/>
        <v>0</v>
      </c>
      <c r="BL646" s="1787"/>
      <c r="BM646" s="1787"/>
      <c r="BN646" s="1787"/>
      <c r="BO646" s="1787"/>
      <c r="BP646" s="1787">
        <f t="shared" si="21"/>
        <v>0</v>
      </c>
      <c r="BQ646" s="1787"/>
      <c r="BR646" s="1787"/>
      <c r="BS646" s="1787"/>
      <c r="BT646" s="1787"/>
      <c r="BU646" s="1787">
        <f t="shared" si="22"/>
        <v>0</v>
      </c>
      <c r="BV646" s="1787"/>
      <c r="BW646" s="1787"/>
      <c r="BX646" s="1787"/>
      <c r="BY646" s="1787"/>
      <c r="BZ646" s="1787">
        <f t="shared" si="23"/>
        <v>0</v>
      </c>
      <c r="CA646" s="1787"/>
      <c r="CB646" s="1787"/>
      <c r="CC646" s="1787"/>
      <c r="CD646" s="1787"/>
      <c r="CE646" s="72"/>
      <c r="CF646" s="72"/>
      <c r="CG646" s="72"/>
      <c r="CH646" s="72"/>
      <c r="CI646" s="72"/>
      <c r="CJ646" s="72"/>
      <c r="CK646" s="72"/>
      <c r="CL646" s="72"/>
      <c r="CM646" s="72"/>
      <c r="CN646" s="72"/>
      <c r="CO646" s="72"/>
      <c r="CP646" s="72"/>
      <c r="CQ646" s="72"/>
      <c r="CR646" s="72"/>
    </row>
    <row r="647" spans="1:96" ht="12.75" customHeight="1">
      <c r="A647" s="37"/>
      <c r="B647" s="37"/>
      <c r="C647" s="37"/>
      <c r="D647" s="37"/>
      <c r="E647" s="37"/>
      <c r="F647" s="37"/>
      <c r="G647" s="37"/>
      <c r="H647" s="37"/>
      <c r="I647" s="37"/>
      <c r="J647" s="37"/>
      <c r="K647" s="103"/>
      <c r="L647" s="104"/>
      <c r="M647" s="104"/>
      <c r="N647" s="104"/>
      <c r="O647" s="104"/>
      <c r="P647" s="104"/>
      <c r="Q647" s="104"/>
      <c r="R647" s="104"/>
      <c r="S647" s="37"/>
      <c r="T647" s="37"/>
      <c r="U647" s="37"/>
      <c r="V647" s="37"/>
      <c r="W647" s="37"/>
      <c r="X647" s="37"/>
      <c r="Y647" s="37"/>
      <c r="Z647" s="37"/>
      <c r="AA647" s="37"/>
      <c r="AB647" s="37"/>
      <c r="AC647" s="103"/>
      <c r="AD647" s="104"/>
      <c r="AE647" s="104"/>
      <c r="AF647" s="104"/>
      <c r="AG647" s="104"/>
      <c r="AH647" s="104"/>
      <c r="AI647" s="104"/>
      <c r="AJ647" s="104"/>
      <c r="AM647" s="72"/>
      <c r="AN647" s="72"/>
      <c r="AO647" s="72"/>
      <c r="AP647" s="72"/>
      <c r="AQ647" s="72"/>
      <c r="AR647" s="72"/>
      <c r="AS647" s="72"/>
      <c r="AT647" s="72"/>
      <c r="AU647" s="72"/>
      <c r="AV647" s="72"/>
      <c r="AW647" s="72"/>
      <c r="AX647" s="72"/>
      <c r="AY647" s="72"/>
      <c r="AZ647" s="72"/>
      <c r="BA647" s="1787">
        <f t="shared" si="18"/>
        <v>0</v>
      </c>
      <c r="BB647" s="1787"/>
      <c r="BC647" s="1787"/>
      <c r="BD647" s="1787"/>
      <c r="BE647" s="1787"/>
      <c r="BF647" s="1787">
        <f t="shared" si="19"/>
        <v>0</v>
      </c>
      <c r="BG647" s="1787"/>
      <c r="BH647" s="1787"/>
      <c r="BI647" s="1787"/>
      <c r="BJ647" s="1787"/>
      <c r="BK647" s="1787">
        <f t="shared" si="20"/>
        <v>0</v>
      </c>
      <c r="BL647" s="1787"/>
      <c r="BM647" s="1787"/>
      <c r="BN647" s="1787"/>
      <c r="BO647" s="1787"/>
      <c r="BP647" s="1787">
        <f t="shared" si="21"/>
        <v>0</v>
      </c>
      <c r="BQ647" s="1787"/>
      <c r="BR647" s="1787"/>
      <c r="BS647" s="1787"/>
      <c r="BT647" s="1787"/>
      <c r="BU647" s="1787">
        <f t="shared" si="22"/>
        <v>0</v>
      </c>
      <c r="BV647" s="1787"/>
      <c r="BW647" s="1787"/>
      <c r="BX647" s="1787"/>
      <c r="BY647" s="1787"/>
      <c r="BZ647" s="1787">
        <f t="shared" si="23"/>
        <v>0</v>
      </c>
      <c r="CA647" s="1787"/>
      <c r="CB647" s="1787"/>
      <c r="CC647" s="1787"/>
      <c r="CD647" s="1787"/>
      <c r="CE647" s="72"/>
      <c r="CF647" s="72"/>
      <c r="CG647" s="72"/>
      <c r="CH647" s="72"/>
      <c r="CI647" s="72"/>
      <c r="CJ647" s="72"/>
      <c r="CK647" s="72"/>
      <c r="CL647" s="72"/>
      <c r="CM647" s="72"/>
      <c r="CN647" s="72"/>
      <c r="CO647" s="72"/>
      <c r="CP647" s="72"/>
      <c r="CQ647" s="72"/>
      <c r="CR647" s="72"/>
    </row>
    <row r="648" spans="1:96" ht="12.75" customHeight="1">
      <c r="A648" s="101" t="s">
        <v>281</v>
      </c>
      <c r="B648" s="17" t="s">
        <v>115</v>
      </c>
      <c r="G648" s="1614" t="str">
        <f>C632</f>
        <v>CCRC perm loan</v>
      </c>
      <c r="H648" s="1614"/>
      <c r="I648" s="1614"/>
      <c r="J648" s="1614"/>
      <c r="K648" s="1614"/>
      <c r="L648" s="1614"/>
      <c r="M648" s="1614"/>
      <c r="N648" s="1614"/>
      <c r="O648" s="1614"/>
      <c r="P648" s="1614"/>
      <c r="Q648" s="1614"/>
      <c r="R648" s="1614"/>
      <c r="S648" s="19"/>
      <c r="T648" s="101" t="s">
        <v>282</v>
      </c>
      <c r="U648" s="17" t="s">
        <v>115</v>
      </c>
      <c r="Z648" s="1614" t="str">
        <f>C633</f>
        <v>Alameda County</v>
      </c>
      <c r="AA648" s="1614"/>
      <c r="AB648" s="1614"/>
      <c r="AC648" s="1614"/>
      <c r="AD648" s="1614"/>
      <c r="AE648" s="1614"/>
      <c r="AF648" s="1614"/>
      <c r="AG648" s="1614"/>
      <c r="AH648" s="1614"/>
      <c r="AI648" s="1614"/>
      <c r="AJ648" s="1614"/>
      <c r="AK648" s="1614"/>
      <c r="AM648" s="72"/>
      <c r="AN648" s="72"/>
      <c r="AO648" s="72"/>
      <c r="AP648" s="72"/>
      <c r="AQ648" s="72"/>
      <c r="AR648" s="72"/>
      <c r="AS648" s="72"/>
      <c r="AT648" s="72"/>
      <c r="AU648" s="72"/>
      <c r="AV648" s="72"/>
      <c r="AW648" s="72"/>
      <c r="AX648" s="72"/>
      <c r="AY648" s="72"/>
      <c r="AZ648" s="72"/>
      <c r="BA648" s="1787">
        <f t="shared" si="18"/>
        <v>0</v>
      </c>
      <c r="BB648" s="1787"/>
      <c r="BC648" s="1787"/>
      <c r="BD648" s="1787"/>
      <c r="BE648" s="1787"/>
      <c r="BF648" s="1787">
        <f t="shared" si="19"/>
        <v>0</v>
      </c>
      <c r="BG648" s="1787"/>
      <c r="BH648" s="1787"/>
      <c r="BI648" s="1787"/>
      <c r="BJ648" s="1787"/>
      <c r="BK648" s="1787">
        <f t="shared" si="20"/>
        <v>0</v>
      </c>
      <c r="BL648" s="1787"/>
      <c r="BM648" s="1787"/>
      <c r="BN648" s="1787"/>
      <c r="BO648" s="1787"/>
      <c r="BP648" s="1787">
        <f t="shared" si="21"/>
        <v>0</v>
      </c>
      <c r="BQ648" s="1787"/>
      <c r="BR648" s="1787"/>
      <c r="BS648" s="1787"/>
      <c r="BT648" s="1787"/>
      <c r="BU648" s="1787">
        <f t="shared" si="22"/>
        <v>0</v>
      </c>
      <c r="BV648" s="1787"/>
      <c r="BW648" s="1787"/>
      <c r="BX648" s="1787"/>
      <c r="BY648" s="1787"/>
      <c r="BZ648" s="1787">
        <f t="shared" si="23"/>
        <v>0</v>
      </c>
      <c r="CA648" s="1787"/>
      <c r="CB648" s="1787"/>
      <c r="CC648" s="1787"/>
      <c r="CD648" s="1787"/>
      <c r="CE648" s="72"/>
      <c r="CF648" s="72"/>
      <c r="CG648" s="72"/>
      <c r="CH648" s="72"/>
      <c r="CI648" s="72"/>
      <c r="CJ648" s="72"/>
      <c r="CK648" s="72"/>
      <c r="CL648" s="72"/>
      <c r="CM648" s="72"/>
      <c r="CN648" s="72"/>
      <c r="CO648" s="72"/>
      <c r="CP648" s="72"/>
      <c r="CQ648" s="72"/>
      <c r="CR648" s="72"/>
    </row>
    <row r="649" spans="1:96" ht="12.75" customHeight="1">
      <c r="A649" s="47"/>
      <c r="B649" s="17" t="s">
        <v>914</v>
      </c>
      <c r="G649" s="1630" t="s">
        <v>2412</v>
      </c>
      <c r="H649" s="1615"/>
      <c r="I649" s="1615"/>
      <c r="J649" s="1615"/>
      <c r="K649" s="1615"/>
      <c r="L649" s="1615"/>
      <c r="M649" s="1615"/>
      <c r="N649" s="1615"/>
      <c r="O649" s="1615"/>
      <c r="P649" s="1615"/>
      <c r="Q649" s="1615"/>
      <c r="R649" s="1615"/>
      <c r="S649" s="19"/>
      <c r="T649" s="47"/>
      <c r="U649" s="17" t="s">
        <v>914</v>
      </c>
      <c r="Z649" s="1615" t="str">
        <f>Z575</f>
        <v>224 W. Winton Avenue, Room 108</v>
      </c>
      <c r="AA649" s="1615"/>
      <c r="AB649" s="1615"/>
      <c r="AC649" s="1615"/>
      <c r="AD649" s="1615"/>
      <c r="AE649" s="1615"/>
      <c r="AF649" s="1615"/>
      <c r="AG649" s="1615"/>
      <c r="AH649" s="1615"/>
      <c r="AI649" s="1615"/>
      <c r="AJ649" s="1615"/>
      <c r="AK649" s="1615"/>
      <c r="AM649" s="72"/>
      <c r="AN649" s="72"/>
      <c r="AO649" s="72"/>
      <c r="AP649" s="72"/>
      <c r="AQ649" s="72"/>
      <c r="AR649" s="72"/>
      <c r="AS649" s="72"/>
      <c r="AT649" s="72"/>
      <c r="AU649" s="72"/>
      <c r="AV649" s="72"/>
      <c r="AW649" s="72"/>
      <c r="AX649" s="72"/>
      <c r="AY649" s="72"/>
      <c r="AZ649" s="72"/>
      <c r="BA649" s="1787">
        <f t="shared" si="18"/>
        <v>0</v>
      </c>
      <c r="BB649" s="1787"/>
      <c r="BC649" s="1787"/>
      <c r="BD649" s="1787"/>
      <c r="BE649" s="1787"/>
      <c r="BF649" s="1787">
        <f t="shared" si="19"/>
        <v>0</v>
      </c>
      <c r="BG649" s="1787"/>
      <c r="BH649" s="1787"/>
      <c r="BI649" s="1787"/>
      <c r="BJ649" s="1787"/>
      <c r="BK649" s="1787">
        <f t="shared" si="20"/>
        <v>0</v>
      </c>
      <c r="BL649" s="1787"/>
      <c r="BM649" s="1787"/>
      <c r="BN649" s="1787"/>
      <c r="BO649" s="1787"/>
      <c r="BP649" s="1787">
        <f t="shared" si="21"/>
        <v>0</v>
      </c>
      <c r="BQ649" s="1787"/>
      <c r="BR649" s="1787"/>
      <c r="BS649" s="1787"/>
      <c r="BT649" s="1787"/>
      <c r="BU649" s="1787">
        <f t="shared" si="22"/>
        <v>0</v>
      </c>
      <c r="BV649" s="1787"/>
      <c r="BW649" s="1787"/>
      <c r="BX649" s="1787"/>
      <c r="BY649" s="1787"/>
      <c r="BZ649" s="1787">
        <f t="shared" si="23"/>
        <v>0</v>
      </c>
      <c r="CA649" s="1787"/>
      <c r="CB649" s="1787"/>
      <c r="CC649" s="1787"/>
      <c r="CD649" s="1787"/>
      <c r="CE649" s="72"/>
      <c r="CF649" s="72"/>
      <c r="CG649" s="72"/>
      <c r="CH649" s="72"/>
      <c r="CI649" s="72"/>
      <c r="CJ649" s="72"/>
      <c r="CK649" s="72"/>
      <c r="CL649" s="72"/>
      <c r="CM649" s="72"/>
      <c r="CN649" s="72"/>
      <c r="CO649" s="72"/>
      <c r="CP649" s="72"/>
      <c r="CQ649" s="72"/>
      <c r="CR649" s="72"/>
    </row>
    <row r="650" spans="1:96" ht="12.75" customHeight="1">
      <c r="A650" s="47"/>
      <c r="B650" s="17" t="s">
        <v>953</v>
      </c>
      <c r="G650" s="1630" t="s">
        <v>2413</v>
      </c>
      <c r="H650" s="1615"/>
      <c r="I650" s="1615"/>
      <c r="J650" s="1615"/>
      <c r="K650" s="1615"/>
      <c r="L650" s="1615"/>
      <c r="M650" s="1615"/>
      <c r="N650" s="1615"/>
      <c r="O650" s="1615"/>
      <c r="P650" s="1615"/>
      <c r="Q650" s="1615"/>
      <c r="R650" s="1615"/>
      <c r="S650" s="102"/>
      <c r="T650" s="47"/>
      <c r="U650" s="17" t="s">
        <v>953</v>
      </c>
      <c r="Z650" s="1615" t="str">
        <f>Z576</f>
        <v>Hayward, CA 94544</v>
      </c>
      <c r="AA650" s="1615"/>
      <c r="AB650" s="1615"/>
      <c r="AC650" s="1615"/>
      <c r="AD650" s="1615"/>
      <c r="AE650" s="1615"/>
      <c r="AF650" s="1615"/>
      <c r="AG650" s="1615"/>
      <c r="AH650" s="1615"/>
      <c r="AI650" s="1615"/>
      <c r="AJ650" s="1615"/>
      <c r="AK650" s="1615"/>
      <c r="AM650" s="75"/>
      <c r="AN650" s="75"/>
      <c r="AO650" s="75"/>
      <c r="AP650" s="75"/>
      <c r="AQ650" s="75"/>
      <c r="AR650" s="75"/>
      <c r="AS650" s="75"/>
      <c r="AT650" s="75"/>
      <c r="AU650" s="75"/>
      <c r="AV650" s="75"/>
      <c r="AW650" s="75"/>
      <c r="AX650" s="75"/>
      <c r="AY650" s="75"/>
      <c r="AZ650" s="75"/>
      <c r="BA650" s="1787">
        <f t="shared" si="18"/>
        <v>0</v>
      </c>
      <c r="BB650" s="1787"/>
      <c r="BC650" s="1787"/>
      <c r="BD650" s="1787"/>
      <c r="BE650" s="1787"/>
      <c r="BF650" s="1787">
        <f t="shared" si="19"/>
        <v>0</v>
      </c>
      <c r="BG650" s="1787"/>
      <c r="BH650" s="1787"/>
      <c r="BI650" s="1787"/>
      <c r="BJ650" s="1787"/>
      <c r="BK650" s="1787">
        <f t="shared" si="20"/>
        <v>0</v>
      </c>
      <c r="BL650" s="1787"/>
      <c r="BM650" s="1787"/>
      <c r="BN650" s="1787"/>
      <c r="BO650" s="1787"/>
      <c r="BP650" s="1787">
        <f t="shared" si="21"/>
        <v>0</v>
      </c>
      <c r="BQ650" s="1787"/>
      <c r="BR650" s="1787"/>
      <c r="BS650" s="1787"/>
      <c r="BT650" s="1787"/>
      <c r="BU650" s="1787">
        <f t="shared" si="22"/>
        <v>0</v>
      </c>
      <c r="BV650" s="1787"/>
      <c r="BW650" s="1787"/>
      <c r="BX650" s="1787"/>
      <c r="BY650" s="1787"/>
      <c r="BZ650" s="1787">
        <f t="shared" si="23"/>
        <v>0</v>
      </c>
      <c r="CA650" s="1787"/>
      <c r="CB650" s="1787"/>
      <c r="CC650" s="1787"/>
      <c r="CD650" s="1787"/>
      <c r="CE650" s="72"/>
      <c r="CF650" s="72"/>
      <c r="CG650" s="72"/>
      <c r="CH650" s="72"/>
      <c r="CI650" s="72"/>
      <c r="CJ650" s="72"/>
      <c r="CK650" s="72"/>
      <c r="CL650" s="72"/>
      <c r="CM650" s="72"/>
      <c r="CN650" s="72"/>
      <c r="CO650" s="72"/>
      <c r="CP650" s="72"/>
      <c r="CQ650" s="72"/>
      <c r="CR650" s="72"/>
    </row>
    <row r="651" spans="1:96" ht="12.75" customHeight="1">
      <c r="A651" s="47"/>
      <c r="B651" s="17" t="s">
        <v>702</v>
      </c>
      <c r="G651" s="1630" t="s">
        <v>2414</v>
      </c>
      <c r="H651" s="1615"/>
      <c r="I651" s="1615"/>
      <c r="J651" s="1615"/>
      <c r="K651" s="1615"/>
      <c r="L651" s="1615"/>
      <c r="M651" s="1615"/>
      <c r="N651" s="1615"/>
      <c r="O651" s="1615"/>
      <c r="P651" s="1615"/>
      <c r="Q651" s="1615"/>
      <c r="R651" s="1615"/>
      <c r="S651" s="19"/>
      <c r="T651" s="47"/>
      <c r="U651" s="17" t="s">
        <v>702</v>
      </c>
      <c r="Z651" s="1615" t="str">
        <f>Z577</f>
        <v xml:space="preserve">Jennifer Pearce </v>
      </c>
      <c r="AA651" s="1615"/>
      <c r="AB651" s="1615"/>
      <c r="AC651" s="1615"/>
      <c r="AD651" s="1615"/>
      <c r="AE651" s="1615"/>
      <c r="AF651" s="1615"/>
      <c r="AG651" s="1615"/>
      <c r="AH651" s="1615"/>
      <c r="AI651" s="1615"/>
      <c r="AJ651" s="1615"/>
      <c r="AK651" s="1615"/>
      <c r="AM651" s="75"/>
      <c r="AN651" s="75"/>
      <c r="AO651" s="75"/>
      <c r="AP651" s="75"/>
      <c r="AQ651" s="75"/>
      <c r="AR651" s="75"/>
      <c r="AS651" s="75"/>
      <c r="AT651" s="75"/>
      <c r="AU651" s="75"/>
      <c r="AV651" s="75"/>
      <c r="AW651" s="75"/>
      <c r="AX651" s="75"/>
      <c r="AY651" s="75"/>
      <c r="AZ651" s="75"/>
      <c r="BA651" s="1787">
        <f t="shared" si="18"/>
        <v>0</v>
      </c>
      <c r="BB651" s="1787"/>
      <c r="BC651" s="1787"/>
      <c r="BD651" s="1787"/>
      <c r="BE651" s="1787"/>
      <c r="BF651" s="1787">
        <f t="shared" si="19"/>
        <v>0</v>
      </c>
      <c r="BG651" s="1787"/>
      <c r="BH651" s="1787"/>
      <c r="BI651" s="1787"/>
      <c r="BJ651" s="1787"/>
      <c r="BK651" s="1787">
        <f t="shared" si="20"/>
        <v>0</v>
      </c>
      <c r="BL651" s="1787"/>
      <c r="BM651" s="1787"/>
      <c r="BN651" s="1787"/>
      <c r="BO651" s="1787"/>
      <c r="BP651" s="1787">
        <f t="shared" si="21"/>
        <v>0</v>
      </c>
      <c r="BQ651" s="1787"/>
      <c r="BR651" s="1787"/>
      <c r="BS651" s="1787"/>
      <c r="BT651" s="1787"/>
      <c r="BU651" s="1787">
        <f t="shared" si="22"/>
        <v>0</v>
      </c>
      <c r="BV651" s="1787"/>
      <c r="BW651" s="1787"/>
      <c r="BX651" s="1787"/>
      <c r="BY651" s="1787"/>
      <c r="BZ651" s="1787">
        <f t="shared" si="23"/>
        <v>0</v>
      </c>
      <c r="CA651" s="1787"/>
      <c r="CB651" s="1787"/>
      <c r="CC651" s="1787"/>
      <c r="CD651" s="1787"/>
      <c r="CE651" s="72"/>
      <c r="CF651" s="72"/>
      <c r="CG651" s="72"/>
      <c r="CH651" s="72"/>
      <c r="CI651" s="72"/>
      <c r="CJ651" s="72"/>
      <c r="CK651" s="72"/>
      <c r="CL651" s="72"/>
      <c r="CM651" s="72"/>
      <c r="CN651" s="72"/>
      <c r="CO651" s="72"/>
      <c r="CP651" s="72"/>
      <c r="CQ651" s="72"/>
      <c r="CR651" s="72"/>
    </row>
    <row r="652" spans="1:96" ht="12.75" customHeight="1">
      <c r="A652" s="47"/>
      <c r="B652" s="17" t="s">
        <v>390</v>
      </c>
      <c r="G652" s="1676" t="s">
        <v>2415</v>
      </c>
      <c r="H652" s="1677"/>
      <c r="I652" s="1677"/>
      <c r="J652" s="1677"/>
      <c r="K652" s="1677"/>
      <c r="L652" s="1677"/>
      <c r="O652" s="160" t="s">
        <v>445</v>
      </c>
      <c r="P652" s="1613"/>
      <c r="Q652" s="1613"/>
      <c r="R652" s="1613"/>
      <c r="S652" s="21"/>
      <c r="T652" s="47"/>
      <c r="U652" s="17" t="s">
        <v>390</v>
      </c>
      <c r="Z652" s="1677" t="str">
        <f>Z578</f>
        <v>(510) 670-6474</v>
      </c>
      <c r="AA652" s="1677"/>
      <c r="AB652" s="1677"/>
      <c r="AC652" s="1677"/>
      <c r="AD652" s="1677"/>
      <c r="AE652" s="1677"/>
      <c r="AH652" s="160" t="s">
        <v>445</v>
      </c>
      <c r="AI652" s="1613"/>
      <c r="AJ652" s="1613"/>
      <c r="AK652" s="1613"/>
      <c r="AM652" s="75"/>
      <c r="AN652" s="75"/>
      <c r="AO652" s="75"/>
      <c r="AP652" s="75"/>
      <c r="AQ652" s="75"/>
      <c r="AR652" s="75"/>
      <c r="AS652" s="75"/>
      <c r="AT652" s="75"/>
      <c r="AU652" s="75"/>
      <c r="AV652" s="75"/>
      <c r="AW652" s="75"/>
      <c r="AX652" s="75"/>
      <c r="AY652" s="75"/>
      <c r="AZ652" s="75"/>
      <c r="BA652" s="1787">
        <f t="shared" si="18"/>
        <v>0</v>
      </c>
      <c r="BB652" s="1787"/>
      <c r="BC652" s="1787"/>
      <c r="BD652" s="1787"/>
      <c r="BE652" s="1787"/>
      <c r="BF652" s="1787">
        <f t="shared" si="19"/>
        <v>0</v>
      </c>
      <c r="BG652" s="1787"/>
      <c r="BH652" s="1787"/>
      <c r="BI652" s="1787"/>
      <c r="BJ652" s="1787"/>
      <c r="BK652" s="1787">
        <f t="shared" si="20"/>
        <v>0</v>
      </c>
      <c r="BL652" s="1787"/>
      <c r="BM652" s="1787"/>
      <c r="BN652" s="1787"/>
      <c r="BO652" s="1787"/>
      <c r="BP652" s="1787">
        <f t="shared" si="21"/>
        <v>0</v>
      </c>
      <c r="BQ652" s="1787"/>
      <c r="BR652" s="1787"/>
      <c r="BS652" s="1787"/>
      <c r="BT652" s="1787"/>
      <c r="BU652" s="1787">
        <f t="shared" si="22"/>
        <v>0</v>
      </c>
      <c r="BV652" s="1787"/>
      <c r="BW652" s="1787"/>
      <c r="BX652" s="1787"/>
      <c r="BY652" s="1787"/>
      <c r="BZ652" s="1787">
        <f t="shared" si="23"/>
        <v>0</v>
      </c>
      <c r="CA652" s="1787"/>
      <c r="CB652" s="1787"/>
      <c r="CC652" s="1787"/>
      <c r="CD652" s="1787"/>
      <c r="CE652" s="72"/>
      <c r="CF652" s="72"/>
      <c r="CG652" s="72"/>
      <c r="CH652" s="72"/>
      <c r="CI652" s="72"/>
      <c r="CJ652" s="72"/>
      <c r="CK652" s="72"/>
      <c r="CL652" s="72"/>
      <c r="CM652" s="72"/>
      <c r="CN652" s="72"/>
      <c r="CO652" s="72"/>
      <c r="CP652" s="72"/>
      <c r="CQ652" s="72"/>
      <c r="CR652" s="72"/>
    </row>
    <row r="653" spans="1:96" ht="12.75" customHeight="1">
      <c r="A653" s="47"/>
      <c r="B653" s="17" t="s">
        <v>703</v>
      </c>
      <c r="H653" s="1615" t="s">
        <v>2256</v>
      </c>
      <c r="I653" s="1615"/>
      <c r="J653" s="1615"/>
      <c r="K653" s="1615"/>
      <c r="L653" s="1615"/>
      <c r="M653" s="1615"/>
      <c r="N653" s="1615"/>
      <c r="O653" s="1615"/>
      <c r="P653" s="1615"/>
      <c r="Q653" s="1615"/>
      <c r="R653" s="1615"/>
      <c r="S653" s="19"/>
      <c r="T653" s="47"/>
      <c r="U653" s="17" t="s">
        <v>703</v>
      </c>
      <c r="AA653" s="1615" t="s">
        <v>2250</v>
      </c>
      <c r="AB653" s="1615"/>
      <c r="AC653" s="1615"/>
      <c r="AD653" s="1615"/>
      <c r="AE653" s="1615"/>
      <c r="AF653" s="1615"/>
      <c r="AG653" s="1615"/>
      <c r="AH653" s="1615"/>
      <c r="AI653" s="1615"/>
      <c r="AJ653" s="1615"/>
      <c r="AK653" s="1615"/>
      <c r="AM653" s="75"/>
      <c r="AN653" s="75"/>
      <c r="AO653" s="75"/>
      <c r="AP653" s="75"/>
      <c r="AQ653" s="75"/>
      <c r="AR653" s="75"/>
      <c r="AS653" s="75"/>
      <c r="AT653" s="75"/>
      <c r="AU653" s="75"/>
      <c r="AV653" s="75"/>
      <c r="AW653" s="75"/>
      <c r="AX653" s="75"/>
      <c r="AY653" s="75"/>
      <c r="AZ653" s="75"/>
      <c r="BA653" s="1787">
        <f t="shared" si="18"/>
        <v>0</v>
      </c>
      <c r="BB653" s="1787"/>
      <c r="BC653" s="1787"/>
      <c r="BD653" s="1787"/>
      <c r="BE653" s="1787"/>
      <c r="BF653" s="1787">
        <f t="shared" si="19"/>
        <v>0</v>
      </c>
      <c r="BG653" s="1787"/>
      <c r="BH653" s="1787"/>
      <c r="BI653" s="1787"/>
      <c r="BJ653" s="1787"/>
      <c r="BK653" s="1787">
        <f t="shared" si="20"/>
        <v>0</v>
      </c>
      <c r="BL653" s="1787"/>
      <c r="BM653" s="1787"/>
      <c r="BN653" s="1787"/>
      <c r="BO653" s="1787"/>
      <c r="BP653" s="1787">
        <f t="shared" si="21"/>
        <v>0</v>
      </c>
      <c r="BQ653" s="1787"/>
      <c r="BR653" s="1787"/>
      <c r="BS653" s="1787"/>
      <c r="BT653" s="1787"/>
      <c r="BU653" s="1787">
        <f t="shared" si="22"/>
        <v>0</v>
      </c>
      <c r="BV653" s="1787"/>
      <c r="BW653" s="1787"/>
      <c r="BX653" s="1787"/>
      <c r="BY653" s="1787"/>
      <c r="BZ653" s="1787">
        <f t="shared" si="23"/>
        <v>0</v>
      </c>
      <c r="CA653" s="1787"/>
      <c r="CB653" s="1787"/>
      <c r="CC653" s="1787"/>
      <c r="CD653" s="1787"/>
      <c r="CE653" s="72"/>
      <c r="CF653" s="72"/>
      <c r="CG653" s="72"/>
      <c r="CH653" s="72"/>
      <c r="CI653" s="72"/>
      <c r="CJ653" s="72"/>
      <c r="CK653" s="72"/>
      <c r="CL653" s="72"/>
      <c r="CM653" s="72"/>
      <c r="CN653" s="72"/>
      <c r="CO653" s="72"/>
      <c r="CP653" s="72"/>
      <c r="CQ653" s="72"/>
      <c r="CR653" s="72"/>
    </row>
    <row r="654" spans="1:96" ht="12.75" customHeight="1">
      <c r="A654" s="47"/>
      <c r="B654" s="17" t="s">
        <v>705</v>
      </c>
      <c r="N654" s="1604" t="s">
        <v>1093</v>
      </c>
      <c r="O654" s="1604"/>
      <c r="T654" s="47"/>
      <c r="U654" s="17" t="s">
        <v>705</v>
      </c>
      <c r="AG654" s="1604" t="s">
        <v>1093</v>
      </c>
      <c r="AH654" s="1604"/>
      <c r="AM654" s="75"/>
      <c r="AN654" s="75"/>
      <c r="AO654" s="75"/>
      <c r="AP654" s="75"/>
      <c r="AQ654" s="75"/>
      <c r="AR654" s="75"/>
      <c r="AS654" s="75"/>
      <c r="AT654" s="75"/>
      <c r="AU654" s="75"/>
      <c r="AV654" s="75"/>
      <c r="AW654" s="75"/>
      <c r="AX654" s="75"/>
      <c r="AY654" s="75"/>
      <c r="AZ654" s="75"/>
      <c r="BA654" s="1795">
        <f>SUM(BA644:BE653)</f>
        <v>0</v>
      </c>
      <c r="BB654" s="1796"/>
      <c r="BC654" s="1796"/>
      <c r="BD654" s="1796"/>
      <c r="BE654" s="1797"/>
      <c r="BF654" s="1795">
        <f>SUM(BF644:BJ653)</f>
        <v>0</v>
      </c>
      <c r="BG654" s="1796"/>
      <c r="BH654" s="1796"/>
      <c r="BI654" s="1796"/>
      <c r="BJ654" s="1797"/>
      <c r="BK654" s="1795">
        <f>SUM(BK644:BO653)</f>
        <v>0</v>
      </c>
      <c r="BL654" s="1796"/>
      <c r="BM654" s="1796"/>
      <c r="BN654" s="1796"/>
      <c r="BO654" s="1797"/>
      <c r="BP654" s="1795">
        <f>SUM(BP644:BT653)</f>
        <v>0</v>
      </c>
      <c r="BQ654" s="1796"/>
      <c r="BR654" s="1796"/>
      <c r="BS654" s="1796"/>
      <c r="BT654" s="1797"/>
      <c r="BU654" s="1795">
        <f>SUM(BU644:BY653)</f>
        <v>0</v>
      </c>
      <c r="BV654" s="1796"/>
      <c r="BW654" s="1796"/>
      <c r="BX654" s="1796"/>
      <c r="BY654" s="1797"/>
      <c r="BZ654" s="1795">
        <f>SUM(BZ644:CD653)</f>
        <v>0</v>
      </c>
      <c r="CA654" s="1796"/>
      <c r="CB654" s="1796"/>
      <c r="CC654" s="1796"/>
      <c r="CD654" s="1797"/>
      <c r="CE654" s="72"/>
      <c r="CF654" s="72"/>
      <c r="CG654" s="72"/>
      <c r="CH654" s="72"/>
      <c r="CI654" s="72"/>
      <c r="CJ654" s="72"/>
      <c r="CK654" s="72"/>
      <c r="CL654" s="72"/>
      <c r="CM654" s="72"/>
      <c r="CN654" s="72"/>
      <c r="CO654" s="72"/>
      <c r="CP654" s="72"/>
      <c r="CQ654" s="72"/>
      <c r="CR654" s="72"/>
    </row>
    <row r="655" spans="1:96" ht="12.75" customHeight="1">
      <c r="A655" s="47"/>
      <c r="T655" s="47"/>
      <c r="AM655" s="75"/>
      <c r="AN655" s="75"/>
      <c r="AO655" s="75"/>
      <c r="AP655" s="75"/>
      <c r="AQ655" s="75"/>
      <c r="AR655" s="75"/>
      <c r="AS655" s="75"/>
      <c r="AT655" s="75"/>
      <c r="AU655" s="75"/>
      <c r="AV655" s="75"/>
      <c r="AW655" s="75"/>
      <c r="AX655" s="75"/>
      <c r="AY655" s="75"/>
      <c r="AZ655" s="75"/>
      <c r="BA655" s="17" t="s">
        <v>2020</v>
      </c>
      <c r="BE655" s="1215">
        <f>BA654*1</f>
        <v>0</v>
      </c>
      <c r="BF655" s="51"/>
      <c r="BG655" s="51"/>
      <c r="BH655" s="51"/>
      <c r="BI655" s="51"/>
      <c r="BJ655" s="1215">
        <f>BF654*1</f>
        <v>0</v>
      </c>
      <c r="BO655" s="1214">
        <f>BK654*2</f>
        <v>0</v>
      </c>
      <c r="BT655" s="1214">
        <f>BP654*3</f>
        <v>0</v>
      </c>
      <c r="BY655" s="1214">
        <f>BU654*4</f>
        <v>0</v>
      </c>
      <c r="CD655" s="1216">
        <f>BZ654*5</f>
        <v>0</v>
      </c>
      <c r="CE655" s="72"/>
      <c r="CF655" s="72"/>
      <c r="CG655" s="72"/>
      <c r="CH655" s="72"/>
      <c r="CI655" s="72"/>
      <c r="CJ655" s="72"/>
      <c r="CK655" s="72"/>
      <c r="CL655" s="72"/>
      <c r="CM655" s="72"/>
      <c r="CN655" s="72"/>
      <c r="CO655" s="72"/>
      <c r="CP655" s="72"/>
      <c r="CQ655" s="72"/>
      <c r="CR655" s="72"/>
    </row>
    <row r="656" spans="1:96" ht="12.75" customHeight="1">
      <c r="A656" s="101" t="s">
        <v>288</v>
      </c>
      <c r="B656" s="17" t="s">
        <v>115</v>
      </c>
      <c r="G656" s="1614" t="str">
        <f>C634</f>
        <v>HCD - IIG - Sponsor loan</v>
      </c>
      <c r="H656" s="1614"/>
      <c r="I656" s="1614"/>
      <c r="J656" s="1614"/>
      <c r="K656" s="1614"/>
      <c r="L656" s="1614"/>
      <c r="M656" s="1614"/>
      <c r="N656" s="1614"/>
      <c r="O656" s="1614"/>
      <c r="P656" s="1614"/>
      <c r="Q656" s="1614"/>
      <c r="R656" s="1614"/>
      <c r="T656" s="101" t="s">
        <v>954</v>
      </c>
      <c r="U656" s="17" t="s">
        <v>115</v>
      </c>
      <c r="Z656" s="1614" t="str">
        <f>C635</f>
        <v>City of Oakland</v>
      </c>
      <c r="AA656" s="1614"/>
      <c r="AB656" s="1614"/>
      <c r="AC656" s="1614"/>
      <c r="AD656" s="1614"/>
      <c r="AE656" s="1614"/>
      <c r="AF656" s="1614"/>
      <c r="AG656" s="1614"/>
      <c r="AH656" s="1614"/>
      <c r="AI656" s="1614"/>
      <c r="AJ656" s="1614"/>
      <c r="AK656" s="1614"/>
      <c r="AM656" s="75"/>
      <c r="AN656" s="75"/>
      <c r="AO656" s="75"/>
      <c r="AP656" s="75"/>
      <c r="AQ656" s="75"/>
      <c r="AR656" s="75"/>
      <c r="AS656" s="75"/>
      <c r="AT656" s="75"/>
      <c r="AU656" s="75"/>
      <c r="AV656" s="75"/>
      <c r="AW656" s="75"/>
      <c r="AX656" s="75"/>
      <c r="AY656" s="75"/>
      <c r="AZ656" s="75"/>
      <c r="CC656" s="158" t="s">
        <v>2021</v>
      </c>
      <c r="CD656" s="715">
        <f>CD655+BY655+BT655+BO655+BJ655+BE655</f>
        <v>0</v>
      </c>
      <c r="CE656" s="72"/>
      <c r="CF656" s="72"/>
      <c r="CG656" s="72"/>
      <c r="CH656" s="72"/>
      <c r="CI656" s="72"/>
      <c r="CJ656" s="72"/>
      <c r="CK656" s="72"/>
      <c r="CL656" s="72"/>
      <c r="CM656" s="72"/>
      <c r="CN656" s="72"/>
      <c r="CO656" s="72"/>
      <c r="CP656" s="72"/>
      <c r="CQ656" s="72"/>
      <c r="CR656" s="72"/>
    </row>
    <row r="657" spans="1:96" ht="12.75" customHeight="1">
      <c r="A657" s="47"/>
      <c r="B657" s="17" t="s">
        <v>914</v>
      </c>
      <c r="G657" s="1615" t="str">
        <f>G583</f>
        <v>2020 W. El Camino Avenue, Suite 670, 95833</v>
      </c>
      <c r="H657" s="1615"/>
      <c r="I657" s="1615"/>
      <c r="J657" s="1615"/>
      <c r="K657" s="1615"/>
      <c r="L657" s="1615"/>
      <c r="M657" s="1615"/>
      <c r="N657" s="1615"/>
      <c r="O657" s="1615"/>
      <c r="P657" s="1615"/>
      <c r="Q657" s="1615"/>
      <c r="R657" s="1615"/>
      <c r="T657" s="47"/>
      <c r="U657" s="17" t="s">
        <v>914</v>
      </c>
      <c r="Z657" s="1615" t="str">
        <f>Z583</f>
        <v>250 Frank H. Ogawa Plaza, Suite 5313</v>
      </c>
      <c r="AA657" s="1615"/>
      <c r="AB657" s="1615"/>
      <c r="AC657" s="1615"/>
      <c r="AD657" s="1615"/>
      <c r="AE657" s="1615"/>
      <c r="AF657" s="1615"/>
      <c r="AG657" s="1615"/>
      <c r="AH657" s="1615"/>
      <c r="AI657" s="1615"/>
      <c r="AJ657" s="1615"/>
      <c r="AK657" s="1615"/>
      <c r="AM657" s="75"/>
      <c r="AN657" s="75"/>
      <c r="AO657" s="75"/>
      <c r="AP657" s="75"/>
      <c r="AQ657" s="75"/>
      <c r="AR657" s="75"/>
      <c r="AS657" s="75"/>
      <c r="AT657" s="75"/>
      <c r="AU657" s="75"/>
      <c r="AV657" s="75"/>
      <c r="AW657" s="75"/>
      <c r="AX657" s="75"/>
      <c r="AY657" s="75"/>
      <c r="AZ657" s="75"/>
      <c r="BA657" s="75"/>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B657" s="72"/>
      <c r="CC657" s="72"/>
      <c r="CD657" s="72"/>
      <c r="CE657" s="72"/>
      <c r="CF657" s="72"/>
      <c r="CG657" s="72"/>
      <c r="CH657" s="72"/>
      <c r="CI657" s="72"/>
      <c r="CJ657" s="72"/>
      <c r="CK657" s="72"/>
      <c r="CL657" s="72"/>
      <c r="CM657" s="72"/>
      <c r="CN657" s="72"/>
      <c r="CO657" s="72"/>
      <c r="CP657" s="72"/>
      <c r="CQ657" s="72"/>
      <c r="CR657" s="72"/>
    </row>
    <row r="658" spans="1:96" ht="12.75" customHeight="1">
      <c r="A658" s="47"/>
      <c r="B658" s="17" t="s">
        <v>953</v>
      </c>
      <c r="G658" s="1678" t="str">
        <f>G584</f>
        <v>Sacramento, CA 94252</v>
      </c>
      <c r="H658" s="1678"/>
      <c r="I658" s="1678"/>
      <c r="J658" s="1678"/>
      <c r="K658" s="1678"/>
      <c r="L658" s="1678"/>
      <c r="M658" s="1678"/>
      <c r="N658" s="1678"/>
      <c r="O658" s="1678"/>
      <c r="P658" s="1678"/>
      <c r="Q658" s="1678"/>
      <c r="R658" s="1678"/>
      <c r="T658" s="47"/>
      <c r="U658" s="17" t="s">
        <v>953</v>
      </c>
      <c r="Z658" s="1678" t="str">
        <f>Z584</f>
        <v>Oakland, CA 94612</v>
      </c>
      <c r="AA658" s="1678"/>
      <c r="AB658" s="1678"/>
      <c r="AC658" s="1678"/>
      <c r="AD658" s="1678"/>
      <c r="AE658" s="1678"/>
      <c r="AF658" s="1678"/>
      <c r="AG658" s="1678"/>
      <c r="AH658" s="1678"/>
      <c r="AI658" s="1678"/>
      <c r="AJ658" s="1678"/>
      <c r="AK658" s="1678"/>
      <c r="AM658" s="75"/>
      <c r="AN658" s="75"/>
      <c r="AO658" s="75"/>
      <c r="AP658" s="75"/>
      <c r="AQ658" s="75"/>
      <c r="AR658" s="75"/>
      <c r="AS658" s="75"/>
      <c r="AT658" s="75"/>
      <c r="AU658" s="75"/>
      <c r="AV658" s="75"/>
      <c r="AW658" s="75"/>
      <c r="AX658" s="75"/>
      <c r="AY658" s="75"/>
      <c r="AZ658" s="75"/>
      <c r="CE658" s="72"/>
      <c r="CF658" s="72"/>
      <c r="CG658" s="72"/>
      <c r="CH658" s="72"/>
      <c r="CI658" s="72"/>
      <c r="CJ658" s="72"/>
      <c r="CK658" s="72"/>
      <c r="CL658" s="72"/>
      <c r="CM658" s="72"/>
      <c r="CN658" s="72"/>
      <c r="CO658" s="72"/>
      <c r="CP658" s="72"/>
      <c r="CQ658" s="72"/>
      <c r="CR658" s="72"/>
    </row>
    <row r="659" spans="1:96" ht="12.75" customHeight="1">
      <c r="A659" s="47"/>
      <c r="B659" s="17" t="s">
        <v>702</v>
      </c>
      <c r="G659" s="1678" t="str">
        <f>G585</f>
        <v>John Nunn</v>
      </c>
      <c r="H659" s="1678"/>
      <c r="I659" s="1678"/>
      <c r="J659" s="1678"/>
      <c r="K659" s="1678"/>
      <c r="L659" s="1678"/>
      <c r="M659" s="1678"/>
      <c r="N659" s="1678"/>
      <c r="O659" s="1678"/>
      <c r="P659" s="1678"/>
      <c r="Q659" s="1678"/>
      <c r="R659" s="1678"/>
      <c r="T659" s="47"/>
      <c r="U659" s="17" t="s">
        <v>702</v>
      </c>
      <c r="Z659" s="1678" t="str">
        <f>Z585</f>
        <v>Everett Cleveland, Jr.</v>
      </c>
      <c r="AA659" s="1678"/>
      <c r="AB659" s="1678"/>
      <c r="AC659" s="1678"/>
      <c r="AD659" s="1678"/>
      <c r="AE659" s="1678"/>
      <c r="AF659" s="1678"/>
      <c r="AG659" s="1678"/>
      <c r="AH659" s="1678"/>
      <c r="AI659" s="1678"/>
      <c r="AJ659" s="1678"/>
      <c r="AK659" s="1678"/>
      <c r="AM659" s="75"/>
      <c r="AN659" s="75"/>
      <c r="AO659" s="75"/>
      <c r="AP659" s="75"/>
      <c r="AQ659" s="75"/>
      <c r="AR659" s="75"/>
      <c r="AS659" s="75"/>
      <c r="AT659" s="75"/>
      <c r="AU659" s="75"/>
      <c r="AV659" s="75"/>
      <c r="AW659" s="75"/>
      <c r="AX659" s="75"/>
      <c r="AY659" s="75"/>
      <c r="AZ659" s="75"/>
      <c r="BZ659" s="72"/>
      <c r="CA659" s="72"/>
      <c r="CB659" s="72"/>
      <c r="CC659" s="158" t="s">
        <v>2022</v>
      </c>
      <c r="CD659" s="715">
        <f>CD656+CD637</f>
        <v>102</v>
      </c>
      <c r="CE659" s="72"/>
      <c r="CF659" s="72"/>
      <c r="CG659" s="72"/>
      <c r="CH659" s="72"/>
      <c r="CI659" s="72"/>
      <c r="CJ659" s="72"/>
      <c r="CK659" s="72"/>
      <c r="CL659" s="72"/>
      <c r="CM659" s="72"/>
      <c r="CN659" s="72"/>
      <c r="CO659" s="72"/>
      <c r="CP659" s="72"/>
      <c r="CQ659" s="72"/>
      <c r="CR659" s="72"/>
    </row>
    <row r="660" spans="1:96" ht="12.75" customHeight="1">
      <c r="A660" s="47"/>
      <c r="B660" s="17" t="s">
        <v>390</v>
      </c>
      <c r="G660" s="1677" t="str">
        <f>G586</f>
        <v>916-274-0575</v>
      </c>
      <c r="H660" s="1677"/>
      <c r="I660" s="1677"/>
      <c r="J660" s="1677"/>
      <c r="K660" s="1677"/>
      <c r="L660" s="1677"/>
      <c r="O660" s="160" t="s">
        <v>445</v>
      </c>
      <c r="P660" s="1613"/>
      <c r="Q660" s="1613"/>
      <c r="R660" s="1613"/>
      <c r="T660" s="47"/>
      <c r="U660" s="17" t="s">
        <v>390</v>
      </c>
      <c r="Z660" s="1677" t="str">
        <f>Z586</f>
        <v>510-238-6543</v>
      </c>
      <c r="AA660" s="1677"/>
      <c r="AB660" s="1677"/>
      <c r="AC660" s="1677"/>
      <c r="AD660" s="1677"/>
      <c r="AE660" s="1677"/>
      <c r="AH660" s="160" t="s">
        <v>445</v>
      </c>
      <c r="AI660" s="1613"/>
      <c r="AJ660" s="1613"/>
      <c r="AK660" s="1613"/>
      <c r="AM660" s="75"/>
      <c r="AN660" s="75"/>
      <c r="AO660" s="75"/>
      <c r="AP660" s="75"/>
      <c r="AQ660" s="75"/>
      <c r="AR660" s="75"/>
      <c r="AS660" s="75"/>
      <c r="AT660" s="75"/>
      <c r="AU660" s="75"/>
      <c r="AV660" s="75"/>
      <c r="AW660" s="75"/>
      <c r="AX660" s="75"/>
      <c r="AY660" s="75"/>
      <c r="AZ660" s="75"/>
      <c r="BA660" s="75" t="s">
        <v>277</v>
      </c>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CE660" s="72"/>
      <c r="CF660" s="72"/>
      <c r="CG660" s="72"/>
      <c r="CH660" s="72"/>
      <c r="CI660" s="72"/>
      <c r="CJ660" s="72"/>
      <c r="CK660" s="72"/>
      <c r="CL660" s="72"/>
      <c r="CM660" s="72"/>
      <c r="CN660" s="72"/>
      <c r="CO660" s="72"/>
      <c r="CP660" s="72"/>
      <c r="CQ660" s="72"/>
      <c r="CR660" s="72"/>
    </row>
    <row r="661" spans="1:96" ht="12.75" customHeight="1">
      <c r="A661" s="47"/>
      <c r="B661" s="17" t="s">
        <v>703</v>
      </c>
      <c r="H661" s="1615" t="s">
        <v>2257</v>
      </c>
      <c r="I661" s="1615"/>
      <c r="J661" s="1615"/>
      <c r="K661" s="1615"/>
      <c r="L661" s="1615"/>
      <c r="M661" s="1615"/>
      <c r="N661" s="1615"/>
      <c r="O661" s="1615"/>
      <c r="P661" s="1615"/>
      <c r="Q661" s="1615"/>
      <c r="R661" s="1615"/>
      <c r="T661" s="47"/>
      <c r="U661" s="17" t="s">
        <v>703</v>
      </c>
      <c r="AA661" s="1615" t="s">
        <v>2250</v>
      </c>
      <c r="AB661" s="1615"/>
      <c r="AC661" s="1615"/>
      <c r="AD661" s="1615"/>
      <c r="AE661" s="1615"/>
      <c r="AF661" s="1615"/>
      <c r="AG661" s="1615"/>
      <c r="AH661" s="1615"/>
      <c r="AI661" s="1615"/>
      <c r="AJ661" s="1615"/>
      <c r="AK661" s="1615"/>
      <c r="AM661" s="75"/>
      <c r="AN661" s="75"/>
      <c r="AO661" s="75"/>
      <c r="AP661" s="75"/>
      <c r="AQ661" s="75"/>
      <c r="AR661" s="75"/>
      <c r="AS661" s="75"/>
      <c r="AT661" s="75"/>
      <c r="AU661" s="75"/>
      <c r="AV661" s="75"/>
      <c r="AW661" s="75"/>
      <c r="AX661" s="75"/>
      <c r="AY661" s="75"/>
      <c r="AZ661" s="75"/>
      <c r="BA661" s="1795">
        <f>BA635+BA642+BA654</f>
        <v>24</v>
      </c>
      <c r="BB661" s="1796"/>
      <c r="BC661" s="1796"/>
      <c r="BD661" s="1796"/>
      <c r="BE661" s="1797"/>
      <c r="BF661" s="1795">
        <f>BF635+BF642+BF654</f>
        <v>5</v>
      </c>
      <c r="BG661" s="1796"/>
      <c r="BH661" s="1796"/>
      <c r="BI661" s="1796"/>
      <c r="BJ661" s="1797"/>
      <c r="BK661" s="1795">
        <f>BK635+BK642+BK654</f>
        <v>15</v>
      </c>
      <c r="BL661" s="1796"/>
      <c r="BM661" s="1796"/>
      <c r="BN661" s="1796"/>
      <c r="BO661" s="1797"/>
      <c r="BP661" s="1795">
        <f>BP635+BP642+BP654</f>
        <v>15</v>
      </c>
      <c r="BQ661" s="1796"/>
      <c r="BR661" s="1796"/>
      <c r="BS661" s="1796"/>
      <c r="BT661" s="1797"/>
      <c r="BU661" s="1795">
        <f>BU635+BU642+BU654</f>
        <v>0</v>
      </c>
      <c r="BV661" s="1796"/>
      <c r="BW661" s="1796"/>
      <c r="BX661" s="1796"/>
      <c r="BY661" s="1797"/>
      <c r="BZ661" s="1789">
        <f>BZ654+BZ642+BZ635</f>
        <v>0</v>
      </c>
      <c r="CA661" s="1794"/>
      <c r="CB661" s="1794"/>
      <c r="CC661" s="1794"/>
      <c r="CD661" s="1790"/>
      <c r="CE661" s="72"/>
      <c r="CF661" s="72"/>
      <c r="CG661" s="72"/>
      <c r="CH661" s="72"/>
      <c r="CI661" s="72"/>
      <c r="CJ661" s="72"/>
      <c r="CK661" s="72"/>
      <c r="CL661" s="72"/>
      <c r="CM661" s="72"/>
      <c r="CN661" s="72"/>
      <c r="CO661" s="72"/>
      <c r="CP661" s="72"/>
      <c r="CQ661" s="72"/>
      <c r="CR661" s="72"/>
    </row>
    <row r="662" spans="1:96" ht="12.75" customHeight="1">
      <c r="A662" s="47"/>
      <c r="B662" s="17" t="s">
        <v>705</v>
      </c>
      <c r="N662" s="1604" t="s">
        <v>1093</v>
      </c>
      <c r="O662" s="1604"/>
      <c r="T662" s="47"/>
      <c r="U662" s="17" t="s">
        <v>705</v>
      </c>
      <c r="AG662" s="1604" t="s">
        <v>1093</v>
      </c>
      <c r="AH662" s="1604"/>
      <c r="AM662" s="75"/>
      <c r="AN662" s="75"/>
      <c r="AO662" s="75"/>
      <c r="AP662" s="75"/>
      <c r="AQ662" s="75"/>
      <c r="AR662" s="75"/>
      <c r="AS662" s="75"/>
      <c r="AT662" s="75"/>
      <c r="AU662" s="75"/>
      <c r="AV662" s="75"/>
      <c r="AW662" s="75"/>
      <c r="AX662" s="75"/>
      <c r="AY662" s="75"/>
      <c r="AZ662" s="75"/>
      <c r="BA662" s="75"/>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ustomHeight="1">
      <c r="A663" s="47"/>
      <c r="T663" s="47"/>
      <c r="AM663" s="75"/>
      <c r="AN663" s="75"/>
      <c r="AO663" s="75"/>
      <c r="AP663" s="75"/>
      <c r="AQ663" s="75"/>
      <c r="AR663" s="75"/>
      <c r="AS663" s="75"/>
      <c r="AT663" s="75"/>
      <c r="AU663" s="75"/>
      <c r="AV663" s="75"/>
      <c r="AW663" s="75"/>
      <c r="AX663" s="75"/>
      <c r="AY663" s="75"/>
      <c r="AZ663" s="75"/>
      <c r="BA663" s="75"/>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101" t="s">
        <v>670</v>
      </c>
      <c r="B664" s="17" t="s">
        <v>115</v>
      </c>
      <c r="G664" s="1614" t="str">
        <f>C636</f>
        <v>FHLB of SF AHP</v>
      </c>
      <c r="H664" s="1614"/>
      <c r="I664" s="1614"/>
      <c r="J664" s="1614"/>
      <c r="K664" s="1614"/>
      <c r="L664" s="1614"/>
      <c r="M664" s="1614"/>
      <c r="N664" s="1614"/>
      <c r="O664" s="1614"/>
      <c r="P664" s="1614"/>
      <c r="Q664" s="1614"/>
      <c r="R664" s="1614"/>
      <c r="T664" s="101" t="s">
        <v>957</v>
      </c>
      <c r="U664" s="17" t="s">
        <v>115</v>
      </c>
      <c r="Z664" s="1614" t="str">
        <f>C637</f>
        <v>HCD - MHP &amp; SHMHP</v>
      </c>
      <c r="AA664" s="1614"/>
      <c r="AB664" s="1614"/>
      <c r="AC664" s="1614"/>
      <c r="AD664" s="1614"/>
      <c r="AE664" s="1614"/>
      <c r="AF664" s="1614"/>
      <c r="AG664" s="1614"/>
      <c r="AH664" s="1614"/>
      <c r="AI664" s="1614"/>
      <c r="AJ664" s="1614"/>
      <c r="AK664" s="1614"/>
      <c r="AM664" s="75"/>
      <c r="AN664" s="75"/>
      <c r="AO664" s="75"/>
      <c r="AP664" s="75"/>
      <c r="AQ664" s="75"/>
      <c r="AR664" s="75"/>
      <c r="AS664" s="75"/>
      <c r="AT664" s="75"/>
      <c r="AU664" s="75"/>
      <c r="AV664" s="75"/>
      <c r="AW664" s="75"/>
      <c r="AX664" s="75"/>
      <c r="AY664" s="75"/>
      <c r="AZ664" s="75"/>
      <c r="BA664" s="75"/>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47"/>
      <c r="B665" s="17" t="s">
        <v>914</v>
      </c>
      <c r="G665" s="1615" t="str">
        <f>G591</f>
        <v>600 California Street, Suite 300</v>
      </c>
      <c r="H665" s="1615"/>
      <c r="I665" s="1615"/>
      <c r="J665" s="1615"/>
      <c r="K665" s="1615"/>
      <c r="L665" s="1615"/>
      <c r="M665" s="1615"/>
      <c r="N665" s="1615"/>
      <c r="O665" s="1615"/>
      <c r="P665" s="1615"/>
      <c r="Q665" s="1615"/>
      <c r="R665" s="1615"/>
      <c r="T665" s="47"/>
      <c r="U665" s="17" t="s">
        <v>914</v>
      </c>
      <c r="Z665" s="1615" t="str">
        <f>G657</f>
        <v>2020 W. El Camino Avenue, Suite 670, 95833</v>
      </c>
      <c r="AA665" s="1615"/>
      <c r="AB665" s="1615"/>
      <c r="AC665" s="1615"/>
      <c r="AD665" s="1615"/>
      <c r="AE665" s="1615"/>
      <c r="AF665" s="1615"/>
      <c r="AG665" s="1615"/>
      <c r="AH665" s="1615"/>
      <c r="AI665" s="1615"/>
      <c r="AJ665" s="1615"/>
      <c r="AK665" s="161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7"/>
      <c r="B666" s="17" t="s">
        <v>953</v>
      </c>
      <c r="G666" s="1615" t="str">
        <f>G592</f>
        <v>San Francisco, CA 94108</v>
      </c>
      <c r="H666" s="1615"/>
      <c r="I666" s="1615"/>
      <c r="J666" s="1615"/>
      <c r="K666" s="1615"/>
      <c r="L666" s="1615"/>
      <c r="M666" s="1615"/>
      <c r="N666" s="1615"/>
      <c r="O666" s="1615"/>
      <c r="P666" s="1615"/>
      <c r="Q666" s="1615"/>
      <c r="R666" s="1615"/>
      <c r="T666" s="47"/>
      <c r="U666" s="17" t="s">
        <v>953</v>
      </c>
      <c r="Z666" s="1678" t="str">
        <f>G658</f>
        <v>Sacramento, CA 94252</v>
      </c>
      <c r="AA666" s="1678"/>
      <c r="AB666" s="1678"/>
      <c r="AC666" s="1678"/>
      <c r="AD666" s="1678"/>
      <c r="AE666" s="1678"/>
      <c r="AF666" s="1678"/>
      <c r="AG666" s="1678"/>
      <c r="AH666" s="1678"/>
      <c r="AI666" s="1678"/>
      <c r="AJ666" s="1678"/>
      <c r="AK666" s="167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7"/>
      <c r="B667" s="17" t="s">
        <v>702</v>
      </c>
      <c r="G667" s="1615" t="str">
        <f>G593</f>
        <v xml:space="preserve">Kirby Ung </v>
      </c>
      <c r="H667" s="1615"/>
      <c r="I667" s="1615"/>
      <c r="J667" s="1615"/>
      <c r="K667" s="1615"/>
      <c r="L667" s="1615"/>
      <c r="M667" s="1615"/>
      <c r="N667" s="1615"/>
      <c r="O667" s="1615"/>
      <c r="P667" s="1615"/>
      <c r="Q667" s="1615"/>
      <c r="R667" s="1615"/>
      <c r="T667" s="47"/>
      <c r="U667" s="17" t="s">
        <v>702</v>
      </c>
      <c r="Z667" s="1679" t="s">
        <v>2419</v>
      </c>
      <c r="AA667" s="1678"/>
      <c r="AB667" s="1678"/>
      <c r="AC667" s="1678"/>
      <c r="AD667" s="1678"/>
      <c r="AE667" s="1678"/>
      <c r="AF667" s="1678"/>
      <c r="AG667" s="1678"/>
      <c r="AH667" s="1678"/>
      <c r="AI667" s="1678"/>
      <c r="AJ667" s="1678"/>
      <c r="AK667" s="167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7"/>
      <c r="B668" s="17" t="s">
        <v>390</v>
      </c>
      <c r="G668" s="1677" t="str">
        <f>G594</f>
        <v>(415) 616-2640</v>
      </c>
      <c r="H668" s="1677"/>
      <c r="I668" s="1677"/>
      <c r="J668" s="1677"/>
      <c r="K668" s="1677"/>
      <c r="L668" s="1677"/>
      <c r="O668" s="160" t="s">
        <v>445</v>
      </c>
      <c r="P668" s="1613"/>
      <c r="Q668" s="1613"/>
      <c r="R668" s="1613"/>
      <c r="T668" s="47"/>
      <c r="U668" s="17" t="s">
        <v>390</v>
      </c>
      <c r="Z668" s="1677">
        <v>9162636469</v>
      </c>
      <c r="AA668" s="1677"/>
      <c r="AB668" s="1677"/>
      <c r="AC668" s="1677"/>
      <c r="AD668" s="1677"/>
      <c r="AE668" s="1677"/>
      <c r="AH668" s="160" t="s">
        <v>445</v>
      </c>
      <c r="AI668" s="1613"/>
      <c r="AJ668" s="1613"/>
      <c r="AK668" s="161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ustomHeight="1">
      <c r="A669" s="47"/>
      <c r="B669" s="17" t="s">
        <v>703</v>
      </c>
      <c r="H669" s="1615" t="s">
        <v>2257</v>
      </c>
      <c r="I669" s="1615"/>
      <c r="J669" s="1615"/>
      <c r="K669" s="1615"/>
      <c r="L669" s="1615"/>
      <c r="M669" s="1615"/>
      <c r="N669" s="1615"/>
      <c r="O669" s="1615"/>
      <c r="P669" s="1615"/>
      <c r="Q669" s="1615"/>
      <c r="R669" s="1615"/>
      <c r="T669" s="47"/>
      <c r="U669" s="17" t="s">
        <v>703</v>
      </c>
      <c r="AA669" s="1615" t="s">
        <v>2250</v>
      </c>
      <c r="AB669" s="1615"/>
      <c r="AC669" s="1615"/>
      <c r="AD669" s="1615"/>
      <c r="AE669" s="1615"/>
      <c r="AF669" s="1615"/>
      <c r="AG669" s="1615"/>
      <c r="AH669" s="1615"/>
      <c r="AI669" s="1615"/>
      <c r="AJ669" s="1615"/>
      <c r="AK669" s="1615"/>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7"/>
      <c r="B670" s="17" t="s">
        <v>705</v>
      </c>
      <c r="N670" s="1604" t="s">
        <v>1093</v>
      </c>
      <c r="O670" s="1604"/>
      <c r="T670" s="47"/>
      <c r="U670" s="17" t="s">
        <v>705</v>
      </c>
      <c r="AG670" s="1604" t="s">
        <v>1093</v>
      </c>
      <c r="AH670" s="1604"/>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row>
    <row r="671" spans="1:96" ht="12.75" customHeight="1">
      <c r="A671" s="47"/>
      <c r="T671" s="4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row>
    <row r="672" spans="1:96" ht="12.75" customHeight="1">
      <c r="A672" s="101" t="s">
        <v>245</v>
      </c>
      <c r="B672" s="17" t="s">
        <v>115</v>
      </c>
      <c r="G672" s="1614" t="str">
        <f>C638</f>
        <v>Deferred Developer Fee</v>
      </c>
      <c r="H672" s="1614"/>
      <c r="I672" s="1614"/>
      <c r="J672" s="1614"/>
      <c r="K672" s="1614"/>
      <c r="L672" s="1614"/>
      <c r="M672" s="1614"/>
      <c r="N672" s="1614"/>
      <c r="O672" s="1614"/>
      <c r="P672" s="1614"/>
      <c r="Q672" s="1614"/>
      <c r="R672" s="1614"/>
      <c r="T672" s="101" t="s">
        <v>246</v>
      </c>
      <c r="U672" s="17" t="s">
        <v>115</v>
      </c>
      <c r="Z672" s="1614" t="str">
        <f>C639</f>
        <v>GP Equity</v>
      </c>
      <c r="AA672" s="1614"/>
      <c r="AB672" s="1614"/>
      <c r="AC672" s="1614"/>
      <c r="AD672" s="1614"/>
      <c r="AE672" s="1614"/>
      <c r="AF672" s="1614"/>
      <c r="AG672" s="1614"/>
      <c r="AH672" s="1614"/>
      <c r="AI672" s="1614"/>
      <c r="AJ672" s="1614"/>
      <c r="AK672" s="161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row>
    <row r="673" spans="1:96" ht="12.75" customHeight="1">
      <c r="A673" s="47"/>
      <c r="B673" s="17" t="s">
        <v>914</v>
      </c>
      <c r="G673" s="1630" t="s">
        <v>2289</v>
      </c>
      <c r="H673" s="1615"/>
      <c r="I673" s="1615"/>
      <c r="J673" s="1615"/>
      <c r="K673" s="1615"/>
      <c r="L673" s="1615"/>
      <c r="M673" s="1615"/>
      <c r="N673" s="1615"/>
      <c r="O673" s="1615"/>
      <c r="P673" s="1615"/>
      <c r="Q673" s="1615"/>
      <c r="R673" s="1615"/>
      <c r="T673" s="47"/>
      <c r="U673" s="17" t="s">
        <v>914</v>
      </c>
      <c r="Z673" s="1615" t="str">
        <f>G673</f>
        <v>1825 San Pablo Avenue, Suite 200</v>
      </c>
      <c r="AA673" s="1615"/>
      <c r="AB673" s="1615"/>
      <c r="AC673" s="1615"/>
      <c r="AD673" s="1615"/>
      <c r="AE673" s="1615"/>
      <c r="AF673" s="1615"/>
      <c r="AG673" s="1615"/>
      <c r="AH673" s="1615"/>
      <c r="AI673" s="1615"/>
      <c r="AJ673" s="1615"/>
      <c r="AK673" s="161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row>
    <row r="674" spans="1:96" ht="12.75" customHeight="1">
      <c r="A674" s="47"/>
      <c r="B674" s="17" t="s">
        <v>953</v>
      </c>
      <c r="G674" s="1630" t="s">
        <v>2312</v>
      </c>
      <c r="H674" s="1615"/>
      <c r="I674" s="1615"/>
      <c r="J674" s="1615"/>
      <c r="K674" s="1615"/>
      <c r="L674" s="1615"/>
      <c r="M674" s="1615"/>
      <c r="N674" s="1615"/>
      <c r="O674" s="1615"/>
      <c r="P674" s="1615"/>
      <c r="Q674" s="1615"/>
      <c r="R674" s="1615"/>
      <c r="T674" s="47"/>
      <c r="U674" s="17" t="s">
        <v>953</v>
      </c>
      <c r="Z674" s="1678" t="str">
        <f>G674</f>
        <v>Oakland, CA 94612</v>
      </c>
      <c r="AA674" s="1678"/>
      <c r="AB674" s="1678"/>
      <c r="AC674" s="1678"/>
      <c r="AD674" s="1678"/>
      <c r="AE674" s="1678"/>
      <c r="AF674" s="1678"/>
      <c r="AG674" s="1678"/>
      <c r="AH674" s="1678"/>
      <c r="AI674" s="1678"/>
      <c r="AJ674" s="1678"/>
      <c r="AK674" s="167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row>
    <row r="675" spans="1:96" ht="12.75" customHeight="1">
      <c r="A675" s="47"/>
      <c r="B675" s="17" t="s">
        <v>702</v>
      </c>
      <c r="G675" s="1630" t="s">
        <v>2291</v>
      </c>
      <c r="H675" s="1615"/>
      <c r="I675" s="1615"/>
      <c r="J675" s="1615"/>
      <c r="K675" s="1615"/>
      <c r="L675" s="1615"/>
      <c r="M675" s="1615"/>
      <c r="N675" s="1615"/>
      <c r="O675" s="1615"/>
      <c r="P675" s="1615"/>
      <c r="Q675" s="1615"/>
      <c r="R675" s="1615"/>
      <c r="T675" s="47"/>
      <c r="U675" s="17" t="s">
        <v>702</v>
      </c>
      <c r="Z675" s="1678" t="str">
        <f>G675</f>
        <v>Joshua Simon</v>
      </c>
      <c r="AA675" s="1678"/>
      <c r="AB675" s="1678"/>
      <c r="AC675" s="1678"/>
      <c r="AD675" s="1678"/>
      <c r="AE675" s="1678"/>
      <c r="AF675" s="1678"/>
      <c r="AG675" s="1678"/>
      <c r="AH675" s="1678"/>
      <c r="AI675" s="1678"/>
      <c r="AJ675" s="1678"/>
      <c r="AK675" s="167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row>
    <row r="676" spans="1:96" ht="12.75" customHeight="1">
      <c r="A676" s="47"/>
      <c r="B676" s="17" t="s">
        <v>390</v>
      </c>
      <c r="G676" s="1676" t="s">
        <v>2422</v>
      </c>
      <c r="H676" s="1677"/>
      <c r="I676" s="1677"/>
      <c r="J676" s="1677"/>
      <c r="K676" s="1677"/>
      <c r="L676" s="1677"/>
      <c r="O676" s="160" t="s">
        <v>445</v>
      </c>
      <c r="P676" s="1613"/>
      <c r="Q676" s="1613"/>
      <c r="R676" s="1613"/>
      <c r="T676" s="47"/>
      <c r="U676" s="17" t="s">
        <v>390</v>
      </c>
      <c r="Z676" s="1677" t="str">
        <f>G676</f>
        <v>(510) 606-1851</v>
      </c>
      <c r="AA676" s="1677"/>
      <c r="AB676" s="1677"/>
      <c r="AC676" s="1677"/>
      <c r="AD676" s="1677"/>
      <c r="AE676" s="1677"/>
      <c r="AH676" s="160" t="s">
        <v>445</v>
      </c>
      <c r="AI676" s="1613"/>
      <c r="AJ676" s="1613"/>
      <c r="AK676" s="161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row>
    <row r="677" spans="1:96" ht="12.75" customHeight="1">
      <c r="A677" s="47"/>
      <c r="B677" s="17" t="s">
        <v>703</v>
      </c>
      <c r="H677" s="1615" t="s">
        <v>2258</v>
      </c>
      <c r="I677" s="1615"/>
      <c r="J677" s="1615"/>
      <c r="K677" s="1615"/>
      <c r="L677" s="1615"/>
      <c r="M677" s="1615"/>
      <c r="N677" s="1615"/>
      <c r="O677" s="1615"/>
      <c r="P677" s="1615"/>
      <c r="Q677" s="1615"/>
      <c r="R677" s="1615"/>
      <c r="T677" s="47"/>
      <c r="U677" s="17" t="s">
        <v>703</v>
      </c>
      <c r="AA677" s="1615" t="s">
        <v>2253</v>
      </c>
      <c r="AB677" s="1615"/>
      <c r="AC677" s="1615"/>
      <c r="AD677" s="1615"/>
      <c r="AE677" s="1615"/>
      <c r="AF677" s="1615"/>
      <c r="AG677" s="1615"/>
      <c r="AH677" s="1615"/>
      <c r="AI677" s="1615"/>
      <c r="AJ677" s="1615"/>
      <c r="AK677" s="161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row>
    <row r="678" spans="1:96" ht="12.75" customHeight="1">
      <c r="A678" s="47"/>
      <c r="B678" s="17" t="s">
        <v>705</v>
      </c>
      <c r="N678" s="1604" t="s">
        <v>1093</v>
      </c>
      <c r="O678" s="1604"/>
      <c r="T678" s="47"/>
      <c r="U678" s="17" t="s">
        <v>705</v>
      </c>
      <c r="AG678" s="1604" t="s">
        <v>1093</v>
      </c>
      <c r="AH678" s="1604"/>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row>
    <row r="679" spans="1:96" ht="12.75" customHeight="1">
      <c r="A679" s="47"/>
      <c r="T679" s="4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row>
    <row r="680" spans="1:96" ht="12.75" customHeight="1">
      <c r="A680" s="101" t="s">
        <v>112</v>
      </c>
      <c r="B680" s="17" t="s">
        <v>115</v>
      </c>
      <c r="G680" s="1614">
        <f>C640</f>
        <v>0</v>
      </c>
      <c r="H680" s="1614"/>
      <c r="I680" s="1614"/>
      <c r="J680" s="1614"/>
      <c r="K680" s="1614"/>
      <c r="L680" s="1614"/>
      <c r="M680" s="1614"/>
      <c r="N680" s="1614"/>
      <c r="O680" s="1614"/>
      <c r="P680" s="1614"/>
      <c r="Q680" s="1614"/>
      <c r="R680" s="1614"/>
      <c r="T680" s="101" t="s">
        <v>971</v>
      </c>
      <c r="U680" s="17" t="s">
        <v>115</v>
      </c>
      <c r="Z680" s="1614">
        <f>C641</f>
        <v>0</v>
      </c>
      <c r="AA680" s="1614"/>
      <c r="AB680" s="1614"/>
      <c r="AC680" s="1614"/>
      <c r="AD680" s="1614"/>
      <c r="AE680" s="1614"/>
      <c r="AF680" s="1614"/>
      <c r="AG680" s="1614"/>
      <c r="AH680" s="1614"/>
      <c r="AI680" s="1614"/>
      <c r="AJ680" s="1614"/>
      <c r="AK680" s="1614"/>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row>
    <row r="681" spans="1:96" ht="12.75" customHeight="1">
      <c r="A681" s="47"/>
      <c r="B681" s="17" t="s">
        <v>914</v>
      </c>
      <c r="G681" s="1615"/>
      <c r="H681" s="1615"/>
      <c r="I681" s="1615"/>
      <c r="J681" s="1615"/>
      <c r="K681" s="1615"/>
      <c r="L681" s="1615"/>
      <c r="M681" s="1615"/>
      <c r="N681" s="1615"/>
      <c r="O681" s="1615"/>
      <c r="P681" s="1615"/>
      <c r="Q681" s="1615"/>
      <c r="R681" s="1615"/>
      <c r="T681" s="47"/>
      <c r="U681" s="17" t="s">
        <v>914</v>
      </c>
      <c r="Z681" s="1615"/>
      <c r="AA681" s="1615"/>
      <c r="AB681" s="1615"/>
      <c r="AC681" s="1615"/>
      <c r="AD681" s="1615"/>
      <c r="AE681" s="1615"/>
      <c r="AF681" s="1615"/>
      <c r="AG681" s="1615"/>
      <c r="AH681" s="1615"/>
      <c r="AI681" s="1615"/>
      <c r="AJ681" s="1615"/>
      <c r="AK681" s="1615"/>
      <c r="AM681" s="72"/>
      <c r="AN681" s="72"/>
      <c r="AO681" s="72"/>
      <c r="AP681" s="72"/>
      <c r="AQ681" s="72"/>
      <c r="AR681" s="72"/>
      <c r="AS681" s="72"/>
      <c r="AT681" s="72"/>
      <c r="AU681" s="72"/>
      <c r="AV681" s="72"/>
      <c r="AW681" s="72"/>
      <c r="AX681" s="72"/>
      <c r="AY681" s="72"/>
      <c r="AZ681" s="72"/>
      <c r="BA681" s="72"/>
      <c r="BB681" s="72"/>
      <c r="BC681" s="729" t="s">
        <v>2232</v>
      </c>
      <c r="BD681" s="511"/>
      <c r="BE681" s="511"/>
      <c r="BF681" s="511"/>
      <c r="BG681" s="511"/>
      <c r="BH681" s="511"/>
      <c r="BI681" s="511"/>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row>
    <row r="682" spans="1:96" ht="12.75" customHeight="1">
      <c r="A682" s="47"/>
      <c r="B682" s="17" t="s">
        <v>953</v>
      </c>
      <c r="G682" s="1615"/>
      <c r="H682" s="1615"/>
      <c r="I682" s="1615"/>
      <c r="J682" s="1615"/>
      <c r="K682" s="1615"/>
      <c r="L682" s="1615"/>
      <c r="M682" s="1615"/>
      <c r="N682" s="1615"/>
      <c r="O682" s="1615"/>
      <c r="P682" s="1615"/>
      <c r="Q682" s="1615"/>
      <c r="R682" s="1615"/>
      <c r="T682" s="47"/>
      <c r="U682" s="17" t="s">
        <v>953</v>
      </c>
      <c r="Z682" s="1678"/>
      <c r="AA682" s="1678"/>
      <c r="AB682" s="1678"/>
      <c r="AC682" s="1678"/>
      <c r="AD682" s="1678"/>
      <c r="AE682" s="1678"/>
      <c r="AF682" s="1678"/>
      <c r="AG682" s="1678"/>
      <c r="AH682" s="1678"/>
      <c r="AI682" s="1678"/>
      <c r="AJ682" s="1678"/>
      <c r="AK682" s="1678"/>
      <c r="AM682" s="72"/>
      <c r="AO682" s="72"/>
      <c r="AP682" s="72"/>
      <c r="AQ682" s="72"/>
      <c r="AR682" s="72"/>
      <c r="AS682" s="72"/>
      <c r="AT682" s="72"/>
      <c r="AU682" s="72"/>
      <c r="AV682" s="72"/>
      <c r="AW682" s="72"/>
      <c r="AX682" s="72"/>
      <c r="AY682" s="72"/>
      <c r="AZ682" s="72"/>
      <c r="BA682" s="72"/>
      <c r="BB682" s="72"/>
      <c r="BC682" s="728" t="s">
        <v>757</v>
      </c>
      <c r="BD682" s="511"/>
      <c r="BE682" s="511"/>
      <c r="BF682" s="511"/>
      <c r="BG682" s="511"/>
      <c r="BH682" s="511"/>
      <c r="BI682" s="511"/>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6" ht="12.75" customHeight="1">
      <c r="A683" s="47"/>
      <c r="B683" s="17" t="s">
        <v>702</v>
      </c>
      <c r="G683" s="1615"/>
      <c r="H683" s="1615"/>
      <c r="I683" s="1615"/>
      <c r="J683" s="1615"/>
      <c r="K683" s="1615"/>
      <c r="L683" s="1615"/>
      <c r="M683" s="1615"/>
      <c r="N683" s="1615"/>
      <c r="O683" s="1615"/>
      <c r="P683" s="1615"/>
      <c r="Q683" s="1615"/>
      <c r="R683" s="1615"/>
      <c r="T683" s="47"/>
      <c r="U683" s="17" t="s">
        <v>702</v>
      </c>
      <c r="Z683" s="1678"/>
      <c r="AA683" s="1678"/>
      <c r="AB683" s="1678"/>
      <c r="AC683" s="1678"/>
      <c r="AD683" s="1678"/>
      <c r="AE683" s="1678"/>
      <c r="AF683" s="1678"/>
      <c r="AG683" s="1678"/>
      <c r="AH683" s="1678"/>
      <c r="AI683" s="1678"/>
      <c r="AJ683" s="1678"/>
      <c r="AK683" s="1678"/>
      <c r="AM683" s="72"/>
      <c r="AN683" s="510" t="s">
        <v>756</v>
      </c>
      <c r="AO683" s="72"/>
      <c r="AP683" s="72"/>
      <c r="AQ683" s="72"/>
      <c r="AR683" s="72"/>
      <c r="AS683" s="72"/>
      <c r="AT683" s="612"/>
      <c r="AU683" s="611" t="s">
        <v>1314</v>
      </c>
      <c r="AV683" s="612"/>
      <c r="AW683" s="612"/>
      <c r="AX683" s="72"/>
      <c r="AY683" s="72"/>
      <c r="AZ683" s="72"/>
      <c r="BA683" s="72"/>
      <c r="BB683" s="72"/>
      <c r="BC683" s="730"/>
      <c r="BD683" s="512"/>
      <c r="BE683" s="725"/>
      <c r="BF683" s="725"/>
      <c r="BG683" s="725"/>
      <c r="BH683" s="725"/>
      <c r="BI683" s="725"/>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6" ht="12.75" customHeight="1">
      <c r="A684" s="47"/>
      <c r="B684" s="17" t="s">
        <v>390</v>
      </c>
      <c r="G684" s="1677"/>
      <c r="H684" s="1677"/>
      <c r="I684" s="1677"/>
      <c r="J684" s="1677"/>
      <c r="K684" s="1677"/>
      <c r="L684" s="1677"/>
      <c r="O684" s="160" t="s">
        <v>445</v>
      </c>
      <c r="P684" s="1613"/>
      <c r="Q684" s="1613"/>
      <c r="R684" s="1613"/>
      <c r="T684" s="47"/>
      <c r="U684" s="17" t="s">
        <v>390</v>
      </c>
      <c r="Z684" s="1677"/>
      <c r="AA684" s="1677"/>
      <c r="AB684" s="1677"/>
      <c r="AC684" s="1677"/>
      <c r="AD684" s="1677"/>
      <c r="AE684" s="1677"/>
      <c r="AH684" s="160" t="s">
        <v>445</v>
      </c>
      <c r="AI684" s="1613"/>
      <c r="AJ684" s="1613"/>
      <c r="AK684" s="1613"/>
      <c r="AM684" s="72"/>
      <c r="AN684" s="72">
        <f t="shared" ref="AN684:AN708" si="24">IF($G724=0,"N/A",VLOOKUP($T$202,TC_Rent,(MATCH($B724,bedrooms,FALSE))))</f>
        <v>2284</v>
      </c>
      <c r="AO684" s="72"/>
      <c r="AP684" s="72"/>
      <c r="AQ684" s="72"/>
      <c r="AR684" s="72"/>
      <c r="AS684" s="72"/>
      <c r="AT684" s="612"/>
      <c r="AU684" s="734" t="s">
        <v>1315</v>
      </c>
      <c r="AV684" s="738" t="s">
        <v>1316</v>
      </c>
      <c r="AW684" s="737" t="s">
        <v>1317</v>
      </c>
      <c r="AX684" s="72"/>
      <c r="AY684" s="72"/>
      <c r="AZ684" s="72"/>
      <c r="BA684" s="72"/>
      <c r="BB684" s="72"/>
      <c r="BC684" s="1004" t="s">
        <v>758</v>
      </c>
      <c r="BD684" s="1005" t="s">
        <v>399</v>
      </c>
      <c r="BE684" s="1005" t="s">
        <v>400</v>
      </c>
      <c r="BF684" s="1005" t="s">
        <v>740</v>
      </c>
      <c r="BG684" s="1005" t="s">
        <v>741</v>
      </c>
      <c r="BH684" s="1005" t="s">
        <v>742</v>
      </c>
      <c r="BI684" s="1005" t="s">
        <v>714</v>
      </c>
      <c r="BJ684" s="72"/>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6" ht="12.75" customHeight="1">
      <c r="A685" s="47"/>
      <c r="B685" s="17" t="s">
        <v>703</v>
      </c>
      <c r="H685" s="1615"/>
      <c r="I685" s="1615"/>
      <c r="J685" s="1615"/>
      <c r="K685" s="1615"/>
      <c r="L685" s="1615"/>
      <c r="M685" s="1615"/>
      <c r="N685" s="1615"/>
      <c r="O685" s="1615"/>
      <c r="P685" s="1615"/>
      <c r="Q685" s="1615"/>
      <c r="R685" s="1615"/>
      <c r="T685" s="47"/>
      <c r="U685" s="17" t="s">
        <v>703</v>
      </c>
      <c r="AA685" s="1615"/>
      <c r="AB685" s="1615"/>
      <c r="AC685" s="1615"/>
      <c r="AD685" s="1615"/>
      <c r="AE685" s="1615"/>
      <c r="AF685" s="1615"/>
      <c r="AG685" s="1615"/>
      <c r="AH685" s="1615"/>
      <c r="AI685" s="1615"/>
      <c r="AJ685" s="1615"/>
      <c r="AK685" s="1615"/>
      <c r="AM685" s="72"/>
      <c r="AN685" s="72">
        <f t="shared" si="24"/>
        <v>2284</v>
      </c>
      <c r="AO685" s="72"/>
      <c r="AP685" s="72"/>
      <c r="AQ685" s="72"/>
      <c r="AR685" s="72"/>
      <c r="AS685" s="72"/>
      <c r="AT685" s="612"/>
      <c r="AU685" s="735">
        <f t="shared" ref="AU685:AU709" si="25">G724</f>
        <v>5</v>
      </c>
      <c r="AV685" s="739">
        <f>AU685/$AU$710</f>
        <v>8.6206896551724144E-2</v>
      </c>
      <c r="AW685" s="740">
        <f t="shared" ref="AW685:AW709" si="26">IF(AV685=0," ",AV685*AD724)</f>
        <v>1.7241379310344831E-2</v>
      </c>
      <c r="AX685" s="72"/>
      <c r="AY685" s="72"/>
      <c r="AZ685" s="72"/>
      <c r="BA685" s="72"/>
      <c r="BB685" s="72"/>
      <c r="BC685" s="1006" t="s">
        <v>1007</v>
      </c>
      <c r="BD685" s="1007">
        <v>2284</v>
      </c>
      <c r="BE685" s="1007">
        <v>2446</v>
      </c>
      <c r="BF685" s="1007">
        <v>2936</v>
      </c>
      <c r="BG685" s="1007">
        <v>3392</v>
      </c>
      <c r="BH685" s="1007">
        <v>3784</v>
      </c>
      <c r="BI685" s="1007">
        <v>4176</v>
      </c>
      <c r="BJ685" s="72"/>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row>
    <row r="686" spans="1:96" ht="12.75" customHeight="1">
      <c r="A686" s="47"/>
      <c r="B686" s="17" t="s">
        <v>705</v>
      </c>
      <c r="N686" s="1604" t="s">
        <v>826</v>
      </c>
      <c r="O686" s="1604"/>
      <c r="T686" s="47"/>
      <c r="U686" s="17" t="s">
        <v>705</v>
      </c>
      <c r="AG686" s="1604" t="s">
        <v>826</v>
      </c>
      <c r="AH686" s="1604"/>
      <c r="AM686" s="72"/>
      <c r="AN686" s="72">
        <f t="shared" si="24"/>
        <v>2284</v>
      </c>
      <c r="AO686" s="72"/>
      <c r="AP686" s="72"/>
      <c r="AQ686" s="72"/>
      <c r="AR686" s="72"/>
      <c r="AS686" s="72"/>
      <c r="AT686" s="612"/>
      <c r="AU686" s="736">
        <f t="shared" si="25"/>
        <v>16</v>
      </c>
      <c r="AV686" s="739">
        <f t="shared" ref="AV686:AV709" si="27">AU686/$AU$710</f>
        <v>0.27586206896551724</v>
      </c>
      <c r="AW686" s="740">
        <f t="shared" si="26"/>
        <v>5.5172413793103448E-2</v>
      </c>
      <c r="AX686" s="72"/>
      <c r="AY686" s="72"/>
      <c r="AZ686" s="72"/>
      <c r="BA686" s="72"/>
      <c r="BB686" s="72"/>
      <c r="BC686" s="1008" t="s">
        <v>1008</v>
      </c>
      <c r="BD686" s="1007">
        <v>1456</v>
      </c>
      <c r="BE686" s="1007">
        <v>1560</v>
      </c>
      <c r="BF686" s="1007">
        <v>1872</v>
      </c>
      <c r="BG686" s="1007">
        <v>2162</v>
      </c>
      <c r="BH686" s="1007">
        <v>2414</v>
      </c>
      <c r="BI686" s="1007">
        <v>2662</v>
      </c>
      <c r="BJ686" s="72"/>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row>
    <row r="687" spans="1:96" ht="12.75" customHeight="1">
      <c r="A687" s="47"/>
      <c r="T687" s="47"/>
      <c r="AM687" s="72"/>
      <c r="AN687" s="72">
        <f t="shared" si="24"/>
        <v>2446</v>
      </c>
      <c r="AO687" s="72"/>
      <c r="AP687" s="72"/>
      <c r="AQ687" s="72"/>
      <c r="AR687" s="72"/>
      <c r="AS687" s="72"/>
      <c r="AT687" s="612"/>
      <c r="AU687" s="736">
        <f t="shared" si="25"/>
        <v>3</v>
      </c>
      <c r="AV687" s="739">
        <f t="shared" si="27"/>
        <v>5.1724137931034482E-2</v>
      </c>
      <c r="AW687" s="740">
        <f t="shared" si="26"/>
        <v>2.5862068965517241E-2</v>
      </c>
      <c r="AX687" s="72"/>
      <c r="AY687" s="72"/>
      <c r="AZ687" s="72"/>
      <c r="BA687" s="72"/>
      <c r="BB687" s="72"/>
      <c r="BC687" s="1008" t="s">
        <v>1009</v>
      </c>
      <c r="BD687" s="1007">
        <v>1376</v>
      </c>
      <c r="BE687" s="1007">
        <v>1476</v>
      </c>
      <c r="BF687" s="1007">
        <v>1772</v>
      </c>
      <c r="BG687" s="1007">
        <v>2046</v>
      </c>
      <c r="BH687" s="1007">
        <v>2282</v>
      </c>
      <c r="BI687" s="1007">
        <v>2518</v>
      </c>
      <c r="BJ687" s="72"/>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row>
    <row r="688" spans="1:96" ht="12.75" customHeight="1">
      <c r="A688" s="101" t="s">
        <v>90</v>
      </c>
      <c r="B688" s="17" t="s">
        <v>115</v>
      </c>
      <c r="G688" s="1614">
        <f>C642</f>
        <v>0</v>
      </c>
      <c r="H688" s="1614"/>
      <c r="I688" s="1614"/>
      <c r="J688" s="1614"/>
      <c r="K688" s="1614"/>
      <c r="L688" s="1614"/>
      <c r="M688" s="1614"/>
      <c r="N688" s="1614"/>
      <c r="O688" s="1614"/>
      <c r="P688" s="1614"/>
      <c r="Q688" s="1614"/>
      <c r="R688" s="1614"/>
      <c r="T688" s="101" t="s">
        <v>91</v>
      </c>
      <c r="U688" s="17" t="s">
        <v>115</v>
      </c>
      <c r="Z688" s="1614">
        <f>C643</f>
        <v>0</v>
      </c>
      <c r="AA688" s="1614"/>
      <c r="AB688" s="1614"/>
      <c r="AC688" s="1614"/>
      <c r="AD688" s="1614"/>
      <c r="AE688" s="1614"/>
      <c r="AF688" s="1614"/>
      <c r="AG688" s="1614"/>
      <c r="AH688" s="1614"/>
      <c r="AI688" s="1614"/>
      <c r="AJ688" s="1614"/>
      <c r="AK688" s="1614"/>
      <c r="AM688" s="72"/>
      <c r="AN688" s="72">
        <f t="shared" si="24"/>
        <v>2936</v>
      </c>
      <c r="AO688" s="72"/>
      <c r="AP688" s="72"/>
      <c r="AQ688" s="72"/>
      <c r="AR688" s="72"/>
      <c r="AS688" s="72"/>
      <c r="AT688" s="612"/>
      <c r="AU688" s="736">
        <f t="shared" si="25"/>
        <v>5</v>
      </c>
      <c r="AV688" s="739">
        <f t="shared" si="27"/>
        <v>8.6206896551724144E-2</v>
      </c>
      <c r="AW688" s="740">
        <f t="shared" si="26"/>
        <v>1.7241379310344831E-2</v>
      </c>
      <c r="AX688" s="72"/>
      <c r="AY688" s="72"/>
      <c r="AZ688" s="72"/>
      <c r="BA688" s="72"/>
      <c r="BB688" s="72"/>
      <c r="BC688" s="1008" t="s">
        <v>1010</v>
      </c>
      <c r="BD688" s="1007">
        <v>1236</v>
      </c>
      <c r="BE688" s="1007">
        <v>1326</v>
      </c>
      <c r="BF688" s="1007">
        <v>1592</v>
      </c>
      <c r="BG688" s="1007">
        <v>1838</v>
      </c>
      <c r="BH688" s="1007">
        <v>2052</v>
      </c>
      <c r="BI688" s="1007">
        <v>2262</v>
      </c>
      <c r="BJ688" s="72"/>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row>
    <row r="689" spans="1:94" ht="12.75" customHeight="1">
      <c r="B689" s="17" t="s">
        <v>914</v>
      </c>
      <c r="G689" s="1615"/>
      <c r="H689" s="1615"/>
      <c r="I689" s="1615"/>
      <c r="J689" s="1615"/>
      <c r="K689" s="1615"/>
      <c r="L689" s="1615"/>
      <c r="M689" s="1615"/>
      <c r="N689" s="1615"/>
      <c r="O689" s="1615"/>
      <c r="P689" s="1615"/>
      <c r="Q689" s="1615"/>
      <c r="R689" s="1615"/>
      <c r="T689" s="47"/>
      <c r="U689" s="17" t="s">
        <v>914</v>
      </c>
      <c r="Z689" s="1615"/>
      <c r="AA689" s="1615"/>
      <c r="AB689" s="1615"/>
      <c r="AC689" s="1615"/>
      <c r="AD689" s="1615"/>
      <c r="AE689" s="1615"/>
      <c r="AF689" s="1615"/>
      <c r="AG689" s="1615"/>
      <c r="AH689" s="1615"/>
      <c r="AI689" s="1615"/>
      <c r="AJ689" s="1615"/>
      <c r="AK689" s="1615"/>
      <c r="AM689" s="72"/>
      <c r="AN689" s="72">
        <f t="shared" si="24"/>
        <v>2936</v>
      </c>
      <c r="AO689" s="72"/>
      <c r="AP689" s="72"/>
      <c r="AQ689" s="72"/>
      <c r="AR689" s="72"/>
      <c r="AS689" s="72"/>
      <c r="AT689" s="612"/>
      <c r="AU689" s="736">
        <f t="shared" si="25"/>
        <v>2</v>
      </c>
      <c r="AV689" s="739">
        <f t="shared" si="27"/>
        <v>3.4482758620689655E-2</v>
      </c>
      <c r="AW689" s="740">
        <f t="shared" si="26"/>
        <v>6.8965517241379309E-3</v>
      </c>
      <c r="AX689" s="72"/>
      <c r="AY689" s="72"/>
      <c r="AZ689" s="72"/>
      <c r="BA689" s="72"/>
      <c r="BB689" s="72"/>
      <c r="BC689" s="1008" t="s">
        <v>1011</v>
      </c>
      <c r="BD689" s="1007">
        <v>1406</v>
      </c>
      <c r="BE689" s="1007">
        <v>1508</v>
      </c>
      <c r="BF689" s="1007">
        <v>1810</v>
      </c>
      <c r="BG689" s="1007">
        <v>2090</v>
      </c>
      <c r="BH689" s="1007">
        <v>2332</v>
      </c>
      <c r="BI689" s="1007">
        <v>2572</v>
      </c>
      <c r="BJ689" s="72"/>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row>
    <row r="690" spans="1:94" ht="12.75" customHeight="1">
      <c r="B690" s="17" t="s">
        <v>953</v>
      </c>
      <c r="G690" s="1615"/>
      <c r="H690" s="1615"/>
      <c r="I690" s="1615"/>
      <c r="J690" s="1615"/>
      <c r="K690" s="1615"/>
      <c r="L690" s="1615"/>
      <c r="M690" s="1615"/>
      <c r="N690" s="1615"/>
      <c r="O690" s="1615"/>
      <c r="P690" s="1615"/>
      <c r="Q690" s="1615"/>
      <c r="R690" s="1615"/>
      <c r="U690" s="17" t="s">
        <v>953</v>
      </c>
      <c r="Z690" s="1678"/>
      <c r="AA690" s="1678"/>
      <c r="AB690" s="1678"/>
      <c r="AC690" s="1678"/>
      <c r="AD690" s="1678"/>
      <c r="AE690" s="1678"/>
      <c r="AF690" s="1678"/>
      <c r="AG690" s="1678"/>
      <c r="AH690" s="1678"/>
      <c r="AI690" s="1678"/>
      <c r="AJ690" s="1678"/>
      <c r="AK690" s="1678"/>
      <c r="AM690" s="72"/>
      <c r="AN690" s="72">
        <f t="shared" si="24"/>
        <v>2936</v>
      </c>
      <c r="AO690" s="72"/>
      <c r="AP690" s="72"/>
      <c r="AQ690" s="72"/>
      <c r="AR690" s="72"/>
      <c r="AS690" s="72"/>
      <c r="AT690" s="612"/>
      <c r="AU690" s="736">
        <f t="shared" si="25"/>
        <v>2</v>
      </c>
      <c r="AV690" s="739">
        <f t="shared" si="27"/>
        <v>3.4482758620689655E-2</v>
      </c>
      <c r="AW690" s="740">
        <f t="shared" si="26"/>
        <v>1.0344827586206896E-2</v>
      </c>
      <c r="AX690" s="72"/>
      <c r="AY690" s="72"/>
      <c r="AZ690" s="72"/>
      <c r="BA690" s="72"/>
      <c r="BB690" s="72"/>
      <c r="BC690" s="1008" t="s">
        <v>1012</v>
      </c>
      <c r="BD690" s="1007">
        <v>1224</v>
      </c>
      <c r="BE690" s="1007">
        <v>1312</v>
      </c>
      <c r="BF690" s="1007">
        <v>1574</v>
      </c>
      <c r="BG690" s="1007">
        <v>1816</v>
      </c>
      <c r="BH690" s="1007">
        <v>2026</v>
      </c>
      <c r="BI690" s="1007">
        <v>2236</v>
      </c>
      <c r="BJ690" s="72"/>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row>
    <row r="691" spans="1:94" ht="12.75" customHeight="1">
      <c r="B691" s="17" t="s">
        <v>702</v>
      </c>
      <c r="G691" s="1615"/>
      <c r="H691" s="1615"/>
      <c r="I691" s="1615"/>
      <c r="J691" s="1615"/>
      <c r="K691" s="1615"/>
      <c r="L691" s="1615"/>
      <c r="M691" s="1615"/>
      <c r="N691" s="1615"/>
      <c r="O691" s="1615"/>
      <c r="P691" s="1615"/>
      <c r="Q691" s="1615"/>
      <c r="R691" s="1615"/>
      <c r="U691" s="17" t="s">
        <v>702</v>
      </c>
      <c r="Z691" s="1678"/>
      <c r="AA691" s="1678"/>
      <c r="AB691" s="1678"/>
      <c r="AC691" s="1678"/>
      <c r="AD691" s="1678"/>
      <c r="AE691" s="1678"/>
      <c r="AF691" s="1678"/>
      <c r="AG691" s="1678"/>
      <c r="AH691" s="1678"/>
      <c r="AI691" s="1678"/>
      <c r="AJ691" s="1678"/>
      <c r="AK691" s="1678"/>
      <c r="AM691" s="72"/>
      <c r="AN691" s="72">
        <f t="shared" si="24"/>
        <v>3392</v>
      </c>
      <c r="AO691" s="72"/>
      <c r="AP691" s="72"/>
      <c r="AQ691" s="72"/>
      <c r="AR691" s="72"/>
      <c r="AS691" s="72"/>
      <c r="AT691" s="612"/>
      <c r="AU691" s="736">
        <f t="shared" si="25"/>
        <v>10</v>
      </c>
      <c r="AV691" s="739">
        <f t="shared" si="27"/>
        <v>0.17241379310344829</v>
      </c>
      <c r="AW691" s="740">
        <f t="shared" si="26"/>
        <v>8.6206896551724144E-2</v>
      </c>
      <c r="AX691" s="72"/>
      <c r="AY691" s="72"/>
      <c r="AZ691" s="72"/>
      <c r="BA691" s="72"/>
      <c r="BB691" s="72"/>
      <c r="BC691" s="1008" t="s">
        <v>1013</v>
      </c>
      <c r="BD691" s="1007">
        <v>2284</v>
      </c>
      <c r="BE691" s="1007">
        <v>2446</v>
      </c>
      <c r="BF691" s="1007">
        <v>2936</v>
      </c>
      <c r="BG691" s="1007">
        <v>3392</v>
      </c>
      <c r="BH691" s="1007">
        <v>3784</v>
      </c>
      <c r="BI691" s="1007">
        <v>4176</v>
      </c>
      <c r="BJ691" s="72"/>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row>
    <row r="692" spans="1:94" ht="12.75" customHeight="1">
      <c r="B692" s="17" t="s">
        <v>390</v>
      </c>
      <c r="G692" s="1677"/>
      <c r="H692" s="1677"/>
      <c r="I692" s="1677"/>
      <c r="J692" s="1677"/>
      <c r="K692" s="1677"/>
      <c r="L692" s="1677"/>
      <c r="O692" s="160" t="s">
        <v>445</v>
      </c>
      <c r="P692" s="1613"/>
      <c r="Q692" s="1613"/>
      <c r="R692" s="1613"/>
      <c r="U692" s="17" t="s">
        <v>390</v>
      </c>
      <c r="Z692" s="1677"/>
      <c r="AA692" s="1677"/>
      <c r="AB692" s="1677"/>
      <c r="AC692" s="1677"/>
      <c r="AD692" s="1677"/>
      <c r="AE692" s="1677"/>
      <c r="AH692" s="160" t="s">
        <v>445</v>
      </c>
      <c r="AI692" s="1613"/>
      <c r="AJ692" s="1613"/>
      <c r="AK692" s="1613"/>
      <c r="AM692" s="72"/>
      <c r="AN692" s="72">
        <f t="shared" si="24"/>
        <v>3392</v>
      </c>
      <c r="AO692" s="72"/>
      <c r="AP692" s="72"/>
      <c r="AQ692" s="72"/>
      <c r="AR692" s="72"/>
      <c r="AS692" s="72"/>
      <c r="AT692" s="612"/>
      <c r="AU692" s="736">
        <f t="shared" si="25"/>
        <v>3</v>
      </c>
      <c r="AV692" s="739">
        <f t="shared" si="27"/>
        <v>5.1724137931034482E-2</v>
      </c>
      <c r="AW692" s="740">
        <f t="shared" si="26"/>
        <v>1.5517241379310345E-2</v>
      </c>
      <c r="AX692" s="72"/>
      <c r="AY692" s="72"/>
      <c r="AZ692" s="72"/>
      <c r="BA692" s="72"/>
      <c r="BB692" s="72"/>
      <c r="BC692" s="1008" t="s">
        <v>1014</v>
      </c>
      <c r="BD692" s="1007">
        <v>1224</v>
      </c>
      <c r="BE692" s="1007">
        <v>1312</v>
      </c>
      <c r="BF692" s="1007">
        <v>1574</v>
      </c>
      <c r="BG692" s="1007">
        <v>1816</v>
      </c>
      <c r="BH692" s="1007">
        <v>2026</v>
      </c>
      <c r="BI692" s="1007">
        <v>2236</v>
      </c>
      <c r="BJ692" s="72"/>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row>
    <row r="693" spans="1:94" ht="12.75" customHeight="1">
      <c r="B693" s="17" t="s">
        <v>703</v>
      </c>
      <c r="H693" s="1615"/>
      <c r="I693" s="1615"/>
      <c r="J693" s="1615"/>
      <c r="K693" s="1615"/>
      <c r="L693" s="1615"/>
      <c r="M693" s="1615"/>
      <c r="N693" s="1615"/>
      <c r="O693" s="1615"/>
      <c r="P693" s="1615"/>
      <c r="Q693" s="1615"/>
      <c r="R693" s="1615"/>
      <c r="U693" s="17" t="s">
        <v>703</v>
      </c>
      <c r="AA693" s="1615"/>
      <c r="AB693" s="1615"/>
      <c r="AC693" s="1615"/>
      <c r="AD693" s="1615"/>
      <c r="AE693" s="1615"/>
      <c r="AF693" s="1615"/>
      <c r="AG693" s="1615"/>
      <c r="AH693" s="1615"/>
      <c r="AI693" s="1615"/>
      <c r="AJ693" s="1615"/>
      <c r="AK693" s="1615"/>
      <c r="AM693" s="72"/>
      <c r="AN693" s="72">
        <f t="shared" si="24"/>
        <v>3392</v>
      </c>
      <c r="AO693" s="72"/>
      <c r="AP693" s="72"/>
      <c r="AQ693" s="72"/>
      <c r="AR693" s="72"/>
      <c r="AS693" s="72"/>
      <c r="AT693" s="612"/>
      <c r="AU693" s="736">
        <f t="shared" si="25"/>
        <v>4</v>
      </c>
      <c r="AV693" s="739">
        <f t="shared" si="27"/>
        <v>6.8965517241379309E-2</v>
      </c>
      <c r="AW693" s="740">
        <f t="shared" si="26"/>
        <v>3.4482758620689655E-2</v>
      </c>
      <c r="AX693" s="72"/>
      <c r="AY693" s="72"/>
      <c r="AZ693" s="72"/>
      <c r="BA693" s="72"/>
      <c r="BB693" s="72"/>
      <c r="BC693" s="1008" t="s">
        <v>1015</v>
      </c>
      <c r="BD693" s="1007">
        <v>1512</v>
      </c>
      <c r="BE693" s="1007">
        <v>1620</v>
      </c>
      <c r="BF693" s="1007">
        <v>1942</v>
      </c>
      <c r="BG693" s="1007">
        <v>2244</v>
      </c>
      <c r="BH693" s="1007">
        <v>2504</v>
      </c>
      <c r="BI693" s="1007">
        <v>2762</v>
      </c>
      <c r="BJ693" s="72"/>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row>
    <row r="694" spans="1:94" ht="12.75" customHeight="1">
      <c r="B694" s="17" t="s">
        <v>705</v>
      </c>
      <c r="N694" s="1604" t="s">
        <v>826</v>
      </c>
      <c r="O694" s="1604"/>
      <c r="U694" s="17" t="s">
        <v>705</v>
      </c>
      <c r="AG694" s="1604" t="s">
        <v>826</v>
      </c>
      <c r="AH694" s="1604"/>
      <c r="AN694" s="72" t="str">
        <f t="shared" si="24"/>
        <v>N/A</v>
      </c>
      <c r="AO694" s="72"/>
      <c r="AP694" s="72"/>
      <c r="AQ694" s="72"/>
      <c r="AR694" s="72"/>
      <c r="AS694" s="72"/>
      <c r="AT694" s="612"/>
      <c r="AU694" s="736">
        <f t="shared" si="25"/>
        <v>8</v>
      </c>
      <c r="AV694" s="739">
        <f t="shared" si="27"/>
        <v>0.13793103448275862</v>
      </c>
      <c r="AW694" s="740">
        <f t="shared" si="26"/>
        <v>9.6551724137931033E-2</v>
      </c>
      <c r="AX694" s="72"/>
      <c r="AY694" s="72"/>
      <c r="AZ694" s="72"/>
      <c r="BA694" s="72"/>
      <c r="BB694" s="72"/>
      <c r="BC694" s="1008" t="s">
        <v>1016</v>
      </c>
      <c r="BD694" s="1007">
        <v>1224</v>
      </c>
      <c r="BE694" s="1007">
        <v>1312</v>
      </c>
      <c r="BF694" s="1007">
        <v>1574</v>
      </c>
      <c r="BG694" s="1007">
        <v>1816</v>
      </c>
      <c r="BH694" s="1007">
        <v>2026</v>
      </c>
      <c r="BI694" s="1007">
        <v>2236</v>
      </c>
      <c r="BJ694" s="72"/>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row>
    <row r="695" spans="1:94" ht="12.75" customHeight="1">
      <c r="N695" s="379"/>
      <c r="O695" s="379"/>
      <c r="P695" s="102"/>
      <c r="Q695" s="102"/>
      <c r="R695" s="102"/>
      <c r="S695" s="102"/>
      <c r="T695" s="102"/>
      <c r="U695" s="51"/>
      <c r="V695" s="102"/>
      <c r="W695" s="102"/>
      <c r="X695" s="514"/>
      <c r="Y695" s="514"/>
      <c r="Z695" s="514"/>
      <c r="AA695" s="514"/>
      <c r="AB695" s="514"/>
      <c r="AC695" s="514"/>
      <c r="AD695" s="514"/>
      <c r="AE695" s="515"/>
      <c r="AF695" s="515"/>
      <c r="AG695" s="379"/>
      <c r="AH695" s="379"/>
      <c r="AI695" s="51"/>
      <c r="AJ695" s="51"/>
      <c r="AK695" s="51"/>
      <c r="AN695" s="72" t="str">
        <f t="shared" si="24"/>
        <v>N/A</v>
      </c>
      <c r="AO695" s="72"/>
      <c r="AP695" s="72"/>
      <c r="AQ695" s="72"/>
      <c r="AR695" s="72"/>
      <c r="AS695" s="72"/>
      <c r="AT695" s="612"/>
      <c r="AU695" s="736">
        <f t="shared" si="25"/>
        <v>0</v>
      </c>
      <c r="AV695" s="739">
        <f t="shared" si="27"/>
        <v>0</v>
      </c>
      <c r="AW695" s="740" t="str">
        <f t="shared" si="26"/>
        <v xml:space="preserve"> </v>
      </c>
      <c r="AX695" s="72"/>
      <c r="AY695" s="72"/>
      <c r="AZ695" s="72"/>
      <c r="BA695" s="72"/>
      <c r="BB695" s="72"/>
      <c r="BC695" s="1008" t="s">
        <v>1017</v>
      </c>
      <c r="BD695" s="1007">
        <v>1224</v>
      </c>
      <c r="BE695" s="1007">
        <v>1312</v>
      </c>
      <c r="BF695" s="1007">
        <v>1574</v>
      </c>
      <c r="BG695" s="1007">
        <v>1816</v>
      </c>
      <c r="BH695" s="1007">
        <v>2026</v>
      </c>
      <c r="BI695" s="1007">
        <v>2236</v>
      </c>
      <c r="BJ695" s="72"/>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row>
    <row r="696" spans="1:94" ht="12.75" customHeight="1">
      <c r="AN696" s="72" t="str">
        <f t="shared" si="24"/>
        <v>N/A</v>
      </c>
      <c r="AO696" s="72"/>
      <c r="AP696" s="72"/>
      <c r="AQ696" s="72"/>
      <c r="AR696" s="72"/>
      <c r="AS696" s="72"/>
      <c r="AT696" s="612"/>
      <c r="AU696" s="736">
        <f t="shared" si="25"/>
        <v>0</v>
      </c>
      <c r="AV696" s="739">
        <f t="shared" si="27"/>
        <v>0</v>
      </c>
      <c r="AW696" s="740" t="str">
        <f t="shared" si="26"/>
        <v xml:space="preserve"> </v>
      </c>
      <c r="AX696" s="72"/>
      <c r="AY696" s="72"/>
      <c r="AZ696" s="72"/>
      <c r="BA696" s="72"/>
      <c r="BB696" s="72"/>
      <c r="BC696" s="1008" t="s">
        <v>1018</v>
      </c>
      <c r="BD696" s="1007">
        <v>1224</v>
      </c>
      <c r="BE696" s="1007">
        <v>1312</v>
      </c>
      <c r="BF696" s="1007">
        <v>1574</v>
      </c>
      <c r="BG696" s="1007">
        <v>1816</v>
      </c>
      <c r="BH696" s="1007">
        <v>2026</v>
      </c>
      <c r="BI696" s="1007">
        <v>2236</v>
      </c>
      <c r="BJ696" s="72"/>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c r="CP696" s="72"/>
    </row>
    <row r="697" spans="1:94" ht="12.75" customHeight="1">
      <c r="A697" s="63" t="s">
        <v>949</v>
      </c>
      <c r="C697" s="63" t="s">
        <v>51</v>
      </c>
      <c r="E697" s="370"/>
      <c r="F697" s="370"/>
      <c r="G697" s="370"/>
      <c r="H697" s="370"/>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72"/>
      <c r="AN697" s="72" t="str">
        <f t="shared" si="24"/>
        <v>N/A</v>
      </c>
      <c r="AO697" s="72"/>
      <c r="AP697" s="72"/>
      <c r="AQ697" s="72"/>
      <c r="AR697" s="72"/>
      <c r="AS697" s="72"/>
      <c r="AT697" s="612"/>
      <c r="AU697" s="736">
        <f t="shared" si="25"/>
        <v>0</v>
      </c>
      <c r="AV697" s="739">
        <f t="shared" si="27"/>
        <v>0</v>
      </c>
      <c r="AW697" s="740" t="str">
        <f t="shared" si="26"/>
        <v xml:space="preserve"> </v>
      </c>
      <c r="AX697" s="72"/>
      <c r="AY697" s="72"/>
      <c r="AZ697" s="72"/>
      <c r="BA697" s="72"/>
      <c r="BB697" s="72"/>
      <c r="BC697" s="1008" t="s">
        <v>1019</v>
      </c>
      <c r="BD697" s="1007">
        <v>1224</v>
      </c>
      <c r="BE697" s="1007">
        <v>1312</v>
      </c>
      <c r="BF697" s="1007">
        <v>1574</v>
      </c>
      <c r="BG697" s="1007">
        <v>1816</v>
      </c>
      <c r="BH697" s="1007">
        <v>2026</v>
      </c>
      <c r="BI697" s="1007">
        <v>2236</v>
      </c>
      <c r="BJ697" s="72"/>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c r="CP697" s="72"/>
    </row>
    <row r="698" spans="1:94" ht="12.75" customHeight="1">
      <c r="A698" s="44"/>
      <c r="B698" s="375"/>
      <c r="C698" s="375"/>
      <c r="D698" s="376" t="s">
        <v>1057</v>
      </c>
      <c r="E698" s="375"/>
      <c r="F698" s="375"/>
      <c r="G698" s="375"/>
      <c r="H698" s="375"/>
      <c r="I698" s="377"/>
      <c r="J698" s="377"/>
      <c r="K698" s="377"/>
      <c r="L698" s="377"/>
      <c r="M698" s="377"/>
      <c r="N698" s="377"/>
      <c r="O698" s="377"/>
      <c r="P698" s="377"/>
      <c r="Q698" s="377"/>
      <c r="R698" s="377"/>
      <c r="S698" s="377"/>
      <c r="T698" s="377"/>
      <c r="U698" s="377"/>
      <c r="V698" s="377"/>
      <c r="W698" s="377"/>
      <c r="X698" s="377"/>
      <c r="Y698" s="377"/>
      <c r="Z698" s="377"/>
      <c r="AA698" s="377"/>
      <c r="AB698" s="377"/>
      <c r="AC698" s="377"/>
      <c r="AD698" s="377"/>
      <c r="AG698" s="377"/>
      <c r="AH698" s="377"/>
      <c r="AI698" s="377"/>
      <c r="AJ698" s="377"/>
      <c r="AK698" s="377"/>
      <c r="AL698" s="377"/>
      <c r="AM698" s="72"/>
      <c r="AN698" s="72" t="str">
        <f t="shared" si="24"/>
        <v>N/A</v>
      </c>
      <c r="AO698" s="72"/>
      <c r="AP698" s="72"/>
      <c r="AQ698" s="72"/>
      <c r="AR698" s="72"/>
      <c r="AS698" s="72"/>
      <c r="AT698" s="612"/>
      <c r="AU698" s="736">
        <f t="shared" si="25"/>
        <v>0</v>
      </c>
      <c r="AV698" s="739">
        <f t="shared" si="27"/>
        <v>0</v>
      </c>
      <c r="AW698" s="740" t="str">
        <f t="shared" si="26"/>
        <v xml:space="preserve"> </v>
      </c>
      <c r="AX698" s="72"/>
      <c r="AY698" s="72"/>
      <c r="AZ698" s="72"/>
      <c r="BA698" s="72"/>
      <c r="BB698" s="72"/>
      <c r="BC698" s="1008" t="s">
        <v>1020</v>
      </c>
      <c r="BD698" s="1007">
        <v>1314</v>
      </c>
      <c r="BE698" s="1007">
        <v>1408</v>
      </c>
      <c r="BF698" s="1007">
        <v>1690</v>
      </c>
      <c r="BG698" s="1007">
        <v>1952</v>
      </c>
      <c r="BH698" s="1007">
        <v>2180</v>
      </c>
      <c r="BI698" s="1007">
        <v>2404</v>
      </c>
      <c r="BJ698" s="72"/>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c r="CP698" s="72"/>
    </row>
    <row r="699" spans="1:94" ht="12.75" customHeight="1">
      <c r="A699" s="44"/>
      <c r="B699" s="375"/>
      <c r="C699" s="375"/>
      <c r="E699" s="376" t="s">
        <v>1058</v>
      </c>
      <c r="F699" s="375"/>
      <c r="G699" s="375"/>
      <c r="H699" s="375"/>
      <c r="I699" s="377"/>
      <c r="J699" s="377"/>
      <c r="K699" s="377"/>
      <c r="L699" s="377"/>
      <c r="M699" s="377"/>
      <c r="N699" s="377"/>
      <c r="O699" s="377"/>
      <c r="P699" s="377"/>
      <c r="Q699" s="377"/>
      <c r="R699" s="377"/>
      <c r="S699" s="377"/>
      <c r="T699" s="377"/>
      <c r="U699" s="377"/>
      <c r="V699" s="377"/>
      <c r="W699" s="377"/>
      <c r="X699" s="377"/>
      <c r="Y699" s="377"/>
      <c r="Z699" s="377"/>
      <c r="AA699" s="377"/>
      <c r="AB699" s="377"/>
      <c r="AC699" s="377"/>
      <c r="AD699" s="377"/>
      <c r="AE699" s="1604" t="s">
        <v>1093</v>
      </c>
      <c r="AF699" s="1604"/>
      <c r="AH699" s="377"/>
      <c r="AI699" s="377"/>
      <c r="AJ699" s="377"/>
      <c r="AK699" s="377"/>
      <c r="AL699" s="377"/>
      <c r="AM699" s="75"/>
      <c r="AN699" s="72" t="str">
        <f t="shared" si="24"/>
        <v>N/A</v>
      </c>
      <c r="AO699" s="75"/>
      <c r="AP699" s="75"/>
      <c r="AQ699" s="75"/>
      <c r="AR699" s="75"/>
      <c r="AS699" s="75"/>
      <c r="AT699" s="612"/>
      <c r="AU699" s="736">
        <f t="shared" si="25"/>
        <v>0</v>
      </c>
      <c r="AV699" s="739">
        <f t="shared" si="27"/>
        <v>0</v>
      </c>
      <c r="AW699" s="740" t="str">
        <f t="shared" si="26"/>
        <v xml:space="preserve"> </v>
      </c>
      <c r="AX699" s="75"/>
      <c r="AY699" s="75"/>
      <c r="AZ699" s="75"/>
      <c r="BA699" s="75"/>
      <c r="BB699" s="75"/>
      <c r="BC699" s="1008" t="s">
        <v>1021</v>
      </c>
      <c r="BD699" s="1007">
        <v>1224</v>
      </c>
      <c r="BE699" s="1007">
        <v>1312</v>
      </c>
      <c r="BF699" s="1007">
        <v>1574</v>
      </c>
      <c r="BG699" s="1007">
        <v>1816</v>
      </c>
      <c r="BH699" s="1007">
        <v>2026</v>
      </c>
      <c r="BI699" s="1007">
        <v>2236</v>
      </c>
      <c r="BJ699" s="75"/>
      <c r="BK699" s="75"/>
      <c r="BL699" s="75"/>
      <c r="BM699" s="75"/>
      <c r="BN699" s="75"/>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row>
    <row r="700" spans="1:94" ht="12.75" customHeight="1">
      <c r="A700" s="44"/>
      <c r="B700" s="375"/>
      <c r="C700" s="375"/>
      <c r="D700" s="378" t="s">
        <v>751</v>
      </c>
      <c r="E700" s="375"/>
      <c r="F700" s="375"/>
      <c r="G700" s="375"/>
      <c r="H700" s="375"/>
      <c r="I700" s="377"/>
      <c r="J700" s="377"/>
      <c r="K700" s="377"/>
      <c r="L700" s="377"/>
      <c r="M700" s="377"/>
      <c r="N700" s="377"/>
      <c r="O700" s="377"/>
      <c r="P700" s="377"/>
      <c r="Q700" s="377"/>
      <c r="R700" s="377"/>
      <c r="S700" s="377"/>
      <c r="T700" s="377"/>
      <c r="U700" s="377"/>
      <c r="V700" s="377"/>
      <c r="W700" s="377"/>
      <c r="X700" s="377"/>
      <c r="Y700" s="377"/>
      <c r="Z700" s="377"/>
      <c r="AA700" s="377"/>
      <c r="AB700" s="377"/>
      <c r="AC700" s="377"/>
      <c r="AD700" s="377"/>
      <c r="AE700" s="1604" t="s">
        <v>826</v>
      </c>
      <c r="AF700" s="1604"/>
      <c r="AM700" s="75"/>
      <c r="AN700" s="72" t="str">
        <f t="shared" si="24"/>
        <v>N/A</v>
      </c>
      <c r="AO700" s="75"/>
      <c r="AP700" s="75"/>
      <c r="AQ700" s="75"/>
      <c r="AR700" s="75"/>
      <c r="AS700" s="75"/>
      <c r="AT700" s="612"/>
      <c r="AU700" s="736">
        <f t="shared" si="25"/>
        <v>0</v>
      </c>
      <c r="AV700" s="739">
        <f t="shared" si="27"/>
        <v>0</v>
      </c>
      <c r="AW700" s="740" t="str">
        <f t="shared" si="26"/>
        <v xml:space="preserve"> </v>
      </c>
      <c r="AX700" s="75"/>
      <c r="AY700" s="75"/>
      <c r="AZ700" s="75"/>
      <c r="BA700" s="75"/>
      <c r="BB700" s="75"/>
      <c r="BC700" s="1008" t="s">
        <v>1022</v>
      </c>
      <c r="BD700" s="1007">
        <v>1224</v>
      </c>
      <c r="BE700" s="1007">
        <v>1312</v>
      </c>
      <c r="BF700" s="1007">
        <v>1574</v>
      </c>
      <c r="BG700" s="1007">
        <v>1816</v>
      </c>
      <c r="BH700" s="1007">
        <v>2026</v>
      </c>
      <c r="BI700" s="1007">
        <v>2236</v>
      </c>
      <c r="BJ700" s="75"/>
      <c r="BK700" s="75"/>
      <c r="BL700" s="75"/>
      <c r="BM700" s="75"/>
      <c r="BN700" s="75"/>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row>
    <row r="701" spans="1:94" ht="12.75" customHeight="1">
      <c r="A701" s="44"/>
      <c r="B701" s="375"/>
      <c r="C701" s="375"/>
      <c r="D701" s="376" t="s">
        <v>1430</v>
      </c>
      <c r="E701" s="375"/>
      <c r="F701" s="375"/>
      <c r="G701" s="375"/>
      <c r="H701" s="375"/>
      <c r="I701" s="377"/>
      <c r="J701" s="377"/>
      <c r="K701" s="377"/>
      <c r="L701" s="377"/>
      <c r="M701" s="377"/>
      <c r="N701" s="377"/>
      <c r="O701" s="377"/>
      <c r="P701" s="377"/>
      <c r="Q701" s="377"/>
      <c r="R701" s="377"/>
      <c r="S701" s="377"/>
      <c r="T701" s="377"/>
      <c r="U701" s="377"/>
      <c r="V701" s="377"/>
      <c r="W701" s="377"/>
      <c r="X701" s="377"/>
      <c r="Y701" s="377"/>
      <c r="Z701" s="377"/>
      <c r="AA701" s="377"/>
      <c r="AB701" s="377"/>
      <c r="AC701" s="377"/>
      <c r="AD701" s="377"/>
      <c r="AG701" s="1747">
        <v>44098</v>
      </c>
      <c r="AH701" s="1747"/>
      <c r="AI701" s="1747"/>
      <c r="AJ701" s="1747"/>
      <c r="AK701" s="1747"/>
      <c r="AP701" s="75"/>
      <c r="AQ701" s="75"/>
      <c r="AR701" s="75"/>
      <c r="AS701" s="75"/>
      <c r="AT701" s="612"/>
      <c r="AU701" s="736">
        <f t="shared" si="25"/>
        <v>0</v>
      </c>
      <c r="AV701" s="739">
        <f t="shared" si="27"/>
        <v>0</v>
      </c>
      <c r="AW701" s="740" t="str">
        <f t="shared" si="26"/>
        <v xml:space="preserve"> </v>
      </c>
      <c r="AX701" s="75"/>
      <c r="AY701" s="75"/>
      <c r="AZ701" s="75"/>
      <c r="BA701" s="75"/>
      <c r="BB701" s="75"/>
      <c r="BC701" s="1008" t="s">
        <v>1023</v>
      </c>
      <c r="BD701" s="1007">
        <v>1224</v>
      </c>
      <c r="BE701" s="1007">
        <v>1312</v>
      </c>
      <c r="BF701" s="1007">
        <v>1574</v>
      </c>
      <c r="BG701" s="1007">
        <v>1816</v>
      </c>
      <c r="BH701" s="1007">
        <v>2026</v>
      </c>
      <c r="BI701" s="1007">
        <v>2236</v>
      </c>
      <c r="BJ701" s="75"/>
      <c r="BK701" s="75"/>
      <c r="BL701" s="75"/>
      <c r="BM701" s="75"/>
      <c r="BN701" s="75"/>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row>
    <row r="702" spans="1:94" ht="12.75" customHeight="1">
      <c r="A702" s="44"/>
      <c r="B702" s="375"/>
      <c r="C702" s="375"/>
      <c r="D702" s="376" t="s">
        <v>1429</v>
      </c>
      <c r="E702" s="375"/>
      <c r="F702" s="375"/>
      <c r="G702" s="375"/>
      <c r="H702" s="375"/>
      <c r="I702" s="377"/>
      <c r="J702" s="377"/>
      <c r="K702" s="377"/>
      <c r="L702" s="377"/>
      <c r="M702" s="377"/>
      <c r="N702" s="377"/>
      <c r="O702" s="377"/>
      <c r="P702" s="377"/>
      <c r="Q702" s="377"/>
      <c r="R702" s="377"/>
      <c r="S702" s="377"/>
      <c r="T702" s="377"/>
      <c r="Y702" s="377"/>
      <c r="AG702" s="1778">
        <v>44174</v>
      </c>
      <c r="AH702" s="1778"/>
      <c r="AI702" s="1778"/>
      <c r="AJ702" s="1778"/>
      <c r="AK702" s="1778"/>
      <c r="AL702" s="377"/>
      <c r="AM702" s="75"/>
      <c r="AN702" s="72" t="str">
        <f t="shared" si="24"/>
        <v>N/A</v>
      </c>
      <c r="AO702" s="75"/>
      <c r="AP702" s="75"/>
      <c r="AQ702" s="75"/>
      <c r="AR702" s="75"/>
      <c r="AS702" s="75"/>
      <c r="AT702" s="612"/>
      <c r="AU702" s="736">
        <f t="shared" si="25"/>
        <v>0</v>
      </c>
      <c r="AV702" s="739">
        <f t="shared" si="27"/>
        <v>0</v>
      </c>
      <c r="AW702" s="740" t="str">
        <f t="shared" si="26"/>
        <v xml:space="preserve"> </v>
      </c>
      <c r="AX702" s="75"/>
      <c r="AY702" s="75"/>
      <c r="AZ702" s="75"/>
      <c r="BA702" s="75"/>
      <c r="BB702" s="75"/>
      <c r="BC702" s="1008" t="s">
        <v>1024</v>
      </c>
      <c r="BD702" s="1007">
        <v>1236</v>
      </c>
      <c r="BE702" s="1007">
        <v>1326</v>
      </c>
      <c r="BF702" s="1007">
        <v>1592</v>
      </c>
      <c r="BG702" s="1007">
        <v>1838</v>
      </c>
      <c r="BH702" s="1007">
        <v>2052</v>
      </c>
      <c r="BI702" s="1007">
        <v>2262</v>
      </c>
      <c r="BJ702" s="75"/>
      <c r="BK702" s="75"/>
      <c r="BL702" s="75"/>
      <c r="BM702" s="75"/>
      <c r="BN702" s="75"/>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row>
    <row r="703" spans="1:94" ht="12.75" customHeight="1">
      <c r="A703" s="44"/>
      <c r="B703" s="375"/>
      <c r="C703" s="375"/>
      <c r="AJ703" s="377"/>
      <c r="AK703" s="377"/>
      <c r="AL703" s="377"/>
      <c r="AM703" s="75"/>
      <c r="AN703" s="72" t="str">
        <f t="shared" si="24"/>
        <v>N/A</v>
      </c>
      <c r="AO703" s="75"/>
      <c r="AP703" s="75"/>
      <c r="AQ703" s="75"/>
      <c r="AR703" s="75"/>
      <c r="AS703" s="75"/>
      <c r="AT703" s="612"/>
      <c r="AU703" s="736">
        <f t="shared" si="25"/>
        <v>0</v>
      </c>
      <c r="AV703" s="739">
        <f t="shared" si="27"/>
        <v>0</v>
      </c>
      <c r="AW703" s="740" t="str">
        <f t="shared" si="26"/>
        <v xml:space="preserve"> </v>
      </c>
      <c r="AX703" s="75"/>
      <c r="AY703" s="75"/>
      <c r="AZ703" s="75"/>
      <c r="BA703" s="75"/>
      <c r="BB703" s="75"/>
      <c r="BC703" s="1008" t="s">
        <v>1025</v>
      </c>
      <c r="BD703" s="1007">
        <v>1972</v>
      </c>
      <c r="BE703" s="1007">
        <v>2112</v>
      </c>
      <c r="BF703" s="1007">
        <v>2534</v>
      </c>
      <c r="BG703" s="1007">
        <v>2928</v>
      </c>
      <c r="BH703" s="1007">
        <v>3266</v>
      </c>
      <c r="BI703" s="1007">
        <v>3604</v>
      </c>
      <c r="BJ703" s="75"/>
      <c r="BK703" s="75"/>
      <c r="BL703" s="75"/>
      <c r="BM703" s="75"/>
      <c r="BN703" s="75"/>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row>
    <row r="704" spans="1:94" ht="12.75" customHeight="1">
      <c r="A704" s="44"/>
      <c r="B704" s="375"/>
      <c r="C704" s="375"/>
      <c r="D704" s="376" t="s">
        <v>1209</v>
      </c>
      <c r="E704" s="375"/>
      <c r="F704" s="375"/>
      <c r="G704" s="375"/>
      <c r="H704" s="375"/>
      <c r="I704" s="377"/>
      <c r="J704" s="377"/>
      <c r="K704" s="377"/>
      <c r="L704" s="377"/>
      <c r="M704" s="377"/>
      <c r="N704" s="377"/>
      <c r="O704" s="377"/>
      <c r="P704" s="377"/>
      <c r="Q704" s="377"/>
      <c r="R704" s="377"/>
      <c r="S704" s="377"/>
      <c r="T704" s="377"/>
      <c r="Y704" s="377"/>
      <c r="Z704" s="377"/>
      <c r="AA704" s="377"/>
      <c r="AB704" s="377"/>
      <c r="AC704" s="377"/>
      <c r="AD704" s="377"/>
      <c r="AE704" s="1747">
        <v>44256</v>
      </c>
      <c r="AF704" s="1747"/>
      <c r="AG704" s="1747"/>
      <c r="AH704" s="1747"/>
      <c r="AI704" s="1747"/>
      <c r="AJ704" s="377"/>
      <c r="AK704" s="377"/>
      <c r="AL704" s="377"/>
      <c r="AM704" s="75"/>
      <c r="AN704" s="72" t="str">
        <f t="shared" si="24"/>
        <v>N/A</v>
      </c>
      <c r="AO704" s="75"/>
      <c r="AP704" s="75"/>
      <c r="AQ704" s="75"/>
      <c r="AR704" s="75"/>
      <c r="AS704" s="75"/>
      <c r="AT704" s="612"/>
      <c r="AU704" s="736">
        <f t="shared" si="25"/>
        <v>0</v>
      </c>
      <c r="AV704" s="739">
        <f t="shared" si="27"/>
        <v>0</v>
      </c>
      <c r="AW704" s="740" t="str">
        <f t="shared" si="26"/>
        <v xml:space="preserve"> </v>
      </c>
      <c r="AX704" s="75"/>
      <c r="AY704" s="75"/>
      <c r="AZ704" s="75"/>
      <c r="BA704" s="75"/>
      <c r="BB704" s="75"/>
      <c r="BC704" s="1008" t="s">
        <v>1026</v>
      </c>
      <c r="BD704" s="1007">
        <v>1224</v>
      </c>
      <c r="BE704" s="1007">
        <v>1312</v>
      </c>
      <c r="BF704" s="1007">
        <v>1574</v>
      </c>
      <c r="BG704" s="1007">
        <v>1816</v>
      </c>
      <c r="BH704" s="1007">
        <v>2026</v>
      </c>
      <c r="BI704" s="1007">
        <v>2236</v>
      </c>
      <c r="BJ704" s="75"/>
      <c r="BK704" s="75"/>
      <c r="BL704" s="75"/>
      <c r="BM704" s="75"/>
      <c r="BN704" s="75"/>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row>
    <row r="705" spans="1:96" ht="12.75" customHeight="1">
      <c r="A705" s="44"/>
      <c r="B705" s="375"/>
      <c r="C705" s="375"/>
      <c r="D705" s="376" t="s">
        <v>273</v>
      </c>
      <c r="E705" s="375"/>
      <c r="F705" s="375"/>
      <c r="G705" s="375"/>
      <c r="H705" s="375"/>
      <c r="I705" s="377"/>
      <c r="J705" s="377"/>
      <c r="K705" s="377"/>
      <c r="L705" s="377"/>
      <c r="M705" s="377"/>
      <c r="N705" s="377"/>
      <c r="O705" s="377"/>
      <c r="P705" s="377"/>
      <c r="Q705" s="377"/>
      <c r="R705" s="377"/>
      <c r="S705" s="377"/>
      <c r="T705" s="377"/>
      <c r="Y705" s="377"/>
      <c r="AE705" s="1748">
        <f>[4]EVERYTHING!$J$31</f>
        <v>0.6</v>
      </c>
      <c r="AF705" s="1748"/>
      <c r="AG705" s="1748"/>
      <c r="AH705" s="1748"/>
      <c r="AI705" s="1748"/>
      <c r="AJ705" s="377"/>
      <c r="AK705" s="377"/>
      <c r="AL705" s="377"/>
      <c r="AM705" s="75"/>
      <c r="AN705" s="72" t="str">
        <f t="shared" si="24"/>
        <v>N/A</v>
      </c>
      <c r="AO705" s="75"/>
      <c r="AP705" s="75"/>
      <c r="AQ705" s="75"/>
      <c r="AR705" s="75"/>
      <c r="AS705" s="75"/>
      <c r="AT705" s="612"/>
      <c r="AU705" s="736">
        <f t="shared" si="25"/>
        <v>0</v>
      </c>
      <c r="AV705" s="739">
        <f t="shared" si="27"/>
        <v>0</v>
      </c>
      <c r="AW705" s="740" t="str">
        <f t="shared" si="26"/>
        <v xml:space="preserve"> </v>
      </c>
      <c r="AX705" s="75"/>
      <c r="AY705" s="75"/>
      <c r="AZ705" s="75"/>
      <c r="BA705" s="75"/>
      <c r="BB705" s="75"/>
      <c r="BC705" s="1008" t="s">
        <v>1027</v>
      </c>
      <c r="BD705" s="1007">
        <v>3044</v>
      </c>
      <c r="BE705" s="1007">
        <v>3262</v>
      </c>
      <c r="BF705" s="1007">
        <v>3914</v>
      </c>
      <c r="BG705" s="1007">
        <v>4524</v>
      </c>
      <c r="BH705" s="1007">
        <v>5046</v>
      </c>
      <c r="BI705" s="1007">
        <v>5568</v>
      </c>
      <c r="BJ705" s="75"/>
      <c r="BK705" s="75"/>
      <c r="BL705" s="75"/>
      <c r="BM705" s="75"/>
      <c r="BN705" s="75"/>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row>
    <row r="706" spans="1:96" ht="12.75" customHeight="1">
      <c r="A706" s="44"/>
      <c r="B706" s="375"/>
      <c r="C706" s="375"/>
      <c r="D706" s="378" t="s">
        <v>750</v>
      </c>
      <c r="E706" s="375"/>
      <c r="F706" s="375"/>
      <c r="G706" s="375"/>
      <c r="H706" s="375"/>
      <c r="I706" s="377"/>
      <c r="J706" s="377"/>
      <c r="K706" s="377"/>
      <c r="L706" s="377"/>
      <c r="M706" s="377"/>
      <c r="N706" s="377"/>
      <c r="O706" s="377"/>
      <c r="P706" s="377"/>
      <c r="Q706" s="377"/>
      <c r="R706" s="377"/>
      <c r="S706" s="377"/>
      <c r="T706" s="377"/>
      <c r="W706" s="1614" t="str">
        <f>H348</f>
        <v>California Municipal Finance Agency</v>
      </c>
      <c r="X706" s="1614"/>
      <c r="Y706" s="1614"/>
      <c r="Z706" s="1614"/>
      <c r="AA706" s="1614"/>
      <c r="AB706" s="1614"/>
      <c r="AC706" s="1614"/>
      <c r="AD706" s="1614"/>
      <c r="AE706" s="1614"/>
      <c r="AF706" s="1614"/>
      <c r="AG706" s="1614"/>
      <c r="AH706" s="1614"/>
      <c r="AI706" s="1614"/>
      <c r="AJ706" s="1614"/>
      <c r="AK706" s="1614"/>
      <c r="AL706" s="377"/>
      <c r="AM706" s="75"/>
      <c r="AN706" s="72" t="str">
        <f t="shared" si="24"/>
        <v>N/A</v>
      </c>
      <c r="AO706" s="75"/>
      <c r="AP706" s="75"/>
      <c r="AQ706" s="75"/>
      <c r="AR706" s="75"/>
      <c r="AS706" s="75"/>
      <c r="AT706" s="612"/>
      <c r="AU706" s="736">
        <f t="shared" si="25"/>
        <v>0</v>
      </c>
      <c r="AV706" s="739">
        <f t="shared" si="27"/>
        <v>0</v>
      </c>
      <c r="AW706" s="740" t="str">
        <f t="shared" si="26"/>
        <v xml:space="preserve"> </v>
      </c>
      <c r="AX706" s="75"/>
      <c r="AY706" s="75"/>
      <c r="AZ706" s="75"/>
      <c r="BA706" s="75"/>
      <c r="BB706" s="75"/>
      <c r="BC706" s="1008" t="s">
        <v>1028</v>
      </c>
      <c r="BD706" s="1007">
        <v>1224</v>
      </c>
      <c r="BE706" s="1007">
        <v>1312</v>
      </c>
      <c r="BF706" s="1007">
        <v>1574</v>
      </c>
      <c r="BG706" s="1007">
        <v>1816</v>
      </c>
      <c r="BH706" s="1007">
        <v>2026</v>
      </c>
      <c r="BI706" s="1007">
        <v>2236</v>
      </c>
      <c r="BJ706" s="75"/>
      <c r="BK706" s="75"/>
      <c r="BL706" s="75"/>
      <c r="BM706" s="75"/>
      <c r="BN706" s="75"/>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row>
    <row r="707" spans="1:96" ht="12.75" customHeight="1">
      <c r="A707" s="44"/>
      <c r="B707" s="375"/>
      <c r="C707" s="375"/>
      <c r="AL707" s="377"/>
      <c r="AM707" s="75"/>
      <c r="AN707" s="72" t="str">
        <f t="shared" si="24"/>
        <v>N/A</v>
      </c>
      <c r="AO707" s="75"/>
      <c r="AP707" s="75"/>
      <c r="AQ707" s="75"/>
      <c r="AR707" s="75"/>
      <c r="AS707" s="75"/>
      <c r="AT707" s="612"/>
      <c r="AU707" s="736">
        <f t="shared" si="25"/>
        <v>0</v>
      </c>
      <c r="AV707" s="739">
        <f t="shared" si="27"/>
        <v>0</v>
      </c>
      <c r="AW707" s="740" t="str">
        <f t="shared" si="26"/>
        <v xml:space="preserve"> </v>
      </c>
      <c r="AX707" s="75"/>
      <c r="AY707" s="75"/>
      <c r="AZ707" s="75"/>
      <c r="BA707" s="75"/>
      <c r="BB707" s="75"/>
      <c r="BC707" s="1008" t="s">
        <v>1029</v>
      </c>
      <c r="BD707" s="1007">
        <v>1224</v>
      </c>
      <c r="BE707" s="1007">
        <v>1312</v>
      </c>
      <c r="BF707" s="1007">
        <v>1574</v>
      </c>
      <c r="BG707" s="1007">
        <v>1816</v>
      </c>
      <c r="BH707" s="1007">
        <v>2026</v>
      </c>
      <c r="BI707" s="1007">
        <v>2236</v>
      </c>
      <c r="BJ707" s="75"/>
      <c r="BK707" s="75"/>
      <c r="BL707" s="75"/>
      <c r="BM707" s="75"/>
      <c r="BN707" s="75"/>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row>
    <row r="708" spans="1:96" ht="12.75" customHeight="1">
      <c r="A708" s="44"/>
      <c r="B708" s="375"/>
      <c r="C708" s="375"/>
      <c r="D708" s="376" t="s">
        <v>752</v>
      </c>
      <c r="E708" s="375"/>
      <c r="F708" s="375"/>
      <c r="G708" s="375"/>
      <c r="H708" s="375"/>
      <c r="I708" s="377"/>
      <c r="J708" s="377"/>
      <c r="K708" s="377"/>
      <c r="L708" s="377"/>
      <c r="M708" s="377"/>
      <c r="N708" s="377"/>
      <c r="O708" s="377"/>
      <c r="P708" s="377"/>
      <c r="Q708" s="377"/>
      <c r="R708" s="377"/>
      <c r="S708" s="377"/>
      <c r="T708" s="377"/>
      <c r="Y708" s="377"/>
      <c r="Z708" s="377"/>
      <c r="AA708" s="377"/>
      <c r="AB708" s="377"/>
      <c r="AC708" s="377"/>
      <c r="AD708" s="377"/>
      <c r="AE708" s="1604" t="s">
        <v>826</v>
      </c>
      <c r="AF708" s="1604"/>
      <c r="AG708" s="377"/>
      <c r="AH708" s="377"/>
      <c r="AJ708" s="377"/>
      <c r="AK708" s="377"/>
      <c r="AL708" s="377"/>
      <c r="AM708" s="72"/>
      <c r="AN708" s="72" t="str">
        <f t="shared" si="24"/>
        <v>N/A</v>
      </c>
      <c r="AO708" s="72"/>
      <c r="AP708" s="72"/>
      <c r="AQ708" s="72"/>
      <c r="AR708" s="72"/>
      <c r="AS708" s="72"/>
      <c r="AT708" s="612"/>
      <c r="AU708" s="736">
        <f t="shared" si="25"/>
        <v>0</v>
      </c>
      <c r="AV708" s="739">
        <f t="shared" si="27"/>
        <v>0</v>
      </c>
      <c r="AW708" s="740" t="str">
        <f t="shared" si="26"/>
        <v xml:space="preserve"> </v>
      </c>
      <c r="AX708" s="72"/>
      <c r="AY708" s="72"/>
      <c r="AZ708" s="72"/>
      <c r="BA708" s="72"/>
      <c r="BB708" s="72"/>
      <c r="BC708" s="1008" t="s">
        <v>1030</v>
      </c>
      <c r="BD708" s="1007">
        <v>1224</v>
      </c>
      <c r="BE708" s="1007">
        <v>1312</v>
      </c>
      <c r="BF708" s="1007">
        <v>1574</v>
      </c>
      <c r="BG708" s="1007">
        <v>1816</v>
      </c>
      <c r="BH708" s="1007">
        <v>2026</v>
      </c>
      <c r="BI708" s="1007">
        <v>2236</v>
      </c>
      <c r="BJ708" s="72"/>
      <c r="BK708" s="72"/>
      <c r="BL708" s="72"/>
      <c r="BM708" s="72"/>
      <c r="BN708" s="72"/>
      <c r="BO708" s="72"/>
      <c r="BP708" s="72"/>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row>
    <row r="709" spans="1:96" ht="12.75" customHeight="1">
      <c r="A709" s="44"/>
      <c r="B709" s="375"/>
      <c r="C709" s="375"/>
      <c r="D709" s="376" t="s">
        <v>753</v>
      </c>
      <c r="E709" s="375"/>
      <c r="F709" s="375"/>
      <c r="G709" s="375"/>
      <c r="H709" s="375"/>
      <c r="I709" s="377"/>
      <c r="J709" s="377"/>
      <c r="K709" s="377"/>
      <c r="L709" s="377"/>
      <c r="M709" s="377"/>
      <c r="N709" s="377"/>
      <c r="O709" s="377"/>
      <c r="P709" s="377"/>
      <c r="Q709" s="377"/>
      <c r="R709" s="377"/>
      <c r="S709" s="377"/>
      <c r="T709" s="377"/>
      <c r="U709" s="377"/>
      <c r="V709" s="377"/>
      <c r="W709" s="1615"/>
      <c r="X709" s="1615"/>
      <c r="Y709" s="1615"/>
      <c r="Z709" s="1615"/>
      <c r="AA709" s="1615"/>
      <c r="AB709" s="1615"/>
      <c r="AC709" s="1615"/>
      <c r="AD709" s="1615"/>
      <c r="AE709" s="1615"/>
      <c r="AF709" s="1615"/>
      <c r="AG709" s="1615"/>
      <c r="AH709" s="1615"/>
      <c r="AI709" s="1615"/>
      <c r="AJ709" s="1615"/>
      <c r="AK709" s="1615"/>
      <c r="AL709" s="377"/>
      <c r="AM709" s="72"/>
      <c r="AN709" s="72"/>
      <c r="AO709" s="72"/>
      <c r="AP709" s="72"/>
      <c r="AQ709" s="72"/>
      <c r="AR709" s="72"/>
      <c r="AS709" s="72"/>
      <c r="AT709" s="612"/>
      <c r="AU709" s="736">
        <f t="shared" si="25"/>
        <v>0</v>
      </c>
      <c r="AV709" s="739">
        <f t="shared" si="27"/>
        <v>0</v>
      </c>
      <c r="AW709" s="740" t="str">
        <f t="shared" si="26"/>
        <v xml:space="preserve"> </v>
      </c>
      <c r="AX709" s="72"/>
      <c r="AY709" s="72"/>
      <c r="AZ709" s="72"/>
      <c r="BA709" s="72"/>
      <c r="BB709" s="72"/>
      <c r="BC709" s="1008" t="s">
        <v>1031</v>
      </c>
      <c r="BD709" s="1007">
        <v>1224</v>
      </c>
      <c r="BE709" s="1007">
        <v>1312</v>
      </c>
      <c r="BF709" s="1007">
        <v>1574</v>
      </c>
      <c r="BG709" s="1007">
        <v>1816</v>
      </c>
      <c r="BH709" s="1007">
        <v>2026</v>
      </c>
      <c r="BI709" s="1007">
        <v>2236</v>
      </c>
      <c r="BJ709" s="72"/>
      <c r="BK709" s="72"/>
      <c r="BL709" s="72"/>
      <c r="BM709" s="72"/>
      <c r="BN709" s="72"/>
      <c r="BO709" s="72"/>
      <c r="BP709" s="72"/>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row>
    <row r="710" spans="1:96" ht="12.75" customHeight="1">
      <c r="A710" s="44"/>
      <c r="B710" s="375"/>
      <c r="C710" s="375"/>
      <c r="D710" s="376" t="s">
        <v>916</v>
      </c>
      <c r="E710" s="375"/>
      <c r="F710" s="375"/>
      <c r="G710" s="375"/>
      <c r="H710" s="375"/>
      <c r="I710" s="377"/>
      <c r="J710" s="1615"/>
      <c r="K710" s="1615"/>
      <c r="L710" s="1615"/>
      <c r="M710" s="1615"/>
      <c r="N710" s="1615"/>
      <c r="O710" s="1615"/>
      <c r="P710" s="1615"/>
      <c r="Q710" s="1615"/>
      <c r="R710" s="1615"/>
      <c r="S710" s="1615"/>
      <c r="T710" s="1615"/>
      <c r="U710" s="1615"/>
      <c r="V710" s="1615"/>
      <c r="W710" s="1615"/>
      <c r="X710" s="1615"/>
      <c r="Y710" s="377"/>
      <c r="Z710" s="377"/>
      <c r="AA710" s="377"/>
      <c r="AB710" s="377"/>
      <c r="AC710" s="377"/>
      <c r="AD710" s="377"/>
      <c r="AE710" s="377"/>
      <c r="AF710" s="377"/>
      <c r="AG710" s="377"/>
      <c r="AH710" s="377"/>
      <c r="AI710" s="377"/>
      <c r="AJ710" s="377"/>
      <c r="AK710" s="377"/>
      <c r="AL710" s="377"/>
      <c r="AM710" s="72"/>
      <c r="AO710" s="72"/>
      <c r="AP710" s="72"/>
      <c r="AQ710" s="72"/>
      <c r="AR710" s="72"/>
      <c r="AS710" s="72"/>
      <c r="AT710" s="733" t="s">
        <v>716</v>
      </c>
      <c r="AU710" s="741">
        <f>SUM(AU685:AU709)</f>
        <v>58</v>
      </c>
      <c r="AV710" s="742">
        <f>SUM(AV685:AV709)</f>
        <v>1</v>
      </c>
      <c r="AW710" s="742">
        <f>SUM(AW685:AW709)</f>
        <v>0.36551724137931041</v>
      </c>
      <c r="AX710" s="72"/>
      <c r="AY710" s="72"/>
      <c r="AZ710" s="72"/>
      <c r="BA710" s="72"/>
      <c r="BB710" s="72"/>
      <c r="BC710" s="1008" t="s">
        <v>1032</v>
      </c>
      <c r="BD710" s="1007">
        <v>1416</v>
      </c>
      <c r="BE710" s="1007">
        <v>1518</v>
      </c>
      <c r="BF710" s="1007">
        <v>1822</v>
      </c>
      <c r="BG710" s="1007">
        <v>2102</v>
      </c>
      <c r="BH710" s="1007">
        <v>2346</v>
      </c>
      <c r="BI710" s="1007">
        <v>2590</v>
      </c>
      <c r="BJ710" s="72"/>
      <c r="BK710" s="72"/>
      <c r="BL710" s="72"/>
      <c r="BM710" s="72"/>
      <c r="BN710" s="72"/>
      <c r="BO710" s="72"/>
      <c r="BP710" s="72"/>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row>
    <row r="711" spans="1:96" ht="12.75" customHeight="1">
      <c r="A711" s="44"/>
      <c r="B711" s="375"/>
      <c r="C711" s="375"/>
      <c r="D711" s="378" t="s">
        <v>917</v>
      </c>
      <c r="J711" s="1677"/>
      <c r="K711" s="1677"/>
      <c r="L711" s="1677"/>
      <c r="M711" s="1677"/>
      <c r="N711" s="1677"/>
      <c r="O711" s="1677"/>
      <c r="P711" s="9" t="s">
        <v>445</v>
      </c>
      <c r="Q711" s="9"/>
      <c r="R711" s="1613"/>
      <c r="S711" s="1613"/>
      <c r="T711" s="1613"/>
      <c r="AL711" s="377"/>
      <c r="AM711" s="72"/>
      <c r="AO711" s="72"/>
      <c r="AP711" s="72"/>
      <c r="AQ711" s="72"/>
      <c r="AR711" s="72"/>
      <c r="AS711" s="72"/>
      <c r="AT711" s="72"/>
      <c r="AU711" s="72"/>
      <c r="AV711" s="72"/>
      <c r="AW711" s="72"/>
      <c r="AX711" s="72"/>
      <c r="AY711" s="72"/>
      <c r="AZ711" s="72"/>
      <c r="BA711" s="72"/>
      <c r="BB711" s="72"/>
      <c r="BC711" s="1008" t="s">
        <v>1033</v>
      </c>
      <c r="BD711" s="1007">
        <v>1696</v>
      </c>
      <c r="BE711" s="1007">
        <v>1818</v>
      </c>
      <c r="BF711" s="1007">
        <v>2182</v>
      </c>
      <c r="BG711" s="1007">
        <v>2520</v>
      </c>
      <c r="BH711" s="1007">
        <v>2812</v>
      </c>
      <c r="BI711" s="1007">
        <v>3102</v>
      </c>
      <c r="BJ711" s="72"/>
      <c r="BK711" s="72"/>
      <c r="BL711" s="72"/>
      <c r="BM711" s="72"/>
      <c r="BN711" s="72"/>
      <c r="BO711" s="72"/>
      <c r="BP711" s="72"/>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ustomHeight="1">
      <c r="A712" s="44"/>
      <c r="B712" s="375"/>
      <c r="C712" s="375"/>
      <c r="D712" s="378" t="s">
        <v>743</v>
      </c>
      <c r="W712" s="1615" t="s">
        <v>194</v>
      </c>
      <c r="X712" s="1615"/>
      <c r="Y712" s="1615"/>
      <c r="Z712" s="1615"/>
      <c r="AA712" s="1615"/>
      <c r="AB712" s="1615"/>
      <c r="AC712" s="1615"/>
      <c r="AD712" s="1615"/>
      <c r="AE712" s="1615"/>
      <c r="AF712" s="1615"/>
      <c r="AG712" s="1615"/>
      <c r="AH712" s="1615"/>
      <c r="AI712" s="1615"/>
      <c r="AJ712" s="1615"/>
      <c r="AK712" s="1615"/>
      <c r="AL712" s="377"/>
      <c r="AM712" s="72"/>
      <c r="AN712" s="72"/>
      <c r="AO712" s="72"/>
      <c r="AP712" s="72"/>
      <c r="AQ712" s="72"/>
      <c r="AR712" s="72"/>
      <c r="AS712" s="72"/>
      <c r="AT712" s="72"/>
      <c r="AU712" s="72"/>
      <c r="AV712" s="72"/>
      <c r="AW712" s="72"/>
      <c r="AX712" s="72"/>
      <c r="AY712" s="72"/>
      <c r="AZ712" s="72"/>
      <c r="BA712" s="72"/>
      <c r="BB712" s="72"/>
      <c r="BC712" s="1008" t="s">
        <v>1034</v>
      </c>
      <c r="BD712" s="1007">
        <v>1896</v>
      </c>
      <c r="BE712" s="1007">
        <v>2032</v>
      </c>
      <c r="BF712" s="1007">
        <v>2436</v>
      </c>
      <c r="BG712" s="1007">
        <v>2816</v>
      </c>
      <c r="BH712" s="1007">
        <v>3142</v>
      </c>
      <c r="BI712" s="1007">
        <v>3466</v>
      </c>
      <c r="BJ712" s="72"/>
      <c r="BK712" s="72"/>
      <c r="BL712" s="72"/>
      <c r="BM712" s="72"/>
      <c r="BN712" s="72"/>
      <c r="BO712" s="72"/>
      <c r="BP712" s="72"/>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1:96" ht="12.75" customHeight="1">
      <c r="A713" s="44"/>
      <c r="B713" s="375"/>
      <c r="C713" s="375"/>
      <c r="D713" s="378"/>
      <c r="E713" s="1615" t="s">
        <v>357</v>
      </c>
      <c r="F713" s="1615"/>
      <c r="G713" s="1615"/>
      <c r="H713" s="1615"/>
      <c r="I713" s="1615"/>
      <c r="J713" s="1615"/>
      <c r="K713" s="1615"/>
      <c r="L713" s="1615"/>
      <c r="M713" s="1615"/>
      <c r="N713" s="1615"/>
      <c r="O713" s="1615"/>
      <c r="P713" s="1615"/>
      <c r="Q713" s="1615"/>
      <c r="R713" s="1615"/>
      <c r="S713" s="1615"/>
      <c r="T713" s="1615"/>
      <c r="U713" s="1615"/>
      <c r="V713" s="1615"/>
      <c r="W713" s="1615"/>
      <c r="X713" s="1615"/>
      <c r="Y713" s="1615"/>
      <c r="Z713" s="1615"/>
      <c r="AA713" s="1615"/>
      <c r="AB713" s="1615"/>
      <c r="AC713" s="1615"/>
      <c r="AD713" s="1615"/>
      <c r="AE713" s="1615"/>
      <c r="AF713" s="1615"/>
      <c r="AG713" s="1615"/>
      <c r="AH713" s="1615"/>
      <c r="AI713" s="1615"/>
      <c r="AJ713" s="1615"/>
      <c r="AK713" s="1615"/>
      <c r="AL713" s="377"/>
      <c r="AM713" s="72"/>
      <c r="AN713" s="72"/>
      <c r="AO713" s="72"/>
      <c r="AP713" s="72"/>
      <c r="AQ713" s="72"/>
      <c r="AR713" s="72"/>
      <c r="AS713" s="72"/>
      <c r="AT713" s="72"/>
      <c r="AU713" s="72"/>
      <c r="AV713" s="72"/>
      <c r="AW713" s="72"/>
      <c r="AX713" s="72"/>
      <c r="AY713" s="72"/>
      <c r="AZ713" s="72"/>
      <c r="BA713" s="72"/>
      <c r="BB713" s="72"/>
      <c r="BC713" s="1008" t="s">
        <v>1035</v>
      </c>
      <c r="BD713" s="1007">
        <v>1504</v>
      </c>
      <c r="BE713" s="1007">
        <v>1612</v>
      </c>
      <c r="BF713" s="1007">
        <v>1934</v>
      </c>
      <c r="BG713" s="1007">
        <v>2236</v>
      </c>
      <c r="BH713" s="1007">
        <v>2494</v>
      </c>
      <c r="BI713" s="1007">
        <v>2752</v>
      </c>
      <c r="BJ713" s="72"/>
      <c r="BK713" s="72"/>
      <c r="BL713" s="72"/>
      <c r="BM713" s="72"/>
      <c r="BN713" s="72"/>
      <c r="BO713" s="72"/>
      <c r="BP713" s="72"/>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6" ht="12.75" customHeight="1">
      <c r="AM714" s="72"/>
      <c r="AN714" s="72"/>
      <c r="AO714" s="72"/>
      <c r="AP714" s="72"/>
      <c r="AQ714" s="72"/>
      <c r="AR714" s="72"/>
      <c r="AS714" s="72"/>
      <c r="AT714" s="72"/>
      <c r="AU714" s="72"/>
      <c r="AV714" s="72"/>
      <c r="AW714" s="72"/>
      <c r="AX714" s="72"/>
      <c r="AY714" s="72"/>
      <c r="AZ714" s="72"/>
      <c r="BA714" s="72"/>
      <c r="BB714" s="72"/>
      <c r="BC714" s="1008" t="s">
        <v>1036</v>
      </c>
      <c r="BD714" s="1007">
        <v>2242</v>
      </c>
      <c r="BE714" s="1007">
        <v>2402</v>
      </c>
      <c r="BF714" s="1007">
        <v>2882</v>
      </c>
      <c r="BG714" s="1007">
        <v>3330</v>
      </c>
      <c r="BH714" s="1007">
        <v>3714</v>
      </c>
      <c r="BI714" s="1007">
        <v>4100</v>
      </c>
      <c r="BJ714" s="72"/>
      <c r="BK714" s="72"/>
      <c r="BL714" s="72"/>
      <c r="BM714" s="72"/>
      <c r="BN714" s="72"/>
      <c r="BO714" s="72"/>
      <c r="BP714" s="72"/>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6" ht="12.75" customHeight="1">
      <c r="A715" s="2105" t="s">
        <v>266</v>
      </c>
      <c r="B715" s="2105"/>
      <c r="C715" s="2105"/>
      <c r="D715" s="2105"/>
      <c r="E715" s="2105"/>
      <c r="F715" s="2105"/>
      <c r="G715" s="2105"/>
      <c r="H715" s="2105"/>
      <c r="I715" s="2105"/>
      <c r="J715" s="2105"/>
      <c r="K715" s="2105"/>
      <c r="L715" s="2105"/>
      <c r="M715" s="2105"/>
      <c r="N715" s="2105"/>
      <c r="O715" s="2105"/>
      <c r="P715" s="2105"/>
      <c r="Q715" s="2105"/>
      <c r="R715" s="2105"/>
      <c r="S715" s="2105"/>
      <c r="T715" s="2105"/>
      <c r="U715" s="2105"/>
      <c r="V715" s="2105"/>
      <c r="W715" s="2105"/>
      <c r="X715" s="2105"/>
      <c r="Y715" s="2105"/>
      <c r="Z715" s="2105"/>
      <c r="AA715" s="2105"/>
      <c r="AB715" s="2105"/>
      <c r="AC715" s="2105"/>
      <c r="AD715" s="2105"/>
      <c r="AE715" s="2105"/>
      <c r="AF715" s="2105"/>
      <c r="AG715" s="2105"/>
      <c r="AH715" s="2105"/>
      <c r="AI715" s="2105"/>
      <c r="AJ715" s="2105"/>
      <c r="AK715" s="2105"/>
      <c r="AL715" s="2105"/>
      <c r="AM715" s="72"/>
      <c r="AN715" s="72"/>
      <c r="AO715" s="72"/>
      <c r="AP715" s="72"/>
      <c r="AQ715" s="72"/>
      <c r="AR715" s="72"/>
      <c r="AS715" s="72"/>
      <c r="AT715" s="72"/>
      <c r="AU715" s="72"/>
      <c r="AV715" s="72"/>
      <c r="AW715" s="72"/>
      <c r="AX715" s="72"/>
      <c r="AY715" s="72"/>
      <c r="AZ715" s="72"/>
      <c r="BA715" s="72"/>
      <c r="BB715" s="72"/>
      <c r="BC715" s="1008" t="s">
        <v>1037</v>
      </c>
      <c r="BD715" s="1007">
        <v>1512</v>
      </c>
      <c r="BE715" s="1007">
        <v>1620</v>
      </c>
      <c r="BF715" s="1007">
        <v>1942</v>
      </c>
      <c r="BG715" s="1007">
        <v>2244</v>
      </c>
      <c r="BH715" s="1007">
        <v>2504</v>
      </c>
      <c r="BI715" s="1007">
        <v>2762</v>
      </c>
      <c r="BJ715" s="72"/>
      <c r="BK715" s="72"/>
      <c r="BL715" s="72"/>
      <c r="BM715" s="72"/>
      <c r="BN715" s="72"/>
      <c r="BO715" s="72"/>
      <c r="BP715" s="72"/>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ustomHeight="1" thickBot="1">
      <c r="A716" s="1482"/>
      <c r="B716" s="1482"/>
      <c r="C716" s="1482"/>
      <c r="D716" s="1482"/>
      <c r="E716" s="1482"/>
      <c r="F716" s="1482"/>
      <c r="G716" s="1482"/>
      <c r="H716" s="1482"/>
      <c r="I716" s="1482"/>
      <c r="J716" s="1482"/>
      <c r="K716" s="1482"/>
      <c r="L716" s="1482"/>
      <c r="M716" s="1482"/>
      <c r="N716" s="1482"/>
      <c r="O716" s="1482"/>
      <c r="P716" s="1482"/>
      <c r="Q716" s="1482"/>
      <c r="R716" s="1482"/>
      <c r="S716" s="1482"/>
      <c r="T716" s="1482"/>
      <c r="U716" s="1482"/>
      <c r="V716" s="1482"/>
      <c r="W716" s="1482"/>
      <c r="X716" s="1482"/>
      <c r="Y716" s="1482"/>
      <c r="Z716" s="1482"/>
      <c r="AA716" s="1482"/>
      <c r="AB716" s="1482"/>
      <c r="AC716" s="1482"/>
      <c r="AD716" s="1482"/>
      <c r="AE716" s="1482"/>
      <c r="AF716" s="1482"/>
      <c r="AG716" s="1482"/>
      <c r="AH716" s="1482"/>
      <c r="AI716" s="1482"/>
      <c r="AJ716" s="1482"/>
      <c r="AK716" s="1482"/>
      <c r="AL716" s="1482"/>
      <c r="AM716" s="72"/>
      <c r="AN716" s="72"/>
      <c r="AO716" s="72"/>
      <c r="AP716" s="72"/>
      <c r="AQ716" s="72"/>
      <c r="AR716" s="72"/>
      <c r="AS716" s="72"/>
      <c r="AT716" s="72"/>
      <c r="AU716" s="72"/>
      <c r="AV716" s="72"/>
      <c r="AW716" s="72"/>
      <c r="AX716" s="72"/>
      <c r="AY716" s="72"/>
      <c r="AZ716" s="72"/>
      <c r="BA716" s="72"/>
      <c r="BB716" s="72"/>
      <c r="BC716" s="1008" t="s">
        <v>1038</v>
      </c>
      <c r="BD716" s="1007">
        <v>1264</v>
      </c>
      <c r="BE716" s="1007">
        <v>1354</v>
      </c>
      <c r="BF716" s="1007">
        <v>1624</v>
      </c>
      <c r="BG716" s="1007">
        <v>1876</v>
      </c>
      <c r="BH716" s="1007">
        <v>2094</v>
      </c>
      <c r="BI716" s="1007">
        <v>2312</v>
      </c>
      <c r="BJ716" s="72"/>
      <c r="BK716" s="72"/>
      <c r="BL716" s="72"/>
      <c r="BM716" s="72"/>
      <c r="BN716" s="72"/>
      <c r="BO716" s="72"/>
      <c r="BP716" s="72"/>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ustomHeight="1" thickTop="1">
      <c r="A717" s="37"/>
      <c r="B717" s="37"/>
      <c r="C717" s="37"/>
      <c r="D717" s="37"/>
      <c r="E717" s="37"/>
      <c r="F717" s="37"/>
      <c r="G717" s="3"/>
      <c r="H717" s="37"/>
      <c r="AM717" s="72"/>
      <c r="AN717" s="72"/>
      <c r="AO717" s="72"/>
      <c r="AP717" s="72"/>
      <c r="AQ717" s="72"/>
      <c r="AR717" s="72"/>
      <c r="AS717" s="72"/>
      <c r="AT717" s="72"/>
      <c r="AU717" s="72"/>
      <c r="AV717" s="72"/>
      <c r="AW717" s="72"/>
      <c r="AX717" s="72"/>
      <c r="AY717" s="72"/>
      <c r="AZ717" s="72"/>
      <c r="BA717" s="72"/>
      <c r="BB717" s="72"/>
      <c r="BC717" s="1008" t="s">
        <v>1039</v>
      </c>
      <c r="BD717" s="1007">
        <v>1320</v>
      </c>
      <c r="BE717" s="1007">
        <v>1412</v>
      </c>
      <c r="BF717" s="1007">
        <v>1694</v>
      </c>
      <c r="BG717" s="1007">
        <v>1958</v>
      </c>
      <c r="BH717" s="1007">
        <v>2184</v>
      </c>
      <c r="BI717" s="1007">
        <v>2410</v>
      </c>
      <c r="BJ717" s="72"/>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ustomHeight="1">
      <c r="A718" s="63" t="s">
        <v>393</v>
      </c>
      <c r="B718" s="63"/>
      <c r="C718" s="63" t="s">
        <v>704</v>
      </c>
      <c r="AM718" s="72"/>
      <c r="AN718" s="72"/>
      <c r="AO718" s="72"/>
      <c r="AP718" s="72"/>
      <c r="AQ718" s="72"/>
      <c r="AR718" s="72"/>
      <c r="AS718" s="72"/>
      <c r="AT718" s="72"/>
      <c r="AU718" s="72"/>
      <c r="AV718" s="72"/>
      <c r="AW718" s="72"/>
      <c r="AX718" s="72"/>
      <c r="AY718" s="72"/>
      <c r="AZ718" s="72"/>
      <c r="BA718" s="72"/>
      <c r="BB718" s="72"/>
      <c r="BC718" s="1008" t="s">
        <v>1040</v>
      </c>
      <c r="BD718" s="1007">
        <v>1512</v>
      </c>
      <c r="BE718" s="1007">
        <v>1620</v>
      </c>
      <c r="BF718" s="1007">
        <v>1942</v>
      </c>
      <c r="BG718" s="1007">
        <v>2244</v>
      </c>
      <c r="BH718" s="1007">
        <v>2504</v>
      </c>
      <c r="BI718" s="1007">
        <v>2762</v>
      </c>
      <c r="BJ718" s="72"/>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ustomHeight="1">
      <c r="A719" s="63"/>
      <c r="B719" s="47" t="s">
        <v>2187</v>
      </c>
      <c r="AM719" s="72"/>
      <c r="AN719" s="72"/>
      <c r="AO719" s="72"/>
      <c r="AP719" s="72"/>
      <c r="AQ719" s="72"/>
      <c r="AR719" s="72"/>
      <c r="AS719" s="72"/>
      <c r="AT719" s="72"/>
      <c r="AU719" s="72"/>
      <c r="AV719" s="72"/>
      <c r="AW719" s="72"/>
      <c r="AX719" s="72"/>
      <c r="AY719" s="72"/>
      <c r="AZ719" s="72"/>
      <c r="BA719" s="72"/>
      <c r="BB719" s="72"/>
      <c r="BC719" s="1008" t="s">
        <v>1041</v>
      </c>
      <c r="BD719" s="1007">
        <v>1744</v>
      </c>
      <c r="BE719" s="1007">
        <v>1870</v>
      </c>
      <c r="BF719" s="1007">
        <v>2244</v>
      </c>
      <c r="BG719" s="1007">
        <v>2592</v>
      </c>
      <c r="BH719" s="1007">
        <v>2892</v>
      </c>
      <c r="BI719" s="1007">
        <v>3192</v>
      </c>
      <c r="BJ719" s="72"/>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ustomHeight="1">
      <c r="B720" s="1648" t="s">
        <v>481</v>
      </c>
      <c r="C720" s="1649"/>
      <c r="D720" s="1649"/>
      <c r="E720" s="1649"/>
      <c r="F720" s="1650"/>
      <c r="G720" s="1648" t="s">
        <v>548</v>
      </c>
      <c r="H720" s="1649"/>
      <c r="I720" s="1649"/>
      <c r="J720" s="1650"/>
      <c r="K720" s="1621" t="s">
        <v>684</v>
      </c>
      <c r="L720" s="1621"/>
      <c r="M720" s="1621"/>
      <c r="N720" s="1621"/>
      <c r="O720" s="1621"/>
      <c r="P720" s="1621" t="s">
        <v>549</v>
      </c>
      <c r="Q720" s="1621"/>
      <c r="R720" s="1621"/>
      <c r="S720" s="1621"/>
      <c r="T720" s="1621"/>
      <c r="U720" s="1648" t="s">
        <v>550</v>
      </c>
      <c r="V720" s="1649"/>
      <c r="W720" s="1649"/>
      <c r="X720" s="1650"/>
      <c r="Y720" s="1621" t="s">
        <v>551</v>
      </c>
      <c r="Z720" s="1749"/>
      <c r="AA720" s="1749"/>
      <c r="AB720" s="1749"/>
      <c r="AC720" s="1749"/>
      <c r="AD720" s="1648" t="s">
        <v>755</v>
      </c>
      <c r="AE720" s="1649"/>
      <c r="AF720" s="1649"/>
      <c r="AG720" s="1649"/>
      <c r="AH720" s="1650"/>
      <c r="AI720" s="1648" t="s">
        <v>754</v>
      </c>
      <c r="AJ720" s="1649"/>
      <c r="AK720" s="1650"/>
      <c r="AL720" s="72"/>
      <c r="AM720" s="72"/>
      <c r="AN720" s="72"/>
      <c r="AO720" s="62"/>
      <c r="AP720" s="330"/>
      <c r="AQ720" s="330"/>
      <c r="AR720" s="330"/>
      <c r="AS720" s="330"/>
      <c r="AT720" s="330"/>
      <c r="AU720" s="330"/>
      <c r="AV720" s="72"/>
      <c r="AW720" s="72"/>
      <c r="AX720" s="72"/>
      <c r="AY720" s="72"/>
      <c r="AZ720" s="72"/>
      <c r="BA720" s="72"/>
      <c r="BB720" s="72"/>
      <c r="BC720" s="1008" t="s">
        <v>1042</v>
      </c>
      <c r="BD720" s="1007">
        <v>1320</v>
      </c>
      <c r="BE720" s="1007">
        <v>1412</v>
      </c>
      <c r="BF720" s="1007">
        <v>1694</v>
      </c>
      <c r="BG720" s="1007">
        <v>1958</v>
      </c>
      <c r="BH720" s="1007">
        <v>2184</v>
      </c>
      <c r="BI720" s="1007">
        <v>2410</v>
      </c>
      <c r="BJ720" s="72"/>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ustomHeight="1">
      <c r="B721" s="1651"/>
      <c r="C721" s="1652"/>
      <c r="D721" s="1652"/>
      <c r="E721" s="1652"/>
      <c r="F721" s="1653"/>
      <c r="G721" s="1651"/>
      <c r="H721" s="1652"/>
      <c r="I721" s="1652"/>
      <c r="J721" s="1653"/>
      <c r="K721" s="1621"/>
      <c r="L721" s="1621"/>
      <c r="M721" s="1621"/>
      <c r="N721" s="1621"/>
      <c r="O721" s="1621"/>
      <c r="P721" s="1621"/>
      <c r="Q721" s="1621"/>
      <c r="R721" s="1621"/>
      <c r="S721" s="1621"/>
      <c r="T721" s="1621"/>
      <c r="U721" s="1651"/>
      <c r="V721" s="1652"/>
      <c r="W721" s="1652"/>
      <c r="X721" s="1653"/>
      <c r="Y721" s="1749"/>
      <c r="Z721" s="1749"/>
      <c r="AA721" s="1749"/>
      <c r="AB721" s="1749"/>
      <c r="AC721" s="1749"/>
      <c r="AD721" s="1651"/>
      <c r="AE721" s="1652"/>
      <c r="AF721" s="1652"/>
      <c r="AG721" s="1652"/>
      <c r="AH721" s="1653"/>
      <c r="AI721" s="1651"/>
      <c r="AJ721" s="1652"/>
      <c r="AK721" s="1653"/>
      <c r="AL721" s="72"/>
      <c r="AM721" s="72"/>
      <c r="AN721" s="72"/>
      <c r="AO721" s="330"/>
      <c r="AP721" s="330"/>
      <c r="AQ721" s="330"/>
      <c r="AR721" s="330"/>
      <c r="AS721" s="330"/>
      <c r="AT721" s="330"/>
      <c r="AU721" s="330"/>
      <c r="AV721" s="72"/>
      <c r="AW721" s="72"/>
      <c r="AX721" s="72"/>
      <c r="AY721" s="72"/>
      <c r="AZ721" s="72"/>
      <c r="BA721" s="72"/>
      <c r="BB721" s="72"/>
      <c r="BC721" s="1008" t="s">
        <v>1043</v>
      </c>
      <c r="BD721" s="1007">
        <v>2022</v>
      </c>
      <c r="BE721" s="1007">
        <v>2166</v>
      </c>
      <c r="BF721" s="1007">
        <v>2600</v>
      </c>
      <c r="BG721" s="1007">
        <v>3002</v>
      </c>
      <c r="BH721" s="1007">
        <v>3350</v>
      </c>
      <c r="BI721" s="1007">
        <v>3696</v>
      </c>
      <c r="BJ721" s="72"/>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ustomHeight="1">
      <c r="A722" s="9"/>
      <c r="B722" s="1651"/>
      <c r="C722" s="1652"/>
      <c r="D722" s="1652"/>
      <c r="E722" s="1652"/>
      <c r="F722" s="1653"/>
      <c r="G722" s="1651"/>
      <c r="H722" s="1652"/>
      <c r="I722" s="1652"/>
      <c r="J722" s="1653"/>
      <c r="K722" s="1621"/>
      <c r="L722" s="1621"/>
      <c r="M722" s="1621"/>
      <c r="N722" s="1621"/>
      <c r="O722" s="1621"/>
      <c r="P722" s="1621"/>
      <c r="Q722" s="1621"/>
      <c r="R722" s="1621"/>
      <c r="S722" s="1621"/>
      <c r="T722" s="1621"/>
      <c r="U722" s="1651"/>
      <c r="V722" s="1652"/>
      <c r="W722" s="1652"/>
      <c r="X722" s="1653"/>
      <c r="Y722" s="1749"/>
      <c r="Z722" s="1749"/>
      <c r="AA722" s="1749"/>
      <c r="AB722" s="1749"/>
      <c r="AC722" s="1749"/>
      <c r="AD722" s="1651"/>
      <c r="AE722" s="1652"/>
      <c r="AF722" s="1652"/>
      <c r="AG722" s="1652"/>
      <c r="AH722" s="1653"/>
      <c r="AI722" s="1651"/>
      <c r="AJ722" s="1652"/>
      <c r="AK722" s="1653"/>
      <c r="AL722" s="72"/>
      <c r="AM722" s="72"/>
      <c r="AN722" s="72"/>
      <c r="AO722" s="330"/>
      <c r="AP722" s="330"/>
      <c r="AQ722" s="330"/>
      <c r="AR722" s="330"/>
      <c r="AS722" s="330"/>
      <c r="AT722" s="330"/>
      <c r="AU722" s="330"/>
      <c r="AV722" s="72"/>
      <c r="AW722" s="72"/>
      <c r="AX722" s="72"/>
      <c r="AY722" s="72"/>
      <c r="AZ722" s="72"/>
      <c r="BA722" s="72"/>
      <c r="BB722" s="72"/>
      <c r="BC722" s="1008" t="s">
        <v>1044</v>
      </c>
      <c r="BD722" s="1007">
        <v>3044</v>
      </c>
      <c r="BE722" s="1007">
        <v>3262</v>
      </c>
      <c r="BF722" s="1007">
        <v>3914</v>
      </c>
      <c r="BG722" s="1007">
        <v>4524</v>
      </c>
      <c r="BH722" s="1007">
        <v>5046</v>
      </c>
      <c r="BI722" s="1007">
        <v>5568</v>
      </c>
      <c r="BJ722" s="72"/>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ustomHeight="1">
      <c r="A723" s="9"/>
      <c r="B723" s="1654"/>
      <c r="C723" s="1655"/>
      <c r="D723" s="1655"/>
      <c r="E723" s="1655"/>
      <c r="F723" s="1656"/>
      <c r="G723" s="1654"/>
      <c r="H723" s="1655"/>
      <c r="I723" s="1655"/>
      <c r="J723" s="1656"/>
      <c r="K723" s="1621"/>
      <c r="L723" s="1621"/>
      <c r="M723" s="1621"/>
      <c r="N723" s="1621"/>
      <c r="O723" s="1621"/>
      <c r="P723" s="1621"/>
      <c r="Q723" s="1621"/>
      <c r="R723" s="1621"/>
      <c r="S723" s="1621"/>
      <c r="T723" s="1621"/>
      <c r="U723" s="1654"/>
      <c r="V723" s="1655"/>
      <c r="W723" s="1655"/>
      <c r="X723" s="1656"/>
      <c r="Y723" s="1749"/>
      <c r="Z723" s="1749"/>
      <c r="AA723" s="1749"/>
      <c r="AB723" s="1749"/>
      <c r="AC723" s="1749"/>
      <c r="AD723" s="1654"/>
      <c r="AE723" s="1655"/>
      <c r="AF723" s="1655"/>
      <c r="AG723" s="1655"/>
      <c r="AH723" s="1656"/>
      <c r="AI723" s="1654"/>
      <c r="AJ723" s="1655"/>
      <c r="AK723" s="1656"/>
      <c r="AL723" s="72"/>
      <c r="AM723" s="72"/>
      <c r="AN723" s="72"/>
      <c r="AO723" s="330"/>
      <c r="AP723" s="330"/>
      <c r="AQ723" s="330"/>
      <c r="AR723" s="330"/>
      <c r="AS723" s="330"/>
      <c r="AT723" s="330"/>
      <c r="AU723" s="330"/>
      <c r="AV723" s="72"/>
      <c r="AW723" s="72"/>
      <c r="AX723" s="72"/>
      <c r="AY723" s="72"/>
      <c r="AZ723" s="72"/>
      <c r="BA723" s="72"/>
      <c r="BB723" s="72"/>
      <c r="BC723" s="1008" t="s">
        <v>1045</v>
      </c>
      <c r="BD723" s="1007">
        <v>1312</v>
      </c>
      <c r="BE723" s="1007">
        <v>1406</v>
      </c>
      <c r="BF723" s="1007">
        <v>1686</v>
      </c>
      <c r="BG723" s="1007">
        <v>1950</v>
      </c>
      <c r="BH723" s="1007">
        <v>2174</v>
      </c>
      <c r="BI723" s="1007">
        <v>2400</v>
      </c>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2.75" customHeight="1">
      <c r="A724" s="9"/>
      <c r="B724" s="1670" t="s">
        <v>399</v>
      </c>
      <c r="C724" s="1671"/>
      <c r="D724" s="1671"/>
      <c r="E724" s="1671"/>
      <c r="F724" s="1672"/>
      <c r="G724" s="1744">
        <f>[4]EVERYTHING!$Q$8</f>
        <v>5</v>
      </c>
      <c r="H724" s="1745"/>
      <c r="I724" s="1745"/>
      <c r="J724" s="1746"/>
      <c r="K724" s="1642">
        <f>[4]EVERYTHING!$R$8</f>
        <v>300</v>
      </c>
      <c r="L724" s="1643"/>
      <c r="M724" s="1643"/>
      <c r="N724" s="1643"/>
      <c r="O724" s="1644"/>
      <c r="P724" s="1627">
        <f t="shared" ref="P724:P748" si="28">G724*K724</f>
        <v>1500</v>
      </c>
      <c r="Q724" s="1634"/>
      <c r="R724" s="1634"/>
      <c r="S724" s="1634"/>
      <c r="T724" s="1635"/>
      <c r="U724" s="1642">
        <f>[4]EVERYTHING!$U$9</f>
        <v>42</v>
      </c>
      <c r="V724" s="1643"/>
      <c r="W724" s="1643"/>
      <c r="X724" s="1644"/>
      <c r="Y724" s="1627">
        <f>K724+U724</f>
        <v>342</v>
      </c>
      <c r="Z724" s="1634"/>
      <c r="AA724" s="1634"/>
      <c r="AB724" s="1634"/>
      <c r="AC724" s="1635"/>
      <c r="AD724" s="1645">
        <v>0.2</v>
      </c>
      <c r="AE724" s="1646"/>
      <c r="AF724" s="1646"/>
      <c r="AG724" s="1646"/>
      <c r="AH724" s="1647"/>
      <c r="AI724" s="1639">
        <f t="shared" ref="AI724:AI748" si="29">IF($AD724&gt;0,($Y724/$AN684), " ")</f>
        <v>0.14973730297723292</v>
      </c>
      <c r="AJ724" s="1640"/>
      <c r="AK724" s="1641"/>
      <c r="AL724" s="72"/>
      <c r="AM724" s="72"/>
      <c r="AN724" s="72"/>
      <c r="AO724" s="330"/>
      <c r="AP724" s="330"/>
      <c r="AQ724" s="330"/>
      <c r="AR724" s="330"/>
      <c r="AS724" s="330"/>
      <c r="AT724" s="330"/>
      <c r="AU724" s="330"/>
      <c r="AV724" s="72"/>
      <c r="AW724" s="72"/>
      <c r="AX724" s="72"/>
      <c r="AY724" s="72"/>
      <c r="AZ724" s="72"/>
      <c r="BA724" s="72"/>
      <c r="BB724" s="72"/>
      <c r="BC724" s="1008" t="s">
        <v>1046</v>
      </c>
      <c r="BD724" s="1007">
        <v>1696</v>
      </c>
      <c r="BE724" s="1007">
        <v>1818</v>
      </c>
      <c r="BF724" s="1007">
        <v>2182</v>
      </c>
      <c r="BG724" s="1007">
        <v>2522</v>
      </c>
      <c r="BH724" s="1007">
        <v>2814</v>
      </c>
      <c r="BI724" s="1007">
        <v>3104</v>
      </c>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ustomHeight="1">
      <c r="A725" s="9"/>
      <c r="B725" s="1670" t="s">
        <v>399</v>
      </c>
      <c r="C725" s="1671"/>
      <c r="D725" s="1671"/>
      <c r="E725" s="1671"/>
      <c r="F725" s="1672"/>
      <c r="G725" s="1744">
        <f>[4]EVERYTHING!$Q$9</f>
        <v>16</v>
      </c>
      <c r="H725" s="1745"/>
      <c r="I725" s="1745"/>
      <c r="J725" s="1746"/>
      <c r="K725" s="1642">
        <f>[4]EVERYTHING!$R$9</f>
        <v>415</v>
      </c>
      <c r="L725" s="1643"/>
      <c r="M725" s="1643"/>
      <c r="N725" s="1643"/>
      <c r="O725" s="1644"/>
      <c r="P725" s="1627">
        <f t="shared" si="28"/>
        <v>6640</v>
      </c>
      <c r="Q725" s="1634"/>
      <c r="R725" s="1634"/>
      <c r="S725" s="1634"/>
      <c r="T725" s="1635"/>
      <c r="U725" s="1642">
        <f>U724</f>
        <v>42</v>
      </c>
      <c r="V725" s="1643"/>
      <c r="W725" s="1643"/>
      <c r="X725" s="1644"/>
      <c r="Y725" s="1627">
        <f t="shared" ref="Y725:Y748" si="30">K725+U725</f>
        <v>457</v>
      </c>
      <c r="Z725" s="1634"/>
      <c r="AA725" s="1634"/>
      <c r="AB725" s="1634"/>
      <c r="AC725" s="1635"/>
      <c r="AD725" s="1645">
        <v>0.2</v>
      </c>
      <c r="AE725" s="1646"/>
      <c r="AF725" s="1646"/>
      <c r="AG725" s="1646"/>
      <c r="AH725" s="1647"/>
      <c r="AI725" s="1639">
        <f t="shared" si="29"/>
        <v>0.2000875656742557</v>
      </c>
      <c r="AJ725" s="1640"/>
      <c r="AK725" s="1641"/>
      <c r="AL725" s="72"/>
      <c r="AM725" s="72"/>
      <c r="AN725" s="72"/>
      <c r="AO725" s="72"/>
      <c r="AP725" s="72"/>
      <c r="AQ725" s="72"/>
      <c r="AR725" s="72"/>
      <c r="AS725" s="72"/>
      <c r="AT725" s="72"/>
      <c r="AU725" s="72"/>
      <c r="AV725" s="72"/>
      <c r="AW725" s="72"/>
      <c r="AX725" s="72"/>
      <c r="AY725" s="72"/>
      <c r="AZ725" s="72"/>
      <c r="BA725" s="72"/>
      <c r="BB725" s="72"/>
      <c r="BC725" s="1008" t="s">
        <v>1047</v>
      </c>
      <c r="BD725" s="1007">
        <v>3044</v>
      </c>
      <c r="BE725" s="1007">
        <v>3262</v>
      </c>
      <c r="BF725" s="1007">
        <v>3914</v>
      </c>
      <c r="BG725" s="1007">
        <v>4524</v>
      </c>
      <c r="BH725" s="1007">
        <v>5046</v>
      </c>
      <c r="BI725" s="1007">
        <v>5568</v>
      </c>
      <c r="BJ725" s="72"/>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ustomHeight="1">
      <c r="A726" s="9"/>
      <c r="B726" s="1670" t="s">
        <v>399</v>
      </c>
      <c r="C726" s="1671"/>
      <c r="D726" s="1671"/>
      <c r="E726" s="1671"/>
      <c r="F726" s="1672"/>
      <c r="G726" s="1744">
        <f>[4]EVERYTHING!$Q$11</f>
        <v>3</v>
      </c>
      <c r="H726" s="1745"/>
      <c r="I726" s="1745"/>
      <c r="J726" s="1746"/>
      <c r="K726" s="1642">
        <f>[4]EVERYTHING!$R$11</f>
        <v>1100</v>
      </c>
      <c r="L726" s="1643"/>
      <c r="M726" s="1643"/>
      <c r="N726" s="1643"/>
      <c r="O726" s="1644"/>
      <c r="P726" s="1627">
        <f t="shared" si="28"/>
        <v>3300</v>
      </c>
      <c r="Q726" s="1634"/>
      <c r="R726" s="1634"/>
      <c r="S726" s="1634"/>
      <c r="T726" s="1635"/>
      <c r="U726" s="1642">
        <f>U725</f>
        <v>42</v>
      </c>
      <c r="V726" s="1643"/>
      <c r="W726" s="1643"/>
      <c r="X726" s="1644"/>
      <c r="Y726" s="1627">
        <f t="shared" si="30"/>
        <v>1142</v>
      </c>
      <c r="Z726" s="1634"/>
      <c r="AA726" s="1634"/>
      <c r="AB726" s="1634"/>
      <c r="AC726" s="1635"/>
      <c r="AD726" s="1645">
        <v>0.5</v>
      </c>
      <c r="AE726" s="1646"/>
      <c r="AF726" s="1646"/>
      <c r="AG726" s="1646"/>
      <c r="AH726" s="1647"/>
      <c r="AI726" s="1639">
        <f t="shared" si="29"/>
        <v>0.5</v>
      </c>
      <c r="AJ726" s="1640"/>
      <c r="AK726" s="1641"/>
      <c r="AL726" s="72"/>
      <c r="AM726" s="72"/>
      <c r="AR726" s="72"/>
      <c r="AS726" s="72"/>
      <c r="AT726" s="72"/>
      <c r="AU726" s="72"/>
      <c r="AV726" s="72"/>
      <c r="AW726" s="72"/>
      <c r="AX726" s="72"/>
      <c r="AY726" s="72"/>
      <c r="AZ726" s="72"/>
      <c r="BA726" s="72"/>
      <c r="BB726" s="72"/>
      <c r="BC726" s="1008" t="s">
        <v>804</v>
      </c>
      <c r="BD726" s="1007">
        <v>2082</v>
      </c>
      <c r="BE726" s="1007">
        <v>2230</v>
      </c>
      <c r="BF726" s="1007">
        <v>2676</v>
      </c>
      <c r="BG726" s="1007">
        <v>3094</v>
      </c>
      <c r="BH726" s="1007">
        <v>3452</v>
      </c>
      <c r="BI726" s="1007">
        <v>3808</v>
      </c>
      <c r="BJ726" s="72"/>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ustomHeight="1">
      <c r="B727" s="1670" t="s">
        <v>400</v>
      </c>
      <c r="C727" s="1671"/>
      <c r="D727" s="1671"/>
      <c r="E727" s="1671"/>
      <c r="F727" s="1672"/>
      <c r="G727" s="1744">
        <f>[4]EVERYTHING!$Q$13</f>
        <v>5</v>
      </c>
      <c r="H727" s="1745"/>
      <c r="I727" s="1745"/>
      <c r="J727" s="1746"/>
      <c r="K727" s="1743">
        <f>[4]EVERYTHING!$R$13</f>
        <v>440</v>
      </c>
      <c r="L727" s="1743"/>
      <c r="M727" s="1743"/>
      <c r="N727" s="1743"/>
      <c r="O727" s="1743"/>
      <c r="P727" s="1616">
        <f t="shared" si="28"/>
        <v>2200</v>
      </c>
      <c r="Q727" s="1616"/>
      <c r="R727" s="1616"/>
      <c r="S727" s="1616"/>
      <c r="T727" s="1616"/>
      <c r="U727" s="1642">
        <f>[4]EVERYTHING!$U$13</f>
        <v>49</v>
      </c>
      <c r="V727" s="1643"/>
      <c r="W727" s="1643"/>
      <c r="X727" s="1644"/>
      <c r="Y727" s="1616">
        <f t="shared" si="30"/>
        <v>489</v>
      </c>
      <c r="Z727" s="1616"/>
      <c r="AA727" s="1616"/>
      <c r="AB727" s="1616"/>
      <c r="AC727" s="1616"/>
      <c r="AD727" s="1645">
        <v>0.2</v>
      </c>
      <c r="AE727" s="1646"/>
      <c r="AF727" s="1646"/>
      <c r="AG727" s="1646"/>
      <c r="AH727" s="1647"/>
      <c r="AI727" s="1639">
        <f t="shared" si="29"/>
        <v>0.19991823385118562</v>
      </c>
      <c r="AJ727" s="1640"/>
      <c r="AK727" s="1641"/>
      <c r="AL727" s="72"/>
      <c r="AM727" s="72"/>
      <c r="AR727" s="72"/>
      <c r="AS727" s="72"/>
      <c r="AT727" s="72"/>
      <c r="AU727" s="72"/>
      <c r="AV727" s="72"/>
      <c r="AW727" s="72"/>
      <c r="AX727" s="72"/>
      <c r="AY727" s="72"/>
      <c r="AZ727" s="72"/>
      <c r="BA727" s="72"/>
      <c r="BB727" s="72"/>
      <c r="BC727" s="1008" t="s">
        <v>805</v>
      </c>
      <c r="BD727" s="1007">
        <v>2764</v>
      </c>
      <c r="BE727" s="1007">
        <v>2962</v>
      </c>
      <c r="BF727" s="1007">
        <v>3554</v>
      </c>
      <c r="BG727" s="1007">
        <v>4106</v>
      </c>
      <c r="BH727" s="1007">
        <v>4580</v>
      </c>
      <c r="BI727" s="1007">
        <v>5052</v>
      </c>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ustomHeight="1">
      <c r="B728" s="1670" t="s">
        <v>740</v>
      </c>
      <c r="C728" s="1671"/>
      <c r="D728" s="1671"/>
      <c r="E728" s="1671"/>
      <c r="F728" s="1672"/>
      <c r="G728" s="1744">
        <f>[4]EVERYTHING!$Q$18</f>
        <v>2</v>
      </c>
      <c r="H728" s="1745"/>
      <c r="I728" s="1745"/>
      <c r="J728" s="1746"/>
      <c r="K728" s="1743">
        <f>[4]EVERYTHING!$R$18</f>
        <v>529</v>
      </c>
      <c r="L728" s="1743"/>
      <c r="M728" s="1743"/>
      <c r="N728" s="1743"/>
      <c r="O728" s="1743"/>
      <c r="P728" s="1616">
        <f t="shared" si="28"/>
        <v>1058</v>
      </c>
      <c r="Q728" s="1616"/>
      <c r="R728" s="1616"/>
      <c r="S728" s="1616"/>
      <c r="T728" s="1616"/>
      <c r="U728" s="1642">
        <f>[4]EVERYTHING!$U$19</f>
        <v>58</v>
      </c>
      <c r="V728" s="1643"/>
      <c r="W728" s="1643"/>
      <c r="X728" s="1644"/>
      <c r="Y728" s="1616">
        <f t="shared" si="30"/>
        <v>587</v>
      </c>
      <c r="Z728" s="1616"/>
      <c r="AA728" s="1616"/>
      <c r="AB728" s="1616"/>
      <c r="AC728" s="1616"/>
      <c r="AD728" s="1645">
        <v>0.2</v>
      </c>
      <c r="AE728" s="1646"/>
      <c r="AF728" s="1646"/>
      <c r="AG728" s="1646"/>
      <c r="AH728" s="1647"/>
      <c r="AI728" s="1639">
        <f t="shared" si="29"/>
        <v>0.19993188010899182</v>
      </c>
      <c r="AJ728" s="1640"/>
      <c r="AK728" s="1641"/>
      <c r="AL728" s="72"/>
      <c r="AM728" s="72"/>
      <c r="AR728" s="72"/>
      <c r="AS728" s="72"/>
      <c r="AT728" s="72"/>
      <c r="AU728" s="72"/>
      <c r="AV728" s="72"/>
      <c r="AW728" s="72"/>
      <c r="AX728" s="72"/>
      <c r="AY728" s="72"/>
      <c r="AZ728" s="72"/>
      <c r="BA728" s="72"/>
      <c r="BB728" s="72"/>
      <c r="BC728" s="1008" t="s">
        <v>432</v>
      </c>
      <c r="BD728" s="1007">
        <v>2316</v>
      </c>
      <c r="BE728" s="1007">
        <v>2482</v>
      </c>
      <c r="BF728" s="1007">
        <v>2980</v>
      </c>
      <c r="BG728" s="1007">
        <v>3442</v>
      </c>
      <c r="BH728" s="1007">
        <v>3840</v>
      </c>
      <c r="BI728" s="1007">
        <v>4236</v>
      </c>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ustomHeight="1">
      <c r="B729" s="1670" t="s">
        <v>740</v>
      </c>
      <c r="C729" s="1671"/>
      <c r="D729" s="1671"/>
      <c r="E729" s="1671"/>
      <c r="F729" s="1672"/>
      <c r="G729" s="1744">
        <f>[4]EVERYTHING!$Q$19</f>
        <v>2</v>
      </c>
      <c r="H729" s="1745"/>
      <c r="I729" s="1745"/>
      <c r="J729" s="1746"/>
      <c r="K729" s="1743">
        <f>[4]EVERYTHING!$R$19</f>
        <v>823</v>
      </c>
      <c r="L729" s="1743"/>
      <c r="M729" s="1743"/>
      <c r="N729" s="1743"/>
      <c r="O729" s="1743"/>
      <c r="P729" s="1616">
        <f t="shared" si="28"/>
        <v>1646</v>
      </c>
      <c r="Q729" s="1616"/>
      <c r="R729" s="1616"/>
      <c r="S729" s="1616"/>
      <c r="T729" s="1616"/>
      <c r="U729" s="1642">
        <f>U728</f>
        <v>58</v>
      </c>
      <c r="V729" s="1643"/>
      <c r="W729" s="1643"/>
      <c r="X729" s="1644"/>
      <c r="Y729" s="1616">
        <f t="shared" si="30"/>
        <v>881</v>
      </c>
      <c r="Z729" s="1616"/>
      <c r="AA729" s="1616"/>
      <c r="AB729" s="1616"/>
      <c r="AC729" s="1616"/>
      <c r="AD729" s="1645">
        <v>0.3</v>
      </c>
      <c r="AE729" s="1646"/>
      <c r="AF729" s="1646"/>
      <c r="AG729" s="1646"/>
      <c r="AH729" s="1647"/>
      <c r="AI729" s="1639">
        <f t="shared" si="29"/>
        <v>0.30006811989100818</v>
      </c>
      <c r="AJ729" s="1640"/>
      <c r="AK729" s="1641"/>
      <c r="AL729" s="72"/>
      <c r="AM729" s="72"/>
      <c r="AR729" s="72"/>
      <c r="AS729" s="72"/>
      <c r="AT729" s="72"/>
      <c r="AU729" s="72"/>
      <c r="AV729" s="72"/>
      <c r="AW729" s="72"/>
      <c r="AX729" s="72"/>
      <c r="AY729" s="72"/>
      <c r="AZ729" s="72"/>
      <c r="BA729" s="72"/>
      <c r="BB729" s="72"/>
      <c r="BC729" s="1008" t="s">
        <v>433</v>
      </c>
      <c r="BD729" s="1007">
        <v>1224</v>
      </c>
      <c r="BE729" s="1007">
        <v>1312</v>
      </c>
      <c r="BF729" s="1007">
        <v>1574</v>
      </c>
      <c r="BG729" s="1007">
        <v>1816</v>
      </c>
      <c r="BH729" s="1007">
        <v>2026</v>
      </c>
      <c r="BI729" s="1007">
        <v>2236</v>
      </c>
      <c r="BJ729" s="72"/>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ustomHeight="1">
      <c r="B730" s="1670" t="s">
        <v>740</v>
      </c>
      <c r="C730" s="1671"/>
      <c r="D730" s="1671"/>
      <c r="E730" s="1671"/>
      <c r="F730" s="1672"/>
      <c r="G730" s="1744">
        <f>[4]EVERYTHING!$Q$21</f>
        <v>10</v>
      </c>
      <c r="H730" s="1745"/>
      <c r="I730" s="1745"/>
      <c r="J730" s="1746"/>
      <c r="K730" s="1743">
        <f>[4]EVERYTHING!$R$21</f>
        <v>1410</v>
      </c>
      <c r="L730" s="1743"/>
      <c r="M730" s="1743"/>
      <c r="N730" s="1743"/>
      <c r="O730" s="1743"/>
      <c r="P730" s="1616">
        <f t="shared" si="28"/>
        <v>14100</v>
      </c>
      <c r="Q730" s="1616"/>
      <c r="R730" s="1616"/>
      <c r="S730" s="1616"/>
      <c r="T730" s="1616"/>
      <c r="U730" s="1642">
        <f>U729</f>
        <v>58</v>
      </c>
      <c r="V730" s="1643"/>
      <c r="W730" s="1643"/>
      <c r="X730" s="1644"/>
      <c r="Y730" s="1616">
        <f t="shared" si="30"/>
        <v>1468</v>
      </c>
      <c r="Z730" s="1616"/>
      <c r="AA730" s="1616"/>
      <c r="AB730" s="1616"/>
      <c r="AC730" s="1616"/>
      <c r="AD730" s="1645">
        <v>0.5</v>
      </c>
      <c r="AE730" s="1646"/>
      <c r="AF730" s="1646"/>
      <c r="AG730" s="1646"/>
      <c r="AH730" s="1647"/>
      <c r="AI730" s="1639">
        <f t="shared" si="29"/>
        <v>0.5</v>
      </c>
      <c r="AJ730" s="1640"/>
      <c r="AK730" s="1641"/>
      <c r="AL730" s="72"/>
      <c r="AM730" s="72"/>
      <c r="AR730" s="72"/>
      <c r="AS730" s="72"/>
      <c r="AT730" s="72"/>
      <c r="AU730" s="72"/>
      <c r="AV730" s="72"/>
      <c r="AW730" s="72"/>
      <c r="AX730" s="72"/>
      <c r="AY730" s="72"/>
      <c r="AZ730" s="72"/>
      <c r="BA730" s="72"/>
      <c r="BB730" s="72"/>
      <c r="BC730" s="1008" t="s">
        <v>434</v>
      </c>
      <c r="BD730" s="1007">
        <v>1410</v>
      </c>
      <c r="BE730" s="1007">
        <v>1510</v>
      </c>
      <c r="BF730" s="1007">
        <v>1812</v>
      </c>
      <c r="BG730" s="1007">
        <v>2092</v>
      </c>
      <c r="BH730" s="1007">
        <v>2334</v>
      </c>
      <c r="BI730" s="1007">
        <v>2576</v>
      </c>
      <c r="BJ730" s="72"/>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ustomHeight="1">
      <c r="B731" s="1670" t="s">
        <v>741</v>
      </c>
      <c r="C731" s="1671"/>
      <c r="D731" s="1671"/>
      <c r="E731" s="1671"/>
      <c r="F731" s="1672"/>
      <c r="G731" s="1744">
        <f>[4]EVERYTHING!$Q$24</f>
        <v>3</v>
      </c>
      <c r="H731" s="1745"/>
      <c r="I731" s="1745"/>
      <c r="J731" s="1746"/>
      <c r="K731" s="1743">
        <f>[4]EVERYTHING!$R$24</f>
        <v>941</v>
      </c>
      <c r="L731" s="1743"/>
      <c r="M731" s="1743"/>
      <c r="N731" s="1743"/>
      <c r="O731" s="1743"/>
      <c r="P731" s="1616">
        <f t="shared" si="28"/>
        <v>2823</v>
      </c>
      <c r="Q731" s="1616"/>
      <c r="R731" s="1616"/>
      <c r="S731" s="1616"/>
      <c r="T731" s="1616"/>
      <c r="U731" s="1642">
        <f>[4]EVERYTHING!$U$24</f>
        <v>77</v>
      </c>
      <c r="V731" s="1643"/>
      <c r="W731" s="1643"/>
      <c r="X731" s="1644"/>
      <c r="Y731" s="1616">
        <f t="shared" si="30"/>
        <v>1018</v>
      </c>
      <c r="Z731" s="1616"/>
      <c r="AA731" s="1616"/>
      <c r="AB731" s="1616"/>
      <c r="AC731" s="1616"/>
      <c r="AD731" s="1645">
        <v>0.3</v>
      </c>
      <c r="AE731" s="1646"/>
      <c r="AF731" s="1646"/>
      <c r="AG731" s="1646"/>
      <c r="AH731" s="1647"/>
      <c r="AI731" s="1639">
        <f t="shared" si="29"/>
        <v>0.30011792452830188</v>
      </c>
      <c r="AJ731" s="1640"/>
      <c r="AK731" s="1641"/>
      <c r="AL731" s="72"/>
      <c r="AM731" s="72"/>
      <c r="AR731" s="72"/>
      <c r="AS731" s="72"/>
      <c r="AT731" s="72"/>
      <c r="AU731" s="72"/>
      <c r="AV731" s="72"/>
      <c r="AW731" s="72"/>
      <c r="AX731" s="72"/>
      <c r="AY731" s="72"/>
      <c r="AZ731" s="72"/>
      <c r="BA731" s="72"/>
      <c r="BB731" s="72"/>
      <c r="BC731" s="1008" t="s">
        <v>435</v>
      </c>
      <c r="BD731" s="1007">
        <v>1224</v>
      </c>
      <c r="BE731" s="1007">
        <v>1312</v>
      </c>
      <c r="BF731" s="1007">
        <v>1574</v>
      </c>
      <c r="BG731" s="1007">
        <v>1816</v>
      </c>
      <c r="BH731" s="1007">
        <v>2026</v>
      </c>
      <c r="BI731" s="1007">
        <v>2236</v>
      </c>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ustomHeight="1">
      <c r="B732" s="1618" t="s">
        <v>741</v>
      </c>
      <c r="C732" s="1619"/>
      <c r="D732" s="1619"/>
      <c r="E732" s="1619"/>
      <c r="F732" s="1620"/>
      <c r="G732" s="1636">
        <f>[4]EVERYTHING!$Q$26</f>
        <v>4</v>
      </c>
      <c r="H732" s="1637"/>
      <c r="I732" s="1637"/>
      <c r="J732" s="1638"/>
      <c r="K732" s="1617">
        <f>[4]EVERYTHING!$R$26</f>
        <v>1619</v>
      </c>
      <c r="L732" s="1617"/>
      <c r="M732" s="1617"/>
      <c r="N732" s="1617"/>
      <c r="O732" s="1617"/>
      <c r="P732" s="1616">
        <f t="shared" si="28"/>
        <v>6476</v>
      </c>
      <c r="Q732" s="1616"/>
      <c r="R732" s="1616"/>
      <c r="S732" s="1616"/>
      <c r="T732" s="1616"/>
      <c r="U732" s="1657">
        <f>U731</f>
        <v>77</v>
      </c>
      <c r="V732" s="1658"/>
      <c r="W732" s="1658"/>
      <c r="X732" s="1659"/>
      <c r="Y732" s="1616">
        <f t="shared" si="30"/>
        <v>1696</v>
      </c>
      <c r="Z732" s="1616"/>
      <c r="AA732" s="1616"/>
      <c r="AB732" s="1616"/>
      <c r="AC732" s="1616"/>
      <c r="AD732" s="1660">
        <v>0.5</v>
      </c>
      <c r="AE732" s="1661"/>
      <c r="AF732" s="1661"/>
      <c r="AG732" s="1661"/>
      <c r="AH732" s="1662"/>
      <c r="AI732" s="1639">
        <f t="shared" si="29"/>
        <v>0.5</v>
      </c>
      <c r="AJ732" s="1640"/>
      <c r="AK732" s="1641"/>
      <c r="AL732" s="72"/>
      <c r="AM732" s="72"/>
      <c r="AN732" s="72"/>
      <c r="AO732" s="72"/>
      <c r="AP732" s="72"/>
      <c r="AQ732" s="72"/>
      <c r="AR732" s="72"/>
      <c r="AS732" s="72"/>
      <c r="AT732" s="72"/>
      <c r="AU732" s="72"/>
      <c r="AV732" s="72"/>
      <c r="AW732" s="72"/>
      <c r="AX732" s="72"/>
      <c r="AY732" s="72"/>
      <c r="AZ732" s="72"/>
      <c r="BA732" s="72"/>
      <c r="BB732" s="72"/>
      <c r="BC732" s="1008" t="s">
        <v>436</v>
      </c>
      <c r="BD732" s="1007">
        <v>1620</v>
      </c>
      <c r="BE732" s="1007">
        <v>1734</v>
      </c>
      <c r="BF732" s="1007">
        <v>2082</v>
      </c>
      <c r="BG732" s="1007">
        <v>2404</v>
      </c>
      <c r="BH732" s="1007">
        <v>2682</v>
      </c>
      <c r="BI732" s="1007">
        <v>2960</v>
      </c>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ustomHeight="1">
      <c r="A733" s="9"/>
      <c r="B733" s="1618" t="s">
        <v>741</v>
      </c>
      <c r="C733" s="1619"/>
      <c r="D733" s="1619"/>
      <c r="E733" s="1619"/>
      <c r="F733" s="1620"/>
      <c r="G733" s="1636">
        <f>[4]EVERYTHING!$Q$28</f>
        <v>8</v>
      </c>
      <c r="H733" s="1637"/>
      <c r="I733" s="1637"/>
      <c r="J733" s="1638"/>
      <c r="K733" s="1786">
        <f>[4]EVERYTHING!$R$28</f>
        <v>2298</v>
      </c>
      <c r="L733" s="1786"/>
      <c r="M733" s="1786"/>
      <c r="N733" s="1786"/>
      <c r="O733" s="1786"/>
      <c r="P733" s="1785">
        <f t="shared" si="28"/>
        <v>18384</v>
      </c>
      <c r="Q733" s="1785"/>
      <c r="R733" s="1785"/>
      <c r="S733" s="1785"/>
      <c r="T733" s="1785"/>
      <c r="U733" s="1657">
        <f>U732</f>
        <v>77</v>
      </c>
      <c r="V733" s="1658"/>
      <c r="W733" s="1658"/>
      <c r="X733" s="1659"/>
      <c r="Y733" s="1785">
        <f t="shared" si="30"/>
        <v>2375</v>
      </c>
      <c r="Z733" s="1785"/>
      <c r="AA733" s="1785"/>
      <c r="AB733" s="1785"/>
      <c r="AC733" s="1785"/>
      <c r="AD733" s="1660">
        <v>0.7</v>
      </c>
      <c r="AE733" s="1661"/>
      <c r="AF733" s="1661"/>
      <c r="AG733" s="1661"/>
      <c r="AH733" s="1662"/>
      <c r="AI733" s="1639">
        <f t="shared" si="29"/>
        <v>0.70017688679245282</v>
      </c>
      <c r="AJ733" s="1640"/>
      <c r="AK733" s="1641"/>
      <c r="AL733" s="72"/>
      <c r="AM733" s="72"/>
      <c r="AN733" s="72"/>
      <c r="AO733" s="72"/>
      <c r="AP733" s="72"/>
      <c r="AQ733" s="72"/>
      <c r="AR733" s="72"/>
      <c r="AS733" s="72"/>
      <c r="AT733" s="72"/>
      <c r="AU733" s="72"/>
      <c r="AV733" s="72"/>
      <c r="AW733" s="72"/>
      <c r="AX733" s="72"/>
      <c r="AY733" s="72"/>
      <c r="AZ733" s="72"/>
      <c r="BA733" s="72"/>
      <c r="BB733" s="72"/>
      <c r="BC733" s="1008" t="s">
        <v>861</v>
      </c>
      <c r="BD733" s="1007">
        <v>1990</v>
      </c>
      <c r="BE733" s="1007">
        <v>2130</v>
      </c>
      <c r="BF733" s="1007">
        <v>2556</v>
      </c>
      <c r="BG733" s="1007">
        <v>2952</v>
      </c>
      <c r="BH733" s="1007">
        <v>3294</v>
      </c>
      <c r="BI733" s="1007">
        <v>3636</v>
      </c>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ustomHeight="1">
      <c r="A734" s="9"/>
      <c r="B734" s="1618"/>
      <c r="C734" s="1619"/>
      <c r="D734" s="1619"/>
      <c r="E734" s="1619"/>
      <c r="F734" s="1620"/>
      <c r="G734" s="1636"/>
      <c r="H734" s="1637"/>
      <c r="I734" s="1637"/>
      <c r="J734" s="1638"/>
      <c r="K734" s="1617"/>
      <c r="L734" s="1617"/>
      <c r="M734" s="1617"/>
      <c r="N734" s="1617"/>
      <c r="O734" s="1617"/>
      <c r="P734" s="1616">
        <f t="shared" si="28"/>
        <v>0</v>
      </c>
      <c r="Q734" s="1616"/>
      <c r="R734" s="1616"/>
      <c r="S734" s="1616"/>
      <c r="T734" s="1616"/>
      <c r="U734" s="1657"/>
      <c r="V734" s="1658"/>
      <c r="W734" s="1658"/>
      <c r="X734" s="1659"/>
      <c r="Y734" s="1616">
        <f t="shared" si="30"/>
        <v>0</v>
      </c>
      <c r="Z734" s="1616"/>
      <c r="AA734" s="1616"/>
      <c r="AB734" s="1616"/>
      <c r="AC734" s="1616"/>
      <c r="AD734" s="1660">
        <v>0</v>
      </c>
      <c r="AE734" s="1661"/>
      <c r="AF734" s="1661"/>
      <c r="AG734" s="1661"/>
      <c r="AH734" s="1662"/>
      <c r="AI734" s="1639" t="str">
        <f t="shared" si="29"/>
        <v xml:space="preserve"> </v>
      </c>
      <c r="AJ734" s="1640"/>
      <c r="AK734" s="1641"/>
      <c r="AL734" s="72"/>
      <c r="AM734" s="72"/>
      <c r="AN734" s="72"/>
      <c r="AO734" s="72"/>
      <c r="AP734" s="72"/>
      <c r="AQ734" s="72"/>
      <c r="AR734" s="72"/>
      <c r="AS734" s="72"/>
      <c r="AT734" s="72"/>
      <c r="AU734" s="72"/>
      <c r="AV734" s="72"/>
      <c r="AW734" s="72"/>
      <c r="AX734" s="72"/>
      <c r="AY734" s="72"/>
      <c r="AZ734" s="72"/>
      <c r="BA734" s="72"/>
      <c r="BB734" s="72"/>
      <c r="BC734" s="1008" t="s">
        <v>437</v>
      </c>
      <c r="BD734" s="1007">
        <v>1224</v>
      </c>
      <c r="BE734" s="1007">
        <v>1312</v>
      </c>
      <c r="BF734" s="1007">
        <v>1574</v>
      </c>
      <c r="BG734" s="1007">
        <v>1816</v>
      </c>
      <c r="BH734" s="1007">
        <v>2026</v>
      </c>
      <c r="BI734" s="1007">
        <v>2236</v>
      </c>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ustomHeight="1">
      <c r="A735" s="9"/>
      <c r="B735" s="1618"/>
      <c r="C735" s="1619"/>
      <c r="D735" s="1619"/>
      <c r="E735" s="1619"/>
      <c r="F735" s="1620"/>
      <c r="G735" s="1636"/>
      <c r="H735" s="1637"/>
      <c r="I735" s="1637"/>
      <c r="J735" s="1638"/>
      <c r="K735" s="1617"/>
      <c r="L735" s="1617"/>
      <c r="M735" s="1617"/>
      <c r="N735" s="1617"/>
      <c r="O735" s="1617"/>
      <c r="P735" s="1616">
        <f t="shared" si="28"/>
        <v>0</v>
      </c>
      <c r="Q735" s="1616"/>
      <c r="R735" s="1616"/>
      <c r="S735" s="1616"/>
      <c r="T735" s="1616"/>
      <c r="U735" s="1657"/>
      <c r="V735" s="1658"/>
      <c r="W735" s="1658"/>
      <c r="X735" s="1659"/>
      <c r="Y735" s="1616">
        <f t="shared" si="30"/>
        <v>0</v>
      </c>
      <c r="Z735" s="1616"/>
      <c r="AA735" s="1616"/>
      <c r="AB735" s="1616"/>
      <c r="AC735" s="1616"/>
      <c r="AD735" s="1660">
        <v>0</v>
      </c>
      <c r="AE735" s="1661"/>
      <c r="AF735" s="1661"/>
      <c r="AG735" s="1661"/>
      <c r="AH735" s="1662"/>
      <c r="AI735" s="1639" t="str">
        <f t="shared" si="29"/>
        <v xml:space="preserve"> </v>
      </c>
      <c r="AJ735" s="1640"/>
      <c r="AK735" s="1641"/>
      <c r="AL735" s="72"/>
      <c r="AM735" s="72"/>
      <c r="AN735" s="72"/>
      <c r="AO735" s="72"/>
      <c r="AP735" s="72"/>
      <c r="AQ735" s="72"/>
      <c r="AR735" s="72"/>
      <c r="AS735" s="72"/>
      <c r="AT735" s="72"/>
      <c r="AU735" s="72"/>
      <c r="AV735" s="72"/>
      <c r="AW735" s="72"/>
      <c r="AX735" s="72"/>
      <c r="AY735" s="72"/>
      <c r="AZ735" s="72"/>
      <c r="BA735" s="72"/>
      <c r="BB735" s="72"/>
      <c r="BC735" s="1008" t="s">
        <v>438</v>
      </c>
      <c r="BD735" s="1007">
        <v>1224</v>
      </c>
      <c r="BE735" s="1007">
        <v>1312</v>
      </c>
      <c r="BF735" s="1007">
        <v>1574</v>
      </c>
      <c r="BG735" s="1007">
        <v>1816</v>
      </c>
      <c r="BH735" s="1007">
        <v>2026</v>
      </c>
      <c r="BI735" s="1007">
        <v>2236</v>
      </c>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ustomHeight="1">
      <c r="B736" s="1618"/>
      <c r="C736" s="1619"/>
      <c r="D736" s="1619"/>
      <c r="E736" s="1619"/>
      <c r="F736" s="1620"/>
      <c r="G736" s="1636"/>
      <c r="H736" s="1637"/>
      <c r="I736" s="1637"/>
      <c r="J736" s="1638"/>
      <c r="K736" s="1617"/>
      <c r="L736" s="1617"/>
      <c r="M736" s="1617"/>
      <c r="N736" s="1617"/>
      <c r="O736" s="1617"/>
      <c r="P736" s="1616">
        <f t="shared" si="28"/>
        <v>0</v>
      </c>
      <c r="Q736" s="1616"/>
      <c r="R736" s="1616"/>
      <c r="S736" s="1616"/>
      <c r="T736" s="1616"/>
      <c r="U736" s="1657"/>
      <c r="V736" s="1658"/>
      <c r="W736" s="1658"/>
      <c r="X736" s="1659"/>
      <c r="Y736" s="1616">
        <f t="shared" si="30"/>
        <v>0</v>
      </c>
      <c r="Z736" s="1616"/>
      <c r="AA736" s="1616"/>
      <c r="AB736" s="1616"/>
      <c r="AC736" s="1616"/>
      <c r="AD736" s="1660">
        <v>0</v>
      </c>
      <c r="AE736" s="1661"/>
      <c r="AF736" s="1661"/>
      <c r="AG736" s="1661"/>
      <c r="AH736" s="1662"/>
      <c r="AI736" s="1639" t="str">
        <f t="shared" si="29"/>
        <v xml:space="preserve"> </v>
      </c>
      <c r="AJ736" s="1640"/>
      <c r="AK736" s="1641"/>
      <c r="AL736" s="72"/>
      <c r="AM736" s="72"/>
      <c r="AN736" s="72"/>
      <c r="AO736" s="72"/>
      <c r="AP736" s="72"/>
      <c r="AQ736" s="72"/>
      <c r="AR736" s="72"/>
      <c r="AS736" s="72"/>
      <c r="AT736" s="72"/>
      <c r="AU736" s="72"/>
      <c r="AV736" s="72"/>
      <c r="AW736" s="72"/>
      <c r="AX736" s="72"/>
      <c r="AY736" s="72"/>
      <c r="AZ736" s="72"/>
      <c r="BA736" s="72"/>
      <c r="BB736" s="72"/>
      <c r="BC736" s="1008" t="s">
        <v>439</v>
      </c>
      <c r="BD736" s="1007">
        <v>1224</v>
      </c>
      <c r="BE736" s="1007">
        <v>1312</v>
      </c>
      <c r="BF736" s="1007">
        <v>1574</v>
      </c>
      <c r="BG736" s="1007">
        <v>1816</v>
      </c>
      <c r="BH736" s="1007">
        <v>2026</v>
      </c>
      <c r="BI736" s="1007">
        <v>2236</v>
      </c>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ustomHeight="1">
      <c r="B737" s="1618"/>
      <c r="C737" s="1619"/>
      <c r="D737" s="1619"/>
      <c r="E737" s="1619"/>
      <c r="F737" s="1620"/>
      <c r="G737" s="1636"/>
      <c r="H737" s="1637"/>
      <c r="I737" s="1637"/>
      <c r="J737" s="1638"/>
      <c r="K737" s="1617"/>
      <c r="L737" s="1617"/>
      <c r="M737" s="1617"/>
      <c r="N737" s="1617"/>
      <c r="O737" s="1617"/>
      <c r="P737" s="1616">
        <f t="shared" si="28"/>
        <v>0</v>
      </c>
      <c r="Q737" s="1616"/>
      <c r="R737" s="1616"/>
      <c r="S737" s="1616"/>
      <c r="T737" s="1616"/>
      <c r="U737" s="1657"/>
      <c r="V737" s="1658"/>
      <c r="W737" s="1658"/>
      <c r="X737" s="1659"/>
      <c r="Y737" s="1616">
        <f t="shared" si="30"/>
        <v>0</v>
      </c>
      <c r="Z737" s="1616"/>
      <c r="AA737" s="1616"/>
      <c r="AB737" s="1616"/>
      <c r="AC737" s="1616"/>
      <c r="AD737" s="1660">
        <v>0</v>
      </c>
      <c r="AE737" s="1661"/>
      <c r="AF737" s="1661"/>
      <c r="AG737" s="1661"/>
      <c r="AH737" s="1662"/>
      <c r="AI737" s="1639" t="str">
        <f t="shared" si="29"/>
        <v xml:space="preserve"> </v>
      </c>
      <c r="AJ737" s="1640"/>
      <c r="AK737" s="1641"/>
      <c r="AL737" s="75"/>
      <c r="AM737" s="72"/>
      <c r="AN737" s="72"/>
      <c r="AO737" s="72"/>
      <c r="AP737" s="72"/>
      <c r="AQ737" s="72"/>
      <c r="AR737" s="72"/>
      <c r="AS737" s="72"/>
      <c r="AT737" s="72"/>
      <c r="AU737" s="72"/>
      <c r="AV737" s="72"/>
      <c r="AW737" s="72"/>
      <c r="AX737" s="72"/>
      <c r="AY737" s="72"/>
      <c r="AZ737" s="72"/>
      <c r="BA737" s="72"/>
      <c r="BB737" s="72"/>
      <c r="BC737" s="1008" t="s">
        <v>440</v>
      </c>
      <c r="BD737" s="1007">
        <v>1224</v>
      </c>
      <c r="BE737" s="1007">
        <v>1312</v>
      </c>
      <c r="BF737" s="1007">
        <v>1574</v>
      </c>
      <c r="BG737" s="1007">
        <v>1816</v>
      </c>
      <c r="BH737" s="1007">
        <v>2026</v>
      </c>
      <c r="BI737" s="1007">
        <v>2236</v>
      </c>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ustomHeight="1">
      <c r="B738" s="1618"/>
      <c r="C738" s="1619"/>
      <c r="D738" s="1619"/>
      <c r="E738" s="1619"/>
      <c r="F738" s="1620"/>
      <c r="G738" s="1636"/>
      <c r="H738" s="1637"/>
      <c r="I738" s="1637"/>
      <c r="J738" s="1638"/>
      <c r="K738" s="1617"/>
      <c r="L738" s="1617"/>
      <c r="M738" s="1617"/>
      <c r="N738" s="1617"/>
      <c r="O738" s="1617"/>
      <c r="P738" s="1616">
        <f t="shared" si="28"/>
        <v>0</v>
      </c>
      <c r="Q738" s="1616"/>
      <c r="R738" s="1616"/>
      <c r="S738" s="1616"/>
      <c r="T738" s="1616"/>
      <c r="U738" s="1657"/>
      <c r="V738" s="1658"/>
      <c r="W738" s="1658"/>
      <c r="X738" s="1659"/>
      <c r="Y738" s="1616">
        <f t="shared" si="30"/>
        <v>0</v>
      </c>
      <c r="Z738" s="1616"/>
      <c r="AA738" s="1616"/>
      <c r="AB738" s="1616"/>
      <c r="AC738" s="1616"/>
      <c r="AD738" s="1660">
        <v>0</v>
      </c>
      <c r="AE738" s="1661"/>
      <c r="AF738" s="1661"/>
      <c r="AG738" s="1661"/>
      <c r="AH738" s="1662"/>
      <c r="AI738" s="1639" t="str">
        <f t="shared" si="29"/>
        <v xml:space="preserve"> </v>
      </c>
      <c r="AJ738" s="1640"/>
      <c r="AK738" s="1641"/>
      <c r="AL738" s="75"/>
      <c r="AM738" s="72"/>
      <c r="AN738" s="72"/>
      <c r="AO738" s="72"/>
      <c r="AP738" s="72"/>
      <c r="AQ738" s="72"/>
      <c r="AR738" s="72"/>
      <c r="AS738" s="72"/>
      <c r="AT738" s="72"/>
      <c r="AU738" s="72"/>
      <c r="AV738" s="72"/>
      <c r="AW738" s="72"/>
      <c r="AX738" s="72"/>
      <c r="AY738" s="72"/>
      <c r="AZ738" s="72"/>
      <c r="BA738" s="72"/>
      <c r="BB738" s="72"/>
      <c r="BC738" s="1008" t="s">
        <v>441</v>
      </c>
      <c r="BD738" s="1007">
        <v>1224</v>
      </c>
      <c r="BE738" s="1007">
        <v>1312</v>
      </c>
      <c r="BF738" s="1007">
        <v>1574</v>
      </c>
      <c r="BG738" s="1007">
        <v>1816</v>
      </c>
      <c r="BH738" s="1007">
        <v>2026</v>
      </c>
      <c r="BI738" s="1007">
        <v>2236</v>
      </c>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ustomHeight="1">
      <c r="B739" s="1618"/>
      <c r="C739" s="1619"/>
      <c r="D739" s="1619"/>
      <c r="E739" s="1619"/>
      <c r="F739" s="1620"/>
      <c r="G739" s="1636"/>
      <c r="H739" s="1637"/>
      <c r="I739" s="1637"/>
      <c r="J739" s="1638"/>
      <c r="K739" s="1617"/>
      <c r="L739" s="1617"/>
      <c r="M739" s="1617"/>
      <c r="N739" s="1617"/>
      <c r="O739" s="1617"/>
      <c r="P739" s="1616">
        <f t="shared" si="28"/>
        <v>0</v>
      </c>
      <c r="Q739" s="1616"/>
      <c r="R739" s="1616"/>
      <c r="S739" s="1616"/>
      <c r="T739" s="1616"/>
      <c r="U739" s="1657"/>
      <c r="V739" s="1658"/>
      <c r="W739" s="1658"/>
      <c r="X739" s="1659"/>
      <c r="Y739" s="1616">
        <f>K739+U739</f>
        <v>0</v>
      </c>
      <c r="Z739" s="1616"/>
      <c r="AA739" s="1616"/>
      <c r="AB739" s="1616"/>
      <c r="AC739" s="1616"/>
      <c r="AD739" s="1660">
        <v>0</v>
      </c>
      <c r="AE739" s="1661"/>
      <c r="AF739" s="1661"/>
      <c r="AG739" s="1661"/>
      <c r="AH739" s="1662"/>
      <c r="AI739" s="1639" t="str">
        <f t="shared" si="29"/>
        <v xml:space="preserve"> </v>
      </c>
      <c r="AJ739" s="1640"/>
      <c r="AK739" s="1641"/>
      <c r="AL739" s="75"/>
      <c r="AM739" s="72"/>
      <c r="AN739" s="72"/>
      <c r="AO739" s="72"/>
      <c r="AP739" s="72"/>
      <c r="AQ739" s="72"/>
      <c r="AR739" s="72"/>
      <c r="AS739" s="72"/>
      <c r="AT739" s="72"/>
      <c r="AU739" s="72"/>
      <c r="AV739" s="72"/>
      <c r="AW739" s="72"/>
      <c r="AX739" s="72"/>
      <c r="AY739" s="72"/>
      <c r="AZ739" s="72"/>
      <c r="BA739" s="72"/>
      <c r="BB739" s="72"/>
      <c r="BC739" s="1008" t="s">
        <v>147</v>
      </c>
      <c r="BD739" s="1007">
        <v>1242</v>
      </c>
      <c r="BE739" s="1007">
        <v>1330</v>
      </c>
      <c r="BF739" s="1007">
        <v>1596</v>
      </c>
      <c r="BG739" s="1007">
        <v>1842</v>
      </c>
      <c r="BH739" s="1007">
        <v>2056</v>
      </c>
      <c r="BI739" s="1007">
        <v>2270</v>
      </c>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ustomHeight="1">
      <c r="B740" s="1618"/>
      <c r="C740" s="1619"/>
      <c r="D740" s="1619"/>
      <c r="E740" s="1619"/>
      <c r="F740" s="1620"/>
      <c r="G740" s="1636"/>
      <c r="H740" s="1637"/>
      <c r="I740" s="1637"/>
      <c r="J740" s="1638"/>
      <c r="K740" s="1617"/>
      <c r="L740" s="1617"/>
      <c r="M740" s="1617"/>
      <c r="N740" s="1617"/>
      <c r="O740" s="1617"/>
      <c r="P740" s="1616">
        <f t="shared" si="28"/>
        <v>0</v>
      </c>
      <c r="Q740" s="1616"/>
      <c r="R740" s="1616"/>
      <c r="S740" s="1616"/>
      <c r="T740" s="1616"/>
      <c r="U740" s="1657"/>
      <c r="V740" s="1658"/>
      <c r="W740" s="1658"/>
      <c r="X740" s="1659"/>
      <c r="Y740" s="1616">
        <f>K740+U740</f>
        <v>0</v>
      </c>
      <c r="Z740" s="1616"/>
      <c r="AA740" s="1616"/>
      <c r="AB740" s="1616"/>
      <c r="AC740" s="1616"/>
      <c r="AD740" s="1660">
        <v>0</v>
      </c>
      <c r="AE740" s="1661"/>
      <c r="AF740" s="1661"/>
      <c r="AG740" s="1661"/>
      <c r="AH740" s="1662"/>
      <c r="AI740" s="1639" t="str">
        <f t="shared" si="29"/>
        <v xml:space="preserve"> </v>
      </c>
      <c r="AJ740" s="1640"/>
      <c r="AK740" s="1641"/>
      <c r="AL740" s="75"/>
      <c r="AM740" s="72"/>
      <c r="AN740" s="72"/>
      <c r="AO740" s="72"/>
      <c r="AP740" s="72"/>
      <c r="AQ740" s="72"/>
      <c r="AR740" s="72"/>
      <c r="AS740" s="72"/>
      <c r="AT740" s="72"/>
      <c r="AU740" s="72"/>
      <c r="AV740" s="72"/>
      <c r="AW740" s="72"/>
      <c r="AX740" s="72"/>
      <c r="AY740" s="72"/>
      <c r="AZ740" s="72"/>
      <c r="BA740" s="72"/>
      <c r="BB740" s="72"/>
      <c r="BC740" s="1008" t="s">
        <v>442</v>
      </c>
      <c r="BD740" s="1007">
        <v>1976</v>
      </c>
      <c r="BE740" s="1007">
        <v>2118</v>
      </c>
      <c r="BF740" s="1007">
        <v>2542</v>
      </c>
      <c r="BG740" s="1007">
        <v>2936</v>
      </c>
      <c r="BH740" s="1007">
        <v>3274</v>
      </c>
      <c r="BI740" s="1007">
        <v>3612</v>
      </c>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ustomHeight="1">
      <c r="B741" s="1618"/>
      <c r="C741" s="1619"/>
      <c r="D741" s="1619"/>
      <c r="E741" s="1619"/>
      <c r="F741" s="1620"/>
      <c r="G741" s="1636"/>
      <c r="H741" s="1637"/>
      <c r="I741" s="1637"/>
      <c r="J741" s="1638"/>
      <c r="K741" s="1617"/>
      <c r="L741" s="1617"/>
      <c r="M741" s="1617"/>
      <c r="N741" s="1617"/>
      <c r="O741" s="1617"/>
      <c r="P741" s="1616">
        <f t="shared" si="28"/>
        <v>0</v>
      </c>
      <c r="Q741" s="1616"/>
      <c r="R741" s="1616"/>
      <c r="S741" s="1616"/>
      <c r="T741" s="1616"/>
      <c r="U741" s="1657"/>
      <c r="V741" s="1658"/>
      <c r="W741" s="1658"/>
      <c r="X741" s="1659"/>
      <c r="Y741" s="1616">
        <f>K741+U741</f>
        <v>0</v>
      </c>
      <c r="Z741" s="1616"/>
      <c r="AA741" s="1616"/>
      <c r="AB741" s="1616"/>
      <c r="AC741" s="1616"/>
      <c r="AD741" s="1660">
        <v>0</v>
      </c>
      <c r="AE741" s="1661"/>
      <c r="AF741" s="1661"/>
      <c r="AG741" s="1661"/>
      <c r="AH741" s="1662"/>
      <c r="AI741" s="1639" t="str">
        <f>IF($AD741&gt;0,($Y741/#REF!), " ")</f>
        <v xml:space="preserve"> </v>
      </c>
      <c r="AJ741" s="1640"/>
      <c r="AK741" s="1641"/>
      <c r="AL741" s="75"/>
      <c r="AM741" s="72"/>
      <c r="AN741" s="72"/>
      <c r="AO741" s="72"/>
      <c r="AP741" s="72"/>
      <c r="AQ741" s="72"/>
      <c r="AR741" s="72"/>
      <c r="AS741" s="72"/>
      <c r="AT741" s="72"/>
      <c r="AU741" s="72"/>
      <c r="AV741" s="72"/>
      <c r="AW741" s="72"/>
      <c r="AX741" s="72"/>
      <c r="AY741" s="72"/>
      <c r="AZ741" s="72"/>
      <c r="BA741" s="72"/>
      <c r="BB741" s="72"/>
      <c r="BC741" s="1008" t="s">
        <v>443</v>
      </c>
      <c r="BD741" s="1007">
        <v>1620</v>
      </c>
      <c r="BE741" s="1007">
        <v>1734</v>
      </c>
      <c r="BF741" s="1007">
        <v>2082</v>
      </c>
      <c r="BG741" s="1007">
        <v>2404</v>
      </c>
      <c r="BH741" s="1007">
        <v>2682</v>
      </c>
      <c r="BI741" s="1007">
        <v>2960</v>
      </c>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ustomHeight="1">
      <c r="B742" s="1618"/>
      <c r="C742" s="1619"/>
      <c r="D742" s="1619"/>
      <c r="E742" s="1619"/>
      <c r="F742" s="1620"/>
      <c r="G742" s="1636"/>
      <c r="H742" s="1637"/>
      <c r="I742" s="1637"/>
      <c r="J742" s="1638"/>
      <c r="K742" s="1617"/>
      <c r="L742" s="1617"/>
      <c r="M742" s="1617"/>
      <c r="N742" s="1617"/>
      <c r="O742" s="1617"/>
      <c r="P742" s="1616">
        <f t="shared" si="28"/>
        <v>0</v>
      </c>
      <c r="Q742" s="1616"/>
      <c r="R742" s="1616"/>
      <c r="S742" s="1616"/>
      <c r="T742" s="1616"/>
      <c r="U742" s="1657"/>
      <c r="V742" s="1658"/>
      <c r="W742" s="1658"/>
      <c r="X742" s="1659"/>
      <c r="Y742" s="1616">
        <f>K742+U742</f>
        <v>0</v>
      </c>
      <c r="Z742" s="1616"/>
      <c r="AA742" s="1616"/>
      <c r="AB742" s="1616"/>
      <c r="AC742" s="1616"/>
      <c r="AD742" s="1660">
        <v>0</v>
      </c>
      <c r="AE742" s="1661"/>
      <c r="AF742" s="1661"/>
      <c r="AG742" s="1661"/>
      <c r="AH742" s="1662"/>
      <c r="AI742" s="1639" t="str">
        <f t="shared" si="29"/>
        <v xml:space="preserve"> </v>
      </c>
      <c r="AJ742" s="1640"/>
      <c r="AK742" s="1641"/>
      <c r="AL742" s="75"/>
      <c r="AM742" s="72"/>
      <c r="AN742" s="72"/>
      <c r="AO742" s="72"/>
      <c r="AP742" s="72"/>
      <c r="AQ742" s="72"/>
      <c r="AR742" s="72"/>
      <c r="AS742" s="72"/>
      <c r="AT742" s="72"/>
      <c r="AU742" s="72"/>
      <c r="AV742" s="72"/>
      <c r="AW742" s="72"/>
      <c r="AX742" s="72"/>
      <c r="AY742" s="72"/>
      <c r="AZ742" s="72"/>
      <c r="BA742" s="72"/>
      <c r="BB742" s="72"/>
      <c r="BC742" s="1008" t="s">
        <v>444</v>
      </c>
      <c r="BD742" s="1007">
        <v>1224</v>
      </c>
      <c r="BE742" s="1007">
        <v>1312</v>
      </c>
      <c r="BF742" s="1007">
        <v>1574</v>
      </c>
      <c r="BG742" s="1007">
        <v>1816</v>
      </c>
      <c r="BH742" s="1007">
        <v>2026</v>
      </c>
      <c r="BI742" s="1007">
        <v>2236</v>
      </c>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ustomHeight="1">
      <c r="B743" s="1618"/>
      <c r="C743" s="1619"/>
      <c r="D743" s="1619"/>
      <c r="E743" s="1619"/>
      <c r="F743" s="1620"/>
      <c r="G743" s="1636"/>
      <c r="H743" s="1637"/>
      <c r="I743" s="1637"/>
      <c r="J743" s="1638"/>
      <c r="K743" s="1617"/>
      <c r="L743" s="1617"/>
      <c r="M743" s="1617"/>
      <c r="N743" s="1617"/>
      <c r="O743" s="1617"/>
      <c r="P743" s="1616">
        <f t="shared" si="28"/>
        <v>0</v>
      </c>
      <c r="Q743" s="1616"/>
      <c r="R743" s="1616"/>
      <c r="S743" s="1616"/>
      <c r="T743" s="1616"/>
      <c r="U743" s="1657"/>
      <c r="V743" s="1658"/>
      <c r="W743" s="1658"/>
      <c r="X743" s="1659"/>
      <c r="Y743" s="1616">
        <f>K743+U743</f>
        <v>0</v>
      </c>
      <c r="Z743" s="1616"/>
      <c r="AA743" s="1616"/>
      <c r="AB743" s="1616"/>
      <c r="AC743" s="1616"/>
      <c r="AD743" s="1660">
        <v>0</v>
      </c>
      <c r="AE743" s="1661"/>
      <c r="AF743" s="1661"/>
      <c r="AG743" s="1661"/>
      <c r="AH743" s="1662"/>
      <c r="AI743" s="1639" t="str">
        <f t="shared" si="29"/>
        <v xml:space="preserve"> </v>
      </c>
      <c r="AJ743" s="1640"/>
      <c r="AK743" s="1641"/>
      <c r="AL743" s="75"/>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ustomHeight="1">
      <c r="B744" s="1618"/>
      <c r="C744" s="1619"/>
      <c r="D744" s="1619"/>
      <c r="E744" s="1619"/>
      <c r="F744" s="1620"/>
      <c r="G744" s="1636"/>
      <c r="H744" s="1637"/>
      <c r="I744" s="1637"/>
      <c r="J744" s="1638"/>
      <c r="K744" s="1617"/>
      <c r="L744" s="1617"/>
      <c r="M744" s="1617"/>
      <c r="N744" s="1617"/>
      <c r="O744" s="1617"/>
      <c r="P744" s="1616">
        <f t="shared" si="28"/>
        <v>0</v>
      </c>
      <c r="Q744" s="1616"/>
      <c r="R744" s="1616"/>
      <c r="S744" s="1616"/>
      <c r="T744" s="1616"/>
      <c r="U744" s="1657"/>
      <c r="V744" s="1658"/>
      <c r="W744" s="1658"/>
      <c r="X744" s="1659"/>
      <c r="Y744" s="1616">
        <f t="shared" si="30"/>
        <v>0</v>
      </c>
      <c r="Z744" s="1616"/>
      <c r="AA744" s="1616"/>
      <c r="AB744" s="1616"/>
      <c r="AC744" s="1616"/>
      <c r="AD744" s="1660">
        <v>0</v>
      </c>
      <c r="AE744" s="1661"/>
      <c r="AF744" s="1661"/>
      <c r="AG744" s="1661"/>
      <c r="AH744" s="1662"/>
      <c r="AI744" s="1639" t="str">
        <f t="shared" si="29"/>
        <v xml:space="preserve"> </v>
      </c>
      <c r="AJ744" s="1640"/>
      <c r="AK744" s="1641"/>
      <c r="AL744" s="7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ustomHeight="1">
      <c r="B745" s="1618"/>
      <c r="C745" s="1619"/>
      <c r="D745" s="1619"/>
      <c r="E745" s="1619"/>
      <c r="F745" s="1620"/>
      <c r="G745" s="1636"/>
      <c r="H745" s="1637"/>
      <c r="I745" s="1637"/>
      <c r="J745" s="1638"/>
      <c r="K745" s="1617"/>
      <c r="L745" s="1617"/>
      <c r="M745" s="1617"/>
      <c r="N745" s="1617"/>
      <c r="O745" s="1617"/>
      <c r="P745" s="1616">
        <f t="shared" si="28"/>
        <v>0</v>
      </c>
      <c r="Q745" s="1616"/>
      <c r="R745" s="1616"/>
      <c r="S745" s="1616"/>
      <c r="T745" s="1616"/>
      <c r="U745" s="1657"/>
      <c r="V745" s="1658"/>
      <c r="W745" s="1658"/>
      <c r="X745" s="1659"/>
      <c r="Y745" s="1616">
        <f t="shared" si="30"/>
        <v>0</v>
      </c>
      <c r="Z745" s="1616"/>
      <c r="AA745" s="1616"/>
      <c r="AB745" s="1616"/>
      <c r="AC745" s="1616"/>
      <c r="AD745" s="1660">
        <v>0</v>
      </c>
      <c r="AE745" s="1661"/>
      <c r="AF745" s="1661"/>
      <c r="AG745" s="1661"/>
      <c r="AH745" s="1662"/>
      <c r="AI745" s="1639" t="str">
        <f t="shared" si="29"/>
        <v xml:space="preserve"> </v>
      </c>
      <c r="AJ745" s="1640"/>
      <c r="AK745" s="1641"/>
      <c r="AL745" s="7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ustomHeight="1">
      <c r="B746" s="1618"/>
      <c r="C746" s="1619"/>
      <c r="D746" s="1619"/>
      <c r="E746" s="1619"/>
      <c r="F746" s="1620"/>
      <c r="G746" s="1636"/>
      <c r="H746" s="1637"/>
      <c r="I746" s="1637"/>
      <c r="J746" s="1638"/>
      <c r="K746" s="1617"/>
      <c r="L746" s="1617"/>
      <c r="M746" s="1617"/>
      <c r="N746" s="1617"/>
      <c r="O746" s="1617"/>
      <c r="P746" s="1616">
        <f t="shared" si="28"/>
        <v>0</v>
      </c>
      <c r="Q746" s="1616"/>
      <c r="R746" s="1616"/>
      <c r="S746" s="1616"/>
      <c r="T746" s="1616"/>
      <c r="U746" s="1657"/>
      <c r="V746" s="1658"/>
      <c r="W746" s="1658"/>
      <c r="X746" s="1659"/>
      <c r="Y746" s="1616">
        <f t="shared" si="30"/>
        <v>0</v>
      </c>
      <c r="Z746" s="1616"/>
      <c r="AA746" s="1616"/>
      <c r="AB746" s="1616"/>
      <c r="AC746" s="1616"/>
      <c r="AD746" s="1660">
        <v>0</v>
      </c>
      <c r="AE746" s="1661"/>
      <c r="AF746" s="1661"/>
      <c r="AG746" s="1661"/>
      <c r="AH746" s="1662"/>
      <c r="AI746" s="1639" t="str">
        <f t="shared" si="29"/>
        <v xml:space="preserve"> </v>
      </c>
      <c r="AJ746" s="1640"/>
      <c r="AK746" s="1641"/>
      <c r="AL746" s="72"/>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ustomHeight="1">
      <c r="B747" s="1618"/>
      <c r="C747" s="1619"/>
      <c r="D747" s="1619"/>
      <c r="E747" s="1619"/>
      <c r="F747" s="1620"/>
      <c r="G747" s="1636"/>
      <c r="H747" s="1637"/>
      <c r="I747" s="1637"/>
      <c r="J747" s="1638"/>
      <c r="K747" s="1617"/>
      <c r="L747" s="1617"/>
      <c r="M747" s="1617"/>
      <c r="N747" s="1617"/>
      <c r="O747" s="1617"/>
      <c r="P747" s="1616">
        <f t="shared" si="28"/>
        <v>0</v>
      </c>
      <c r="Q747" s="1616"/>
      <c r="R747" s="1616"/>
      <c r="S747" s="1616"/>
      <c r="T747" s="1616"/>
      <c r="U747" s="1657"/>
      <c r="V747" s="1658"/>
      <c r="W747" s="1658"/>
      <c r="X747" s="1659"/>
      <c r="Y747" s="1616">
        <f t="shared" si="30"/>
        <v>0</v>
      </c>
      <c r="Z747" s="1616"/>
      <c r="AA747" s="1616"/>
      <c r="AB747" s="1616"/>
      <c r="AC747" s="1616"/>
      <c r="AD747" s="1660">
        <v>0</v>
      </c>
      <c r="AE747" s="1661"/>
      <c r="AF747" s="1661"/>
      <c r="AG747" s="1661"/>
      <c r="AH747" s="1662"/>
      <c r="AI747" s="1639" t="str">
        <f t="shared" si="29"/>
        <v xml:space="preserve"> </v>
      </c>
      <c r="AJ747" s="1640"/>
      <c r="AK747" s="1641"/>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ustomHeight="1">
      <c r="B748" s="1618"/>
      <c r="C748" s="1619"/>
      <c r="D748" s="1619"/>
      <c r="E748" s="1619"/>
      <c r="F748" s="1620"/>
      <c r="G748" s="1636"/>
      <c r="H748" s="1637"/>
      <c r="I748" s="1637"/>
      <c r="J748" s="1638"/>
      <c r="K748" s="1617"/>
      <c r="L748" s="1617"/>
      <c r="M748" s="1617"/>
      <c r="N748" s="1617"/>
      <c r="O748" s="1617"/>
      <c r="P748" s="1616">
        <f t="shared" si="28"/>
        <v>0</v>
      </c>
      <c r="Q748" s="1616"/>
      <c r="R748" s="1616"/>
      <c r="S748" s="1616"/>
      <c r="T748" s="1616"/>
      <c r="U748" s="1657"/>
      <c r="V748" s="1658"/>
      <c r="W748" s="1658"/>
      <c r="X748" s="1659"/>
      <c r="Y748" s="1616">
        <f t="shared" si="30"/>
        <v>0</v>
      </c>
      <c r="Z748" s="1616"/>
      <c r="AA748" s="1616"/>
      <c r="AB748" s="1616"/>
      <c r="AC748" s="1616"/>
      <c r="AD748" s="1660">
        <v>0</v>
      </c>
      <c r="AE748" s="1661"/>
      <c r="AF748" s="1661"/>
      <c r="AG748" s="1661"/>
      <c r="AH748" s="1662"/>
      <c r="AI748" s="1779" t="str">
        <f t="shared" si="29"/>
        <v xml:space="preserve"> </v>
      </c>
      <c r="AJ748" s="1780"/>
      <c r="AK748" s="1781"/>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ustomHeight="1">
      <c r="B749" s="1769" t="s">
        <v>329</v>
      </c>
      <c r="C749" s="1770"/>
      <c r="D749" s="1770"/>
      <c r="E749" s="1770"/>
      <c r="F749" s="1771"/>
      <c r="G749" s="1871">
        <f>SUM(G724:J748)</f>
        <v>58</v>
      </c>
      <c r="H749" s="1872"/>
      <c r="I749" s="1872"/>
      <c r="J749" s="1873"/>
      <c r="K749" s="1769" t="s">
        <v>328</v>
      </c>
      <c r="L749" s="1770"/>
      <c r="M749" s="1770"/>
      <c r="N749" s="1770"/>
      <c r="O749" s="1771"/>
      <c r="P749" s="1627">
        <f>SUM(P724:T748)</f>
        <v>58127</v>
      </c>
      <c r="Q749" s="1634"/>
      <c r="R749" s="1634"/>
      <c r="S749" s="1634"/>
      <c r="T749" s="1635"/>
      <c r="Y749" s="1782" t="s">
        <v>1318</v>
      </c>
      <c r="Z749" s="1783"/>
      <c r="AA749" s="1783"/>
      <c r="AB749" s="1783"/>
      <c r="AC749" s="1784"/>
      <c r="AD749" s="1673">
        <f>AW710</f>
        <v>0.36551724137931041</v>
      </c>
      <c r="AE749" s="1674"/>
      <c r="AF749" s="1674"/>
      <c r="AG749" s="1674"/>
      <c r="AH749" s="1675"/>
      <c r="AL749" s="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ustomHeight="1">
      <c r="B750" s="105"/>
      <c r="C750" s="105"/>
      <c r="D750" s="105"/>
      <c r="E750" s="105"/>
      <c r="F750" s="105"/>
      <c r="G750" s="26"/>
      <c r="H750" s="26"/>
      <c r="I750" s="26"/>
      <c r="J750" s="26"/>
      <c r="K750" s="26"/>
      <c r="L750" s="105"/>
      <c r="M750" s="105"/>
      <c r="N750" s="105"/>
      <c r="O750" s="105"/>
      <c r="P750" s="105"/>
      <c r="Q750" s="26"/>
      <c r="R750" s="26"/>
      <c r="S750" s="26"/>
      <c r="T750" s="26"/>
      <c r="U750" s="2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ustomHeight="1">
      <c r="A751" s="63"/>
      <c r="B751" s="819" t="s">
        <v>1433</v>
      </c>
      <c r="C751" s="818"/>
      <c r="D751" s="818"/>
      <c r="E751" s="818"/>
      <c r="F751" s="818"/>
      <c r="G751" s="821"/>
      <c r="H751" s="821"/>
      <c r="I751" s="821"/>
      <c r="J751" s="821"/>
      <c r="K751" s="818"/>
      <c r="L751" s="818"/>
      <c r="M751" s="818"/>
      <c r="N751" s="818"/>
      <c r="O751" s="818"/>
      <c r="P751" s="820"/>
      <c r="Q751" s="820"/>
      <c r="R751" s="820"/>
      <c r="S751" s="820"/>
      <c r="T751" s="820"/>
      <c r="U751" s="613"/>
      <c r="V751" s="613"/>
      <c r="W751" s="613"/>
      <c r="X751" s="613"/>
      <c r="Y751" s="818"/>
      <c r="Z751" s="818"/>
      <c r="AA751" s="818"/>
      <c r="AB751" s="818"/>
      <c r="AC751" s="818"/>
      <c r="AD751" s="822"/>
      <c r="AE751" s="823"/>
      <c r="AF751" s="1881" t="s">
        <v>748</v>
      </c>
      <c r="AG751" s="1881"/>
      <c r="AH751" s="188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ustomHeight="1">
      <c r="A752" s="63"/>
      <c r="B752" s="817" t="s">
        <v>1676</v>
      </c>
      <c r="C752" s="851"/>
      <c r="D752" s="851"/>
      <c r="E752" s="851"/>
      <c r="F752" s="851"/>
      <c r="G752" s="821"/>
      <c r="H752" s="821"/>
      <c r="I752" s="821"/>
      <c r="J752" s="821"/>
      <c r="K752" s="851"/>
      <c r="L752" s="851"/>
      <c r="M752" s="851"/>
      <c r="N752" s="851"/>
      <c r="O752" s="851"/>
      <c r="P752" s="820"/>
      <c r="Q752" s="820"/>
      <c r="R752" s="820"/>
      <c r="S752" s="820"/>
      <c r="T752" s="820"/>
      <c r="U752" s="848"/>
      <c r="V752" s="848"/>
      <c r="W752" s="848"/>
      <c r="X752" s="848"/>
      <c r="Y752" s="851"/>
      <c r="Z752" s="851"/>
      <c r="AA752" s="851"/>
      <c r="AB752" s="851"/>
      <c r="AC752" s="851"/>
      <c r="AD752" s="852"/>
      <c r="AE752" s="763"/>
      <c r="AF752" s="763"/>
      <c r="AG752" s="763"/>
      <c r="AH752" s="763"/>
      <c r="AI752" s="51"/>
      <c r="AJ752" s="51"/>
      <c r="AK752" s="51"/>
      <c r="AL752" s="51"/>
      <c r="AM752" s="380"/>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ustomHeight="1">
      <c r="A753" s="63"/>
      <c r="B753" s="817" t="s">
        <v>1677</v>
      </c>
      <c r="C753" s="851"/>
      <c r="D753" s="851"/>
      <c r="E753" s="851"/>
      <c r="F753" s="851"/>
      <c r="G753" s="821"/>
      <c r="H753" s="821"/>
      <c r="I753" s="821"/>
      <c r="J753" s="821"/>
      <c r="K753" s="851"/>
      <c r="L753" s="851"/>
      <c r="M753" s="851"/>
      <c r="N753" s="851"/>
      <c r="O753" s="851"/>
      <c r="P753" s="820"/>
      <c r="Q753" s="820"/>
      <c r="R753" s="820"/>
      <c r="S753" s="820"/>
      <c r="T753" s="820"/>
      <c r="U753" s="848"/>
      <c r="V753" s="848"/>
      <c r="W753" s="848"/>
      <c r="X753" s="848"/>
      <c r="Y753" s="851"/>
      <c r="Z753" s="851"/>
      <c r="AA753" s="851"/>
      <c r="AB753" s="848"/>
      <c r="AC753" s="848"/>
      <c r="AD753" s="848"/>
      <c r="AE753" s="848"/>
      <c r="AF753" s="848"/>
      <c r="AG753" s="763"/>
      <c r="AH753" s="763"/>
      <c r="AI753" s="51"/>
      <c r="AJ753" s="51"/>
      <c r="AK753" s="51"/>
      <c r="AL753" s="51"/>
      <c r="AM753" s="380"/>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ustomHeight="1">
      <c r="A754" s="63"/>
      <c r="B754" s="817"/>
      <c r="C754" s="106"/>
      <c r="D754" s="105"/>
      <c r="E754" s="105"/>
      <c r="F754" s="105"/>
      <c r="G754" s="26"/>
      <c r="H754" s="26"/>
      <c r="I754" s="26"/>
      <c r="J754" s="26"/>
      <c r="K754" s="26"/>
      <c r="L754" s="105"/>
      <c r="M754" s="105"/>
      <c r="N754" s="105"/>
      <c r="O754" s="105"/>
      <c r="P754" s="105"/>
      <c r="Q754" s="26"/>
      <c r="R754" s="26"/>
      <c r="S754" s="26"/>
      <c r="T754" s="26"/>
      <c r="U754" s="26"/>
      <c r="V754" s="51"/>
      <c r="W754" s="51"/>
      <c r="X754" s="51"/>
      <c r="Y754" s="51"/>
      <c r="Z754" s="51"/>
      <c r="AA754" s="51"/>
      <c r="AB754" s="51"/>
      <c r="AC754" s="51"/>
      <c r="AD754" s="51"/>
      <c r="AE754" s="51"/>
      <c r="AF754" s="51"/>
      <c r="AG754" s="51"/>
      <c r="AH754" s="51"/>
      <c r="AI754" s="51"/>
      <c r="AJ754" s="51"/>
      <c r="AK754" s="51"/>
      <c r="AL754" s="51"/>
      <c r="AM754" s="380"/>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ustomHeight="1">
      <c r="A755" s="63" t="s">
        <v>949</v>
      </c>
      <c r="B755" s="105"/>
      <c r="C755" s="106" t="s">
        <v>572</v>
      </c>
      <c r="D755" s="105"/>
      <c r="E755" s="105"/>
      <c r="F755" s="105"/>
      <c r="G755" s="26"/>
      <c r="H755" s="26"/>
      <c r="I755" s="26"/>
      <c r="J755" s="26"/>
      <c r="K755" s="26"/>
      <c r="L755" s="105"/>
      <c r="M755" s="105"/>
      <c r="N755" s="105"/>
      <c r="O755" s="105"/>
      <c r="P755" s="105"/>
      <c r="Q755" s="26"/>
      <c r="R755" s="26"/>
      <c r="S755" s="26"/>
      <c r="T755" s="26"/>
      <c r="U755" s="2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ustomHeight="1">
      <c r="B756" s="105"/>
      <c r="C756" s="1631" t="s">
        <v>1675</v>
      </c>
      <c r="D756" s="1631"/>
      <c r="E756" s="1631"/>
      <c r="F756" s="1631"/>
      <c r="G756" s="1631"/>
      <c r="H756" s="1631"/>
      <c r="I756" s="1631"/>
      <c r="J756" s="1631"/>
      <c r="K756" s="1631"/>
      <c r="L756" s="1631"/>
      <c r="M756" s="1631"/>
      <c r="N756" s="1631"/>
      <c r="O756" s="1631"/>
      <c r="P756" s="1631"/>
      <c r="Q756" s="1631"/>
      <c r="R756" s="1631"/>
      <c r="S756" s="1631"/>
      <c r="T756" s="1631"/>
      <c r="U756" s="1631"/>
      <c r="V756" s="1631"/>
      <c r="W756" s="1631"/>
      <c r="X756" s="1631"/>
      <c r="Y756" s="1631"/>
      <c r="Z756" s="1631"/>
      <c r="AA756" s="1631"/>
      <c r="AB756" s="1631"/>
      <c r="AC756" s="1631"/>
      <c r="AD756" s="1631"/>
      <c r="AE756" s="1631"/>
      <c r="AF756" s="1631"/>
      <c r="AG756" s="1631"/>
      <c r="AH756" s="1631"/>
      <c r="AI756" s="1631"/>
      <c r="AJ756" s="1631"/>
      <c r="AK756" s="163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ustomHeight="1">
      <c r="A757" s="63"/>
      <c r="B757" s="105"/>
      <c r="C757" s="1631"/>
      <c r="D757" s="1631"/>
      <c r="E757" s="1631"/>
      <c r="F757" s="1631"/>
      <c r="G757" s="1631"/>
      <c r="H757" s="1631"/>
      <c r="I757" s="1631"/>
      <c r="J757" s="1631"/>
      <c r="K757" s="1631"/>
      <c r="L757" s="1631"/>
      <c r="M757" s="1631"/>
      <c r="N757" s="1631"/>
      <c r="O757" s="1631"/>
      <c r="P757" s="1631"/>
      <c r="Q757" s="1631"/>
      <c r="R757" s="1631"/>
      <c r="S757" s="1631"/>
      <c r="T757" s="1631"/>
      <c r="U757" s="1631"/>
      <c r="V757" s="1631"/>
      <c r="W757" s="1631"/>
      <c r="X757" s="1631"/>
      <c r="Y757" s="1631"/>
      <c r="Z757" s="1631"/>
      <c r="AA757" s="1631"/>
      <c r="AB757" s="1631"/>
      <c r="AC757" s="1631"/>
      <c r="AD757" s="1631"/>
      <c r="AE757" s="1631"/>
      <c r="AF757" s="1631"/>
      <c r="AG757" s="1631"/>
      <c r="AH757" s="1631"/>
      <c r="AI757" s="1631"/>
      <c r="AJ757" s="1631"/>
      <c r="AK757" s="1631"/>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ustomHeight="1">
      <c r="A758" s="63"/>
      <c r="B758" s="105"/>
      <c r="C758" s="1631"/>
      <c r="D758" s="1631"/>
      <c r="E758" s="1631"/>
      <c r="F758" s="1631"/>
      <c r="G758" s="1631"/>
      <c r="H758" s="1631"/>
      <c r="I758" s="1631"/>
      <c r="J758" s="1631"/>
      <c r="K758" s="1631"/>
      <c r="L758" s="1631"/>
      <c r="M758" s="1631"/>
      <c r="N758" s="1631"/>
      <c r="O758" s="1631"/>
      <c r="P758" s="1631"/>
      <c r="Q758" s="1631"/>
      <c r="R758" s="1631"/>
      <c r="S758" s="1631"/>
      <c r="T758" s="1631"/>
      <c r="U758" s="1631"/>
      <c r="V758" s="1631"/>
      <c r="W758" s="1631"/>
      <c r="X758" s="1631"/>
      <c r="Y758" s="1631"/>
      <c r="Z758" s="1631"/>
      <c r="AA758" s="1631"/>
      <c r="AB758" s="1631"/>
      <c r="AC758" s="1631"/>
      <c r="AD758" s="1631"/>
      <c r="AE758" s="1631"/>
      <c r="AF758" s="1631"/>
      <c r="AG758" s="1631"/>
      <c r="AH758" s="1631"/>
      <c r="AI758" s="1631"/>
      <c r="AJ758" s="1631"/>
      <c r="AK758" s="1631"/>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A759" s="63"/>
      <c r="B759" s="105"/>
      <c r="C759" s="1631"/>
      <c r="D759" s="1631"/>
      <c r="E759" s="1631"/>
      <c r="F759" s="1631"/>
      <c r="G759" s="1631"/>
      <c r="H759" s="1631"/>
      <c r="I759" s="1631"/>
      <c r="J759" s="1631"/>
      <c r="K759" s="1631"/>
      <c r="L759" s="1631"/>
      <c r="M759" s="1631"/>
      <c r="N759" s="1631"/>
      <c r="O759" s="1631"/>
      <c r="P759" s="1631"/>
      <c r="Q759" s="1631"/>
      <c r="R759" s="1631"/>
      <c r="S759" s="1631"/>
      <c r="T759" s="1631"/>
      <c r="U759" s="1631"/>
      <c r="V759" s="1631"/>
      <c r="W759" s="1631"/>
      <c r="X759" s="1631"/>
      <c r="Y759" s="1631"/>
      <c r="Z759" s="1631"/>
      <c r="AA759" s="1631"/>
      <c r="AB759" s="1631"/>
      <c r="AC759" s="1631"/>
      <c r="AD759" s="1631"/>
      <c r="AE759" s="1631"/>
      <c r="AF759" s="1631"/>
      <c r="AG759" s="1631"/>
      <c r="AH759" s="1631"/>
      <c r="AI759" s="1631"/>
      <c r="AJ759" s="1631"/>
      <c r="AK759" s="1631"/>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2.75" customHeight="1">
      <c r="A760" s="63"/>
      <c r="B760" s="105"/>
      <c r="C760" s="1631"/>
      <c r="D760" s="1631"/>
      <c r="E760" s="1631"/>
      <c r="F760" s="1631"/>
      <c r="G760" s="1631"/>
      <c r="H760" s="1631"/>
      <c r="I760" s="1631"/>
      <c r="J760" s="1631"/>
      <c r="K760" s="1631"/>
      <c r="L760" s="1631"/>
      <c r="M760" s="1631"/>
      <c r="N760" s="1631"/>
      <c r="O760" s="1631"/>
      <c r="P760" s="1631"/>
      <c r="Q760" s="1631"/>
      <c r="R760" s="1631"/>
      <c r="S760" s="1631"/>
      <c r="T760" s="1631"/>
      <c r="U760" s="1631"/>
      <c r="V760" s="1631"/>
      <c r="W760" s="1631"/>
      <c r="X760" s="1631"/>
      <c r="Y760" s="1631"/>
      <c r="Z760" s="1631"/>
      <c r="AA760" s="1631"/>
      <c r="AB760" s="1631"/>
      <c r="AC760" s="1631"/>
      <c r="AD760" s="1631"/>
      <c r="AE760" s="1631"/>
      <c r="AF760" s="1631"/>
      <c r="AG760" s="1631"/>
      <c r="AH760" s="1631"/>
      <c r="AI760" s="1631"/>
      <c r="AJ760" s="1631"/>
      <c r="AK760" s="1631"/>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A761" s="63"/>
      <c r="B761" s="105"/>
      <c r="C761" s="1631"/>
      <c r="D761" s="1631"/>
      <c r="E761" s="1631"/>
      <c r="F761" s="1631"/>
      <c r="G761" s="1631"/>
      <c r="H761" s="1631"/>
      <c r="I761" s="1631"/>
      <c r="J761" s="1631"/>
      <c r="K761" s="1631"/>
      <c r="L761" s="1631"/>
      <c r="M761" s="1631"/>
      <c r="N761" s="1631"/>
      <c r="O761" s="1631"/>
      <c r="P761" s="1631"/>
      <c r="Q761" s="1631"/>
      <c r="R761" s="1631"/>
      <c r="S761" s="1631"/>
      <c r="T761" s="1631"/>
      <c r="U761" s="1631"/>
      <c r="V761" s="1631"/>
      <c r="W761" s="1631"/>
      <c r="X761" s="1631"/>
      <c r="Y761" s="1631"/>
      <c r="Z761" s="1631"/>
      <c r="AA761" s="1631"/>
      <c r="AB761" s="1631"/>
      <c r="AC761" s="1631"/>
      <c r="AD761" s="1631"/>
      <c r="AE761" s="1631"/>
      <c r="AF761" s="1631"/>
      <c r="AG761" s="1631"/>
      <c r="AH761" s="1631"/>
      <c r="AI761" s="1631"/>
      <c r="AJ761" s="1631"/>
      <c r="AK761" s="1631"/>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762" s="63"/>
      <c r="B762" s="105"/>
      <c r="C762" s="1631"/>
      <c r="D762" s="1631"/>
      <c r="E762" s="1631"/>
      <c r="F762" s="1631"/>
      <c r="G762" s="1631"/>
      <c r="H762" s="1631"/>
      <c r="I762" s="1631"/>
      <c r="J762" s="1631"/>
      <c r="K762" s="1631"/>
      <c r="L762" s="1631"/>
      <c r="M762" s="1631"/>
      <c r="N762" s="1631"/>
      <c r="O762" s="1631"/>
      <c r="P762" s="1631"/>
      <c r="Q762" s="1631"/>
      <c r="R762" s="1631"/>
      <c r="S762" s="1631"/>
      <c r="T762" s="1631"/>
      <c r="U762" s="1631"/>
      <c r="V762" s="1631"/>
      <c r="W762" s="1631"/>
      <c r="X762" s="1631"/>
      <c r="Y762" s="1631"/>
      <c r="Z762" s="1631"/>
      <c r="AA762" s="1631"/>
      <c r="AB762" s="1631"/>
      <c r="AC762" s="1631"/>
      <c r="AD762" s="1631"/>
      <c r="AE762" s="1631"/>
      <c r="AF762" s="1631"/>
      <c r="AG762" s="1631"/>
      <c r="AH762" s="1631"/>
      <c r="AI762" s="1631"/>
      <c r="AJ762" s="1631"/>
      <c r="AK762" s="163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A763" s="63"/>
      <c r="B763" s="105"/>
      <c r="C763" s="1631"/>
      <c r="D763" s="1631"/>
      <c r="E763" s="1631"/>
      <c r="F763" s="1631"/>
      <c r="G763" s="1631"/>
      <c r="H763" s="1631"/>
      <c r="I763" s="1631"/>
      <c r="J763" s="1631"/>
      <c r="K763" s="1631"/>
      <c r="L763" s="1631"/>
      <c r="M763" s="1631"/>
      <c r="N763" s="1631"/>
      <c r="O763" s="1631"/>
      <c r="P763" s="1631"/>
      <c r="Q763" s="1631"/>
      <c r="R763" s="1631"/>
      <c r="S763" s="1631"/>
      <c r="T763" s="1631"/>
      <c r="U763" s="1631"/>
      <c r="V763" s="1631"/>
      <c r="W763" s="1631"/>
      <c r="X763" s="1631"/>
      <c r="Y763" s="1631"/>
      <c r="Z763" s="1631"/>
      <c r="AA763" s="1631"/>
      <c r="AB763" s="1631"/>
      <c r="AC763" s="1631"/>
      <c r="AD763" s="1631"/>
      <c r="AE763" s="1631"/>
      <c r="AF763" s="1631"/>
      <c r="AG763" s="1631"/>
      <c r="AH763" s="1631"/>
      <c r="AI763" s="1631"/>
      <c r="AJ763" s="1631"/>
      <c r="AK763" s="163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20.100000000000001" customHeight="1">
      <c r="A764" s="63"/>
      <c r="B764" s="105"/>
      <c r="C764" s="1631"/>
      <c r="D764" s="1631"/>
      <c r="E764" s="1631"/>
      <c r="F764" s="1631"/>
      <c r="G764" s="1631"/>
      <c r="H764" s="1631"/>
      <c r="I764" s="1631"/>
      <c r="J764" s="1631"/>
      <c r="K764" s="1631"/>
      <c r="L764" s="1631"/>
      <c r="M764" s="1631"/>
      <c r="N764" s="1631"/>
      <c r="O764" s="1631"/>
      <c r="P764" s="1631"/>
      <c r="Q764" s="1631"/>
      <c r="R764" s="1631"/>
      <c r="S764" s="1631"/>
      <c r="T764" s="1631"/>
      <c r="U764" s="1631"/>
      <c r="V764" s="1631"/>
      <c r="W764" s="1631"/>
      <c r="X764" s="1631"/>
      <c r="Y764" s="1631"/>
      <c r="Z764" s="1631"/>
      <c r="AA764" s="1631"/>
      <c r="AB764" s="1631"/>
      <c r="AC764" s="1631"/>
      <c r="AD764" s="1631"/>
      <c r="AE764" s="1631"/>
      <c r="AF764" s="1631"/>
      <c r="AG764" s="1631"/>
      <c r="AH764" s="1631"/>
      <c r="AI764" s="1631"/>
      <c r="AJ764" s="1631"/>
      <c r="AK764" s="163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2.75" customHeight="1">
      <c r="B765" s="105"/>
      <c r="C765" s="105"/>
      <c r="D765" s="105"/>
      <c r="E765" s="105"/>
      <c r="F765" s="105"/>
      <c r="G765" s="26"/>
      <c r="H765" s="26"/>
      <c r="I765" s="26"/>
      <c r="J765" s="26"/>
      <c r="K765" s="26"/>
      <c r="L765" s="105"/>
      <c r="M765" s="105"/>
      <c r="N765" s="105"/>
      <c r="O765" s="105"/>
      <c r="P765" s="105"/>
      <c r="Q765" s="26"/>
      <c r="R765" s="26"/>
      <c r="S765" s="26"/>
      <c r="T765" s="26"/>
      <c r="U765" s="2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J766" s="1648" t="s">
        <v>481</v>
      </c>
      <c r="K766" s="1649"/>
      <c r="L766" s="1649"/>
      <c r="M766" s="1649"/>
      <c r="N766" s="1650"/>
      <c r="O766" s="1621" t="s">
        <v>548</v>
      </c>
      <c r="P766" s="1621"/>
      <c r="Q766" s="1621"/>
      <c r="R766" s="1621"/>
      <c r="S766" s="1621"/>
      <c r="T766" s="1621" t="s">
        <v>684</v>
      </c>
      <c r="U766" s="1621"/>
      <c r="V766" s="1621"/>
      <c r="W766" s="1621"/>
      <c r="X766" s="1621"/>
      <c r="Y766" s="1621" t="s">
        <v>549</v>
      </c>
      <c r="Z766" s="1621"/>
      <c r="AA766" s="1621"/>
      <c r="AB766" s="1621"/>
      <c r="AC766" s="16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ustomHeight="1">
      <c r="J767" s="1651"/>
      <c r="K767" s="1652"/>
      <c r="L767" s="1652"/>
      <c r="M767" s="1652"/>
      <c r="N767" s="1653"/>
      <c r="O767" s="1621"/>
      <c r="P767" s="1621"/>
      <c r="Q767" s="1621"/>
      <c r="R767" s="1621"/>
      <c r="S767" s="1621"/>
      <c r="T767" s="1621"/>
      <c r="U767" s="1621"/>
      <c r="V767" s="1621"/>
      <c r="W767" s="1621"/>
      <c r="X767" s="1621"/>
      <c r="Y767" s="1621"/>
      <c r="Z767" s="1621"/>
      <c r="AA767" s="1621"/>
      <c r="AB767" s="1621"/>
      <c r="AC767" s="16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J768" s="1651"/>
      <c r="K768" s="1652"/>
      <c r="L768" s="1652"/>
      <c r="M768" s="1652"/>
      <c r="N768" s="1653"/>
      <c r="O768" s="1621"/>
      <c r="P768" s="1621"/>
      <c r="Q768" s="1621"/>
      <c r="R768" s="1621"/>
      <c r="S768" s="1621"/>
      <c r="T768" s="1621"/>
      <c r="U768" s="1621"/>
      <c r="V768" s="1621"/>
      <c r="W768" s="1621"/>
      <c r="X768" s="1621"/>
      <c r="Y768" s="1621"/>
      <c r="Z768" s="1621"/>
      <c r="AA768" s="1621"/>
      <c r="AB768" s="1621"/>
      <c r="AC768" s="16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J769" s="1654"/>
      <c r="K769" s="1655"/>
      <c r="L769" s="1655"/>
      <c r="M769" s="1655"/>
      <c r="N769" s="1656"/>
      <c r="O769" s="1621"/>
      <c r="P769" s="1621"/>
      <c r="Q769" s="1621"/>
      <c r="R769" s="1621"/>
      <c r="S769" s="1621"/>
      <c r="T769" s="1621"/>
      <c r="U769" s="1621"/>
      <c r="V769" s="1621"/>
      <c r="W769" s="1621"/>
      <c r="X769" s="1621"/>
      <c r="Y769" s="1621"/>
      <c r="Z769" s="1621"/>
      <c r="AA769" s="1621"/>
      <c r="AB769" s="1621"/>
      <c r="AC769" s="162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J770" s="1618" t="s">
        <v>740</v>
      </c>
      <c r="K770" s="1619"/>
      <c r="L770" s="1619"/>
      <c r="M770" s="1619"/>
      <c r="N770" s="1620"/>
      <c r="O770" s="1626">
        <v>1</v>
      </c>
      <c r="P770" s="1626"/>
      <c r="Q770" s="1626"/>
      <c r="R770" s="1626"/>
      <c r="S770" s="1626"/>
      <c r="T770" s="1617"/>
      <c r="U770" s="1617"/>
      <c r="V770" s="1617"/>
      <c r="W770" s="1617"/>
      <c r="X770" s="1617"/>
      <c r="Y770" s="1616">
        <f>T770*O770</f>
        <v>0</v>
      </c>
      <c r="Z770" s="1616"/>
      <c r="AA770" s="1616"/>
      <c r="AB770" s="1616"/>
      <c r="AC770" s="1616"/>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J771" s="1618"/>
      <c r="K771" s="1619"/>
      <c r="L771" s="1619"/>
      <c r="M771" s="1619"/>
      <c r="N771" s="1620"/>
      <c r="O771" s="1626"/>
      <c r="P771" s="1626"/>
      <c r="Q771" s="1626"/>
      <c r="R771" s="1626"/>
      <c r="S771" s="1626"/>
      <c r="T771" s="1617"/>
      <c r="U771" s="1617"/>
      <c r="V771" s="1617"/>
      <c r="W771" s="1617"/>
      <c r="X771" s="1617"/>
      <c r="Y771" s="1616">
        <f>T771*O771</f>
        <v>0</v>
      </c>
      <c r="Z771" s="1616"/>
      <c r="AA771" s="1616"/>
      <c r="AB771" s="1616"/>
      <c r="AC771" s="161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J772" s="1618"/>
      <c r="K772" s="1619"/>
      <c r="L772" s="1619"/>
      <c r="M772" s="1619"/>
      <c r="N772" s="1620"/>
      <c r="O772" s="1626"/>
      <c r="P772" s="1626"/>
      <c r="Q772" s="1626"/>
      <c r="R772" s="1626"/>
      <c r="S772" s="1626"/>
      <c r="T772" s="1617"/>
      <c r="U772" s="1617"/>
      <c r="V772" s="1617"/>
      <c r="W772" s="1617"/>
      <c r="X772" s="1617"/>
      <c r="Y772" s="1616">
        <f>T772*O772</f>
        <v>0</v>
      </c>
      <c r="Z772" s="1616"/>
      <c r="AA772" s="1616"/>
      <c r="AB772" s="1616"/>
      <c r="AC772" s="161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J773" s="1618"/>
      <c r="K773" s="1619"/>
      <c r="L773" s="1619"/>
      <c r="M773" s="1619"/>
      <c r="N773" s="1620"/>
      <c r="O773" s="1626"/>
      <c r="P773" s="1626"/>
      <c r="Q773" s="1626"/>
      <c r="R773" s="1626"/>
      <c r="S773" s="1626"/>
      <c r="T773" s="1617"/>
      <c r="U773" s="1617"/>
      <c r="V773" s="1617"/>
      <c r="W773" s="1617"/>
      <c r="X773" s="1617"/>
      <c r="Y773" s="1616">
        <f>T773*O773</f>
        <v>0</v>
      </c>
      <c r="Z773" s="1616"/>
      <c r="AA773" s="1616"/>
      <c r="AB773" s="1616"/>
      <c r="AC773" s="1616"/>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J774" s="1769" t="s">
        <v>329</v>
      </c>
      <c r="K774" s="1770"/>
      <c r="L774" s="1770"/>
      <c r="M774" s="1770"/>
      <c r="N774" s="1771"/>
      <c r="O774" s="1865">
        <f>SUM(O770:S773)</f>
        <v>1</v>
      </c>
      <c r="P774" s="1866"/>
      <c r="Q774" s="1866"/>
      <c r="R774" s="1866"/>
      <c r="S774" s="1867"/>
      <c r="T774" s="1868" t="s">
        <v>328</v>
      </c>
      <c r="U774" s="1869"/>
      <c r="V774" s="1869"/>
      <c r="W774" s="1869"/>
      <c r="X774" s="1870"/>
      <c r="Y774" s="1627">
        <f>SUM(Y770:AC773)</f>
        <v>0</v>
      </c>
      <c r="Z774" s="1628"/>
      <c r="AA774" s="1628"/>
      <c r="AB774" s="1628"/>
      <c r="AC774" s="1629"/>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J775" s="103"/>
      <c r="K775" s="103"/>
      <c r="L775" s="103"/>
      <c r="M775" s="103"/>
      <c r="N775" s="103"/>
      <c r="O775" s="26"/>
      <c r="P775" s="26"/>
      <c r="Q775" s="26"/>
      <c r="R775" s="26"/>
      <c r="S775" s="26"/>
      <c r="T775" s="105"/>
      <c r="U775" s="105"/>
      <c r="V775" s="105"/>
      <c r="W775" s="105"/>
      <c r="X775" s="105"/>
      <c r="Y775" s="481"/>
      <c r="Z775" s="482"/>
      <c r="AA775" s="482"/>
      <c r="AB775" s="482"/>
      <c r="AC775" s="48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J776" s="1803" t="s">
        <v>826</v>
      </c>
      <c r="K776" s="1803"/>
      <c r="L776" s="103"/>
      <c r="M776" s="816" t="s">
        <v>1431</v>
      </c>
      <c r="N776" s="103"/>
      <c r="O776" s="26"/>
      <c r="P776" s="26"/>
      <c r="Q776" s="26"/>
      <c r="R776" s="26"/>
      <c r="S776" s="26"/>
      <c r="T776" s="105"/>
      <c r="U776" s="105"/>
      <c r="V776" s="105"/>
      <c r="W776" s="105"/>
      <c r="X776" s="105"/>
      <c r="Y776" s="481"/>
      <c r="Z776" s="482"/>
      <c r="AA776" s="482"/>
      <c r="AB776" s="482"/>
      <c r="AC776" s="48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B777" s="103"/>
      <c r="C777" s="103"/>
      <c r="D777" s="103"/>
      <c r="E777" s="103"/>
      <c r="F777" s="103"/>
      <c r="G777" s="26"/>
      <c r="H777" s="26"/>
      <c r="I777" s="26"/>
      <c r="J777" s="26"/>
      <c r="K777" s="26"/>
      <c r="L777" s="105"/>
      <c r="M777" s="816" t="s">
        <v>1432</v>
      </c>
      <c r="N777" s="105"/>
      <c r="O777" s="105"/>
      <c r="P777" s="105"/>
      <c r="Q777" s="26"/>
      <c r="R777" s="26"/>
      <c r="S777" s="26"/>
      <c r="T777" s="26"/>
      <c r="U777" s="26"/>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A778" s="63" t="s">
        <v>959</v>
      </c>
      <c r="B778" s="107"/>
      <c r="C778" s="107" t="s">
        <v>552</v>
      </c>
      <c r="D778" s="103"/>
      <c r="E778" s="103"/>
      <c r="F778" s="103"/>
      <c r="G778" s="26"/>
      <c r="H778" s="26"/>
      <c r="I778" s="26"/>
      <c r="J778" s="26"/>
      <c r="K778" s="26"/>
      <c r="L778" s="105"/>
      <c r="M778" s="105"/>
      <c r="N778" s="105"/>
      <c r="O778" s="105"/>
      <c r="P778" s="105"/>
      <c r="Q778" s="26"/>
      <c r="R778" s="26"/>
      <c r="S778" s="26"/>
      <c r="T778" s="26"/>
      <c r="U778" s="26"/>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B779" s="103"/>
      <c r="C779" s="103"/>
      <c r="D779" s="103"/>
      <c r="E779" s="103"/>
      <c r="F779" s="103"/>
      <c r="G779" s="26"/>
      <c r="H779" s="26"/>
      <c r="I779" s="26"/>
      <c r="J779" s="26"/>
      <c r="K779" s="26"/>
      <c r="L779" s="105"/>
      <c r="M779" s="105"/>
      <c r="N779" s="105"/>
      <c r="O779" s="105"/>
      <c r="P779" s="105"/>
      <c r="Q779" s="26"/>
      <c r="R779" s="26"/>
      <c r="S779" s="26"/>
      <c r="T779" s="26"/>
      <c r="U779" s="26"/>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J780" s="1648" t="s">
        <v>481</v>
      </c>
      <c r="K780" s="1649"/>
      <c r="L780" s="1649"/>
      <c r="M780" s="1649"/>
      <c r="N780" s="1650"/>
      <c r="O780" s="1621" t="s">
        <v>548</v>
      </c>
      <c r="P780" s="1621"/>
      <c r="Q780" s="1621"/>
      <c r="R780" s="1621"/>
      <c r="S780" s="1621"/>
      <c r="T780" s="1621" t="s">
        <v>684</v>
      </c>
      <c r="U780" s="1621"/>
      <c r="V780" s="1621"/>
      <c r="W780" s="1621"/>
      <c r="X780" s="1621"/>
      <c r="Y780" s="1621" t="s">
        <v>549</v>
      </c>
      <c r="Z780" s="1621"/>
      <c r="AA780" s="1621"/>
      <c r="AB780" s="1621"/>
      <c r="AC780" s="16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J781" s="1651"/>
      <c r="K781" s="1652"/>
      <c r="L781" s="1652"/>
      <c r="M781" s="1652"/>
      <c r="N781" s="1653"/>
      <c r="O781" s="1621"/>
      <c r="P781" s="1621"/>
      <c r="Q781" s="1621"/>
      <c r="R781" s="1621"/>
      <c r="S781" s="1621"/>
      <c r="T781" s="1621"/>
      <c r="U781" s="1621"/>
      <c r="V781" s="1621"/>
      <c r="W781" s="1621"/>
      <c r="X781" s="1621"/>
      <c r="Y781" s="1621"/>
      <c r="Z781" s="1621"/>
      <c r="AA781" s="1621"/>
      <c r="AB781" s="1621"/>
      <c r="AC781" s="16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J782" s="1651"/>
      <c r="K782" s="1652"/>
      <c r="L782" s="1652"/>
      <c r="M782" s="1652"/>
      <c r="N782" s="1653"/>
      <c r="O782" s="1621"/>
      <c r="P782" s="1621"/>
      <c r="Q782" s="1621"/>
      <c r="R782" s="1621"/>
      <c r="S782" s="1621"/>
      <c r="T782" s="1621"/>
      <c r="U782" s="1621"/>
      <c r="V782" s="1621"/>
      <c r="W782" s="1621"/>
      <c r="X782" s="1621"/>
      <c r="Y782" s="1621"/>
      <c r="Z782" s="1621"/>
      <c r="AA782" s="1621"/>
      <c r="AB782" s="1621"/>
      <c r="AC782" s="16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J783" s="1654"/>
      <c r="K783" s="1655"/>
      <c r="L783" s="1655"/>
      <c r="M783" s="1655"/>
      <c r="N783" s="1656"/>
      <c r="O783" s="1621"/>
      <c r="P783" s="1621"/>
      <c r="Q783" s="1621"/>
      <c r="R783" s="1621"/>
      <c r="S783" s="1621"/>
      <c r="T783" s="1621"/>
      <c r="U783" s="1621"/>
      <c r="V783" s="1621"/>
      <c r="W783" s="1621"/>
      <c r="X783" s="1621"/>
      <c r="Y783" s="1621"/>
      <c r="Z783" s="1621"/>
      <c r="AA783" s="1621"/>
      <c r="AB783" s="1621"/>
      <c r="AC783" s="16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J784" s="1618"/>
      <c r="K784" s="1619"/>
      <c r="L784" s="1619"/>
      <c r="M784" s="1619"/>
      <c r="N784" s="1620"/>
      <c r="O784" s="1626"/>
      <c r="P784" s="1626"/>
      <c r="Q784" s="1626"/>
      <c r="R784" s="1626"/>
      <c r="S784" s="1626"/>
      <c r="T784" s="1617"/>
      <c r="U784" s="1617"/>
      <c r="V784" s="1617"/>
      <c r="W784" s="1617"/>
      <c r="X784" s="1617"/>
      <c r="Y784" s="1616">
        <f>T784*O784</f>
        <v>0</v>
      </c>
      <c r="Z784" s="1616"/>
      <c r="AA784" s="1616"/>
      <c r="AB784" s="1616"/>
      <c r="AC784" s="161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1:96" ht="12.75" customHeight="1">
      <c r="J785" s="1618"/>
      <c r="K785" s="1619"/>
      <c r="L785" s="1619"/>
      <c r="M785" s="1619"/>
      <c r="N785" s="1620"/>
      <c r="O785" s="1626"/>
      <c r="P785" s="1626"/>
      <c r="Q785" s="1626"/>
      <c r="R785" s="1626"/>
      <c r="S785" s="1626"/>
      <c r="T785" s="1617"/>
      <c r="U785" s="1617"/>
      <c r="V785" s="1617"/>
      <c r="W785" s="1617"/>
      <c r="X785" s="1617"/>
      <c r="Y785" s="1616">
        <f t="shared" ref="Y785:Y793" si="31">T785*O785</f>
        <v>0</v>
      </c>
      <c r="Z785" s="1616"/>
      <c r="AA785" s="1616"/>
      <c r="AB785" s="1616"/>
      <c r="AC785" s="161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1:96" ht="12.75" customHeight="1">
      <c r="J786" s="1618"/>
      <c r="K786" s="1619"/>
      <c r="L786" s="1619"/>
      <c r="M786" s="1619"/>
      <c r="N786" s="1620"/>
      <c r="O786" s="1626"/>
      <c r="P786" s="1626"/>
      <c r="Q786" s="1626"/>
      <c r="R786" s="1626"/>
      <c r="S786" s="1626"/>
      <c r="T786" s="1617"/>
      <c r="U786" s="1617"/>
      <c r="V786" s="1617"/>
      <c r="W786" s="1617"/>
      <c r="X786" s="1617"/>
      <c r="Y786" s="1616">
        <f t="shared" si="31"/>
        <v>0</v>
      </c>
      <c r="Z786" s="1616"/>
      <c r="AA786" s="1616"/>
      <c r="AB786" s="1616"/>
      <c r="AC786" s="161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1:96" ht="12.75" customHeight="1">
      <c r="J787" s="1618"/>
      <c r="K787" s="1619"/>
      <c r="L787" s="1619"/>
      <c r="M787" s="1619"/>
      <c r="N787" s="1620"/>
      <c r="O787" s="1626"/>
      <c r="P787" s="1626"/>
      <c r="Q787" s="1626"/>
      <c r="R787" s="1626"/>
      <c r="S787" s="1626"/>
      <c r="T787" s="1617"/>
      <c r="U787" s="1617"/>
      <c r="V787" s="1617"/>
      <c r="W787" s="1617"/>
      <c r="X787" s="1617"/>
      <c r="Y787" s="1616">
        <f t="shared" si="31"/>
        <v>0</v>
      </c>
      <c r="Z787" s="1616"/>
      <c r="AA787" s="1616"/>
      <c r="AB787" s="1616"/>
      <c r="AC787" s="161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1:96" ht="12.75" customHeight="1">
      <c r="J788" s="1618"/>
      <c r="K788" s="1619"/>
      <c r="L788" s="1619"/>
      <c r="M788" s="1619"/>
      <c r="N788" s="1620"/>
      <c r="O788" s="1626"/>
      <c r="P788" s="1626"/>
      <c r="Q788" s="1626"/>
      <c r="R788" s="1626"/>
      <c r="S788" s="1626"/>
      <c r="T788" s="1617"/>
      <c r="U788" s="1617"/>
      <c r="V788" s="1617"/>
      <c r="W788" s="1617"/>
      <c r="X788" s="1617"/>
      <c r="Y788" s="1616">
        <f t="shared" si="31"/>
        <v>0</v>
      </c>
      <c r="Z788" s="1616"/>
      <c r="AA788" s="1616"/>
      <c r="AB788" s="1616"/>
      <c r="AC788" s="161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1:96" ht="12.75" customHeight="1">
      <c r="J789" s="1618"/>
      <c r="K789" s="1619"/>
      <c r="L789" s="1619"/>
      <c r="M789" s="1619"/>
      <c r="N789" s="1620"/>
      <c r="O789" s="1626"/>
      <c r="P789" s="1626"/>
      <c r="Q789" s="1626"/>
      <c r="R789" s="1626"/>
      <c r="S789" s="1626"/>
      <c r="T789" s="1617"/>
      <c r="U789" s="1617"/>
      <c r="V789" s="1617"/>
      <c r="W789" s="1617"/>
      <c r="X789" s="1617"/>
      <c r="Y789" s="1616">
        <f t="shared" si="31"/>
        <v>0</v>
      </c>
      <c r="Z789" s="1616"/>
      <c r="AA789" s="1616"/>
      <c r="AB789" s="1616"/>
      <c r="AC789" s="161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1:96" ht="12.75" customHeight="1">
      <c r="J790" s="1618"/>
      <c r="K790" s="1619"/>
      <c r="L790" s="1619"/>
      <c r="M790" s="1619"/>
      <c r="N790" s="1620"/>
      <c r="O790" s="1626"/>
      <c r="P790" s="1626"/>
      <c r="Q790" s="1626"/>
      <c r="R790" s="1626"/>
      <c r="S790" s="1626"/>
      <c r="T790" s="1617"/>
      <c r="U790" s="1617"/>
      <c r="V790" s="1617"/>
      <c r="W790" s="1617"/>
      <c r="X790" s="1617"/>
      <c r="Y790" s="1616">
        <f t="shared" si="31"/>
        <v>0</v>
      </c>
      <c r="Z790" s="1616"/>
      <c r="AA790" s="1616"/>
      <c r="AB790" s="1616"/>
      <c r="AC790" s="161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1:96" ht="12.75" customHeight="1">
      <c r="J791" s="1618"/>
      <c r="K791" s="1619"/>
      <c r="L791" s="1619"/>
      <c r="M791" s="1619"/>
      <c r="N791" s="1620"/>
      <c r="O791" s="1626"/>
      <c r="P791" s="1626"/>
      <c r="Q791" s="1626"/>
      <c r="R791" s="1626"/>
      <c r="S791" s="1626"/>
      <c r="T791" s="1617"/>
      <c r="U791" s="1617"/>
      <c r="V791" s="1617"/>
      <c r="W791" s="1617"/>
      <c r="X791" s="1617"/>
      <c r="Y791" s="1616">
        <f t="shared" si="31"/>
        <v>0</v>
      </c>
      <c r="Z791" s="1616"/>
      <c r="AA791" s="1616"/>
      <c r="AB791" s="1616"/>
      <c r="AC791" s="161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1:96" ht="12.75" customHeight="1">
      <c r="J792" s="1618"/>
      <c r="K792" s="1619"/>
      <c r="L792" s="1619"/>
      <c r="M792" s="1619"/>
      <c r="N792" s="1620"/>
      <c r="O792" s="1626"/>
      <c r="P792" s="1626"/>
      <c r="Q792" s="1626"/>
      <c r="R792" s="1626"/>
      <c r="S792" s="1626"/>
      <c r="T792" s="1617"/>
      <c r="U792" s="1617"/>
      <c r="V792" s="1617"/>
      <c r="W792" s="1617"/>
      <c r="X792" s="1617"/>
      <c r="Y792" s="1616">
        <f t="shared" si="31"/>
        <v>0</v>
      </c>
      <c r="Z792" s="1616"/>
      <c r="AA792" s="1616"/>
      <c r="AB792" s="1616"/>
      <c r="AC792" s="161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1:96" ht="12.75" customHeight="1">
      <c r="J793" s="1618"/>
      <c r="K793" s="1619"/>
      <c r="L793" s="1619"/>
      <c r="M793" s="1619"/>
      <c r="N793" s="1620"/>
      <c r="O793" s="1626"/>
      <c r="P793" s="1626"/>
      <c r="Q793" s="1626"/>
      <c r="R793" s="1626"/>
      <c r="S793" s="1626"/>
      <c r="T793" s="1617"/>
      <c r="U793" s="1617"/>
      <c r="V793" s="1617"/>
      <c r="W793" s="1617"/>
      <c r="X793" s="1617"/>
      <c r="Y793" s="1616">
        <f t="shared" si="31"/>
        <v>0</v>
      </c>
      <c r="Z793" s="1616"/>
      <c r="AA793" s="1616"/>
      <c r="AB793" s="1616"/>
      <c r="AC793" s="161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1:96" ht="12.75" customHeight="1">
      <c r="J794" s="1769" t="s">
        <v>329</v>
      </c>
      <c r="K794" s="1770"/>
      <c r="L794" s="1770"/>
      <c r="M794" s="1770"/>
      <c r="N794" s="1771"/>
      <c r="O794" s="1874">
        <f>SUM(O784:S793)</f>
        <v>0</v>
      </c>
      <c r="P794" s="1874"/>
      <c r="Q794" s="1874"/>
      <c r="R794" s="1874"/>
      <c r="S794" s="1874"/>
      <c r="T794" s="1868" t="s">
        <v>328</v>
      </c>
      <c r="U794" s="1869"/>
      <c r="V794" s="1869"/>
      <c r="W794" s="1869"/>
      <c r="X794" s="1870"/>
      <c r="Y794" s="1627">
        <f>SUM(Y784:AC793)</f>
        <v>0</v>
      </c>
      <c r="Z794" s="1634"/>
      <c r="AA794" s="1634"/>
      <c r="AB794" s="1634"/>
      <c r="AC794" s="1635"/>
      <c r="AM794" s="72"/>
      <c r="AN794" s="65" t="s">
        <v>459</v>
      </c>
      <c r="AO794" s="65"/>
      <c r="AP794" s="65"/>
      <c r="AQ794" s="65"/>
      <c r="AR794" s="65"/>
      <c r="AS794" s="65"/>
      <c r="AT794" s="65"/>
      <c r="AU794" s="65"/>
      <c r="AV794" s="65"/>
      <c r="AW794" s="65"/>
      <c r="AX794" s="65"/>
      <c r="AY794" s="65"/>
      <c r="AZ794" s="65"/>
      <c r="BA794" s="1887" t="s">
        <v>912</v>
      </c>
      <c r="BB794" s="1888"/>
      <c r="BC794" s="72"/>
      <c r="BD794" s="72"/>
      <c r="BE794" s="72"/>
      <c r="BF794" s="65" t="s">
        <v>461</v>
      </c>
      <c r="BG794" s="65"/>
      <c r="BH794" s="65"/>
      <c r="BI794" s="65"/>
      <c r="BJ794" s="65"/>
      <c r="BK794" s="65"/>
      <c r="BL794" s="65"/>
      <c r="BM794" s="65"/>
      <c r="BN794" s="65"/>
      <c r="BO794" s="1884" t="str">
        <f>T202</f>
        <v>Alameda</v>
      </c>
      <c r="BP794" s="1885"/>
      <c r="BQ794" s="1885"/>
      <c r="BR794" s="1885"/>
      <c r="BS794" s="1885"/>
      <c r="BT794" s="1885"/>
      <c r="BU794" s="1886"/>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1:96" ht="12.75" customHeight="1">
      <c r="AM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1:96" s="65" customFormat="1" ht="12.75" customHeight="1">
      <c r="A796" s="17"/>
      <c r="B796" s="17"/>
      <c r="C796" s="17"/>
      <c r="D796" s="17"/>
      <c r="E796" s="17"/>
      <c r="F796" s="17"/>
      <c r="G796" s="17"/>
      <c r="H796" s="17"/>
      <c r="I796" s="17"/>
      <c r="J796" s="90"/>
      <c r="K796" s="91"/>
      <c r="L796" s="91"/>
      <c r="M796" s="91"/>
      <c r="N796" s="91"/>
      <c r="O796" s="91"/>
      <c r="P796" s="91"/>
      <c r="Q796" s="91"/>
      <c r="R796" s="91"/>
      <c r="S796" s="91"/>
      <c r="T796" s="91"/>
      <c r="U796" s="91"/>
      <c r="V796" s="91"/>
      <c r="W796" s="91"/>
      <c r="X796" s="100" t="s">
        <v>738</v>
      </c>
      <c r="Y796" s="1742">
        <f>P749+Y774+Y794</f>
        <v>58127</v>
      </c>
      <c r="Z796" s="1742"/>
      <c r="AA796" s="1742"/>
      <c r="AB796" s="1742"/>
      <c r="AC796" s="1742"/>
      <c r="AD796" s="17"/>
      <c r="AE796" s="17"/>
      <c r="AF796" s="17"/>
      <c r="AG796" s="17"/>
      <c r="AH796" s="17"/>
      <c r="AI796" s="17"/>
      <c r="AJ796" s="17"/>
      <c r="AK796" s="17"/>
      <c r="AL796" s="17"/>
      <c r="AM796" s="66"/>
      <c r="AN796" s="66"/>
      <c r="AO796" s="31"/>
      <c r="AP796" s="31"/>
      <c r="AQ796" s="31"/>
      <c r="AR796" s="31"/>
      <c r="AS796" s="31"/>
      <c r="BA796" s="120" t="s">
        <v>912</v>
      </c>
      <c r="BC796" s="68"/>
      <c r="BD796" s="68"/>
      <c r="BE796" s="68"/>
      <c r="BF796" s="68"/>
      <c r="BG796" s="68"/>
    </row>
    <row r="797" spans="1:96" s="65" customFormat="1" ht="12.75" customHeight="1">
      <c r="A797" s="17"/>
      <c r="B797" s="17"/>
      <c r="C797" s="17"/>
      <c r="D797" s="17"/>
      <c r="E797" s="17"/>
      <c r="F797" s="17"/>
      <c r="G797" s="17"/>
      <c r="H797" s="17"/>
      <c r="I797" s="17"/>
      <c r="J797" s="93"/>
      <c r="K797" s="94"/>
      <c r="L797" s="94"/>
      <c r="M797" s="94"/>
      <c r="N797" s="94"/>
      <c r="O797" s="94"/>
      <c r="P797" s="94"/>
      <c r="Q797" s="94"/>
      <c r="R797" s="94"/>
      <c r="S797" s="94"/>
      <c r="T797" s="94"/>
      <c r="U797" s="94"/>
      <c r="V797" s="94"/>
      <c r="W797" s="94"/>
      <c r="X797" s="276" t="s">
        <v>739</v>
      </c>
      <c r="Y797" s="1742">
        <f>(P749+Y774+Y794)*12</f>
        <v>697524</v>
      </c>
      <c r="Z797" s="1742"/>
      <c r="AA797" s="1742"/>
      <c r="AB797" s="1742"/>
      <c r="AC797" s="1742"/>
      <c r="AD797" s="17"/>
      <c r="AE797" s="17"/>
      <c r="AF797" s="17"/>
      <c r="AG797" s="17"/>
      <c r="AH797" s="17"/>
      <c r="AI797" s="17"/>
      <c r="AJ797" s="17"/>
      <c r="AK797" s="17"/>
      <c r="AL797" s="17"/>
      <c r="AM797" s="66"/>
      <c r="AN797" s="66"/>
      <c r="AO797" s="31"/>
      <c r="AP797" s="31"/>
      <c r="AQ797" s="31"/>
      <c r="AR797" s="31"/>
      <c r="AS797" s="31"/>
      <c r="BA797" s="120" t="s">
        <v>911</v>
      </c>
      <c r="BB797" s="67">
        <v>0.04</v>
      </c>
      <c r="BC797" s="68"/>
      <c r="BD797" s="68"/>
      <c r="BE797" s="68"/>
      <c r="BF797" s="68"/>
      <c r="BG797" s="68"/>
      <c r="BI797" s="67">
        <v>0.09</v>
      </c>
      <c r="BO797" s="121"/>
      <c r="BP797" s="121"/>
      <c r="BQ797" s="121"/>
      <c r="BR797" s="121"/>
      <c r="BS797" s="121"/>
      <c r="BT797" s="121"/>
      <c r="BU797" s="121"/>
      <c r="BV797" s="121"/>
      <c r="BW797" s="121"/>
      <c r="BX797" s="121"/>
      <c r="BY797" s="121"/>
      <c r="BZ797" s="121"/>
      <c r="CA797" s="121"/>
      <c r="CB797" s="121"/>
      <c r="CC797" s="121"/>
      <c r="CD797" s="121"/>
      <c r="CE797" s="121"/>
      <c r="CF797" s="121"/>
      <c r="CG797" s="121"/>
      <c r="CH797" s="121"/>
      <c r="CI797" s="121"/>
      <c r="CJ797" s="121"/>
      <c r="CK797" s="121"/>
      <c r="CL797" s="121"/>
      <c r="CM797" s="121"/>
      <c r="CN797" s="121"/>
      <c r="CO797" s="121"/>
      <c r="CP797" s="121"/>
      <c r="CQ797" s="121"/>
      <c r="CR797" s="121"/>
    </row>
    <row r="798" spans="1:96" s="65" customFormat="1" ht="12.75" customHeight="1">
      <c r="A798" s="17"/>
      <c r="B798" s="63"/>
      <c r="C798" s="17"/>
      <c r="D798" s="17"/>
      <c r="E798" s="17"/>
      <c r="F798" s="17"/>
      <c r="G798" s="17"/>
      <c r="H798" s="17"/>
      <c r="I798" s="17"/>
      <c r="J798" s="17"/>
      <c r="K798" s="17"/>
      <c r="L798" s="17"/>
      <c r="M798" s="17"/>
      <c r="N798" s="17"/>
      <c r="O798" s="17"/>
      <c r="P798" s="17"/>
      <c r="Q798" s="17"/>
      <c r="R798" s="17"/>
      <c r="S798" s="17"/>
      <c r="T798" s="17"/>
      <c r="U798" s="17"/>
      <c r="V798" s="17"/>
      <c r="W798" s="17"/>
      <c r="X798" s="23"/>
      <c r="Y798" s="23"/>
      <c r="Z798" s="23"/>
      <c r="AA798" s="23"/>
      <c r="AB798" s="23"/>
      <c r="AC798" s="23"/>
      <c r="AD798" s="23"/>
      <c r="AE798" s="17"/>
      <c r="AF798" s="17"/>
      <c r="AG798" s="17"/>
      <c r="AH798" s="17"/>
      <c r="AI798" s="17"/>
      <c r="AJ798" s="17"/>
      <c r="AK798" s="17"/>
      <c r="AL798" s="17"/>
      <c r="AM798" s="66"/>
      <c r="AN798" s="66"/>
      <c r="AO798" s="31"/>
      <c r="AP798" s="31"/>
      <c r="AQ798" s="31"/>
      <c r="AR798" s="31"/>
      <c r="AS798" s="31"/>
      <c r="BA798" s="120"/>
      <c r="BB798" s="67"/>
      <c r="BC798" s="68"/>
      <c r="BD798" s="68"/>
      <c r="BE798" s="68"/>
      <c r="BF798" s="68"/>
      <c r="BG798" s="68"/>
      <c r="BI798" s="67"/>
      <c r="BO798" s="121"/>
      <c r="BP798" s="121"/>
      <c r="BQ798" s="121"/>
      <c r="BR798" s="121"/>
      <c r="BS798" s="121"/>
      <c r="BT798" s="121"/>
      <c r="BU798" s="121"/>
      <c r="BV798" s="121"/>
      <c r="BW798" s="121"/>
      <c r="BX798" s="121"/>
      <c r="BY798" s="121"/>
      <c r="BZ798" s="121"/>
      <c r="CA798" s="121"/>
      <c r="CB798" s="121"/>
      <c r="CC798" s="121"/>
      <c r="CD798" s="121"/>
      <c r="CE798" s="121"/>
      <c r="CF798" s="121"/>
      <c r="CG798" s="121"/>
      <c r="CH798" s="121"/>
      <c r="CI798" s="121"/>
      <c r="CJ798" s="121"/>
      <c r="CK798" s="121"/>
      <c r="CL798" s="121"/>
      <c r="CM798" s="121"/>
      <c r="CN798" s="121"/>
      <c r="CO798" s="121"/>
      <c r="CP798" s="121"/>
      <c r="CQ798" s="121"/>
      <c r="CR798" s="121"/>
    </row>
    <row r="799" spans="1:96" s="65" customFormat="1" ht="12.75" customHeight="1">
      <c r="A799" s="63" t="s">
        <v>746</v>
      </c>
      <c r="B799" s="63"/>
      <c r="C799" s="63" t="s">
        <v>311</v>
      </c>
      <c r="D799" s="17"/>
      <c r="E799" s="17"/>
      <c r="F799" s="17"/>
      <c r="G799" s="17"/>
      <c r="H799" s="17"/>
      <c r="I799" s="17"/>
      <c r="J799" s="17"/>
      <c r="K799" s="17"/>
      <c r="L799" s="17"/>
      <c r="M799" s="17"/>
      <c r="N799" s="17"/>
      <c r="O799" s="17"/>
      <c r="P799" s="17"/>
      <c r="Q799" s="17"/>
      <c r="R799" s="17"/>
      <c r="S799" s="17"/>
      <c r="T799" s="17"/>
      <c r="U799" s="17"/>
      <c r="V799" s="17"/>
      <c r="W799" s="17"/>
      <c r="X799" s="23"/>
      <c r="Y799" s="23"/>
      <c r="Z799" s="23"/>
      <c r="AA799" s="23"/>
      <c r="AB799" s="23"/>
      <c r="AC799" s="23"/>
      <c r="AD799" s="23"/>
      <c r="AE799" s="17"/>
      <c r="AF799" s="17"/>
      <c r="AG799" s="17"/>
      <c r="AH799" s="17"/>
      <c r="AI799" s="17"/>
      <c r="AJ799" s="17"/>
      <c r="AK799" s="17"/>
      <c r="AL799" s="17"/>
      <c r="AM799" s="66"/>
      <c r="AN799" s="66"/>
      <c r="AO799" s="31"/>
      <c r="AP799" s="31"/>
      <c r="AQ799" s="31"/>
      <c r="AR799" s="31"/>
      <c r="AS799" s="31"/>
      <c r="BA799" s="120" t="s">
        <v>912</v>
      </c>
      <c r="BB799" s="67"/>
      <c r="BC799" s="68"/>
      <c r="BD799" s="68"/>
      <c r="BE799" s="68"/>
      <c r="BF799" s="68"/>
      <c r="BG799" s="68"/>
      <c r="BI799" s="67"/>
      <c r="BO799" s="121"/>
      <c r="BP799" s="121"/>
      <c r="BQ799" s="121"/>
      <c r="BR799" s="121"/>
      <c r="BS799" s="121"/>
      <c r="BT799" s="121"/>
      <c r="BU799" s="121"/>
      <c r="BV799" s="121"/>
      <c r="BW799" s="121"/>
      <c r="BX799" s="121"/>
      <c r="BY799" s="121"/>
      <c r="BZ799" s="121"/>
      <c r="CA799" s="121"/>
      <c r="CB799" s="121"/>
      <c r="CC799" s="121"/>
      <c r="CD799" s="121"/>
      <c r="CE799" s="121"/>
      <c r="CF799" s="121"/>
      <c r="CG799" s="121"/>
      <c r="CH799" s="121"/>
      <c r="CI799" s="121"/>
      <c r="CJ799" s="121"/>
      <c r="CK799" s="121"/>
      <c r="CL799" s="121"/>
      <c r="CM799" s="121"/>
      <c r="CN799" s="121"/>
      <c r="CO799" s="121"/>
      <c r="CP799" s="121"/>
      <c r="CQ799" s="121"/>
      <c r="CR799" s="121"/>
    </row>
    <row r="800" spans="1:96" s="65" customFormat="1" ht="12.75" customHeight="1">
      <c r="A800" s="63"/>
      <c r="B800" s="63"/>
      <c r="C800" s="611" t="s">
        <v>1344</v>
      </c>
      <c r="D800" s="17"/>
      <c r="E800" s="17"/>
      <c r="F800" s="17"/>
      <c r="G800" s="17"/>
      <c r="H800" s="17"/>
      <c r="I800" s="17"/>
      <c r="J800" s="17"/>
      <c r="K800" s="17"/>
      <c r="L800" s="17"/>
      <c r="M800" s="17"/>
      <c r="N800" s="17"/>
      <c r="O800" s="17"/>
      <c r="P800" s="17"/>
      <c r="Q800" s="17"/>
      <c r="R800" s="17"/>
      <c r="S800" s="17"/>
      <c r="T800" s="17"/>
      <c r="U800" s="17"/>
      <c r="V800" s="17"/>
      <c r="W800" s="17"/>
      <c r="X800" s="23"/>
      <c r="Y800" s="23"/>
      <c r="Z800" s="23"/>
      <c r="AA800" s="23"/>
      <c r="AB800" s="23"/>
      <c r="AC800" s="23"/>
      <c r="AD800" s="23"/>
      <c r="AE800" s="17"/>
      <c r="AF800" s="17"/>
      <c r="AG800" s="17"/>
      <c r="AH800" s="17"/>
      <c r="AI800" s="17"/>
      <c r="AJ800" s="17"/>
      <c r="AK800" s="17"/>
      <c r="AL800" s="17"/>
      <c r="AM800" s="66"/>
      <c r="AN800" s="66"/>
      <c r="AO800" s="31"/>
      <c r="AP800" s="31"/>
      <c r="AQ800" s="31"/>
      <c r="AR800" s="31"/>
      <c r="AS800" s="31"/>
      <c r="BA800" s="120"/>
      <c r="BB800" s="67"/>
      <c r="BC800" s="68"/>
      <c r="BD800" s="68"/>
      <c r="BE800" s="68"/>
      <c r="BF800" s="68"/>
      <c r="BG800" s="68"/>
      <c r="BI800" s="67"/>
      <c r="BO800" s="121"/>
      <c r="BP800" s="121"/>
      <c r="BQ800" s="121"/>
      <c r="BR800" s="121"/>
      <c r="BS800" s="121"/>
      <c r="BT800" s="121"/>
      <c r="BU800" s="121"/>
      <c r="BV800" s="121"/>
      <c r="BW800" s="121"/>
      <c r="BX800" s="121"/>
      <c r="BY800" s="121"/>
      <c r="BZ800" s="121"/>
      <c r="CA800" s="121"/>
      <c r="CB800" s="121"/>
      <c r="CC800" s="121"/>
      <c r="CD800" s="121"/>
      <c r="CE800" s="121"/>
      <c r="CF800" s="121"/>
      <c r="CG800" s="121"/>
      <c r="CH800" s="121"/>
      <c r="CI800" s="121"/>
      <c r="CJ800" s="121"/>
      <c r="CK800" s="121"/>
      <c r="CL800" s="121"/>
      <c r="CM800" s="121"/>
      <c r="CN800" s="121"/>
      <c r="CO800" s="121"/>
      <c r="CP800" s="121"/>
      <c r="CQ800" s="121"/>
      <c r="CR800" s="121"/>
    </row>
    <row r="801" spans="1:96" s="65" customFormat="1" ht="12.75" customHeight="1">
      <c r="A801" s="17"/>
      <c r="B801" s="63"/>
      <c r="C801" s="17"/>
      <c r="D801" s="17"/>
      <c r="E801" s="17"/>
      <c r="F801" s="17"/>
      <c r="G801" s="17"/>
      <c r="H801" s="17"/>
      <c r="I801" s="17"/>
      <c r="J801" s="17"/>
      <c r="K801" s="17"/>
      <c r="L801" s="17"/>
      <c r="M801" s="17"/>
      <c r="N801" s="17"/>
      <c r="O801" s="17"/>
      <c r="P801" s="17"/>
      <c r="Q801" s="17"/>
      <c r="R801" s="17"/>
      <c r="S801" s="17"/>
      <c r="T801" s="17"/>
      <c r="U801" s="17"/>
      <c r="V801" s="17"/>
      <c r="W801" s="17"/>
      <c r="X801" s="23"/>
      <c r="Y801" s="23"/>
      <c r="Z801" s="23"/>
      <c r="AA801" s="23"/>
      <c r="AB801" s="23"/>
      <c r="AC801" s="23"/>
      <c r="AD801" s="23"/>
      <c r="AE801" s="17"/>
      <c r="AF801" s="17"/>
      <c r="AG801" s="17"/>
      <c r="AH801" s="17"/>
      <c r="AI801" s="17"/>
      <c r="AJ801" s="17"/>
      <c r="AK801" s="17"/>
      <c r="AL801" s="17"/>
      <c r="AR801" s="31"/>
      <c r="AS801" s="31"/>
      <c r="BC801" s="68" t="s">
        <v>2230</v>
      </c>
      <c r="BD801" s="68"/>
      <c r="BE801" s="68"/>
      <c r="BF801" s="68"/>
      <c r="BG801" s="68"/>
      <c r="BJ801" s="65" t="s">
        <v>2231</v>
      </c>
      <c r="BO801" s="121"/>
      <c r="BP801" s="121"/>
      <c r="BQ801" s="121"/>
      <c r="BR801" s="121"/>
      <c r="BS801" s="121"/>
      <c r="BT801" s="121"/>
      <c r="BU801" s="121"/>
      <c r="BV801" s="121"/>
      <c r="BW801" s="121"/>
      <c r="BX801" s="121"/>
      <c r="BY801" s="121"/>
      <c r="BZ801" s="121"/>
      <c r="CA801" s="121"/>
      <c r="CB801" s="121"/>
      <c r="CC801" s="121"/>
      <c r="CD801" s="121"/>
      <c r="CE801" s="121"/>
      <c r="CF801" s="121"/>
      <c r="CG801" s="121"/>
      <c r="CH801" s="121"/>
      <c r="CI801" s="121"/>
      <c r="CJ801" s="121"/>
      <c r="CK801" s="121"/>
      <c r="CL801" s="121"/>
      <c r="CM801" s="121"/>
      <c r="CN801" s="121"/>
      <c r="CO801" s="121"/>
      <c r="CP801" s="121"/>
      <c r="CQ801" s="121"/>
      <c r="CR801" s="121"/>
    </row>
    <row r="802" spans="1:96" s="65" customFormat="1" ht="12.75" customHeight="1">
      <c r="A802" s="17"/>
      <c r="B802" s="17"/>
      <c r="C802" s="17"/>
      <c r="D802" s="17"/>
      <c r="E802" s="17"/>
      <c r="F802" s="17"/>
      <c r="G802" s="17"/>
      <c r="H802" s="90" t="s">
        <v>188</v>
      </c>
      <c r="I802" s="91"/>
      <c r="J802" s="91"/>
      <c r="K802" s="91"/>
      <c r="L802" s="91"/>
      <c r="M802" s="91"/>
      <c r="N802" s="91"/>
      <c r="O802" s="91"/>
      <c r="P802" s="91"/>
      <c r="Q802" s="91"/>
      <c r="R802" s="91"/>
      <c r="S802" s="91"/>
      <c r="T802" s="91"/>
      <c r="U802" s="91"/>
      <c r="V802" s="91"/>
      <c r="W802" s="91"/>
      <c r="X802" s="91"/>
      <c r="Y802" s="91"/>
      <c r="Z802" s="1875">
        <f>[4]EVERYTHING!$Q$49</f>
        <v>28</v>
      </c>
      <c r="AA802" s="1876"/>
      <c r="AB802" s="1876"/>
      <c r="AC802" s="1876"/>
      <c r="AD802" s="1876"/>
      <c r="AE802" s="1877"/>
      <c r="AF802" s="17"/>
      <c r="AG802" s="17"/>
      <c r="AH802" s="17"/>
      <c r="AI802" s="17"/>
      <c r="AJ802" s="17"/>
      <c r="AK802" s="17"/>
      <c r="AL802" s="17"/>
      <c r="AR802" s="31"/>
      <c r="AS802" s="31"/>
      <c r="BC802" s="68"/>
      <c r="BD802" s="68"/>
      <c r="BE802" s="68"/>
      <c r="BF802" s="69"/>
      <c r="BG802" s="69"/>
      <c r="BH802" s="70"/>
      <c r="BI802" s="70"/>
      <c r="BJ802" s="70"/>
      <c r="BK802" s="70"/>
      <c r="BL802" s="70"/>
      <c r="BM802" s="70"/>
      <c r="BN802" s="70"/>
      <c r="BO802" s="121"/>
      <c r="BP802" s="121"/>
      <c r="BQ802" s="121"/>
      <c r="BR802" s="121"/>
      <c r="BS802" s="121"/>
      <c r="BT802" s="121"/>
      <c r="BU802" s="121"/>
      <c r="BV802" s="121"/>
      <c r="BW802" s="121"/>
      <c r="BX802" s="121"/>
      <c r="BY802" s="121"/>
      <c r="BZ802" s="121"/>
      <c r="CA802" s="121"/>
      <c r="CB802" s="121"/>
      <c r="CC802" s="121"/>
      <c r="CD802" s="121"/>
      <c r="CE802" s="121"/>
      <c r="CF802" s="121"/>
      <c r="CG802" s="121"/>
      <c r="CH802" s="121"/>
      <c r="CI802" s="121"/>
      <c r="CJ802" s="121"/>
      <c r="CK802" s="121"/>
      <c r="CL802" s="121"/>
      <c r="CM802" s="121"/>
      <c r="CN802" s="121"/>
      <c r="CO802" s="121"/>
      <c r="CP802" s="121"/>
      <c r="CQ802" s="121"/>
      <c r="CR802" s="121"/>
    </row>
    <row r="803" spans="1:96" s="65" customFormat="1" ht="12.75" customHeight="1">
      <c r="A803" s="17"/>
      <c r="B803" s="17"/>
      <c r="C803" s="17"/>
      <c r="D803" s="17"/>
      <c r="E803" s="17"/>
      <c r="F803" s="17"/>
      <c r="G803" s="17"/>
      <c r="H803" s="90" t="s">
        <v>189</v>
      </c>
      <c r="I803" s="91"/>
      <c r="J803" s="91"/>
      <c r="K803" s="91"/>
      <c r="L803" s="91"/>
      <c r="M803" s="91"/>
      <c r="N803" s="91"/>
      <c r="O803" s="91"/>
      <c r="P803" s="91"/>
      <c r="Q803" s="91"/>
      <c r="R803" s="91"/>
      <c r="S803" s="91"/>
      <c r="T803" s="91"/>
      <c r="U803" s="91"/>
      <c r="V803" s="91"/>
      <c r="W803" s="91"/>
      <c r="X803" s="91"/>
      <c r="Y803" s="91"/>
      <c r="Z803" s="1878" t="s">
        <v>2259</v>
      </c>
      <c r="AA803" s="1876"/>
      <c r="AB803" s="1876"/>
      <c r="AC803" s="1876"/>
      <c r="AD803" s="1876"/>
      <c r="AE803" s="1877"/>
      <c r="AF803" s="17"/>
      <c r="AG803" s="17"/>
      <c r="AH803" s="17"/>
      <c r="AI803" s="17"/>
      <c r="AJ803" s="17"/>
      <c r="AK803" s="17"/>
      <c r="AL803" s="17"/>
      <c r="AR803" s="31"/>
      <c r="AS803" s="31"/>
      <c r="AT803" s="70"/>
      <c r="AU803" s="70"/>
      <c r="AV803" s="70"/>
      <c r="AW803" s="70"/>
      <c r="AX803" s="70"/>
      <c r="AY803" s="70"/>
      <c r="AZ803" s="70"/>
      <c r="BA803" s="70"/>
      <c r="BB803" s="70"/>
      <c r="BC803" s="122" t="s">
        <v>460</v>
      </c>
      <c r="BD803" s="123" t="s">
        <v>400</v>
      </c>
      <c r="BE803" s="123" t="s">
        <v>740</v>
      </c>
      <c r="BF803" s="123" t="s">
        <v>741</v>
      </c>
      <c r="BG803" s="123" t="s">
        <v>254</v>
      </c>
      <c r="BH803" s="70"/>
      <c r="BI803" s="70"/>
      <c r="BJ803" s="122" t="s">
        <v>460</v>
      </c>
      <c r="BK803" s="123" t="s">
        <v>400</v>
      </c>
      <c r="BL803" s="123" t="s">
        <v>740</v>
      </c>
      <c r="BM803" s="123" t="s">
        <v>741</v>
      </c>
      <c r="BN803" s="123" t="s">
        <v>254</v>
      </c>
      <c r="BO803" s="121"/>
      <c r="BP803" s="121"/>
      <c r="BQ803" s="121"/>
      <c r="BR803" s="121"/>
      <c r="BS803" s="121"/>
      <c r="BT803" s="121"/>
      <c r="BU803" s="121"/>
      <c r="BV803" s="121"/>
      <c r="BW803" s="121"/>
      <c r="BX803" s="121"/>
      <c r="BY803" s="121"/>
      <c r="BZ803" s="121"/>
      <c r="CA803" s="121"/>
      <c r="CB803" s="121"/>
      <c r="CC803" s="121"/>
      <c r="CD803" s="121"/>
      <c r="CE803" s="121"/>
      <c r="CF803" s="121"/>
      <c r="CG803" s="121"/>
      <c r="CH803" s="121"/>
      <c r="CI803" s="121"/>
      <c r="CJ803" s="121"/>
      <c r="CK803" s="121"/>
      <c r="CL803" s="121"/>
      <c r="CM803" s="121"/>
      <c r="CN803" s="121"/>
      <c r="CO803" s="121"/>
      <c r="CP803" s="121"/>
      <c r="CQ803" s="121"/>
      <c r="CR803" s="121"/>
    </row>
    <row r="804" spans="1:96" s="9" customFormat="1" ht="12.75" customHeight="1">
      <c r="A804" s="17"/>
      <c r="B804" s="17"/>
      <c r="C804" s="17"/>
      <c r="D804" s="17"/>
      <c r="E804" s="17"/>
      <c r="F804" s="17"/>
      <c r="G804" s="17"/>
      <c r="H804" s="90" t="s">
        <v>582</v>
      </c>
      <c r="I804" s="91"/>
      <c r="J804" s="91"/>
      <c r="K804" s="91"/>
      <c r="L804" s="91"/>
      <c r="M804" s="91"/>
      <c r="N804" s="91"/>
      <c r="O804" s="91"/>
      <c r="P804" s="91"/>
      <c r="Q804" s="91"/>
      <c r="R804" s="91"/>
      <c r="S804" s="91"/>
      <c r="T804" s="91"/>
      <c r="U804" s="91"/>
      <c r="V804" s="91"/>
      <c r="W804" s="91"/>
      <c r="X804" s="91"/>
      <c r="Y804" s="91"/>
      <c r="Z804" s="1896" t="s">
        <v>2260</v>
      </c>
      <c r="AA804" s="1897"/>
      <c r="AB804" s="1897"/>
      <c r="AC804" s="1897"/>
      <c r="AD804" s="1897"/>
      <c r="AE804" s="1898"/>
      <c r="AF804" s="17"/>
      <c r="AG804" s="17"/>
      <c r="AH804" s="17"/>
      <c r="AI804" s="17"/>
      <c r="AJ804" s="17"/>
      <c r="AK804" s="17"/>
      <c r="AL804" s="17"/>
      <c r="AR804" s="31"/>
      <c r="AS804" s="31"/>
      <c r="AT804" s="70"/>
      <c r="AU804" s="70"/>
      <c r="AV804" s="70"/>
      <c r="AW804" s="70"/>
      <c r="AX804" s="70"/>
      <c r="AY804" s="70"/>
      <c r="AZ804" s="70"/>
      <c r="BA804" s="70"/>
      <c r="BB804" s="48" t="s">
        <v>463</v>
      </c>
      <c r="BC804" s="945">
        <v>353748</v>
      </c>
      <c r="BD804" s="945">
        <v>407868</v>
      </c>
      <c r="BE804" s="945">
        <v>492000</v>
      </c>
      <c r="BF804" s="945">
        <v>629760</v>
      </c>
      <c r="BG804" s="945">
        <v>701592</v>
      </c>
      <c r="BH804" s="70"/>
      <c r="BI804" s="48" t="s">
        <v>463</v>
      </c>
      <c r="BJ804" s="945">
        <v>307732</v>
      </c>
      <c r="BK804" s="945">
        <v>354812</v>
      </c>
      <c r="BL804" s="945">
        <v>428000</v>
      </c>
      <c r="BM804" s="945">
        <v>547840</v>
      </c>
      <c r="BN804" s="945">
        <v>610328</v>
      </c>
      <c r="BO804" s="75"/>
      <c r="BP804" s="75"/>
      <c r="BQ804" s="75"/>
      <c r="BR804" s="75"/>
      <c r="BS804" s="75"/>
      <c r="BT804" s="75"/>
      <c r="BU804" s="75"/>
      <c r="BV804" s="75"/>
      <c r="BW804" s="75"/>
      <c r="BX804" s="75"/>
      <c r="BY804" s="75"/>
      <c r="BZ804" s="75"/>
      <c r="CA804" s="75"/>
      <c r="CB804" s="75"/>
      <c r="CC804" s="75"/>
      <c r="CD804" s="75"/>
      <c r="CE804" s="75"/>
      <c r="CF804" s="75"/>
      <c r="CG804" s="75"/>
      <c r="CH804" s="75"/>
      <c r="CI804" s="75"/>
      <c r="CJ804" s="75"/>
      <c r="CK804" s="75"/>
      <c r="CL804" s="75"/>
      <c r="CM804" s="75"/>
      <c r="CN804" s="75"/>
      <c r="CO804" s="75"/>
      <c r="CP804" s="75"/>
      <c r="CQ804" s="75"/>
      <c r="CR804" s="75"/>
    </row>
    <row r="805" spans="1:96" s="9" customFormat="1" ht="12.75" customHeight="1">
      <c r="A805" s="17"/>
      <c r="B805" s="17"/>
      <c r="C805" s="17"/>
      <c r="D805" s="17"/>
      <c r="E805" s="17"/>
      <c r="F805" s="17"/>
      <c r="G805" s="17"/>
      <c r="H805" s="90"/>
      <c r="I805" s="91"/>
      <c r="J805" s="91"/>
      <c r="K805" s="91"/>
      <c r="L805" s="91"/>
      <c r="M805" s="91"/>
      <c r="N805" s="91"/>
      <c r="O805" s="91"/>
      <c r="P805" s="91"/>
      <c r="Q805" s="91"/>
      <c r="R805" s="91"/>
      <c r="S805" s="91"/>
      <c r="T805" s="91"/>
      <c r="U805" s="91"/>
      <c r="V805" s="91"/>
      <c r="W805" s="91"/>
      <c r="X805" s="91"/>
      <c r="Y805" s="99" t="s">
        <v>236</v>
      </c>
      <c r="Z805" s="1899">
        <f>'Subsidy Contract Calculation'!I30</f>
        <v>395724</v>
      </c>
      <c r="AA805" s="1900"/>
      <c r="AB805" s="1900"/>
      <c r="AC805" s="1900"/>
      <c r="AD805" s="1900"/>
      <c r="AE805" s="1901"/>
      <c r="AF805" s="17"/>
      <c r="AG805" s="17"/>
      <c r="AH805" s="17"/>
      <c r="AI805" s="17"/>
      <c r="AJ805" s="17"/>
      <c r="AK805" s="17"/>
      <c r="AL805" s="17"/>
      <c r="AR805" s="31"/>
      <c r="AS805" s="31"/>
      <c r="AT805" s="70"/>
      <c r="AU805" s="70"/>
      <c r="AV805" s="70"/>
      <c r="AW805" s="70"/>
      <c r="AX805" s="70"/>
      <c r="AY805" s="70"/>
      <c r="AZ805" s="70"/>
      <c r="BA805" s="70"/>
      <c r="BB805" s="48" t="s">
        <v>464</v>
      </c>
      <c r="BC805" s="943">
        <v>261141</v>
      </c>
      <c r="BD805" s="943">
        <v>301093</v>
      </c>
      <c r="BE805" s="943">
        <v>363200</v>
      </c>
      <c r="BF805" s="943">
        <v>464896</v>
      </c>
      <c r="BG805" s="943">
        <v>517923</v>
      </c>
      <c r="BH805" s="70"/>
      <c r="BI805" s="48" t="s">
        <v>464</v>
      </c>
      <c r="BJ805" s="943">
        <v>230655</v>
      </c>
      <c r="BK805" s="943">
        <v>265943</v>
      </c>
      <c r="BL805" s="943">
        <v>320800</v>
      </c>
      <c r="BM805" s="943">
        <v>410624</v>
      </c>
      <c r="BN805" s="943">
        <v>457461</v>
      </c>
      <c r="BO805" s="75"/>
      <c r="BP805" s="75"/>
      <c r="BQ805" s="75"/>
      <c r="BR805" s="75"/>
      <c r="BS805" s="75"/>
      <c r="BT805" s="75"/>
      <c r="BU805" s="75"/>
      <c r="BV805" s="75"/>
      <c r="BW805" s="75"/>
      <c r="BX805" s="75"/>
      <c r="BY805" s="75"/>
      <c r="BZ805" s="75"/>
      <c r="CA805" s="75"/>
      <c r="CB805" s="75"/>
      <c r="CC805" s="75"/>
      <c r="CD805" s="75"/>
      <c r="CE805" s="75"/>
      <c r="CF805" s="75"/>
      <c r="CG805" s="75"/>
      <c r="CH805" s="75"/>
      <c r="CI805" s="75"/>
      <c r="CJ805" s="75"/>
      <c r="CK805" s="75"/>
      <c r="CL805" s="75"/>
      <c r="CM805" s="75"/>
      <c r="CN805" s="75"/>
      <c r="CO805" s="75"/>
      <c r="CP805" s="75"/>
      <c r="CQ805" s="75"/>
      <c r="CR805" s="75"/>
    </row>
    <row r="806" spans="1:96" s="9" customFormat="1"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23"/>
      <c r="Y806" s="23"/>
      <c r="Z806" s="23"/>
      <c r="AA806" s="23"/>
      <c r="AB806" s="23"/>
      <c r="AC806" s="23"/>
      <c r="AD806" s="23"/>
      <c r="AE806" s="17"/>
      <c r="AF806" s="17"/>
      <c r="AG806" s="17"/>
      <c r="AH806" s="17"/>
      <c r="AI806" s="17"/>
      <c r="AJ806" s="17"/>
      <c r="AK806" s="17"/>
      <c r="AL806" s="17"/>
      <c r="AR806" s="31"/>
      <c r="AS806" s="31"/>
      <c r="AT806" s="70"/>
      <c r="AU806" s="70"/>
      <c r="AV806" s="70"/>
      <c r="AW806" s="70"/>
      <c r="AX806" s="70"/>
      <c r="AY806" s="70"/>
      <c r="AZ806" s="70"/>
      <c r="BA806" s="70"/>
      <c r="BB806" s="48" t="s">
        <v>795</v>
      </c>
      <c r="BC806" s="945">
        <v>261141</v>
      </c>
      <c r="BD806" s="945">
        <v>301093</v>
      </c>
      <c r="BE806" s="945">
        <v>363200</v>
      </c>
      <c r="BF806" s="945">
        <v>464896</v>
      </c>
      <c r="BG806" s="945">
        <v>517923</v>
      </c>
      <c r="BH806" s="70"/>
      <c r="BI806" s="48" t="s">
        <v>795</v>
      </c>
      <c r="BJ806" s="945">
        <v>230655</v>
      </c>
      <c r="BK806" s="945">
        <v>265943</v>
      </c>
      <c r="BL806" s="945">
        <v>320800</v>
      </c>
      <c r="BM806" s="945">
        <v>410624</v>
      </c>
      <c r="BN806" s="945">
        <v>457461</v>
      </c>
      <c r="BO806" s="75"/>
      <c r="BP806" s="75"/>
      <c r="BQ806" s="75"/>
      <c r="BR806" s="75"/>
      <c r="BS806" s="75"/>
      <c r="BT806" s="75"/>
      <c r="BU806" s="75"/>
      <c r="BV806" s="75"/>
      <c r="BW806" s="75"/>
      <c r="BX806" s="75"/>
      <c r="BY806" s="75"/>
      <c r="BZ806" s="75"/>
      <c r="CA806" s="75"/>
      <c r="CB806" s="75"/>
      <c r="CC806" s="75"/>
      <c r="CD806" s="75"/>
      <c r="CE806" s="75"/>
      <c r="CF806" s="75"/>
      <c r="CG806" s="75"/>
      <c r="CH806" s="75"/>
      <c r="CI806" s="75"/>
      <c r="CJ806" s="75"/>
      <c r="CK806" s="75"/>
      <c r="CL806" s="75"/>
      <c r="CM806" s="75"/>
      <c r="CN806" s="75"/>
      <c r="CO806" s="75"/>
      <c r="CP806" s="75"/>
      <c r="CQ806" s="75"/>
      <c r="CR806" s="75"/>
    </row>
    <row r="807" spans="1:96" s="9" customFormat="1" ht="12.75" customHeight="1">
      <c r="A807" s="63" t="s">
        <v>747</v>
      </c>
      <c r="B807" s="63"/>
      <c r="C807" s="63" t="s">
        <v>553</v>
      </c>
      <c r="D807" s="17"/>
      <c r="E807" s="17"/>
      <c r="F807" s="17"/>
      <c r="G807" s="17"/>
      <c r="H807" s="17"/>
      <c r="I807" s="17"/>
      <c r="J807" s="17"/>
      <c r="K807" s="17"/>
      <c r="L807" s="17"/>
      <c r="M807" s="17"/>
      <c r="N807" s="17"/>
      <c r="O807" s="17"/>
      <c r="P807" s="17"/>
      <c r="Q807" s="17"/>
      <c r="R807" s="17"/>
      <c r="S807" s="17"/>
      <c r="T807" s="17"/>
      <c r="U807" s="17"/>
      <c r="V807" s="17"/>
      <c r="W807" s="17"/>
      <c r="X807" s="23"/>
      <c r="Y807" s="23"/>
      <c r="Z807" s="23"/>
      <c r="AA807" s="23"/>
      <c r="AB807" s="23"/>
      <c r="AC807" s="23"/>
      <c r="AD807" s="23"/>
      <c r="AE807" s="17"/>
      <c r="AF807" s="17"/>
      <c r="AG807" s="17"/>
      <c r="AH807" s="17"/>
      <c r="AI807" s="17"/>
      <c r="AJ807" s="17"/>
      <c r="AK807" s="17"/>
      <c r="AL807" s="17"/>
      <c r="AR807" s="31"/>
      <c r="AS807" s="31"/>
      <c r="AT807" s="70"/>
      <c r="AU807" s="70"/>
      <c r="AV807" s="70"/>
      <c r="AW807" s="70"/>
      <c r="AX807" s="70"/>
      <c r="AY807" s="70"/>
      <c r="AZ807" s="70"/>
      <c r="BA807" s="70"/>
      <c r="BB807" s="48" t="s">
        <v>935</v>
      </c>
      <c r="BC807" s="943">
        <v>281848</v>
      </c>
      <c r="BD807" s="943">
        <v>324968</v>
      </c>
      <c r="BE807" s="943">
        <v>392000</v>
      </c>
      <c r="BF807" s="943">
        <v>501760</v>
      </c>
      <c r="BG807" s="943">
        <v>558992</v>
      </c>
      <c r="BH807" s="70"/>
      <c r="BI807" s="48" t="s">
        <v>935</v>
      </c>
      <c r="BJ807" s="943">
        <v>238708</v>
      </c>
      <c r="BK807" s="943">
        <v>275228</v>
      </c>
      <c r="BL807" s="943">
        <v>332000</v>
      </c>
      <c r="BM807" s="943">
        <v>424960</v>
      </c>
      <c r="BN807" s="943">
        <v>473432</v>
      </c>
      <c r="BO807" s="75"/>
      <c r="BP807" s="75"/>
      <c r="BQ807" s="75"/>
      <c r="BR807" s="75"/>
      <c r="BS807" s="75"/>
      <c r="BT807" s="75"/>
      <c r="BU807" s="75"/>
      <c r="BV807" s="75"/>
      <c r="BW807" s="75"/>
      <c r="BX807" s="75"/>
      <c r="BY807" s="75"/>
      <c r="BZ807" s="75"/>
      <c r="CA807" s="75"/>
      <c r="CB807" s="75"/>
      <c r="CC807" s="75"/>
      <c r="CD807" s="75"/>
      <c r="CE807" s="75"/>
      <c r="CF807" s="75"/>
      <c r="CG807" s="75"/>
      <c r="CH807" s="75"/>
      <c r="CI807" s="75"/>
      <c r="CJ807" s="75"/>
      <c r="CK807" s="75"/>
      <c r="CL807" s="75"/>
      <c r="CM807" s="75"/>
      <c r="CN807" s="75"/>
      <c r="CO807" s="75"/>
      <c r="CP807" s="75"/>
      <c r="CQ807" s="75"/>
      <c r="CR807" s="75"/>
    </row>
    <row r="808" spans="1:96" s="9" customFormat="1"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23"/>
      <c r="Y808" s="23"/>
      <c r="Z808" s="23"/>
      <c r="AA808" s="23"/>
      <c r="AB808" s="23"/>
      <c r="AC808" s="23"/>
      <c r="AD808" s="23"/>
      <c r="AE808" s="17"/>
      <c r="AF808" s="17"/>
      <c r="AG808" s="17"/>
      <c r="AH808" s="17"/>
      <c r="AI808" s="17"/>
      <c r="AJ808" s="17"/>
      <c r="AK808" s="17"/>
      <c r="AL808" s="17"/>
      <c r="AR808" s="31"/>
      <c r="AS808" s="31"/>
      <c r="AT808" s="70"/>
      <c r="AU808" s="70"/>
      <c r="AV808" s="70"/>
      <c r="AW808" s="70"/>
      <c r="AX808" s="70"/>
      <c r="AY808" s="70"/>
      <c r="AZ808" s="70"/>
      <c r="BA808" s="70"/>
      <c r="BB808" s="48" t="s">
        <v>936</v>
      </c>
      <c r="BC808" s="945">
        <v>261141</v>
      </c>
      <c r="BD808" s="945">
        <v>301093</v>
      </c>
      <c r="BE808" s="945">
        <v>363200</v>
      </c>
      <c r="BF808" s="945">
        <v>464896</v>
      </c>
      <c r="BG808" s="945">
        <v>517923</v>
      </c>
      <c r="BH808" s="70"/>
      <c r="BI808" s="48" t="s">
        <v>936</v>
      </c>
      <c r="BJ808" s="945">
        <v>230655</v>
      </c>
      <c r="BK808" s="945">
        <v>265943</v>
      </c>
      <c r="BL808" s="945">
        <v>320800</v>
      </c>
      <c r="BM808" s="945">
        <v>410624</v>
      </c>
      <c r="BN808" s="945">
        <v>457461</v>
      </c>
      <c r="BO808" s="75"/>
      <c r="BP808" s="75"/>
      <c r="BQ808" s="75"/>
      <c r="BR808" s="75"/>
      <c r="BS808" s="75"/>
      <c r="BT808" s="75"/>
      <c r="BU808" s="75"/>
      <c r="BV808" s="75"/>
      <c r="BW808" s="75"/>
      <c r="BX808" s="75"/>
      <c r="BY808" s="75"/>
      <c r="BZ808" s="75"/>
      <c r="CA808" s="75"/>
      <c r="CB808" s="75"/>
      <c r="CC808" s="75"/>
      <c r="CD808" s="75"/>
      <c r="CE808" s="75"/>
      <c r="CF808" s="75"/>
      <c r="CG808" s="75"/>
      <c r="CH808" s="75"/>
      <c r="CI808" s="75"/>
      <c r="CJ808" s="75"/>
      <c r="CK808" s="75"/>
      <c r="CL808" s="75"/>
      <c r="CM808" s="75"/>
      <c r="CN808" s="75"/>
      <c r="CO808" s="75"/>
      <c r="CP808" s="75"/>
      <c r="CQ808" s="75"/>
      <c r="CR808" s="75"/>
    </row>
    <row r="809" spans="1:96" s="9" customFormat="1" ht="12.75" customHeight="1">
      <c r="A809" s="17"/>
      <c r="B809" s="17"/>
      <c r="C809" s="17"/>
      <c r="D809" s="17"/>
      <c r="E809" s="17"/>
      <c r="F809" s="17"/>
      <c r="G809" s="17"/>
      <c r="H809" s="90" t="s">
        <v>583</v>
      </c>
      <c r="I809" s="91"/>
      <c r="J809" s="91"/>
      <c r="K809" s="91"/>
      <c r="L809" s="91"/>
      <c r="M809" s="91"/>
      <c r="N809" s="91"/>
      <c r="O809" s="91"/>
      <c r="P809" s="91"/>
      <c r="Q809" s="91"/>
      <c r="R809" s="91"/>
      <c r="S809" s="91"/>
      <c r="T809" s="91"/>
      <c r="U809" s="91"/>
      <c r="V809" s="91"/>
      <c r="W809" s="91"/>
      <c r="X809" s="91"/>
      <c r="Y809" s="91"/>
      <c r="Z809" s="1730">
        <f>[4]EVERYTHING!$T$31</f>
        <v>5900</v>
      </c>
      <c r="AA809" s="1731"/>
      <c r="AB809" s="1731"/>
      <c r="AC809" s="1731"/>
      <c r="AD809" s="1731"/>
      <c r="AE809" s="1698"/>
      <c r="AF809" s="17"/>
      <c r="AG809" s="17"/>
      <c r="AH809" s="17"/>
      <c r="AI809" s="17"/>
      <c r="AJ809" s="17"/>
      <c r="AK809" s="17"/>
      <c r="AL809" s="17"/>
      <c r="AR809" s="31"/>
      <c r="AS809" s="31"/>
      <c r="AT809" s="70"/>
      <c r="AU809" s="70"/>
      <c r="AV809" s="70"/>
      <c r="AW809" s="70"/>
      <c r="AX809" s="70"/>
      <c r="AY809" s="70"/>
      <c r="AZ809" s="70"/>
      <c r="BA809" s="70"/>
      <c r="BB809" s="48" t="s">
        <v>937</v>
      </c>
      <c r="BC809" s="943">
        <v>261141</v>
      </c>
      <c r="BD809" s="943">
        <v>301093</v>
      </c>
      <c r="BE809" s="943">
        <v>363200</v>
      </c>
      <c r="BF809" s="943">
        <v>464896</v>
      </c>
      <c r="BG809" s="943">
        <v>517923</v>
      </c>
      <c r="BH809" s="70"/>
      <c r="BI809" s="48" t="s">
        <v>937</v>
      </c>
      <c r="BJ809" s="943">
        <v>230655</v>
      </c>
      <c r="BK809" s="943">
        <v>265943</v>
      </c>
      <c r="BL809" s="943">
        <v>320800</v>
      </c>
      <c r="BM809" s="943">
        <v>410624</v>
      </c>
      <c r="BN809" s="943">
        <v>457461</v>
      </c>
      <c r="BO809" s="75"/>
      <c r="BP809" s="75"/>
      <c r="BQ809" s="75"/>
      <c r="BR809" s="75"/>
      <c r="BS809" s="75"/>
      <c r="BT809" s="75"/>
      <c r="BU809" s="75"/>
      <c r="BV809" s="75"/>
      <c r="BW809" s="75"/>
      <c r="BX809" s="75"/>
      <c r="BY809" s="75"/>
      <c r="BZ809" s="75"/>
      <c r="CA809" s="75"/>
      <c r="CB809" s="75"/>
      <c r="CC809" s="75"/>
      <c r="CD809" s="75"/>
      <c r="CE809" s="75"/>
      <c r="CF809" s="75"/>
      <c r="CG809" s="75"/>
      <c r="CH809" s="75"/>
      <c r="CI809" s="75"/>
      <c r="CJ809" s="75"/>
      <c r="CK809" s="75"/>
      <c r="CL809" s="75"/>
      <c r="CM809" s="75"/>
      <c r="CN809" s="75"/>
      <c r="CO809" s="75"/>
      <c r="CP809" s="75"/>
      <c r="CQ809" s="75"/>
      <c r="CR809" s="75"/>
    </row>
    <row r="810" spans="1:96" s="9" customFormat="1" ht="12.75" customHeight="1">
      <c r="A810" s="17"/>
      <c r="B810" s="17"/>
      <c r="C810" s="17"/>
      <c r="D810" s="17"/>
      <c r="E810" s="17"/>
      <c r="F810" s="17"/>
      <c r="G810" s="17"/>
      <c r="H810" s="90" t="s">
        <v>584</v>
      </c>
      <c r="I810" s="91"/>
      <c r="J810" s="91"/>
      <c r="K810" s="91"/>
      <c r="L810" s="91"/>
      <c r="M810" s="91"/>
      <c r="N810" s="91"/>
      <c r="O810" s="91"/>
      <c r="P810" s="91"/>
      <c r="Q810" s="91"/>
      <c r="R810" s="91"/>
      <c r="S810" s="91"/>
      <c r="T810" s="91"/>
      <c r="U810" s="91"/>
      <c r="V810" s="91"/>
      <c r="W810" s="91"/>
      <c r="X810" s="91"/>
      <c r="Y810" s="91"/>
      <c r="Z810" s="1730"/>
      <c r="AA810" s="1731"/>
      <c r="AB810" s="1731"/>
      <c r="AC810" s="1731"/>
      <c r="AD810" s="1731"/>
      <c r="AE810" s="1698"/>
      <c r="AF810" s="17"/>
      <c r="AG810" s="17"/>
      <c r="AH810" s="17"/>
      <c r="AI810" s="17"/>
      <c r="AJ810" s="17"/>
      <c r="AK810" s="17"/>
      <c r="AL810" s="17"/>
      <c r="AR810" s="31"/>
      <c r="AS810" s="31"/>
      <c r="AT810" s="70"/>
      <c r="AU810" s="70"/>
      <c r="AV810" s="70"/>
      <c r="AW810" s="70"/>
      <c r="AX810" s="70"/>
      <c r="AY810" s="70"/>
      <c r="AZ810" s="70"/>
      <c r="BA810" s="70"/>
      <c r="BB810" s="48" t="s">
        <v>296</v>
      </c>
      <c r="BC810" s="945">
        <v>337642</v>
      </c>
      <c r="BD810" s="945">
        <v>389298</v>
      </c>
      <c r="BE810" s="945">
        <v>469600</v>
      </c>
      <c r="BF810" s="945">
        <v>601088</v>
      </c>
      <c r="BG810" s="945">
        <v>669650</v>
      </c>
      <c r="BH810" s="70"/>
      <c r="BI810" s="48" t="s">
        <v>296</v>
      </c>
      <c r="BJ810" s="945">
        <v>292202</v>
      </c>
      <c r="BK810" s="945">
        <v>336906</v>
      </c>
      <c r="BL810" s="945">
        <v>406400</v>
      </c>
      <c r="BM810" s="945">
        <v>520192</v>
      </c>
      <c r="BN810" s="945">
        <v>579526</v>
      </c>
      <c r="BO810" s="75"/>
      <c r="BP810" s="75"/>
      <c r="BQ810" s="75"/>
      <c r="BR810" s="75"/>
      <c r="BS810" s="75"/>
      <c r="BT810" s="75"/>
      <c r="BU810" s="75"/>
      <c r="BV810" s="75"/>
      <c r="BW810" s="75"/>
      <c r="BX810" s="75"/>
      <c r="BY810" s="75"/>
      <c r="BZ810" s="75"/>
      <c r="CA810" s="75"/>
      <c r="CB810" s="75"/>
      <c r="CC810" s="75"/>
      <c r="CD810" s="75"/>
      <c r="CE810" s="75"/>
      <c r="CF810" s="75"/>
      <c r="CG810" s="75"/>
      <c r="CH810" s="75"/>
      <c r="CI810" s="75"/>
      <c r="CJ810" s="75"/>
      <c r="CK810" s="75"/>
      <c r="CL810" s="75"/>
      <c r="CM810" s="75"/>
      <c r="CN810" s="75"/>
      <c r="CO810" s="75"/>
      <c r="CP810" s="75"/>
      <c r="CQ810" s="75"/>
      <c r="CR810" s="75"/>
    </row>
    <row r="811" spans="1:96" s="9" customFormat="1" ht="12.75" customHeight="1">
      <c r="A811" s="17"/>
      <c r="B811" s="17"/>
      <c r="C811" s="17"/>
      <c r="D811" s="17"/>
      <c r="E811" s="17"/>
      <c r="F811" s="17"/>
      <c r="G811" s="17"/>
      <c r="H811" s="90" t="s">
        <v>585</v>
      </c>
      <c r="I811" s="91"/>
      <c r="J811" s="91"/>
      <c r="K811" s="91"/>
      <c r="L811" s="91"/>
      <c r="M811" s="91"/>
      <c r="N811" s="91"/>
      <c r="O811" s="91"/>
      <c r="P811" s="91"/>
      <c r="Q811" s="91"/>
      <c r="R811" s="91"/>
      <c r="S811" s="91"/>
      <c r="T811" s="91"/>
      <c r="U811" s="91"/>
      <c r="V811" s="91"/>
      <c r="W811" s="91"/>
      <c r="X811" s="91"/>
      <c r="Y811" s="91"/>
      <c r="Z811" s="1730"/>
      <c r="AA811" s="1731"/>
      <c r="AB811" s="1731"/>
      <c r="AC811" s="1731"/>
      <c r="AD811" s="1731"/>
      <c r="AE811" s="1698"/>
      <c r="AF811" s="17"/>
      <c r="AG811" s="17"/>
      <c r="AH811" s="17"/>
      <c r="AI811" s="17"/>
      <c r="AJ811" s="17"/>
      <c r="AK811" s="17"/>
      <c r="AL811" s="17"/>
      <c r="AR811" s="31"/>
      <c r="AS811" s="31"/>
      <c r="AT811" s="70"/>
      <c r="AU811" s="70"/>
      <c r="AV811" s="70"/>
      <c r="AW811" s="70"/>
      <c r="AX811" s="70"/>
      <c r="AY811" s="70"/>
      <c r="AZ811" s="70"/>
      <c r="BA811" s="70"/>
      <c r="BB811" s="48" t="s">
        <v>821</v>
      </c>
      <c r="BC811" s="943">
        <v>261141</v>
      </c>
      <c r="BD811" s="943">
        <v>301093</v>
      </c>
      <c r="BE811" s="943">
        <v>363200</v>
      </c>
      <c r="BF811" s="943">
        <v>464896</v>
      </c>
      <c r="BG811" s="943">
        <v>517923</v>
      </c>
      <c r="BH811" s="70"/>
      <c r="BI811" s="48" t="s">
        <v>821</v>
      </c>
      <c r="BJ811" s="943">
        <v>230655</v>
      </c>
      <c r="BK811" s="943">
        <v>265943</v>
      </c>
      <c r="BL811" s="943">
        <v>320800</v>
      </c>
      <c r="BM811" s="943">
        <v>410624</v>
      </c>
      <c r="BN811" s="943">
        <v>457461</v>
      </c>
      <c r="BO811" s="75"/>
      <c r="BP811" s="75"/>
      <c r="BQ811" s="75"/>
      <c r="BR811" s="75"/>
      <c r="BS811" s="75"/>
      <c r="BT811" s="75"/>
      <c r="BU811" s="75"/>
      <c r="BV811" s="75"/>
      <c r="BW811" s="75"/>
      <c r="BX811" s="75"/>
      <c r="BY811" s="75"/>
      <c r="BZ811" s="75"/>
      <c r="CA811" s="75"/>
      <c r="CB811" s="75"/>
      <c r="CC811" s="75"/>
      <c r="CD811" s="75"/>
      <c r="CE811" s="75"/>
      <c r="CF811" s="75"/>
      <c r="CG811" s="75"/>
      <c r="CH811" s="75"/>
      <c r="CI811" s="75"/>
      <c r="CJ811" s="75"/>
      <c r="CK811" s="75"/>
      <c r="CL811" s="75"/>
      <c r="CM811" s="75"/>
      <c r="CN811" s="75"/>
      <c r="CO811" s="75"/>
      <c r="CP811" s="75"/>
      <c r="CQ811" s="75"/>
      <c r="CR811" s="75"/>
    </row>
    <row r="812" spans="1:96" s="9" customFormat="1" ht="12.75" customHeight="1">
      <c r="A812" s="17"/>
      <c r="B812" s="17"/>
      <c r="C812" s="17"/>
      <c r="D812" s="17"/>
      <c r="E812" s="17"/>
      <c r="F812" s="17"/>
      <c r="G812" s="17"/>
      <c r="H812" s="90" t="s">
        <v>586</v>
      </c>
      <c r="I812" s="91"/>
      <c r="J812" s="91"/>
      <c r="K812" s="91"/>
      <c r="L812" s="91"/>
      <c r="M812" s="91"/>
      <c r="N812" s="91"/>
      <c r="O812" s="91"/>
      <c r="P812" s="1893" t="s">
        <v>357</v>
      </c>
      <c r="Q812" s="1894"/>
      <c r="R812" s="1894"/>
      <c r="S812" s="1894"/>
      <c r="T812" s="1894"/>
      <c r="U812" s="1894"/>
      <c r="V812" s="1894"/>
      <c r="W812" s="1894"/>
      <c r="X812" s="1894"/>
      <c r="Y812" s="1895"/>
      <c r="Z812" s="1730"/>
      <c r="AA812" s="1731"/>
      <c r="AB812" s="1731"/>
      <c r="AC812" s="1731"/>
      <c r="AD812" s="1731"/>
      <c r="AE812" s="1698"/>
      <c r="AF812" s="17"/>
      <c r="AG812" s="17"/>
      <c r="AH812" s="17"/>
      <c r="AI812" s="17"/>
      <c r="AJ812" s="17"/>
      <c r="AK812" s="17"/>
      <c r="AL812" s="17"/>
      <c r="AM812" s="66"/>
      <c r="AN812" s="66"/>
      <c r="AO812" s="31"/>
      <c r="AP812" s="31"/>
      <c r="AQ812" s="31"/>
      <c r="AR812" s="31"/>
      <c r="AS812" s="31"/>
      <c r="AT812" s="70"/>
      <c r="AU812" s="70"/>
      <c r="AV812" s="70"/>
      <c r="AW812" s="70"/>
      <c r="AX812" s="70"/>
      <c r="AY812" s="70"/>
      <c r="AZ812" s="70"/>
      <c r="BA812" s="70"/>
      <c r="BB812" s="48" t="s">
        <v>822</v>
      </c>
      <c r="BC812" s="945">
        <v>261141</v>
      </c>
      <c r="BD812" s="945">
        <v>301093</v>
      </c>
      <c r="BE812" s="945">
        <v>363200</v>
      </c>
      <c r="BF812" s="945">
        <v>464896</v>
      </c>
      <c r="BG812" s="945">
        <v>517923</v>
      </c>
      <c r="BH812" s="70"/>
      <c r="BI812" s="48" t="s">
        <v>822</v>
      </c>
      <c r="BJ812" s="945">
        <v>230655</v>
      </c>
      <c r="BK812" s="945">
        <v>265943</v>
      </c>
      <c r="BL812" s="945">
        <v>320800</v>
      </c>
      <c r="BM812" s="945">
        <v>410624</v>
      </c>
      <c r="BN812" s="945">
        <v>457461</v>
      </c>
      <c r="BO812" s="75"/>
      <c r="BP812" s="75"/>
      <c r="BQ812" s="75"/>
      <c r="BR812" s="75"/>
      <c r="BS812" s="75"/>
      <c r="BT812" s="75"/>
      <c r="BU812" s="75"/>
      <c r="BV812" s="75"/>
      <c r="BW812" s="75"/>
      <c r="BX812" s="75"/>
      <c r="BY812" s="75"/>
      <c r="BZ812" s="75"/>
      <c r="CA812" s="75"/>
      <c r="CB812" s="75"/>
      <c r="CC812" s="75"/>
      <c r="CD812" s="75"/>
      <c r="CE812" s="75"/>
      <c r="CF812" s="75"/>
      <c r="CG812" s="75"/>
      <c r="CH812" s="75"/>
      <c r="CI812" s="75"/>
      <c r="CJ812" s="75"/>
      <c r="CK812" s="75"/>
      <c r="CL812" s="75"/>
      <c r="CM812" s="75"/>
      <c r="CN812" s="75"/>
      <c r="CO812" s="75"/>
      <c r="CP812" s="75"/>
      <c r="CQ812" s="75"/>
      <c r="CR812" s="75"/>
    </row>
    <row r="813" spans="1:96" s="9" customFormat="1" ht="12.75" customHeight="1">
      <c r="A813" s="17"/>
      <c r="B813" s="17"/>
      <c r="C813" s="17"/>
      <c r="D813" s="17"/>
      <c r="E813" s="17"/>
      <c r="F813" s="17"/>
      <c r="G813" s="17"/>
      <c r="H813" s="90"/>
      <c r="I813" s="91"/>
      <c r="J813" s="91"/>
      <c r="K813" s="91"/>
      <c r="L813" s="91"/>
      <c r="M813" s="91"/>
      <c r="N813" s="91"/>
      <c r="O813" s="91"/>
      <c r="P813" s="91"/>
      <c r="Q813" s="91"/>
      <c r="R813" s="91"/>
      <c r="S813" s="91"/>
      <c r="T813" s="91"/>
      <c r="U813" s="91"/>
      <c r="V813" s="91"/>
      <c r="W813" s="91"/>
      <c r="X813" s="91"/>
      <c r="Y813" s="99" t="s">
        <v>237</v>
      </c>
      <c r="Z813" s="1799">
        <f>SUM(Z809:AE812)</f>
        <v>5900</v>
      </c>
      <c r="AA813" s="1800"/>
      <c r="AB813" s="1800"/>
      <c r="AC813" s="1800"/>
      <c r="AD813" s="1800"/>
      <c r="AE813" s="1801"/>
      <c r="AF813" s="17"/>
      <c r="AG813" s="17"/>
      <c r="AH813" s="17"/>
      <c r="AI813" s="17"/>
      <c r="AJ813" s="17"/>
      <c r="AK813" s="17"/>
      <c r="AL813" s="17"/>
      <c r="AM813" s="66"/>
      <c r="AN813" s="66"/>
      <c r="AO813" s="31"/>
      <c r="AP813" s="31"/>
      <c r="AQ813" s="31"/>
      <c r="AR813" s="31"/>
      <c r="AS813" s="31"/>
      <c r="AT813" s="70"/>
      <c r="AU813" s="70"/>
      <c r="AV813" s="70"/>
      <c r="AW813" s="70"/>
      <c r="AX813" s="70"/>
      <c r="AY813" s="70"/>
      <c r="AZ813" s="70"/>
      <c r="BA813" s="70"/>
      <c r="BB813" s="48" t="s">
        <v>824</v>
      </c>
      <c r="BC813" s="943">
        <v>261141</v>
      </c>
      <c r="BD813" s="943">
        <v>301093</v>
      </c>
      <c r="BE813" s="943">
        <v>363200</v>
      </c>
      <c r="BF813" s="943">
        <v>464896</v>
      </c>
      <c r="BG813" s="943">
        <v>517923</v>
      </c>
      <c r="BH813" s="70"/>
      <c r="BI813" s="48" t="s">
        <v>824</v>
      </c>
      <c r="BJ813" s="943">
        <v>230655</v>
      </c>
      <c r="BK813" s="943">
        <v>265943</v>
      </c>
      <c r="BL813" s="943">
        <v>320800</v>
      </c>
      <c r="BM813" s="943">
        <v>410624</v>
      </c>
      <c r="BN813" s="943">
        <v>457461</v>
      </c>
      <c r="BO813" s="75"/>
      <c r="BP813" s="75"/>
      <c r="BQ813" s="75"/>
      <c r="BR813" s="75"/>
      <c r="BS813" s="75"/>
      <c r="BT813" s="75"/>
      <c r="BU813" s="75"/>
      <c r="BV813" s="75"/>
      <c r="BW813" s="75"/>
      <c r="BX813" s="75"/>
      <c r="BY813" s="75"/>
      <c r="BZ813" s="75"/>
      <c r="CA813" s="75"/>
      <c r="CB813" s="75"/>
      <c r="CC813" s="75"/>
      <c r="CD813" s="75"/>
      <c r="CE813" s="75"/>
      <c r="CF813" s="75"/>
      <c r="CG813" s="75"/>
      <c r="CH813" s="75"/>
      <c r="CI813" s="75"/>
      <c r="CJ813" s="75"/>
      <c r="CK813" s="75"/>
      <c r="CL813" s="75"/>
      <c r="CM813" s="75"/>
      <c r="CN813" s="75"/>
      <c r="CO813" s="75"/>
      <c r="CP813" s="75"/>
      <c r="CQ813" s="75"/>
      <c r="CR813" s="75"/>
    </row>
    <row r="814" spans="1:96" s="9" customFormat="1" ht="12.75" customHeight="1">
      <c r="A814" s="17"/>
      <c r="B814" s="17"/>
      <c r="C814" s="17"/>
      <c r="D814" s="17"/>
      <c r="E814" s="17"/>
      <c r="F814" s="17"/>
      <c r="G814" s="17"/>
      <c r="H814" s="90"/>
      <c r="I814" s="91"/>
      <c r="J814" s="91"/>
      <c r="K814" s="91"/>
      <c r="L814" s="91"/>
      <c r="M814" s="91"/>
      <c r="N814" s="91"/>
      <c r="O814" s="91"/>
      <c r="P814" s="91"/>
      <c r="Q814" s="91"/>
      <c r="R814" s="91"/>
      <c r="S814" s="91"/>
      <c r="T814" s="91"/>
      <c r="U814" s="91"/>
      <c r="V814" s="91"/>
      <c r="W814" s="91"/>
      <c r="X814" s="91"/>
      <c r="Y814" s="99" t="s">
        <v>472</v>
      </c>
      <c r="Z814" s="1799">
        <f>Z813+Y797+Z805</f>
        <v>1099148</v>
      </c>
      <c r="AA814" s="1800"/>
      <c r="AB814" s="1800"/>
      <c r="AC814" s="1800"/>
      <c r="AD814" s="1800"/>
      <c r="AE814" s="1801"/>
      <c r="AF814" s="17"/>
      <c r="AG814" s="17"/>
      <c r="AH814" s="17"/>
      <c r="AI814" s="17"/>
      <c r="AJ814" s="17"/>
      <c r="AK814" s="17"/>
      <c r="AL814" s="17"/>
      <c r="AM814" s="66"/>
      <c r="AN814" s="66"/>
      <c r="AO814" s="31"/>
      <c r="AP814" s="31"/>
      <c r="AQ814" s="31"/>
      <c r="AR814" s="31"/>
      <c r="AS814" s="31"/>
      <c r="AT814" s="70"/>
      <c r="AU814" s="70"/>
      <c r="AV814" s="70"/>
      <c r="AW814" s="70"/>
      <c r="AX814" s="70"/>
      <c r="AY814" s="70"/>
      <c r="AZ814" s="70"/>
      <c r="BA814" s="70"/>
      <c r="BB814" s="48" t="s">
        <v>827</v>
      </c>
      <c r="BC814" s="945">
        <v>261141</v>
      </c>
      <c r="BD814" s="945">
        <v>301093</v>
      </c>
      <c r="BE814" s="945">
        <v>363200</v>
      </c>
      <c r="BF814" s="945">
        <v>464896</v>
      </c>
      <c r="BG814" s="945">
        <v>517923</v>
      </c>
      <c r="BH814" s="70"/>
      <c r="BI814" s="48" t="s">
        <v>827</v>
      </c>
      <c r="BJ814" s="945">
        <v>230655</v>
      </c>
      <c r="BK814" s="945">
        <v>265943</v>
      </c>
      <c r="BL814" s="945">
        <v>320800</v>
      </c>
      <c r="BM814" s="945">
        <v>410624</v>
      </c>
      <c r="BN814" s="945">
        <v>457461</v>
      </c>
      <c r="BO814" s="75"/>
      <c r="BP814" s="75"/>
      <c r="BQ814" s="75"/>
      <c r="BR814" s="75"/>
      <c r="BS814" s="75"/>
      <c r="BT814" s="75"/>
      <c r="BU814" s="75"/>
      <c r="BV814" s="75"/>
      <c r="BW814" s="75"/>
      <c r="BX814" s="75"/>
      <c r="BY814" s="75"/>
      <c r="BZ814" s="75"/>
      <c r="CA814" s="75"/>
      <c r="CB814" s="75"/>
      <c r="CC814" s="75"/>
      <c r="CD814" s="75"/>
      <c r="CE814" s="75"/>
      <c r="CF814" s="75"/>
      <c r="CG814" s="75"/>
      <c r="CH814" s="75"/>
      <c r="CI814" s="75"/>
      <c r="CJ814" s="75"/>
      <c r="CK814" s="75"/>
      <c r="CL814" s="75"/>
      <c r="CM814" s="75"/>
      <c r="CN814" s="75"/>
      <c r="CO814" s="75"/>
      <c r="CP814" s="75"/>
      <c r="CQ814" s="75"/>
      <c r="CR814" s="75"/>
    </row>
    <row r="815" spans="1:96" s="9" customFormat="1"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23"/>
      <c r="Y815" s="23"/>
      <c r="Z815" s="23"/>
      <c r="AA815" s="23"/>
      <c r="AB815" s="23"/>
      <c r="AC815" s="23"/>
      <c r="AD815" s="23"/>
      <c r="AE815" s="17"/>
      <c r="AF815" s="17"/>
      <c r="AG815" s="17"/>
      <c r="AH815" s="17"/>
      <c r="AI815" s="17"/>
      <c r="AJ815" s="17"/>
      <c r="AK815" s="17"/>
      <c r="AL815" s="17"/>
      <c r="AM815" s="66"/>
      <c r="AN815" s="66"/>
      <c r="AO815" s="31"/>
      <c r="AP815" s="31"/>
      <c r="AQ815" s="31"/>
      <c r="AR815" s="31"/>
      <c r="AS815" s="31"/>
      <c r="AT815" s="70"/>
      <c r="AU815" s="70"/>
      <c r="AV815" s="70"/>
      <c r="AW815" s="70"/>
      <c r="AX815" s="70"/>
      <c r="AY815" s="70"/>
      <c r="AZ815" s="70"/>
      <c r="BA815" s="70"/>
      <c r="BB815" s="48" t="s">
        <v>828</v>
      </c>
      <c r="BC815" s="943">
        <v>261141</v>
      </c>
      <c r="BD815" s="943">
        <v>301093</v>
      </c>
      <c r="BE815" s="943">
        <v>363200</v>
      </c>
      <c r="BF815" s="943">
        <v>464896</v>
      </c>
      <c r="BG815" s="943">
        <v>517923</v>
      </c>
      <c r="BH815" s="70"/>
      <c r="BI815" s="48" t="s">
        <v>828</v>
      </c>
      <c r="BJ815" s="943">
        <v>230655</v>
      </c>
      <c r="BK815" s="943">
        <v>265943</v>
      </c>
      <c r="BL815" s="943">
        <v>320800</v>
      </c>
      <c r="BM815" s="943">
        <v>410624</v>
      </c>
      <c r="BN815" s="943">
        <v>457461</v>
      </c>
      <c r="BO815" s="75"/>
      <c r="BP815" s="75"/>
      <c r="BQ815" s="75"/>
      <c r="BR815" s="75"/>
      <c r="BS815" s="75"/>
      <c r="BT815" s="75"/>
      <c r="BU815" s="75"/>
      <c r="BV815" s="75"/>
      <c r="BW815" s="75"/>
      <c r="BX815" s="75"/>
      <c r="BY815" s="75"/>
      <c r="BZ815" s="75"/>
      <c r="CA815" s="75"/>
      <c r="CB815" s="75"/>
      <c r="CC815" s="75"/>
      <c r="CD815" s="75"/>
      <c r="CE815" s="75"/>
      <c r="CF815" s="75"/>
      <c r="CG815" s="75"/>
      <c r="CH815" s="75"/>
      <c r="CI815" s="75"/>
      <c r="CJ815" s="75"/>
      <c r="CK815" s="75"/>
      <c r="CL815" s="75"/>
      <c r="CM815" s="75"/>
      <c r="CN815" s="75"/>
      <c r="CO815" s="75"/>
      <c r="CP815" s="75"/>
      <c r="CQ815" s="75"/>
      <c r="CR815" s="75"/>
    </row>
    <row r="816" spans="1:96" s="9" customFormat="1" ht="12.75" customHeight="1">
      <c r="A816" s="63" t="s">
        <v>749</v>
      </c>
      <c r="B816" s="63"/>
      <c r="C816" s="63" t="s">
        <v>3</v>
      </c>
      <c r="D816" s="17"/>
      <c r="E816" s="17"/>
      <c r="F816" s="37"/>
      <c r="G816" s="37"/>
      <c r="H816" s="37"/>
      <c r="I816" s="37"/>
      <c r="J816" s="37"/>
      <c r="K816" s="37"/>
      <c r="L816" s="37"/>
      <c r="M816" s="37"/>
      <c r="N816" s="37"/>
      <c r="O816" s="37"/>
      <c r="P816" s="37"/>
      <c r="Q816" s="37"/>
      <c r="R816" s="37"/>
      <c r="S816" s="37"/>
      <c r="T816" s="37"/>
      <c r="U816" s="37"/>
      <c r="V816" s="37"/>
      <c r="W816" s="103"/>
      <c r="X816" s="37"/>
      <c r="Y816" s="37"/>
      <c r="Z816" s="37"/>
      <c r="AA816" s="37"/>
      <c r="AB816" s="37"/>
      <c r="AC816" s="37"/>
      <c r="AD816" s="37"/>
      <c r="AE816" s="37"/>
      <c r="AF816" s="17"/>
      <c r="AG816" s="17"/>
      <c r="AH816" s="17"/>
      <c r="AI816" s="17"/>
      <c r="AJ816" s="17"/>
      <c r="AK816" s="17"/>
      <c r="AL816" s="17"/>
      <c r="AM816" s="66"/>
      <c r="AN816" s="66"/>
      <c r="AO816" s="31"/>
      <c r="AP816" s="31"/>
      <c r="AQ816" s="31"/>
      <c r="AR816" s="31"/>
      <c r="AS816" s="31"/>
      <c r="AT816" s="70"/>
      <c r="AU816" s="70"/>
      <c r="AV816" s="70"/>
      <c r="AW816" s="70"/>
      <c r="AX816" s="70"/>
      <c r="AY816" s="70"/>
      <c r="AZ816" s="70"/>
      <c r="BA816" s="70"/>
      <c r="BB816" s="48" t="s">
        <v>830</v>
      </c>
      <c r="BC816" s="945">
        <v>261141</v>
      </c>
      <c r="BD816" s="945">
        <v>301093</v>
      </c>
      <c r="BE816" s="945">
        <v>363200</v>
      </c>
      <c r="BF816" s="945">
        <v>464896</v>
      </c>
      <c r="BG816" s="945">
        <v>517923</v>
      </c>
      <c r="BH816" s="70"/>
      <c r="BI816" s="48" t="s">
        <v>830</v>
      </c>
      <c r="BJ816" s="945">
        <v>230655</v>
      </c>
      <c r="BK816" s="945">
        <v>265943</v>
      </c>
      <c r="BL816" s="945">
        <v>320800</v>
      </c>
      <c r="BM816" s="945">
        <v>410624</v>
      </c>
      <c r="BN816" s="945">
        <v>457461</v>
      </c>
      <c r="BO816" s="75"/>
      <c r="BP816" s="75"/>
      <c r="BQ816" s="75"/>
      <c r="BR816" s="75"/>
      <c r="BS816" s="75"/>
      <c r="BT816" s="75"/>
      <c r="BU816" s="75"/>
      <c r="BV816" s="75"/>
      <c r="BW816" s="75"/>
      <c r="BX816" s="75"/>
      <c r="BY816" s="75"/>
      <c r="BZ816" s="75"/>
      <c r="CA816" s="75"/>
      <c r="CB816" s="75"/>
      <c r="CC816" s="75"/>
      <c r="CD816" s="75"/>
      <c r="CE816" s="75"/>
      <c r="CF816" s="75"/>
      <c r="CG816" s="75"/>
      <c r="CH816" s="75"/>
      <c r="CI816" s="75"/>
      <c r="CJ816" s="75"/>
      <c r="CK816" s="75"/>
      <c r="CL816" s="75"/>
      <c r="CM816" s="75"/>
      <c r="CN816" s="75"/>
      <c r="CO816" s="75"/>
      <c r="CP816" s="75"/>
      <c r="CQ816" s="75"/>
      <c r="CR816" s="75"/>
    </row>
    <row r="817" spans="1:96" s="9" customFormat="1" ht="12.75" customHeight="1">
      <c r="A817" s="17"/>
      <c r="B817" s="17"/>
      <c r="C817" s="47" t="s">
        <v>1210</v>
      </c>
      <c r="D817" s="17"/>
      <c r="E817" s="17"/>
      <c r="F817" s="37"/>
      <c r="G817" s="37"/>
      <c r="H817" s="37"/>
      <c r="I817" s="37"/>
      <c r="J817" s="37"/>
      <c r="K817" s="37"/>
      <c r="L817" s="37"/>
      <c r="M817" s="37"/>
      <c r="N817" s="37"/>
      <c r="O817" s="37"/>
      <c r="P817" s="37"/>
      <c r="Q817" s="37"/>
      <c r="R817" s="37"/>
      <c r="S817" s="37"/>
      <c r="T817" s="37"/>
      <c r="U817" s="37"/>
      <c r="V817" s="37"/>
      <c r="W817" s="103"/>
      <c r="X817" s="37"/>
      <c r="Y817" s="37"/>
      <c r="Z817" s="37"/>
      <c r="AA817" s="37"/>
      <c r="AB817" s="37"/>
      <c r="AC817" s="37"/>
      <c r="AD817" s="37"/>
      <c r="AE817" s="37"/>
      <c r="AF817" s="17"/>
      <c r="AG817" s="17"/>
      <c r="AH817" s="17"/>
      <c r="AI817" s="17"/>
      <c r="AJ817" s="17"/>
      <c r="AK817" s="17"/>
      <c r="AL817" s="17"/>
      <c r="AM817" s="66"/>
      <c r="AN817" s="66"/>
      <c r="AO817" s="31"/>
      <c r="AP817" s="31"/>
      <c r="AQ817" s="31"/>
      <c r="AR817" s="31"/>
      <c r="AS817" s="31"/>
      <c r="AT817" s="70"/>
      <c r="AU817" s="70"/>
      <c r="AV817" s="70"/>
      <c r="AW817" s="70"/>
      <c r="AX817" s="70"/>
      <c r="AY817" s="70"/>
      <c r="AZ817" s="70"/>
      <c r="BA817" s="70"/>
      <c r="BB817" s="48" t="s">
        <v>831</v>
      </c>
      <c r="BC817" s="943">
        <v>261141</v>
      </c>
      <c r="BD817" s="943">
        <v>301093</v>
      </c>
      <c r="BE817" s="943">
        <v>363200</v>
      </c>
      <c r="BF817" s="943">
        <v>464896</v>
      </c>
      <c r="BG817" s="943">
        <v>517923</v>
      </c>
      <c r="BH817" s="70"/>
      <c r="BI817" s="48" t="s">
        <v>831</v>
      </c>
      <c r="BJ817" s="943">
        <v>230655</v>
      </c>
      <c r="BK817" s="943">
        <v>265943</v>
      </c>
      <c r="BL817" s="943">
        <v>320800</v>
      </c>
      <c r="BM817" s="943">
        <v>410624</v>
      </c>
      <c r="BN817" s="943">
        <v>457461</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9" customFormat="1" ht="12.75" customHeight="1">
      <c r="A818" s="17"/>
      <c r="B818" s="17"/>
      <c r="C818" s="81"/>
      <c r="D818" s="17"/>
      <c r="E818" s="17"/>
      <c r="F818" s="37"/>
      <c r="G818" s="37"/>
      <c r="H818" s="37"/>
      <c r="I818" s="37"/>
      <c r="J818" s="37"/>
      <c r="K818" s="37"/>
      <c r="L818" s="37"/>
      <c r="M818" s="37"/>
      <c r="N818" s="37"/>
      <c r="O818" s="37"/>
      <c r="P818" s="37"/>
      <c r="Q818" s="37"/>
      <c r="R818" s="37"/>
      <c r="S818" s="37"/>
      <c r="T818" s="37"/>
      <c r="U818" s="37"/>
      <c r="V818" s="37"/>
      <c r="W818" s="103"/>
      <c r="X818" s="37"/>
      <c r="Y818" s="37"/>
      <c r="Z818" s="37"/>
      <c r="AA818" s="37"/>
      <c r="AB818" s="37"/>
      <c r="AC818" s="37"/>
      <c r="AD818" s="37"/>
      <c r="AE818" s="37"/>
      <c r="AF818" s="17"/>
      <c r="AG818" s="17"/>
      <c r="AH818" s="17"/>
      <c r="AI818" s="17"/>
      <c r="AJ818" s="17"/>
      <c r="AK818" s="17"/>
      <c r="AL818" s="17"/>
      <c r="AM818" s="66"/>
      <c r="AN818" s="66"/>
      <c r="AO818" s="31"/>
      <c r="AP818" s="31"/>
      <c r="AQ818" s="31"/>
      <c r="AR818" s="31"/>
      <c r="AS818" s="31"/>
      <c r="AT818" s="70"/>
      <c r="AU818" s="70"/>
      <c r="AV818" s="70"/>
      <c r="AW818" s="70"/>
      <c r="AX818" s="70"/>
      <c r="AY818" s="70"/>
      <c r="AZ818" s="70"/>
      <c r="BA818" s="70"/>
      <c r="BB818" s="48" t="s">
        <v>832</v>
      </c>
      <c r="BC818" s="945">
        <v>261141</v>
      </c>
      <c r="BD818" s="945">
        <v>301093</v>
      </c>
      <c r="BE818" s="945">
        <v>363200</v>
      </c>
      <c r="BF818" s="945">
        <v>464896</v>
      </c>
      <c r="BG818" s="945">
        <v>517923</v>
      </c>
      <c r="BH818" s="70"/>
      <c r="BI818" s="48" t="s">
        <v>832</v>
      </c>
      <c r="BJ818" s="945">
        <v>230655</v>
      </c>
      <c r="BK818" s="945">
        <v>265943</v>
      </c>
      <c r="BL818" s="945">
        <v>320800</v>
      </c>
      <c r="BM818" s="945">
        <v>410624</v>
      </c>
      <c r="BN818" s="945">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9" customFormat="1" ht="12.75" customHeight="1">
      <c r="A819" s="17"/>
      <c r="B819" s="17"/>
      <c r="C819" s="85"/>
      <c r="D819" s="86"/>
      <c r="E819" s="86"/>
      <c r="F819" s="86"/>
      <c r="G819" s="86"/>
      <c r="H819" s="86"/>
      <c r="I819" s="86"/>
      <c r="J819" s="86"/>
      <c r="K819" s="86"/>
      <c r="L819" s="108"/>
      <c r="M819" s="1889" t="s">
        <v>1056</v>
      </c>
      <c r="N819" s="1889"/>
      <c r="O819" s="1889"/>
      <c r="P819" s="1890"/>
      <c r="Q819" s="1666" t="s">
        <v>555</v>
      </c>
      <c r="R819" s="1666"/>
      <c r="S819" s="1666"/>
      <c r="T819" s="1666"/>
      <c r="U819" s="1666" t="s">
        <v>556</v>
      </c>
      <c r="V819" s="1666"/>
      <c r="W819" s="1666"/>
      <c r="X819" s="1666"/>
      <c r="Y819" s="1666" t="s">
        <v>557</v>
      </c>
      <c r="Z819" s="1666"/>
      <c r="AA819" s="1666"/>
      <c r="AB819" s="1666"/>
      <c r="AC819" s="1666" t="s">
        <v>88</v>
      </c>
      <c r="AD819" s="1666"/>
      <c r="AE819" s="1666"/>
      <c r="AF819" s="1666"/>
      <c r="AG819" s="1768" t="s">
        <v>358</v>
      </c>
      <c r="AH819" s="1768"/>
      <c r="AI819" s="1768"/>
      <c r="AJ819" s="1768"/>
      <c r="AK819" s="17"/>
      <c r="AL819" s="72"/>
      <c r="AM819" s="66"/>
      <c r="AN819" s="66"/>
      <c r="AO819" s="31"/>
      <c r="AP819" s="31"/>
      <c r="AQ819" s="31"/>
      <c r="AR819" s="31"/>
      <c r="AS819" s="31"/>
      <c r="AT819" s="70"/>
      <c r="AU819" s="70"/>
      <c r="AV819" s="70"/>
      <c r="AW819" s="70"/>
      <c r="AX819" s="70"/>
      <c r="AY819" s="70"/>
      <c r="AZ819" s="70"/>
      <c r="BA819" s="70"/>
      <c r="BB819" s="48" t="s">
        <v>834</v>
      </c>
      <c r="BC819" s="943">
        <v>261141</v>
      </c>
      <c r="BD819" s="943">
        <v>301093</v>
      </c>
      <c r="BE819" s="943">
        <v>363200</v>
      </c>
      <c r="BF819" s="943">
        <v>464896</v>
      </c>
      <c r="BG819" s="943">
        <v>517923</v>
      </c>
      <c r="BH819" s="70"/>
      <c r="BI819" s="48" t="s">
        <v>834</v>
      </c>
      <c r="BJ819" s="943">
        <v>230655</v>
      </c>
      <c r="BK819" s="943">
        <v>265943</v>
      </c>
      <c r="BL819" s="943">
        <v>320800</v>
      </c>
      <c r="BM819" s="943">
        <v>410624</v>
      </c>
      <c r="BN819" s="943">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9" customFormat="1" ht="12.75" customHeight="1">
      <c r="A820" s="17"/>
      <c r="B820" s="17"/>
      <c r="C820" s="93"/>
      <c r="D820" s="94"/>
      <c r="E820" s="94"/>
      <c r="F820" s="94"/>
      <c r="G820" s="94"/>
      <c r="H820" s="94"/>
      <c r="I820" s="94"/>
      <c r="J820" s="94"/>
      <c r="K820" s="94"/>
      <c r="L820" s="95"/>
      <c r="M820" s="1891"/>
      <c r="N820" s="1891"/>
      <c r="O820" s="1891"/>
      <c r="P820" s="1892"/>
      <c r="Q820" s="1666"/>
      <c r="R820" s="1666"/>
      <c r="S820" s="1666"/>
      <c r="T820" s="1666"/>
      <c r="U820" s="1666"/>
      <c r="V820" s="1666"/>
      <c r="W820" s="1666"/>
      <c r="X820" s="1666"/>
      <c r="Y820" s="1666"/>
      <c r="Z820" s="1666"/>
      <c r="AA820" s="1666"/>
      <c r="AB820" s="1666"/>
      <c r="AC820" s="1666"/>
      <c r="AD820" s="1666"/>
      <c r="AE820" s="1666"/>
      <c r="AF820" s="1666"/>
      <c r="AG820" s="1768"/>
      <c r="AH820" s="1768"/>
      <c r="AI820" s="1768"/>
      <c r="AJ820" s="1768"/>
      <c r="AK820" s="17"/>
      <c r="AL820" s="72"/>
      <c r="AM820" s="66"/>
      <c r="AN820" s="66"/>
      <c r="AO820" s="31"/>
      <c r="AP820" s="31"/>
      <c r="AQ820" s="31"/>
      <c r="AR820" s="31"/>
      <c r="AS820" s="31"/>
      <c r="AT820" s="70"/>
      <c r="AU820" s="70"/>
      <c r="AV820" s="70"/>
      <c r="AW820" s="70"/>
      <c r="AX820" s="70"/>
      <c r="AY820" s="70"/>
      <c r="AZ820" s="70"/>
      <c r="BA820" s="70"/>
      <c r="BB820" s="48" t="s">
        <v>835</v>
      </c>
      <c r="BC820" s="945">
        <v>261141</v>
      </c>
      <c r="BD820" s="945">
        <v>301093</v>
      </c>
      <c r="BE820" s="945">
        <v>363200</v>
      </c>
      <c r="BF820" s="945">
        <v>464896</v>
      </c>
      <c r="BG820" s="945">
        <v>517923</v>
      </c>
      <c r="BH820" s="70"/>
      <c r="BI820" s="48" t="s">
        <v>835</v>
      </c>
      <c r="BJ820" s="945">
        <v>230655</v>
      </c>
      <c r="BK820" s="945">
        <v>265943</v>
      </c>
      <c r="BL820" s="945">
        <v>320800</v>
      </c>
      <c r="BM820" s="945">
        <v>410624</v>
      </c>
      <c r="BN820" s="945">
        <v>457461</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9" customFormat="1" ht="12.75" customHeight="1">
      <c r="A821" s="17"/>
      <c r="B821" s="17"/>
      <c r="C821" s="1740" t="s">
        <v>587</v>
      </c>
      <c r="D821" s="1741"/>
      <c r="E821" s="1741"/>
      <c r="F821" s="1741"/>
      <c r="G821" s="1741"/>
      <c r="H821" s="1741"/>
      <c r="I821" s="94"/>
      <c r="J821" s="94"/>
      <c r="K821" s="94"/>
      <c r="L821" s="95"/>
      <c r="M821" s="1609">
        <v>14</v>
      </c>
      <c r="N821" s="1609"/>
      <c r="O821" s="1609"/>
      <c r="P821" s="1609"/>
      <c r="Q821" s="1609">
        <v>16</v>
      </c>
      <c r="R821" s="1609"/>
      <c r="S821" s="1609"/>
      <c r="T821" s="1609"/>
      <c r="U821" s="1609">
        <v>19</v>
      </c>
      <c r="V821" s="1609"/>
      <c r="W821" s="1609"/>
      <c r="X821" s="1609"/>
      <c r="Y821" s="1609">
        <v>24</v>
      </c>
      <c r="Z821" s="1609"/>
      <c r="AA821" s="1609"/>
      <c r="AB821" s="1609"/>
      <c r="AC821" s="1610"/>
      <c r="AD821" s="1611"/>
      <c r="AE821" s="1611"/>
      <c r="AF821" s="1612"/>
      <c r="AG821" s="1610"/>
      <c r="AH821" s="1611"/>
      <c r="AI821" s="1611"/>
      <c r="AJ821" s="1612"/>
      <c r="AK821" s="17"/>
      <c r="AL821" s="72"/>
      <c r="AM821" s="66"/>
      <c r="AN821" s="66"/>
      <c r="AO821" s="31"/>
      <c r="AP821" s="31"/>
      <c r="AQ821" s="31"/>
      <c r="AR821" s="31"/>
      <c r="AS821" s="31"/>
      <c r="AT821" s="70"/>
      <c r="AU821" s="70"/>
      <c r="AV821" s="70"/>
      <c r="AW821" s="70"/>
      <c r="AX821" s="70"/>
      <c r="AY821" s="70"/>
      <c r="AZ821" s="70"/>
      <c r="BA821" s="70"/>
      <c r="BB821" s="48" t="s">
        <v>837</v>
      </c>
      <c r="BC821" s="943">
        <v>261141</v>
      </c>
      <c r="BD821" s="943">
        <v>301093</v>
      </c>
      <c r="BE821" s="943">
        <v>363200</v>
      </c>
      <c r="BF821" s="943">
        <v>464896</v>
      </c>
      <c r="BG821" s="943">
        <v>517923</v>
      </c>
      <c r="BH821" s="70"/>
      <c r="BI821" s="48" t="s">
        <v>837</v>
      </c>
      <c r="BJ821" s="943">
        <v>230655</v>
      </c>
      <c r="BK821" s="943">
        <v>265943</v>
      </c>
      <c r="BL821" s="943">
        <v>320800</v>
      </c>
      <c r="BM821" s="943">
        <v>410624</v>
      </c>
      <c r="BN821" s="943">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9" customFormat="1" ht="12.75" customHeight="1">
      <c r="A822" s="17"/>
      <c r="B822" s="17"/>
      <c r="C822" s="1632" t="s">
        <v>588</v>
      </c>
      <c r="D822" s="1633"/>
      <c r="E822" s="1633"/>
      <c r="F822" s="1633"/>
      <c r="G822" s="1633"/>
      <c r="H822" s="1633"/>
      <c r="I822" s="91"/>
      <c r="J822" s="91"/>
      <c r="K822" s="91"/>
      <c r="L822" s="92"/>
      <c r="M822" s="1609"/>
      <c r="N822" s="1609"/>
      <c r="O822" s="1609"/>
      <c r="P822" s="1609"/>
      <c r="Q822" s="1609"/>
      <c r="R822" s="1609"/>
      <c r="S822" s="1609"/>
      <c r="T822" s="1609"/>
      <c r="U822" s="1609"/>
      <c r="V822" s="1609"/>
      <c r="W822" s="1609"/>
      <c r="X822" s="1609"/>
      <c r="Y822" s="1609"/>
      <c r="Z822" s="1609"/>
      <c r="AA822" s="1609"/>
      <c r="AB822" s="1609"/>
      <c r="AC822" s="1610"/>
      <c r="AD822" s="1611"/>
      <c r="AE822" s="1611"/>
      <c r="AF822" s="1612"/>
      <c r="AG822" s="1610"/>
      <c r="AH822" s="1611"/>
      <c r="AI822" s="1611"/>
      <c r="AJ822" s="1612"/>
      <c r="AK822" s="17"/>
      <c r="AL822" s="72"/>
      <c r="AM822" s="66"/>
      <c r="AN822" s="66"/>
      <c r="AO822" s="31"/>
      <c r="AP822" s="31"/>
      <c r="AQ822" s="31"/>
      <c r="AR822" s="31"/>
      <c r="AS822" s="31"/>
      <c r="AT822" s="70"/>
      <c r="AU822" s="70"/>
      <c r="AV822" s="70"/>
      <c r="AW822" s="70"/>
      <c r="AX822" s="70"/>
      <c r="AY822" s="70"/>
      <c r="AZ822" s="70"/>
      <c r="BA822" s="70"/>
      <c r="BB822" s="48" t="s">
        <v>838</v>
      </c>
      <c r="BC822" s="945">
        <v>293352</v>
      </c>
      <c r="BD822" s="945">
        <v>338232</v>
      </c>
      <c r="BE822" s="945">
        <v>408000</v>
      </c>
      <c r="BF822" s="945">
        <v>522240</v>
      </c>
      <c r="BG822" s="945">
        <v>581808</v>
      </c>
      <c r="BH822" s="70"/>
      <c r="BI822" s="48" t="s">
        <v>838</v>
      </c>
      <c r="BJ822" s="945">
        <v>254238</v>
      </c>
      <c r="BK822" s="945">
        <v>293134</v>
      </c>
      <c r="BL822" s="945">
        <v>353600</v>
      </c>
      <c r="BM822" s="945">
        <v>452608</v>
      </c>
      <c r="BN822" s="945">
        <v>504234</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9" customFormat="1" ht="12.75" customHeight="1">
      <c r="A823" s="17"/>
      <c r="B823" s="17"/>
      <c r="C823" s="1632" t="s">
        <v>589</v>
      </c>
      <c r="D823" s="1633"/>
      <c r="E823" s="1633"/>
      <c r="F823" s="1633"/>
      <c r="G823" s="1633"/>
      <c r="H823" s="1633"/>
      <c r="I823" s="110"/>
      <c r="J823" s="110"/>
      <c r="K823" s="110"/>
      <c r="L823" s="111"/>
      <c r="M823" s="1609">
        <v>6</v>
      </c>
      <c r="N823" s="1609"/>
      <c r="O823" s="1609"/>
      <c r="P823" s="1609"/>
      <c r="Q823" s="1609">
        <v>7</v>
      </c>
      <c r="R823" s="1609"/>
      <c r="S823" s="1609"/>
      <c r="T823" s="1609"/>
      <c r="U823" s="1609">
        <v>8</v>
      </c>
      <c r="V823" s="1609"/>
      <c r="W823" s="1609"/>
      <c r="X823" s="1609"/>
      <c r="Y823" s="1609">
        <v>9</v>
      </c>
      <c r="Z823" s="1609"/>
      <c r="AA823" s="1609"/>
      <c r="AB823" s="1609"/>
      <c r="AC823" s="1610"/>
      <c r="AD823" s="1611"/>
      <c r="AE823" s="1611"/>
      <c r="AF823" s="1612"/>
      <c r="AG823" s="1610"/>
      <c r="AH823" s="1611"/>
      <c r="AI823" s="1611"/>
      <c r="AJ823" s="1612"/>
      <c r="AK823" s="17"/>
      <c r="AL823" s="72"/>
      <c r="AM823" s="66"/>
      <c r="AN823" s="66"/>
      <c r="AO823" s="31"/>
      <c r="AP823" s="31"/>
      <c r="AQ823" s="31"/>
      <c r="AR823" s="31"/>
      <c r="AS823" s="31"/>
      <c r="AT823" s="70"/>
      <c r="AU823" s="70"/>
      <c r="AV823" s="70"/>
      <c r="AW823" s="70"/>
      <c r="AX823" s="70"/>
      <c r="AY823" s="70"/>
      <c r="AZ823" s="70"/>
      <c r="BA823" s="70"/>
      <c r="BB823" s="48" t="s">
        <v>840</v>
      </c>
      <c r="BC823" s="943">
        <v>261141</v>
      </c>
      <c r="BD823" s="943">
        <v>301093</v>
      </c>
      <c r="BE823" s="943">
        <v>363200</v>
      </c>
      <c r="BF823" s="943">
        <v>464896</v>
      </c>
      <c r="BG823" s="943">
        <v>517923</v>
      </c>
      <c r="BH823" s="70"/>
      <c r="BI823" s="48" t="s">
        <v>840</v>
      </c>
      <c r="BJ823" s="943">
        <v>230655</v>
      </c>
      <c r="BK823" s="943">
        <v>265943</v>
      </c>
      <c r="BL823" s="943">
        <v>320800</v>
      </c>
      <c r="BM823" s="943">
        <v>410624</v>
      </c>
      <c r="BN823" s="943">
        <v>457461</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9" customFormat="1" ht="12.75" customHeight="1">
      <c r="A824" s="17"/>
      <c r="B824" s="17"/>
      <c r="C824" s="1632" t="s">
        <v>880</v>
      </c>
      <c r="D824" s="1633"/>
      <c r="E824" s="1633"/>
      <c r="F824" s="1633"/>
      <c r="G824" s="1633"/>
      <c r="H824" s="1633"/>
      <c r="I824" s="110"/>
      <c r="J824" s="110"/>
      <c r="K824" s="110"/>
      <c r="L824" s="111"/>
      <c r="M824" s="1609">
        <v>22</v>
      </c>
      <c r="N824" s="1609"/>
      <c r="O824" s="1609"/>
      <c r="P824" s="1609"/>
      <c r="Q824" s="1609">
        <v>26</v>
      </c>
      <c r="R824" s="1609"/>
      <c r="S824" s="1609"/>
      <c r="T824" s="1609"/>
      <c r="U824" s="1609">
        <v>31</v>
      </c>
      <c r="V824" s="1609"/>
      <c r="W824" s="1609"/>
      <c r="X824" s="1609"/>
      <c r="Y824" s="1609">
        <v>44</v>
      </c>
      <c r="Z824" s="1609"/>
      <c r="AA824" s="1609"/>
      <c r="AB824" s="1609"/>
      <c r="AC824" s="1610"/>
      <c r="AD824" s="1611"/>
      <c r="AE824" s="1611"/>
      <c r="AF824" s="1612"/>
      <c r="AG824" s="1610"/>
      <c r="AH824" s="1611"/>
      <c r="AI824" s="1611"/>
      <c r="AJ824" s="1612"/>
      <c r="AK824" s="17"/>
      <c r="AL824" s="72"/>
      <c r="AM824" s="66"/>
      <c r="AN824" s="66"/>
      <c r="AO824" s="31"/>
      <c r="AP824" s="31"/>
      <c r="AQ824" s="31"/>
      <c r="AR824" s="31"/>
      <c r="AS824" s="31"/>
      <c r="AT824" s="70"/>
      <c r="AU824" s="70"/>
      <c r="AV824" s="70"/>
      <c r="AW824" s="70"/>
      <c r="AX824" s="70"/>
      <c r="AY824" s="70"/>
      <c r="AZ824" s="70"/>
      <c r="BA824" s="70"/>
      <c r="BB824" s="48" t="s">
        <v>841</v>
      </c>
      <c r="BC824" s="945">
        <v>293352</v>
      </c>
      <c r="BD824" s="945">
        <v>338232</v>
      </c>
      <c r="BE824" s="945">
        <v>408000</v>
      </c>
      <c r="BF824" s="945">
        <v>522240</v>
      </c>
      <c r="BG824" s="945">
        <v>581808</v>
      </c>
      <c r="BH824" s="70"/>
      <c r="BI824" s="48" t="s">
        <v>841</v>
      </c>
      <c r="BJ824" s="945">
        <v>253663</v>
      </c>
      <c r="BK824" s="945">
        <v>292471</v>
      </c>
      <c r="BL824" s="945">
        <v>352800</v>
      </c>
      <c r="BM824" s="945">
        <v>451584</v>
      </c>
      <c r="BN824" s="945">
        <v>503093</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9" customFormat="1" ht="12.75" customHeight="1">
      <c r="A825" s="17"/>
      <c r="B825" s="17"/>
      <c r="C825" s="1632" t="s">
        <v>253</v>
      </c>
      <c r="D825" s="1633"/>
      <c r="E825" s="1633"/>
      <c r="F825" s="1633"/>
      <c r="G825" s="1633"/>
      <c r="H825" s="1633"/>
      <c r="I825" s="110"/>
      <c r="J825" s="110"/>
      <c r="K825" s="110"/>
      <c r="L825" s="111"/>
      <c r="M825" s="1609"/>
      <c r="N825" s="1609"/>
      <c r="O825" s="1609"/>
      <c r="P825" s="1609"/>
      <c r="Q825" s="1609"/>
      <c r="R825" s="1609"/>
      <c r="S825" s="1609"/>
      <c r="T825" s="1609"/>
      <c r="U825" s="1609"/>
      <c r="V825" s="1609"/>
      <c r="W825" s="1609"/>
      <c r="X825" s="1609"/>
      <c r="Y825" s="1609"/>
      <c r="Z825" s="1609"/>
      <c r="AA825" s="1609"/>
      <c r="AB825" s="1609"/>
      <c r="AC825" s="1610"/>
      <c r="AD825" s="1611"/>
      <c r="AE825" s="1611"/>
      <c r="AF825" s="1612"/>
      <c r="AG825" s="1610"/>
      <c r="AH825" s="1611"/>
      <c r="AI825" s="1611"/>
      <c r="AJ825" s="1612"/>
      <c r="AK825" s="17"/>
      <c r="AL825" s="72"/>
      <c r="AM825" s="66"/>
      <c r="AN825" s="66"/>
      <c r="AO825" s="31"/>
      <c r="AP825" s="31"/>
      <c r="AQ825" s="31"/>
      <c r="AR825" s="31"/>
      <c r="AS825" s="31"/>
      <c r="AT825" s="70"/>
      <c r="AU825" s="70"/>
      <c r="AV825" s="70"/>
      <c r="AW825" s="70"/>
      <c r="AX825" s="70"/>
      <c r="AY825" s="70"/>
      <c r="AZ825" s="70"/>
      <c r="BA825" s="70"/>
      <c r="BB825" s="48" t="s">
        <v>842</v>
      </c>
      <c r="BC825" s="943">
        <v>261141</v>
      </c>
      <c r="BD825" s="943">
        <v>301093</v>
      </c>
      <c r="BE825" s="943">
        <v>363200</v>
      </c>
      <c r="BF825" s="943">
        <v>464896</v>
      </c>
      <c r="BG825" s="943">
        <v>517923</v>
      </c>
      <c r="BH825" s="70"/>
      <c r="BI825" s="48" t="s">
        <v>842</v>
      </c>
      <c r="BJ825" s="943">
        <v>230655</v>
      </c>
      <c r="BK825" s="943">
        <v>265943</v>
      </c>
      <c r="BL825" s="943">
        <v>320800</v>
      </c>
      <c r="BM825" s="943">
        <v>410624</v>
      </c>
      <c r="BN825" s="943">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9" customFormat="1" ht="12.75" customHeight="1">
      <c r="A826" s="17"/>
      <c r="B826" s="17"/>
      <c r="C826" s="1816" t="s">
        <v>1101</v>
      </c>
      <c r="D826" s="1633"/>
      <c r="E826" s="1633"/>
      <c r="F826" s="1633"/>
      <c r="G826" s="1633"/>
      <c r="H826" s="1633"/>
      <c r="I826" s="110"/>
      <c r="J826" s="110"/>
      <c r="K826" s="110"/>
      <c r="L826" s="111"/>
      <c r="M826" s="1609"/>
      <c r="N826" s="1609"/>
      <c r="O826" s="1609"/>
      <c r="P826" s="1609"/>
      <c r="Q826" s="1609"/>
      <c r="R826" s="1609"/>
      <c r="S826" s="1609"/>
      <c r="T826" s="1609"/>
      <c r="U826" s="1609"/>
      <c r="V826" s="1609"/>
      <c r="W826" s="1609"/>
      <c r="X826" s="1609"/>
      <c r="Y826" s="1609"/>
      <c r="Z826" s="1609"/>
      <c r="AA826" s="1609"/>
      <c r="AB826" s="1609"/>
      <c r="AC826" s="1610"/>
      <c r="AD826" s="1611"/>
      <c r="AE826" s="1611"/>
      <c r="AF826" s="1612"/>
      <c r="AG826" s="1610"/>
      <c r="AH826" s="1611"/>
      <c r="AI826" s="1611"/>
      <c r="AJ826" s="1612"/>
      <c r="AK826" s="17"/>
      <c r="AL826" s="72"/>
      <c r="AM826" s="66"/>
      <c r="AN826" s="66"/>
      <c r="AO826" s="31"/>
      <c r="AP826" s="31"/>
      <c r="AQ826" s="31"/>
      <c r="AR826" s="31"/>
      <c r="AS826" s="31"/>
      <c r="AT826" s="70"/>
      <c r="AU826" s="70"/>
      <c r="AV826" s="70"/>
      <c r="AW826" s="70"/>
      <c r="AX826" s="70"/>
      <c r="AY826" s="70"/>
      <c r="AZ826" s="70"/>
      <c r="BA826" s="70"/>
      <c r="BB826" s="48" t="s">
        <v>843</v>
      </c>
      <c r="BC826" s="945">
        <v>261141</v>
      </c>
      <c r="BD826" s="945">
        <v>301093</v>
      </c>
      <c r="BE826" s="945">
        <v>363200</v>
      </c>
      <c r="BF826" s="945">
        <v>464896</v>
      </c>
      <c r="BG826" s="945">
        <v>517923</v>
      </c>
      <c r="BH826" s="70"/>
      <c r="BI826" s="48" t="s">
        <v>843</v>
      </c>
      <c r="BJ826" s="945">
        <v>230655</v>
      </c>
      <c r="BK826" s="945">
        <v>265943</v>
      </c>
      <c r="BL826" s="945">
        <v>320800</v>
      </c>
      <c r="BM826" s="945">
        <v>410624</v>
      </c>
      <c r="BN826" s="945">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9" customFormat="1" ht="12.75" customHeight="1">
      <c r="A827" s="17"/>
      <c r="B827" s="17"/>
      <c r="C827" s="109" t="s">
        <v>558</v>
      </c>
      <c r="D827" s="110"/>
      <c r="E827" s="110"/>
      <c r="F827" s="1765" t="s">
        <v>357</v>
      </c>
      <c r="G827" s="1766"/>
      <c r="H827" s="1766"/>
      <c r="I827" s="1766"/>
      <c r="J827" s="1766"/>
      <c r="K827" s="1766"/>
      <c r="L827" s="1767"/>
      <c r="M827" s="1609"/>
      <c r="N827" s="1609"/>
      <c r="O827" s="1609"/>
      <c r="P827" s="1609"/>
      <c r="Q827" s="1609"/>
      <c r="R827" s="1609"/>
      <c r="S827" s="1609"/>
      <c r="T827" s="1609"/>
      <c r="U827" s="1609"/>
      <c r="V827" s="1609"/>
      <c r="W827" s="1609"/>
      <c r="X827" s="1609"/>
      <c r="Y827" s="1609"/>
      <c r="Z827" s="1609"/>
      <c r="AA827" s="1609"/>
      <c r="AB827" s="1609"/>
      <c r="AC827" s="1610"/>
      <c r="AD827" s="1611"/>
      <c r="AE827" s="1611"/>
      <c r="AF827" s="1612"/>
      <c r="AG827" s="1610"/>
      <c r="AH827" s="1611"/>
      <c r="AI827" s="1611"/>
      <c r="AJ827" s="1612"/>
      <c r="AK827" s="17"/>
      <c r="AL827" s="72"/>
      <c r="AM827" s="66"/>
      <c r="AN827" s="66"/>
      <c r="AO827" s="31"/>
      <c r="AP827" s="31"/>
      <c r="AQ827" s="31"/>
      <c r="AR827" s="31"/>
      <c r="AS827" s="31"/>
      <c r="AT827" s="70"/>
      <c r="AU827" s="70"/>
      <c r="AV827" s="70"/>
      <c r="AW827" s="70"/>
      <c r="AX827" s="70"/>
      <c r="AY827" s="70"/>
      <c r="AZ827" s="70"/>
      <c r="BA827" s="70"/>
      <c r="BB827" s="48" t="s">
        <v>845</v>
      </c>
      <c r="BC827" s="943">
        <v>261141</v>
      </c>
      <c r="BD827" s="943">
        <v>301093</v>
      </c>
      <c r="BE827" s="943">
        <v>363200</v>
      </c>
      <c r="BF827" s="943">
        <v>464896</v>
      </c>
      <c r="BG827" s="943">
        <v>517923</v>
      </c>
      <c r="BH827" s="70"/>
      <c r="BI827" s="48" t="s">
        <v>845</v>
      </c>
      <c r="BJ827" s="943">
        <v>230655</v>
      </c>
      <c r="BK827" s="943">
        <v>265943</v>
      </c>
      <c r="BL827" s="943">
        <v>320800</v>
      </c>
      <c r="BM827" s="943">
        <v>410624</v>
      </c>
      <c r="BN827" s="943">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9" customFormat="1" ht="12.75" customHeight="1">
      <c r="A828" s="17"/>
      <c r="B828" s="17"/>
      <c r="C828" s="1769" t="s">
        <v>328</v>
      </c>
      <c r="D828" s="1770"/>
      <c r="E828" s="1770"/>
      <c r="F828" s="1770"/>
      <c r="G828" s="1770"/>
      <c r="H828" s="1770"/>
      <c r="I828" s="1770"/>
      <c r="J828" s="1770"/>
      <c r="K828" s="1770"/>
      <c r="L828" s="1771"/>
      <c r="M828" s="1772">
        <f>SUM(M821:P827)</f>
        <v>42</v>
      </c>
      <c r="N828" s="1772"/>
      <c r="O828" s="1772"/>
      <c r="P828" s="1772"/>
      <c r="Q828" s="1772">
        <f>SUM(Q821:T827)</f>
        <v>49</v>
      </c>
      <c r="R828" s="1772"/>
      <c r="S828" s="1772"/>
      <c r="T828" s="1772"/>
      <c r="U828" s="1772">
        <f>SUM(U821:X827)</f>
        <v>58</v>
      </c>
      <c r="V828" s="1772"/>
      <c r="W828" s="1772"/>
      <c r="X828" s="1772"/>
      <c r="Y828" s="1772">
        <f>SUM(Y821:AB827)</f>
        <v>77</v>
      </c>
      <c r="Z828" s="1772"/>
      <c r="AA828" s="1772"/>
      <c r="AB828" s="1772"/>
      <c r="AC828" s="1772">
        <f>SUM(AC821:AF827)</f>
        <v>0</v>
      </c>
      <c r="AD828" s="1772"/>
      <c r="AE828" s="1772"/>
      <c r="AF828" s="1772"/>
      <c r="AG828" s="1772">
        <f>SUM(AG821:AJ827)</f>
        <v>0</v>
      </c>
      <c r="AH828" s="1772"/>
      <c r="AI828" s="1772"/>
      <c r="AJ828" s="1772"/>
      <c r="AK828" s="17"/>
      <c r="AL828" s="72"/>
      <c r="AM828" s="66"/>
      <c r="AN828" s="66"/>
      <c r="AO828" s="31"/>
      <c r="AP828" s="31"/>
      <c r="AQ828" s="31"/>
      <c r="AR828" s="31"/>
      <c r="AS828" s="31"/>
      <c r="AT828" s="70"/>
      <c r="AU828" s="70"/>
      <c r="AV828" s="70"/>
      <c r="AW828" s="70"/>
      <c r="AX828" s="70"/>
      <c r="AY828" s="70"/>
      <c r="AZ828" s="70"/>
      <c r="BA828" s="70"/>
      <c r="BB828" s="48" t="s">
        <v>846</v>
      </c>
      <c r="BC828" s="945">
        <v>261141</v>
      </c>
      <c r="BD828" s="945">
        <v>301093</v>
      </c>
      <c r="BE828" s="945">
        <v>363200</v>
      </c>
      <c r="BF828" s="945">
        <v>464896</v>
      </c>
      <c r="BG828" s="945">
        <v>517923</v>
      </c>
      <c r="BH828" s="70"/>
      <c r="BI828" s="48" t="s">
        <v>846</v>
      </c>
      <c r="BJ828" s="945">
        <v>230655</v>
      </c>
      <c r="BK828" s="945">
        <v>265943</v>
      </c>
      <c r="BL828" s="945">
        <v>320800</v>
      </c>
      <c r="BM828" s="945">
        <v>410624</v>
      </c>
      <c r="BN828" s="945">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9" customFormat="1" ht="12.75" customHeight="1">
      <c r="A829" s="17"/>
      <c r="B829" s="17"/>
      <c r="C829" s="107" t="s">
        <v>1102</v>
      </c>
      <c r="D829" s="103"/>
      <c r="E829" s="103"/>
      <c r="F829" s="103"/>
      <c r="G829" s="103"/>
      <c r="H829" s="103"/>
      <c r="I829" s="103"/>
      <c r="J829" s="103"/>
      <c r="K829" s="103"/>
      <c r="L829" s="103"/>
      <c r="M829" s="501"/>
      <c r="N829" s="501"/>
      <c r="O829" s="501"/>
      <c r="P829" s="501"/>
      <c r="Q829" s="501"/>
      <c r="R829" s="501"/>
      <c r="S829" s="501"/>
      <c r="T829" s="501"/>
      <c r="U829" s="501"/>
      <c r="V829" s="501"/>
      <c r="W829" s="501"/>
      <c r="X829" s="501"/>
      <c r="Y829" s="501"/>
      <c r="Z829" s="501"/>
      <c r="AA829" s="501"/>
      <c r="AB829" s="501"/>
      <c r="AC829" s="501"/>
      <c r="AD829" s="501"/>
      <c r="AE829" s="501"/>
      <c r="AF829" s="501"/>
      <c r="AG829" s="501"/>
      <c r="AH829" s="501"/>
      <c r="AI829" s="501"/>
      <c r="AJ829" s="501"/>
      <c r="AK829" s="17"/>
      <c r="AL829" s="72"/>
      <c r="AM829" s="66"/>
      <c r="AN829" s="66"/>
      <c r="AO829" s="31"/>
      <c r="AP829" s="31"/>
      <c r="AQ829" s="31"/>
      <c r="AR829" s="31"/>
      <c r="AS829" s="31"/>
      <c r="AT829" s="70"/>
      <c r="AU829" s="70"/>
      <c r="AV829" s="70"/>
      <c r="AW829" s="70"/>
      <c r="AX829" s="70"/>
      <c r="AY829" s="70"/>
      <c r="AZ829" s="70"/>
      <c r="BA829" s="70"/>
      <c r="BB829" s="48" t="s">
        <v>847</v>
      </c>
      <c r="BC829" s="943">
        <v>261141</v>
      </c>
      <c r="BD829" s="943">
        <v>301093</v>
      </c>
      <c r="BE829" s="943">
        <v>363200</v>
      </c>
      <c r="BF829" s="943">
        <v>464896</v>
      </c>
      <c r="BG829" s="943">
        <v>517923</v>
      </c>
      <c r="BH829" s="70"/>
      <c r="BI829" s="48" t="s">
        <v>847</v>
      </c>
      <c r="BJ829" s="943">
        <v>230655</v>
      </c>
      <c r="BK829" s="943">
        <v>265943</v>
      </c>
      <c r="BL829" s="943">
        <v>320800</v>
      </c>
      <c r="BM829" s="943">
        <v>410624</v>
      </c>
      <c r="BN829" s="943">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9" customFormat="1" ht="12.75" customHeight="1">
      <c r="A830" s="17"/>
      <c r="B830" s="17"/>
      <c r="C830" s="107" t="s">
        <v>1103</v>
      </c>
      <c r="D830" s="103"/>
      <c r="E830" s="103"/>
      <c r="F830" s="103"/>
      <c r="G830" s="103"/>
      <c r="H830" s="103"/>
      <c r="I830" s="103"/>
      <c r="J830" s="103"/>
      <c r="K830" s="103"/>
      <c r="L830" s="103"/>
      <c r="M830" s="501"/>
      <c r="N830" s="501"/>
      <c r="O830" s="501"/>
      <c r="P830" s="501"/>
      <c r="Q830" s="501"/>
      <c r="R830" s="501"/>
      <c r="S830" s="501"/>
      <c r="T830" s="501"/>
      <c r="U830" s="501"/>
      <c r="V830" s="501"/>
      <c r="W830" s="501"/>
      <c r="X830" s="501"/>
      <c r="Y830" s="501"/>
      <c r="Z830" s="501"/>
      <c r="AA830" s="501"/>
      <c r="AB830" s="501"/>
      <c r="AC830" s="501"/>
      <c r="AD830" s="501"/>
      <c r="AE830" s="501"/>
      <c r="AF830" s="501"/>
      <c r="AG830" s="501"/>
      <c r="AH830" s="501"/>
      <c r="AI830" s="501"/>
      <c r="AJ830" s="501"/>
      <c r="AK830" s="17"/>
      <c r="AL830" s="72"/>
      <c r="AM830" s="66"/>
      <c r="AN830" s="66"/>
      <c r="AO830" s="31"/>
      <c r="AP830" s="31"/>
      <c r="AQ830" s="31"/>
      <c r="AR830" s="31"/>
      <c r="AS830" s="31"/>
      <c r="AT830" s="70"/>
      <c r="AU830" s="70"/>
      <c r="AV830" s="70"/>
      <c r="AW830" s="70"/>
      <c r="AX830" s="70"/>
      <c r="AY830" s="70"/>
      <c r="AZ830" s="70"/>
      <c r="BA830" s="70"/>
      <c r="BB830" s="48" t="s">
        <v>156</v>
      </c>
      <c r="BC830" s="945">
        <v>285299</v>
      </c>
      <c r="BD830" s="945">
        <v>328947</v>
      </c>
      <c r="BE830" s="945">
        <v>396800</v>
      </c>
      <c r="BF830" s="945">
        <v>507904</v>
      </c>
      <c r="BG830" s="945">
        <v>565837</v>
      </c>
      <c r="BH830" s="70"/>
      <c r="BI830" s="48" t="s">
        <v>156</v>
      </c>
      <c r="BJ830" s="945">
        <v>255964</v>
      </c>
      <c r="BK830" s="945">
        <v>295124</v>
      </c>
      <c r="BL830" s="945">
        <v>356000</v>
      </c>
      <c r="BM830" s="945">
        <v>455680</v>
      </c>
      <c r="BN830" s="945">
        <v>507656</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9" customFormat="1" ht="12.75" customHeight="1">
      <c r="A831" s="17"/>
      <c r="B831" s="17"/>
      <c r="C831" s="103"/>
      <c r="D831" s="103"/>
      <c r="E831" s="103"/>
      <c r="F831" s="103"/>
      <c r="G831" s="103"/>
      <c r="H831" s="103"/>
      <c r="I831" s="103"/>
      <c r="J831" s="103"/>
      <c r="K831" s="103"/>
      <c r="L831" s="103"/>
      <c r="M831" s="501"/>
      <c r="N831" s="501"/>
      <c r="O831" s="501"/>
      <c r="P831" s="501"/>
      <c r="Q831" s="501"/>
      <c r="R831" s="501"/>
      <c r="S831" s="501"/>
      <c r="T831" s="501"/>
      <c r="U831" s="501"/>
      <c r="V831" s="501"/>
      <c r="W831" s="501"/>
      <c r="X831" s="501"/>
      <c r="Y831" s="501"/>
      <c r="Z831" s="501"/>
      <c r="AA831" s="501"/>
      <c r="AB831" s="501"/>
      <c r="AC831" s="501"/>
      <c r="AD831" s="501"/>
      <c r="AE831" s="501"/>
      <c r="AF831" s="501"/>
      <c r="AG831" s="501"/>
      <c r="AH831" s="501"/>
      <c r="AI831" s="501"/>
      <c r="AJ831" s="501"/>
      <c r="AK831" s="17"/>
      <c r="AL831" s="72"/>
      <c r="AM831" s="66"/>
      <c r="AN831" s="66"/>
      <c r="AO831" s="31"/>
      <c r="AP831" s="31"/>
      <c r="AQ831" s="31"/>
      <c r="AR831" s="31"/>
      <c r="AS831" s="31"/>
      <c r="AT831" s="70"/>
      <c r="AU831" s="70"/>
      <c r="AV831" s="70"/>
      <c r="AW831" s="70"/>
      <c r="AX831" s="70"/>
      <c r="AY831" s="70"/>
      <c r="AZ831" s="70"/>
      <c r="BA831" s="70"/>
      <c r="BB831" s="48" t="s">
        <v>158</v>
      </c>
      <c r="BC831" s="943">
        <v>293352</v>
      </c>
      <c r="BD831" s="943">
        <v>338232</v>
      </c>
      <c r="BE831" s="943">
        <v>408000</v>
      </c>
      <c r="BF831" s="943">
        <v>522240</v>
      </c>
      <c r="BG831" s="943">
        <v>581808</v>
      </c>
      <c r="BH831" s="70"/>
      <c r="BI831" s="48" t="s">
        <v>158</v>
      </c>
      <c r="BJ831" s="943">
        <v>253663</v>
      </c>
      <c r="BK831" s="943">
        <v>292471</v>
      </c>
      <c r="BL831" s="943">
        <v>352800</v>
      </c>
      <c r="BM831" s="943">
        <v>451584</v>
      </c>
      <c r="BN831" s="943">
        <v>503093</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s="65" customFormat="1" ht="12.75" customHeight="1">
      <c r="A832" s="17"/>
      <c r="B832" s="17"/>
      <c r="C832" s="63" t="s">
        <v>730</v>
      </c>
      <c r="D832" s="17"/>
      <c r="E832" s="17"/>
      <c r="F832" s="17"/>
      <c r="G832" s="17"/>
      <c r="H832" s="17"/>
      <c r="I832" s="17"/>
      <c r="J832" s="17"/>
      <c r="K832" s="17"/>
      <c r="L832" s="17"/>
      <c r="M832" s="17"/>
      <c r="N832" s="17"/>
      <c r="O832" s="17"/>
      <c r="P832" s="17"/>
      <c r="Q832" s="3"/>
      <c r="R832" s="19"/>
      <c r="S832" s="19"/>
      <c r="T832" s="19"/>
      <c r="U832" s="19"/>
      <c r="V832" s="19"/>
      <c r="W832" s="19"/>
      <c r="X832" s="19"/>
      <c r="Y832" s="19"/>
      <c r="Z832" s="19"/>
      <c r="AA832" s="19"/>
      <c r="AB832" s="19"/>
      <c r="AC832" s="19"/>
      <c r="AD832" s="19"/>
      <c r="AE832" s="19"/>
      <c r="AF832" s="19"/>
      <c r="AG832" s="19"/>
      <c r="AH832" s="19"/>
      <c r="AI832" s="19"/>
      <c r="AJ832" s="19"/>
      <c r="AK832" s="17"/>
      <c r="AL832" s="72"/>
      <c r="AM832" s="66"/>
      <c r="AN832" s="66"/>
      <c r="AO832" s="31"/>
      <c r="AP832" s="31"/>
      <c r="AQ832" s="31"/>
      <c r="AR832" s="31"/>
      <c r="AS832" s="31"/>
      <c r="AT832" s="70"/>
      <c r="AU832" s="70"/>
      <c r="AV832" s="70"/>
      <c r="AW832" s="70"/>
      <c r="AX832" s="70"/>
      <c r="AY832" s="70"/>
      <c r="AZ832" s="70"/>
      <c r="BA832" s="70"/>
      <c r="BB832" s="48" t="s">
        <v>159</v>
      </c>
      <c r="BC832" s="945">
        <v>261141</v>
      </c>
      <c r="BD832" s="945">
        <v>301093</v>
      </c>
      <c r="BE832" s="945">
        <v>363200</v>
      </c>
      <c r="BF832" s="945">
        <v>464896</v>
      </c>
      <c r="BG832" s="945">
        <v>517923</v>
      </c>
      <c r="BH832" s="70"/>
      <c r="BI832" s="48" t="s">
        <v>159</v>
      </c>
      <c r="BJ832" s="945">
        <v>230655</v>
      </c>
      <c r="BK832" s="945">
        <v>265943</v>
      </c>
      <c r="BL832" s="945">
        <v>320800</v>
      </c>
      <c r="BM832" s="945">
        <v>410624</v>
      </c>
      <c r="BN832" s="945">
        <v>457461</v>
      </c>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row>
    <row r="833" spans="1:96" s="65" customFormat="1" ht="12.75" customHeight="1">
      <c r="A833" s="17"/>
      <c r="B833" s="17"/>
      <c r="C833" s="1667" t="s">
        <v>2261</v>
      </c>
      <c r="D833" s="1668"/>
      <c r="E833" s="1668"/>
      <c r="F833" s="1668"/>
      <c r="G833" s="1668"/>
      <c r="H833" s="1668"/>
      <c r="I833" s="1668"/>
      <c r="J833" s="1668"/>
      <c r="K833" s="1668"/>
      <c r="L833" s="1668"/>
      <c r="M833" s="1668"/>
      <c r="N833" s="1668"/>
      <c r="O833" s="1668"/>
      <c r="P833" s="1668"/>
      <c r="Q833" s="1668"/>
      <c r="R833" s="1668"/>
      <c r="S833" s="1668"/>
      <c r="T833" s="1668"/>
      <c r="U833" s="1668"/>
      <c r="V833" s="1668"/>
      <c r="W833" s="1668"/>
      <c r="X833" s="1668"/>
      <c r="Y833" s="1668"/>
      <c r="Z833" s="1668"/>
      <c r="AA833" s="1668"/>
      <c r="AB833" s="1668"/>
      <c r="AC833" s="1668"/>
      <c r="AD833" s="1668"/>
      <c r="AE833" s="1668"/>
      <c r="AF833" s="1668"/>
      <c r="AG833" s="1668"/>
      <c r="AH833" s="1668"/>
      <c r="AI833" s="1668"/>
      <c r="AJ833" s="1669"/>
      <c r="AK833" s="17"/>
      <c r="AL833" s="72"/>
      <c r="AM833" s="66"/>
      <c r="AN833" s="66"/>
      <c r="AO833" s="31"/>
      <c r="AP833" s="31"/>
      <c r="AQ833" s="31"/>
      <c r="AR833" s="31"/>
      <c r="AS833" s="31"/>
      <c r="AT833" s="70"/>
      <c r="AU833" s="70"/>
      <c r="AV833" s="70"/>
      <c r="AW833" s="70"/>
      <c r="AX833" s="70"/>
      <c r="AY833" s="70"/>
      <c r="AZ833" s="70"/>
      <c r="BA833" s="70"/>
      <c r="BB833" s="48" t="s">
        <v>160</v>
      </c>
      <c r="BC833" s="943">
        <v>261141</v>
      </c>
      <c r="BD833" s="943">
        <v>301093</v>
      </c>
      <c r="BE833" s="943">
        <v>363200</v>
      </c>
      <c r="BF833" s="943">
        <v>464896</v>
      </c>
      <c r="BG833" s="943">
        <v>517923</v>
      </c>
      <c r="BH833" s="70"/>
      <c r="BI833" s="48" t="s">
        <v>160</v>
      </c>
      <c r="BJ833" s="943">
        <v>230655</v>
      </c>
      <c r="BK833" s="943">
        <v>265943</v>
      </c>
      <c r="BL833" s="943">
        <v>320800</v>
      </c>
      <c r="BM833" s="943">
        <v>410624</v>
      </c>
      <c r="BN833" s="943">
        <v>457461</v>
      </c>
      <c r="BO833" s="121"/>
      <c r="BP833" s="121"/>
      <c r="BQ833" s="121"/>
      <c r="BR833" s="121"/>
      <c r="BS833" s="121"/>
      <c r="BT833" s="121"/>
      <c r="BU833" s="121"/>
      <c r="BV833" s="121"/>
      <c r="BW833" s="121"/>
      <c r="BX833" s="121"/>
      <c r="BY833" s="121"/>
      <c r="BZ833" s="121"/>
      <c r="CA833" s="121"/>
      <c r="CB833" s="121"/>
      <c r="CC833" s="121"/>
      <c r="CD833" s="121"/>
      <c r="CE833" s="121"/>
      <c r="CF833" s="121"/>
      <c r="CG833" s="121"/>
      <c r="CH833" s="121"/>
      <c r="CI833" s="121"/>
      <c r="CJ833" s="121"/>
      <c r="CK833" s="121"/>
      <c r="CL833" s="121"/>
      <c r="CM833" s="121"/>
      <c r="CN833" s="121"/>
      <c r="CO833" s="121"/>
      <c r="CP833" s="121"/>
      <c r="CQ833" s="121"/>
      <c r="CR833" s="121"/>
    </row>
    <row r="834" spans="1:96" s="65" customFormat="1" ht="12.75" customHeight="1">
      <c r="A834" s="17"/>
      <c r="B834" s="17"/>
      <c r="C834" s="271" t="s">
        <v>1913</v>
      </c>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c r="AF834" s="271"/>
      <c r="AG834" s="271"/>
      <c r="AH834" s="271"/>
      <c r="AI834" s="271"/>
      <c r="AJ834" s="271"/>
      <c r="AK834" s="17"/>
      <c r="AL834" s="72"/>
      <c r="AM834" s="66"/>
      <c r="AN834" s="66"/>
      <c r="AO834" s="31"/>
      <c r="AP834" s="31"/>
      <c r="AQ834" s="31"/>
      <c r="AR834" s="31"/>
      <c r="AS834" s="31"/>
      <c r="AT834" s="70"/>
      <c r="AU834" s="70"/>
      <c r="AV834" s="70"/>
      <c r="AW834" s="70"/>
      <c r="AX834" s="70"/>
      <c r="AY834" s="70"/>
      <c r="AZ834" s="70"/>
      <c r="BA834" s="70"/>
      <c r="BB834" s="48" t="s">
        <v>161</v>
      </c>
      <c r="BC834" s="945">
        <v>261141</v>
      </c>
      <c r="BD834" s="945">
        <v>301093</v>
      </c>
      <c r="BE834" s="945">
        <v>363200</v>
      </c>
      <c r="BF834" s="945">
        <v>464896</v>
      </c>
      <c r="BG834" s="945">
        <v>517923</v>
      </c>
      <c r="BH834" s="70"/>
      <c r="BI834" s="48" t="s">
        <v>161</v>
      </c>
      <c r="BJ834" s="945">
        <v>230655</v>
      </c>
      <c r="BK834" s="945">
        <v>265943</v>
      </c>
      <c r="BL834" s="945">
        <v>320800</v>
      </c>
      <c r="BM834" s="945">
        <v>410624</v>
      </c>
      <c r="BN834" s="945">
        <v>457461</v>
      </c>
      <c r="BO834" s="121"/>
      <c r="BP834" s="121"/>
      <c r="BQ834" s="121"/>
      <c r="BR834" s="121"/>
      <c r="BS834" s="121"/>
      <c r="BT834" s="121"/>
      <c r="BU834" s="121"/>
      <c r="BV834" s="121"/>
      <c r="BW834" s="121"/>
      <c r="BX834" s="121"/>
      <c r="BY834" s="121"/>
      <c r="BZ834" s="121"/>
      <c r="CA834" s="121"/>
      <c r="CB834" s="121"/>
      <c r="CC834" s="121"/>
      <c r="CD834" s="121"/>
      <c r="CE834" s="121"/>
      <c r="CF834" s="121"/>
      <c r="CG834" s="121"/>
      <c r="CH834" s="121"/>
      <c r="CI834" s="121"/>
      <c r="CJ834" s="121"/>
      <c r="CK834" s="121"/>
      <c r="CL834" s="121"/>
      <c r="CM834" s="121"/>
      <c r="CN834" s="121"/>
      <c r="CO834" s="121"/>
      <c r="CP834" s="121"/>
      <c r="CQ834" s="121"/>
      <c r="CR834" s="121"/>
    </row>
    <row r="835" spans="1:96" s="65" customFormat="1" ht="12.75" customHeight="1">
      <c r="A835" s="17"/>
      <c r="B835" s="17"/>
      <c r="C835" s="63"/>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66"/>
      <c r="AN835" s="66"/>
      <c r="AO835" s="31"/>
      <c r="AP835" s="31"/>
      <c r="AQ835" s="31"/>
      <c r="AR835" s="31"/>
      <c r="AS835" s="31"/>
      <c r="AT835" s="70"/>
      <c r="AU835" s="70"/>
      <c r="AV835" s="70"/>
      <c r="AW835" s="70"/>
      <c r="AX835" s="70"/>
      <c r="AY835" s="70"/>
      <c r="AZ835" s="70"/>
      <c r="BA835" s="70"/>
      <c r="BB835" s="48" t="s">
        <v>163</v>
      </c>
      <c r="BC835" s="943">
        <v>261141</v>
      </c>
      <c r="BD835" s="943">
        <v>301093</v>
      </c>
      <c r="BE835" s="943">
        <v>363200</v>
      </c>
      <c r="BF835" s="943">
        <v>464896</v>
      </c>
      <c r="BG835" s="943">
        <v>517923</v>
      </c>
      <c r="BH835" s="70"/>
      <c r="BI835" s="48" t="s">
        <v>163</v>
      </c>
      <c r="BJ835" s="943">
        <v>230655</v>
      </c>
      <c r="BK835" s="943">
        <v>265943</v>
      </c>
      <c r="BL835" s="943">
        <v>320800</v>
      </c>
      <c r="BM835" s="943">
        <v>410624</v>
      </c>
      <c r="BN835" s="943">
        <v>457461</v>
      </c>
      <c r="BO835" s="121"/>
      <c r="BP835" s="121"/>
      <c r="BQ835" s="121"/>
      <c r="BR835" s="121"/>
      <c r="BS835" s="121"/>
      <c r="BT835" s="121"/>
      <c r="BU835" s="121"/>
      <c r="BV835" s="121"/>
      <c r="BW835" s="121"/>
      <c r="BX835" s="121"/>
      <c r="BY835" s="121"/>
      <c r="BZ835" s="121"/>
      <c r="CA835" s="121"/>
      <c r="CB835" s="121"/>
      <c r="CC835" s="121"/>
      <c r="CD835" s="121"/>
      <c r="CE835" s="121"/>
      <c r="CF835" s="121"/>
      <c r="CG835" s="121"/>
      <c r="CH835" s="121"/>
      <c r="CI835" s="121"/>
      <c r="CJ835" s="121"/>
      <c r="CK835" s="121"/>
      <c r="CL835" s="121"/>
      <c r="CM835" s="121"/>
      <c r="CN835" s="121"/>
      <c r="CO835" s="121"/>
      <c r="CP835" s="121"/>
      <c r="CQ835" s="121"/>
      <c r="CR835" s="121"/>
    </row>
    <row r="836" spans="1:96" s="65" customFormat="1" ht="12.75" customHeight="1">
      <c r="A836" s="63" t="s">
        <v>910</v>
      </c>
      <c r="B836" s="17"/>
      <c r="C836" s="63" t="s">
        <v>776</v>
      </c>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S836" s="31"/>
      <c r="AT836" s="70"/>
      <c r="AU836" s="70"/>
      <c r="AV836" s="70"/>
      <c r="AW836" s="70"/>
      <c r="AX836" s="70"/>
      <c r="AY836" s="70"/>
      <c r="AZ836" s="70"/>
      <c r="BA836" s="70"/>
      <c r="BB836" s="48" t="s">
        <v>164</v>
      </c>
      <c r="BC836" s="945">
        <v>261141</v>
      </c>
      <c r="BD836" s="945">
        <v>301093</v>
      </c>
      <c r="BE836" s="945">
        <v>363200</v>
      </c>
      <c r="BF836" s="945">
        <v>464896</v>
      </c>
      <c r="BG836" s="945">
        <v>517923</v>
      </c>
      <c r="BH836" s="70"/>
      <c r="BI836" s="48" t="s">
        <v>164</v>
      </c>
      <c r="BJ836" s="945">
        <v>230655</v>
      </c>
      <c r="BK836" s="945">
        <v>265943</v>
      </c>
      <c r="BL836" s="945">
        <v>320800</v>
      </c>
      <c r="BM836" s="945">
        <v>410624</v>
      </c>
      <c r="BN836" s="945">
        <v>457461</v>
      </c>
      <c r="BO836" s="121"/>
      <c r="BP836" s="121"/>
      <c r="BQ836" s="121"/>
      <c r="BR836" s="121"/>
      <c r="BS836" s="121"/>
      <c r="BT836" s="121"/>
      <c r="BU836" s="121"/>
      <c r="BV836" s="121"/>
      <c r="BW836" s="121"/>
      <c r="BX836" s="121"/>
      <c r="BY836" s="121"/>
      <c r="BZ836" s="121"/>
      <c r="CA836" s="121"/>
      <c r="CB836" s="121"/>
      <c r="CC836" s="121"/>
      <c r="CD836" s="121"/>
      <c r="CE836" s="121"/>
      <c r="CF836" s="121"/>
      <c r="CG836" s="121"/>
      <c r="CH836" s="121"/>
      <c r="CI836" s="121"/>
      <c r="CJ836" s="121"/>
      <c r="CK836" s="121"/>
      <c r="CL836" s="121"/>
      <c r="CM836" s="121"/>
      <c r="CN836" s="121"/>
      <c r="CO836" s="121"/>
      <c r="CP836" s="121"/>
      <c r="CQ836" s="121"/>
      <c r="CR836" s="121"/>
    </row>
    <row r="837" spans="1:96" s="65" customFormat="1" ht="12.75" customHeight="1">
      <c r="A837" s="37"/>
      <c r="B837" s="37"/>
      <c r="C837" s="37"/>
      <c r="D837" s="37"/>
      <c r="E837" s="37"/>
      <c r="F837" s="37"/>
      <c r="G837" s="3"/>
      <c r="H837" s="3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S837" s="31"/>
      <c r="AT837" s="70"/>
      <c r="AU837" s="70"/>
      <c r="AV837" s="70"/>
      <c r="AW837" s="70"/>
      <c r="AX837" s="70"/>
      <c r="AY837" s="70"/>
      <c r="AZ837" s="70"/>
      <c r="BA837" s="70"/>
      <c r="BB837" s="48" t="s">
        <v>462</v>
      </c>
      <c r="BC837" s="943">
        <v>261141</v>
      </c>
      <c r="BD837" s="943">
        <v>301093</v>
      </c>
      <c r="BE837" s="943">
        <v>363200</v>
      </c>
      <c r="BF837" s="943">
        <v>464896</v>
      </c>
      <c r="BG837" s="943">
        <v>517923</v>
      </c>
      <c r="BH837" s="70"/>
      <c r="BI837" s="48" t="s">
        <v>462</v>
      </c>
      <c r="BJ837" s="943">
        <v>230655</v>
      </c>
      <c r="BK837" s="943">
        <v>265943</v>
      </c>
      <c r="BL837" s="943">
        <v>320800</v>
      </c>
      <c r="BM837" s="943">
        <v>410624</v>
      </c>
      <c r="BN837" s="943">
        <v>457461</v>
      </c>
      <c r="BO837" s="121"/>
      <c r="BP837" s="121"/>
      <c r="BQ837" s="121"/>
      <c r="BR837" s="121"/>
      <c r="BS837" s="121"/>
      <c r="BT837" s="121"/>
      <c r="BU837" s="121"/>
      <c r="BV837" s="121"/>
      <c r="BW837" s="121"/>
      <c r="BX837" s="121"/>
      <c r="BY837" s="121"/>
      <c r="BZ837" s="121"/>
      <c r="CA837" s="121"/>
      <c r="CB837" s="121"/>
      <c r="CC837" s="121"/>
      <c r="CD837" s="121"/>
      <c r="CE837" s="121"/>
      <c r="CF837" s="121"/>
      <c r="CG837" s="121"/>
      <c r="CH837" s="121"/>
      <c r="CI837" s="121"/>
      <c r="CJ837" s="121"/>
      <c r="CK837" s="121"/>
      <c r="CL837" s="121"/>
      <c r="CM837" s="121"/>
      <c r="CN837" s="121"/>
      <c r="CO837" s="121"/>
      <c r="CP837" s="121"/>
      <c r="CQ837" s="121"/>
      <c r="CR837" s="121"/>
    </row>
    <row r="838" spans="1:96" s="65" customFormat="1" ht="12.75" customHeight="1">
      <c r="A838" s="17"/>
      <c r="B838" s="17"/>
      <c r="C838" s="63" t="s">
        <v>799</v>
      </c>
      <c r="D838" s="17"/>
      <c r="E838" s="17"/>
      <c r="F838" s="17"/>
      <c r="G838" s="17"/>
      <c r="H838" s="17"/>
      <c r="I838" s="17"/>
      <c r="J838" s="90" t="s">
        <v>187</v>
      </c>
      <c r="K838" s="91"/>
      <c r="L838" s="91"/>
      <c r="M838" s="91"/>
      <c r="N838" s="91"/>
      <c r="O838" s="91"/>
      <c r="P838" s="91"/>
      <c r="Q838" s="91"/>
      <c r="R838" s="91"/>
      <c r="S838" s="91"/>
      <c r="T838" s="91"/>
      <c r="U838" s="91"/>
      <c r="V838" s="92"/>
      <c r="W838" s="1622"/>
      <c r="X838" s="1622"/>
      <c r="Y838" s="1622"/>
      <c r="Z838" s="1622"/>
      <c r="AA838" s="1622"/>
      <c r="AB838" s="1622"/>
      <c r="AC838" s="1622"/>
      <c r="AD838" s="17"/>
      <c r="AE838" s="17"/>
      <c r="AF838" s="17"/>
      <c r="AG838" s="17"/>
      <c r="AH838" s="17"/>
      <c r="AI838" s="17"/>
      <c r="AJ838" s="17"/>
      <c r="AK838" s="17"/>
      <c r="AL838" s="17"/>
      <c r="AS838" s="31"/>
      <c r="AT838" s="70"/>
      <c r="AZ838" s="70"/>
      <c r="BA838" s="70"/>
      <c r="BB838" s="48" t="s">
        <v>166</v>
      </c>
      <c r="BC838" s="945">
        <v>261141</v>
      </c>
      <c r="BD838" s="945">
        <v>301093</v>
      </c>
      <c r="BE838" s="945">
        <v>363200</v>
      </c>
      <c r="BF838" s="945">
        <v>464896</v>
      </c>
      <c r="BG838" s="945">
        <v>517923</v>
      </c>
      <c r="BH838" s="70"/>
      <c r="BI838" s="48" t="s">
        <v>166</v>
      </c>
      <c r="BJ838" s="945">
        <v>230655</v>
      </c>
      <c r="BK838" s="945">
        <v>265943</v>
      </c>
      <c r="BL838" s="945">
        <v>320800</v>
      </c>
      <c r="BM838" s="945">
        <v>410624</v>
      </c>
      <c r="BN838" s="945">
        <v>457461</v>
      </c>
      <c r="BO838" s="121"/>
      <c r="BP838" s="121"/>
      <c r="BQ838" s="121"/>
      <c r="BR838" s="121"/>
      <c r="BS838" s="121"/>
      <c r="BT838" s="121"/>
      <c r="BU838" s="121"/>
      <c r="BV838" s="121"/>
      <c r="BW838" s="121"/>
      <c r="BX838" s="121"/>
      <c r="BY838" s="121"/>
      <c r="BZ838" s="121"/>
      <c r="CA838" s="121"/>
      <c r="CB838" s="121"/>
      <c r="CC838" s="121"/>
      <c r="CD838" s="121"/>
      <c r="CE838" s="121"/>
      <c r="CF838" s="121"/>
      <c r="CG838" s="121"/>
      <c r="CH838" s="121"/>
      <c r="CI838" s="121"/>
      <c r="CJ838" s="121"/>
      <c r="CK838" s="121"/>
      <c r="CL838" s="121"/>
      <c r="CM838" s="121"/>
      <c r="CN838" s="121"/>
      <c r="CO838" s="121"/>
      <c r="CP838" s="121"/>
      <c r="CQ838" s="121"/>
      <c r="CR838" s="121"/>
    </row>
    <row r="839" spans="1:96" s="65" customFormat="1" ht="12.75" customHeight="1">
      <c r="A839" s="17"/>
      <c r="B839" s="17"/>
      <c r="C839" s="17"/>
      <c r="D839" s="17"/>
      <c r="E839" s="17"/>
      <c r="F839" s="17"/>
      <c r="G839" s="17"/>
      <c r="H839" s="17"/>
      <c r="I839" s="17"/>
      <c r="J839" s="90" t="s">
        <v>186</v>
      </c>
      <c r="K839" s="91"/>
      <c r="L839" s="91"/>
      <c r="M839" s="91"/>
      <c r="N839" s="91"/>
      <c r="O839" s="91"/>
      <c r="P839" s="91"/>
      <c r="Q839" s="91"/>
      <c r="R839" s="91"/>
      <c r="S839" s="91"/>
      <c r="T839" s="91"/>
      <c r="U839" s="91"/>
      <c r="V839" s="92"/>
      <c r="W839" s="1622">
        <v>1000</v>
      </c>
      <c r="X839" s="1622"/>
      <c r="Y839" s="1622"/>
      <c r="Z839" s="1622"/>
      <c r="AA839" s="1622"/>
      <c r="AB839" s="1622"/>
      <c r="AC839" s="1622"/>
      <c r="AD839" s="17"/>
      <c r="AE839" s="17"/>
      <c r="AF839" s="17"/>
      <c r="AG839" s="17"/>
      <c r="AH839" s="17"/>
      <c r="AI839" s="17"/>
      <c r="AJ839" s="17"/>
      <c r="AK839" s="17"/>
      <c r="AL839" s="17"/>
      <c r="AM839" s="66"/>
      <c r="AN839" s="66"/>
      <c r="AO839" s="31"/>
      <c r="AP839" s="31"/>
      <c r="AQ839" s="31"/>
      <c r="AR839" s="31"/>
      <c r="AS839" s="31"/>
      <c r="AT839" s="70"/>
      <c r="AV839" s="1908">
        <f>ROUNDDOWN(AP839*2,2)</f>
        <v>0</v>
      </c>
      <c r="AW839" s="1908"/>
      <c r="AX839" s="1908"/>
      <c r="AY839" s="1908"/>
      <c r="AZ839" s="70"/>
      <c r="BA839" s="70"/>
      <c r="BB839" s="48" t="s">
        <v>167</v>
      </c>
      <c r="BC839" s="943">
        <v>261141</v>
      </c>
      <c r="BD839" s="943">
        <v>301093</v>
      </c>
      <c r="BE839" s="943">
        <v>363200</v>
      </c>
      <c r="BF839" s="943">
        <v>464896</v>
      </c>
      <c r="BG839" s="943">
        <v>517923</v>
      </c>
      <c r="BH839" s="70"/>
      <c r="BI839" s="48" t="s">
        <v>167</v>
      </c>
      <c r="BJ839" s="943">
        <v>230655</v>
      </c>
      <c r="BK839" s="943">
        <v>265943</v>
      </c>
      <c r="BL839" s="943">
        <v>320800</v>
      </c>
      <c r="BM839" s="943">
        <v>410624</v>
      </c>
      <c r="BN839" s="943">
        <v>457461</v>
      </c>
      <c r="BO839" s="121"/>
      <c r="BP839" s="121"/>
      <c r="BQ839" s="121"/>
      <c r="BR839" s="121"/>
      <c r="BS839" s="121"/>
      <c r="BT839" s="121"/>
      <c r="BU839" s="121"/>
      <c r="BV839" s="121"/>
      <c r="BW839" s="121"/>
      <c r="BX839" s="121"/>
      <c r="BY839" s="121"/>
      <c r="BZ839" s="121"/>
      <c r="CA839" s="121"/>
      <c r="CB839" s="121"/>
      <c r="CC839" s="121"/>
      <c r="CD839" s="121"/>
      <c r="CE839" s="121"/>
      <c r="CF839" s="121"/>
      <c r="CG839" s="121"/>
      <c r="CH839" s="121"/>
      <c r="CI839" s="121"/>
      <c r="CJ839" s="121"/>
      <c r="CK839" s="121"/>
      <c r="CL839" s="121"/>
      <c r="CM839" s="121"/>
      <c r="CN839" s="121"/>
      <c r="CO839" s="121"/>
      <c r="CP839" s="121"/>
      <c r="CQ839" s="121"/>
      <c r="CR839" s="121"/>
    </row>
    <row r="840" spans="1:96" s="65" customFormat="1" ht="12.75" customHeight="1">
      <c r="A840" s="17"/>
      <c r="B840" s="17"/>
      <c r="C840" s="17"/>
      <c r="D840" s="17"/>
      <c r="E840" s="17"/>
      <c r="F840" s="17"/>
      <c r="G840" s="17"/>
      <c r="H840" s="17"/>
      <c r="I840" s="17"/>
      <c r="J840" s="90" t="s">
        <v>185</v>
      </c>
      <c r="K840" s="91"/>
      <c r="L840" s="91"/>
      <c r="M840" s="91"/>
      <c r="N840" s="91"/>
      <c r="O840" s="91"/>
      <c r="P840" s="91"/>
      <c r="Q840" s="91"/>
      <c r="R840" s="91"/>
      <c r="S840" s="91"/>
      <c r="T840" s="91"/>
      <c r="U840" s="91"/>
      <c r="V840" s="92"/>
      <c r="W840" s="1622">
        <v>18000</v>
      </c>
      <c r="X840" s="1622"/>
      <c r="Y840" s="1622"/>
      <c r="Z840" s="1622"/>
      <c r="AA840" s="1622"/>
      <c r="AB840" s="1622"/>
      <c r="AC840" s="1622"/>
      <c r="AD840" s="17"/>
      <c r="AE840" s="17"/>
      <c r="AF840" s="17"/>
      <c r="AG840" s="17"/>
      <c r="AH840" s="17"/>
      <c r="AI840" s="17"/>
      <c r="AJ840" s="17"/>
      <c r="AK840" s="17"/>
      <c r="AL840" s="17"/>
      <c r="AM840" s="66"/>
      <c r="AN840" s="66"/>
      <c r="AO840" s="31"/>
      <c r="AP840" s="31"/>
      <c r="AQ840" s="31"/>
      <c r="AR840" s="31"/>
      <c r="AS840" s="31"/>
      <c r="AT840" s="70"/>
      <c r="AU840" s="70"/>
      <c r="AV840" s="70"/>
      <c r="AW840" s="70"/>
      <c r="AX840" s="70"/>
      <c r="AY840" s="70"/>
      <c r="AZ840" s="70"/>
      <c r="BA840" s="70"/>
      <c r="BB840" s="48" t="s">
        <v>168</v>
      </c>
      <c r="BC840" s="945">
        <v>255964</v>
      </c>
      <c r="BD840" s="945">
        <v>295124</v>
      </c>
      <c r="BE840" s="945">
        <v>356000</v>
      </c>
      <c r="BF840" s="945">
        <v>455680</v>
      </c>
      <c r="BG840" s="945">
        <v>507656</v>
      </c>
      <c r="BH840" s="70"/>
      <c r="BI840" s="48" t="s">
        <v>168</v>
      </c>
      <c r="BJ840" s="945">
        <v>230655</v>
      </c>
      <c r="BK840" s="945">
        <v>265943</v>
      </c>
      <c r="BL840" s="945">
        <v>320800</v>
      </c>
      <c r="BM840" s="945">
        <v>410624</v>
      </c>
      <c r="BN840" s="945">
        <v>457461</v>
      </c>
      <c r="BO840" s="121"/>
      <c r="BP840" s="121"/>
      <c r="BQ840" s="121"/>
      <c r="BR840" s="121"/>
      <c r="BS840" s="121"/>
      <c r="BT840" s="121"/>
      <c r="BU840" s="121"/>
      <c r="BV840" s="121"/>
      <c r="BW840" s="121"/>
      <c r="BX840" s="121"/>
      <c r="BY840" s="121"/>
      <c r="BZ840" s="121"/>
      <c r="CA840" s="121"/>
      <c r="CB840" s="121"/>
      <c r="CC840" s="121"/>
      <c r="CD840" s="121"/>
      <c r="CE840" s="121"/>
      <c r="CF840" s="121"/>
      <c r="CG840" s="121"/>
      <c r="CH840" s="121"/>
      <c r="CI840" s="121"/>
      <c r="CJ840" s="121"/>
      <c r="CK840" s="121"/>
      <c r="CL840" s="121"/>
      <c r="CM840" s="121"/>
      <c r="CN840" s="121"/>
      <c r="CO840" s="121"/>
      <c r="CP840" s="121"/>
      <c r="CQ840" s="121"/>
      <c r="CR840" s="121"/>
    </row>
    <row r="841" spans="1:96" s="65" customFormat="1" ht="12.75" customHeight="1">
      <c r="A841" s="17"/>
      <c r="B841" s="17"/>
      <c r="C841" s="17"/>
      <c r="D841" s="17"/>
      <c r="E841" s="17"/>
      <c r="F841" s="17"/>
      <c r="G841" s="17"/>
      <c r="H841" s="17"/>
      <c r="I841" s="17"/>
      <c r="J841" s="90" t="s">
        <v>184</v>
      </c>
      <c r="K841" s="91"/>
      <c r="L841" s="91"/>
      <c r="M841" s="91"/>
      <c r="N841" s="91"/>
      <c r="O841" s="91"/>
      <c r="P841" s="91"/>
      <c r="Q841" s="91"/>
      <c r="R841" s="91"/>
      <c r="S841" s="91"/>
      <c r="T841" s="91"/>
      <c r="U841" s="91"/>
      <c r="V841" s="92"/>
      <c r="W841" s="1622"/>
      <c r="X841" s="1622"/>
      <c r="Y841" s="1622"/>
      <c r="Z841" s="1622"/>
      <c r="AA841" s="1622"/>
      <c r="AB841" s="1622"/>
      <c r="AC841" s="1622"/>
      <c r="AD841" s="17"/>
      <c r="AE841" s="17"/>
      <c r="AF841" s="17"/>
      <c r="AG841" s="17"/>
      <c r="AH841" s="17"/>
      <c r="AI841" s="17"/>
      <c r="AJ841" s="17"/>
      <c r="AK841" s="17"/>
      <c r="AL841" s="17"/>
      <c r="AM841" s="66">
        <f>IF(AD1000&gt;1,0.025,0)</f>
        <v>2.5000000000000001E-2</v>
      </c>
      <c r="AN841" s="66"/>
      <c r="AO841" s="31"/>
      <c r="AP841" s="31"/>
      <c r="AQ841" s="31"/>
      <c r="AR841" s="31"/>
      <c r="AS841" s="31"/>
      <c r="AT841" s="70"/>
      <c r="AU841" s="70"/>
      <c r="AV841" s="70"/>
      <c r="AW841" s="70"/>
      <c r="AX841" s="70"/>
      <c r="AY841" s="70"/>
      <c r="AZ841" s="70"/>
      <c r="BA841" s="70"/>
      <c r="BB841" s="48" t="s">
        <v>169</v>
      </c>
      <c r="BC841" s="943">
        <v>440603</v>
      </c>
      <c r="BD841" s="943">
        <v>508011</v>
      </c>
      <c r="BE841" s="943">
        <v>612800</v>
      </c>
      <c r="BF841" s="943">
        <v>784384</v>
      </c>
      <c r="BG841" s="943">
        <v>873853</v>
      </c>
      <c r="BH841" s="70"/>
      <c r="BI841" s="48" t="s">
        <v>169</v>
      </c>
      <c r="BJ841" s="943">
        <v>390561</v>
      </c>
      <c r="BK841" s="943">
        <v>450313</v>
      </c>
      <c r="BL841" s="943">
        <v>543200</v>
      </c>
      <c r="BM841" s="943">
        <v>695296</v>
      </c>
      <c r="BN841" s="943">
        <v>774603</v>
      </c>
      <c r="BO841" s="121"/>
      <c r="BP841" s="121"/>
      <c r="BQ841" s="121"/>
      <c r="BR841" s="121"/>
      <c r="BS841" s="121"/>
      <c r="BT841" s="121"/>
      <c r="BU841" s="121"/>
      <c r="BV841" s="121"/>
      <c r="BW841" s="121"/>
      <c r="BX841" s="121"/>
      <c r="BY841" s="121"/>
      <c r="BZ841" s="121"/>
      <c r="CA841" s="121"/>
      <c r="CB841" s="121"/>
      <c r="CC841" s="121"/>
      <c r="CD841" s="121"/>
      <c r="CE841" s="121"/>
      <c r="CF841" s="121"/>
      <c r="CG841" s="121"/>
      <c r="CH841" s="121"/>
      <c r="CI841" s="121"/>
      <c r="CJ841" s="121"/>
      <c r="CK841" s="121"/>
      <c r="CL841" s="121"/>
      <c r="CM841" s="121"/>
      <c r="CN841" s="121"/>
      <c r="CO841" s="121"/>
      <c r="CP841" s="121"/>
      <c r="CQ841" s="121"/>
      <c r="CR841" s="121"/>
    </row>
    <row r="842" spans="1:96" s="65" customFormat="1" ht="12.75" customHeight="1">
      <c r="A842" s="17"/>
      <c r="B842" s="17"/>
      <c r="C842" s="17"/>
      <c r="D842" s="17"/>
      <c r="E842" s="17"/>
      <c r="F842" s="17"/>
      <c r="G842" s="17"/>
      <c r="H842" s="17"/>
      <c r="I842" s="17"/>
      <c r="J842" s="90" t="s">
        <v>610</v>
      </c>
      <c r="K842" s="91"/>
      <c r="L842" s="91"/>
      <c r="M842" s="1773" t="s">
        <v>2474</v>
      </c>
      <c r="N842" s="1766"/>
      <c r="O842" s="1766"/>
      <c r="P842" s="1766"/>
      <c r="Q842" s="1766"/>
      <c r="R842" s="1766"/>
      <c r="S842" s="1766"/>
      <c r="T842" s="1766"/>
      <c r="U842" s="1766"/>
      <c r="V842" s="1767"/>
      <c r="W842" s="1622">
        <v>23279</v>
      </c>
      <c r="X842" s="1622"/>
      <c r="Y842" s="1622"/>
      <c r="Z842" s="1622"/>
      <c r="AA842" s="1622"/>
      <c r="AB842" s="1622"/>
      <c r="AC842" s="1622"/>
      <c r="AD842" s="17"/>
      <c r="AE842" s="17"/>
      <c r="AF842" s="17"/>
      <c r="AG842" s="17"/>
      <c r="AH842" s="17"/>
      <c r="AI842" s="17"/>
      <c r="AJ842" s="17"/>
      <c r="AK842" s="17"/>
      <c r="AL842" s="17"/>
      <c r="AM842" s="66"/>
      <c r="AN842" s="66"/>
      <c r="AO842" s="31"/>
      <c r="AP842" s="31"/>
      <c r="AQ842" s="31"/>
      <c r="AR842" s="31"/>
      <c r="AS842" s="31"/>
      <c r="AT842" s="70"/>
      <c r="AU842" s="70"/>
      <c r="AV842" s="70"/>
      <c r="AW842" s="70"/>
      <c r="AX842" s="70"/>
      <c r="AY842" s="70"/>
      <c r="AZ842" s="70"/>
      <c r="BA842" s="70"/>
      <c r="BB842" s="48" t="s">
        <v>170</v>
      </c>
      <c r="BC842" s="945">
        <v>261141</v>
      </c>
      <c r="BD842" s="945">
        <v>301093</v>
      </c>
      <c r="BE842" s="945">
        <v>363200</v>
      </c>
      <c r="BF842" s="945">
        <v>464896</v>
      </c>
      <c r="BG842" s="945">
        <v>517923</v>
      </c>
      <c r="BH842" s="70"/>
      <c r="BI842" s="48" t="s">
        <v>170</v>
      </c>
      <c r="BJ842" s="945">
        <v>230655</v>
      </c>
      <c r="BK842" s="945">
        <v>265943</v>
      </c>
      <c r="BL842" s="945">
        <v>320800</v>
      </c>
      <c r="BM842" s="945">
        <v>410624</v>
      </c>
      <c r="BN842" s="945">
        <v>457461</v>
      </c>
      <c r="BO842" s="121"/>
      <c r="BP842" s="121"/>
      <c r="BQ842" s="121"/>
      <c r="BR842" s="121"/>
      <c r="BS842" s="121"/>
      <c r="BT842" s="121"/>
      <c r="BU842" s="121"/>
      <c r="BV842" s="121"/>
      <c r="BW842" s="121"/>
      <c r="BX842" s="121"/>
      <c r="BY842" s="121"/>
      <c r="BZ842" s="121"/>
      <c r="CA842" s="121"/>
      <c r="CB842" s="121"/>
      <c r="CC842" s="121"/>
      <c r="CD842" s="121"/>
      <c r="CE842" s="121"/>
      <c r="CF842" s="121"/>
      <c r="CG842" s="121"/>
      <c r="CH842" s="121"/>
      <c r="CI842" s="121"/>
      <c r="CJ842" s="121"/>
      <c r="CK842" s="121"/>
      <c r="CL842" s="121"/>
      <c r="CM842" s="121"/>
      <c r="CN842" s="121"/>
      <c r="CO842" s="121"/>
      <c r="CP842" s="121"/>
      <c r="CQ842" s="121"/>
      <c r="CR842" s="121"/>
    </row>
    <row r="843" spans="1:96" s="65" customFormat="1" ht="12.75" customHeight="1">
      <c r="A843" s="17"/>
      <c r="B843" s="17"/>
      <c r="C843" s="17"/>
      <c r="D843" s="17"/>
      <c r="E843" s="17"/>
      <c r="F843" s="17"/>
      <c r="G843" s="17"/>
      <c r="H843" s="17"/>
      <c r="I843" s="17"/>
      <c r="J843" s="90"/>
      <c r="K843" s="91"/>
      <c r="L843" s="91"/>
      <c r="M843" s="91"/>
      <c r="N843" s="91"/>
      <c r="O843" s="91"/>
      <c r="P843" s="91"/>
      <c r="Q843" s="91"/>
      <c r="R843" s="91"/>
      <c r="S843" s="91"/>
      <c r="T843" s="91"/>
      <c r="U843" s="91"/>
      <c r="V843" s="100" t="s">
        <v>798</v>
      </c>
      <c r="W843" s="1799">
        <f>SUM(W838:AC842)</f>
        <v>42279</v>
      </c>
      <c r="X843" s="1800"/>
      <c r="Y843" s="1800"/>
      <c r="Z843" s="1800"/>
      <c r="AA843" s="1800"/>
      <c r="AB843" s="1800"/>
      <c r="AC843" s="1801"/>
      <c r="AD843" s="17"/>
      <c r="AE843" s="17"/>
      <c r="AF843" s="17"/>
      <c r="AG843" s="17"/>
      <c r="AH843" s="17"/>
      <c r="AI843" s="17"/>
      <c r="AJ843" s="17"/>
      <c r="AK843" s="17"/>
      <c r="AL843" s="17"/>
      <c r="AM843" s="66"/>
      <c r="AN843" s="66"/>
      <c r="AO843" s="31"/>
      <c r="AP843" s="31"/>
      <c r="AQ843" s="31"/>
      <c r="AR843" s="31"/>
      <c r="AS843" s="31"/>
      <c r="AT843" s="70"/>
      <c r="AU843" s="70"/>
      <c r="AV843" s="70"/>
      <c r="AW843" s="70"/>
      <c r="AX843" s="70"/>
      <c r="AY843" s="70"/>
      <c r="AZ843" s="70"/>
      <c r="BA843" s="70"/>
      <c r="BB843" s="48" t="s">
        <v>171</v>
      </c>
      <c r="BC843" s="943">
        <v>261141</v>
      </c>
      <c r="BD843" s="943">
        <v>301093</v>
      </c>
      <c r="BE843" s="943">
        <v>363200</v>
      </c>
      <c r="BF843" s="943">
        <v>464896</v>
      </c>
      <c r="BG843" s="943">
        <v>517923</v>
      </c>
      <c r="BH843" s="70"/>
      <c r="BI843" s="48" t="s">
        <v>171</v>
      </c>
      <c r="BJ843" s="943">
        <v>230655</v>
      </c>
      <c r="BK843" s="943">
        <v>265943</v>
      </c>
      <c r="BL843" s="943">
        <v>320800</v>
      </c>
      <c r="BM843" s="943">
        <v>410624</v>
      </c>
      <c r="BN843" s="943">
        <v>457461</v>
      </c>
      <c r="BO843" s="121"/>
      <c r="BP843" s="121"/>
      <c r="BQ843" s="121"/>
      <c r="BR843" s="121"/>
      <c r="BS843" s="121"/>
      <c r="BT843" s="121"/>
      <c r="BU843" s="121"/>
      <c r="BV843" s="121"/>
      <c r="BW843" s="121"/>
      <c r="BX843" s="121"/>
      <c r="BY843" s="121"/>
      <c r="BZ843" s="121"/>
      <c r="CA843" s="121"/>
      <c r="CB843" s="121"/>
      <c r="CC843" s="121"/>
      <c r="CD843" s="121"/>
      <c r="CE843" s="121"/>
      <c r="CF843" s="121"/>
      <c r="CG843" s="121"/>
      <c r="CH843" s="121"/>
      <c r="CI843" s="121"/>
      <c r="CJ843" s="121"/>
      <c r="CK843" s="121"/>
      <c r="CL843" s="121"/>
      <c r="CM843" s="121"/>
      <c r="CN843" s="121"/>
      <c r="CO843" s="121"/>
      <c r="CP843" s="121"/>
      <c r="CQ843" s="121"/>
      <c r="CR843" s="121"/>
    </row>
    <row r="844" spans="1:96" s="65" customFormat="1"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66">
        <f>IF(AD1000&gt;1,0.05,0)</f>
        <v>0.05</v>
      </c>
      <c r="AN844" s="66"/>
      <c r="AO844" s="31"/>
      <c r="AP844" s="31"/>
      <c r="AQ844" s="31"/>
      <c r="AR844" s="31"/>
      <c r="AS844" s="31"/>
      <c r="AT844" s="70"/>
      <c r="AU844" s="70"/>
      <c r="AV844" s="70"/>
      <c r="AW844" s="70"/>
      <c r="AX844" s="70"/>
      <c r="AY844" s="70"/>
      <c r="AZ844" s="70"/>
      <c r="BA844" s="70"/>
      <c r="BB844" s="48" t="s">
        <v>172</v>
      </c>
      <c r="BC844" s="944">
        <v>341669</v>
      </c>
      <c r="BD844" s="944">
        <v>393941</v>
      </c>
      <c r="BE844" s="945">
        <v>475200</v>
      </c>
      <c r="BF844" s="944">
        <v>608256</v>
      </c>
      <c r="BG844" s="944">
        <v>677635</v>
      </c>
      <c r="BH844" s="70"/>
      <c r="BI844" s="48" t="s">
        <v>172</v>
      </c>
      <c r="BJ844" s="944">
        <v>289326</v>
      </c>
      <c r="BK844" s="944">
        <v>333590</v>
      </c>
      <c r="BL844" s="944">
        <v>402400</v>
      </c>
      <c r="BM844" s="944">
        <v>515072</v>
      </c>
      <c r="BN844" s="944">
        <v>573822</v>
      </c>
      <c r="BO844" s="121"/>
      <c r="BP844" s="121"/>
      <c r="BQ844" s="121"/>
      <c r="BR844" s="121"/>
      <c r="BS844" s="121"/>
      <c r="BT844" s="121"/>
      <c r="BU844" s="121"/>
      <c r="BV844" s="121"/>
      <c r="BW844" s="121"/>
      <c r="BX844" s="121"/>
      <c r="BY844" s="121"/>
      <c r="BZ844" s="121"/>
      <c r="CA844" s="121"/>
      <c r="CB844" s="121"/>
      <c r="CC844" s="121"/>
      <c r="CD844" s="121"/>
      <c r="CE844" s="121"/>
      <c r="CF844" s="121"/>
      <c r="CG844" s="121"/>
      <c r="CH844" s="121"/>
      <c r="CI844" s="121"/>
      <c r="CJ844" s="121"/>
      <c r="CK844" s="121"/>
      <c r="CL844" s="121"/>
      <c r="CM844" s="121"/>
      <c r="CN844" s="121"/>
      <c r="CO844" s="121"/>
      <c r="CP844" s="121"/>
      <c r="CQ844" s="121"/>
      <c r="CR844" s="121"/>
    </row>
    <row r="845" spans="1:96" s="65" customFormat="1" ht="12.75" customHeight="1">
      <c r="A845" s="17"/>
      <c r="B845" s="17"/>
      <c r="C845" s="63" t="s">
        <v>800</v>
      </c>
      <c r="D845" s="17"/>
      <c r="E845" s="17"/>
      <c r="F845" s="17"/>
      <c r="G845" s="17"/>
      <c r="H845" s="17"/>
      <c r="I845" s="17"/>
      <c r="J845" s="1769" t="s">
        <v>801</v>
      </c>
      <c r="K845" s="1770"/>
      <c r="L845" s="1770"/>
      <c r="M845" s="1770"/>
      <c r="N845" s="1770"/>
      <c r="O845" s="1770"/>
      <c r="P845" s="1770"/>
      <c r="Q845" s="1770"/>
      <c r="R845" s="1770"/>
      <c r="S845" s="1770"/>
      <c r="T845" s="1770"/>
      <c r="U845" s="1770"/>
      <c r="V845" s="1771"/>
      <c r="W845" s="1730">
        <v>42482</v>
      </c>
      <c r="X845" s="1731"/>
      <c r="Y845" s="1731"/>
      <c r="Z845" s="1731"/>
      <c r="AA845" s="1731"/>
      <c r="AB845" s="1731"/>
      <c r="AC845" s="1698"/>
      <c r="AD845" s="17"/>
      <c r="AE845" s="17"/>
      <c r="AF845" s="17"/>
      <c r="AG845" s="17"/>
      <c r="AH845" s="17"/>
      <c r="AI845" s="17"/>
      <c r="AJ845" s="17"/>
      <c r="AK845" s="17"/>
      <c r="AL845" s="17"/>
      <c r="AM845" s="144"/>
      <c r="AN845" s="144"/>
      <c r="AO845" s="31"/>
      <c r="AP845" s="31"/>
      <c r="AQ845" s="31"/>
      <c r="AR845" s="31"/>
      <c r="AS845" s="31"/>
      <c r="AT845" s="70"/>
      <c r="AU845" s="70"/>
      <c r="AV845" s="70"/>
      <c r="AW845" s="70"/>
      <c r="AX845" s="70"/>
      <c r="AY845" s="70"/>
      <c r="AZ845" s="70"/>
      <c r="BA845" s="70"/>
      <c r="BB845" s="48" t="s">
        <v>173</v>
      </c>
      <c r="BC845" s="943">
        <v>259415</v>
      </c>
      <c r="BD845" s="943">
        <v>299103</v>
      </c>
      <c r="BE845" s="943">
        <v>360800</v>
      </c>
      <c r="BF845" s="943">
        <v>461824</v>
      </c>
      <c r="BG845" s="943">
        <v>514501</v>
      </c>
      <c r="BH845" s="70"/>
      <c r="BI845" s="48" t="s">
        <v>173</v>
      </c>
      <c r="BJ845" s="943">
        <v>231806</v>
      </c>
      <c r="BK845" s="943">
        <v>267270</v>
      </c>
      <c r="BL845" s="943">
        <v>322400</v>
      </c>
      <c r="BM845" s="943">
        <v>412672</v>
      </c>
      <c r="BN845" s="943">
        <v>459742</v>
      </c>
      <c r="BO845" s="121"/>
      <c r="BP845" s="121"/>
      <c r="BQ845" s="121"/>
      <c r="BR845" s="121"/>
      <c r="BS845" s="121"/>
      <c r="BT845" s="121"/>
      <c r="BU845" s="121"/>
      <c r="BV845" s="121"/>
      <c r="BW845" s="121"/>
      <c r="BX845" s="121"/>
      <c r="BY845" s="121"/>
      <c r="BZ845" s="121"/>
      <c r="CA845" s="121"/>
      <c r="CB845" s="121"/>
      <c r="CC845" s="121"/>
      <c r="CD845" s="121"/>
      <c r="CE845" s="121"/>
      <c r="CF845" s="121"/>
      <c r="CG845" s="121"/>
      <c r="CH845" s="121"/>
      <c r="CI845" s="121"/>
      <c r="CJ845" s="121"/>
      <c r="CK845" s="121"/>
      <c r="CL845" s="121"/>
      <c r="CM845" s="121"/>
      <c r="CN845" s="121"/>
      <c r="CO845" s="121"/>
      <c r="CP845" s="121"/>
      <c r="CQ845" s="121"/>
      <c r="CR845" s="121"/>
    </row>
    <row r="846" spans="1:96" s="65" customFormat="1"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44"/>
      <c r="AN846" s="144"/>
      <c r="AO846" s="31"/>
      <c r="AP846" s="31"/>
      <c r="AQ846" s="31"/>
      <c r="AR846" s="31"/>
      <c r="AS846" s="31"/>
      <c r="AT846" s="1879"/>
      <c r="AU846" s="1879"/>
      <c r="AV846" s="1879"/>
      <c r="AW846" s="1879"/>
      <c r="AX846" s="1879"/>
      <c r="AY846" s="1879"/>
      <c r="AZ846" s="70"/>
      <c r="BA846" s="70"/>
      <c r="BB846" s="48" t="s">
        <v>174</v>
      </c>
      <c r="BC846" s="944">
        <v>319811</v>
      </c>
      <c r="BD846" s="944">
        <v>368739</v>
      </c>
      <c r="BE846" s="944">
        <v>444800</v>
      </c>
      <c r="BF846" s="944">
        <v>569344</v>
      </c>
      <c r="BG846" s="944">
        <v>634285</v>
      </c>
      <c r="BH846" s="70"/>
      <c r="BI846" s="48" t="s">
        <v>174</v>
      </c>
      <c r="BJ846" s="944">
        <v>267468</v>
      </c>
      <c r="BK846" s="944">
        <v>308388</v>
      </c>
      <c r="BL846" s="944">
        <v>372000</v>
      </c>
      <c r="BM846" s="944">
        <v>476160</v>
      </c>
      <c r="BN846" s="944">
        <v>530472</v>
      </c>
      <c r="BO846" s="121"/>
      <c r="BP846" s="121"/>
      <c r="BQ846" s="121"/>
      <c r="BR846" s="121"/>
      <c r="BS846" s="121"/>
      <c r="BT846" s="121"/>
      <c r="BU846" s="121"/>
      <c r="BV846" s="121"/>
      <c r="BW846" s="121"/>
      <c r="BX846" s="121"/>
      <c r="BY846" s="121"/>
      <c r="BZ846" s="121"/>
      <c r="CA846" s="121"/>
      <c r="CB846" s="121"/>
      <c r="CC846" s="121"/>
      <c r="CD846" s="121"/>
      <c r="CE846" s="121"/>
      <c r="CF846" s="121"/>
      <c r="CG846" s="121"/>
      <c r="CH846" s="121"/>
      <c r="CI846" s="121"/>
      <c r="CJ846" s="121"/>
      <c r="CK846" s="121"/>
      <c r="CL846" s="121"/>
      <c r="CM846" s="121"/>
      <c r="CN846" s="121"/>
      <c r="CO846" s="121"/>
      <c r="CP846" s="121"/>
      <c r="CQ846" s="121"/>
      <c r="CR846" s="121"/>
    </row>
    <row r="847" spans="1:96" s="65" customFormat="1" ht="12.75" customHeight="1">
      <c r="A847" s="17"/>
      <c r="B847" s="17"/>
      <c r="C847" s="63" t="s">
        <v>1066</v>
      </c>
      <c r="D847" s="17"/>
      <c r="E847" s="17"/>
      <c r="F847" s="17"/>
      <c r="G847" s="17"/>
      <c r="H847" s="17"/>
      <c r="I847" s="17"/>
      <c r="J847" s="90" t="s">
        <v>183</v>
      </c>
      <c r="K847" s="91"/>
      <c r="L847" s="91"/>
      <c r="M847" s="91"/>
      <c r="N847" s="91"/>
      <c r="O847" s="91"/>
      <c r="P847" s="91"/>
      <c r="Q847" s="91"/>
      <c r="R847" s="91"/>
      <c r="S847" s="91"/>
      <c r="T847" s="91"/>
      <c r="U847" s="91"/>
      <c r="V847" s="92"/>
      <c r="W847" s="1777"/>
      <c r="X847" s="1777"/>
      <c r="Y847" s="1777"/>
      <c r="Z847" s="1777"/>
      <c r="AA847" s="1777"/>
      <c r="AB847" s="1777"/>
      <c r="AC847" s="1777"/>
      <c r="AD847" s="17"/>
      <c r="AE847" s="17"/>
      <c r="AF847" s="17"/>
      <c r="AG847" s="17"/>
      <c r="AH847" s="17"/>
      <c r="AI847" s="17"/>
      <c r="AJ847" s="17"/>
      <c r="AK847" s="17"/>
      <c r="AL847" s="17"/>
      <c r="AM847" s="144"/>
      <c r="AN847" s="144"/>
      <c r="AO847" s="31"/>
      <c r="AP847" s="31"/>
      <c r="AQ847" s="31"/>
      <c r="AR847" s="31"/>
      <c r="AS847" s="31"/>
      <c r="AT847" s="145"/>
      <c r="AU847" s="145"/>
      <c r="AV847" s="145"/>
      <c r="AW847" s="145"/>
      <c r="AX847" s="145"/>
      <c r="AY847" s="145"/>
      <c r="AZ847" s="70"/>
      <c r="BA847" s="70"/>
      <c r="BB847" s="48" t="s">
        <v>175</v>
      </c>
      <c r="BC847" s="943">
        <v>261141</v>
      </c>
      <c r="BD847" s="943">
        <v>301093</v>
      </c>
      <c r="BE847" s="943">
        <v>363200</v>
      </c>
      <c r="BF847" s="943">
        <v>464896</v>
      </c>
      <c r="BG847" s="943">
        <v>517923</v>
      </c>
      <c r="BH847" s="70"/>
      <c r="BI847" s="48" t="s">
        <v>175</v>
      </c>
      <c r="BJ847" s="943">
        <v>230655</v>
      </c>
      <c r="BK847" s="943">
        <v>265943</v>
      </c>
      <c r="BL847" s="943">
        <v>320800</v>
      </c>
      <c r="BM847" s="943">
        <v>410624</v>
      </c>
      <c r="BN847" s="943">
        <v>457461</v>
      </c>
      <c r="BO847" s="121"/>
      <c r="BP847" s="121"/>
      <c r="BQ847" s="121"/>
      <c r="BR847" s="121"/>
      <c r="BS847" s="121"/>
      <c r="BT847" s="121"/>
      <c r="BU847" s="121"/>
      <c r="BV847" s="121"/>
      <c r="BW847" s="121"/>
      <c r="BX847" s="121"/>
      <c r="BY847" s="121"/>
      <c r="BZ847" s="121"/>
      <c r="CA847" s="121"/>
      <c r="CB847" s="121"/>
      <c r="CC847" s="121"/>
      <c r="CD847" s="121"/>
      <c r="CE847" s="121"/>
      <c r="CF847" s="121"/>
      <c r="CG847" s="121"/>
      <c r="CH847" s="121"/>
      <c r="CI847" s="121"/>
      <c r="CJ847" s="121"/>
      <c r="CK847" s="121"/>
      <c r="CL847" s="121"/>
      <c r="CM847" s="121"/>
      <c r="CN847" s="121"/>
      <c r="CO847" s="121"/>
      <c r="CP847" s="121"/>
      <c r="CQ847" s="121"/>
      <c r="CR847" s="121"/>
    </row>
    <row r="848" spans="1:96" s="65" customFormat="1" ht="12.75" customHeight="1">
      <c r="A848" s="17"/>
      <c r="B848" s="17"/>
      <c r="C848" s="17"/>
      <c r="D848" s="17"/>
      <c r="E848" s="17"/>
      <c r="F848" s="17"/>
      <c r="G848" s="17"/>
      <c r="H848" s="17"/>
      <c r="I848" s="17"/>
      <c r="J848" s="90" t="s">
        <v>369</v>
      </c>
      <c r="K848" s="91"/>
      <c r="L848" s="91"/>
      <c r="M848" s="91"/>
      <c r="N848" s="91"/>
      <c r="O848" s="91"/>
      <c r="P848" s="91"/>
      <c r="Q848" s="91"/>
      <c r="R848" s="91"/>
      <c r="S848" s="91"/>
      <c r="T848" s="91"/>
      <c r="U848" s="91"/>
      <c r="V848" s="92"/>
      <c r="W848" s="1777"/>
      <c r="X848" s="1777"/>
      <c r="Y848" s="1777"/>
      <c r="Z848" s="1777"/>
      <c r="AA848" s="1777"/>
      <c r="AB848" s="1777"/>
      <c r="AC848" s="1777"/>
      <c r="AD848" s="17"/>
      <c r="AE848" s="17"/>
      <c r="AF848" s="17"/>
      <c r="AG848" s="17"/>
      <c r="AH848" s="17"/>
      <c r="AI848" s="17"/>
      <c r="AJ848" s="17"/>
      <c r="AK848" s="17"/>
      <c r="AL848" s="17"/>
      <c r="AM848" s="144"/>
      <c r="AN848" s="144"/>
      <c r="AO848" s="31"/>
      <c r="AP848" s="31"/>
      <c r="AQ848" s="31"/>
      <c r="AR848" s="31"/>
      <c r="AS848" s="31"/>
      <c r="AT848" s="145"/>
      <c r="AU848" s="145"/>
      <c r="AV848" s="145"/>
      <c r="AW848" s="145"/>
      <c r="AX848" s="145"/>
      <c r="AY848" s="145"/>
      <c r="AZ848" s="70"/>
      <c r="BA848" s="70"/>
      <c r="BB848" s="48" t="s">
        <v>176</v>
      </c>
      <c r="BC848" s="945">
        <v>281848</v>
      </c>
      <c r="BD848" s="945">
        <v>324968</v>
      </c>
      <c r="BE848" s="945">
        <v>392000</v>
      </c>
      <c r="BF848" s="945">
        <v>501760</v>
      </c>
      <c r="BG848" s="945">
        <v>558992</v>
      </c>
      <c r="BH848" s="70"/>
      <c r="BI848" s="48" t="s">
        <v>176</v>
      </c>
      <c r="BJ848" s="945">
        <v>238708</v>
      </c>
      <c r="BK848" s="945">
        <v>275228</v>
      </c>
      <c r="BL848" s="945">
        <v>332000</v>
      </c>
      <c r="BM848" s="945">
        <v>424960</v>
      </c>
      <c r="BN848" s="945">
        <v>473432</v>
      </c>
      <c r="BO848" s="121"/>
      <c r="BP848" s="121"/>
      <c r="BQ848" s="121"/>
      <c r="BR848" s="121"/>
      <c r="BS848" s="121"/>
      <c r="BT848" s="121"/>
      <c r="BU848" s="121"/>
      <c r="BV848" s="121"/>
      <c r="BW848" s="121"/>
      <c r="BX848" s="121"/>
      <c r="BY848" s="121"/>
      <c r="BZ848" s="121"/>
      <c r="CA848" s="121"/>
      <c r="CB848" s="121"/>
      <c r="CC848" s="121"/>
      <c r="CD848" s="121"/>
      <c r="CE848" s="121"/>
      <c r="CF848" s="121"/>
      <c r="CG848" s="121"/>
      <c r="CH848" s="121"/>
      <c r="CI848" s="121"/>
      <c r="CJ848" s="121"/>
      <c r="CK848" s="121"/>
      <c r="CL848" s="121"/>
      <c r="CM848" s="121"/>
      <c r="CN848" s="121"/>
      <c r="CO848" s="121"/>
      <c r="CP848" s="121"/>
      <c r="CQ848" s="121"/>
      <c r="CR848" s="121"/>
    </row>
    <row r="849" spans="1:96" s="65" customFormat="1" ht="12.75" customHeight="1">
      <c r="A849" s="17"/>
      <c r="B849" s="17"/>
      <c r="C849" s="17"/>
      <c r="D849" s="17"/>
      <c r="E849" s="17"/>
      <c r="F849" s="17"/>
      <c r="G849" s="17"/>
      <c r="H849" s="17"/>
      <c r="I849" s="17"/>
      <c r="J849" s="90" t="s">
        <v>253</v>
      </c>
      <c r="K849" s="91"/>
      <c r="L849" s="91"/>
      <c r="M849" s="91"/>
      <c r="N849" s="91"/>
      <c r="O849" s="91"/>
      <c r="P849" s="91"/>
      <c r="Q849" s="91"/>
      <c r="R849" s="91"/>
      <c r="S849" s="91"/>
      <c r="T849" s="91"/>
      <c r="U849" s="91"/>
      <c r="V849" s="92"/>
      <c r="W849" s="1777">
        <v>18000</v>
      </c>
      <c r="X849" s="1777"/>
      <c r="Y849" s="1777"/>
      <c r="Z849" s="1777"/>
      <c r="AA849" s="1777"/>
      <c r="AB849" s="1777"/>
      <c r="AC849" s="1777"/>
      <c r="AD849" s="17"/>
      <c r="AE849" s="17"/>
      <c r="AF849" s="17"/>
      <c r="AG849" s="17"/>
      <c r="AH849" s="17"/>
      <c r="AI849" s="17"/>
      <c r="AJ849" s="17"/>
      <c r="AK849" s="17"/>
      <c r="AL849" s="17"/>
      <c r="AM849" s="1880">
        <f>SUM(AM814:AM844)</f>
        <v>7.5000000000000011E-2</v>
      </c>
      <c r="AN849" s="1880"/>
      <c r="AO849" s="31"/>
      <c r="AP849" s="31"/>
      <c r="AQ849" s="31"/>
      <c r="BB849" s="48" t="s">
        <v>177</v>
      </c>
      <c r="BC849" s="943">
        <v>261141</v>
      </c>
      <c r="BD849" s="943">
        <v>301093</v>
      </c>
      <c r="BE849" s="943">
        <v>363200</v>
      </c>
      <c r="BF849" s="943">
        <v>464896</v>
      </c>
      <c r="BG849" s="943">
        <v>517923</v>
      </c>
      <c r="BH849" s="70"/>
      <c r="BI849" s="48" t="s">
        <v>177</v>
      </c>
      <c r="BJ849" s="943">
        <v>230655</v>
      </c>
      <c r="BK849" s="943">
        <v>265943</v>
      </c>
      <c r="BL849" s="943">
        <v>320800</v>
      </c>
      <c r="BM849" s="943">
        <v>410624</v>
      </c>
      <c r="BN849" s="943">
        <v>457461</v>
      </c>
      <c r="BO849" s="121"/>
      <c r="BP849" s="121"/>
      <c r="BQ849" s="121"/>
      <c r="BR849" s="121"/>
      <c r="BS849" s="121"/>
      <c r="BT849" s="121"/>
      <c r="BU849" s="121"/>
      <c r="BV849" s="121"/>
      <c r="BW849" s="121"/>
      <c r="BX849" s="121"/>
      <c r="BY849" s="121"/>
      <c r="BZ849" s="121"/>
      <c r="CA849" s="121"/>
      <c r="CB849" s="121"/>
      <c r="CC849" s="121"/>
      <c r="CD849" s="121"/>
      <c r="CE849" s="121"/>
      <c r="CF849" s="121"/>
      <c r="CG849" s="121"/>
      <c r="CH849" s="121"/>
      <c r="CI849" s="121"/>
      <c r="CJ849" s="121"/>
      <c r="CK849" s="121"/>
      <c r="CL849" s="121"/>
      <c r="CM849" s="121"/>
      <c r="CN849" s="121"/>
      <c r="CO849" s="121"/>
      <c r="CP849" s="121"/>
      <c r="CQ849" s="121"/>
      <c r="CR849" s="121"/>
    </row>
    <row r="850" spans="1:96" s="65" customFormat="1" ht="12.75" customHeight="1">
      <c r="A850" s="17"/>
      <c r="B850" s="17"/>
      <c r="C850" s="17"/>
      <c r="D850" s="17"/>
      <c r="E850" s="17"/>
      <c r="F850" s="17"/>
      <c r="G850" s="17"/>
      <c r="H850" s="17"/>
      <c r="I850" s="17"/>
      <c r="J850" s="112" t="s">
        <v>319</v>
      </c>
      <c r="K850" s="91"/>
      <c r="L850" s="91"/>
      <c r="M850" s="91"/>
      <c r="N850" s="91"/>
      <c r="O850" s="91"/>
      <c r="P850" s="91"/>
      <c r="Q850" s="91"/>
      <c r="R850" s="91"/>
      <c r="S850" s="91"/>
      <c r="T850" s="91"/>
      <c r="U850" s="91"/>
      <c r="V850" s="92"/>
      <c r="W850" s="1777">
        <v>50000</v>
      </c>
      <c r="X850" s="1777"/>
      <c r="Y850" s="1777"/>
      <c r="Z850" s="1777"/>
      <c r="AA850" s="1777"/>
      <c r="AB850" s="1777"/>
      <c r="AC850" s="1777"/>
      <c r="AD850" s="17"/>
      <c r="AE850" s="17"/>
      <c r="AF850" s="17"/>
      <c r="AG850" s="17"/>
      <c r="AH850" s="17"/>
      <c r="AI850" s="17"/>
      <c r="AJ850" s="17"/>
      <c r="AK850" s="17"/>
      <c r="AL850" s="17"/>
      <c r="AM850" s="66"/>
      <c r="AN850" s="66"/>
      <c r="AO850" s="31"/>
      <c r="AP850" s="31"/>
      <c r="AQ850" s="31"/>
      <c r="BB850" s="48" t="s">
        <v>178</v>
      </c>
      <c r="BC850" s="945">
        <v>261141</v>
      </c>
      <c r="BD850" s="945">
        <v>301093</v>
      </c>
      <c r="BE850" s="945">
        <v>363200</v>
      </c>
      <c r="BF850" s="945">
        <v>464896</v>
      </c>
      <c r="BG850" s="945">
        <v>517923</v>
      </c>
      <c r="BH850" s="70"/>
      <c r="BI850" s="48" t="s">
        <v>178</v>
      </c>
      <c r="BJ850" s="945">
        <v>230655</v>
      </c>
      <c r="BK850" s="945">
        <v>265943</v>
      </c>
      <c r="BL850" s="945">
        <v>320800</v>
      </c>
      <c r="BM850" s="945">
        <v>410624</v>
      </c>
      <c r="BN850" s="945">
        <v>457461</v>
      </c>
      <c r="BO850" s="121"/>
      <c r="BP850" s="121"/>
      <c r="BQ850" s="121"/>
      <c r="BR850" s="121"/>
      <c r="BS850" s="121"/>
      <c r="BT850" s="121"/>
      <c r="BU850" s="121"/>
      <c r="BV850" s="121"/>
      <c r="BW850" s="121"/>
      <c r="BX850" s="121"/>
      <c r="BY850" s="121"/>
      <c r="BZ850" s="121"/>
      <c r="CA850" s="121"/>
      <c r="CB850" s="121"/>
      <c r="CC850" s="121"/>
      <c r="CD850" s="121"/>
      <c r="CE850" s="121"/>
      <c r="CF850" s="121"/>
      <c r="CG850" s="121"/>
      <c r="CH850" s="121"/>
      <c r="CI850" s="121"/>
      <c r="CJ850" s="121"/>
      <c r="CK850" s="121"/>
      <c r="CL850" s="121"/>
      <c r="CM850" s="121"/>
      <c r="CN850" s="121"/>
      <c r="CO850" s="121"/>
      <c r="CP850" s="121"/>
      <c r="CQ850" s="121"/>
      <c r="CR850" s="121"/>
    </row>
    <row r="851" spans="1:96" s="65" customFormat="1" ht="12.75" customHeight="1">
      <c r="A851" s="17"/>
      <c r="B851" s="17"/>
      <c r="C851" s="17"/>
      <c r="D851" s="17"/>
      <c r="E851" s="17"/>
      <c r="F851" s="17"/>
      <c r="G851" s="17"/>
      <c r="H851" s="17"/>
      <c r="I851" s="17"/>
      <c r="J851" s="113"/>
      <c r="K851" s="94"/>
      <c r="L851" s="94"/>
      <c r="M851" s="94"/>
      <c r="N851" s="94"/>
      <c r="O851" s="94"/>
      <c r="P851" s="94"/>
      <c r="Q851" s="94"/>
      <c r="R851" s="94"/>
      <c r="S851" s="94"/>
      <c r="T851" s="94"/>
      <c r="U851" s="94"/>
      <c r="V851" s="100" t="s">
        <v>530</v>
      </c>
      <c r="W851" s="1882">
        <f>SUM(W847:AC850)</f>
        <v>68000</v>
      </c>
      <c r="X851" s="1882"/>
      <c r="Y851" s="1882"/>
      <c r="Z851" s="1882"/>
      <c r="AA851" s="1882"/>
      <c r="AB851" s="1882"/>
      <c r="AC851" s="1882"/>
      <c r="AD851" s="17"/>
      <c r="AE851" s="17"/>
      <c r="AF851" s="17"/>
      <c r="AG851" s="17"/>
      <c r="AH851" s="17"/>
      <c r="AI851" s="17"/>
      <c r="AJ851" s="17"/>
      <c r="AK851" s="17"/>
      <c r="AL851" s="17"/>
      <c r="AM851" s="66"/>
      <c r="AN851" s="66"/>
      <c r="AO851" s="31"/>
      <c r="AP851" s="31"/>
      <c r="AQ851" s="31"/>
      <c r="AR851" s="31"/>
      <c r="AS851" s="31"/>
      <c r="AT851" s="70"/>
      <c r="AU851" s="70"/>
      <c r="AV851" s="70"/>
      <c r="AW851" s="70"/>
      <c r="AX851" s="70"/>
      <c r="AY851" s="70"/>
      <c r="AZ851" s="70"/>
      <c r="BA851" s="70"/>
      <c r="BB851" s="48" t="s">
        <v>179</v>
      </c>
      <c r="BC851" s="943">
        <v>293352</v>
      </c>
      <c r="BD851" s="943">
        <v>338232</v>
      </c>
      <c r="BE851" s="943">
        <v>408000</v>
      </c>
      <c r="BF851" s="943">
        <v>522240</v>
      </c>
      <c r="BG851" s="943">
        <v>581808</v>
      </c>
      <c r="BH851" s="70"/>
      <c r="BI851" s="48" t="s">
        <v>179</v>
      </c>
      <c r="BJ851" s="943">
        <v>253663</v>
      </c>
      <c r="BK851" s="943">
        <v>292471</v>
      </c>
      <c r="BL851" s="943">
        <v>352800</v>
      </c>
      <c r="BM851" s="943">
        <v>451584</v>
      </c>
      <c r="BN851" s="943">
        <v>503093</v>
      </c>
      <c r="BO851" s="121"/>
      <c r="BP851" s="121"/>
      <c r="BQ851" s="121"/>
      <c r="BR851" s="121"/>
      <c r="BS851" s="121"/>
      <c r="BT851" s="121"/>
      <c r="BU851" s="121"/>
      <c r="BV851" s="121"/>
      <c r="BW851" s="121"/>
      <c r="BX851" s="121"/>
      <c r="BY851" s="121"/>
      <c r="BZ851" s="121"/>
      <c r="CA851" s="121"/>
      <c r="CB851" s="121"/>
      <c r="CC851" s="121"/>
      <c r="CD851" s="121"/>
      <c r="CE851" s="121"/>
      <c r="CF851" s="121"/>
      <c r="CG851" s="121"/>
      <c r="CH851" s="121"/>
      <c r="CI851" s="121"/>
      <c r="CJ851" s="121"/>
      <c r="CK851" s="121"/>
      <c r="CL851" s="121"/>
      <c r="CM851" s="121"/>
      <c r="CN851" s="121"/>
      <c r="CO851" s="121"/>
      <c r="CP851" s="121"/>
      <c r="CQ851" s="121"/>
      <c r="CR851" s="121"/>
    </row>
    <row r="852" spans="1:96" ht="12.75" customHeight="1">
      <c r="AM852" s="75"/>
      <c r="AN852" s="75"/>
      <c r="AO852" s="75"/>
      <c r="AP852" s="75"/>
      <c r="AQ852" s="75"/>
      <c r="AR852" s="75"/>
      <c r="AS852" s="75"/>
      <c r="AT852" s="75"/>
      <c r="AU852" s="75"/>
      <c r="AV852" s="75"/>
      <c r="AW852" s="75"/>
      <c r="AX852" s="75"/>
      <c r="AY852" s="75"/>
      <c r="AZ852" s="75"/>
      <c r="BA852" s="75"/>
      <c r="BB852" s="48" t="s">
        <v>855</v>
      </c>
      <c r="BC852" s="945">
        <v>312334</v>
      </c>
      <c r="BD852" s="945">
        <v>360118</v>
      </c>
      <c r="BE852" s="945">
        <v>434400</v>
      </c>
      <c r="BF852" s="945">
        <v>556032</v>
      </c>
      <c r="BG852" s="945">
        <v>619454</v>
      </c>
      <c r="BH852" s="70"/>
      <c r="BI852" s="48" t="s">
        <v>855</v>
      </c>
      <c r="BJ852" s="945">
        <v>268043</v>
      </c>
      <c r="BK852" s="945">
        <v>309051</v>
      </c>
      <c r="BL852" s="945">
        <v>372800</v>
      </c>
      <c r="BM852" s="945">
        <v>477184</v>
      </c>
      <c r="BN852" s="945">
        <v>531613</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row>
    <row r="853" spans="1:96" ht="12.75" customHeight="1">
      <c r="C853" s="63" t="s">
        <v>802</v>
      </c>
      <c r="J853" s="90" t="s">
        <v>318</v>
      </c>
      <c r="K853" s="91"/>
      <c r="L853" s="91"/>
      <c r="M853" s="91"/>
      <c r="N853" s="91"/>
      <c r="O853" s="91"/>
      <c r="P853" s="91"/>
      <c r="Q853" s="91"/>
      <c r="R853" s="91"/>
      <c r="S853" s="91"/>
      <c r="T853" s="91"/>
      <c r="U853" s="91"/>
      <c r="V853" s="92"/>
      <c r="W853" s="1774">
        <v>220740</v>
      </c>
      <c r="X853" s="1775"/>
      <c r="Y853" s="1775"/>
      <c r="Z853" s="1775"/>
      <c r="AA853" s="1775"/>
      <c r="AB853" s="1775"/>
      <c r="AC853" s="1776"/>
      <c r="AM853" s="75"/>
      <c r="AN853" s="75"/>
      <c r="AO853" s="75"/>
      <c r="AP853" s="75"/>
      <c r="AQ853" s="75"/>
      <c r="AR853" s="75"/>
      <c r="AS853" s="75"/>
      <c r="AT853" s="75"/>
      <c r="AU853" s="75"/>
      <c r="AV853" s="75"/>
      <c r="AW853" s="75"/>
      <c r="AX853" s="75"/>
      <c r="AY853" s="75"/>
      <c r="AZ853" s="75"/>
      <c r="BA853" s="75"/>
      <c r="BB853" s="48" t="s">
        <v>856</v>
      </c>
      <c r="BC853" s="943">
        <v>261141</v>
      </c>
      <c r="BD853" s="943">
        <v>301093</v>
      </c>
      <c r="BE853" s="943">
        <v>363200</v>
      </c>
      <c r="BF853" s="943">
        <v>464896</v>
      </c>
      <c r="BG853" s="943">
        <v>517923</v>
      </c>
      <c r="BH853" s="70"/>
      <c r="BI853" s="48" t="s">
        <v>856</v>
      </c>
      <c r="BJ853" s="943">
        <v>230655</v>
      </c>
      <c r="BK853" s="943">
        <v>265943</v>
      </c>
      <c r="BL853" s="943">
        <v>320800</v>
      </c>
      <c r="BM853" s="943">
        <v>410624</v>
      </c>
      <c r="BN853" s="943">
        <v>457461</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row>
    <row r="854" spans="1:96" ht="12.75" customHeight="1">
      <c r="C854" s="63" t="s">
        <v>803</v>
      </c>
      <c r="J854" s="90" t="s">
        <v>317</v>
      </c>
      <c r="K854" s="91"/>
      <c r="L854" s="91"/>
      <c r="M854" s="91"/>
      <c r="N854" s="91"/>
      <c r="O854" s="91"/>
      <c r="P854" s="91"/>
      <c r="Q854" s="91"/>
      <c r="R854" s="91"/>
      <c r="S854" s="91"/>
      <c r="T854" s="91"/>
      <c r="U854" s="91"/>
      <c r="V854" s="92"/>
      <c r="W854" s="1774">
        <v>52000</v>
      </c>
      <c r="X854" s="1775"/>
      <c r="Y854" s="1775"/>
      <c r="Z854" s="1775"/>
      <c r="AA854" s="1775"/>
      <c r="AB854" s="1775"/>
      <c r="AC854" s="1776"/>
      <c r="AM854" s="75"/>
      <c r="AN854" s="75"/>
      <c r="AO854" s="75"/>
      <c r="AP854" s="75"/>
      <c r="AQ854" s="75"/>
      <c r="AR854" s="75"/>
      <c r="AS854" s="75"/>
      <c r="AT854" s="75"/>
      <c r="AU854" s="75"/>
      <c r="AV854" s="75"/>
      <c r="AW854" s="75"/>
      <c r="AX854" s="75"/>
      <c r="AY854" s="75"/>
      <c r="AZ854" s="75"/>
      <c r="BA854" s="75"/>
      <c r="BB854" s="48" t="s">
        <v>19</v>
      </c>
      <c r="BC854" s="945">
        <v>261141</v>
      </c>
      <c r="BD854" s="945">
        <v>301093</v>
      </c>
      <c r="BE854" s="945">
        <v>363200</v>
      </c>
      <c r="BF854" s="945">
        <v>464896</v>
      </c>
      <c r="BG854" s="945">
        <v>517923</v>
      </c>
      <c r="BH854" s="70"/>
      <c r="BI854" s="48" t="s">
        <v>19</v>
      </c>
      <c r="BJ854" s="945">
        <v>230655</v>
      </c>
      <c r="BK854" s="945">
        <v>265943</v>
      </c>
      <c r="BL854" s="945">
        <v>320800</v>
      </c>
      <c r="BM854" s="945">
        <v>410624</v>
      </c>
      <c r="BN854" s="945">
        <v>457461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row>
    <row r="855" spans="1:96" ht="12.75" customHeight="1">
      <c r="J855" s="90" t="s">
        <v>610</v>
      </c>
      <c r="K855" s="91"/>
      <c r="L855" s="91"/>
      <c r="M855" s="1765" t="s">
        <v>2262</v>
      </c>
      <c r="N855" s="1766"/>
      <c r="O855" s="1766"/>
      <c r="P855" s="1766"/>
      <c r="Q855" s="1766"/>
      <c r="R855" s="1766"/>
      <c r="S855" s="1766"/>
      <c r="T855" s="1766"/>
      <c r="U855" s="1766"/>
      <c r="V855" s="1767"/>
      <c r="W855" s="1774">
        <f>109805-26000+(621141-620806)</f>
        <v>84140</v>
      </c>
      <c r="X855" s="1775"/>
      <c r="Y855" s="1775"/>
      <c r="Z855" s="1775"/>
      <c r="AA855" s="1775"/>
      <c r="AB855" s="1775"/>
      <c r="AC855" s="1776"/>
      <c r="AM855" s="75"/>
      <c r="AN855" s="75"/>
      <c r="AO855" s="75"/>
      <c r="AP855" s="75"/>
      <c r="AQ855" s="75"/>
      <c r="AR855" s="75"/>
      <c r="AS855" s="75"/>
      <c r="AT855" s="75"/>
      <c r="AU855" s="75"/>
      <c r="AV855" s="75"/>
      <c r="AW855" s="75"/>
      <c r="AX855" s="75"/>
      <c r="AY855" s="75"/>
      <c r="AZ855" s="75"/>
      <c r="BA855" s="75"/>
      <c r="BB855" s="48" t="s">
        <v>20</v>
      </c>
      <c r="BC855" s="943">
        <v>261141</v>
      </c>
      <c r="BD855" s="943">
        <v>301093</v>
      </c>
      <c r="BE855" s="943">
        <v>363200</v>
      </c>
      <c r="BF855" s="943">
        <v>464896</v>
      </c>
      <c r="BG855" s="943">
        <v>517923</v>
      </c>
      <c r="BH855" s="70"/>
      <c r="BI855" s="48" t="s">
        <v>20</v>
      </c>
      <c r="BJ855" s="943">
        <v>230655</v>
      </c>
      <c r="BK855" s="943">
        <v>265943</v>
      </c>
      <c r="BL855" s="943">
        <v>320800</v>
      </c>
      <c r="BM855" s="943">
        <v>410624</v>
      </c>
      <c r="BN855" s="943">
        <v>457461</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row>
    <row r="856" spans="1:96" ht="12.75" customHeight="1">
      <c r="J856" s="90"/>
      <c r="K856" s="91"/>
      <c r="L856" s="91"/>
      <c r="M856" s="91"/>
      <c r="N856" s="91"/>
      <c r="O856" s="91"/>
      <c r="P856" s="91"/>
      <c r="Q856" s="91"/>
      <c r="R856" s="91"/>
      <c r="S856" s="91"/>
      <c r="T856" s="91"/>
      <c r="U856" s="91"/>
      <c r="V856" s="100" t="s">
        <v>531</v>
      </c>
      <c r="W856" s="1904">
        <f>SUM(W853:AC855)</f>
        <v>356880</v>
      </c>
      <c r="X856" s="1905"/>
      <c r="Y856" s="1905"/>
      <c r="Z856" s="1905"/>
      <c r="AA856" s="1905"/>
      <c r="AB856" s="1905"/>
      <c r="AC856" s="1906"/>
      <c r="AM856" s="75"/>
      <c r="AN856" s="75"/>
      <c r="AO856" s="75"/>
      <c r="AP856" s="75"/>
      <c r="AQ856" s="75"/>
      <c r="AR856" s="75"/>
      <c r="AS856" s="75"/>
      <c r="AT856" s="75"/>
      <c r="AU856" s="75"/>
      <c r="AV856" s="75"/>
      <c r="AW856" s="75"/>
      <c r="AX856" s="75"/>
      <c r="AY856" s="75"/>
      <c r="AZ856" s="75"/>
      <c r="BA856" s="75"/>
      <c r="BB856" s="48" t="s">
        <v>21</v>
      </c>
      <c r="BC856" s="945">
        <v>261141</v>
      </c>
      <c r="BD856" s="945">
        <v>301093</v>
      </c>
      <c r="BE856" s="945">
        <v>363200</v>
      </c>
      <c r="BF856" s="945">
        <v>464896</v>
      </c>
      <c r="BG856" s="945">
        <v>517923</v>
      </c>
      <c r="BH856" s="70"/>
      <c r="BI856" s="48" t="s">
        <v>21</v>
      </c>
      <c r="BJ856" s="945">
        <v>230655</v>
      </c>
      <c r="BK856" s="945">
        <v>265943</v>
      </c>
      <c r="BL856" s="945">
        <v>320800</v>
      </c>
      <c r="BM856" s="945">
        <v>410624</v>
      </c>
      <c r="BN856" s="945">
        <v>457461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row>
    <row r="857" spans="1:96" ht="12.75" customHeight="1">
      <c r="J857" s="90"/>
      <c r="K857" s="91"/>
      <c r="L857" s="91"/>
      <c r="M857" s="91"/>
      <c r="N857" s="91"/>
      <c r="O857" s="91"/>
      <c r="P857" s="91"/>
      <c r="Q857" s="91"/>
      <c r="R857" s="91"/>
      <c r="S857" s="91"/>
      <c r="T857" s="91"/>
      <c r="U857" s="91"/>
      <c r="V857" s="100" t="s">
        <v>532</v>
      </c>
      <c r="W857" s="1774">
        <f>50000+26000</f>
        <v>76000</v>
      </c>
      <c r="X857" s="1775"/>
      <c r="Y857" s="1775"/>
      <c r="Z857" s="1775"/>
      <c r="AA857" s="1775"/>
      <c r="AB857" s="1775"/>
      <c r="AC857" s="1776"/>
      <c r="AM857" s="75"/>
      <c r="AN857" s="75"/>
      <c r="AO857" s="75"/>
      <c r="AP857" s="75"/>
      <c r="AQ857" s="75"/>
      <c r="AR857" s="75"/>
      <c r="AS857" s="75"/>
      <c r="AT857" s="75"/>
      <c r="AU857" s="75"/>
      <c r="AV857" s="75"/>
      <c r="AW857" s="75"/>
      <c r="AX857" s="75"/>
      <c r="AY857" s="75"/>
      <c r="AZ857" s="75"/>
      <c r="BA857" s="75"/>
      <c r="BB857" s="48" t="s">
        <v>22</v>
      </c>
      <c r="BC857" s="943">
        <v>261141</v>
      </c>
      <c r="BD857" s="943">
        <v>301093</v>
      </c>
      <c r="BE857" s="943">
        <v>363200</v>
      </c>
      <c r="BF857" s="943">
        <v>464896</v>
      </c>
      <c r="BG857" s="943">
        <v>517923</v>
      </c>
      <c r="BH857" s="70"/>
      <c r="BI857" s="48" t="s">
        <v>22</v>
      </c>
      <c r="BJ857" s="943">
        <v>230655</v>
      </c>
      <c r="BK857" s="943">
        <v>265943</v>
      </c>
      <c r="BL857" s="943">
        <v>320800</v>
      </c>
      <c r="BM857" s="943">
        <v>410624</v>
      </c>
      <c r="BN857" s="943">
        <v>457461</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row>
    <row r="858" spans="1:96" ht="12.75" customHeight="1">
      <c r="AM858" s="75"/>
      <c r="AN858" s="75"/>
      <c r="AO858" s="75"/>
      <c r="AP858" s="75"/>
      <c r="AQ858" s="75"/>
      <c r="AR858" s="75"/>
      <c r="AS858" s="75"/>
      <c r="AT858" s="75"/>
      <c r="AU858" s="75"/>
      <c r="AV858" s="75"/>
      <c r="AW858" s="75"/>
      <c r="AX858" s="75"/>
      <c r="AY858" s="75"/>
      <c r="AZ858" s="75"/>
      <c r="BA858" s="75"/>
      <c r="BB858" s="48" t="s">
        <v>146</v>
      </c>
      <c r="BC858" s="945">
        <v>261141</v>
      </c>
      <c r="BD858" s="945">
        <v>301093</v>
      </c>
      <c r="BE858" s="945">
        <v>363200</v>
      </c>
      <c r="BF858" s="945">
        <v>464896</v>
      </c>
      <c r="BG858" s="945">
        <v>517923</v>
      </c>
      <c r="BH858" s="70"/>
      <c r="BI858" s="48" t="s">
        <v>146</v>
      </c>
      <c r="BJ858" s="945">
        <v>230655</v>
      </c>
      <c r="BK858" s="945">
        <v>265943</v>
      </c>
      <c r="BL858" s="945">
        <v>320800</v>
      </c>
      <c r="BM858" s="945">
        <v>410624</v>
      </c>
      <c r="BN858" s="945">
        <v>457461</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row>
    <row r="859" spans="1:96" ht="12.75" customHeight="1">
      <c r="C859" s="63" t="s">
        <v>483</v>
      </c>
      <c r="J859" s="90" t="s">
        <v>316</v>
      </c>
      <c r="K859" s="91"/>
      <c r="L859" s="91"/>
      <c r="M859" s="91"/>
      <c r="N859" s="91"/>
      <c r="O859" s="91"/>
      <c r="P859" s="91"/>
      <c r="Q859" s="91"/>
      <c r="R859" s="91"/>
      <c r="S859" s="91"/>
      <c r="T859" s="91"/>
      <c r="U859" s="91"/>
      <c r="V859" s="92"/>
      <c r="W859" s="1622"/>
      <c r="X859" s="1622"/>
      <c r="Y859" s="1622"/>
      <c r="Z859" s="1622"/>
      <c r="AA859" s="1622"/>
      <c r="AB859" s="1622"/>
      <c r="AC859" s="1622"/>
      <c r="AM859" s="75"/>
      <c r="AN859" s="75"/>
      <c r="AO859" s="75"/>
      <c r="AP859" s="75"/>
      <c r="AQ859" s="75"/>
      <c r="AR859" s="75"/>
      <c r="AS859" s="75"/>
      <c r="AT859" s="75"/>
      <c r="AU859" s="75"/>
      <c r="AV859" s="75"/>
      <c r="AW859" s="75"/>
      <c r="AX859" s="75"/>
      <c r="AY859" s="75"/>
      <c r="AZ859" s="75"/>
      <c r="BA859" s="75"/>
      <c r="BB859" s="48" t="s">
        <v>23</v>
      </c>
      <c r="BC859" s="943">
        <v>261141</v>
      </c>
      <c r="BD859" s="943">
        <v>301093</v>
      </c>
      <c r="BE859" s="943">
        <v>363200</v>
      </c>
      <c r="BF859" s="943">
        <v>464896</v>
      </c>
      <c r="BG859" s="943">
        <v>517923</v>
      </c>
      <c r="BH859" s="70"/>
      <c r="BI859" s="48" t="s">
        <v>23</v>
      </c>
      <c r="BJ859" s="943">
        <v>230655</v>
      </c>
      <c r="BK859" s="943">
        <v>265943</v>
      </c>
      <c r="BL859" s="943">
        <v>320800</v>
      </c>
      <c r="BM859" s="943">
        <v>410624</v>
      </c>
      <c r="BN859" s="943">
        <v>457461</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row>
    <row r="860" spans="1:96" ht="12.75" customHeight="1">
      <c r="J860" s="90" t="s">
        <v>499</v>
      </c>
      <c r="K860" s="91"/>
      <c r="L860" s="91"/>
      <c r="M860" s="91"/>
      <c r="N860" s="91"/>
      <c r="O860" s="91"/>
      <c r="P860" s="91"/>
      <c r="Q860" s="91"/>
      <c r="R860" s="91"/>
      <c r="S860" s="91"/>
      <c r="T860" s="91"/>
      <c r="U860" s="91"/>
      <c r="V860" s="92"/>
      <c r="W860" s="1622">
        <v>10000</v>
      </c>
      <c r="X860" s="1622"/>
      <c r="Y860" s="1622"/>
      <c r="Z860" s="1622"/>
      <c r="AA860" s="1622"/>
      <c r="AB860" s="1622"/>
      <c r="AC860" s="1622"/>
      <c r="AM860" s="75"/>
      <c r="AN860" s="75"/>
      <c r="AO860" s="75"/>
      <c r="AP860" s="75"/>
      <c r="AQ860" s="75"/>
      <c r="AR860" s="75"/>
      <c r="AS860" s="75"/>
      <c r="AT860" s="75"/>
      <c r="AU860" s="75"/>
      <c r="AV860" s="75"/>
      <c r="AW860" s="75"/>
      <c r="AX860" s="75"/>
      <c r="AY860" s="75"/>
      <c r="AZ860" s="75"/>
      <c r="BA860" s="75"/>
      <c r="BB860" s="48" t="s">
        <v>24</v>
      </c>
      <c r="BC860" s="945">
        <v>263442</v>
      </c>
      <c r="BD860" s="945">
        <v>303746</v>
      </c>
      <c r="BE860" s="945">
        <v>366400</v>
      </c>
      <c r="BF860" s="945">
        <v>468992</v>
      </c>
      <c r="BG860" s="945">
        <v>522486</v>
      </c>
      <c r="BH860" s="70"/>
      <c r="BI860" s="48" t="s">
        <v>24</v>
      </c>
      <c r="BJ860" s="945">
        <v>234682</v>
      </c>
      <c r="BK860" s="945">
        <v>270586</v>
      </c>
      <c r="BL860" s="945">
        <v>326400</v>
      </c>
      <c r="BM860" s="945">
        <v>417792</v>
      </c>
      <c r="BN860" s="945">
        <v>465446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row>
    <row r="861" spans="1:96" ht="12.75" customHeight="1">
      <c r="J861" s="90" t="s">
        <v>498</v>
      </c>
      <c r="K861" s="91"/>
      <c r="L861" s="91"/>
      <c r="M861" s="91"/>
      <c r="N861" s="91"/>
      <c r="O861" s="91"/>
      <c r="P861" s="91"/>
      <c r="Q861" s="91"/>
      <c r="R861" s="91"/>
      <c r="S861" s="91"/>
      <c r="T861" s="91"/>
      <c r="U861" s="91"/>
      <c r="V861" s="92"/>
      <c r="W861" s="1622">
        <v>26000</v>
      </c>
      <c r="X861" s="1622"/>
      <c r="Y861" s="1622"/>
      <c r="Z861" s="1622"/>
      <c r="AA861" s="1622"/>
      <c r="AB861" s="1622"/>
      <c r="AC861" s="1622"/>
      <c r="AM861" s="75"/>
      <c r="AN861" s="75"/>
      <c r="AO861" s="75"/>
      <c r="AP861" s="75"/>
      <c r="AQ861" s="75"/>
      <c r="AR861" s="75"/>
      <c r="AS861" s="75"/>
      <c r="AT861" s="75"/>
      <c r="AU861" s="75"/>
      <c r="AV861" s="75"/>
      <c r="AW861" s="75"/>
      <c r="AX861" s="75"/>
      <c r="AY861" s="75"/>
      <c r="AZ861" s="75"/>
      <c r="BA861" s="75"/>
      <c r="BB861" s="48" t="s">
        <v>299</v>
      </c>
      <c r="BC861" s="943">
        <v>261141</v>
      </c>
      <c r="BD861" s="943">
        <v>301093</v>
      </c>
      <c r="BE861" s="943">
        <v>363200</v>
      </c>
      <c r="BF861" s="943">
        <v>464896</v>
      </c>
      <c r="BG861" s="943">
        <v>517923</v>
      </c>
      <c r="BH861" s="70"/>
      <c r="BI861" s="48" t="s">
        <v>299</v>
      </c>
      <c r="BJ861" s="943">
        <v>230655</v>
      </c>
      <c r="BK861" s="943">
        <v>265943</v>
      </c>
      <c r="BL861" s="943">
        <v>320800</v>
      </c>
      <c r="BM861" s="943">
        <v>410624</v>
      </c>
      <c r="BN861" s="943">
        <v>457461</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row>
    <row r="862" spans="1:96" ht="12.75" customHeight="1">
      <c r="J862" s="90" t="s">
        <v>497</v>
      </c>
      <c r="K862" s="91"/>
      <c r="L862" s="91"/>
      <c r="M862" s="91"/>
      <c r="N862" s="91"/>
      <c r="O862" s="91"/>
      <c r="P862" s="91"/>
      <c r="Q862" s="91"/>
      <c r="R862" s="91"/>
      <c r="S862" s="91"/>
      <c r="T862" s="91"/>
      <c r="U862" s="91"/>
      <c r="V862" s="92"/>
      <c r="W862" s="1622"/>
      <c r="X862" s="1622"/>
      <c r="Y862" s="1622"/>
      <c r="Z862" s="1622"/>
      <c r="AA862" s="1622"/>
      <c r="AB862" s="1622"/>
      <c r="AC862" s="1622"/>
      <c r="AM862" s="75"/>
      <c r="AN862" s="75"/>
      <c r="AO862" s="75"/>
      <c r="AP862" s="75"/>
      <c r="AQ862" s="75"/>
      <c r="AR862" s="75"/>
      <c r="AS862" s="75"/>
      <c r="AT862" s="75"/>
      <c r="AU862" s="75"/>
      <c r="AV862" s="75"/>
      <c r="AW862" s="75"/>
      <c r="AX862" s="75"/>
      <c r="AY862" s="75"/>
      <c r="AZ862" s="75"/>
      <c r="BA862" s="75"/>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row>
    <row r="863" spans="1:96" ht="12.75" customHeight="1">
      <c r="J863" s="90" t="s">
        <v>496</v>
      </c>
      <c r="K863" s="91"/>
      <c r="L863" s="91"/>
      <c r="M863" s="91"/>
      <c r="N863" s="91"/>
      <c r="O863" s="91"/>
      <c r="P863" s="91"/>
      <c r="Q863" s="91"/>
      <c r="R863" s="91"/>
      <c r="S863" s="91"/>
      <c r="T863" s="91"/>
      <c r="U863" s="91"/>
      <c r="V863" s="92"/>
      <c r="W863" s="1622">
        <v>39000</v>
      </c>
      <c r="X863" s="1622"/>
      <c r="Y863" s="1622"/>
      <c r="Z863" s="1622"/>
      <c r="AA863" s="1622"/>
      <c r="AB863" s="1622"/>
      <c r="AC863" s="1622"/>
      <c r="AM863" s="75"/>
      <c r="AN863" s="75"/>
      <c r="AO863" s="75"/>
      <c r="AP863" s="75"/>
      <c r="AQ863" s="75"/>
      <c r="AR863" s="75"/>
      <c r="AS863" s="75"/>
      <c r="AT863" s="75"/>
      <c r="AU863" s="75"/>
      <c r="AV863" s="75"/>
      <c r="AW863" s="75"/>
      <c r="AX863" s="75"/>
      <c r="AY863" s="75"/>
      <c r="AZ863" s="75"/>
      <c r="BA863" s="75"/>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row>
    <row r="864" spans="1:96" ht="12.75" customHeight="1">
      <c r="J864" s="90" t="s">
        <v>495</v>
      </c>
      <c r="K864" s="91"/>
      <c r="L864" s="91"/>
      <c r="M864" s="91"/>
      <c r="N864" s="91"/>
      <c r="O864" s="91"/>
      <c r="P864" s="91"/>
      <c r="Q864" s="91"/>
      <c r="R864" s="91"/>
      <c r="S864" s="91"/>
      <c r="T864" s="91"/>
      <c r="U864" s="91"/>
      <c r="V864" s="92"/>
      <c r="W864" s="1622"/>
      <c r="X864" s="1622"/>
      <c r="Y864" s="1622"/>
      <c r="Z864" s="1622"/>
      <c r="AA864" s="1622"/>
      <c r="AB864" s="1622"/>
      <c r="AC864" s="1622"/>
      <c r="AM864" s="75"/>
      <c r="AN864" s="75"/>
      <c r="AO864" s="75"/>
      <c r="AP864" s="75"/>
      <c r="AQ864" s="75"/>
      <c r="AR864" s="75"/>
      <c r="AS864" s="75"/>
      <c r="AT864" s="75"/>
      <c r="AU864" s="75"/>
      <c r="AV864" s="75"/>
      <c r="AW864" s="75"/>
      <c r="AX864" s="75"/>
      <c r="AY864" s="75"/>
      <c r="AZ864" s="75"/>
      <c r="BA864" s="75"/>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row>
    <row r="865" spans="3:96" ht="12.75" customHeight="1">
      <c r="J865" s="90" t="s">
        <v>610</v>
      </c>
      <c r="K865" s="91"/>
      <c r="L865" s="91"/>
      <c r="M865" s="1773" t="s">
        <v>2475</v>
      </c>
      <c r="N865" s="1766"/>
      <c r="O865" s="1766"/>
      <c r="P865" s="1766"/>
      <c r="Q865" s="1766"/>
      <c r="R865" s="1766"/>
      <c r="S865" s="1766"/>
      <c r="T865" s="1766"/>
      <c r="U865" s="1766"/>
      <c r="V865" s="1767"/>
      <c r="W865" s="1622">
        <v>9000</v>
      </c>
      <c r="X865" s="1622"/>
      <c r="Y865" s="1622"/>
      <c r="Z865" s="1622"/>
      <c r="AA865" s="1622"/>
      <c r="AB865" s="1622"/>
      <c r="AC865" s="1622"/>
      <c r="AM865" s="75"/>
      <c r="AN865" s="75"/>
      <c r="AO865" s="75"/>
      <c r="AP865" s="75"/>
      <c r="AQ865" s="75"/>
      <c r="AR865" s="75"/>
      <c r="AS865" s="75"/>
      <c r="AT865" s="75"/>
      <c r="AU865" s="75"/>
      <c r="AV865" s="75"/>
      <c r="AW865" s="75"/>
      <c r="AX865" s="75"/>
      <c r="AY865" s="75"/>
      <c r="AZ865" s="75"/>
      <c r="BA865" s="75"/>
      <c r="BH865" s="70"/>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row>
    <row r="866" spans="3:96" ht="12.75" customHeight="1">
      <c r="J866" s="90"/>
      <c r="K866" s="91"/>
      <c r="L866" s="91"/>
      <c r="M866" s="91"/>
      <c r="N866" s="91"/>
      <c r="O866" s="91"/>
      <c r="P866" s="91"/>
      <c r="Q866" s="91"/>
      <c r="R866" s="91"/>
      <c r="S866" s="91"/>
      <c r="T866" s="91"/>
      <c r="U866" s="91"/>
      <c r="V866" s="100" t="s">
        <v>533</v>
      </c>
      <c r="W866" s="1742">
        <f>SUM(W859:AC865)</f>
        <v>84000</v>
      </c>
      <c r="X866" s="1742"/>
      <c r="Y866" s="1742"/>
      <c r="Z866" s="1742"/>
      <c r="AA866" s="1742"/>
      <c r="AB866" s="1742"/>
      <c r="AC866" s="1742"/>
      <c r="AM866" s="75"/>
      <c r="AN866" s="75"/>
      <c r="AO866" s="75"/>
      <c r="AP866" s="75"/>
      <c r="AQ866" s="75"/>
      <c r="AR866" s="75"/>
      <c r="AS866" s="75"/>
      <c r="AT866" s="75"/>
      <c r="AU866" s="75"/>
      <c r="AV866" s="75"/>
      <c r="AW866" s="75"/>
      <c r="AX866" s="75"/>
      <c r="AY866" s="75"/>
      <c r="AZ866" s="75"/>
      <c r="BA866" s="75"/>
      <c r="BH866" s="70"/>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row>
    <row r="867" spans="3:96" ht="12.75" customHeight="1">
      <c r="AM867" s="75"/>
      <c r="AN867" s="75"/>
      <c r="AO867" s="75"/>
      <c r="AP867" s="75"/>
      <c r="AQ867" s="75"/>
      <c r="AR867" s="75"/>
      <c r="AS867" s="75"/>
      <c r="AT867" s="75"/>
      <c r="AU867" s="75"/>
      <c r="AV867" s="75"/>
      <c r="AW867" s="75"/>
      <c r="AX867" s="75"/>
      <c r="AY867" s="75"/>
      <c r="AZ867" s="75"/>
      <c r="BA867" s="75"/>
      <c r="BB867" s="75"/>
      <c r="BC867" s="75"/>
      <c r="BD867" s="75"/>
      <c r="BE867" s="75"/>
      <c r="BF867" s="75"/>
      <c r="BG867" s="75"/>
      <c r="BH867" s="75"/>
      <c r="BI867" s="75"/>
      <c r="BJ867" s="75"/>
      <c r="BK867" s="75"/>
      <c r="BL867" s="75"/>
      <c r="BM867" s="75"/>
      <c r="BN867" s="75"/>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row>
    <row r="868" spans="3:96" ht="12.75" customHeight="1">
      <c r="C868" s="63" t="s">
        <v>2140</v>
      </c>
      <c r="J868" s="90" t="s">
        <v>610</v>
      </c>
      <c r="K868" s="91"/>
      <c r="L868" s="91"/>
      <c r="M868" s="1765" t="s">
        <v>2263</v>
      </c>
      <c r="N868" s="1766"/>
      <c r="O868" s="1766"/>
      <c r="P868" s="1766"/>
      <c r="Q868" s="1766"/>
      <c r="R868" s="1766"/>
      <c r="S868" s="1766"/>
      <c r="T868" s="1766"/>
      <c r="U868" s="1766"/>
      <c r="V868" s="1767"/>
      <c r="W868" s="1730">
        <v>1500</v>
      </c>
      <c r="X868" s="1731"/>
      <c r="Y868" s="1731"/>
      <c r="Z868" s="1731"/>
      <c r="AA868" s="1731"/>
      <c r="AB868" s="1731"/>
      <c r="AC868" s="1698"/>
      <c r="AM868" s="75"/>
      <c r="AN868" s="75"/>
      <c r="AO868" s="75"/>
      <c r="AP868" s="75"/>
      <c r="AQ868" s="75"/>
      <c r="AR868" s="75"/>
      <c r="AS868" s="75"/>
      <c r="AT868" s="75"/>
      <c r="AU868" s="75"/>
      <c r="AV868" s="75"/>
      <c r="AW868" s="75"/>
      <c r="AX868" s="75"/>
      <c r="AY868" s="75"/>
      <c r="AZ868" s="75"/>
      <c r="BA868" s="75"/>
      <c r="BB868" s="75"/>
      <c r="BC868" s="75"/>
      <c r="BD868" s="75"/>
      <c r="BE868" s="75"/>
      <c r="BF868" s="75"/>
      <c r="BG868" s="75"/>
      <c r="BH868" s="75"/>
      <c r="BI868" s="75"/>
      <c r="BJ868" s="75"/>
      <c r="BK868" s="75"/>
      <c r="BL868" s="75"/>
      <c r="BM868" s="75"/>
      <c r="BN868" s="75"/>
      <c r="BO868" s="75"/>
      <c r="BP868" s="75"/>
      <c r="BQ868" s="75"/>
      <c r="BR868" s="75"/>
      <c r="BS868" s="75"/>
      <c r="BT868" s="75"/>
      <c r="BU868" s="75"/>
      <c r="BV868" s="75"/>
      <c r="BW868" s="75"/>
      <c r="BX868" s="75"/>
      <c r="BY868" s="75"/>
      <c r="BZ868" s="75"/>
      <c r="CA868" s="75"/>
      <c r="CB868" s="75"/>
      <c r="CC868" s="75"/>
      <c r="CD868" s="75"/>
      <c r="CE868" s="75"/>
      <c r="CF868" s="75"/>
      <c r="CG868" s="75"/>
      <c r="CH868" s="75"/>
      <c r="CI868" s="75"/>
      <c r="CJ868" s="75"/>
      <c r="CK868" s="75"/>
      <c r="CL868" s="75"/>
      <c r="CM868" s="75"/>
      <c r="CN868" s="75"/>
      <c r="CO868" s="75"/>
      <c r="CP868" s="75"/>
      <c r="CQ868" s="75"/>
      <c r="CR868" s="75"/>
    </row>
    <row r="869" spans="3:96" ht="12.75" customHeight="1">
      <c r="C869" s="63" t="s">
        <v>2141</v>
      </c>
      <c r="J869" s="90" t="s">
        <v>610</v>
      </c>
      <c r="K869" s="91"/>
      <c r="L869" s="91"/>
      <c r="M869" s="1765" t="s">
        <v>357</v>
      </c>
      <c r="N869" s="1766"/>
      <c r="O869" s="1766"/>
      <c r="P869" s="1766"/>
      <c r="Q869" s="1766"/>
      <c r="R869" s="1766"/>
      <c r="S869" s="1766"/>
      <c r="T869" s="1766"/>
      <c r="U869" s="1766"/>
      <c r="V869" s="1767"/>
      <c r="W869" s="1730"/>
      <c r="X869" s="1731"/>
      <c r="Y869" s="1731"/>
      <c r="Z869" s="1731"/>
      <c r="AA869" s="1731"/>
      <c r="AB869" s="1731"/>
      <c r="AC869" s="1698"/>
      <c r="AM869" s="75"/>
      <c r="AN869" s="75"/>
      <c r="AO869" s="75"/>
      <c r="AP869" s="75"/>
      <c r="AQ869" s="75"/>
      <c r="AR869" s="75"/>
      <c r="AS869" s="75"/>
      <c r="AT869" s="75"/>
      <c r="AU869" s="75"/>
      <c r="AV869" s="75"/>
      <c r="AW869" s="75"/>
      <c r="AX869" s="75"/>
      <c r="AY869" s="75"/>
      <c r="AZ869" s="75"/>
      <c r="BA869" s="75"/>
      <c r="BB869" s="75"/>
      <c r="BC869" s="75"/>
      <c r="BD869" s="75"/>
      <c r="BE869" s="75"/>
      <c r="BF869" s="75"/>
      <c r="BG869" s="75"/>
      <c r="BH869" s="75"/>
      <c r="BI869" s="75"/>
      <c r="BJ869" s="75"/>
      <c r="BK869" s="75"/>
      <c r="BL869" s="75"/>
      <c r="BM869" s="75"/>
      <c r="BN869" s="75"/>
      <c r="BO869" s="75"/>
      <c r="BP869" s="75"/>
      <c r="BQ869" s="75"/>
      <c r="BR869" s="75"/>
      <c r="BS869" s="75"/>
      <c r="BT869" s="75"/>
      <c r="BU869" s="75"/>
      <c r="BV869" s="75"/>
      <c r="BW869" s="75"/>
      <c r="BX869" s="75"/>
      <c r="BY869" s="75"/>
      <c r="BZ869" s="75"/>
      <c r="CA869" s="75"/>
      <c r="CB869" s="75"/>
      <c r="CC869" s="75"/>
      <c r="CD869" s="75"/>
      <c r="CE869" s="75"/>
      <c r="CF869" s="75"/>
      <c r="CG869" s="75"/>
      <c r="CH869" s="75"/>
      <c r="CI869" s="75"/>
      <c r="CJ869" s="75"/>
      <c r="CK869" s="75"/>
      <c r="CL869" s="75"/>
      <c r="CM869" s="75"/>
      <c r="CN869" s="75"/>
      <c r="CO869" s="75"/>
      <c r="CP869" s="75"/>
      <c r="CQ869" s="75"/>
      <c r="CR869" s="75"/>
    </row>
    <row r="870" spans="3:96" ht="12.75" customHeight="1">
      <c r="J870" s="90" t="s">
        <v>610</v>
      </c>
      <c r="K870" s="91"/>
      <c r="L870" s="91"/>
      <c r="M870" s="1765" t="s">
        <v>357</v>
      </c>
      <c r="N870" s="1766"/>
      <c r="O870" s="1766"/>
      <c r="P870" s="1766"/>
      <c r="Q870" s="1766"/>
      <c r="R870" s="1766"/>
      <c r="S870" s="1766"/>
      <c r="T870" s="1766"/>
      <c r="U870" s="1766"/>
      <c r="V870" s="1767"/>
      <c r="W870" s="1730"/>
      <c r="X870" s="1731"/>
      <c r="Y870" s="1731"/>
      <c r="Z870" s="1731"/>
      <c r="AA870" s="1731"/>
      <c r="AB870" s="1731"/>
      <c r="AC870" s="1698"/>
      <c r="AM870" s="75"/>
      <c r="AN870" s="75"/>
      <c r="AO870" s="75"/>
      <c r="AP870" s="75"/>
      <c r="AQ870" s="75"/>
      <c r="AR870" s="75"/>
      <c r="AS870" s="75"/>
      <c r="AT870" s="75"/>
      <c r="AU870" s="75"/>
      <c r="AV870" s="75"/>
      <c r="AW870" s="75"/>
      <c r="AX870" s="75"/>
      <c r="AY870" s="75"/>
      <c r="AZ870" s="75"/>
      <c r="BA870" s="75"/>
      <c r="BB870" s="75"/>
      <c r="BC870" s="75"/>
      <c r="BD870" s="75"/>
      <c r="BE870" s="75"/>
      <c r="BF870" s="75"/>
      <c r="BG870" s="75"/>
      <c r="BH870" s="75"/>
      <c r="BI870" s="75"/>
      <c r="BJ870" s="75"/>
      <c r="BK870" s="75"/>
      <c r="BL870" s="75"/>
      <c r="BM870" s="75"/>
      <c r="BN870" s="75"/>
      <c r="BO870" s="75"/>
      <c r="BP870" s="75"/>
      <c r="BQ870" s="75"/>
      <c r="BR870" s="75"/>
      <c r="BS870" s="75"/>
      <c r="BT870" s="75"/>
      <c r="BU870" s="75"/>
      <c r="BV870" s="75"/>
      <c r="BW870" s="75"/>
      <c r="BX870" s="75"/>
      <c r="BY870" s="75"/>
      <c r="BZ870" s="75"/>
      <c r="CA870" s="75"/>
      <c r="CB870" s="75"/>
      <c r="CC870" s="75"/>
      <c r="CD870" s="75"/>
      <c r="CE870" s="75"/>
      <c r="CF870" s="75"/>
      <c r="CG870" s="75"/>
      <c r="CH870" s="75"/>
      <c r="CI870" s="75"/>
      <c r="CJ870" s="75"/>
      <c r="CK870" s="75"/>
      <c r="CL870" s="75"/>
      <c r="CM870" s="75"/>
      <c r="CN870" s="75"/>
      <c r="CO870" s="75"/>
      <c r="CP870" s="75"/>
      <c r="CQ870" s="75"/>
      <c r="CR870" s="75"/>
    </row>
    <row r="871" spans="3:96" ht="12.75" customHeight="1">
      <c r="J871" s="90" t="s">
        <v>610</v>
      </c>
      <c r="K871" s="91"/>
      <c r="L871" s="91"/>
      <c r="M871" s="1765" t="s">
        <v>357</v>
      </c>
      <c r="N871" s="1766"/>
      <c r="O871" s="1766"/>
      <c r="P871" s="1766"/>
      <c r="Q871" s="1766"/>
      <c r="R871" s="1766"/>
      <c r="S871" s="1766"/>
      <c r="T871" s="1766"/>
      <c r="U871" s="1766"/>
      <c r="V871" s="1767"/>
      <c r="W871" s="1730"/>
      <c r="X871" s="1731"/>
      <c r="Y871" s="1731"/>
      <c r="Z871" s="1731"/>
      <c r="AA871" s="1731"/>
      <c r="AB871" s="1731"/>
      <c r="AC871" s="1698"/>
      <c r="AM871" s="75"/>
      <c r="AN871" s="75"/>
      <c r="AO871" s="75"/>
      <c r="AP871" s="75"/>
      <c r="AQ871" s="75"/>
      <c r="AR871" s="75"/>
      <c r="AS871" s="75"/>
      <c r="AT871" s="75"/>
      <c r="AU871" s="75"/>
      <c r="AV871" s="75"/>
      <c r="AW871" s="75"/>
      <c r="AX871" s="75"/>
      <c r="AY871" s="75"/>
      <c r="AZ871" s="75"/>
      <c r="BA871" s="75"/>
      <c r="BB871" s="75"/>
      <c r="BC871" s="75"/>
      <c r="BD871" s="75"/>
      <c r="BE871" s="75"/>
      <c r="BF871" s="75"/>
      <c r="BG871" s="75"/>
      <c r="BH871" s="75"/>
      <c r="BI871" s="75"/>
      <c r="BJ871" s="75"/>
      <c r="BK871" s="75"/>
      <c r="BL871" s="75"/>
      <c r="BM871" s="75"/>
      <c r="BN871" s="75"/>
      <c r="BO871" s="75"/>
      <c r="BP871" s="75"/>
      <c r="BQ871" s="75"/>
      <c r="BR871" s="75"/>
      <c r="BS871" s="75"/>
      <c r="BT871" s="75"/>
      <c r="BU871" s="75"/>
      <c r="BV871" s="75"/>
      <c r="BW871" s="75"/>
      <c r="BX871" s="75"/>
      <c r="BY871" s="75"/>
      <c r="BZ871" s="75"/>
      <c r="CA871" s="75"/>
      <c r="CB871" s="75"/>
      <c r="CC871" s="75"/>
      <c r="CD871" s="75"/>
      <c r="CE871" s="75"/>
      <c r="CF871" s="75"/>
      <c r="CG871" s="75"/>
      <c r="CH871" s="75"/>
      <c r="CI871" s="75"/>
      <c r="CJ871" s="75"/>
      <c r="CK871" s="75"/>
      <c r="CL871" s="75"/>
      <c r="CM871" s="75"/>
      <c r="CN871" s="75"/>
      <c r="CO871" s="75"/>
      <c r="CP871" s="75"/>
      <c r="CQ871" s="75"/>
      <c r="CR871" s="75"/>
    </row>
    <row r="872" spans="3:96" ht="12.75" customHeight="1">
      <c r="J872" s="90" t="s">
        <v>610</v>
      </c>
      <c r="K872" s="91"/>
      <c r="L872" s="91"/>
      <c r="M872" s="1765" t="s">
        <v>357</v>
      </c>
      <c r="N872" s="1766"/>
      <c r="O872" s="1766"/>
      <c r="P872" s="1766"/>
      <c r="Q872" s="1766"/>
      <c r="R872" s="1766"/>
      <c r="S872" s="1766"/>
      <c r="T872" s="1766"/>
      <c r="U872" s="1766"/>
      <c r="V872" s="1767"/>
      <c r="W872" s="1730"/>
      <c r="X872" s="1731"/>
      <c r="Y872" s="1731"/>
      <c r="Z872" s="1731"/>
      <c r="AA872" s="1731"/>
      <c r="AB872" s="1731"/>
      <c r="AC872" s="1698"/>
      <c r="AM872" s="75"/>
      <c r="AN872" s="75"/>
      <c r="AO872" s="75"/>
      <c r="AP872" s="75"/>
      <c r="AQ872" s="75"/>
      <c r="AR872" s="75"/>
      <c r="AS872" s="75"/>
      <c r="AT872" s="75"/>
      <c r="AU872" s="75"/>
      <c r="AV872" s="75"/>
      <c r="AW872" s="75"/>
      <c r="AX872" s="75"/>
      <c r="AY872" s="75"/>
      <c r="AZ872" s="75"/>
      <c r="BA872" s="75"/>
      <c r="BB872" s="75"/>
      <c r="BC872" s="75"/>
      <c r="BD872" s="75"/>
      <c r="BE872" s="75"/>
      <c r="BF872" s="75"/>
      <c r="BG872" s="75"/>
      <c r="BH872" s="75"/>
      <c r="BI872" s="75"/>
      <c r="BJ872" s="75"/>
      <c r="BK872" s="75"/>
      <c r="BL872" s="75"/>
      <c r="BM872" s="75"/>
      <c r="BN872" s="75"/>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3:96" ht="12.75" customHeight="1">
      <c r="J873" s="90"/>
      <c r="K873" s="91"/>
      <c r="L873" s="91"/>
      <c r="M873" s="91"/>
      <c r="N873" s="91"/>
      <c r="O873" s="91"/>
      <c r="P873" s="91"/>
      <c r="Q873" s="91"/>
      <c r="R873" s="91"/>
      <c r="S873" s="91"/>
      <c r="T873" s="91"/>
      <c r="U873" s="91"/>
      <c r="V873" s="100" t="s">
        <v>534</v>
      </c>
      <c r="W873" s="1799">
        <f>SUM(W868:AC872)</f>
        <v>1500</v>
      </c>
      <c r="X873" s="1800"/>
      <c r="Y873" s="1800"/>
      <c r="Z873" s="1800"/>
      <c r="AA873" s="1800"/>
      <c r="AB873" s="1800"/>
      <c r="AC873" s="1801"/>
      <c r="AM873" s="75"/>
      <c r="AN873" s="75"/>
      <c r="AO873" s="75"/>
      <c r="AP873" s="75"/>
      <c r="AQ873" s="75"/>
      <c r="AR873" s="75"/>
      <c r="AS873" s="75"/>
      <c r="AT873" s="75"/>
      <c r="AU873" s="75"/>
      <c r="AV873" s="75"/>
      <c r="AW873" s="75"/>
      <c r="AX873" s="75"/>
      <c r="AY873" s="75"/>
      <c r="AZ873" s="75"/>
      <c r="BA873" s="75"/>
      <c r="BB873" s="75"/>
      <c r="BC873" s="75"/>
      <c r="BD873" s="75"/>
      <c r="BE873" s="75"/>
      <c r="BF873" s="75"/>
      <c r="BG873" s="75"/>
      <c r="BH873" s="75"/>
      <c r="BI873" s="75"/>
      <c r="BJ873" s="75"/>
      <c r="BK873" s="75"/>
      <c r="BL873" s="75"/>
      <c r="BM873" s="75"/>
      <c r="BN873" s="75"/>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3:96" ht="12.75" customHeight="1">
      <c r="J874" s="37"/>
      <c r="K874" s="37"/>
      <c r="L874" s="37"/>
      <c r="M874" s="37"/>
      <c r="N874" s="37"/>
      <c r="O874" s="37"/>
      <c r="P874" s="37"/>
      <c r="Q874" s="37"/>
      <c r="R874" s="37"/>
      <c r="S874" s="37"/>
      <c r="T874" s="37"/>
      <c r="U874" s="37"/>
      <c r="V874" s="103"/>
      <c r="W874" s="114"/>
      <c r="X874" s="114"/>
      <c r="Y874" s="114"/>
      <c r="Z874" s="114"/>
      <c r="AA874" s="114"/>
      <c r="AB874" s="114"/>
      <c r="AM874" s="75"/>
      <c r="AN874" s="75"/>
      <c r="AO874" s="75"/>
      <c r="AP874" s="75"/>
      <c r="AQ874" s="75"/>
      <c r="AR874" s="75"/>
      <c r="AS874" s="75"/>
      <c r="AT874" s="75"/>
      <c r="AU874" s="75"/>
      <c r="AV874" s="75"/>
      <c r="AW874" s="75"/>
      <c r="AX874" s="75"/>
      <c r="AY874" s="75"/>
      <c r="AZ874" s="75"/>
      <c r="BA874" s="75"/>
      <c r="BB874" s="75"/>
      <c r="BC874" s="75"/>
      <c r="BD874" s="75"/>
      <c r="BE874" s="75"/>
      <c r="BF874" s="75"/>
      <c r="BG874" s="75"/>
      <c r="BH874" s="75"/>
      <c r="BI874" s="75"/>
      <c r="BJ874" s="75"/>
      <c r="BK874" s="75"/>
      <c r="BL874" s="75"/>
      <c r="BM874" s="75"/>
      <c r="BN874" s="75"/>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3:96" ht="12.75" customHeight="1">
      <c r="C875" s="63" t="s">
        <v>820</v>
      </c>
      <c r="J875" s="37"/>
      <c r="K875" s="37"/>
      <c r="L875" s="37"/>
      <c r="M875" s="37"/>
      <c r="N875" s="37"/>
      <c r="O875" s="37"/>
      <c r="P875" s="37"/>
      <c r="Q875" s="37"/>
      <c r="R875" s="37"/>
      <c r="S875" s="37"/>
      <c r="T875" s="37"/>
      <c r="U875" s="37"/>
      <c r="V875" s="103"/>
      <c r="W875" s="114"/>
      <c r="X875" s="114"/>
      <c r="Y875" s="114"/>
      <c r="Z875" s="114"/>
      <c r="AA875" s="114"/>
      <c r="AB875" s="114"/>
      <c r="AM875" s="75"/>
      <c r="AN875" s="75"/>
      <c r="AO875" s="75"/>
      <c r="AP875" s="75"/>
      <c r="AQ875" s="75"/>
      <c r="AR875" s="75"/>
      <c r="AS875" s="75"/>
      <c r="AT875" s="75"/>
      <c r="AU875" s="75"/>
      <c r="AV875" s="75"/>
      <c r="AW875" s="75"/>
      <c r="AX875" s="75"/>
      <c r="AY875" s="75"/>
      <c r="AZ875" s="75"/>
      <c r="BA875" s="75"/>
      <c r="BB875" s="75"/>
      <c r="BC875" s="75"/>
      <c r="BD875" s="75"/>
      <c r="BE875" s="75"/>
      <c r="BF875" s="75"/>
      <c r="BG875" s="75"/>
      <c r="BH875" s="75"/>
      <c r="BI875" s="75"/>
      <c r="BJ875" s="75"/>
      <c r="BK875" s="75"/>
      <c r="BL875" s="75"/>
      <c r="BM875" s="75"/>
      <c r="BN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3:96" ht="12.75" customHeight="1">
      <c r="J876" s="37"/>
      <c r="K876" s="37"/>
      <c r="L876" s="37"/>
      <c r="M876" s="37"/>
      <c r="N876" s="37"/>
      <c r="O876" s="37"/>
      <c r="P876" s="37"/>
      <c r="Q876" s="37"/>
      <c r="R876" s="37"/>
      <c r="S876" s="37"/>
      <c r="T876" s="37"/>
      <c r="U876" s="37"/>
      <c r="V876" s="103"/>
      <c r="W876" s="114"/>
      <c r="X876" s="114"/>
      <c r="Y876" s="114"/>
      <c r="Z876" s="114"/>
      <c r="AA876" s="114"/>
      <c r="AB876" s="114"/>
      <c r="AM876" s="75"/>
      <c r="AN876" s="75"/>
      <c r="AO876" s="75"/>
      <c r="AP876" s="75"/>
      <c r="AQ876" s="75"/>
      <c r="AR876" s="75"/>
      <c r="AS876" s="75"/>
      <c r="AT876" s="75"/>
      <c r="AU876" s="75"/>
      <c r="AV876" s="75"/>
      <c r="AW876" s="75"/>
      <c r="AX876" s="75"/>
      <c r="AY876" s="75"/>
      <c r="AZ876" s="75"/>
      <c r="BA876" s="75"/>
      <c r="BB876" s="75"/>
      <c r="BC876" s="75"/>
      <c r="BD876" s="75"/>
      <c r="BE876" s="75"/>
      <c r="BF876" s="75"/>
      <c r="BG876" s="75"/>
      <c r="BH876" s="75"/>
      <c r="BI876" s="75"/>
      <c r="BJ876" s="75"/>
      <c r="BK876" s="75"/>
      <c r="BL876" s="75"/>
      <c r="BM876" s="75"/>
      <c r="BN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3:96" ht="12.75" customHeight="1">
      <c r="E877" s="90"/>
      <c r="F877" s="91"/>
      <c r="G877" s="91"/>
      <c r="H877" s="91"/>
      <c r="I877" s="91"/>
      <c r="J877" s="91"/>
      <c r="K877" s="91"/>
      <c r="L877" s="91"/>
      <c r="M877" s="91"/>
      <c r="N877" s="91"/>
      <c r="O877" s="91"/>
      <c r="P877" s="91"/>
      <c r="Q877" s="91"/>
      <c r="R877" s="91"/>
      <c r="S877" s="91"/>
      <c r="T877" s="91"/>
      <c r="U877" s="91"/>
      <c r="V877" s="91"/>
      <c r="W877" s="91"/>
      <c r="X877" s="91"/>
      <c r="Y877" s="91"/>
      <c r="Z877" s="91"/>
      <c r="AA877" s="91"/>
      <c r="AB877" s="100" t="s">
        <v>535</v>
      </c>
      <c r="AC877" s="1799">
        <f>W843+W851+W856+W857+W866+W873+W845</f>
        <v>671141</v>
      </c>
      <c r="AD877" s="1800"/>
      <c r="AE877" s="1800"/>
      <c r="AF877" s="1800"/>
      <c r="AG877" s="1800"/>
      <c r="AH877" s="1801"/>
      <c r="AM877" s="75"/>
      <c r="AN877" s="75"/>
      <c r="AO877" s="75"/>
      <c r="AP877" s="75"/>
      <c r="AQ877" s="75"/>
      <c r="AR877" s="75"/>
      <c r="AS877" s="75"/>
      <c r="AT877" s="75"/>
      <c r="AU877" s="75"/>
      <c r="AV877" s="75"/>
      <c r="AW877" s="75"/>
      <c r="AX877" s="75"/>
      <c r="AY877" s="75"/>
      <c r="AZ877" s="75"/>
      <c r="BA877" s="75"/>
      <c r="BB877" s="75"/>
      <c r="BC877" s="75"/>
      <c r="BD877" s="75"/>
      <c r="BE877" s="75"/>
      <c r="BF877" s="75"/>
      <c r="BG877" s="75"/>
      <c r="BH877" s="75"/>
      <c r="BI877" s="75"/>
      <c r="BJ877" s="75"/>
      <c r="BK877" s="75"/>
      <c r="BL877" s="75"/>
      <c r="BM877" s="75"/>
      <c r="BN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3:96" ht="12.75" customHeight="1">
      <c r="E878" s="90"/>
      <c r="F878" s="91"/>
      <c r="G878" s="91"/>
      <c r="H878" s="91"/>
      <c r="I878" s="91"/>
      <c r="J878" s="91"/>
      <c r="K878" s="91"/>
      <c r="L878" s="91"/>
      <c r="M878" s="91"/>
      <c r="N878" s="91"/>
      <c r="O878" s="91"/>
      <c r="P878" s="91"/>
      <c r="Q878" s="91"/>
      <c r="R878" s="91"/>
      <c r="S878" s="91"/>
      <c r="T878" s="91"/>
      <c r="U878" s="91"/>
      <c r="V878" s="91"/>
      <c r="W878" s="91"/>
      <c r="X878" s="91"/>
      <c r="Y878" s="91"/>
      <c r="Z878" s="91"/>
      <c r="AA878" s="91"/>
      <c r="AB878" s="100" t="s">
        <v>521</v>
      </c>
      <c r="AC878" s="1915">
        <f>O794+O774+G749</f>
        <v>59</v>
      </c>
      <c r="AD878" s="1916"/>
      <c r="AE878" s="1916"/>
      <c r="AF878" s="1916"/>
      <c r="AG878" s="1916"/>
      <c r="AH878" s="1917"/>
      <c r="AM878" s="75"/>
      <c r="AN878" s="75"/>
      <c r="AO878" s="75"/>
      <c r="AP878" s="75"/>
      <c r="AQ878" s="75"/>
      <c r="AR878" s="75"/>
      <c r="AS878" s="75"/>
      <c r="AT878" s="75"/>
      <c r="AU878" s="75"/>
      <c r="AV878" s="75"/>
      <c r="AW878" s="75"/>
      <c r="AX878" s="75"/>
      <c r="AY878" s="75"/>
      <c r="AZ878" s="75"/>
      <c r="BA878" s="75"/>
      <c r="BB878" s="75"/>
      <c r="BC878" s="75"/>
      <c r="BD878" s="75"/>
      <c r="BE878" s="75"/>
      <c r="BF878" s="75"/>
      <c r="BG878" s="75"/>
      <c r="BH878" s="75"/>
      <c r="BI878" s="75"/>
      <c r="BJ878" s="75"/>
      <c r="BK878" s="75"/>
      <c r="BL878" s="75"/>
      <c r="BM878" s="75"/>
      <c r="BN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3:96" ht="12.75" customHeight="1" thickBot="1">
      <c r="E879" s="1762" t="s">
        <v>657</v>
      </c>
      <c r="F879" s="1763"/>
      <c r="G879" s="1763"/>
      <c r="H879" s="1763"/>
      <c r="I879" s="1763"/>
      <c r="J879" s="1763"/>
      <c r="K879" s="1763"/>
      <c r="L879" s="1763"/>
      <c r="M879" s="1763"/>
      <c r="N879" s="1763"/>
      <c r="O879" s="1763"/>
      <c r="P879" s="1763"/>
      <c r="Q879" s="1763"/>
      <c r="R879" s="1763"/>
      <c r="S879" s="1763"/>
      <c r="T879" s="1763"/>
      <c r="U879" s="1763"/>
      <c r="V879" s="1763"/>
      <c r="W879" s="1763"/>
      <c r="X879" s="1763"/>
      <c r="Y879" s="1763"/>
      <c r="Z879" s="1763"/>
      <c r="AA879" s="1763"/>
      <c r="AB879" s="1764"/>
      <c r="AC879" s="1902">
        <f>IF(ISERROR((ROUNDDOWN(AC877/AC878,0))),0,(ROUNDDOWN(AC877/AC878,0)))</f>
        <v>11375</v>
      </c>
      <c r="AD879" s="1903"/>
      <c r="AE879" s="1903"/>
      <c r="AF879" s="1903"/>
      <c r="AG879" s="1903"/>
      <c r="AH879" s="1903"/>
      <c r="AM879" s="75"/>
      <c r="AN879" s="75"/>
      <c r="AO879" s="75"/>
      <c r="AP879" s="75"/>
      <c r="AQ879" s="75"/>
      <c r="AR879" s="75"/>
      <c r="AS879" s="75"/>
      <c r="AT879" s="75"/>
      <c r="AU879" s="75"/>
      <c r="AV879" s="75"/>
      <c r="AW879" s="75"/>
      <c r="AX879" s="75"/>
      <c r="AY879" s="75"/>
      <c r="AZ879" s="75"/>
      <c r="BA879" s="75"/>
      <c r="BB879" s="75"/>
      <c r="BC879" s="75"/>
      <c r="BD879" s="75"/>
      <c r="BE879" s="75"/>
      <c r="BF879" s="75"/>
      <c r="BG879" s="75"/>
      <c r="BH879" s="75"/>
      <c r="BI879" s="75"/>
      <c r="BJ879" s="75"/>
      <c r="BK879" s="75"/>
      <c r="BL879" s="75"/>
      <c r="BM879" s="75"/>
      <c r="BN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3:96" ht="12.75" customHeight="1" thickTop="1">
      <c r="D880" s="3"/>
      <c r="E880" s="93"/>
      <c r="F880" s="94"/>
      <c r="G880" s="94"/>
      <c r="H880" s="94"/>
      <c r="I880" s="94"/>
      <c r="J880" s="94"/>
      <c r="K880" s="94"/>
      <c r="L880" s="94"/>
      <c r="M880" s="94"/>
      <c r="N880" s="94"/>
      <c r="O880" s="94"/>
      <c r="P880" s="94"/>
      <c r="Q880" s="94"/>
      <c r="R880" s="94"/>
      <c r="S880" s="94"/>
      <c r="T880" s="94"/>
      <c r="U880" s="94"/>
      <c r="V880" s="94"/>
      <c r="W880" s="94"/>
      <c r="X880" s="94"/>
      <c r="Y880" s="94"/>
      <c r="Z880" s="94"/>
      <c r="AA880" s="94"/>
      <c r="AB880" s="1425" t="s">
        <v>777</v>
      </c>
      <c r="AC880" s="1928">
        <f>'Sources and Uses Budget'!C72</f>
        <v>270086.10785196372</v>
      </c>
      <c r="AD880" s="2063"/>
      <c r="AE880" s="2063"/>
      <c r="AF880" s="2063"/>
      <c r="AG880" s="2063"/>
      <c r="AH880" s="2063"/>
      <c r="AM880" s="75"/>
      <c r="AN880" s="75"/>
      <c r="AO880" s="75"/>
      <c r="AP880" s="75"/>
      <c r="AQ880" s="75"/>
      <c r="AR880" s="75"/>
      <c r="AS880" s="75"/>
      <c r="AT880" s="75"/>
      <c r="AU880" s="75"/>
      <c r="AV880" s="75"/>
      <c r="AW880" s="75"/>
      <c r="AX880" s="75"/>
      <c r="AY880" s="75"/>
      <c r="AZ880" s="75"/>
      <c r="BA880" s="75"/>
      <c r="BB880" s="75"/>
      <c r="BC880" s="75"/>
      <c r="BD880" s="75"/>
      <c r="BE880" s="75"/>
      <c r="BF880" s="75"/>
      <c r="BG880" s="75"/>
      <c r="BH880" s="75"/>
      <c r="BI880" s="75"/>
      <c r="BJ880" s="75"/>
      <c r="BK880" s="75"/>
      <c r="BL880" s="75"/>
      <c r="BM880" s="75"/>
      <c r="BN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D881" s="3"/>
      <c r="E881" s="90"/>
      <c r="F881" s="91"/>
      <c r="G881" s="91"/>
      <c r="H881" s="91"/>
      <c r="I881" s="91"/>
      <c r="J881" s="91"/>
      <c r="K881" s="91"/>
      <c r="L881" s="91"/>
      <c r="M881" s="91"/>
      <c r="N881" s="91"/>
      <c r="O881" s="91"/>
      <c r="P881" s="91"/>
      <c r="Q881" s="91"/>
      <c r="R881" s="91"/>
      <c r="S881" s="91"/>
      <c r="T881" s="91"/>
      <c r="U881" s="91"/>
      <c r="V881" s="91"/>
      <c r="W881" s="91"/>
      <c r="X881" s="91"/>
      <c r="Y881" s="91"/>
      <c r="Z881" s="91"/>
      <c r="AA881" s="91"/>
      <c r="AB881" s="100" t="s">
        <v>1071</v>
      </c>
      <c r="AC881" s="1730"/>
      <c r="AD881" s="1731"/>
      <c r="AE881" s="1731"/>
      <c r="AF881" s="1731"/>
      <c r="AG881" s="1731"/>
      <c r="AH881" s="1698"/>
      <c r="AM881" s="75"/>
      <c r="AN881" s="75"/>
      <c r="AO881" s="75"/>
      <c r="AP881" s="75"/>
      <c r="AQ881" s="75"/>
      <c r="AR881" s="75"/>
      <c r="AS881" s="75"/>
      <c r="AT881" s="75"/>
      <c r="AU881" s="75"/>
      <c r="AV881" s="75"/>
      <c r="AW881" s="75"/>
      <c r="AX881" s="75"/>
      <c r="AY881" s="75"/>
      <c r="AZ881" s="75"/>
      <c r="BA881" s="75"/>
      <c r="BB881" s="75"/>
      <c r="BC881" s="75"/>
      <c r="BD881" s="75"/>
      <c r="BE881" s="75"/>
      <c r="BF881" s="75"/>
      <c r="BG881" s="75"/>
      <c r="BH881" s="75"/>
      <c r="BI881" s="75"/>
      <c r="BJ881" s="75"/>
      <c r="BK881" s="75"/>
      <c r="BL881" s="75"/>
      <c r="BM881" s="75"/>
      <c r="BN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D882" s="3"/>
      <c r="E882" s="90"/>
      <c r="F882" s="91"/>
      <c r="G882" s="91"/>
      <c r="H882" s="91"/>
      <c r="I882" s="91"/>
      <c r="J882" s="91"/>
      <c r="K882" s="91"/>
      <c r="L882" s="91"/>
      <c r="M882" s="91"/>
      <c r="N882" s="91"/>
      <c r="O882" s="91"/>
      <c r="P882" s="91"/>
      <c r="Q882" s="91"/>
      <c r="R882" s="91"/>
      <c r="S882" s="91"/>
      <c r="T882" s="91"/>
      <c r="U882" s="91"/>
      <c r="V882" s="91"/>
      <c r="W882" s="91"/>
      <c r="X882" s="91"/>
      <c r="Y882" s="91"/>
      <c r="Z882" s="91"/>
      <c r="AA882" s="91"/>
      <c r="AB882" s="100" t="s">
        <v>79</v>
      </c>
      <c r="AC882" s="1698"/>
      <c r="AD882" s="1622"/>
      <c r="AE882" s="1622"/>
      <c r="AF882" s="1622"/>
      <c r="AG882" s="1622"/>
      <c r="AH882" s="1622"/>
      <c r="AM882" s="75"/>
      <c r="AN882" s="75"/>
      <c r="AO882" s="75"/>
      <c r="AP882" s="75"/>
      <c r="AQ882" s="75"/>
      <c r="AR882" s="75"/>
      <c r="AS882" s="75"/>
      <c r="AT882" s="75"/>
      <c r="AU882" s="75"/>
      <c r="AV882" s="75"/>
      <c r="AW882" s="75"/>
      <c r="AX882" s="75"/>
      <c r="AY882" s="75"/>
      <c r="AZ882" s="75"/>
      <c r="BA882" s="75"/>
      <c r="BB882" s="75"/>
      <c r="BC882" s="75"/>
      <c r="BD882" s="75"/>
      <c r="BE882" s="75"/>
      <c r="BF882" s="75"/>
      <c r="BG882" s="75"/>
      <c r="BH882" s="75"/>
      <c r="BI882" s="75"/>
      <c r="BJ882" s="75"/>
      <c r="BK882" s="75"/>
      <c r="BL882" s="75"/>
      <c r="BM882" s="75"/>
      <c r="BN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D883" s="3"/>
      <c r="E883" s="90"/>
      <c r="F883" s="91"/>
      <c r="G883" s="91"/>
      <c r="H883" s="91"/>
      <c r="I883" s="91"/>
      <c r="J883" s="91"/>
      <c r="K883" s="91"/>
      <c r="L883" s="91"/>
      <c r="M883" s="91"/>
      <c r="N883" s="91"/>
      <c r="O883" s="91"/>
      <c r="P883" s="91"/>
      <c r="Q883" s="91"/>
      <c r="R883" s="91"/>
      <c r="S883" s="91"/>
      <c r="T883" s="91"/>
      <c r="U883" s="91"/>
      <c r="V883" s="91"/>
      <c r="W883" s="91"/>
      <c r="X883" s="91"/>
      <c r="Y883" s="91"/>
      <c r="Z883" s="91"/>
      <c r="AA883" s="91"/>
      <c r="AB883" s="100" t="s">
        <v>731</v>
      </c>
      <c r="AC883" s="1698">
        <f>[4]EVERYTHING!$T$65</f>
        <v>29500</v>
      </c>
      <c r="AD883" s="1622"/>
      <c r="AE883" s="1622"/>
      <c r="AF883" s="1622"/>
      <c r="AG883" s="1622"/>
      <c r="AH883" s="1622"/>
      <c r="AM883" s="75"/>
      <c r="AN883" s="75"/>
      <c r="AO883" s="75"/>
      <c r="AP883" s="75"/>
      <c r="AQ883" s="75"/>
      <c r="AR883" s="75"/>
      <c r="AS883" s="75"/>
      <c r="AT883" s="75"/>
      <c r="AU883" s="75"/>
      <c r="AV883" s="75"/>
      <c r="AW883" s="75"/>
      <c r="AX883" s="75"/>
      <c r="AY883" s="75"/>
      <c r="AZ883" s="75"/>
      <c r="BA883" s="75"/>
      <c r="BB883" s="75"/>
      <c r="BC883" s="75"/>
      <c r="BD883" s="75"/>
      <c r="BE883" s="75"/>
      <c r="BF883" s="75"/>
      <c r="BG883" s="75"/>
      <c r="BH883" s="75"/>
      <c r="BI883" s="75"/>
      <c r="BJ883" s="75"/>
      <c r="BK883" s="75"/>
      <c r="BL883" s="75"/>
      <c r="BM883" s="75"/>
      <c r="BN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D884" s="3"/>
      <c r="E884" s="90"/>
      <c r="F884" s="91"/>
      <c r="G884" s="91"/>
      <c r="H884" s="91"/>
      <c r="I884" s="91"/>
      <c r="J884" s="91"/>
      <c r="K884" s="91"/>
      <c r="L884" s="91"/>
      <c r="M884" s="91"/>
      <c r="N884" s="91"/>
      <c r="O884" s="91"/>
      <c r="P884" s="91"/>
      <c r="Q884" s="91"/>
      <c r="R884" s="91"/>
      <c r="S884" s="91"/>
      <c r="T884" s="91"/>
      <c r="U884" s="91"/>
      <c r="V884" s="91"/>
      <c r="W884" s="91"/>
      <c r="X884" s="91"/>
      <c r="Y884" s="91"/>
      <c r="Z884" s="91"/>
      <c r="AA884" s="91"/>
      <c r="AB884" s="100" t="s">
        <v>732</v>
      </c>
      <c r="AC884" s="1730"/>
      <c r="AD884" s="1731"/>
      <c r="AE884" s="1731"/>
      <c r="AF884" s="1731"/>
      <c r="AG884" s="1731"/>
      <c r="AH884" s="1698"/>
      <c r="AM884" s="75"/>
      <c r="AN884" s="75"/>
      <c r="AO884" s="75"/>
      <c r="AP884" s="75"/>
      <c r="AQ884" s="75"/>
      <c r="AR884" s="75"/>
      <c r="AS884" s="75"/>
      <c r="AT884" s="75"/>
      <c r="AU884" s="75"/>
      <c r="AV884" s="75"/>
      <c r="AW884" s="75"/>
      <c r="AX884" s="75"/>
      <c r="AY884" s="75"/>
      <c r="AZ884" s="75"/>
      <c r="BA884" s="75"/>
      <c r="BB884" s="75"/>
      <c r="BC884" s="75"/>
      <c r="BD884" s="75"/>
      <c r="BE884" s="75"/>
      <c r="BF884" s="75"/>
      <c r="BG884" s="75"/>
      <c r="BH884" s="75"/>
      <c r="BI884" s="75"/>
      <c r="BJ884" s="75"/>
      <c r="BK884" s="75"/>
      <c r="BL884" s="75"/>
      <c r="BM884" s="75"/>
      <c r="BN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D885" s="3"/>
      <c r="E885" s="1918" t="s">
        <v>2264</v>
      </c>
      <c r="F885" s="1919"/>
      <c r="G885" s="1919"/>
      <c r="H885" s="1919"/>
      <c r="I885" s="1919"/>
      <c r="J885" s="1919"/>
      <c r="K885" s="1919"/>
      <c r="L885" s="1919"/>
      <c r="M885" s="1919"/>
      <c r="N885" s="1919"/>
      <c r="O885" s="1919"/>
      <c r="P885" s="1919"/>
      <c r="Q885" s="1919"/>
      <c r="R885" s="1919"/>
      <c r="S885" s="1919"/>
      <c r="T885" s="1919"/>
      <c r="U885" s="1919"/>
      <c r="V885" s="1919"/>
      <c r="W885" s="1919"/>
      <c r="X885" s="1919"/>
      <c r="Y885" s="1919"/>
      <c r="Z885" s="1919"/>
      <c r="AA885" s="1919"/>
      <c r="AB885" s="1920"/>
      <c r="AC885" s="1622">
        <f>[4]EVERYTHING!$T$57+[4]EVERYTHING!$T$58</f>
        <v>25660</v>
      </c>
      <c r="AD885" s="1622"/>
      <c r="AE885" s="1622"/>
      <c r="AF885" s="1622"/>
      <c r="AG885" s="1622"/>
      <c r="AH885" s="1622"/>
      <c r="AM885" s="75"/>
      <c r="AN885" s="75"/>
      <c r="AO885" s="75"/>
      <c r="AP885" s="75"/>
      <c r="AQ885" s="75"/>
      <c r="AR885" s="75"/>
      <c r="AS885" s="75"/>
      <c r="AT885" s="75"/>
      <c r="AU885" s="75"/>
      <c r="AV885" s="75"/>
      <c r="AW885" s="75"/>
      <c r="AX885" s="75"/>
      <c r="AY885" s="75"/>
      <c r="AZ885" s="75"/>
      <c r="BA885" s="75"/>
      <c r="BB885" s="75"/>
      <c r="BC885" s="75"/>
      <c r="BD885" s="75"/>
      <c r="BE885" s="75"/>
      <c r="BF885" s="75"/>
      <c r="BG885" s="75"/>
      <c r="BH885" s="75"/>
      <c r="BI885" s="75"/>
      <c r="BJ885" s="75"/>
      <c r="BK885" s="75"/>
      <c r="BL885" s="75"/>
      <c r="BM885" s="75"/>
      <c r="BN885" s="75"/>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D886" s="3"/>
      <c r="E886" s="1918" t="s">
        <v>2265</v>
      </c>
      <c r="F886" s="1919"/>
      <c r="G886" s="1919"/>
      <c r="H886" s="1919"/>
      <c r="I886" s="1919"/>
      <c r="J886" s="1919"/>
      <c r="K886" s="1919"/>
      <c r="L886" s="1919"/>
      <c r="M886" s="1919"/>
      <c r="N886" s="1919"/>
      <c r="O886" s="1919"/>
      <c r="P886" s="1919"/>
      <c r="Q886" s="1919"/>
      <c r="R886" s="1919"/>
      <c r="S886" s="1919"/>
      <c r="T886" s="1919"/>
      <c r="U886" s="1919"/>
      <c r="V886" s="1919"/>
      <c r="W886" s="1919"/>
      <c r="X886" s="1919"/>
      <c r="Y886" s="1919"/>
      <c r="Z886" s="1919"/>
      <c r="AA886" s="1919"/>
      <c r="AB886" s="1920"/>
      <c r="AC886" s="1622">
        <f>[4]EVERYTHING!$T$56</f>
        <v>4000</v>
      </c>
      <c r="AD886" s="1622"/>
      <c r="AE886" s="1622"/>
      <c r="AF886" s="1622"/>
      <c r="AG886" s="1622"/>
      <c r="AH886" s="1622"/>
      <c r="AM886" s="75"/>
      <c r="AN886" s="75"/>
      <c r="AO886" s="75"/>
      <c r="AP886" s="75"/>
      <c r="AQ886" s="75"/>
      <c r="AR886" s="75"/>
      <c r="AS886" s="75"/>
      <c r="AT886" s="75"/>
      <c r="AU886" s="75"/>
      <c r="AV886" s="75"/>
      <c r="AW886" s="75"/>
      <c r="AX886" s="75"/>
      <c r="AY886" s="75"/>
      <c r="AZ886" s="75"/>
      <c r="BA886" s="75"/>
      <c r="BB886" s="75"/>
      <c r="BC886" s="75"/>
      <c r="BD886" s="75"/>
      <c r="BE886" s="75"/>
      <c r="BF886" s="75"/>
      <c r="BG886" s="75"/>
      <c r="BH886" s="75"/>
      <c r="BI886" s="75"/>
      <c r="BJ886" s="75"/>
      <c r="BK886" s="75"/>
      <c r="BL886" s="75"/>
      <c r="BM886" s="75"/>
      <c r="BN886" s="75"/>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A887" s="51"/>
      <c r="B887" s="51"/>
      <c r="C887" s="51"/>
      <c r="D887" s="3"/>
      <c r="E887" s="3"/>
      <c r="F887" s="3"/>
      <c r="G887" s="3"/>
      <c r="H887" s="3"/>
      <c r="I887" s="3"/>
      <c r="J887" s="3"/>
      <c r="K887" s="3"/>
      <c r="L887" s="3"/>
      <c r="M887" s="3"/>
      <c r="N887" s="3"/>
      <c r="O887" s="3"/>
      <c r="P887" s="3"/>
      <c r="Q887" s="3"/>
      <c r="R887" s="3"/>
      <c r="S887" s="3"/>
      <c r="T887" s="3"/>
      <c r="U887" s="3"/>
      <c r="V887" s="3"/>
      <c r="W887" s="3"/>
      <c r="X887" s="3"/>
      <c r="Y887" s="3"/>
      <c r="Z887" s="3"/>
      <c r="AA887" s="3"/>
      <c r="AB887" s="105"/>
      <c r="AC887" s="357"/>
      <c r="AD887" s="357"/>
      <c r="AE887" s="357"/>
      <c r="AF887" s="357"/>
      <c r="AG887" s="357"/>
      <c r="AH887" s="357"/>
      <c r="AI887" s="51"/>
      <c r="AJ887" s="51"/>
      <c r="AK887" s="51"/>
      <c r="AL887" s="51"/>
      <c r="AM887" s="75"/>
      <c r="AN887" s="75"/>
      <c r="AO887" s="75"/>
      <c r="AP887" s="75"/>
      <c r="AQ887" s="75"/>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A888" s="63" t="s">
        <v>312</v>
      </c>
      <c r="B888" s="51"/>
      <c r="C888" s="63" t="s">
        <v>26</v>
      </c>
      <c r="X888" s="23"/>
      <c r="Y888" s="23"/>
      <c r="Z888" s="23"/>
      <c r="AA888" s="23"/>
      <c r="AB888" s="23"/>
      <c r="AC888" s="23"/>
      <c r="AD888" s="23"/>
      <c r="AK888" s="51"/>
      <c r="AM888" s="75"/>
      <c r="AN888" s="75"/>
      <c r="AO888" s="75"/>
      <c r="AP888" s="75"/>
      <c r="AQ888" s="75"/>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B889" s="51"/>
      <c r="X889" s="23"/>
      <c r="Y889" s="23"/>
      <c r="Z889" s="23"/>
      <c r="AA889" s="23"/>
      <c r="AB889" s="23"/>
      <c r="AC889" s="23"/>
      <c r="AD889" s="23"/>
      <c r="AG889" s="497"/>
      <c r="AH889" s="497"/>
      <c r="AI889" s="497"/>
      <c r="AJ889" s="51"/>
      <c r="AK889" s="51"/>
      <c r="AM889" s="75"/>
      <c r="AN889" s="75"/>
      <c r="AO889" s="75"/>
      <c r="AP889" s="75"/>
      <c r="AQ889" s="75"/>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B890" s="63"/>
      <c r="H890" s="342" t="s">
        <v>27</v>
      </c>
      <c r="I890" s="91"/>
      <c r="J890" s="91"/>
      <c r="K890" s="91"/>
      <c r="L890" s="91"/>
      <c r="M890" s="91"/>
      <c r="N890" s="91"/>
      <c r="O890" s="91"/>
      <c r="P890" s="91"/>
      <c r="Q890" s="91"/>
      <c r="R890" s="91"/>
      <c r="S890" s="91"/>
      <c r="T890" s="91"/>
      <c r="U890" s="91"/>
      <c r="V890" s="91"/>
      <c r="W890" s="91"/>
      <c r="X890" s="91"/>
      <c r="Y890" s="92"/>
      <c r="Z890" s="1730"/>
      <c r="AA890" s="1731"/>
      <c r="AB890" s="1731"/>
      <c r="AC890" s="1731"/>
      <c r="AD890" s="1731"/>
      <c r="AE890" s="1698"/>
      <c r="AM890" s="75"/>
      <c r="AN890" s="75"/>
      <c r="AO890" s="75"/>
      <c r="AP890" s="75"/>
      <c r="AQ890" s="75"/>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H891" s="342" t="s">
        <v>28</v>
      </c>
      <c r="I891" s="91"/>
      <c r="J891" s="91"/>
      <c r="K891" s="91"/>
      <c r="L891" s="91"/>
      <c r="M891" s="91"/>
      <c r="N891" s="91"/>
      <c r="O891" s="91"/>
      <c r="P891" s="91"/>
      <c r="Q891" s="91"/>
      <c r="R891" s="91"/>
      <c r="S891" s="91"/>
      <c r="T891" s="91"/>
      <c r="U891" s="91"/>
      <c r="V891" s="91"/>
      <c r="W891" s="91"/>
      <c r="X891" s="91"/>
      <c r="Y891" s="91"/>
      <c r="Z891" s="1730"/>
      <c r="AA891" s="1731"/>
      <c r="AB891" s="1731"/>
      <c r="AC891" s="1731"/>
      <c r="AD891" s="1731"/>
      <c r="AE891" s="1698"/>
      <c r="AM891" s="75"/>
      <c r="AN891" s="75"/>
      <c r="AO891" s="75"/>
      <c r="AP891" s="75"/>
      <c r="AQ891" s="7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H892" s="342" t="s">
        <v>29</v>
      </c>
      <c r="I892" s="91"/>
      <c r="J892" s="91"/>
      <c r="K892" s="91"/>
      <c r="L892" s="91"/>
      <c r="M892" s="91"/>
      <c r="N892" s="91"/>
      <c r="O892" s="91"/>
      <c r="P892" s="91"/>
      <c r="Q892" s="91"/>
      <c r="R892" s="91"/>
      <c r="S892" s="91"/>
      <c r="T892" s="91"/>
      <c r="U892" s="91"/>
      <c r="V892" s="91"/>
      <c r="W892" s="91"/>
      <c r="X892" s="91"/>
      <c r="Y892" s="91"/>
      <c r="Z892" s="1730"/>
      <c r="AA892" s="1731"/>
      <c r="AB892" s="1731"/>
      <c r="AC892" s="1731"/>
      <c r="AD892" s="1731"/>
      <c r="AE892" s="1698"/>
      <c r="AM892" s="75"/>
      <c r="AN892" s="75"/>
      <c r="AO892" s="75"/>
      <c r="AP892" s="75"/>
      <c r="AQ892" s="75"/>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F893" s="37"/>
      <c r="G893" s="37"/>
      <c r="H893" s="90"/>
      <c r="I893" s="91"/>
      <c r="J893" s="91"/>
      <c r="K893" s="91"/>
      <c r="L893" s="91"/>
      <c r="M893" s="91"/>
      <c r="N893" s="91"/>
      <c r="O893" s="91"/>
      <c r="P893" s="91"/>
      <c r="Q893" s="91"/>
      <c r="R893" s="91"/>
      <c r="S893" s="91"/>
      <c r="T893" s="91"/>
      <c r="U893" s="91"/>
      <c r="V893" s="91"/>
      <c r="W893" s="91"/>
      <c r="X893" s="91"/>
      <c r="Y893" s="498" t="s">
        <v>30</v>
      </c>
      <c r="Z893" s="1799">
        <f>Z890-(Z891+Z892)</f>
        <v>0</v>
      </c>
      <c r="AA893" s="1800"/>
      <c r="AB893" s="1800"/>
      <c r="AC893" s="1800"/>
      <c r="AD893" s="1800"/>
      <c r="AE893" s="1801"/>
      <c r="AM893" s="75"/>
      <c r="AN893" s="75"/>
      <c r="AO893" s="75"/>
      <c r="AP893" s="75"/>
      <c r="AQ893" s="75"/>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894" s="51"/>
      <c r="C894" s="51"/>
      <c r="D894" s="384"/>
      <c r="E894" s="497"/>
      <c r="F894" s="497"/>
      <c r="G894" s="497"/>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497"/>
      <c r="AM894" s="75"/>
      <c r="AN894" s="75"/>
      <c r="AO894" s="75"/>
      <c r="AP894" s="75"/>
      <c r="AQ894" s="75"/>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51"/>
      <c r="C895" s="51" t="s">
        <v>31</v>
      </c>
      <c r="D895" s="384"/>
      <c r="E895" s="497"/>
      <c r="F895" s="497"/>
      <c r="G895" s="497"/>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497"/>
      <c r="AM895" s="75"/>
      <c r="AN895" s="75"/>
      <c r="AO895" s="75"/>
      <c r="AP895" s="75"/>
      <c r="AQ895" s="75"/>
      <c r="AR895" s="7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A896" s="51"/>
      <c r="C896" s="499" t="s">
        <v>32</v>
      </c>
      <c r="D896" s="384"/>
      <c r="E896" s="497"/>
      <c r="F896" s="497"/>
      <c r="G896" s="497"/>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497"/>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897" s="51"/>
      <c r="C897" s="499" t="s">
        <v>33</v>
      </c>
      <c r="D897" s="384"/>
      <c r="E897" s="497"/>
      <c r="F897" s="497"/>
      <c r="G897" s="497"/>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497"/>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6" customHeight="1">
      <c r="A898" s="51"/>
      <c r="C898" s="500" t="s">
        <v>348</v>
      </c>
      <c r="D898" s="384"/>
      <c r="E898" s="497"/>
      <c r="F898" s="497"/>
      <c r="G898" s="497"/>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497"/>
      <c r="AM898" s="66" t="s">
        <v>698</v>
      </c>
      <c r="AN898" s="326">
        <v>20</v>
      </c>
      <c r="AO898" s="1907">
        <f>IF(AD970&gt;0,0.2,0)</f>
        <v>0.2</v>
      </c>
      <c r="AP898" s="1907"/>
      <c r="AQ898" s="31"/>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N899" s="17">
        <v>5</v>
      </c>
      <c r="AO899" s="1883">
        <f>IF(AD973&gt;0,0.05,0)</f>
        <v>0</v>
      </c>
      <c r="AP899" s="1883"/>
      <c r="AQ899" s="51"/>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A900" s="1840" t="s">
        <v>267</v>
      </c>
      <c r="B900" s="1840"/>
      <c r="C900" s="1840"/>
      <c r="D900" s="1840"/>
      <c r="E900" s="1840"/>
      <c r="F900" s="1840"/>
      <c r="G900" s="1840"/>
      <c r="H900" s="1840"/>
      <c r="I900" s="1840"/>
      <c r="J900" s="1840"/>
      <c r="K900" s="1840"/>
      <c r="L900" s="1840"/>
      <c r="M900" s="1840"/>
      <c r="N900" s="1840"/>
      <c r="O900" s="1840"/>
      <c r="P900" s="1840"/>
      <c r="Q900" s="1840"/>
      <c r="R900" s="1840"/>
      <c r="S900" s="1840"/>
      <c r="T900" s="1840"/>
      <c r="U900" s="1840"/>
      <c r="V900" s="1840"/>
      <c r="W900" s="1840"/>
      <c r="X900" s="1840"/>
      <c r="Y900" s="1840"/>
      <c r="Z900" s="1840"/>
      <c r="AA900" s="1840"/>
      <c r="AB900" s="1840"/>
      <c r="AC900" s="1840"/>
      <c r="AD900" s="1840"/>
      <c r="AE900" s="1840"/>
      <c r="AF900" s="1840"/>
      <c r="AG900" s="1840"/>
      <c r="AH900" s="1840"/>
      <c r="AI900" s="1840"/>
      <c r="AJ900" s="1840"/>
      <c r="AK900" s="1840"/>
      <c r="AL900" s="1840"/>
      <c r="AM900" s="66" t="s">
        <v>699</v>
      </c>
      <c r="AN900" s="326">
        <v>7</v>
      </c>
      <c r="AO900" s="1735">
        <f>IF(AD977&gt;0,0.07,0)</f>
        <v>7.0000000000000007E-2</v>
      </c>
      <c r="AP900" s="1735"/>
      <c r="AQ900" s="551"/>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thickBot="1">
      <c r="A901" s="1841"/>
      <c r="B901" s="1841"/>
      <c r="C901" s="1841"/>
      <c r="D901" s="1841"/>
      <c r="E901" s="1841"/>
      <c r="F901" s="1841"/>
      <c r="G901" s="1841"/>
      <c r="H901" s="1841"/>
      <c r="I901" s="1841"/>
      <c r="J901" s="1841"/>
      <c r="K901" s="1841"/>
      <c r="L901" s="1841"/>
      <c r="M901" s="1841"/>
      <c r="N901" s="1841"/>
      <c r="O901" s="1841"/>
      <c r="P901" s="1841"/>
      <c r="Q901" s="1841"/>
      <c r="R901" s="1841"/>
      <c r="S901" s="1841"/>
      <c r="T901" s="1841"/>
      <c r="U901" s="1841"/>
      <c r="V901" s="1841"/>
      <c r="W901" s="1841"/>
      <c r="X901" s="1841"/>
      <c r="Y901" s="1841"/>
      <c r="Z901" s="1841"/>
      <c r="AA901" s="1841"/>
      <c r="AB901" s="1841"/>
      <c r="AC901" s="1841"/>
      <c r="AD901" s="1841"/>
      <c r="AE901" s="1841"/>
      <c r="AF901" s="1841"/>
      <c r="AG901" s="1841"/>
      <c r="AH901" s="1841"/>
      <c r="AI901" s="1841"/>
      <c r="AJ901" s="1841"/>
      <c r="AK901" s="1841"/>
      <c r="AL901" s="1841"/>
      <c r="AM901" s="66" t="s">
        <v>544</v>
      </c>
      <c r="AN901" s="326">
        <v>2</v>
      </c>
      <c r="AO901" s="1736">
        <f>IF(AD981&gt;0,0.02,0)</f>
        <v>0</v>
      </c>
      <c r="AP901" s="1737"/>
      <c r="AQ901" s="551"/>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thickTop="1">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c r="AL902" s="284"/>
      <c r="AM902" s="66" t="s">
        <v>195</v>
      </c>
      <c r="AN902" s="326">
        <v>2</v>
      </c>
      <c r="AO902" s="1736">
        <f>IF(AD983&gt;0,0.02,0)</f>
        <v>0</v>
      </c>
      <c r="AP902" s="1737"/>
      <c r="AQ902" s="551"/>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A903" s="63" t="s">
        <v>393</v>
      </c>
      <c r="C903" s="63" t="s">
        <v>643</v>
      </c>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c r="AL903" s="284"/>
      <c r="AM903" s="66" t="s">
        <v>196</v>
      </c>
      <c r="AN903" s="326">
        <v>10</v>
      </c>
      <c r="AO903" s="1929">
        <f>AN912</f>
        <v>0</v>
      </c>
      <c r="AP903" s="1930"/>
      <c r="AQ903" s="551"/>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AM904" s="66" t="s">
        <v>197</v>
      </c>
      <c r="AN904" s="815">
        <v>15</v>
      </c>
      <c r="AO904" s="1732"/>
      <c r="AP904" s="1733"/>
      <c r="AQ904" s="1734"/>
      <c r="AR904" s="814"/>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A905" s="37"/>
      <c r="B905" s="37"/>
      <c r="C905" s="37"/>
      <c r="D905" s="37"/>
      <c r="E905" s="37"/>
      <c r="F905" s="1921" t="s">
        <v>1110</v>
      </c>
      <c r="G905" s="1922"/>
      <c r="H905" s="1922"/>
      <c r="I905" s="1922"/>
      <c r="J905" s="1922"/>
      <c r="K905" s="1922"/>
      <c r="L905" s="1922"/>
      <c r="M905" s="1922"/>
      <c r="N905" s="1922"/>
      <c r="O905" s="1922"/>
      <c r="P905" s="1922"/>
      <c r="Q905" s="1922"/>
      <c r="R905" s="1922"/>
      <c r="S905" s="1922"/>
      <c r="T905" s="1923"/>
      <c r="U905" s="1909" t="s">
        <v>715</v>
      </c>
      <c r="V905" s="1910"/>
      <c r="W905" s="1910"/>
      <c r="X905" s="1910"/>
      <c r="Y905" s="1910"/>
      <c r="Z905" s="1910"/>
      <c r="AA905" s="87"/>
      <c r="AB905" s="318"/>
      <c r="AC905" s="318"/>
      <c r="AD905" s="318"/>
      <c r="AE905" s="318"/>
      <c r="AF905" s="319"/>
      <c r="AM905" s="66" t="s">
        <v>891</v>
      </c>
      <c r="AN905" s="815"/>
      <c r="AO905" s="1732"/>
      <c r="AP905" s="1733"/>
      <c r="AQ905" s="1734"/>
      <c r="AR905" s="814"/>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B906" s="63"/>
      <c r="F906" s="1911" t="s">
        <v>1211</v>
      </c>
      <c r="G906" s="1912"/>
      <c r="H906" s="1912"/>
      <c r="I906" s="1912"/>
      <c r="J906" s="1912"/>
      <c r="K906" s="1912"/>
      <c r="L906" s="1912"/>
      <c r="M906" s="1912"/>
      <c r="N906" s="1912"/>
      <c r="O906" s="1912"/>
      <c r="P906" s="1912"/>
      <c r="Q906" s="1912"/>
      <c r="R906" s="1912"/>
      <c r="S906" s="1912"/>
      <c r="T906" s="1952"/>
      <c r="U906" s="1911"/>
      <c r="V906" s="1912"/>
      <c r="W906" s="1912"/>
      <c r="X906" s="1912"/>
      <c r="Y906" s="1912"/>
      <c r="Z906" s="1912"/>
      <c r="AA906" s="88"/>
      <c r="AB906" s="71"/>
      <c r="AC906" s="71"/>
      <c r="AD906" s="71"/>
      <c r="AE906" s="71"/>
      <c r="AF906" s="320"/>
      <c r="AM906" s="66" t="s">
        <v>892</v>
      </c>
      <c r="AN906" s="815">
        <v>10</v>
      </c>
      <c r="AO906" s="1736">
        <f>IF(AD1000&gt;0,0.1,0)</f>
        <v>0.1</v>
      </c>
      <c r="AP906" s="1737"/>
      <c r="AQ906" s="551"/>
      <c r="AR906" s="814"/>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B907" s="63"/>
      <c r="F907" s="1913"/>
      <c r="G907" s="1914"/>
      <c r="H907" s="1914"/>
      <c r="I907" s="1914"/>
      <c r="J907" s="1914"/>
      <c r="K907" s="1914"/>
      <c r="L907" s="1914"/>
      <c r="M907" s="1914"/>
      <c r="N907" s="1914"/>
      <c r="O907" s="1914"/>
      <c r="P907" s="1914"/>
      <c r="Q907" s="1914"/>
      <c r="R907" s="1914"/>
      <c r="S907" s="1914"/>
      <c r="T907" s="1953"/>
      <c r="U907" s="1913"/>
      <c r="V907" s="1914"/>
      <c r="W907" s="1914"/>
      <c r="X907" s="1914"/>
      <c r="Y907" s="1914"/>
      <c r="Z907" s="1914"/>
      <c r="AA907" s="321"/>
      <c r="AB907" s="2067" t="s">
        <v>484</v>
      </c>
      <c r="AC907" s="2067"/>
      <c r="AD907" s="2067"/>
      <c r="AE907" s="2067"/>
      <c r="AF907" s="322"/>
      <c r="AM907" s="66"/>
      <c r="AN907" s="815"/>
      <c r="AO907" s="1929">
        <f>SUM(AO898:AO906)</f>
        <v>0.37</v>
      </c>
      <c r="AP907" s="1930"/>
      <c r="AQ907" s="551" t="s">
        <v>853</v>
      </c>
      <c r="AR907" s="814"/>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F908" s="90" t="s">
        <v>733</v>
      </c>
      <c r="G908" s="91"/>
      <c r="H908" s="91"/>
      <c r="I908" s="91"/>
      <c r="J908" s="91"/>
      <c r="K908" s="91"/>
      <c r="L908" s="91"/>
      <c r="M908" s="91"/>
      <c r="N908" s="91"/>
      <c r="O908" s="91"/>
      <c r="P908" s="91"/>
      <c r="Q908" s="91"/>
      <c r="R908" s="91"/>
      <c r="S908" s="91"/>
      <c r="T908" s="92"/>
      <c r="U908" s="1623" t="s">
        <v>748</v>
      </c>
      <c r="V908" s="1624"/>
      <c r="W908" s="1624"/>
      <c r="X908" s="1624"/>
      <c r="Y908" s="1624"/>
      <c r="Z908" s="1625"/>
      <c r="AA908" s="1926"/>
      <c r="AB908" s="1927"/>
      <c r="AC908" s="1927"/>
      <c r="AD908" s="1927"/>
      <c r="AE908" s="1927"/>
      <c r="AF908" s="1928"/>
      <c r="AM908" s="66"/>
      <c r="AN908" s="813"/>
      <c r="AO908" s="51"/>
      <c r="AP908" s="51"/>
      <c r="AQ908" s="51"/>
      <c r="AR908" s="814"/>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F909" s="117" t="s">
        <v>902</v>
      </c>
      <c r="G909" s="91"/>
      <c r="H909" s="91"/>
      <c r="I909" s="91"/>
      <c r="J909" s="91"/>
      <c r="K909" s="91"/>
      <c r="L909" s="91"/>
      <c r="M909" s="91"/>
      <c r="N909" s="91"/>
      <c r="O909" s="91"/>
      <c r="P909" s="91"/>
      <c r="Q909" s="91"/>
      <c r="R909" s="91"/>
      <c r="S909" s="91"/>
      <c r="T909" s="92"/>
      <c r="U909" s="1623" t="s">
        <v>748</v>
      </c>
      <c r="V909" s="1624"/>
      <c r="W909" s="1624"/>
      <c r="X909" s="1624"/>
      <c r="Y909" s="1624"/>
      <c r="Z909" s="1625"/>
      <c r="AA909" s="1730"/>
      <c r="AB909" s="1731"/>
      <c r="AC909" s="1731"/>
      <c r="AD909" s="1731"/>
      <c r="AE909" s="1731"/>
      <c r="AF909" s="1698"/>
      <c r="AM909" s="66"/>
      <c r="AN909" s="66"/>
      <c r="AO909" s="1738">
        <f>SUM(AO898:AP902)+AO906</f>
        <v>0.37</v>
      </c>
      <c r="AP909" s="1739"/>
      <c r="AQ909" s="1944">
        <v>0.39</v>
      </c>
      <c r="AR909" s="194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903</v>
      </c>
      <c r="G910" s="91"/>
      <c r="H910" s="91"/>
      <c r="I910" s="91"/>
      <c r="J910" s="91"/>
      <c r="K910" s="91"/>
      <c r="L910" s="91"/>
      <c r="M910" s="91"/>
      <c r="N910" s="91"/>
      <c r="O910" s="91"/>
      <c r="P910" s="91"/>
      <c r="Q910" s="91"/>
      <c r="R910" s="91"/>
      <c r="S910" s="91"/>
      <c r="T910" s="92"/>
      <c r="U910" s="1623" t="s">
        <v>748</v>
      </c>
      <c r="V910" s="1624"/>
      <c r="W910" s="1624"/>
      <c r="X910" s="1624"/>
      <c r="Y910" s="1624"/>
      <c r="Z910" s="1625"/>
      <c r="AA910" s="1730"/>
      <c r="AB910" s="1731"/>
      <c r="AC910" s="1731"/>
      <c r="AD910" s="1731"/>
      <c r="AE910" s="1731"/>
      <c r="AF910" s="1698"/>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1163</v>
      </c>
      <c r="G911" s="91"/>
      <c r="H911" s="91"/>
      <c r="I911" s="91"/>
      <c r="J911" s="91"/>
      <c r="K911" s="91"/>
      <c r="L911" s="91"/>
      <c r="M911" s="91"/>
      <c r="N911" s="91"/>
      <c r="O911" s="91"/>
      <c r="P911" s="91"/>
      <c r="Q911" s="91"/>
      <c r="R911" s="91"/>
      <c r="S911" s="91"/>
      <c r="T911" s="92"/>
      <c r="U911" s="1623" t="s">
        <v>748</v>
      </c>
      <c r="V911" s="1624"/>
      <c r="W911" s="1624"/>
      <c r="X911" s="1624"/>
      <c r="Y911" s="1624"/>
      <c r="Z911" s="1625"/>
      <c r="AA911" s="1730"/>
      <c r="AB911" s="1731"/>
      <c r="AC911" s="1731"/>
      <c r="AD911" s="1731"/>
      <c r="AE911" s="1731"/>
      <c r="AF911" s="1698"/>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1104</v>
      </c>
      <c r="G912" s="91"/>
      <c r="H912" s="91"/>
      <c r="I912" s="91"/>
      <c r="J912" s="91"/>
      <c r="K912" s="91"/>
      <c r="L912" s="91"/>
      <c r="M912" s="91"/>
      <c r="N912" s="91"/>
      <c r="O912" s="91"/>
      <c r="P912" s="91"/>
      <c r="Q912" s="91"/>
      <c r="R912" s="91"/>
      <c r="S912" s="91"/>
      <c r="T912" s="92"/>
      <c r="U912" s="1623" t="s">
        <v>748</v>
      </c>
      <c r="V912" s="1624"/>
      <c r="W912" s="1624"/>
      <c r="X912" s="1624"/>
      <c r="Y912" s="1624"/>
      <c r="Z912" s="1625"/>
      <c r="AA912" s="1730"/>
      <c r="AB912" s="1731"/>
      <c r="AC912" s="1731"/>
      <c r="AD912" s="1731"/>
      <c r="AE912" s="1731"/>
      <c r="AF912" s="1698"/>
      <c r="AM912" s="75"/>
      <c r="AN912" s="555">
        <f>IF(SUM(AN946:AN954)&lt;=0.1,SUM(AN946:AN954),0.1)</f>
        <v>0</v>
      </c>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6:96" ht="12.75" customHeight="1">
      <c r="F913" s="117" t="s">
        <v>1105</v>
      </c>
      <c r="G913" s="91"/>
      <c r="H913" s="91"/>
      <c r="I913" s="91"/>
      <c r="J913" s="91"/>
      <c r="K913" s="91"/>
      <c r="L913" s="91"/>
      <c r="M913" s="91"/>
      <c r="N913" s="91"/>
      <c r="O913" s="91"/>
      <c r="P913" s="91"/>
      <c r="Q913" s="91"/>
      <c r="R913" s="91"/>
      <c r="S913" s="91"/>
      <c r="T913" s="92"/>
      <c r="U913" s="1623" t="s">
        <v>748</v>
      </c>
      <c r="V913" s="1624"/>
      <c r="W913" s="1624"/>
      <c r="X913" s="1624"/>
      <c r="Y913" s="1624"/>
      <c r="Z913" s="1625"/>
      <c r="AA913" s="1730"/>
      <c r="AB913" s="1731"/>
      <c r="AC913" s="1731"/>
      <c r="AD913" s="1731"/>
      <c r="AE913" s="1731"/>
      <c r="AF913" s="1698"/>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6:96" ht="12.75" customHeight="1">
      <c r="F914" s="117" t="s">
        <v>1106</v>
      </c>
      <c r="G914" s="91"/>
      <c r="H914" s="91"/>
      <c r="I914" s="91"/>
      <c r="J914" s="91"/>
      <c r="K914" s="91"/>
      <c r="L914" s="91"/>
      <c r="M914" s="91"/>
      <c r="N914" s="91"/>
      <c r="O914" s="91"/>
      <c r="P914" s="91"/>
      <c r="Q914" s="91"/>
      <c r="R914" s="91"/>
      <c r="S914" s="91"/>
      <c r="T914" s="92"/>
      <c r="U914" s="1623" t="s">
        <v>748</v>
      </c>
      <c r="V914" s="1624"/>
      <c r="W914" s="1624"/>
      <c r="X914" s="1624"/>
      <c r="Y914" s="1624"/>
      <c r="Z914" s="1625"/>
      <c r="AA914" s="1730"/>
      <c r="AB914" s="1731"/>
      <c r="AC914" s="1731"/>
      <c r="AD914" s="1731"/>
      <c r="AE914" s="1731"/>
      <c r="AF914" s="1698"/>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6:96" ht="12.75" customHeight="1">
      <c r="F915" s="90" t="s">
        <v>904</v>
      </c>
      <c r="G915" s="91"/>
      <c r="H915" s="91"/>
      <c r="I915" s="91"/>
      <c r="J915" s="91"/>
      <c r="K915" s="91"/>
      <c r="L915" s="91"/>
      <c r="M915" s="91"/>
      <c r="N915" s="91"/>
      <c r="O915" s="91"/>
      <c r="P915" s="91"/>
      <c r="Q915" s="91"/>
      <c r="R915" s="91"/>
      <c r="S915" s="91"/>
      <c r="T915" s="92"/>
      <c r="U915" s="1623" t="s">
        <v>748</v>
      </c>
      <c r="V915" s="1624"/>
      <c r="W915" s="1624"/>
      <c r="X915" s="1624"/>
      <c r="Y915" s="1624"/>
      <c r="Z915" s="1625"/>
      <c r="AA915" s="1730"/>
      <c r="AB915" s="1731"/>
      <c r="AC915" s="1731"/>
      <c r="AD915" s="1731"/>
      <c r="AE915" s="1731"/>
      <c r="AF915" s="1698"/>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6:96" ht="12.75" customHeight="1">
      <c r="F916" s="117" t="s">
        <v>905</v>
      </c>
      <c r="G916" s="91"/>
      <c r="H916" s="91"/>
      <c r="I916" s="91"/>
      <c r="J916" s="91"/>
      <c r="K916" s="91"/>
      <c r="L916" s="91"/>
      <c r="M916" s="91"/>
      <c r="N916" s="91"/>
      <c r="O916" s="91"/>
      <c r="P916" s="91"/>
      <c r="Q916" s="91"/>
      <c r="R916" s="91"/>
      <c r="S916" s="91"/>
      <c r="T916" s="92"/>
      <c r="U916" s="1623" t="s">
        <v>748</v>
      </c>
      <c r="V916" s="1624"/>
      <c r="W916" s="1624"/>
      <c r="X916" s="1624"/>
      <c r="Y916" s="1624"/>
      <c r="Z916" s="1625"/>
      <c r="AA916" s="1730"/>
      <c r="AB916" s="1731"/>
      <c r="AC916" s="1731"/>
      <c r="AD916" s="1731"/>
      <c r="AE916" s="1731"/>
      <c r="AF916" s="1698"/>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6:96" ht="12.75" customHeight="1">
      <c r="F917" s="495" t="s">
        <v>901</v>
      </c>
      <c r="G917" s="91"/>
      <c r="H917" s="91"/>
      <c r="I917" s="91"/>
      <c r="J917" s="91"/>
      <c r="K917" s="91"/>
      <c r="L917" s="91"/>
      <c r="M917" s="91"/>
      <c r="N917" s="91"/>
      <c r="O917" s="91"/>
      <c r="P917" s="91"/>
      <c r="Q917" s="91"/>
      <c r="R917" s="91"/>
      <c r="S917" s="91"/>
      <c r="T917" s="92"/>
      <c r="U917" s="1623" t="s">
        <v>748</v>
      </c>
      <c r="V917" s="1624"/>
      <c r="W917" s="1624"/>
      <c r="X917" s="1624"/>
      <c r="Y917" s="1624"/>
      <c r="Z917" s="1625"/>
      <c r="AA917" s="1730"/>
      <c r="AB917" s="1731"/>
      <c r="AC917" s="1731"/>
      <c r="AD917" s="1731"/>
      <c r="AE917" s="1731"/>
      <c r="AF917" s="1698"/>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6:96" ht="12.75" customHeight="1">
      <c r="F918" s="342" t="s">
        <v>2211</v>
      </c>
      <c r="G918" s="91"/>
      <c r="H918" s="91"/>
      <c r="I918" s="91"/>
      <c r="J918" s="91"/>
      <c r="K918" s="91"/>
      <c r="L918" s="91"/>
      <c r="M918" s="91"/>
      <c r="N918" s="91"/>
      <c r="O918" s="91"/>
      <c r="P918" s="91"/>
      <c r="Q918" s="91"/>
      <c r="R918" s="91"/>
      <c r="S918" s="91"/>
      <c r="T918" s="92"/>
      <c r="U918" s="1623" t="s">
        <v>748</v>
      </c>
      <c r="V918" s="1624"/>
      <c r="W918" s="1624"/>
      <c r="X918" s="1624"/>
      <c r="Y918" s="1624"/>
      <c r="Z918" s="1625"/>
      <c r="AA918" s="1730"/>
      <c r="AB918" s="1731"/>
      <c r="AC918" s="1731"/>
      <c r="AD918" s="1731"/>
      <c r="AE918" s="1731"/>
      <c r="AF918" s="1698"/>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6:96" ht="12.75" customHeight="1">
      <c r="F919" s="117" t="s">
        <v>1161</v>
      </c>
      <c r="G919" s="91"/>
      <c r="H919" s="91"/>
      <c r="I919" s="91"/>
      <c r="J919" s="91"/>
      <c r="K919" s="91"/>
      <c r="L919" s="91"/>
      <c r="M919" s="91"/>
      <c r="N919" s="91"/>
      <c r="O919" s="91"/>
      <c r="P919" s="91"/>
      <c r="Q919" s="91"/>
      <c r="R919" s="91"/>
      <c r="S919" s="91"/>
      <c r="T919" s="92"/>
      <c r="U919" s="1623" t="s">
        <v>748</v>
      </c>
      <c r="V919" s="1624"/>
      <c r="W919" s="1624"/>
      <c r="X919" s="1624"/>
      <c r="Y919" s="1624"/>
      <c r="Z919" s="1625"/>
      <c r="AA919" s="1730"/>
      <c r="AB919" s="1731"/>
      <c r="AC919" s="1731"/>
      <c r="AD919" s="1731"/>
      <c r="AE919" s="1731"/>
      <c r="AF919" s="1698"/>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6:96" ht="12.75" customHeight="1">
      <c r="F920" s="117" t="s">
        <v>1162</v>
      </c>
      <c r="G920" s="290"/>
      <c r="H920" s="290"/>
      <c r="I920" s="290"/>
      <c r="J920" s="290"/>
      <c r="K920" s="290"/>
      <c r="L920" s="290"/>
      <c r="M920" s="290"/>
      <c r="N920" s="290"/>
      <c r="O920" s="290"/>
      <c r="P920" s="290"/>
      <c r="Q920" s="290"/>
      <c r="R920" s="290"/>
      <c r="S920" s="290"/>
      <c r="T920" s="594"/>
      <c r="U920" s="1623" t="s">
        <v>1093</v>
      </c>
      <c r="V920" s="1624"/>
      <c r="W920" s="1624"/>
      <c r="X920" s="1624"/>
      <c r="Y920" s="1624"/>
      <c r="Z920" s="1625"/>
      <c r="AA920" s="1730">
        <f>AG637</f>
        <v>11616978</v>
      </c>
      <c r="AB920" s="1731"/>
      <c r="AC920" s="1731"/>
      <c r="AD920" s="1731"/>
      <c r="AE920" s="1731"/>
      <c r="AF920" s="1698"/>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6:96" ht="12.75" customHeight="1">
      <c r="F921" s="342" t="s">
        <v>2209</v>
      </c>
      <c r="G921" s="290"/>
      <c r="H921" s="290"/>
      <c r="I921" s="290"/>
      <c r="J921" s="290"/>
      <c r="K921" s="290"/>
      <c r="L921" s="290"/>
      <c r="M921" s="290"/>
      <c r="N921" s="290"/>
      <c r="O921" s="290"/>
      <c r="P921" s="290"/>
      <c r="Q921" s="290"/>
      <c r="R921" s="290"/>
      <c r="S921" s="290"/>
      <c r="T921" s="594"/>
      <c r="U921" s="1623" t="s">
        <v>748</v>
      </c>
      <c r="V921" s="1624"/>
      <c r="W921" s="1624"/>
      <c r="X921" s="1624"/>
      <c r="Y921" s="1624"/>
      <c r="Z921" s="1625"/>
      <c r="AA921" s="1730"/>
      <c r="AB921" s="1731"/>
      <c r="AC921" s="1731"/>
      <c r="AD921" s="1731"/>
      <c r="AE921" s="1731"/>
      <c r="AF921" s="1698"/>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6:96" ht="12.75" customHeight="1">
      <c r="F922" s="342" t="s">
        <v>2210</v>
      </c>
      <c r="G922" s="290"/>
      <c r="H922" s="290"/>
      <c r="I922" s="290"/>
      <c r="J922" s="290"/>
      <c r="K922" s="290"/>
      <c r="L922" s="290"/>
      <c r="M922" s="290"/>
      <c r="N922" s="290"/>
      <c r="O922" s="290"/>
      <c r="P922" s="290"/>
      <c r="Q922" s="290"/>
      <c r="R922" s="290"/>
      <c r="S922" s="290"/>
      <c r="T922" s="594"/>
      <c r="U922" s="1623" t="s">
        <v>748</v>
      </c>
      <c r="V922" s="1624"/>
      <c r="W922" s="1624"/>
      <c r="X922" s="1624"/>
      <c r="Y922" s="1624"/>
      <c r="Z922" s="1625"/>
      <c r="AA922" s="1730"/>
      <c r="AB922" s="1731"/>
      <c r="AC922" s="1731"/>
      <c r="AD922" s="1731"/>
      <c r="AE922" s="1731"/>
      <c r="AF922" s="1698"/>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6:96" ht="12.75" customHeight="1">
      <c r="F923" s="90" t="s">
        <v>1188</v>
      </c>
      <c r="G923" s="91"/>
      <c r="H923" s="91"/>
      <c r="I923" s="91"/>
      <c r="J923" s="91"/>
      <c r="K923" s="91"/>
      <c r="L923" s="91"/>
      <c r="M923" s="91"/>
      <c r="N923" s="91"/>
      <c r="O923" s="91"/>
      <c r="P923" s="1623" t="s">
        <v>826</v>
      </c>
      <c r="Q923" s="1624"/>
      <c r="R923" s="1624"/>
      <c r="S923" s="1624"/>
      <c r="T923" s="1625"/>
      <c r="U923" s="1623" t="s">
        <v>748</v>
      </c>
      <c r="V923" s="1624"/>
      <c r="W923" s="1624"/>
      <c r="X923" s="1624"/>
      <c r="Y923" s="1624"/>
      <c r="Z923" s="1625"/>
      <c r="AA923" s="1610"/>
      <c r="AB923" s="1611"/>
      <c r="AC923" s="1611"/>
      <c r="AD923" s="1611"/>
      <c r="AE923" s="1611"/>
      <c r="AF923" s="161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6:96" ht="12.75" customHeight="1">
      <c r="F924" s="90" t="s">
        <v>915</v>
      </c>
      <c r="G924" s="91"/>
      <c r="H924" s="91"/>
      <c r="I924" s="1938" t="s">
        <v>2266</v>
      </c>
      <c r="J924" s="1939"/>
      <c r="K924" s="1939"/>
      <c r="L924" s="1939"/>
      <c r="M924" s="1939"/>
      <c r="N924" s="1939"/>
      <c r="O924" s="1939"/>
      <c r="P924" s="1939"/>
      <c r="Q924" s="1939"/>
      <c r="R924" s="1939"/>
      <c r="S924" s="1939"/>
      <c r="T924" s="1940"/>
      <c r="U924" s="1623" t="s">
        <v>1093</v>
      </c>
      <c r="V924" s="1624"/>
      <c r="W924" s="1624"/>
      <c r="X924" s="1624"/>
      <c r="Y924" s="1624"/>
      <c r="Z924" s="1625"/>
      <c r="AA924" s="1730">
        <f>AG634</f>
        <v>3076568</v>
      </c>
      <c r="AB924" s="1731"/>
      <c r="AC924" s="1731"/>
      <c r="AD924" s="1731"/>
      <c r="AE924" s="1731"/>
      <c r="AF924" s="1698"/>
      <c r="AM924" s="66"/>
      <c r="AN924" s="66"/>
      <c r="AO924" s="31"/>
      <c r="AP924" s="31"/>
      <c r="AQ924" s="31"/>
      <c r="AR924" s="31"/>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6:96" ht="12.75" customHeight="1">
      <c r="F925" s="90" t="s">
        <v>307</v>
      </c>
      <c r="G925" s="94"/>
      <c r="H925" s="91"/>
      <c r="I925" s="1938" t="s">
        <v>2247</v>
      </c>
      <c r="J925" s="1939"/>
      <c r="K925" s="1939"/>
      <c r="L925" s="1939"/>
      <c r="M925" s="1939"/>
      <c r="N925" s="1939"/>
      <c r="O925" s="1939"/>
      <c r="P925" s="1939"/>
      <c r="Q925" s="1939"/>
      <c r="R925" s="1939"/>
      <c r="S925" s="1939"/>
      <c r="T925" s="1940"/>
      <c r="U925" s="1623" t="s">
        <v>1093</v>
      </c>
      <c r="V925" s="1624"/>
      <c r="W925" s="1624"/>
      <c r="X925" s="1624"/>
      <c r="Y925" s="1624"/>
      <c r="Z925" s="1625"/>
      <c r="AA925" s="1926">
        <f>AG635</f>
        <v>5665000</v>
      </c>
      <c r="AB925" s="1927"/>
      <c r="AC925" s="1927"/>
      <c r="AD925" s="1927"/>
      <c r="AE925" s="1927"/>
      <c r="AF925" s="1928"/>
      <c r="AM925" s="1924">
        <f>G749+O794</f>
        <v>58</v>
      </c>
      <c r="AN925" s="1925"/>
      <c r="AO925" s="1949">
        <f>ROUNDDOWN(X1010/I1010,2)</f>
        <v>0.28999999999999998</v>
      </c>
      <c r="AP925" s="1950"/>
      <c r="AQ925" s="1950"/>
      <c r="AR925" s="1951"/>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6:96" ht="12.75" customHeight="1">
      <c r="F926" s="93" t="s">
        <v>610</v>
      </c>
      <c r="G926" s="94"/>
      <c r="H926" s="94"/>
      <c r="I926" s="1893" t="s">
        <v>2244</v>
      </c>
      <c r="J926" s="1894"/>
      <c r="K926" s="1894"/>
      <c r="L926" s="1894"/>
      <c r="M926" s="1894"/>
      <c r="N926" s="1894"/>
      <c r="O926" s="1894"/>
      <c r="P926" s="1894"/>
      <c r="Q926" s="1894"/>
      <c r="R926" s="1894"/>
      <c r="S926" s="1894"/>
      <c r="T926" s="1895"/>
      <c r="U926" s="1623" t="s">
        <v>1093</v>
      </c>
      <c r="V926" s="1624"/>
      <c r="W926" s="1624"/>
      <c r="X926" s="1624"/>
      <c r="Y926" s="1624"/>
      <c r="Z926" s="1625"/>
      <c r="AA926" s="1926">
        <f>AG633</f>
        <v>5266428</v>
      </c>
      <c r="AB926" s="1927"/>
      <c r="AC926" s="1927"/>
      <c r="AD926" s="1927"/>
      <c r="AE926" s="1927"/>
      <c r="AF926" s="1928"/>
      <c r="AM926" s="66"/>
      <c r="AN926" s="31"/>
      <c r="AO926" s="1946">
        <f>ROUNDDOWN(X1013/I1013,2)</f>
        <v>0.56000000000000005</v>
      </c>
      <c r="AP926" s="1947"/>
      <c r="AQ926" s="1947"/>
      <c r="AR926" s="1948"/>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6:96" ht="12.75" customHeight="1">
      <c r="F927" s="93" t="s">
        <v>610</v>
      </c>
      <c r="G927" s="94"/>
      <c r="H927" s="94"/>
      <c r="I927" s="1893" t="s">
        <v>2249</v>
      </c>
      <c r="J927" s="1894"/>
      <c r="K927" s="1894"/>
      <c r="L927" s="1894"/>
      <c r="M927" s="1894"/>
      <c r="N927" s="1894"/>
      <c r="O927" s="1894"/>
      <c r="P927" s="1894"/>
      <c r="Q927" s="1894"/>
      <c r="R927" s="1894"/>
      <c r="S927" s="1894"/>
      <c r="T927" s="1895"/>
      <c r="U927" s="1623" t="s">
        <v>1093</v>
      </c>
      <c r="V927" s="1624"/>
      <c r="W927" s="1624"/>
      <c r="X927" s="1624"/>
      <c r="Y927" s="1624"/>
      <c r="Z927" s="1625"/>
      <c r="AA927" s="1926">
        <f>AG636</f>
        <v>580000</v>
      </c>
      <c r="AB927" s="1927"/>
      <c r="AC927" s="1927"/>
      <c r="AD927" s="1927"/>
      <c r="AE927" s="1927"/>
      <c r="AF927" s="1928"/>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6:96" ht="12.75" customHeight="1">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3" t="s">
        <v>949</v>
      </c>
      <c r="C929" s="63" t="s">
        <v>349</v>
      </c>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B930" s="116"/>
      <c r="C930" s="46" t="s">
        <v>485</v>
      </c>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75"/>
      <c r="AN930" s="75"/>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C932" s="117" t="s">
        <v>810</v>
      </c>
      <c r="D932" s="91"/>
      <c r="E932" s="91"/>
      <c r="F932" s="91"/>
      <c r="G932" s="91"/>
      <c r="H932" s="91"/>
      <c r="I932" s="91"/>
      <c r="J932" s="91"/>
      <c r="K932" s="91"/>
      <c r="L932" s="92"/>
      <c r="M932" s="1931">
        <v>43304</v>
      </c>
      <c r="N932" s="1897"/>
      <c r="O932" s="1897"/>
      <c r="P932" s="1897"/>
      <c r="Q932" s="1897"/>
      <c r="R932" s="1897"/>
      <c r="S932" s="1898"/>
      <c r="U932" s="117" t="s">
        <v>810</v>
      </c>
      <c r="V932" s="91"/>
      <c r="W932" s="91"/>
      <c r="X932" s="91"/>
      <c r="Y932" s="91"/>
      <c r="Z932" s="91"/>
      <c r="AA932" s="91"/>
      <c r="AB932" s="91"/>
      <c r="AC932" s="91"/>
      <c r="AD932" s="92"/>
      <c r="AE932" s="1931"/>
      <c r="AF932" s="1897"/>
      <c r="AG932" s="1897"/>
      <c r="AH932" s="1897"/>
      <c r="AI932" s="1897"/>
      <c r="AJ932" s="1897"/>
      <c r="AK932" s="1898"/>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C933" s="117" t="s">
        <v>811</v>
      </c>
      <c r="D933" s="91"/>
      <c r="E933" s="91"/>
      <c r="F933" s="91"/>
      <c r="G933" s="91"/>
      <c r="H933" s="91"/>
      <c r="I933" s="91"/>
      <c r="J933" s="91"/>
      <c r="K933" s="91"/>
      <c r="L933" s="92"/>
      <c r="M933" s="1932" t="s">
        <v>2267</v>
      </c>
      <c r="N933" s="1933"/>
      <c r="O933" s="1933"/>
      <c r="P933" s="1933"/>
      <c r="Q933" s="1933"/>
      <c r="R933" s="1933"/>
      <c r="S933" s="1934"/>
      <c r="U933" s="117" t="s">
        <v>811</v>
      </c>
      <c r="V933" s="91"/>
      <c r="W933" s="91"/>
      <c r="X933" s="91"/>
      <c r="Y933" s="91"/>
      <c r="Z933" s="91"/>
      <c r="AA933" s="91"/>
      <c r="AB933" s="91"/>
      <c r="AC933" s="91"/>
      <c r="AD933" s="92"/>
      <c r="AE933" s="1932"/>
      <c r="AF933" s="1933"/>
      <c r="AG933" s="1933"/>
      <c r="AH933" s="1933"/>
      <c r="AI933" s="1933"/>
      <c r="AJ933" s="1933"/>
      <c r="AK933" s="1934"/>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C934" s="117" t="s">
        <v>1286</v>
      </c>
      <c r="D934" s="91"/>
      <c r="E934" s="94"/>
      <c r="K934" s="1606" t="s">
        <v>2268</v>
      </c>
      <c r="L934" s="1607"/>
      <c r="M934" s="1607"/>
      <c r="N934" s="1607"/>
      <c r="O934" s="1607"/>
      <c r="P934" s="1607"/>
      <c r="Q934" s="1607"/>
      <c r="R934" s="1607"/>
      <c r="S934" s="1608"/>
      <c r="U934" s="117" t="s">
        <v>1286</v>
      </c>
      <c r="V934" s="91"/>
      <c r="W934" s="94"/>
      <c r="AC934" s="1606" t="s">
        <v>194</v>
      </c>
      <c r="AD934" s="1607"/>
      <c r="AE934" s="1607"/>
      <c r="AF934" s="1607"/>
      <c r="AG934" s="1607"/>
      <c r="AH934" s="1607"/>
      <c r="AI934" s="1607"/>
      <c r="AJ934" s="1607"/>
      <c r="AK934" s="1608"/>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C935" s="117" t="s">
        <v>812</v>
      </c>
      <c r="D935" s="91"/>
      <c r="E935" s="91"/>
      <c r="F935" s="91"/>
      <c r="G935" s="91"/>
      <c r="H935" s="91"/>
      <c r="I935" s="91"/>
      <c r="J935" s="91"/>
      <c r="K935" s="91"/>
      <c r="L935" s="92"/>
      <c r="M935" s="1935">
        <f>M936/58</f>
        <v>0.48275862068965519</v>
      </c>
      <c r="N935" s="1936"/>
      <c r="O935" s="1936"/>
      <c r="P935" s="1936"/>
      <c r="Q935" s="1936"/>
      <c r="R935" s="1936"/>
      <c r="S935" s="1937"/>
      <c r="U935" s="117" t="s">
        <v>812</v>
      </c>
      <c r="V935" s="91"/>
      <c r="W935" s="91"/>
      <c r="X935" s="91"/>
      <c r="Y935" s="91"/>
      <c r="Z935" s="91"/>
      <c r="AA935" s="91"/>
      <c r="AB935" s="91"/>
      <c r="AC935" s="91"/>
      <c r="AD935" s="92"/>
      <c r="AE935" s="1935"/>
      <c r="AF935" s="1936"/>
      <c r="AG935" s="1936"/>
      <c r="AH935" s="1936"/>
      <c r="AI935" s="1936"/>
      <c r="AJ935" s="1936"/>
      <c r="AK935" s="1937"/>
      <c r="AM935" s="75"/>
      <c r="AN935" s="75"/>
      <c r="AO935" s="75"/>
      <c r="AP935" s="75"/>
      <c r="AQ935" s="75"/>
      <c r="AR935" s="75"/>
      <c r="AS935" s="75"/>
      <c r="AT935" s="75"/>
      <c r="AU935" s="75"/>
      <c r="AV935" s="75"/>
      <c r="AW935" s="75"/>
      <c r="AX935" s="75"/>
      <c r="AY935" s="75"/>
      <c r="AZ935" s="75"/>
      <c r="BA935" s="75"/>
      <c r="BB935" s="75"/>
      <c r="BC935" s="60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C936" s="117" t="s">
        <v>813</v>
      </c>
      <c r="D936" s="91"/>
      <c r="E936" s="91"/>
      <c r="F936" s="91"/>
      <c r="G936" s="91"/>
      <c r="H936" s="91"/>
      <c r="I936" s="91"/>
      <c r="J936" s="91"/>
      <c r="K936" s="91"/>
      <c r="L936" s="92"/>
      <c r="M936" s="1875">
        <f>[4]EVERYTHING!$Q$49</f>
        <v>28</v>
      </c>
      <c r="N936" s="1876"/>
      <c r="O936" s="1876"/>
      <c r="P936" s="1876"/>
      <c r="Q936" s="1876"/>
      <c r="R936" s="1876"/>
      <c r="S936" s="1877"/>
      <c r="U936" s="117" t="s">
        <v>813</v>
      </c>
      <c r="V936" s="91"/>
      <c r="W936" s="91"/>
      <c r="X936" s="91"/>
      <c r="Y936" s="91"/>
      <c r="Z936" s="91"/>
      <c r="AA936" s="91"/>
      <c r="AB936" s="91"/>
      <c r="AC936" s="91"/>
      <c r="AD936" s="92"/>
      <c r="AE936" s="1875"/>
      <c r="AF936" s="1876"/>
      <c r="AG936" s="1876"/>
      <c r="AH936" s="1876"/>
      <c r="AI936" s="1876"/>
      <c r="AJ936" s="1876"/>
      <c r="AK936" s="1877"/>
      <c r="AM936" s="75"/>
      <c r="AN936" s="75"/>
      <c r="AO936" s="75"/>
      <c r="AP936" s="75"/>
      <c r="AQ936" s="75"/>
      <c r="AR936" s="75"/>
      <c r="AS936" s="75"/>
      <c r="AT936" s="75"/>
      <c r="AU936" s="75"/>
      <c r="AV936" s="75"/>
      <c r="AW936" s="75"/>
      <c r="AX936" s="75"/>
      <c r="AY936" s="75"/>
      <c r="AZ936" s="75"/>
      <c r="BA936" s="75"/>
      <c r="BB936" s="75"/>
      <c r="BC936" s="606"/>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12.75" customHeight="1">
      <c r="C937" s="117" t="s">
        <v>814</v>
      </c>
      <c r="D937" s="91"/>
      <c r="E937" s="91"/>
      <c r="F937" s="91"/>
      <c r="G937" s="91"/>
      <c r="H937" s="91"/>
      <c r="I937" s="91"/>
      <c r="J937" s="91"/>
      <c r="K937" s="91"/>
      <c r="L937" s="92"/>
      <c r="M937" s="1926">
        <f>Z805</f>
        <v>395724</v>
      </c>
      <c r="N937" s="1927"/>
      <c r="O937" s="1927"/>
      <c r="P937" s="1927"/>
      <c r="Q937" s="1927"/>
      <c r="R937" s="1927"/>
      <c r="S937" s="1928"/>
      <c r="U937" s="117" t="s">
        <v>814</v>
      </c>
      <c r="V937" s="91"/>
      <c r="W937" s="91"/>
      <c r="X937" s="91"/>
      <c r="Y937" s="91"/>
      <c r="Z937" s="91"/>
      <c r="AA937" s="91"/>
      <c r="AB937" s="91"/>
      <c r="AC937" s="91"/>
      <c r="AD937" s="92"/>
      <c r="AE937" s="1926"/>
      <c r="AF937" s="1927"/>
      <c r="AG937" s="1927"/>
      <c r="AH937" s="1927"/>
      <c r="AI937" s="1927"/>
      <c r="AJ937" s="1927"/>
      <c r="AK937" s="1928"/>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2.75" customHeight="1">
      <c r="C938" s="117" t="s">
        <v>815</v>
      </c>
      <c r="D938" s="91"/>
      <c r="E938" s="91"/>
      <c r="F938" s="91"/>
      <c r="G938" s="91"/>
      <c r="H938" s="91"/>
      <c r="I938" s="91"/>
      <c r="J938" s="91"/>
      <c r="K938" s="91"/>
      <c r="L938" s="92"/>
      <c r="M938" s="1926">
        <f>M937*M939</f>
        <v>7914480</v>
      </c>
      <c r="N938" s="1927"/>
      <c r="O938" s="1927"/>
      <c r="P938" s="1927"/>
      <c r="Q938" s="1927"/>
      <c r="R938" s="1927"/>
      <c r="S938" s="1928"/>
      <c r="U938" s="117" t="s">
        <v>815</v>
      </c>
      <c r="V938" s="91"/>
      <c r="W938" s="91"/>
      <c r="X938" s="91"/>
      <c r="Y938" s="91"/>
      <c r="Z938" s="91"/>
      <c r="AA938" s="91"/>
      <c r="AB938" s="91"/>
      <c r="AC938" s="91"/>
      <c r="AD938" s="92"/>
      <c r="AE938" s="1926"/>
      <c r="AF938" s="1927"/>
      <c r="AG938" s="1927"/>
      <c r="AH938" s="1927"/>
      <c r="AI938" s="1927"/>
      <c r="AJ938" s="1927"/>
      <c r="AK938" s="1928"/>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C939" s="117" t="s">
        <v>447</v>
      </c>
      <c r="D939" s="91"/>
      <c r="E939" s="91"/>
      <c r="F939" s="91"/>
      <c r="G939" s="91"/>
      <c r="H939" s="91"/>
      <c r="I939" s="91"/>
      <c r="J939" s="91"/>
      <c r="K939" s="91"/>
      <c r="L939" s="92"/>
      <c r="M939" s="1941">
        <v>20</v>
      </c>
      <c r="N939" s="1942"/>
      <c r="O939" s="1942"/>
      <c r="P939" s="1942"/>
      <c r="Q939" s="1942"/>
      <c r="R939" s="1942"/>
      <c r="S939" s="1943"/>
      <c r="U939" s="117" t="s">
        <v>447</v>
      </c>
      <c r="V939" s="91"/>
      <c r="W939" s="91"/>
      <c r="X939" s="91"/>
      <c r="Y939" s="91"/>
      <c r="Z939" s="91"/>
      <c r="AA939" s="91"/>
      <c r="AB939" s="91"/>
      <c r="AC939" s="91"/>
      <c r="AD939" s="92"/>
      <c r="AE939" s="1941"/>
      <c r="AF939" s="1942"/>
      <c r="AG939" s="1942"/>
      <c r="AH939" s="1942"/>
      <c r="AI939" s="1942"/>
      <c r="AJ939" s="1942"/>
      <c r="AK939" s="1943"/>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3" t="s">
        <v>959</v>
      </c>
      <c r="C941" s="116" t="s">
        <v>1055</v>
      </c>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B942" s="116"/>
      <c r="C942" s="46" t="s">
        <v>451</v>
      </c>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ht="12.75" customHeight="1">
      <c r="B943" s="116"/>
      <c r="C943" s="4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row>
    <row r="944" spans="1:96" ht="12.75" customHeight="1">
      <c r="F944" s="90" t="s">
        <v>448</v>
      </c>
      <c r="G944" s="91"/>
      <c r="H944" s="91"/>
      <c r="I944" s="91"/>
      <c r="J944" s="91"/>
      <c r="K944" s="91"/>
      <c r="L944" s="92"/>
      <c r="M944" s="1663"/>
      <c r="N944" s="1664"/>
      <c r="O944" s="1664"/>
      <c r="P944" s="1664"/>
      <c r="Q944" s="1664"/>
      <c r="R944" s="1664"/>
      <c r="S944" s="1665"/>
      <c r="T944" s="117" t="s">
        <v>1108</v>
      </c>
      <c r="U944" s="91"/>
      <c r="V944" s="91"/>
      <c r="W944" s="91"/>
      <c r="X944" s="91"/>
      <c r="Y944" s="91"/>
      <c r="Z944" s="92"/>
      <c r="AA944" s="1663"/>
      <c r="AB944" s="1664"/>
      <c r="AC944" s="1664"/>
      <c r="AD944" s="1664"/>
      <c r="AE944" s="1664"/>
      <c r="AF944" s="1664"/>
      <c r="AG944" s="16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F945" s="90" t="s">
        <v>449</v>
      </c>
      <c r="G945" s="91"/>
      <c r="H945" s="91"/>
      <c r="I945" s="91"/>
      <c r="J945" s="91"/>
      <c r="K945" s="91"/>
      <c r="L945" s="92"/>
      <c r="M945" s="1663"/>
      <c r="N945" s="1664"/>
      <c r="O945" s="1664"/>
      <c r="P945" s="1664"/>
      <c r="Q945" s="1664"/>
      <c r="R945" s="1664"/>
      <c r="S945" s="1665"/>
      <c r="T945" s="117" t="s">
        <v>1107</v>
      </c>
      <c r="U945" s="91"/>
      <c r="V945" s="91"/>
      <c r="W945" s="91"/>
      <c r="X945" s="91"/>
      <c r="Y945" s="91"/>
      <c r="Z945" s="92"/>
      <c r="AA945" s="1663"/>
      <c r="AB945" s="1664"/>
      <c r="AC945" s="1664"/>
      <c r="AD945" s="1664"/>
      <c r="AE945" s="1664"/>
      <c r="AF945" s="1664"/>
      <c r="AG945" s="1665"/>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F946" s="90" t="s">
        <v>1319</v>
      </c>
      <c r="G946" s="91"/>
      <c r="H946" s="91"/>
      <c r="I946" s="91"/>
      <c r="J946" s="91"/>
      <c r="K946" s="91"/>
      <c r="L946" s="92"/>
      <c r="M946" s="1759" t="s">
        <v>748</v>
      </c>
      <c r="N946" s="1760"/>
      <c r="O946" s="1760"/>
      <c r="P946" s="1760"/>
      <c r="Q946" s="1760"/>
      <c r="R946" s="1760"/>
      <c r="S946" s="1761"/>
      <c r="T946" s="90" t="s">
        <v>787</v>
      </c>
      <c r="U946" s="91"/>
      <c r="V946" s="91"/>
      <c r="W946" s="91"/>
      <c r="X946" s="91"/>
      <c r="Y946" s="91"/>
      <c r="Z946" s="92"/>
      <c r="AA946" s="1663"/>
      <c r="AB946" s="1664"/>
      <c r="AC946" s="1664"/>
      <c r="AD946" s="1664"/>
      <c r="AE946" s="1664"/>
      <c r="AF946" s="1664"/>
      <c r="AG946" s="1665"/>
      <c r="AM946" s="75"/>
      <c r="AN946" s="549">
        <f>IF(A1030="Yes",0.05,0)</f>
        <v>0</v>
      </c>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F947" s="90" t="s">
        <v>946</v>
      </c>
      <c r="G947" s="91"/>
      <c r="H947" s="91"/>
      <c r="I947" s="91"/>
      <c r="J947" s="91"/>
      <c r="K947" s="91"/>
      <c r="L947" s="92"/>
      <c r="M947" s="1663"/>
      <c r="N947" s="1664"/>
      <c r="O947" s="1664"/>
      <c r="P947" s="1664"/>
      <c r="Q947" s="1664"/>
      <c r="R947" s="1664"/>
      <c r="S947" s="1665"/>
      <c r="T947" s="90" t="s">
        <v>788</v>
      </c>
      <c r="U947" s="91"/>
      <c r="V947" s="91"/>
      <c r="W947" s="91"/>
      <c r="X947" s="91"/>
      <c r="Y947" s="91"/>
      <c r="Z947" s="92"/>
      <c r="AA947" s="1663"/>
      <c r="AB947" s="1664"/>
      <c r="AC947" s="1664"/>
      <c r="AD947" s="1664"/>
      <c r="AE947" s="1664"/>
      <c r="AF947" s="1664"/>
      <c r="AG947" s="1665"/>
      <c r="AM947" s="75"/>
      <c r="AN947" s="549">
        <f>IF(A1036="Yes",0.02,0)</f>
        <v>0</v>
      </c>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F948" s="90" t="s">
        <v>77</v>
      </c>
      <c r="G948" s="91"/>
      <c r="H948" s="91"/>
      <c r="I948" s="91"/>
      <c r="J948" s="91"/>
      <c r="K948" s="91"/>
      <c r="L948" s="92"/>
      <c r="M948" s="1663"/>
      <c r="N948" s="1664"/>
      <c r="O948" s="1664"/>
      <c r="P948" s="1664"/>
      <c r="Q948" s="1664"/>
      <c r="R948" s="1664"/>
      <c r="S948" s="1665"/>
      <c r="T948" s="90" t="s">
        <v>100</v>
      </c>
      <c r="U948" s="91"/>
      <c r="V948" s="91"/>
      <c r="W948" s="91"/>
      <c r="X948" s="91"/>
      <c r="Y948" s="91"/>
      <c r="Z948" s="92"/>
      <c r="AA948" s="1663"/>
      <c r="AB948" s="1664"/>
      <c r="AC948" s="1664"/>
      <c r="AD948" s="1664"/>
      <c r="AE948" s="1664"/>
      <c r="AF948" s="1664"/>
      <c r="AG948" s="1665"/>
      <c r="AM948" s="75"/>
      <c r="AN948" s="549">
        <f>IF(A1042="Yes",0.04,0)</f>
        <v>0</v>
      </c>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F949" s="117" t="s">
        <v>1286</v>
      </c>
      <c r="G949" s="86"/>
      <c r="H949" s="86"/>
      <c r="I949" s="86"/>
      <c r="J949" s="86"/>
      <c r="K949" s="86"/>
      <c r="L949" s="1606" t="s">
        <v>194</v>
      </c>
      <c r="M949" s="1607"/>
      <c r="N949" s="1607"/>
      <c r="O949" s="1607"/>
      <c r="P949" s="1607"/>
      <c r="Q949" s="1607"/>
      <c r="R949" s="1607"/>
      <c r="S949" s="1608"/>
      <c r="T949" s="1970"/>
      <c r="U949" s="1971"/>
      <c r="V949" s="1971"/>
      <c r="W949" s="1971"/>
      <c r="X949" s="1971"/>
      <c r="Y949" s="1971"/>
      <c r="Z949" s="1972"/>
      <c r="AA949" s="1663"/>
      <c r="AB949" s="1664"/>
      <c r="AC949" s="1664"/>
      <c r="AD949" s="1664"/>
      <c r="AE949" s="1664"/>
      <c r="AF949" s="1664"/>
      <c r="AG949" s="1665"/>
      <c r="AM949" s="75"/>
      <c r="AN949" s="549">
        <f>IF(A1048="Yes",0.04,0)</f>
        <v>0</v>
      </c>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9.350000000000001" customHeight="1">
      <c r="F950" s="85" t="s">
        <v>78</v>
      </c>
      <c r="G950" s="86"/>
      <c r="H950" s="86"/>
      <c r="I950" s="86"/>
      <c r="J950" s="86"/>
      <c r="K950" s="86"/>
      <c r="L950" s="108"/>
      <c r="M950" s="1663"/>
      <c r="N950" s="1664"/>
      <c r="O950" s="1664"/>
      <c r="P950" s="1664"/>
      <c r="Q950" s="1664"/>
      <c r="R950" s="1664"/>
      <c r="S950" s="1665"/>
      <c r="T950" s="1970"/>
      <c r="U950" s="1971"/>
      <c r="V950" s="1971"/>
      <c r="W950" s="1971"/>
      <c r="X950" s="1971"/>
      <c r="Y950" s="1971"/>
      <c r="Z950" s="1972"/>
      <c r="AA950" s="1663"/>
      <c r="AB950" s="1664"/>
      <c r="AC950" s="1664"/>
      <c r="AD950" s="1664"/>
      <c r="AE950" s="1664"/>
      <c r="AF950" s="1664"/>
      <c r="AG950" s="1665"/>
      <c r="AM950" s="75"/>
      <c r="AN950" s="549">
        <f>IF(A1051="Yes",0.01,0)</f>
        <v>0</v>
      </c>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9.350000000000001" customHeight="1">
      <c r="F951" s="85" t="s">
        <v>786</v>
      </c>
      <c r="G951" s="86"/>
      <c r="H951" s="86"/>
      <c r="I951" s="86"/>
      <c r="J951" s="86"/>
      <c r="K951" s="86"/>
      <c r="L951" s="86"/>
      <c r="M951" s="86"/>
      <c r="N951" s="86"/>
      <c r="O951" s="1974" t="s">
        <v>826</v>
      </c>
      <c r="P951" s="1808"/>
      <c r="Q951" s="240"/>
      <c r="R951" s="240"/>
      <c r="S951" s="241"/>
      <c r="T951" s="85" t="s">
        <v>610</v>
      </c>
      <c r="U951" s="86"/>
      <c r="V951" s="86"/>
      <c r="W951" s="1765" t="s">
        <v>357</v>
      </c>
      <c r="X951" s="1766"/>
      <c r="Y951" s="1766"/>
      <c r="Z951" s="1766"/>
      <c r="AA951" s="1766"/>
      <c r="AB951" s="1766"/>
      <c r="AC951" s="1766"/>
      <c r="AD951" s="1766"/>
      <c r="AE951" s="1766"/>
      <c r="AF951" s="1766"/>
      <c r="AG951" s="1767"/>
      <c r="AM951" s="75"/>
      <c r="AN951" s="549">
        <f>IF(A1056="Yes",0.01,0)</f>
        <v>0</v>
      </c>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F952" s="1740" t="s">
        <v>661</v>
      </c>
      <c r="G952" s="1741"/>
      <c r="H952" s="1741"/>
      <c r="I952" s="1741"/>
      <c r="J952" s="1741"/>
      <c r="K952" s="1741"/>
      <c r="L952" s="1741"/>
      <c r="M952" s="1663"/>
      <c r="N952" s="1664"/>
      <c r="O952" s="1664"/>
      <c r="P952" s="1664"/>
      <c r="Q952" s="1664"/>
      <c r="R952" s="1664"/>
      <c r="S952" s="1665"/>
      <c r="T952" s="93"/>
      <c r="U952" s="94"/>
      <c r="V952" s="94"/>
      <c r="W952" s="94"/>
      <c r="X952" s="94"/>
      <c r="Y952" s="94"/>
      <c r="Z952" s="360" t="s">
        <v>536</v>
      </c>
      <c r="AA952" s="1967"/>
      <c r="AB952" s="1968"/>
      <c r="AC952" s="1968"/>
      <c r="AD952" s="1968"/>
      <c r="AE952" s="1968"/>
      <c r="AF952" s="1968"/>
      <c r="AG952" s="1969"/>
      <c r="AM952" s="75"/>
      <c r="AN952" s="549">
        <f>IF(A1059="Yes",0.01,0)</f>
        <v>0</v>
      </c>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M953" s="75"/>
      <c r="AN953" s="549">
        <f>IF(A1063="Yes",0.02,0)</f>
        <v>0</v>
      </c>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M954" s="75"/>
      <c r="AN954" s="546">
        <f>IF(A1067="Yes",0.02,0)</f>
        <v>0</v>
      </c>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ustomHeight="1">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1840" t="s">
        <v>268</v>
      </c>
      <c r="B956" s="1840"/>
      <c r="C956" s="1840"/>
      <c r="D956" s="1840"/>
      <c r="E956" s="1840"/>
      <c r="F956" s="1840"/>
      <c r="G956" s="1840"/>
      <c r="H956" s="1840"/>
      <c r="I956" s="1840"/>
      <c r="J956" s="1840"/>
      <c r="K956" s="1840"/>
      <c r="L956" s="1840"/>
      <c r="M956" s="1840"/>
      <c r="N956" s="1840"/>
      <c r="O956" s="1840"/>
      <c r="P956" s="1840"/>
      <c r="Q956" s="1840"/>
      <c r="R956" s="1840"/>
      <c r="S956" s="1840"/>
      <c r="T956" s="1840"/>
      <c r="U956" s="1840"/>
      <c r="V956" s="1840"/>
      <c r="W956" s="1840"/>
      <c r="X956" s="1840"/>
      <c r="Y956" s="1840"/>
      <c r="Z956" s="1840"/>
      <c r="AA956" s="1840"/>
      <c r="AB956" s="1840"/>
      <c r="AC956" s="1840"/>
      <c r="AD956" s="1840"/>
      <c r="AE956" s="1840"/>
      <c r="AF956" s="1840"/>
      <c r="AG956" s="1840"/>
      <c r="AH956" s="1840"/>
      <c r="AI956" s="1840"/>
      <c r="AJ956" s="1840"/>
      <c r="AK956" s="1840"/>
      <c r="AL956" s="184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thickBot="1">
      <c r="A957" s="1841"/>
      <c r="B957" s="1841"/>
      <c r="C957" s="1841"/>
      <c r="D957" s="1841"/>
      <c r="E957" s="1841"/>
      <c r="F957" s="1841"/>
      <c r="G957" s="1841"/>
      <c r="H957" s="1841"/>
      <c r="I957" s="1841"/>
      <c r="J957" s="1841"/>
      <c r="K957" s="1841"/>
      <c r="L957" s="1841"/>
      <c r="M957" s="1841"/>
      <c r="N957" s="1841"/>
      <c r="O957" s="1841"/>
      <c r="P957" s="1841"/>
      <c r="Q957" s="1841"/>
      <c r="R957" s="1841"/>
      <c r="S957" s="1841"/>
      <c r="T957" s="1841"/>
      <c r="U957" s="1841"/>
      <c r="V957" s="1841"/>
      <c r="W957" s="1841"/>
      <c r="X957" s="1841"/>
      <c r="Y957" s="1841"/>
      <c r="Z957" s="1841"/>
      <c r="AA957" s="1841"/>
      <c r="AB957" s="1841"/>
      <c r="AC957" s="1841"/>
      <c r="AD957" s="1841"/>
      <c r="AE957" s="1841"/>
      <c r="AF957" s="1841"/>
      <c r="AG957" s="1841"/>
      <c r="AH957" s="1841"/>
      <c r="AI957" s="1841"/>
      <c r="AJ957" s="1841"/>
      <c r="AK957" s="1841"/>
      <c r="AL957" s="184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ustomHeight="1" thickTop="1">
      <c r="A958" s="65"/>
      <c r="B958" s="65"/>
      <c r="C958" s="65"/>
      <c r="D958" s="37"/>
      <c r="E958" s="37"/>
      <c r="F958" s="37"/>
      <c r="G958" s="3"/>
      <c r="H958" s="37"/>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1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ustomHeight="1">
      <c r="A959" s="62" t="s">
        <v>393</v>
      </c>
      <c r="B959" s="37"/>
      <c r="C959" s="62" t="s">
        <v>314</v>
      </c>
      <c r="D959" s="37"/>
      <c r="E959" s="37"/>
      <c r="F959" s="37"/>
      <c r="G959" s="3"/>
      <c r="H959" s="37"/>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1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ustomHeight="1">
      <c r="A960" s="62"/>
      <c r="B960" s="37"/>
      <c r="C960" s="62"/>
      <c r="D960" s="37"/>
      <c r="E960" s="37"/>
      <c r="F960" s="37"/>
      <c r="G960" s="3"/>
      <c r="H960" s="37"/>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1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118"/>
      <c r="B961" s="1966" t="s">
        <v>465</v>
      </c>
      <c r="C961" s="1966"/>
      <c r="D961" s="1966"/>
      <c r="E961" s="1966"/>
      <c r="F961" s="1966"/>
      <c r="G961" s="1966"/>
      <c r="H961" s="1966"/>
      <c r="I961" s="1966"/>
      <c r="J961" s="1966"/>
      <c r="K961" s="1966"/>
      <c r="L961" s="1966" t="s">
        <v>466</v>
      </c>
      <c r="M961" s="1966"/>
      <c r="N961" s="1966"/>
      <c r="O961" s="1966"/>
      <c r="P961" s="1966"/>
      <c r="Q961" s="1966"/>
      <c r="R961" s="1966"/>
      <c r="S961" s="1966"/>
      <c r="T961" s="1966"/>
      <c r="U961" s="1966"/>
      <c r="V961" s="1966" t="s">
        <v>467</v>
      </c>
      <c r="W961" s="1966"/>
      <c r="X961" s="1966"/>
      <c r="Y961" s="1966"/>
      <c r="Z961" s="1966"/>
      <c r="AA961" s="1966"/>
      <c r="AB961" s="1966"/>
      <c r="AC961" s="1966"/>
      <c r="AD961" s="1958" t="s">
        <v>468</v>
      </c>
      <c r="AE961" s="1959"/>
      <c r="AF961" s="1959"/>
      <c r="AG961" s="1959"/>
      <c r="AH961" s="1959"/>
      <c r="AI961" s="1959"/>
      <c r="AJ961" s="1959"/>
      <c r="AK961" s="1960"/>
      <c r="AL961" s="11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s="65" customFormat="1" ht="12.75" customHeight="1">
      <c r="B962" s="1735" t="s">
        <v>460</v>
      </c>
      <c r="C962" s="1973"/>
      <c r="D962" s="1973"/>
      <c r="E962" s="1973"/>
      <c r="F962" s="1973"/>
      <c r="G962" s="1973"/>
      <c r="H962" s="1973"/>
      <c r="I962" s="1973"/>
      <c r="J962" s="1973"/>
      <c r="K962" s="1973"/>
      <c r="L962" s="1961">
        <f>IF(ISNA(IF($BA$794="4%",(INDEX($BC$804:$BG$861,MATCH($BO$794,$BB$804:$BB$861,0),MATCH(B962,$BC$803:$BG$803,0))),(INDEX($BJ$804:$BN$861,MATCH($BO$794,$BI$804:$BI$861,0),MATCH(B962,$BJ$803:$BN$803,0))))),0,IF($BA$794="4%",(INDEX($BC$804:$BG$861,MATCH($BO$794,$BB$804:$BB$861,0),MATCH(B962,$BC$803:$BG$803,0))),(INDEX($BJ$804:$BN$861,MATCH($BO$794,$BI$804:$BI$861,0),MATCH(B962,$BJ$803:$BN$803,0)))))</f>
        <v>353748</v>
      </c>
      <c r="M962" s="1962"/>
      <c r="N962" s="1962"/>
      <c r="O962" s="1962"/>
      <c r="P962" s="1962"/>
      <c r="Q962" s="1962"/>
      <c r="R962" s="1962"/>
      <c r="S962" s="1962"/>
      <c r="T962" s="1962"/>
      <c r="U962" s="1963"/>
      <c r="V962" s="1954">
        <f>BA661</f>
        <v>24</v>
      </c>
      <c r="W962" s="1954"/>
      <c r="X962" s="1954"/>
      <c r="Y962" s="1954"/>
      <c r="Z962" s="1954"/>
      <c r="AA962" s="1954"/>
      <c r="AB962" s="1954"/>
      <c r="AC962" s="1954"/>
      <c r="AD962" s="1955">
        <f>IF(ISERROR((L962*V962)),0,(L962*V962))</f>
        <v>8489952</v>
      </c>
      <c r="AE962" s="1956"/>
      <c r="AF962" s="1956"/>
      <c r="AG962" s="1956"/>
      <c r="AH962" s="1956"/>
      <c r="AI962" s="1956"/>
      <c r="AJ962" s="1956"/>
      <c r="AK962" s="1957"/>
      <c r="AL962" s="119"/>
      <c r="AM962" s="66"/>
      <c r="AN962" s="66"/>
      <c r="AO962" s="31"/>
      <c r="AP962" s="31"/>
      <c r="AQ962" s="31"/>
      <c r="AR962" s="31"/>
      <c r="AS962" s="31"/>
      <c r="AT962" s="70"/>
      <c r="AU962" s="70"/>
      <c r="AV962" s="70"/>
      <c r="AW962" s="70"/>
      <c r="AX962" s="70"/>
      <c r="AY962" s="70"/>
      <c r="AZ962" s="70"/>
      <c r="BA962" s="70"/>
      <c r="BO962" s="121"/>
      <c r="BP962" s="121"/>
      <c r="BQ962" s="121"/>
      <c r="BR962" s="121"/>
      <c r="BS962" s="121"/>
      <c r="BT962" s="121"/>
      <c r="BU962" s="121"/>
      <c r="BV962" s="121"/>
      <c r="BW962" s="121"/>
      <c r="BX962" s="121"/>
      <c r="BY962" s="121"/>
      <c r="BZ962" s="121"/>
      <c r="CA962" s="121"/>
      <c r="CB962" s="121"/>
      <c r="CC962" s="121"/>
      <c r="CD962" s="121"/>
      <c r="CE962" s="121"/>
      <c r="CF962" s="121"/>
      <c r="CG962" s="121"/>
      <c r="CH962" s="121"/>
      <c r="CI962" s="121"/>
      <c r="CJ962" s="121"/>
      <c r="CK962" s="121"/>
      <c r="CL962" s="121"/>
      <c r="CM962" s="121"/>
      <c r="CN962" s="121"/>
      <c r="CO962" s="121"/>
      <c r="CP962" s="121"/>
      <c r="CQ962" s="121"/>
      <c r="CR962" s="121"/>
    </row>
    <row r="963" spans="1:96" s="65" customFormat="1" ht="12.75" customHeight="1">
      <c r="B963" s="1735" t="s">
        <v>400</v>
      </c>
      <c r="C963" s="1735"/>
      <c r="D963" s="1735"/>
      <c r="E963" s="1735"/>
      <c r="F963" s="1735"/>
      <c r="G963" s="1735"/>
      <c r="H963" s="1735"/>
      <c r="I963" s="1735"/>
      <c r="J963" s="1735"/>
      <c r="K963" s="1735"/>
      <c r="L963" s="1961">
        <f>IF(ISNA(IF($BA$794="4%",(INDEX($BC$804:$BG$861,MATCH($BO$794,$BB$804:$BB$861,0),MATCH(B963,$BC$803:$BG$803,0))),(INDEX($BJ$804:$BN$861,MATCH($BO$794,$BI$804:$BI$861,0),MATCH(B963,$BJ$803:$BN$803,0))))),0,IF($BA$794="4%",(INDEX($BC$804:$BG$861,MATCH($BO$794,$BB$804:$BB$861,0),MATCH(B963,$BC$803:$BG$803,0))),(INDEX($BJ$804:$BN$861,MATCH($BO$794,$BI$804:$BI$861,0),MATCH(B963,$BJ$803:$BN$803,0)))))</f>
        <v>407868</v>
      </c>
      <c r="M963" s="1962"/>
      <c r="N963" s="1962"/>
      <c r="O963" s="1962"/>
      <c r="P963" s="1962"/>
      <c r="Q963" s="1962"/>
      <c r="R963" s="1962"/>
      <c r="S963" s="1962"/>
      <c r="T963" s="1962"/>
      <c r="U963" s="1963"/>
      <c r="V963" s="1954">
        <f>BF661</f>
        <v>5</v>
      </c>
      <c r="W963" s="1954"/>
      <c r="X963" s="1954"/>
      <c r="Y963" s="1954"/>
      <c r="Z963" s="1954"/>
      <c r="AA963" s="1954"/>
      <c r="AB963" s="1954"/>
      <c r="AC963" s="1954"/>
      <c r="AD963" s="1955">
        <f>IF(ISERROR((L963*V963)),0,(L963*V963))</f>
        <v>2039340</v>
      </c>
      <c r="AE963" s="1956"/>
      <c r="AF963" s="1956"/>
      <c r="AG963" s="1956"/>
      <c r="AH963" s="1956"/>
      <c r="AI963" s="1956"/>
      <c r="AJ963" s="1956"/>
      <c r="AK963" s="1957"/>
      <c r="AL963" s="119"/>
      <c r="AM963" s="66"/>
      <c r="AN963" s="66"/>
      <c r="AO963" s="31"/>
      <c r="AP963" s="31"/>
      <c r="AQ963" s="31"/>
      <c r="AR963" s="31"/>
      <c r="AS963" s="31"/>
      <c r="AT963" s="70"/>
      <c r="AU963" s="70"/>
      <c r="AV963" s="70"/>
      <c r="AW963" s="70"/>
      <c r="AX963" s="70"/>
      <c r="AY963" s="70"/>
      <c r="AZ963" s="70"/>
      <c r="BA963" s="70"/>
      <c r="BO963" s="121"/>
      <c r="BP963" s="121"/>
      <c r="BQ963" s="121"/>
      <c r="BR963" s="121"/>
      <c r="BS963" s="121"/>
      <c r="BT963" s="121"/>
      <c r="BU963" s="121"/>
      <c r="BV963" s="121"/>
      <c r="BW963" s="121"/>
      <c r="BX963" s="121"/>
      <c r="BY963" s="121"/>
      <c r="BZ963" s="121"/>
      <c r="CA963" s="121"/>
      <c r="CB963" s="121"/>
      <c r="CC963" s="121"/>
      <c r="CD963" s="121"/>
      <c r="CE963" s="121"/>
      <c r="CF963" s="121"/>
      <c r="CG963" s="121"/>
      <c r="CH963" s="121"/>
      <c r="CI963" s="121"/>
      <c r="CJ963" s="121"/>
      <c r="CK963" s="121"/>
      <c r="CL963" s="121"/>
      <c r="CM963" s="121"/>
      <c r="CN963" s="121"/>
      <c r="CO963" s="121"/>
      <c r="CP963" s="121"/>
      <c r="CQ963" s="121"/>
      <c r="CR963" s="121"/>
    </row>
    <row r="964" spans="1:96" s="65" customFormat="1" ht="12.75" customHeight="1">
      <c r="B964" s="1735" t="s">
        <v>740</v>
      </c>
      <c r="C964" s="1735"/>
      <c r="D964" s="1735"/>
      <c r="E964" s="1735"/>
      <c r="F964" s="1735"/>
      <c r="G964" s="1735"/>
      <c r="H964" s="1735"/>
      <c r="I964" s="1735"/>
      <c r="J964" s="1735"/>
      <c r="K964" s="1735"/>
      <c r="L964" s="1961">
        <f>IF(ISNA(IF($BA$794="4%",(INDEX($BC$804:$BG$861,MATCH($BO$794,$BB$804:$BB$861,0),MATCH(B964,$BC$803:$BG$803,0))),(INDEX($BJ$804:$BN$861,MATCH($BO$794,$BI$804:$BI$861,0),MATCH(B964,$BJ$803:$BN$803,0))))),0,IF($BA$794="4%",(INDEX($BC$804:$BG$861,MATCH($BO$794,$BB$804:$BB$861,0),MATCH(B964,$BC$803:$BG$803,0))),(INDEX($BJ$804:$BN$861,MATCH($BO$794,$BI$804:$BI$861,0),MATCH(B964,$BJ$803:$BN$803,0)))))</f>
        <v>492000</v>
      </c>
      <c r="M964" s="1962"/>
      <c r="N964" s="1962"/>
      <c r="O964" s="1962"/>
      <c r="P964" s="1962"/>
      <c r="Q964" s="1962"/>
      <c r="R964" s="1962"/>
      <c r="S964" s="1962"/>
      <c r="T964" s="1962"/>
      <c r="U964" s="1963"/>
      <c r="V964" s="1954">
        <f>BK661</f>
        <v>15</v>
      </c>
      <c r="W964" s="1954"/>
      <c r="X964" s="1954"/>
      <c r="Y964" s="1954"/>
      <c r="Z964" s="1954"/>
      <c r="AA964" s="1954"/>
      <c r="AB964" s="1954"/>
      <c r="AC964" s="1954"/>
      <c r="AD964" s="1955">
        <f>IF(ISERROR((L964*V964)),0,(L964*V964))</f>
        <v>7380000</v>
      </c>
      <c r="AE964" s="1956"/>
      <c r="AF964" s="1956"/>
      <c r="AG964" s="1956"/>
      <c r="AH964" s="1956"/>
      <c r="AI964" s="1956"/>
      <c r="AJ964" s="1956"/>
      <c r="AK964" s="1957"/>
      <c r="AL964" s="119"/>
      <c r="AM964" s="66"/>
      <c r="AN964" s="66"/>
      <c r="AO964" s="31"/>
      <c r="AP964" s="31"/>
      <c r="AQ964" s="31"/>
      <c r="AR964" s="31"/>
      <c r="AS964" s="31"/>
      <c r="AT964" s="1879"/>
      <c r="AU964" s="1879"/>
      <c r="AV964" s="1879"/>
      <c r="AW964" s="1879"/>
      <c r="AX964" s="1879"/>
      <c r="AY964" s="1879"/>
      <c r="AZ964" s="70"/>
      <c r="BA964" s="70"/>
      <c r="BO964" s="121"/>
      <c r="BP964" s="121"/>
      <c r="BQ964" s="121"/>
      <c r="BR964" s="121"/>
      <c r="BS964" s="121"/>
      <c r="BT964" s="121"/>
      <c r="BU964" s="121"/>
      <c r="BV964" s="121"/>
      <c r="BW964" s="121"/>
      <c r="BX964" s="121"/>
      <c r="BY964" s="121"/>
      <c r="BZ964" s="121"/>
      <c r="CA964" s="121"/>
      <c r="CB964" s="121"/>
      <c r="CC964" s="121"/>
      <c r="CD964" s="121"/>
      <c r="CE964" s="121"/>
      <c r="CF964" s="121"/>
      <c r="CG964" s="121"/>
      <c r="CH964" s="121"/>
      <c r="CI964" s="121"/>
      <c r="CJ964" s="121"/>
      <c r="CK964" s="121"/>
      <c r="CL964" s="121"/>
      <c r="CM964" s="121"/>
      <c r="CN964" s="121"/>
      <c r="CO964" s="121"/>
      <c r="CP964" s="121"/>
      <c r="CQ964" s="121"/>
      <c r="CR964" s="121"/>
    </row>
    <row r="965" spans="1:96" s="65" customFormat="1" ht="12.75" customHeight="1">
      <c r="B965" s="1735" t="s">
        <v>741</v>
      </c>
      <c r="C965" s="1735"/>
      <c r="D965" s="1735"/>
      <c r="E965" s="1735"/>
      <c r="F965" s="1735"/>
      <c r="G965" s="1735"/>
      <c r="H965" s="1735"/>
      <c r="I965" s="1735"/>
      <c r="J965" s="1735"/>
      <c r="K965" s="1735"/>
      <c r="L965" s="1961">
        <f>IF(ISNA(IF($BA$794="4%",(INDEX($BC$804:$BG$861,MATCH($BO$794,$BB$804:$BB$861,0),MATCH(B965,$BC$803:$BG$803,0))),(INDEX($BJ$804:$BN$861,MATCH($BO$794,$BI$804:$BI$861,0),MATCH(B965,$BJ$803:$BN$803,0))))),0,IF($BA$794="4%",(INDEX($BC$804:$BG$861,MATCH($BO$794,$BB$804:$BB$861,0),MATCH(B965,$BC$803:$BG$803,0))),(INDEX($BJ$804:$BN$861,MATCH($BO$794,$BI$804:$BI$861,0),MATCH(B965,$BJ$803:$BN$803,0)))))</f>
        <v>629760</v>
      </c>
      <c r="M965" s="1962"/>
      <c r="N965" s="1962"/>
      <c r="O965" s="1962"/>
      <c r="P965" s="1962"/>
      <c r="Q965" s="1962"/>
      <c r="R965" s="1962"/>
      <c r="S965" s="1962"/>
      <c r="T965" s="1962"/>
      <c r="U965" s="1963"/>
      <c r="V965" s="1954">
        <f>BP661</f>
        <v>15</v>
      </c>
      <c r="W965" s="1954"/>
      <c r="X965" s="1954"/>
      <c r="Y965" s="1954"/>
      <c r="Z965" s="1954"/>
      <c r="AA965" s="1954"/>
      <c r="AB965" s="1954"/>
      <c r="AC965" s="1954"/>
      <c r="AD965" s="1955">
        <f>IF(ISERROR((L965*V965)),0,(L965*V965))</f>
        <v>9446400</v>
      </c>
      <c r="AE965" s="1956"/>
      <c r="AF965" s="1956"/>
      <c r="AG965" s="1956"/>
      <c r="AH965" s="1956"/>
      <c r="AI965" s="1956"/>
      <c r="AJ965" s="1956"/>
      <c r="AK965" s="1957"/>
      <c r="AL965" s="119"/>
      <c r="AM965" s="143"/>
      <c r="AN965" s="143"/>
      <c r="AZ965" s="70"/>
      <c r="BA965" s="70"/>
      <c r="BO965" s="121"/>
      <c r="BP965" s="121"/>
      <c r="BQ965" s="121"/>
      <c r="BR965" s="121"/>
      <c r="BS965" s="121"/>
      <c r="BT965" s="121"/>
      <c r="BU965" s="121"/>
      <c r="BV965" s="121"/>
      <c r="BW965" s="121"/>
      <c r="BX965" s="121"/>
      <c r="BY965" s="121"/>
      <c r="BZ965" s="121"/>
      <c r="CA965" s="121"/>
      <c r="CB965" s="121"/>
      <c r="CC965" s="121"/>
      <c r="CD965" s="121"/>
      <c r="CE965" s="121"/>
      <c r="CF965" s="121"/>
      <c r="CG965" s="121"/>
      <c r="CH965" s="121"/>
      <c r="CI965" s="121"/>
      <c r="CJ965" s="121"/>
      <c r="CK965" s="121"/>
      <c r="CL965" s="121"/>
      <c r="CM965" s="121"/>
      <c r="CN965" s="121"/>
      <c r="CO965" s="121"/>
      <c r="CP965" s="121"/>
      <c r="CQ965" s="121"/>
      <c r="CR965" s="121"/>
    </row>
    <row r="966" spans="1:96" s="31" customFormat="1" ht="12.75" customHeight="1">
      <c r="A966" s="65"/>
      <c r="B966" s="1735" t="s">
        <v>254</v>
      </c>
      <c r="C966" s="1735"/>
      <c r="D966" s="1735"/>
      <c r="E966" s="1735"/>
      <c r="F966" s="1735"/>
      <c r="G966" s="1735"/>
      <c r="H966" s="1735"/>
      <c r="I966" s="1735"/>
      <c r="J966" s="1735"/>
      <c r="K966" s="1735"/>
      <c r="L966" s="1961">
        <f>IF(ISNA(IF($BA$794="4%",(INDEX($BC$804:$BG$861,MATCH($BO$794,$BB$804:$BB$861,0),MATCH(B966,$BC$803:$BG$803,0))),(INDEX($BJ$804:$BN$861,MATCH($BO$794,$BI$804:$BI$861,0),MATCH(B966,$BJ$803:$BN$803,0))))),0,IF($BA$794="4%",(INDEX($BC$804:$BG$861,MATCH($BO$794,$BB$804:$BB$861,0),MATCH(B966,$BC$803:$BG$803,0))),(INDEX($BJ$804:$BN$861,MATCH($BO$794,$BI$804:$BI$861,0),MATCH(B966,$BJ$803:$BN$803,0)))))</f>
        <v>701592</v>
      </c>
      <c r="M966" s="1962"/>
      <c r="N966" s="1962"/>
      <c r="O966" s="1962"/>
      <c r="P966" s="1962"/>
      <c r="Q966" s="1962"/>
      <c r="R966" s="1962"/>
      <c r="S966" s="1962"/>
      <c r="T966" s="1962"/>
      <c r="U966" s="1963"/>
      <c r="V966" s="1954">
        <f>BZ661+BU661</f>
        <v>0</v>
      </c>
      <c r="W966" s="1954"/>
      <c r="X966" s="1954"/>
      <c r="Y966" s="1954"/>
      <c r="Z966" s="1954"/>
      <c r="AA966" s="1954"/>
      <c r="AB966" s="1954"/>
      <c r="AC966" s="1954"/>
      <c r="AD966" s="1955">
        <f>IF(ISERROR((L966*V966)),0,(L966*V966))</f>
        <v>0</v>
      </c>
      <c r="AE966" s="1956"/>
      <c r="AF966" s="1956"/>
      <c r="AG966" s="1956"/>
      <c r="AH966" s="1956"/>
      <c r="AI966" s="1956"/>
      <c r="AJ966" s="1956"/>
      <c r="AK966" s="1957"/>
      <c r="AL966" s="119"/>
      <c r="AM966" s="66"/>
      <c r="AN966" s="66"/>
      <c r="AZ966" s="551"/>
      <c r="BA966" s="551"/>
      <c r="BO966" s="552"/>
      <c r="BP966" s="552"/>
      <c r="BQ966" s="552"/>
      <c r="BR966" s="552"/>
      <c r="BS966" s="552"/>
      <c r="BT966" s="552"/>
      <c r="BU966" s="552"/>
      <c r="BV966" s="552"/>
      <c r="BW966" s="552"/>
      <c r="BX966" s="552"/>
      <c r="BY966" s="552"/>
      <c r="BZ966" s="552"/>
      <c r="CA966" s="552"/>
      <c r="CB966" s="552"/>
      <c r="CC966" s="552"/>
      <c r="CD966" s="552"/>
      <c r="CE966" s="552"/>
      <c r="CF966" s="552"/>
      <c r="CG966" s="552"/>
      <c r="CH966" s="552"/>
      <c r="CI966" s="552"/>
      <c r="CJ966" s="552"/>
      <c r="CK966" s="552"/>
      <c r="CL966" s="552"/>
      <c r="CM966" s="552"/>
      <c r="CN966" s="552"/>
      <c r="CO966" s="552"/>
      <c r="CP966" s="552"/>
      <c r="CQ966" s="552"/>
      <c r="CR966" s="552"/>
    </row>
    <row r="967" spans="1:96" s="65" customFormat="1" ht="12.75" customHeight="1">
      <c r="B967" s="2009" t="s">
        <v>1109</v>
      </c>
      <c r="C967" s="2010"/>
      <c r="D967" s="2010"/>
      <c r="E967" s="2010"/>
      <c r="F967" s="2010"/>
      <c r="G967" s="2010"/>
      <c r="H967" s="2010"/>
      <c r="I967" s="2010"/>
      <c r="J967" s="2010"/>
      <c r="K967" s="2010"/>
      <c r="L967" s="2010"/>
      <c r="M967" s="2010"/>
      <c r="N967" s="2010"/>
      <c r="O967" s="2010"/>
      <c r="P967" s="2010"/>
      <c r="Q967" s="2010"/>
      <c r="R967" s="2010"/>
      <c r="S967" s="2010"/>
      <c r="T967" s="2010"/>
      <c r="U967" s="2011"/>
      <c r="V967" s="2003">
        <f>SUM(V962:AC966)</f>
        <v>59</v>
      </c>
      <c r="W967" s="2004"/>
      <c r="X967" s="2004"/>
      <c r="Y967" s="2004"/>
      <c r="Z967" s="2004"/>
      <c r="AA967" s="2004"/>
      <c r="AB967" s="2004"/>
      <c r="AC967" s="2005"/>
      <c r="AD967" s="1975"/>
      <c r="AE967" s="1976"/>
      <c r="AF967" s="1976"/>
      <c r="AG967" s="1976"/>
      <c r="AH967" s="1976"/>
      <c r="AI967" s="1976"/>
      <c r="AJ967" s="1976"/>
      <c r="AK967" s="1977"/>
      <c r="AL967" s="119"/>
      <c r="AM967" s="143"/>
      <c r="AN967" s="143"/>
      <c r="AT967" s="70"/>
      <c r="AU967" s="70"/>
      <c r="AV967" s="70"/>
      <c r="AW967" s="70"/>
      <c r="AX967" s="70"/>
      <c r="AY967" s="70"/>
      <c r="AZ967" s="70"/>
      <c r="BA967" s="70"/>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121"/>
      <c r="CR967" s="121"/>
    </row>
    <row r="968" spans="1:96" s="65" customFormat="1" ht="12.75" customHeight="1">
      <c r="B968" s="2000" t="s">
        <v>384</v>
      </c>
      <c r="C968" s="2001"/>
      <c r="D968" s="2001"/>
      <c r="E968" s="2001"/>
      <c r="F968" s="2001"/>
      <c r="G968" s="2001"/>
      <c r="H968" s="2001"/>
      <c r="I968" s="2001"/>
      <c r="J968" s="2001"/>
      <c r="K968" s="2001"/>
      <c r="L968" s="2001"/>
      <c r="M968" s="2001"/>
      <c r="N968" s="2001"/>
      <c r="O968" s="2001"/>
      <c r="P968" s="2001"/>
      <c r="Q968" s="2001"/>
      <c r="R968" s="2001"/>
      <c r="S968" s="2001"/>
      <c r="T968" s="2001"/>
      <c r="U968" s="2001"/>
      <c r="V968" s="2001"/>
      <c r="W968" s="2001"/>
      <c r="X968" s="2001"/>
      <c r="Y968" s="2001"/>
      <c r="Z968" s="2001"/>
      <c r="AA968" s="2001"/>
      <c r="AB968" s="2001"/>
      <c r="AC968" s="2002"/>
      <c r="AD968" s="2006">
        <f>SUM(AD962:AK966)</f>
        <v>27355692</v>
      </c>
      <c r="AE968" s="2007"/>
      <c r="AF968" s="2007"/>
      <c r="AG968" s="2007"/>
      <c r="AH968" s="2007"/>
      <c r="AI968" s="2007"/>
      <c r="AJ968" s="2007"/>
      <c r="AK968" s="2008"/>
      <c r="AL968" s="119"/>
      <c r="AM968" s="143"/>
      <c r="AN968" s="143"/>
      <c r="AT968" s="70"/>
      <c r="AU968" s="70"/>
      <c r="AV968" s="70"/>
      <c r="AW968" s="70"/>
      <c r="AX968" s="70"/>
      <c r="AY968" s="70"/>
      <c r="AZ968" s="70"/>
      <c r="BA968" s="70"/>
      <c r="BO968" s="121"/>
      <c r="BP968" s="121"/>
      <c r="BQ968" s="121"/>
      <c r="BR968" s="121"/>
      <c r="BS968" s="121"/>
      <c r="BT968" s="121"/>
      <c r="BU968" s="121"/>
      <c r="BV968" s="121"/>
      <c r="BW968" s="121"/>
      <c r="BX968" s="121"/>
      <c r="BY968" s="121"/>
      <c r="BZ968" s="121"/>
      <c r="CA968" s="121"/>
      <c r="CB968" s="121"/>
      <c r="CC968" s="121"/>
      <c r="CD968" s="121"/>
      <c r="CE968" s="121"/>
      <c r="CF968" s="121"/>
      <c r="CG968" s="121"/>
      <c r="CH968" s="121"/>
      <c r="CI968" s="121"/>
      <c r="CJ968" s="121"/>
      <c r="CK968" s="121"/>
      <c r="CL968" s="121"/>
      <c r="CM968" s="121"/>
      <c r="CN968" s="121"/>
      <c r="CO968" s="121"/>
      <c r="CP968" s="121"/>
      <c r="CQ968" s="121"/>
      <c r="CR968" s="121"/>
    </row>
    <row r="969" spans="1:96" s="70" customFormat="1" ht="12.75" customHeight="1">
      <c r="A969" s="65"/>
      <c r="B969" s="124"/>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6"/>
      <c r="Z969" s="1997" t="s">
        <v>823</v>
      </c>
      <c r="AA969" s="1998"/>
      <c r="AB969" s="1998"/>
      <c r="AC969" s="1999"/>
      <c r="AD969" s="124"/>
      <c r="AE969" s="125"/>
      <c r="AF969" s="125"/>
      <c r="AG969" s="125"/>
      <c r="AH969" s="125"/>
      <c r="AI969" s="125"/>
      <c r="AJ969" s="125"/>
      <c r="AK969" s="126"/>
      <c r="AL969" s="119"/>
      <c r="AM969" s="234"/>
      <c r="AN969" s="234"/>
      <c r="BO969" s="554"/>
      <c r="BP969" s="554"/>
      <c r="BQ969" s="554"/>
      <c r="BR969" s="554"/>
      <c r="BS969" s="554"/>
      <c r="BT969" s="554"/>
      <c r="BU969" s="554"/>
      <c r="BV969" s="554"/>
      <c r="BW969" s="554"/>
      <c r="BX969" s="554"/>
      <c r="BY969" s="554"/>
      <c r="BZ969" s="554"/>
      <c r="CA969" s="554"/>
      <c r="CB969" s="554"/>
      <c r="CC969" s="554"/>
      <c r="CD969" s="554"/>
      <c r="CE969" s="554"/>
      <c r="CF969" s="554"/>
      <c r="CG969" s="554"/>
      <c r="CH969" s="554"/>
      <c r="CI969" s="554"/>
      <c r="CJ969" s="554"/>
      <c r="CK969" s="554"/>
      <c r="CL969" s="554"/>
      <c r="CM969" s="554"/>
      <c r="CN969" s="554"/>
      <c r="CO969" s="554"/>
      <c r="CP969" s="554"/>
      <c r="CQ969" s="554"/>
      <c r="CR969" s="554"/>
    </row>
    <row r="970" spans="1:96" s="70" customFormat="1" ht="12.75" customHeight="1">
      <c r="A970" s="65"/>
      <c r="B970" s="134"/>
      <c r="C970" s="720" t="s">
        <v>825</v>
      </c>
      <c r="D970" s="1702" t="s">
        <v>2189</v>
      </c>
      <c r="E970" s="1703"/>
      <c r="F970" s="1703"/>
      <c r="G970" s="1703"/>
      <c r="H970" s="1703"/>
      <c r="I970" s="1703"/>
      <c r="J970" s="1703"/>
      <c r="K970" s="1703"/>
      <c r="L970" s="1703"/>
      <c r="M970" s="1703"/>
      <c r="N970" s="1703"/>
      <c r="O970" s="1703"/>
      <c r="P970" s="1703"/>
      <c r="Q970" s="1703"/>
      <c r="R970" s="1703"/>
      <c r="S970" s="1703"/>
      <c r="T970" s="1703"/>
      <c r="U970" s="1703"/>
      <c r="V970" s="1703"/>
      <c r="W970" s="1703"/>
      <c r="X970" s="1703"/>
      <c r="Y970" s="1704"/>
      <c r="Z970" s="134"/>
      <c r="AA970" s="1964" t="s">
        <v>1093</v>
      </c>
      <c r="AB970" s="1965"/>
      <c r="AC970" s="142"/>
      <c r="AD970" s="1750">
        <f>ROUND(IF(AND(AA970="yes",D972&gt;0),AD968*0.2,0),0)</f>
        <v>5471138</v>
      </c>
      <c r="AE970" s="1751"/>
      <c r="AF970" s="1751"/>
      <c r="AG970" s="1751"/>
      <c r="AH970" s="1751"/>
      <c r="AI970" s="1751"/>
      <c r="AJ970" s="1751"/>
      <c r="AK970" s="1752"/>
      <c r="AL970" s="119"/>
      <c r="AM970" s="234"/>
      <c r="AN970" s="234"/>
      <c r="BO970" s="554"/>
      <c r="BP970" s="554"/>
      <c r="BQ970" s="554"/>
      <c r="BR970" s="554"/>
      <c r="BS970" s="554"/>
      <c r="BT970" s="554"/>
      <c r="BU970" s="554"/>
      <c r="BV970" s="554"/>
      <c r="BW970" s="554"/>
      <c r="BX970" s="554"/>
      <c r="BY970" s="554"/>
      <c r="BZ970" s="554"/>
      <c r="CA970" s="554"/>
      <c r="CB970" s="554"/>
      <c r="CC970" s="554"/>
      <c r="CD970" s="554"/>
      <c r="CE970" s="554"/>
      <c r="CF970" s="554"/>
      <c r="CG970" s="554"/>
      <c r="CH970" s="554"/>
      <c r="CI970" s="554"/>
      <c r="CJ970" s="554"/>
      <c r="CK970" s="554"/>
      <c r="CL970" s="554"/>
      <c r="CM970" s="554"/>
      <c r="CN970" s="554"/>
      <c r="CO970" s="554"/>
      <c r="CP970" s="554"/>
      <c r="CQ970" s="554"/>
      <c r="CR970" s="554"/>
    </row>
    <row r="971" spans="1:96" s="70" customFormat="1" ht="79.5" customHeight="1">
      <c r="A971" s="65"/>
      <c r="B971" s="719"/>
      <c r="C971" s="721"/>
      <c r="D971" s="1699" t="s">
        <v>2190</v>
      </c>
      <c r="E971" s="1700"/>
      <c r="F971" s="1700"/>
      <c r="G971" s="1700"/>
      <c r="H971" s="1700"/>
      <c r="I971" s="1700"/>
      <c r="J971" s="1700"/>
      <c r="K971" s="1700"/>
      <c r="L971" s="1700"/>
      <c r="M971" s="1700"/>
      <c r="N971" s="1700"/>
      <c r="O971" s="1700"/>
      <c r="P971" s="1700"/>
      <c r="Q971" s="1700"/>
      <c r="R971" s="1700"/>
      <c r="S971" s="1700"/>
      <c r="T971" s="1700"/>
      <c r="U971" s="1700"/>
      <c r="V971" s="1700"/>
      <c r="W971" s="1700"/>
      <c r="X971" s="1700"/>
      <c r="Y971" s="1701"/>
      <c r="Z971" s="127"/>
      <c r="AA971" s="129"/>
      <c r="AB971" s="129"/>
      <c r="AC971" s="138"/>
      <c r="AD971" s="1753"/>
      <c r="AE971" s="1754"/>
      <c r="AF971" s="1754"/>
      <c r="AG971" s="1754"/>
      <c r="AH971" s="1754"/>
      <c r="AI971" s="1754"/>
      <c r="AJ971" s="1754"/>
      <c r="AK971" s="1755"/>
      <c r="AL971" s="119"/>
      <c r="AM971" s="234"/>
      <c r="AN971" s="234"/>
      <c r="BO971" s="554"/>
      <c r="BP971" s="554"/>
      <c r="BQ971" s="554"/>
      <c r="BR971" s="554"/>
      <c r="BS971" s="554"/>
      <c r="BT971" s="554"/>
      <c r="BU971" s="554"/>
      <c r="BV971" s="554"/>
      <c r="BW971" s="554"/>
      <c r="BX971" s="554"/>
      <c r="BY971" s="554"/>
      <c r="BZ971" s="554"/>
      <c r="CA971" s="554"/>
      <c r="CB971" s="554"/>
      <c r="CC971" s="554"/>
      <c r="CD971" s="554"/>
      <c r="CE971" s="554"/>
      <c r="CF971" s="554"/>
      <c r="CG971" s="554"/>
      <c r="CH971" s="554"/>
      <c r="CI971" s="554"/>
      <c r="CJ971" s="554"/>
      <c r="CK971" s="554"/>
      <c r="CL971" s="554"/>
      <c r="CM971" s="554"/>
      <c r="CN971" s="554"/>
      <c r="CO971" s="554"/>
      <c r="CP971" s="554"/>
      <c r="CQ971" s="554"/>
      <c r="CR971" s="554"/>
    </row>
    <row r="972" spans="1:96" s="70" customFormat="1" ht="12.75" customHeight="1">
      <c r="A972" s="65"/>
      <c r="B972" s="130"/>
      <c r="C972" s="722"/>
      <c r="D972" s="2064" t="s">
        <v>2269</v>
      </c>
      <c r="E972" s="2065"/>
      <c r="F972" s="2065"/>
      <c r="G972" s="2065"/>
      <c r="H972" s="2065"/>
      <c r="I972" s="2065"/>
      <c r="J972" s="2065"/>
      <c r="K972" s="2065"/>
      <c r="L972" s="2065"/>
      <c r="M972" s="2065"/>
      <c r="N972" s="2065"/>
      <c r="O972" s="2065"/>
      <c r="P972" s="2065"/>
      <c r="Q972" s="2065"/>
      <c r="R972" s="2065"/>
      <c r="S972" s="2065"/>
      <c r="T972" s="2065"/>
      <c r="U972" s="2065"/>
      <c r="V972" s="2065"/>
      <c r="W972" s="2065"/>
      <c r="X972" s="2065"/>
      <c r="Y972" s="2066"/>
      <c r="Z972" s="132"/>
      <c r="AA972" s="16"/>
      <c r="AB972" s="16"/>
      <c r="AC972" s="133"/>
      <c r="AD972" s="1756"/>
      <c r="AE972" s="1757"/>
      <c r="AF972" s="1757"/>
      <c r="AG972" s="1757"/>
      <c r="AH972" s="1757"/>
      <c r="AI972" s="1757"/>
      <c r="AJ972" s="1757"/>
      <c r="AK972" s="1758"/>
      <c r="AL972" s="119"/>
      <c r="AM972" s="234"/>
      <c r="AN972" s="234"/>
      <c r="BO972" s="554"/>
      <c r="BP972" s="554"/>
      <c r="BQ972" s="554"/>
      <c r="BR972" s="554"/>
      <c r="BS972" s="554"/>
      <c r="BT972" s="554"/>
      <c r="BU972" s="554"/>
      <c r="BV972" s="554"/>
      <c r="BW972" s="554"/>
      <c r="BX972" s="554"/>
      <c r="BY972" s="554"/>
      <c r="BZ972" s="554"/>
      <c r="CA972" s="554"/>
      <c r="CB972" s="554"/>
      <c r="CC972" s="554"/>
      <c r="CD972" s="554"/>
      <c r="CE972" s="554"/>
      <c r="CF972" s="554"/>
      <c r="CG972" s="554"/>
      <c r="CH972" s="554"/>
      <c r="CI972" s="554"/>
      <c r="CJ972" s="554"/>
      <c r="CK972" s="554"/>
      <c r="CL972" s="554"/>
      <c r="CM972" s="554"/>
      <c r="CN972" s="554"/>
      <c r="CO972" s="554"/>
      <c r="CP972" s="554"/>
      <c r="CQ972" s="554"/>
      <c r="CR972" s="554"/>
    </row>
    <row r="973" spans="1:96" s="70" customFormat="1" ht="12.75" customHeight="1">
      <c r="A973" s="65"/>
      <c r="B973" s="833"/>
      <c r="C973" s="835"/>
      <c r="D973" s="1702" t="s">
        <v>2191</v>
      </c>
      <c r="E973" s="1703"/>
      <c r="F973" s="1703"/>
      <c r="G973" s="1703"/>
      <c r="H973" s="1703"/>
      <c r="I973" s="1703"/>
      <c r="J973" s="1703"/>
      <c r="K973" s="1703"/>
      <c r="L973" s="1703"/>
      <c r="M973" s="1703"/>
      <c r="N973" s="1703"/>
      <c r="O973" s="1703"/>
      <c r="P973" s="1703"/>
      <c r="Q973" s="1703"/>
      <c r="R973" s="1703"/>
      <c r="S973" s="1703"/>
      <c r="T973" s="1703"/>
      <c r="U973" s="1703"/>
      <c r="V973" s="1703"/>
      <c r="W973" s="1703"/>
      <c r="X973" s="1703"/>
      <c r="Y973" s="1704"/>
      <c r="Z973" s="831"/>
      <c r="AA973" s="1964" t="s">
        <v>826</v>
      </c>
      <c r="AB973" s="1965"/>
      <c r="AC973" s="832"/>
      <c r="AD973" s="1978">
        <f>ROUND(IF(AA973="yes",AD968*0.05,0),0)</f>
        <v>0</v>
      </c>
      <c r="AE973" s="1979"/>
      <c r="AF973" s="1979"/>
      <c r="AG973" s="1979"/>
      <c r="AH973" s="1979"/>
      <c r="AI973" s="1979"/>
      <c r="AJ973" s="1979"/>
      <c r="AK973" s="1980"/>
      <c r="AL973" s="119"/>
      <c r="AM973" s="234"/>
      <c r="AN973" s="234"/>
      <c r="BO973" s="554"/>
      <c r="BP973" s="554"/>
      <c r="BQ973" s="554"/>
      <c r="BR973" s="554"/>
      <c r="BS973" s="554"/>
      <c r="BT973" s="554"/>
      <c r="BU973" s="554"/>
      <c r="BV973" s="554"/>
      <c r="BW973" s="554"/>
      <c r="BX973" s="554"/>
      <c r="BY973" s="554"/>
      <c r="BZ973" s="554"/>
      <c r="CA973" s="554"/>
      <c r="CB973" s="554"/>
      <c r="CC973" s="554"/>
      <c r="CD973" s="554"/>
      <c r="CE973" s="554"/>
      <c r="CF973" s="554"/>
      <c r="CG973" s="554"/>
      <c r="CH973" s="554"/>
      <c r="CI973" s="554"/>
      <c r="CJ973" s="554"/>
      <c r="CK973" s="554"/>
      <c r="CL973" s="554"/>
      <c r="CM973" s="554"/>
      <c r="CN973" s="554"/>
      <c r="CO973" s="554"/>
      <c r="CP973" s="554"/>
      <c r="CQ973" s="554"/>
      <c r="CR973" s="554"/>
    </row>
    <row r="974" spans="1:96" s="70" customFormat="1" ht="57" customHeight="1">
      <c r="A974" s="65"/>
      <c r="B974" s="834"/>
      <c r="C974" s="829"/>
      <c r="D974" s="1705" t="s">
        <v>2192</v>
      </c>
      <c r="E974" s="1706"/>
      <c r="F974" s="1706"/>
      <c r="G974" s="1706"/>
      <c r="H974" s="1706"/>
      <c r="I974" s="1706"/>
      <c r="J974" s="1706"/>
      <c r="K974" s="1706"/>
      <c r="L974" s="1706"/>
      <c r="M974" s="1706"/>
      <c r="N974" s="1706"/>
      <c r="O974" s="1706"/>
      <c r="P974" s="1706"/>
      <c r="Q974" s="1706"/>
      <c r="R974" s="1706"/>
      <c r="S974" s="1706"/>
      <c r="T974" s="1706"/>
      <c r="U974" s="1706"/>
      <c r="V974" s="1706"/>
      <c r="W974" s="1706"/>
      <c r="X974" s="1706"/>
      <c r="Y974" s="1707"/>
      <c r="Z974" s="825"/>
      <c r="AA974" s="825"/>
      <c r="AB974" s="825"/>
      <c r="AC974" s="830"/>
      <c r="AD974" s="1981"/>
      <c r="AE974" s="1982"/>
      <c r="AF974" s="1982"/>
      <c r="AG974" s="1982"/>
      <c r="AH974" s="1982"/>
      <c r="AI974" s="1982"/>
      <c r="AJ974" s="1982"/>
      <c r="AK974" s="1983"/>
      <c r="AL974" s="119"/>
      <c r="AM974" s="234"/>
      <c r="AN974" s="234"/>
      <c r="BO974" s="554"/>
      <c r="BP974" s="554"/>
      <c r="BQ974" s="554"/>
      <c r="BR974" s="554"/>
      <c r="BS974" s="554"/>
      <c r="BT974" s="554"/>
      <c r="BU974" s="554"/>
      <c r="BV974" s="554"/>
      <c r="BW974" s="554"/>
      <c r="BX974" s="554"/>
      <c r="BY974" s="554"/>
      <c r="BZ974" s="554"/>
      <c r="CA974" s="554"/>
      <c r="CB974" s="554"/>
      <c r="CC974" s="554"/>
      <c r="CD974" s="554"/>
      <c r="CE974" s="554"/>
      <c r="CF974" s="554"/>
      <c r="CG974" s="554"/>
      <c r="CH974" s="554"/>
      <c r="CI974" s="554"/>
      <c r="CJ974" s="554"/>
      <c r="CK974" s="554"/>
      <c r="CL974" s="554"/>
      <c r="CM974" s="554"/>
      <c r="CN974" s="554"/>
      <c r="CO974" s="554"/>
      <c r="CP974" s="554"/>
      <c r="CQ974" s="554"/>
      <c r="CR974" s="554"/>
    </row>
    <row r="975" spans="1:96" s="65" customFormat="1" ht="12" customHeight="1">
      <c r="B975" s="834"/>
      <c r="C975" s="829"/>
      <c r="D975" s="1705"/>
      <c r="E975" s="1706"/>
      <c r="F975" s="1706"/>
      <c r="G975" s="1706"/>
      <c r="H975" s="1706"/>
      <c r="I975" s="1706"/>
      <c r="J975" s="1706"/>
      <c r="K975" s="1706"/>
      <c r="L975" s="1706"/>
      <c r="M975" s="1706"/>
      <c r="N975" s="1706"/>
      <c r="O975" s="1706"/>
      <c r="P975" s="1706"/>
      <c r="Q975" s="1706"/>
      <c r="R975" s="1706"/>
      <c r="S975" s="1706"/>
      <c r="T975" s="1706"/>
      <c r="U975" s="1706"/>
      <c r="V975" s="1706"/>
      <c r="W975" s="1706"/>
      <c r="X975" s="1706"/>
      <c r="Y975" s="1707"/>
      <c r="Z975" s="825"/>
      <c r="AA975" s="825"/>
      <c r="AB975" s="825"/>
      <c r="AC975" s="830"/>
      <c r="AD975" s="1981"/>
      <c r="AE975" s="1982"/>
      <c r="AF975" s="1982"/>
      <c r="AG975" s="1982"/>
      <c r="AH975" s="1982"/>
      <c r="AI975" s="1982"/>
      <c r="AJ975" s="1982"/>
      <c r="AK975" s="1983"/>
      <c r="AL975" s="119"/>
      <c r="AT975" s="70"/>
      <c r="AU975" s="70"/>
      <c r="AV975" s="70"/>
      <c r="AW975" s="70"/>
      <c r="AX975" s="70"/>
      <c r="AY975" s="70"/>
      <c r="AZ975" s="70"/>
      <c r="BA975" s="70"/>
      <c r="BO975" s="121"/>
      <c r="BP975" s="121"/>
      <c r="BQ975" s="121"/>
      <c r="BR975" s="121"/>
      <c r="BS975" s="121"/>
      <c r="BT975" s="121"/>
      <c r="BU975" s="121"/>
      <c r="BV975" s="121"/>
      <c r="BW975" s="121"/>
      <c r="BX975" s="121"/>
      <c r="BY975" s="121"/>
      <c r="BZ975" s="121"/>
      <c r="CA975" s="121"/>
      <c r="CB975" s="121"/>
      <c r="CC975" s="121"/>
      <c r="CD975" s="121"/>
      <c r="CE975" s="121"/>
      <c r="CF975" s="121"/>
      <c r="CG975" s="121"/>
      <c r="CH975" s="121"/>
      <c r="CI975" s="121"/>
      <c r="CJ975" s="121"/>
      <c r="CK975" s="121"/>
      <c r="CL975" s="121"/>
      <c r="CM975" s="121"/>
      <c r="CN975" s="121"/>
      <c r="CO975" s="121"/>
      <c r="CP975" s="121"/>
      <c r="CQ975" s="121"/>
      <c r="CR975" s="121"/>
    </row>
    <row r="976" spans="1:96" s="65" customFormat="1" ht="12.75" customHeight="1">
      <c r="B976" s="826"/>
      <c r="C976" s="827"/>
      <c r="D976" s="1708"/>
      <c r="E976" s="1709"/>
      <c r="F976" s="1709"/>
      <c r="G976" s="1709"/>
      <c r="H976" s="1709"/>
      <c r="I976" s="1709"/>
      <c r="J976" s="1709"/>
      <c r="K976" s="1709"/>
      <c r="L976" s="1709"/>
      <c r="M976" s="1709"/>
      <c r="N976" s="1709"/>
      <c r="O976" s="1709"/>
      <c r="P976" s="1709"/>
      <c r="Q976" s="1709"/>
      <c r="R976" s="1709"/>
      <c r="S976" s="1709"/>
      <c r="T976" s="1709"/>
      <c r="U976" s="1709"/>
      <c r="V976" s="1709"/>
      <c r="W976" s="1709"/>
      <c r="X976" s="1709"/>
      <c r="Y976" s="1710"/>
      <c r="Z976" s="824"/>
      <c r="AA976" s="824"/>
      <c r="AB976" s="824"/>
      <c r="AC976" s="828"/>
      <c r="AD976" s="1984"/>
      <c r="AE976" s="1985"/>
      <c r="AF976" s="1985"/>
      <c r="AG976" s="1985"/>
      <c r="AH976" s="1985"/>
      <c r="AI976" s="1985"/>
      <c r="AJ976" s="1985"/>
      <c r="AK976" s="1986"/>
      <c r="AL976" s="119"/>
      <c r="AT976" s="70"/>
      <c r="AU976" s="70"/>
      <c r="AV976" s="70"/>
      <c r="AW976" s="70"/>
      <c r="AX976" s="70"/>
      <c r="AY976" s="70"/>
      <c r="AZ976" s="70"/>
      <c r="BA976" s="70"/>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121"/>
      <c r="CR976" s="121"/>
    </row>
    <row r="977" spans="1:96" s="65" customFormat="1" ht="12.75" customHeight="1">
      <c r="B977" s="723"/>
      <c r="C977" s="720" t="s">
        <v>829</v>
      </c>
      <c r="D977" s="1702" t="s">
        <v>2193</v>
      </c>
      <c r="E977" s="1703"/>
      <c r="F977" s="1703"/>
      <c r="G977" s="1703"/>
      <c r="H977" s="1703"/>
      <c r="I977" s="1703"/>
      <c r="J977" s="1703"/>
      <c r="K977" s="1703"/>
      <c r="L977" s="1703"/>
      <c r="M977" s="1703"/>
      <c r="N977" s="1703"/>
      <c r="O977" s="1703"/>
      <c r="P977" s="1703"/>
      <c r="Q977" s="1703"/>
      <c r="R977" s="1703"/>
      <c r="S977" s="1703"/>
      <c r="T977" s="1703"/>
      <c r="U977" s="1703"/>
      <c r="V977" s="1703"/>
      <c r="W977" s="1703"/>
      <c r="X977" s="1703"/>
      <c r="Y977" s="1704"/>
      <c r="Z977" s="134"/>
      <c r="AA977" s="1964" t="s">
        <v>1093</v>
      </c>
      <c r="AB977" s="1965"/>
      <c r="AC977" s="142"/>
      <c r="AD977" s="1750">
        <f>ROUND(IF(AA977="yes",AD968*0.07,0),0)</f>
        <v>1914898</v>
      </c>
      <c r="AE977" s="1751"/>
      <c r="AF977" s="1751"/>
      <c r="AG977" s="1751"/>
      <c r="AH977" s="1751"/>
      <c r="AI977" s="1751"/>
      <c r="AJ977" s="1751"/>
      <c r="AK977" s="1752"/>
      <c r="AL977" s="119"/>
      <c r="AT977" s="70"/>
      <c r="AU977" s="70"/>
      <c r="AV977" s="70"/>
      <c r="AW977" s="70"/>
      <c r="AX977" s="70"/>
      <c r="AY977" s="70"/>
      <c r="AZ977" s="70"/>
      <c r="BA977" s="70"/>
      <c r="BO977" s="121"/>
      <c r="BP977" s="121"/>
      <c r="BQ977" s="121"/>
      <c r="BR977" s="121"/>
      <c r="BS977" s="121"/>
      <c r="BT977" s="121"/>
      <c r="BU977" s="121"/>
      <c r="BV977" s="121"/>
      <c r="BW977" s="121"/>
      <c r="BX977" s="121"/>
      <c r="BY977" s="121"/>
      <c r="BZ977" s="121"/>
      <c r="CA977" s="121"/>
      <c r="CB977" s="121"/>
      <c r="CC977" s="121"/>
      <c r="CD977" s="121"/>
      <c r="CE977" s="121"/>
      <c r="CF977" s="121"/>
      <c r="CG977" s="121"/>
      <c r="CH977" s="121"/>
      <c r="CI977" s="121"/>
      <c r="CJ977" s="121"/>
      <c r="CK977" s="121"/>
      <c r="CL977" s="121"/>
      <c r="CM977" s="121"/>
      <c r="CN977" s="121"/>
      <c r="CO977" s="121"/>
      <c r="CP977" s="121"/>
      <c r="CQ977" s="121"/>
      <c r="CR977" s="121"/>
    </row>
    <row r="978" spans="1:96" s="65" customFormat="1" ht="12.75" customHeight="1">
      <c r="B978" s="127"/>
      <c r="C978" s="724"/>
      <c r="D978" s="1711" t="s">
        <v>2194</v>
      </c>
      <c r="E978" s="1712"/>
      <c r="F978" s="1712"/>
      <c r="G978" s="1712"/>
      <c r="H978" s="1712"/>
      <c r="I978" s="1712"/>
      <c r="J978" s="1712"/>
      <c r="K978" s="1712"/>
      <c r="L978" s="1712"/>
      <c r="M978" s="1712"/>
      <c r="N978" s="1712"/>
      <c r="O978" s="1712"/>
      <c r="P978" s="1712"/>
      <c r="Q978" s="1712"/>
      <c r="R978" s="1712"/>
      <c r="S978" s="1712"/>
      <c r="T978" s="1712"/>
      <c r="U978" s="1712"/>
      <c r="V978" s="1712"/>
      <c r="W978" s="1712"/>
      <c r="X978" s="1712"/>
      <c r="Y978" s="1713"/>
      <c r="Z978" s="127"/>
      <c r="AA978" s="1721"/>
      <c r="AB978" s="1721"/>
      <c r="AC978" s="138"/>
      <c r="AD978" s="1753"/>
      <c r="AE978" s="1754"/>
      <c r="AF978" s="1754"/>
      <c r="AG978" s="1754"/>
      <c r="AH978" s="1754"/>
      <c r="AI978" s="1754"/>
      <c r="AJ978" s="1754"/>
      <c r="AK978" s="1755"/>
      <c r="AL978" s="119"/>
      <c r="AR978" s="31"/>
      <c r="AS978" s="31"/>
      <c r="AT978" s="70"/>
      <c r="AU978" s="70"/>
      <c r="AV978" s="70"/>
      <c r="AW978" s="70"/>
      <c r="AX978" s="70"/>
      <c r="AY978" s="70"/>
      <c r="AZ978" s="70"/>
      <c r="BA978" s="70"/>
      <c r="BO978" s="121"/>
      <c r="BP978" s="121"/>
      <c r="BQ978" s="121"/>
      <c r="BR978" s="121"/>
      <c r="BS978" s="121"/>
      <c r="BT978" s="121"/>
      <c r="BU978" s="121"/>
      <c r="BV978" s="121"/>
      <c r="BW978" s="121"/>
      <c r="BX978" s="121"/>
      <c r="BY978" s="121"/>
      <c r="BZ978" s="121"/>
      <c r="CA978" s="121"/>
      <c r="CB978" s="121"/>
      <c r="CC978" s="121"/>
      <c r="CD978" s="121"/>
      <c r="CE978" s="121"/>
      <c r="CF978" s="121"/>
      <c r="CG978" s="121"/>
      <c r="CH978" s="121"/>
      <c r="CI978" s="121"/>
      <c r="CJ978" s="121"/>
      <c r="CK978" s="121"/>
      <c r="CL978" s="121"/>
      <c r="CM978" s="121"/>
      <c r="CN978" s="121"/>
      <c r="CO978" s="121"/>
      <c r="CP978" s="121"/>
      <c r="CQ978" s="121"/>
      <c r="CR978" s="121"/>
    </row>
    <row r="979" spans="1:96" ht="12.75" customHeight="1">
      <c r="A979" s="65"/>
      <c r="B979" s="127"/>
      <c r="C979" s="724"/>
      <c r="D979" s="1714"/>
      <c r="E979" s="1712"/>
      <c r="F979" s="1712"/>
      <c r="G979" s="1712"/>
      <c r="H979" s="1712"/>
      <c r="I979" s="1712"/>
      <c r="J979" s="1712"/>
      <c r="K979" s="1712"/>
      <c r="L979" s="1712"/>
      <c r="M979" s="1712"/>
      <c r="N979" s="1712"/>
      <c r="O979" s="1712"/>
      <c r="P979" s="1712"/>
      <c r="Q979" s="1712"/>
      <c r="R979" s="1712"/>
      <c r="S979" s="1712"/>
      <c r="T979" s="1712"/>
      <c r="U979" s="1712"/>
      <c r="V979" s="1712"/>
      <c r="W979" s="1712"/>
      <c r="X979" s="1712"/>
      <c r="Y979" s="1713"/>
      <c r="Z979" s="127"/>
      <c r="AA979" s="129"/>
      <c r="AB979" s="129"/>
      <c r="AC979" s="138"/>
      <c r="AD979" s="1753"/>
      <c r="AE979" s="1754"/>
      <c r="AF979" s="1754"/>
      <c r="AG979" s="1754"/>
      <c r="AH979" s="1754"/>
      <c r="AI979" s="1754"/>
      <c r="AJ979" s="1754"/>
      <c r="AK979" s="1755"/>
      <c r="AL979" s="119"/>
      <c r="AM979" s="66"/>
      <c r="AN979" s="66"/>
      <c r="AO979" s="31"/>
      <c r="AP979" s="31"/>
      <c r="AQ979" s="31"/>
      <c r="AR979" s="31"/>
      <c r="AS979" s="31"/>
      <c r="AT979" s="70"/>
      <c r="AU979" s="70"/>
      <c r="AV979" s="70"/>
      <c r="AW979" s="70"/>
      <c r="AX979" s="70"/>
      <c r="AY979" s="70"/>
      <c r="AZ979" s="70"/>
      <c r="BA979" s="70"/>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65"/>
      <c r="B980" s="140"/>
      <c r="C980" s="722"/>
      <c r="D980" s="1715"/>
      <c r="E980" s="1700"/>
      <c r="F980" s="1700"/>
      <c r="G980" s="1700"/>
      <c r="H980" s="1700"/>
      <c r="I980" s="1700"/>
      <c r="J980" s="1700"/>
      <c r="K980" s="1700"/>
      <c r="L980" s="1700"/>
      <c r="M980" s="1700"/>
      <c r="N980" s="1700"/>
      <c r="O980" s="1700"/>
      <c r="P980" s="1700"/>
      <c r="Q980" s="1700"/>
      <c r="R980" s="1700"/>
      <c r="S980" s="1700"/>
      <c r="T980" s="1700"/>
      <c r="U980" s="1700"/>
      <c r="V980" s="1700"/>
      <c r="W980" s="1700"/>
      <c r="X980" s="1700"/>
      <c r="Y980" s="1701"/>
      <c r="Z980" s="132"/>
      <c r="AA980" s="16"/>
      <c r="AB980" s="16"/>
      <c r="AC980" s="133"/>
      <c r="AD980" s="1756"/>
      <c r="AE980" s="1757"/>
      <c r="AF980" s="1757"/>
      <c r="AG980" s="1757"/>
      <c r="AH980" s="1757"/>
      <c r="AI980" s="1757"/>
      <c r="AJ980" s="1757"/>
      <c r="AK980" s="1758"/>
      <c r="AL980" s="119"/>
      <c r="AM980" s="66"/>
      <c r="AN980" s="66"/>
      <c r="AO980" s="31"/>
      <c r="AP980" s="31"/>
      <c r="AQ980" s="31"/>
      <c r="AR980" s="31"/>
      <c r="AS980" s="31"/>
      <c r="AT980" s="70"/>
      <c r="AU980" s="70"/>
      <c r="AV980" s="70"/>
      <c r="AW980" s="70"/>
      <c r="AX980" s="70"/>
      <c r="AY980" s="70"/>
      <c r="AZ980" s="70"/>
      <c r="BA980" s="70"/>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65"/>
      <c r="B981" s="127"/>
      <c r="C981" s="128" t="s">
        <v>833</v>
      </c>
      <c r="D981" s="1716" t="s">
        <v>2195</v>
      </c>
      <c r="E981" s="1717"/>
      <c r="F981" s="1717"/>
      <c r="G981" s="1717"/>
      <c r="H981" s="1717"/>
      <c r="I981" s="1717"/>
      <c r="J981" s="1717"/>
      <c r="K981" s="1717"/>
      <c r="L981" s="1717"/>
      <c r="M981" s="1717"/>
      <c r="N981" s="1717"/>
      <c r="O981" s="1717"/>
      <c r="P981" s="1717"/>
      <c r="Q981" s="1717"/>
      <c r="R981" s="1717"/>
      <c r="S981" s="1717"/>
      <c r="T981" s="1717"/>
      <c r="U981" s="1717"/>
      <c r="V981" s="1717"/>
      <c r="W981" s="1717"/>
      <c r="X981" s="1717"/>
      <c r="Y981" s="1718"/>
      <c r="Z981" s="127"/>
      <c r="AA981" s="1990" t="s">
        <v>826</v>
      </c>
      <c r="AB981" s="1991"/>
      <c r="AC981" s="65"/>
      <c r="AD981" s="1750">
        <f>ROUND(IF(AA981="yes",AD968*0.02,0),0)</f>
        <v>0</v>
      </c>
      <c r="AE981" s="1751"/>
      <c r="AF981" s="1751"/>
      <c r="AG981" s="1751"/>
      <c r="AH981" s="1751"/>
      <c r="AI981" s="1751"/>
      <c r="AJ981" s="1751"/>
      <c r="AK981" s="1752"/>
      <c r="AL981" s="119"/>
      <c r="AM981" s="66"/>
      <c r="AN981" s="66"/>
      <c r="AO981" s="31"/>
      <c r="AP981" s="31"/>
      <c r="AQ981" s="31"/>
      <c r="AR981" s="31"/>
      <c r="AS981" s="31"/>
      <c r="AT981" s="70"/>
      <c r="AU981" s="70"/>
      <c r="AV981" s="70"/>
      <c r="AW981" s="70"/>
      <c r="AX981" s="70"/>
      <c r="AY981" s="70"/>
      <c r="AZ981" s="70"/>
      <c r="BA981" s="70"/>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65"/>
      <c r="B982" s="130"/>
      <c r="C982" s="131"/>
      <c r="D982" s="1450" t="s">
        <v>2196</v>
      </c>
      <c r="E982" s="1451"/>
      <c r="F982" s="1451"/>
      <c r="G982" s="1451"/>
      <c r="H982" s="1451"/>
      <c r="I982" s="1451"/>
      <c r="J982" s="1451"/>
      <c r="K982" s="1451"/>
      <c r="L982" s="1451"/>
      <c r="M982" s="1451"/>
      <c r="N982" s="1451"/>
      <c r="O982" s="1451"/>
      <c r="P982" s="1451"/>
      <c r="Q982" s="1451"/>
      <c r="R982" s="1451"/>
      <c r="S982" s="1451"/>
      <c r="T982" s="1451"/>
      <c r="U982" s="1451"/>
      <c r="V982" s="1451"/>
      <c r="W982" s="1451"/>
      <c r="X982" s="1451"/>
      <c r="Y982" s="1452"/>
      <c r="Z982" s="132"/>
      <c r="AA982" s="16"/>
      <c r="AB982" s="16"/>
      <c r="AC982" s="133"/>
      <c r="AD982" s="1756"/>
      <c r="AE982" s="1757"/>
      <c r="AF982" s="1757"/>
      <c r="AG982" s="1757"/>
      <c r="AH982" s="1757"/>
      <c r="AI982" s="1757"/>
      <c r="AJ982" s="1757"/>
      <c r="AK982" s="1758"/>
      <c r="AL982" s="11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65"/>
      <c r="B983" s="134"/>
      <c r="C983" s="135" t="s">
        <v>836</v>
      </c>
      <c r="D983" s="1716" t="s">
        <v>2197</v>
      </c>
      <c r="E983" s="1717"/>
      <c r="F983" s="1717"/>
      <c r="G983" s="1717"/>
      <c r="H983" s="1717"/>
      <c r="I983" s="1717"/>
      <c r="J983" s="1717"/>
      <c r="K983" s="1717"/>
      <c r="L983" s="1717"/>
      <c r="M983" s="1717"/>
      <c r="N983" s="1717"/>
      <c r="O983" s="1717"/>
      <c r="P983" s="1717"/>
      <c r="Q983" s="1717"/>
      <c r="R983" s="1717"/>
      <c r="S983" s="1717"/>
      <c r="T983" s="1717"/>
      <c r="U983" s="1717"/>
      <c r="V983" s="1717"/>
      <c r="W983" s="1717"/>
      <c r="X983" s="1717"/>
      <c r="Y983" s="1718"/>
      <c r="Z983" s="134"/>
      <c r="AA983" s="1964" t="s">
        <v>826</v>
      </c>
      <c r="AB983" s="1965"/>
      <c r="AC983" s="65"/>
      <c r="AD983" s="1750">
        <f>ROUND(IF(AND(AA983="yes",AE227&gt;0.999999999),AD968*0.02,0),0)</f>
        <v>0</v>
      </c>
      <c r="AE983" s="1751"/>
      <c r="AF983" s="1751"/>
      <c r="AG983" s="1751"/>
      <c r="AH983" s="1751"/>
      <c r="AI983" s="1751"/>
      <c r="AJ983" s="1751"/>
      <c r="AK983" s="1752"/>
      <c r="AL983" s="119"/>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65"/>
      <c r="B984" s="127"/>
      <c r="C984" s="128"/>
      <c r="D984" s="1711" t="s">
        <v>2198</v>
      </c>
      <c r="E984" s="1719"/>
      <c r="F984" s="1719"/>
      <c r="G984" s="1719"/>
      <c r="H984" s="1719"/>
      <c r="I984" s="1719"/>
      <c r="J984" s="1719"/>
      <c r="K984" s="1719"/>
      <c r="L984" s="1719"/>
      <c r="M984" s="1719"/>
      <c r="N984" s="1719"/>
      <c r="O984" s="1719"/>
      <c r="P984" s="1719"/>
      <c r="Q984" s="1719"/>
      <c r="R984" s="1719"/>
      <c r="S984" s="1719"/>
      <c r="T984" s="1719"/>
      <c r="U984" s="1719"/>
      <c r="V984" s="1719"/>
      <c r="W984" s="1719"/>
      <c r="X984" s="1719"/>
      <c r="Y984" s="1719"/>
      <c r="Z984" s="127"/>
      <c r="AA984" s="1721"/>
      <c r="AB984" s="1721"/>
      <c r="AC984" s="65"/>
      <c r="AD984" s="1753"/>
      <c r="AE984" s="1754"/>
      <c r="AF984" s="1754"/>
      <c r="AG984" s="1754"/>
      <c r="AH984" s="1754"/>
      <c r="AI984" s="1754"/>
      <c r="AJ984" s="1754"/>
      <c r="AK984" s="1755"/>
      <c r="AL984" s="119"/>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c r="A985" s="65"/>
      <c r="B985" s="130"/>
      <c r="C985" s="131"/>
      <c r="D985" s="1699"/>
      <c r="E985" s="1720"/>
      <c r="F985" s="1720"/>
      <c r="G985" s="1720"/>
      <c r="H985" s="1720"/>
      <c r="I985" s="1720"/>
      <c r="J985" s="1720"/>
      <c r="K985" s="1720"/>
      <c r="L985" s="1720"/>
      <c r="M985" s="1720"/>
      <c r="N985" s="1720"/>
      <c r="O985" s="1720"/>
      <c r="P985" s="1720"/>
      <c r="Q985" s="1720"/>
      <c r="R985" s="1720"/>
      <c r="S985" s="1720"/>
      <c r="T985" s="1720"/>
      <c r="U985" s="1720"/>
      <c r="V985" s="1720"/>
      <c r="W985" s="1720"/>
      <c r="X985" s="1720"/>
      <c r="Y985" s="1720"/>
      <c r="Z985" s="132"/>
      <c r="AA985" s="16"/>
      <c r="AB985" s="16"/>
      <c r="AC985" s="133"/>
      <c r="AD985" s="1756"/>
      <c r="AE985" s="1757"/>
      <c r="AF985" s="1757"/>
      <c r="AG985" s="1757"/>
      <c r="AH985" s="1757"/>
      <c r="AI985" s="1757"/>
      <c r="AJ985" s="1757"/>
      <c r="AK985" s="1758"/>
      <c r="AL985" s="11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c r="A986" s="65"/>
      <c r="B986" s="134"/>
      <c r="C986" s="135" t="s">
        <v>839</v>
      </c>
      <c r="D986" s="1716" t="s">
        <v>2199</v>
      </c>
      <c r="E986" s="1717"/>
      <c r="F986" s="1717"/>
      <c r="G986" s="1717"/>
      <c r="H986" s="1717"/>
      <c r="I986" s="1717"/>
      <c r="J986" s="1717"/>
      <c r="K986" s="1717"/>
      <c r="L986" s="1717"/>
      <c r="M986" s="1717"/>
      <c r="N986" s="1717"/>
      <c r="O986" s="1717"/>
      <c r="P986" s="1717"/>
      <c r="Q986" s="1717"/>
      <c r="R986" s="1717"/>
      <c r="S986" s="1717"/>
      <c r="T986" s="1717"/>
      <c r="U986" s="1717"/>
      <c r="V986" s="1717"/>
      <c r="W986" s="1717"/>
      <c r="X986" s="1717"/>
      <c r="Y986" s="1718"/>
      <c r="Z986" s="134"/>
      <c r="AA986" s="1964" t="s">
        <v>826</v>
      </c>
      <c r="AB986" s="1965"/>
      <c r="AC986" s="142"/>
      <c r="AD986" s="1750">
        <f>IF(AA986="yes",AD968*AN912,0)</f>
        <v>0</v>
      </c>
      <c r="AE986" s="1751"/>
      <c r="AF986" s="1751"/>
      <c r="AG986" s="1751"/>
      <c r="AH986" s="1751"/>
      <c r="AI986" s="1751"/>
      <c r="AJ986" s="1751"/>
      <c r="AK986" s="1752"/>
      <c r="AL986" s="119"/>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65"/>
      <c r="B987" s="127"/>
      <c r="C987" s="128"/>
      <c r="D987" s="1711" t="s">
        <v>2200</v>
      </c>
      <c r="E987" s="1719"/>
      <c r="F987" s="1719"/>
      <c r="G987" s="1719"/>
      <c r="H987" s="1719"/>
      <c r="I987" s="1719"/>
      <c r="J987" s="1719"/>
      <c r="K987" s="1719"/>
      <c r="L987" s="1719"/>
      <c r="M987" s="1719"/>
      <c r="N987" s="1719"/>
      <c r="O987" s="1719"/>
      <c r="P987" s="1719"/>
      <c r="Q987" s="1719"/>
      <c r="R987" s="1719"/>
      <c r="S987" s="1719"/>
      <c r="T987" s="1719"/>
      <c r="U987" s="1719"/>
      <c r="V987" s="1719"/>
      <c r="W987" s="1719"/>
      <c r="X987" s="1719"/>
      <c r="Y987" s="1722"/>
      <c r="Z987" s="127"/>
      <c r="AA987" s="129"/>
      <c r="AB987" s="129"/>
      <c r="AC987" s="138"/>
      <c r="AD987" s="1753"/>
      <c r="AE987" s="1754"/>
      <c r="AF987" s="1754"/>
      <c r="AG987" s="1754"/>
      <c r="AH987" s="1754"/>
      <c r="AI987" s="1754"/>
      <c r="AJ987" s="1754"/>
      <c r="AK987" s="1755"/>
      <c r="AL987" s="119"/>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65"/>
      <c r="B988" s="127"/>
      <c r="C988" s="128"/>
      <c r="D988" s="1711"/>
      <c r="E988" s="1719"/>
      <c r="F988" s="1719"/>
      <c r="G988" s="1719"/>
      <c r="H988" s="1719"/>
      <c r="I988" s="1719"/>
      <c r="J988" s="1719"/>
      <c r="K988" s="1719"/>
      <c r="L988" s="1719"/>
      <c r="M988" s="1719"/>
      <c r="N988" s="1719"/>
      <c r="O988" s="1719"/>
      <c r="P988" s="1719"/>
      <c r="Q988" s="1719"/>
      <c r="R988" s="1719"/>
      <c r="S988" s="1719"/>
      <c r="T988" s="1719"/>
      <c r="U988" s="1719"/>
      <c r="V988" s="1719"/>
      <c r="W988" s="1719"/>
      <c r="X988" s="1719"/>
      <c r="Y988" s="1722"/>
      <c r="Z988" s="127"/>
      <c r="AA988" s="129"/>
      <c r="AB988" s="129"/>
      <c r="AC988" s="138"/>
      <c r="AD988" s="1753"/>
      <c r="AE988" s="1754"/>
      <c r="AF988" s="1754"/>
      <c r="AG988" s="1754"/>
      <c r="AH988" s="1754"/>
      <c r="AI988" s="1754"/>
      <c r="AJ988" s="1754"/>
      <c r="AK988" s="1755"/>
      <c r="AL988" s="119"/>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65"/>
      <c r="B989" s="136"/>
      <c r="C989" s="137"/>
      <c r="D989" s="1699"/>
      <c r="E989" s="1720"/>
      <c r="F989" s="1720"/>
      <c r="G989" s="1720"/>
      <c r="H989" s="1720"/>
      <c r="I989" s="1720"/>
      <c r="J989" s="1720"/>
      <c r="K989" s="1720"/>
      <c r="L989" s="1720"/>
      <c r="M989" s="1720"/>
      <c r="N989" s="1720"/>
      <c r="O989" s="1720"/>
      <c r="P989" s="1720"/>
      <c r="Q989" s="1720"/>
      <c r="R989" s="1720"/>
      <c r="S989" s="1720"/>
      <c r="T989" s="1720"/>
      <c r="U989" s="1720"/>
      <c r="V989" s="1720"/>
      <c r="W989" s="1720"/>
      <c r="X989" s="1720"/>
      <c r="Y989" s="1723"/>
      <c r="Z989" s="132"/>
      <c r="AA989" s="16"/>
      <c r="AB989" s="16"/>
      <c r="AC989" s="133"/>
      <c r="AD989" s="1756"/>
      <c r="AE989" s="1757"/>
      <c r="AF989" s="1757"/>
      <c r="AG989" s="1757"/>
      <c r="AH989" s="1757"/>
      <c r="AI989" s="1757"/>
      <c r="AJ989" s="1757"/>
      <c r="AK989" s="1758"/>
      <c r="AL989" s="1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65"/>
      <c r="B990" s="134"/>
      <c r="C990" s="135" t="s">
        <v>844</v>
      </c>
      <c r="D990" s="1724" t="s">
        <v>2201</v>
      </c>
      <c r="E990" s="1725"/>
      <c r="F990" s="1725"/>
      <c r="G990" s="1725"/>
      <c r="H990" s="1725"/>
      <c r="I990" s="1725"/>
      <c r="J990" s="1725"/>
      <c r="K990" s="1725"/>
      <c r="L990" s="1725"/>
      <c r="M990" s="1725"/>
      <c r="N990" s="1725"/>
      <c r="O990" s="1725"/>
      <c r="P990" s="1725"/>
      <c r="Q990" s="1725"/>
      <c r="R990" s="1725"/>
      <c r="S990" s="1725"/>
      <c r="T990" s="1725"/>
      <c r="U990" s="1725"/>
      <c r="V990" s="1725"/>
      <c r="W990" s="1725"/>
      <c r="X990" s="1725"/>
      <c r="Y990" s="1726"/>
      <c r="Z990" s="127"/>
      <c r="AA990" s="1990" t="s">
        <v>826</v>
      </c>
      <c r="AB990" s="1991"/>
      <c r="AC990" s="65"/>
      <c r="AD990" s="2012"/>
      <c r="AE990" s="2013"/>
      <c r="AF990" s="2013"/>
      <c r="AG990" s="2013"/>
      <c r="AH990" s="2013"/>
      <c r="AI990" s="2013"/>
      <c r="AJ990" s="2013"/>
      <c r="AK990" s="2014"/>
      <c r="AL990" s="1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65"/>
      <c r="B991" s="136"/>
      <c r="C991" s="139"/>
      <c r="D991" s="1727"/>
      <c r="E991" s="1728"/>
      <c r="F991" s="1728"/>
      <c r="G991" s="1728"/>
      <c r="H991" s="1728"/>
      <c r="I991" s="1728"/>
      <c r="J991" s="1728"/>
      <c r="K991" s="1728"/>
      <c r="L991" s="1728"/>
      <c r="M991" s="1728"/>
      <c r="N991" s="1728"/>
      <c r="O991" s="1728"/>
      <c r="P991" s="1728"/>
      <c r="Q991" s="1728"/>
      <c r="R991" s="1728"/>
      <c r="S991" s="1728"/>
      <c r="T991" s="1728"/>
      <c r="U991" s="1728"/>
      <c r="V991" s="1728"/>
      <c r="W991" s="1728"/>
      <c r="X991" s="1728"/>
      <c r="Y991" s="1729"/>
      <c r="Z991" s="2042">
        <f>IF(AA990="yes","Please Select Type and Enter Amount:",0)</f>
        <v>0</v>
      </c>
      <c r="AA991" s="2043"/>
      <c r="AB991" s="2043"/>
      <c r="AC991" s="2044"/>
      <c r="AD991" s="2015"/>
      <c r="AE991" s="2016"/>
      <c r="AF991" s="2016"/>
      <c r="AG991" s="2016"/>
      <c r="AH991" s="2016"/>
      <c r="AI991" s="2016"/>
      <c r="AJ991" s="2016"/>
      <c r="AK991" s="2017"/>
      <c r="AL991" s="1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ht="12.75" customHeight="1">
      <c r="A992" s="65"/>
      <c r="B992" s="136"/>
      <c r="C992" s="139"/>
      <c r="D992" s="1711" t="s">
        <v>2202</v>
      </c>
      <c r="E992" s="1719"/>
      <c r="F992" s="1719"/>
      <c r="G992" s="1719"/>
      <c r="H992" s="1719"/>
      <c r="I992" s="1719"/>
      <c r="J992" s="1719"/>
      <c r="K992" s="1719"/>
      <c r="L992" s="1719"/>
      <c r="M992" s="1719"/>
      <c r="N992" s="1719"/>
      <c r="O992" s="1719"/>
      <c r="P992" s="1719"/>
      <c r="Q992" s="1719"/>
      <c r="R992" s="1719"/>
      <c r="S992" s="1719"/>
      <c r="T992" s="1719"/>
      <c r="U992" s="1719"/>
      <c r="V992" s="1719"/>
      <c r="W992" s="1719"/>
      <c r="X992" s="1719"/>
      <c r="Y992" s="1722"/>
      <c r="Z992" s="2042"/>
      <c r="AA992" s="2043"/>
      <c r="AB992" s="2043"/>
      <c r="AC992" s="2044"/>
      <c r="AD992" s="2015"/>
      <c r="AE992" s="2016"/>
      <c r="AF992" s="2016"/>
      <c r="AG992" s="2016"/>
      <c r="AH992" s="2016"/>
      <c r="AI992" s="2016"/>
      <c r="AJ992" s="2016"/>
      <c r="AK992" s="2017"/>
      <c r="AL992" s="119"/>
      <c r="AM992" s="75"/>
      <c r="AN992" s="75"/>
      <c r="AO992" s="75"/>
      <c r="AP992" s="75"/>
      <c r="AQ992" s="7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row>
    <row r="993" spans="1:96" ht="12.75" customHeight="1">
      <c r="A993" s="65"/>
      <c r="B993" s="136"/>
      <c r="C993" s="139"/>
      <c r="D993" s="1711"/>
      <c r="E993" s="1719"/>
      <c r="F993" s="1719"/>
      <c r="G993" s="1719"/>
      <c r="H993" s="1719"/>
      <c r="I993" s="1719"/>
      <c r="J993" s="1719"/>
      <c r="K993" s="1719"/>
      <c r="L993" s="1719"/>
      <c r="M993" s="1719"/>
      <c r="N993" s="1719"/>
      <c r="O993" s="1719"/>
      <c r="P993" s="1719"/>
      <c r="Q993" s="1719"/>
      <c r="R993" s="1719"/>
      <c r="S993" s="1719"/>
      <c r="T993" s="1719"/>
      <c r="U993" s="1719"/>
      <c r="V993" s="1719"/>
      <c r="W993" s="1719"/>
      <c r="X993" s="1719"/>
      <c r="Y993" s="1722"/>
      <c r="Z993" s="2042"/>
      <c r="AA993" s="2043"/>
      <c r="AB993" s="2043"/>
      <c r="AC993" s="2044"/>
      <c r="AD993" s="2015"/>
      <c r="AE993" s="2016"/>
      <c r="AF993" s="2016"/>
      <c r="AG993" s="2016"/>
      <c r="AH993" s="2016"/>
      <c r="AI993" s="2016"/>
      <c r="AJ993" s="2016"/>
      <c r="AK993" s="2017"/>
      <c r="AL993" s="119"/>
      <c r="AM993" s="75"/>
      <c r="AN993" s="75"/>
      <c r="AO993" s="75"/>
      <c r="AP993" s="75"/>
      <c r="AQ993" s="7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row>
    <row r="994" spans="1:96" ht="12.75">
      <c r="A994" s="65"/>
      <c r="B994" s="136"/>
      <c r="C994" s="139"/>
      <c r="D994" s="1711"/>
      <c r="E994" s="1719"/>
      <c r="F994" s="1719"/>
      <c r="G994" s="1719"/>
      <c r="H994" s="1719"/>
      <c r="I994" s="1719"/>
      <c r="J994" s="1719"/>
      <c r="K994" s="1719"/>
      <c r="L994" s="1719"/>
      <c r="M994" s="1719"/>
      <c r="N994" s="1719"/>
      <c r="O994" s="1719"/>
      <c r="P994" s="1719"/>
      <c r="Q994" s="1719"/>
      <c r="R994" s="1719"/>
      <c r="S994" s="1719"/>
      <c r="T994" s="1719"/>
      <c r="U994" s="1719"/>
      <c r="V994" s="1719"/>
      <c r="W994" s="1719"/>
      <c r="X994" s="1719"/>
      <c r="Y994" s="1722"/>
      <c r="Z994" s="2042"/>
      <c r="AA994" s="2043"/>
      <c r="AB994" s="2043"/>
      <c r="AC994" s="2044"/>
      <c r="AD994" s="2015"/>
      <c r="AE994" s="2016"/>
      <c r="AF994" s="2016"/>
      <c r="AG994" s="2016"/>
      <c r="AH994" s="2016"/>
      <c r="AI994" s="2016"/>
      <c r="AJ994" s="2016"/>
      <c r="AK994" s="2017"/>
      <c r="AL994" s="119"/>
      <c r="AM994" s="75"/>
      <c r="AN994" s="75"/>
      <c r="AO994" s="75"/>
      <c r="AP994" s="75"/>
      <c r="AQ994" s="75"/>
      <c r="AR994" s="75"/>
      <c r="AS994" s="75"/>
      <c r="AT994" s="75"/>
      <c r="AU994" s="75"/>
      <c r="AV994" s="75"/>
      <c r="AW994" s="75"/>
      <c r="AX994" s="75"/>
      <c r="AY994" s="75"/>
      <c r="AZ994" s="75"/>
      <c r="BA994" s="75"/>
      <c r="BB994" s="75"/>
      <c r="BC994" s="75"/>
      <c r="BD994" s="75"/>
      <c r="BE994" s="75"/>
      <c r="BF994" s="75"/>
      <c r="BG994" s="75"/>
      <c r="BH994" s="75"/>
      <c r="BI994" s="75"/>
      <c r="BJ994" s="75"/>
      <c r="BK994" s="75"/>
      <c r="BL994" s="75"/>
      <c r="BM994" s="75"/>
      <c r="BN994" s="75"/>
      <c r="BO994" s="75"/>
      <c r="BP994" s="75"/>
      <c r="BQ994" s="75"/>
      <c r="BR994" s="75"/>
      <c r="BS994" s="75"/>
      <c r="BT994" s="75"/>
      <c r="BU994" s="75"/>
      <c r="BV994" s="75"/>
      <c r="BW994" s="75"/>
      <c r="BX994" s="75"/>
      <c r="BY994" s="75"/>
      <c r="BZ994" s="75"/>
      <c r="CA994" s="75"/>
      <c r="CB994" s="75"/>
      <c r="CC994" s="75"/>
      <c r="CD994" s="75"/>
      <c r="CE994" s="75"/>
      <c r="CF994" s="75"/>
      <c r="CG994" s="75"/>
      <c r="CH994" s="75"/>
      <c r="CI994" s="75"/>
      <c r="CJ994" s="75"/>
      <c r="CK994" s="75"/>
      <c r="CL994" s="75"/>
      <c r="CM994" s="75"/>
      <c r="CN994" s="75"/>
      <c r="CO994" s="75"/>
      <c r="CP994" s="75"/>
      <c r="CQ994" s="75"/>
      <c r="CR994" s="75"/>
    </row>
    <row r="995" spans="1:96" s="44" customFormat="1" ht="12.75" customHeight="1">
      <c r="A995" s="65"/>
      <c r="B995" s="136"/>
      <c r="C995" s="139"/>
      <c r="D995" s="313" t="s">
        <v>86</v>
      </c>
      <c r="E995" s="152"/>
      <c r="F995" s="152"/>
      <c r="G995" s="316"/>
      <c r="H995" s="9"/>
      <c r="J995" s="2056" t="s">
        <v>748</v>
      </c>
      <c r="K995" s="2057"/>
      <c r="L995" s="2057"/>
      <c r="M995" s="2057"/>
      <c r="N995" s="2057"/>
      <c r="O995" s="2057"/>
      <c r="P995" s="2057"/>
      <c r="Q995" s="2058"/>
      <c r="Y995" s="1434"/>
      <c r="Z995" s="2045"/>
      <c r="AA995" s="2046"/>
      <c r="AB995" s="2046"/>
      <c r="AC995" s="2047"/>
      <c r="AD995" s="2018"/>
      <c r="AE995" s="2019"/>
      <c r="AF995" s="2019"/>
      <c r="AG995" s="2019"/>
      <c r="AH995" s="2019"/>
      <c r="AI995" s="2019"/>
      <c r="AJ995" s="2019"/>
      <c r="AK995" s="2020"/>
      <c r="AL995" s="119"/>
    </row>
    <row r="996" spans="1:96" ht="12.75" customHeight="1">
      <c r="A996" s="65"/>
      <c r="B996" s="134"/>
      <c r="C996" s="135" t="s">
        <v>157</v>
      </c>
      <c r="D996" s="1716" t="s">
        <v>2203</v>
      </c>
      <c r="E996" s="1717"/>
      <c r="F996" s="1717"/>
      <c r="G996" s="1717"/>
      <c r="H996" s="1717"/>
      <c r="I996" s="1717"/>
      <c r="J996" s="1717"/>
      <c r="K996" s="1717"/>
      <c r="L996" s="1717"/>
      <c r="M996" s="1717"/>
      <c r="N996" s="1717"/>
      <c r="O996" s="1717"/>
      <c r="P996" s="1717"/>
      <c r="Q996" s="1717"/>
      <c r="R996" s="1717"/>
      <c r="S996" s="1717"/>
      <c r="T996" s="1717"/>
      <c r="U996" s="1717"/>
      <c r="V996" s="1717"/>
      <c r="W996" s="1717"/>
      <c r="X996" s="1717"/>
      <c r="Y996" s="1718"/>
      <c r="Z996" s="127"/>
      <c r="AA996" s="1990" t="s">
        <v>826</v>
      </c>
      <c r="AB996" s="1991"/>
      <c r="AC996" s="65"/>
      <c r="AD996" s="2012"/>
      <c r="AE996" s="2013"/>
      <c r="AF996" s="2013"/>
      <c r="AG996" s="2013"/>
      <c r="AH996" s="2013"/>
      <c r="AI996" s="2013"/>
      <c r="AJ996" s="2013"/>
      <c r="AK996" s="2014"/>
      <c r="AL996" s="119"/>
    </row>
    <row r="997" spans="1:96" ht="12.75">
      <c r="A997" s="65"/>
      <c r="B997" s="127"/>
      <c r="C997" s="128"/>
      <c r="D997" s="1711" t="s">
        <v>2204</v>
      </c>
      <c r="E997" s="1719"/>
      <c r="F997" s="1719"/>
      <c r="G997" s="1719"/>
      <c r="H997" s="1719"/>
      <c r="I997" s="1719"/>
      <c r="J997" s="1719"/>
      <c r="K997" s="1719"/>
      <c r="L997" s="1719"/>
      <c r="M997" s="1719"/>
      <c r="N997" s="1719"/>
      <c r="O997" s="1719"/>
      <c r="P997" s="1719"/>
      <c r="Q997" s="1719"/>
      <c r="R997" s="1719"/>
      <c r="S997" s="1719"/>
      <c r="T997" s="1719"/>
      <c r="U997" s="1719"/>
      <c r="V997" s="1719"/>
      <c r="W997" s="1719"/>
      <c r="X997" s="1719"/>
      <c r="Y997" s="1722"/>
      <c r="Z997" s="1988">
        <f>IF(AA996="yes","Please Enter Amount:",0)</f>
        <v>0</v>
      </c>
      <c r="AA997" s="1989"/>
      <c r="AB997" s="1989"/>
      <c r="AC997" s="1989"/>
      <c r="AD997" s="2015"/>
      <c r="AE997" s="2016"/>
      <c r="AF997" s="2016"/>
      <c r="AG997" s="2016"/>
      <c r="AH997" s="2016"/>
      <c r="AI997" s="2016"/>
      <c r="AJ997" s="2016"/>
      <c r="AK997" s="2017"/>
      <c r="AL997" s="119"/>
    </row>
    <row r="998" spans="1:96" ht="12.75">
      <c r="A998" s="65"/>
      <c r="B998" s="127"/>
      <c r="C998" s="128"/>
      <c r="D998" s="1711"/>
      <c r="E998" s="1719"/>
      <c r="F998" s="1719"/>
      <c r="G998" s="1719"/>
      <c r="H998" s="1719"/>
      <c r="I998" s="1719"/>
      <c r="J998" s="1719"/>
      <c r="K998" s="1719"/>
      <c r="L998" s="1719"/>
      <c r="M998" s="1719"/>
      <c r="N998" s="1719"/>
      <c r="O998" s="1719"/>
      <c r="P998" s="1719"/>
      <c r="Q998" s="1719"/>
      <c r="R998" s="1719"/>
      <c r="S998" s="1719"/>
      <c r="T998" s="1719"/>
      <c r="U998" s="1719"/>
      <c r="V998" s="1719"/>
      <c r="W998" s="1719"/>
      <c r="X998" s="1719"/>
      <c r="Y998" s="1722"/>
      <c r="Z998" s="1988"/>
      <c r="AA998" s="1989"/>
      <c r="AB998" s="1989"/>
      <c r="AC998" s="1989"/>
      <c r="AD998" s="2015"/>
      <c r="AE998" s="2016"/>
      <c r="AF998" s="2016"/>
      <c r="AG998" s="2016"/>
      <c r="AH998" s="2016"/>
      <c r="AI998" s="2016"/>
      <c r="AJ998" s="2016"/>
      <c r="AK998" s="2017"/>
      <c r="AL998" s="119"/>
    </row>
    <row r="999" spans="1:96" ht="12.6" customHeight="1">
      <c r="A999" s="65"/>
      <c r="B999" s="140"/>
      <c r="C999" s="139"/>
      <c r="D999" s="1699"/>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3"/>
      <c r="Z999" s="1988"/>
      <c r="AA999" s="1989"/>
      <c r="AB999" s="1989"/>
      <c r="AC999" s="1989"/>
      <c r="AD999" s="2018"/>
      <c r="AE999" s="2019"/>
      <c r="AF999" s="2019"/>
      <c r="AG999" s="2019"/>
      <c r="AH999" s="2019"/>
      <c r="AI999" s="2019"/>
      <c r="AJ999" s="2019"/>
      <c r="AK999" s="2020"/>
      <c r="AL999" s="119"/>
    </row>
    <row r="1000" spans="1:96" ht="12.75" customHeight="1">
      <c r="A1000" s="65"/>
      <c r="B1000" s="134"/>
      <c r="C1000" s="135" t="s">
        <v>162</v>
      </c>
      <c r="D1000" s="1716" t="s">
        <v>2205</v>
      </c>
      <c r="E1000" s="1717"/>
      <c r="F1000" s="1717"/>
      <c r="G1000" s="1717"/>
      <c r="H1000" s="1717"/>
      <c r="I1000" s="1717"/>
      <c r="J1000" s="1717"/>
      <c r="K1000" s="1717"/>
      <c r="L1000" s="1717"/>
      <c r="M1000" s="1717"/>
      <c r="N1000" s="1717"/>
      <c r="O1000" s="1717"/>
      <c r="P1000" s="1717"/>
      <c r="Q1000" s="1717"/>
      <c r="R1000" s="1717"/>
      <c r="S1000" s="1717"/>
      <c r="T1000" s="1717"/>
      <c r="U1000" s="1717"/>
      <c r="V1000" s="1717"/>
      <c r="W1000" s="1717"/>
      <c r="X1000" s="1717"/>
      <c r="Y1000" s="1718"/>
      <c r="Z1000" s="134"/>
      <c r="AA1000" s="1964" t="s">
        <v>1093</v>
      </c>
      <c r="AB1000" s="1965"/>
      <c r="AC1000" s="141"/>
      <c r="AD1000" s="1750">
        <f>ROUND(IF(AA1000="yes",(AD968*0.1),0),0)</f>
        <v>2735569</v>
      </c>
      <c r="AE1000" s="1751"/>
      <c r="AF1000" s="1751"/>
      <c r="AG1000" s="1751"/>
      <c r="AH1000" s="1751"/>
      <c r="AI1000" s="1751"/>
      <c r="AJ1000" s="1751"/>
      <c r="AK1000" s="1752"/>
      <c r="AL1000" s="119"/>
    </row>
    <row r="1001" spans="1:96" ht="12.75" customHeight="1">
      <c r="A1001" s="65"/>
      <c r="B1001" s="127"/>
      <c r="C1001" s="128"/>
      <c r="D1001" s="1711" t="s">
        <v>2206</v>
      </c>
      <c r="E1001" s="1719"/>
      <c r="F1001" s="1719"/>
      <c r="G1001" s="1719"/>
      <c r="H1001" s="1719"/>
      <c r="I1001" s="1719"/>
      <c r="J1001" s="1719"/>
      <c r="K1001" s="1719"/>
      <c r="L1001" s="1719"/>
      <c r="M1001" s="1719"/>
      <c r="N1001" s="1719"/>
      <c r="O1001" s="1719"/>
      <c r="P1001" s="1719"/>
      <c r="Q1001" s="1719"/>
      <c r="R1001" s="1719"/>
      <c r="S1001" s="1719"/>
      <c r="T1001" s="1719"/>
      <c r="U1001" s="1719"/>
      <c r="V1001" s="1719"/>
      <c r="W1001" s="1719"/>
      <c r="X1001" s="1719"/>
      <c r="Y1001" s="1722"/>
      <c r="Z1001" s="127"/>
      <c r="AA1001" s="129"/>
      <c r="AB1001" s="129"/>
      <c r="AC1001" s="129"/>
      <c r="AD1001" s="1753"/>
      <c r="AE1001" s="1754"/>
      <c r="AF1001" s="1754"/>
      <c r="AG1001" s="1754"/>
      <c r="AH1001" s="1754"/>
      <c r="AI1001" s="1754"/>
      <c r="AJ1001" s="1754"/>
      <c r="AK1001" s="1755"/>
      <c r="AL1001" s="119"/>
    </row>
    <row r="1002" spans="1:96" ht="14.45" customHeight="1">
      <c r="A1002" s="65"/>
      <c r="B1002" s="127"/>
      <c r="C1002" s="128"/>
      <c r="D1002" s="1699"/>
      <c r="E1002" s="1720"/>
      <c r="F1002" s="1720"/>
      <c r="G1002" s="1720"/>
      <c r="H1002" s="1720"/>
      <c r="I1002" s="1720"/>
      <c r="J1002" s="1720"/>
      <c r="K1002" s="1720"/>
      <c r="L1002" s="1720"/>
      <c r="M1002" s="1720"/>
      <c r="N1002" s="1720"/>
      <c r="O1002" s="1720"/>
      <c r="P1002" s="1720"/>
      <c r="Q1002" s="1720"/>
      <c r="R1002" s="1720"/>
      <c r="S1002" s="1720"/>
      <c r="T1002" s="1720"/>
      <c r="U1002" s="1720"/>
      <c r="V1002" s="1720"/>
      <c r="W1002" s="1720"/>
      <c r="X1002" s="1720"/>
      <c r="Y1002" s="1723"/>
      <c r="Z1002" s="127"/>
      <c r="AA1002" s="129"/>
      <c r="AB1002" s="129"/>
      <c r="AC1002" s="129"/>
      <c r="AD1002" s="1756"/>
      <c r="AE1002" s="1757"/>
      <c r="AF1002" s="1757"/>
      <c r="AG1002" s="1757"/>
      <c r="AH1002" s="1757"/>
      <c r="AI1002" s="1757"/>
      <c r="AJ1002" s="1757"/>
      <c r="AK1002" s="1758"/>
      <c r="AL1002" s="119"/>
    </row>
    <row r="1003" spans="1:96" ht="12.75" customHeight="1">
      <c r="A1003" s="967"/>
      <c r="B1003" s="968"/>
      <c r="C1003" s="969" t="s">
        <v>165</v>
      </c>
      <c r="D1003" s="1716" t="s">
        <v>2207</v>
      </c>
      <c r="E1003" s="1717"/>
      <c r="F1003" s="1717"/>
      <c r="G1003" s="1717"/>
      <c r="H1003" s="1717"/>
      <c r="I1003" s="1717"/>
      <c r="J1003" s="1717"/>
      <c r="K1003" s="1717"/>
      <c r="L1003" s="1717"/>
      <c r="M1003" s="1717"/>
      <c r="N1003" s="1717"/>
      <c r="O1003" s="1717"/>
      <c r="P1003" s="1717"/>
      <c r="Q1003" s="1717"/>
      <c r="R1003" s="1717"/>
      <c r="S1003" s="1717"/>
      <c r="T1003" s="1717"/>
      <c r="U1003" s="1717"/>
      <c r="V1003" s="1717"/>
      <c r="W1003" s="1717"/>
      <c r="X1003" s="1717"/>
      <c r="Y1003" s="1718"/>
      <c r="Z1003" s="968"/>
      <c r="AA1003" s="2052" t="s">
        <v>826</v>
      </c>
      <c r="AB1003" s="2053"/>
      <c r="AC1003" s="970"/>
      <c r="AD1003" s="2030">
        <f>ROUND(IF(AA1003="yes",(AD968*0.1),0),0)</f>
        <v>0</v>
      </c>
      <c r="AE1003" s="2031"/>
      <c r="AF1003" s="2031"/>
      <c r="AG1003" s="2031"/>
      <c r="AH1003" s="2031"/>
      <c r="AI1003" s="2031"/>
      <c r="AJ1003" s="2031"/>
      <c r="AK1003" s="2032"/>
      <c r="AL1003" s="971"/>
    </row>
    <row r="1004" spans="1:96" ht="12.75" customHeight="1">
      <c r="A1004" s="967"/>
      <c r="B1004" s="972"/>
      <c r="C1004" s="973"/>
      <c r="D1004" s="1711" t="s">
        <v>2208</v>
      </c>
      <c r="E1004" s="1719"/>
      <c r="F1004" s="1719"/>
      <c r="G1004" s="1719"/>
      <c r="H1004" s="1719"/>
      <c r="I1004" s="1719"/>
      <c r="J1004" s="1719"/>
      <c r="K1004" s="1719"/>
      <c r="L1004" s="1719"/>
      <c r="M1004" s="1719"/>
      <c r="N1004" s="1719"/>
      <c r="O1004" s="1719"/>
      <c r="P1004" s="1719"/>
      <c r="Q1004" s="1719"/>
      <c r="R1004" s="1719"/>
      <c r="S1004" s="1719"/>
      <c r="T1004" s="1719"/>
      <c r="U1004" s="1719"/>
      <c r="V1004" s="1719"/>
      <c r="W1004" s="1719"/>
      <c r="X1004" s="1719"/>
      <c r="Y1004" s="1722"/>
      <c r="Z1004" s="972"/>
      <c r="AA1004" s="974"/>
      <c r="AB1004" s="974"/>
      <c r="AC1004" s="974"/>
      <c r="AD1004" s="2033"/>
      <c r="AE1004" s="2034"/>
      <c r="AF1004" s="2034"/>
      <c r="AG1004" s="2034"/>
      <c r="AH1004" s="2034"/>
      <c r="AI1004" s="2034"/>
      <c r="AJ1004" s="2034"/>
      <c r="AK1004" s="2035"/>
      <c r="AL1004" s="971"/>
    </row>
    <row r="1005" spans="1:96" ht="12.75" customHeight="1">
      <c r="A1005" s="967"/>
      <c r="B1005" s="972"/>
      <c r="C1005" s="973"/>
      <c r="D1005" s="1711"/>
      <c r="E1005" s="1719"/>
      <c r="F1005" s="1719"/>
      <c r="G1005" s="1719"/>
      <c r="H1005" s="1719"/>
      <c r="I1005" s="1719"/>
      <c r="J1005" s="1719"/>
      <c r="K1005" s="1719"/>
      <c r="L1005" s="1719"/>
      <c r="M1005" s="1719"/>
      <c r="N1005" s="1719"/>
      <c r="O1005" s="1719"/>
      <c r="P1005" s="1719"/>
      <c r="Q1005" s="1719"/>
      <c r="R1005" s="1719"/>
      <c r="S1005" s="1719"/>
      <c r="T1005" s="1719"/>
      <c r="U1005" s="1719"/>
      <c r="V1005" s="1719"/>
      <c r="W1005" s="1719"/>
      <c r="X1005" s="1719"/>
      <c r="Y1005" s="1722"/>
      <c r="Z1005" s="972"/>
      <c r="AA1005" s="974"/>
      <c r="AB1005" s="974"/>
      <c r="AC1005" s="974"/>
      <c r="AD1005" s="2033"/>
      <c r="AE1005" s="2034"/>
      <c r="AF1005" s="2034"/>
      <c r="AG1005" s="2034"/>
      <c r="AH1005" s="2034"/>
      <c r="AI1005" s="2034"/>
      <c r="AJ1005" s="2034"/>
      <c r="AK1005" s="2035"/>
      <c r="AL1005" s="971"/>
    </row>
    <row r="1006" spans="1:96" ht="12.75" customHeight="1">
      <c r="A1006" s="967"/>
      <c r="B1006" s="972"/>
      <c r="C1006" s="973"/>
      <c r="D1006" s="1711"/>
      <c r="E1006" s="1719"/>
      <c r="F1006" s="1719"/>
      <c r="G1006" s="1719"/>
      <c r="H1006" s="1719"/>
      <c r="I1006" s="1719"/>
      <c r="J1006" s="1719"/>
      <c r="K1006" s="1719"/>
      <c r="L1006" s="1719"/>
      <c r="M1006" s="1719"/>
      <c r="N1006" s="1719"/>
      <c r="O1006" s="1719"/>
      <c r="P1006" s="1719"/>
      <c r="Q1006" s="1719"/>
      <c r="R1006" s="1719"/>
      <c r="S1006" s="1719"/>
      <c r="T1006" s="1719"/>
      <c r="U1006" s="1719"/>
      <c r="V1006" s="1719"/>
      <c r="W1006" s="1719"/>
      <c r="X1006" s="1719"/>
      <c r="Y1006" s="1722"/>
      <c r="Z1006" s="972"/>
      <c r="AA1006" s="974"/>
      <c r="AB1006" s="974"/>
      <c r="AC1006" s="974"/>
      <c r="AD1006" s="2033"/>
      <c r="AE1006" s="2034"/>
      <c r="AF1006" s="2034"/>
      <c r="AG1006" s="2034"/>
      <c r="AH1006" s="2034"/>
      <c r="AI1006" s="2034"/>
      <c r="AJ1006" s="2034"/>
      <c r="AK1006" s="2035"/>
      <c r="AL1006" s="971"/>
    </row>
    <row r="1007" spans="1:96" ht="12.75">
      <c r="A1007" s="967"/>
      <c r="B1007" s="972"/>
      <c r="C1007" s="973"/>
      <c r="D1007" s="1699"/>
      <c r="E1007" s="1720"/>
      <c r="F1007" s="1720"/>
      <c r="G1007" s="1720"/>
      <c r="H1007" s="1720"/>
      <c r="I1007" s="1720"/>
      <c r="J1007" s="1720"/>
      <c r="K1007" s="1720"/>
      <c r="L1007" s="1720"/>
      <c r="M1007" s="1720"/>
      <c r="N1007" s="1720"/>
      <c r="O1007" s="1720"/>
      <c r="P1007" s="1720"/>
      <c r="Q1007" s="1720"/>
      <c r="R1007" s="1720"/>
      <c r="S1007" s="1720"/>
      <c r="T1007" s="1720"/>
      <c r="U1007" s="1720"/>
      <c r="V1007" s="1720"/>
      <c r="W1007" s="1720"/>
      <c r="X1007" s="1720"/>
      <c r="Y1007" s="1723"/>
      <c r="Z1007" s="972"/>
      <c r="AA1007" s="974"/>
      <c r="AB1007" s="974"/>
      <c r="AC1007" s="974"/>
      <c r="AD1007" s="2033"/>
      <c r="AE1007" s="2034"/>
      <c r="AF1007" s="2034"/>
      <c r="AG1007" s="2034"/>
      <c r="AH1007" s="2034"/>
      <c r="AI1007" s="2034"/>
      <c r="AJ1007" s="2034"/>
      <c r="AK1007" s="2035"/>
      <c r="AL1007" s="971"/>
    </row>
    <row r="1008" spans="1:96" ht="12.75" customHeight="1">
      <c r="A1008" s="65"/>
      <c r="B1008" s="134"/>
      <c r="C1008" s="371" t="s">
        <v>8</v>
      </c>
      <c r="D1008" s="2036" t="s">
        <v>1684</v>
      </c>
      <c r="E1008" s="2037"/>
      <c r="F1008" s="2037"/>
      <c r="G1008" s="2037"/>
      <c r="H1008" s="2037"/>
      <c r="I1008" s="2037"/>
      <c r="J1008" s="2037"/>
      <c r="K1008" s="2037"/>
      <c r="L1008" s="2037"/>
      <c r="M1008" s="2037"/>
      <c r="N1008" s="2037"/>
      <c r="O1008" s="2037"/>
      <c r="P1008" s="2037"/>
      <c r="Q1008" s="2037"/>
      <c r="R1008" s="2037"/>
      <c r="S1008" s="2037"/>
      <c r="T1008" s="2037"/>
      <c r="U1008" s="2037"/>
      <c r="V1008" s="2037"/>
      <c r="W1008" s="2037"/>
      <c r="X1008" s="2037"/>
      <c r="Y1008" s="2038"/>
      <c r="Z1008" s="134"/>
      <c r="AA1008" s="2054" t="str">
        <f>IF(X1010&gt;0,"Yes","No")</f>
        <v>Yes</v>
      </c>
      <c r="AB1008" s="2055"/>
      <c r="AC1008" s="142"/>
      <c r="AD1008" s="2021">
        <f>IF((X1010=0),0,AO925*AD968)</f>
        <v>7933150.6799999997</v>
      </c>
      <c r="AE1008" s="2022"/>
      <c r="AF1008" s="2022"/>
      <c r="AG1008" s="2022"/>
      <c r="AH1008" s="2022"/>
      <c r="AI1008" s="2022"/>
      <c r="AJ1008" s="2022"/>
      <c r="AK1008" s="2023"/>
      <c r="AL1008" s="119"/>
    </row>
    <row r="1009" spans="1:72" ht="12.75" customHeight="1">
      <c r="A1009" s="65"/>
      <c r="B1009" s="127"/>
      <c r="C1009" s="138"/>
      <c r="D1009" s="2039"/>
      <c r="E1009" s="2040"/>
      <c r="F1009" s="2040"/>
      <c r="G1009" s="2040"/>
      <c r="H1009" s="2040"/>
      <c r="I1009" s="2040"/>
      <c r="J1009" s="2040"/>
      <c r="K1009" s="2040"/>
      <c r="L1009" s="2040"/>
      <c r="M1009" s="2040"/>
      <c r="N1009" s="2040"/>
      <c r="O1009" s="2040"/>
      <c r="P1009" s="2040"/>
      <c r="Q1009" s="2040"/>
      <c r="R1009" s="2040"/>
      <c r="S1009" s="2040"/>
      <c r="T1009" s="2040"/>
      <c r="U1009" s="2040"/>
      <c r="V1009" s="2040"/>
      <c r="W1009" s="2040"/>
      <c r="X1009" s="2040"/>
      <c r="Y1009" s="2041"/>
      <c r="Z1009" s="2042"/>
      <c r="AA1009" s="2043"/>
      <c r="AB1009" s="2043"/>
      <c r="AC1009" s="2044"/>
      <c r="AD1009" s="2024"/>
      <c r="AE1009" s="2025"/>
      <c r="AF1009" s="2025"/>
      <c r="AG1009" s="2025"/>
      <c r="AH1009" s="2025"/>
      <c r="AI1009" s="2025"/>
      <c r="AJ1009" s="2025"/>
      <c r="AK1009" s="2026"/>
      <c r="AL1009" s="119"/>
    </row>
    <row r="1010" spans="1:72" ht="12.75">
      <c r="A1010" s="65"/>
      <c r="B1010" s="132"/>
      <c r="C1010" s="133"/>
      <c r="D1010" s="372" t="s">
        <v>1418</v>
      </c>
      <c r="E1010" s="373"/>
      <c r="F1010" s="373"/>
      <c r="G1010" s="373"/>
      <c r="H1010" s="118"/>
      <c r="I1010" s="2048">
        <f>AM925</f>
        <v>58</v>
      </c>
      <c r="J1010" s="2049"/>
      <c r="K1010" s="65"/>
      <c r="L1010" s="118"/>
      <c r="M1010" s="373"/>
      <c r="N1010" s="373"/>
      <c r="O1010" s="373"/>
      <c r="P1010" s="373"/>
      <c r="Q1010" s="373"/>
      <c r="R1010" s="373"/>
      <c r="S1010" s="373"/>
      <c r="T1010" s="373"/>
      <c r="U1010" s="373"/>
      <c r="V1010" s="118"/>
      <c r="W1010" s="374" t="s">
        <v>1419</v>
      </c>
      <c r="X1010" s="2050">
        <f>AT635</f>
        <v>17</v>
      </c>
      <c r="Y1010" s="2051"/>
      <c r="Z1010" s="2045"/>
      <c r="AA1010" s="2046"/>
      <c r="AB1010" s="2046"/>
      <c r="AC1010" s="2047"/>
      <c r="AD1010" s="2027"/>
      <c r="AE1010" s="2028"/>
      <c r="AF1010" s="2028"/>
      <c r="AG1010" s="2028"/>
      <c r="AH1010" s="2028"/>
      <c r="AI1010" s="2028"/>
      <c r="AJ1010" s="2028"/>
      <c r="AK1010" s="2029"/>
      <c r="AL1010" s="119"/>
    </row>
    <row r="1011" spans="1:72" ht="12.75" customHeight="1">
      <c r="A1011" s="65"/>
      <c r="B1011" s="134"/>
      <c r="C1011" s="371" t="s">
        <v>1492</v>
      </c>
      <c r="D1011" s="2036" t="s">
        <v>1685</v>
      </c>
      <c r="E1011" s="2037"/>
      <c r="F1011" s="2037"/>
      <c r="G1011" s="2037"/>
      <c r="H1011" s="2037"/>
      <c r="I1011" s="2037"/>
      <c r="J1011" s="2037"/>
      <c r="K1011" s="2037"/>
      <c r="L1011" s="2037"/>
      <c r="M1011" s="2037"/>
      <c r="N1011" s="2037"/>
      <c r="O1011" s="2037"/>
      <c r="P1011" s="2037"/>
      <c r="Q1011" s="2037"/>
      <c r="R1011" s="2037"/>
      <c r="S1011" s="2037"/>
      <c r="T1011" s="2037"/>
      <c r="U1011" s="2037"/>
      <c r="V1011" s="2037"/>
      <c r="W1011" s="2037"/>
      <c r="X1011" s="2037"/>
      <c r="Y1011" s="2038"/>
      <c r="Z1011" s="127"/>
      <c r="AA1011" s="2054" t="str">
        <f>IF(X1013&gt;0,"Yes","No")</f>
        <v>Yes</v>
      </c>
      <c r="AB1011" s="2055"/>
      <c r="AC1011" s="138"/>
      <c r="AD1011" s="2021">
        <f>IF((X1013=0),0,(2*AO926)*AD968)</f>
        <v>30638375.040000003</v>
      </c>
      <c r="AE1011" s="2022"/>
      <c r="AF1011" s="2022"/>
      <c r="AG1011" s="2022"/>
      <c r="AH1011" s="2022"/>
      <c r="AI1011" s="2022"/>
      <c r="AJ1011" s="2022"/>
      <c r="AK1011" s="2023"/>
      <c r="AL1011" s="119"/>
    </row>
    <row r="1012" spans="1:72" ht="12.75" customHeight="1">
      <c r="A1012" s="65"/>
      <c r="B1012" s="127"/>
      <c r="C1012" s="138"/>
      <c r="D1012" s="2039"/>
      <c r="E1012" s="2040"/>
      <c r="F1012" s="2040"/>
      <c r="G1012" s="2040"/>
      <c r="H1012" s="2040"/>
      <c r="I1012" s="2040"/>
      <c r="J1012" s="2040"/>
      <c r="K1012" s="2040"/>
      <c r="L1012" s="2040"/>
      <c r="M1012" s="2040"/>
      <c r="N1012" s="2040"/>
      <c r="O1012" s="2040"/>
      <c r="P1012" s="2040"/>
      <c r="Q1012" s="2040"/>
      <c r="R1012" s="2040"/>
      <c r="S1012" s="2040"/>
      <c r="T1012" s="2040"/>
      <c r="U1012" s="2040"/>
      <c r="V1012" s="2040"/>
      <c r="W1012" s="2040"/>
      <c r="X1012" s="2040"/>
      <c r="Y1012" s="2041"/>
      <c r="Z1012" s="2042"/>
      <c r="AA1012" s="2043"/>
      <c r="AB1012" s="2043"/>
      <c r="AC1012" s="2044"/>
      <c r="AD1012" s="2024"/>
      <c r="AE1012" s="2025"/>
      <c r="AF1012" s="2025"/>
      <c r="AG1012" s="2025"/>
      <c r="AH1012" s="2025"/>
      <c r="AI1012" s="2025"/>
      <c r="AJ1012" s="2025"/>
      <c r="AK1012" s="2026"/>
      <c r="AL1012" s="119"/>
      <c r="AN1012" s="63" t="s">
        <v>1218</v>
      </c>
    </row>
    <row r="1013" spans="1:72" ht="12.75">
      <c r="A1013" s="65"/>
      <c r="B1013" s="132"/>
      <c r="C1013" s="133"/>
      <c r="D1013" s="372" t="s">
        <v>1418</v>
      </c>
      <c r="E1013" s="373"/>
      <c r="F1013" s="373"/>
      <c r="G1013" s="373"/>
      <c r="H1013" s="373"/>
      <c r="I1013" s="2048">
        <f>AM925</f>
        <v>58</v>
      </c>
      <c r="J1013" s="2049"/>
      <c r="K1013" s="65"/>
      <c r="L1013" s="373"/>
      <c r="M1013" s="373"/>
      <c r="N1013" s="373"/>
      <c r="O1013" s="373"/>
      <c r="P1013" s="373"/>
      <c r="Q1013" s="373"/>
      <c r="R1013" s="373"/>
      <c r="S1013" s="373"/>
      <c r="T1013" s="373"/>
      <c r="U1013" s="373"/>
      <c r="V1013" s="373"/>
      <c r="W1013" s="374" t="s">
        <v>1420</v>
      </c>
      <c r="X1013" s="2050">
        <f>AX635</f>
        <v>33</v>
      </c>
      <c r="Y1013" s="2051"/>
      <c r="Z1013" s="2045"/>
      <c r="AA1013" s="2046"/>
      <c r="AB1013" s="2046"/>
      <c r="AC1013" s="2047"/>
      <c r="AD1013" s="2027"/>
      <c r="AE1013" s="2028"/>
      <c r="AF1013" s="2028"/>
      <c r="AG1013" s="2028"/>
      <c r="AH1013" s="2028"/>
      <c r="AI1013" s="2028"/>
      <c r="AJ1013" s="2028"/>
      <c r="AK1013" s="2029"/>
      <c r="AL1013" s="119"/>
      <c r="AN1013" s="106" t="s">
        <v>1902</v>
      </c>
    </row>
    <row r="1014" spans="1:72" ht="12.75" customHeight="1">
      <c r="A1014" s="65"/>
      <c r="B1014" s="314"/>
      <c r="C1014" s="315"/>
      <c r="D1014" s="2059" t="s">
        <v>866</v>
      </c>
      <c r="E1014" s="2059"/>
      <c r="F1014" s="2059"/>
      <c r="G1014" s="2059"/>
      <c r="H1014" s="2059"/>
      <c r="I1014" s="2059"/>
      <c r="J1014" s="2059"/>
      <c r="K1014" s="2059"/>
      <c r="L1014" s="2059"/>
      <c r="M1014" s="2059"/>
      <c r="N1014" s="2059"/>
      <c r="O1014" s="2059"/>
      <c r="P1014" s="2059"/>
      <c r="Q1014" s="2059"/>
      <c r="R1014" s="2059"/>
      <c r="S1014" s="2059"/>
      <c r="T1014" s="2059"/>
      <c r="U1014" s="2059"/>
      <c r="V1014" s="2059"/>
      <c r="W1014" s="2059"/>
      <c r="X1014" s="2059"/>
      <c r="Y1014" s="2059"/>
      <c r="Z1014" s="2059"/>
      <c r="AA1014" s="2059"/>
      <c r="AB1014" s="2059"/>
      <c r="AC1014" s="2060"/>
      <c r="AD1014" s="2006">
        <f>SUM(AD968:AK1013)</f>
        <v>76048822.719999999</v>
      </c>
      <c r="AE1014" s="2007"/>
      <c r="AF1014" s="2007"/>
      <c r="AG1014" s="2007"/>
      <c r="AH1014" s="2007"/>
      <c r="AI1014" s="2007"/>
      <c r="AJ1014" s="2007"/>
      <c r="AK1014" s="2008"/>
      <c r="AL1014" s="119"/>
      <c r="AN1014" s="76" t="s">
        <v>1904</v>
      </c>
      <c r="AV1014" s="1166">
        <f>$AG$437-$AG$438</f>
        <v>59</v>
      </c>
    </row>
    <row r="1015" spans="1:72" ht="12.75" customHeight="1">
      <c r="A1015" s="65"/>
      <c r="B1015" s="129"/>
      <c r="C1015" s="598"/>
      <c r="D1015" s="599"/>
      <c r="E1015" s="599"/>
      <c r="F1015" s="599"/>
      <c r="G1015" s="599"/>
      <c r="H1015" s="599"/>
      <c r="I1015" s="599"/>
      <c r="J1015" s="599"/>
      <c r="K1015" s="599"/>
      <c r="L1015" s="599"/>
      <c r="M1015" s="599"/>
      <c r="N1015" s="599"/>
      <c r="O1015" s="599"/>
      <c r="P1015" s="599"/>
      <c r="Q1015" s="599"/>
      <c r="R1015" s="599"/>
      <c r="S1015" s="599"/>
      <c r="T1015" s="600"/>
      <c r="U1015" s="600"/>
      <c r="V1015" s="600"/>
      <c r="W1015" s="600"/>
      <c r="X1015" s="600"/>
      <c r="Y1015" s="600"/>
      <c r="Z1015" s="600"/>
      <c r="AA1015" s="600"/>
      <c r="AB1015" s="600"/>
      <c r="AC1015" s="600"/>
      <c r="AD1015" s="601"/>
      <c r="AE1015" s="601"/>
      <c r="AF1015" s="601"/>
      <c r="AG1015" s="601"/>
      <c r="AH1015" s="601"/>
      <c r="AI1015" s="601"/>
      <c r="AJ1015" s="601"/>
      <c r="AK1015" s="601"/>
      <c r="AL1015" s="119"/>
      <c r="AN1015" s="9" t="s">
        <v>1905</v>
      </c>
      <c r="AV1015" s="1166">
        <v>100</v>
      </c>
    </row>
    <row r="1016" spans="1:72" ht="12.75" customHeight="1">
      <c r="A1016" s="65"/>
      <c r="B1016" s="129"/>
      <c r="C1016" s="598"/>
      <c r="D1016" s="604" t="s">
        <v>1218</v>
      </c>
      <c r="E1016" s="599"/>
      <c r="F1016" s="599"/>
      <c r="G1016" s="599"/>
      <c r="H1016" s="599"/>
      <c r="I1016" s="599"/>
      <c r="J1016" s="599"/>
      <c r="K1016" s="599"/>
      <c r="L1016" s="599"/>
      <c r="M1016" s="599"/>
      <c r="N1016" s="599"/>
      <c r="O1016" s="599"/>
      <c r="P1016" s="599"/>
      <c r="Q1016" s="599"/>
      <c r="R1016" s="599"/>
      <c r="S1016" s="599"/>
      <c r="T1016" s="599"/>
      <c r="U1016" s="599"/>
      <c r="V1016" s="599"/>
      <c r="W1016" s="599"/>
      <c r="X1016" s="599"/>
      <c r="Y1016" s="599"/>
      <c r="Z1016" s="599"/>
      <c r="AA1016" s="599"/>
      <c r="AB1016" s="599"/>
      <c r="AC1016" s="599"/>
      <c r="AD1016" s="602"/>
      <c r="AE1016" s="602"/>
      <c r="AF1016" s="602"/>
      <c r="AG1016" s="602"/>
      <c r="AH1016" s="602"/>
      <c r="AI1016" s="602"/>
      <c r="AJ1016" s="602"/>
      <c r="AK1016" s="602"/>
      <c r="AL1016" s="119"/>
      <c r="AN1016" s="9" t="s">
        <v>1903</v>
      </c>
      <c r="AV1016" s="1168">
        <f>MAX($AV$1014-$AV$1015,0)</f>
        <v>0</v>
      </c>
      <c r="AZ1016" s="76"/>
      <c r="BA1016" s="76"/>
      <c r="BB1016" s="1164"/>
      <c r="BC1016" s="1164"/>
      <c r="BD1016" s="1164"/>
      <c r="BE1016" s="1695"/>
      <c r="BF1016" s="1695"/>
      <c r="BG1016" s="1695"/>
      <c r="BH1016" s="1695"/>
      <c r="BI1016" s="175"/>
      <c r="BJ1016" s="1696"/>
      <c r="BK1016" s="1696"/>
      <c r="BL1016" s="1696"/>
      <c r="BM1016" s="1696"/>
      <c r="BN1016" s="1696"/>
      <c r="BO1016" s="1165"/>
      <c r="BP1016" s="1697"/>
      <c r="BQ1016" s="1697"/>
      <c r="BR1016" s="1697"/>
      <c r="BS1016" s="1697"/>
      <c r="BT1016" s="1697"/>
    </row>
    <row r="1017" spans="1:72" ht="12.75" customHeight="1">
      <c r="A1017" s="65"/>
      <c r="B1017" s="129"/>
      <c r="C1017" s="598"/>
      <c r="D1017" s="607" t="s">
        <v>1212</v>
      </c>
      <c r="E1017" s="603"/>
      <c r="F1017" s="603"/>
      <c r="G1017" s="603"/>
      <c r="H1017" s="603"/>
      <c r="I1017" s="603"/>
      <c r="J1017" s="603"/>
      <c r="K1017" s="603"/>
      <c r="L1017" s="603"/>
      <c r="M1017" s="603"/>
      <c r="N1017" s="603"/>
      <c r="O1017" s="603"/>
      <c r="P1017" s="603"/>
      <c r="Q1017" s="603"/>
      <c r="R1017" s="603"/>
      <c r="S1017" s="603"/>
      <c r="T1017" s="603"/>
      <c r="U1017" s="603"/>
      <c r="V1017" s="603"/>
      <c r="W1017" s="603"/>
      <c r="X1017" s="1992">
        <f ca="1">'Sources and Uses Budget'!S107+'Sources and Uses Budget'!T107</f>
        <v>46591690.129575044</v>
      </c>
      <c r="Y1017" s="1992"/>
      <c r="Z1017" s="1992"/>
      <c r="AA1017" s="1992"/>
      <c r="AB1017" s="1992"/>
      <c r="AC1017" s="1992"/>
      <c r="AD1017" s="602"/>
      <c r="AE1017" s="602"/>
      <c r="AF1017" s="602"/>
      <c r="AG1017" s="602"/>
      <c r="AH1017" s="602"/>
      <c r="AI1017" s="602"/>
      <c r="AJ1017" s="602"/>
      <c r="AK1017" s="602"/>
      <c r="AL1017" s="119"/>
      <c r="AN1017" s="9" t="s">
        <v>1906</v>
      </c>
      <c r="AV1017" s="1167">
        <v>10000</v>
      </c>
    </row>
    <row r="1018" spans="1:72" ht="12.75" customHeight="1">
      <c r="A1018" s="65"/>
      <c r="B1018" s="129"/>
      <c r="C1018" s="598"/>
      <c r="D1018" s="607"/>
      <c r="E1018" s="607" t="s">
        <v>1216</v>
      </c>
      <c r="F1018" s="603"/>
      <c r="G1018" s="603"/>
      <c r="H1018" s="603"/>
      <c r="I1018" s="603"/>
      <c r="J1018" s="603"/>
      <c r="K1018" s="603"/>
      <c r="L1018" s="603"/>
      <c r="M1018" s="603"/>
      <c r="N1018" s="603"/>
      <c r="O1018" s="603"/>
      <c r="P1018" s="603"/>
      <c r="Q1018" s="603"/>
      <c r="R1018" s="603"/>
      <c r="S1018" s="603"/>
      <c r="T1018" s="603"/>
      <c r="U1018" s="603"/>
      <c r="V1018" s="603"/>
      <c r="W1018" s="603"/>
      <c r="X1018" s="1993">
        <f ca="1">(X1017-AV1022)/(AD1014-AD1008-AD1011)</f>
        <v>1.2031734873935829</v>
      </c>
      <c r="Y1018" s="1994"/>
      <c r="Z1018" s="1994"/>
      <c r="AA1018" s="1994"/>
      <c r="AB1018" s="1994"/>
      <c r="AC1018" s="1995"/>
      <c r="AD1018" s="602"/>
      <c r="AE1018" s="602"/>
      <c r="AF1018" s="602"/>
      <c r="AG1018" s="602"/>
      <c r="AH1018" s="602"/>
      <c r="AI1018" s="602"/>
      <c r="AJ1018" s="602"/>
      <c r="AK1018" s="602"/>
      <c r="AL1018" s="119"/>
      <c r="AN1018" s="9" t="s">
        <v>1907</v>
      </c>
      <c r="AV1018" s="1167">
        <f>$AV$1016*$AV$1017</f>
        <v>0</v>
      </c>
    </row>
    <row r="1019" spans="1:72" ht="12.75" customHeight="1">
      <c r="A1019" s="65"/>
      <c r="B1019" s="129"/>
      <c r="C1019" s="598"/>
      <c r="D1019" s="1987" t="str">
        <f ca="1">IF(X1018&gt;=1.3,"Based on information presented in this application, this project is designated as high cost under TCAC Regulation Section 10325(d). Include in Tab 2 an explanation of the project's high cost features, and why awarding credits is sound public policy."," ")</f>
        <v xml:space="preserve"> </v>
      </c>
      <c r="E1019" s="1987"/>
      <c r="F1019" s="1987"/>
      <c r="G1019" s="1987"/>
      <c r="H1019" s="1987"/>
      <c r="I1019" s="1987"/>
      <c r="J1019" s="1987"/>
      <c r="K1019" s="1987"/>
      <c r="L1019" s="1987"/>
      <c r="M1019" s="1987"/>
      <c r="N1019" s="1987"/>
      <c r="O1019" s="1987"/>
      <c r="P1019" s="1987"/>
      <c r="Q1019" s="1987"/>
      <c r="R1019" s="1987"/>
      <c r="S1019" s="1987"/>
      <c r="T1019" s="1987"/>
      <c r="U1019" s="1987"/>
      <c r="V1019" s="1987"/>
      <c r="W1019" s="1987"/>
      <c r="X1019" s="1987"/>
      <c r="Y1019" s="1987"/>
      <c r="Z1019" s="1987"/>
      <c r="AA1019" s="1987"/>
      <c r="AB1019" s="1987"/>
      <c r="AC1019" s="1987"/>
      <c r="AD1019" s="1987"/>
      <c r="AE1019" s="1987"/>
      <c r="AF1019" s="1987"/>
      <c r="AG1019" s="1987"/>
      <c r="AH1019" s="1987"/>
      <c r="AI1019" s="1987"/>
      <c r="AJ1019" s="1987"/>
      <c r="AK1019" s="1987"/>
      <c r="AL1019" s="119"/>
      <c r="AN1019" s="9" t="s">
        <v>1898</v>
      </c>
      <c r="AV1019" s="1167">
        <v>2500000</v>
      </c>
    </row>
    <row r="1020" spans="1:72" ht="12.75" customHeight="1">
      <c r="A1020" s="65"/>
      <c r="B1020" s="129"/>
      <c r="C1020" s="598"/>
      <c r="D1020" s="1987"/>
      <c r="E1020" s="1987"/>
      <c r="F1020" s="1987"/>
      <c r="G1020" s="1987"/>
      <c r="H1020" s="1987"/>
      <c r="I1020" s="1987"/>
      <c r="J1020" s="1987"/>
      <c r="K1020" s="1987"/>
      <c r="L1020" s="1987"/>
      <c r="M1020" s="1987"/>
      <c r="N1020" s="1987"/>
      <c r="O1020" s="1987"/>
      <c r="P1020" s="1987"/>
      <c r="Q1020" s="1987"/>
      <c r="R1020" s="1987"/>
      <c r="S1020" s="1987"/>
      <c r="T1020" s="1987"/>
      <c r="U1020" s="1987"/>
      <c r="V1020" s="1987"/>
      <c r="W1020" s="1987"/>
      <c r="X1020" s="1987"/>
      <c r="Y1020" s="1987"/>
      <c r="Z1020" s="1987"/>
      <c r="AA1020" s="1987"/>
      <c r="AB1020" s="1987"/>
      <c r="AC1020" s="1987"/>
      <c r="AD1020" s="1987"/>
      <c r="AE1020" s="1987"/>
      <c r="AF1020" s="1987"/>
      <c r="AG1020" s="1987"/>
      <c r="AH1020" s="1987"/>
      <c r="AI1020" s="1987"/>
      <c r="AJ1020" s="1987"/>
      <c r="AK1020" s="1987"/>
      <c r="AL1020" s="119"/>
      <c r="AN1020" s="9" t="s">
        <v>1899</v>
      </c>
      <c r="AV1020" s="1167">
        <f>$AV$1019+$AV$1018</f>
        <v>2500000</v>
      </c>
    </row>
    <row r="1021" spans="1:72" ht="12.75" customHeight="1">
      <c r="A1021" s="65"/>
      <c r="B1021" s="129"/>
      <c r="C1021" s="598"/>
      <c r="D1021" s="1987"/>
      <c r="E1021" s="1987"/>
      <c r="F1021" s="1987"/>
      <c r="G1021" s="1987"/>
      <c r="H1021" s="1987"/>
      <c r="I1021" s="1987"/>
      <c r="J1021" s="1987"/>
      <c r="K1021" s="1987"/>
      <c r="L1021" s="1987"/>
      <c r="M1021" s="1987"/>
      <c r="N1021" s="1987"/>
      <c r="O1021" s="1987"/>
      <c r="P1021" s="1987"/>
      <c r="Q1021" s="1987"/>
      <c r="R1021" s="1987"/>
      <c r="S1021" s="1987"/>
      <c r="T1021" s="1987"/>
      <c r="U1021" s="1987"/>
      <c r="V1021" s="1987"/>
      <c r="W1021" s="1987"/>
      <c r="X1021" s="1987"/>
      <c r="Y1021" s="1987"/>
      <c r="Z1021" s="1987"/>
      <c r="AA1021" s="1987"/>
      <c r="AB1021" s="1987"/>
      <c r="AC1021" s="1987"/>
      <c r="AD1021" s="1987"/>
      <c r="AE1021" s="1987"/>
      <c r="AF1021" s="1987"/>
      <c r="AG1021" s="1987"/>
      <c r="AH1021" s="1987"/>
      <c r="AI1021" s="1987"/>
      <c r="AJ1021" s="1987"/>
      <c r="AK1021" s="1987"/>
      <c r="AL1021" s="119"/>
      <c r="AN1021" s="9" t="s">
        <v>1900</v>
      </c>
      <c r="AV1021" s="1167">
        <f>'Sources and Uses Budget'!$S$104+'Sources and Uses Budget'!$T$104</f>
        <v>4000000</v>
      </c>
    </row>
    <row r="1022" spans="1:72" ht="12.75" customHeight="1">
      <c r="A1022" s="65"/>
      <c r="B1022" s="2061" t="str">
        <f>IF(ISERROR(IF(AO909&gt;0.39,"If items (a)-(d) and (h) are selected, the total of these boosts cannot exceed 39% percentage of the Unadjusted Threshold Basis Limit","")),"",IF(AO909&gt;0.39,"If items (a)-(d) and (h) are selected, the total of these boosts cannot exceed 39% percentage of the Unadjusted Threshold Basis Limit",""))</f>
        <v/>
      </c>
      <c r="C1022" s="2061"/>
      <c r="D1022" s="2061"/>
      <c r="E1022" s="2061"/>
      <c r="F1022" s="2061"/>
      <c r="G1022" s="2061"/>
      <c r="H1022" s="2061"/>
      <c r="I1022" s="2061"/>
      <c r="J1022" s="2061"/>
      <c r="K1022" s="2061"/>
      <c r="L1022" s="2061"/>
      <c r="M1022" s="2061"/>
      <c r="N1022" s="2061"/>
      <c r="O1022" s="2061"/>
      <c r="P1022" s="2061"/>
      <c r="Q1022" s="2061"/>
      <c r="R1022" s="2061"/>
      <c r="S1022" s="2061"/>
      <c r="T1022" s="2061"/>
      <c r="U1022" s="2061"/>
      <c r="V1022" s="2061"/>
      <c r="W1022" s="2061"/>
      <c r="X1022" s="2061"/>
      <c r="Y1022" s="2061"/>
      <c r="Z1022" s="2061"/>
      <c r="AA1022" s="2061"/>
      <c r="AB1022" s="2061"/>
      <c r="AC1022" s="2061"/>
      <c r="AD1022" s="2061"/>
      <c r="AE1022" s="2061"/>
      <c r="AF1022" s="2061"/>
      <c r="AG1022" s="2061"/>
      <c r="AH1022" s="2061"/>
      <c r="AI1022" s="2061"/>
      <c r="AJ1022" s="2061"/>
      <c r="AK1022" s="2061"/>
      <c r="AL1022" s="793"/>
      <c r="AN1022" s="9" t="s">
        <v>1901</v>
      </c>
      <c r="AV1022" s="1169">
        <f>MAX($AV$1021-$AV$1020,0)</f>
        <v>1500000</v>
      </c>
    </row>
    <row r="1023" spans="1:72" ht="12.75" customHeight="1">
      <c r="A1023" s="65"/>
      <c r="B1023" s="2061"/>
      <c r="C1023" s="2061"/>
      <c r="D1023" s="2061"/>
      <c r="E1023" s="2061"/>
      <c r="F1023" s="2061"/>
      <c r="G1023" s="2061"/>
      <c r="H1023" s="2061"/>
      <c r="I1023" s="2061"/>
      <c r="J1023" s="2061"/>
      <c r="K1023" s="2061"/>
      <c r="L1023" s="2061"/>
      <c r="M1023" s="2061"/>
      <c r="N1023" s="2061"/>
      <c r="O1023" s="2061"/>
      <c r="P1023" s="2061"/>
      <c r="Q1023" s="2061"/>
      <c r="R1023" s="2061"/>
      <c r="S1023" s="2061"/>
      <c r="T1023" s="2061"/>
      <c r="U1023" s="2061"/>
      <c r="V1023" s="2061"/>
      <c r="W1023" s="2061"/>
      <c r="X1023" s="2061"/>
      <c r="Y1023" s="2061"/>
      <c r="Z1023" s="2061"/>
      <c r="AA1023" s="2061"/>
      <c r="AB1023" s="2061"/>
      <c r="AC1023" s="2061"/>
      <c r="AD1023" s="2061"/>
      <c r="AE1023" s="2061"/>
      <c r="AF1023" s="2061"/>
      <c r="AG1023" s="2061"/>
      <c r="AH1023" s="2061"/>
      <c r="AI1023" s="2061"/>
      <c r="AJ1023" s="2061"/>
      <c r="AK1023" s="2061"/>
      <c r="AL1023" s="793"/>
    </row>
    <row r="1024" spans="1:72" ht="12.75" customHeight="1">
      <c r="A1024" s="65"/>
      <c r="B1024" s="2062">
        <f>IF(ISNA(IF((AD990&gt;(AD968*0.15)),"(f) cannot be greater than 15% of unadjusted eligible basis.",0)),"",(IF((AD990&gt;(AD968*0.15)),"(f) cannot be greater than 15% of unadjusted eligible basis.",0)))</f>
        <v>0</v>
      </c>
      <c r="C1024" s="2062"/>
      <c r="D1024" s="2062"/>
      <c r="E1024" s="2062"/>
      <c r="F1024" s="2062"/>
      <c r="G1024" s="2062"/>
      <c r="H1024" s="2062"/>
      <c r="I1024" s="2062"/>
      <c r="J1024" s="2062"/>
      <c r="K1024" s="2062"/>
      <c r="L1024" s="2062"/>
      <c r="M1024" s="2062"/>
      <c r="N1024" s="2062"/>
      <c r="O1024" s="2062"/>
      <c r="P1024" s="2062"/>
      <c r="Q1024" s="2062"/>
      <c r="R1024" s="2062"/>
      <c r="S1024" s="2062"/>
      <c r="T1024" s="2062"/>
      <c r="U1024" s="2062"/>
      <c r="V1024" s="2062"/>
      <c r="W1024" s="2062"/>
      <c r="X1024" s="2062"/>
      <c r="Y1024" s="2062"/>
      <c r="Z1024" s="2062"/>
      <c r="AA1024" s="2062"/>
      <c r="AB1024" s="2062"/>
      <c r="AC1024" s="2062"/>
      <c r="AD1024" s="2062"/>
      <c r="AE1024" s="2062"/>
      <c r="AF1024" s="2062"/>
      <c r="AG1024" s="2062"/>
      <c r="AH1024" s="2062"/>
      <c r="AI1024" s="2062"/>
      <c r="AJ1024" s="2062"/>
      <c r="AK1024" s="2062"/>
      <c r="AL1024" s="793"/>
    </row>
    <row r="1025" spans="1:38" ht="12.75" customHeight="1">
      <c r="A1025" s="856"/>
      <c r="B1025" s="37"/>
      <c r="T1025" s="812"/>
      <c r="U1025" s="812"/>
      <c r="V1025" s="812"/>
      <c r="W1025" s="812"/>
      <c r="X1025" s="812"/>
      <c r="Y1025" s="812"/>
      <c r="Z1025" s="812"/>
      <c r="AA1025" s="812"/>
      <c r="AB1025" s="812"/>
      <c r="AC1025" s="812"/>
      <c r="AD1025" s="812"/>
      <c r="AE1025" s="812"/>
      <c r="AF1025" s="812"/>
      <c r="AG1025" s="812"/>
      <c r="AH1025" s="812"/>
      <c r="AI1025" s="812"/>
      <c r="AJ1025" s="812"/>
      <c r="AK1025" s="812"/>
      <c r="AL1025" s="793"/>
    </row>
    <row r="1026" spans="1:38" ht="12.75" customHeight="1" thickBot="1">
      <c r="A1026" s="1996" t="s">
        <v>1141</v>
      </c>
      <c r="B1026" s="1996"/>
      <c r="C1026" s="1996"/>
      <c r="D1026" s="1996"/>
      <c r="E1026" s="1996"/>
      <c r="F1026" s="1996"/>
      <c r="G1026" s="1996"/>
      <c r="H1026" s="1996"/>
      <c r="I1026" s="1996"/>
      <c r="J1026" s="1996"/>
      <c r="K1026" s="1996"/>
      <c r="L1026" s="1996"/>
      <c r="M1026" s="1996"/>
      <c r="N1026" s="1996"/>
      <c r="O1026" s="1996"/>
      <c r="P1026" s="1996"/>
      <c r="Q1026" s="1996"/>
      <c r="R1026" s="1996"/>
      <c r="S1026" s="1996"/>
      <c r="T1026" s="1996"/>
      <c r="U1026" s="1996"/>
      <c r="V1026" s="1996"/>
      <c r="W1026" s="1996"/>
      <c r="X1026" s="1996"/>
      <c r="Y1026" s="1996"/>
      <c r="Z1026" s="1996"/>
      <c r="AA1026" s="1996"/>
      <c r="AB1026" s="1996"/>
      <c r="AC1026" s="1996"/>
      <c r="AD1026" s="1996"/>
      <c r="AE1026" s="1996"/>
      <c r="AF1026" s="1996"/>
      <c r="AG1026" s="1996"/>
      <c r="AH1026" s="1996"/>
      <c r="AI1026" s="1996"/>
      <c r="AJ1026" s="1996"/>
      <c r="AK1026" s="1996"/>
      <c r="AL1026" s="1996"/>
    </row>
    <row r="1027" spans="1:38" ht="12.75" customHeight="1" thickTop="1">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row>
    <row r="1028" spans="1:38" ht="12.75" customHeight="1">
      <c r="A1028" s="106" t="s">
        <v>1143</v>
      </c>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row>
    <row r="1029" spans="1:38" ht="12.75" customHeight="1">
      <c r="A1029" s="548" t="s">
        <v>1142</v>
      </c>
      <c r="B1029" s="65"/>
      <c r="C1029" s="65"/>
      <c r="D1029" s="65"/>
      <c r="E1029" s="65"/>
      <c r="F1029" s="65"/>
      <c r="G1029" s="65"/>
      <c r="H1029" s="65"/>
      <c r="I1029" s="65"/>
      <c r="J1029" s="65"/>
      <c r="K1029" s="65"/>
      <c r="L1029" s="65"/>
      <c r="M1029" s="65"/>
      <c r="N1029" s="65"/>
      <c r="O1029" s="65"/>
      <c r="P1029" s="65"/>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row>
    <row r="1030" spans="1:38" ht="12.75" customHeight="1">
      <c r="A1030" s="1604" t="s">
        <v>748</v>
      </c>
      <c r="B1030" s="1604"/>
      <c r="C1030" s="18">
        <v>1</v>
      </c>
      <c r="D1030" s="1537" t="s">
        <v>1678</v>
      </c>
      <c r="E1030" s="1537"/>
      <c r="F1030" s="1537"/>
      <c r="G1030" s="1537"/>
      <c r="H1030" s="1537"/>
      <c r="I1030" s="1537"/>
      <c r="J1030" s="1537"/>
      <c r="K1030" s="1537"/>
      <c r="L1030" s="1537"/>
      <c r="M1030" s="1537"/>
      <c r="N1030" s="1537"/>
      <c r="O1030" s="1537"/>
      <c r="P1030" s="1537"/>
      <c r="Q1030" s="1537"/>
      <c r="R1030" s="1537"/>
      <c r="S1030" s="1537"/>
      <c r="T1030" s="1537"/>
      <c r="U1030" s="1537"/>
      <c r="V1030" s="1537"/>
      <c r="W1030" s="1537"/>
      <c r="X1030" s="1537"/>
      <c r="Y1030" s="1537"/>
      <c r="Z1030" s="1537"/>
      <c r="AA1030" s="1537"/>
      <c r="AB1030" s="1537"/>
      <c r="AC1030" s="1537"/>
      <c r="AD1030" s="1537"/>
      <c r="AE1030" s="1537"/>
      <c r="AF1030" s="1537"/>
      <c r="AG1030" s="1537"/>
      <c r="AH1030" s="1537"/>
      <c r="AI1030" s="1537"/>
      <c r="AJ1030" s="1537"/>
      <c r="AK1030" s="1537"/>
      <c r="AL1030" s="65"/>
    </row>
    <row r="1031" spans="1:38" ht="12.75" customHeight="1">
      <c r="A1031" s="379"/>
      <c r="B1031" s="379"/>
      <c r="C1031" s="18"/>
      <c r="D1031" s="1537"/>
      <c r="E1031" s="1537"/>
      <c r="F1031" s="1537"/>
      <c r="G1031" s="1537"/>
      <c r="H1031" s="1537"/>
      <c r="I1031" s="1537"/>
      <c r="J1031" s="1537"/>
      <c r="K1031" s="1537"/>
      <c r="L1031" s="1537"/>
      <c r="M1031" s="1537"/>
      <c r="N1031" s="1537"/>
      <c r="O1031" s="1537"/>
      <c r="P1031" s="1537"/>
      <c r="Q1031" s="1537"/>
      <c r="R1031" s="1537"/>
      <c r="S1031" s="1537"/>
      <c r="T1031" s="1537"/>
      <c r="U1031" s="1537"/>
      <c r="V1031" s="1537"/>
      <c r="W1031" s="1537"/>
      <c r="X1031" s="1537"/>
      <c r="Y1031" s="1537"/>
      <c r="Z1031" s="1537"/>
      <c r="AA1031" s="1537"/>
      <c r="AB1031" s="1537"/>
      <c r="AC1031" s="1537"/>
      <c r="AD1031" s="1537"/>
      <c r="AE1031" s="1537"/>
      <c r="AF1031" s="1537"/>
      <c r="AG1031" s="1537"/>
      <c r="AH1031" s="1537"/>
      <c r="AI1031" s="1537"/>
      <c r="AJ1031" s="1537"/>
      <c r="AK1031" s="1537"/>
      <c r="AL1031" s="65"/>
    </row>
    <row r="1032" spans="1:38" ht="12.75" customHeight="1">
      <c r="A1032" s="379"/>
      <c r="B1032" s="379"/>
      <c r="C1032" s="18"/>
      <c r="D1032" s="1537"/>
      <c r="E1032" s="1537"/>
      <c r="F1032" s="1537"/>
      <c r="G1032" s="1537"/>
      <c r="H1032" s="1537"/>
      <c r="I1032" s="1537"/>
      <c r="J1032" s="1537"/>
      <c r="K1032" s="1537"/>
      <c r="L1032" s="1537"/>
      <c r="M1032" s="1537"/>
      <c r="N1032" s="1537"/>
      <c r="O1032" s="1537"/>
      <c r="P1032" s="1537"/>
      <c r="Q1032" s="1537"/>
      <c r="R1032" s="1537"/>
      <c r="S1032" s="1537"/>
      <c r="T1032" s="1537"/>
      <c r="U1032" s="1537"/>
      <c r="V1032" s="1537"/>
      <c r="W1032" s="1537"/>
      <c r="X1032" s="1537"/>
      <c r="Y1032" s="1537"/>
      <c r="Z1032" s="1537"/>
      <c r="AA1032" s="1537"/>
      <c r="AB1032" s="1537"/>
      <c r="AC1032" s="1537"/>
      <c r="AD1032" s="1537"/>
      <c r="AE1032" s="1537"/>
      <c r="AF1032" s="1537"/>
      <c r="AG1032" s="1537"/>
      <c r="AH1032" s="1537"/>
      <c r="AI1032" s="1537"/>
      <c r="AJ1032" s="1537"/>
      <c r="AK1032" s="1537"/>
      <c r="AL1032" s="65"/>
    </row>
    <row r="1033" spans="1:38" ht="12.75" customHeight="1">
      <c r="A1033" s="379"/>
      <c r="B1033" s="379"/>
      <c r="C1033" s="18"/>
      <c r="D1033" s="1537"/>
      <c r="E1033" s="1537"/>
      <c r="F1033" s="1537"/>
      <c r="G1033" s="1537"/>
      <c r="H1033" s="1537"/>
      <c r="I1033" s="1537"/>
      <c r="J1033" s="1537"/>
      <c r="K1033" s="1537"/>
      <c r="L1033" s="1537"/>
      <c r="M1033" s="1537"/>
      <c r="N1033" s="1537"/>
      <c r="O1033" s="1537"/>
      <c r="P1033" s="1537"/>
      <c r="Q1033" s="1537"/>
      <c r="R1033" s="1537"/>
      <c r="S1033" s="1537"/>
      <c r="T1033" s="1537"/>
      <c r="U1033" s="1537"/>
      <c r="V1033" s="1537"/>
      <c r="W1033" s="1537"/>
      <c r="X1033" s="1537"/>
      <c r="Y1033" s="1537"/>
      <c r="Z1033" s="1537"/>
      <c r="AA1033" s="1537"/>
      <c r="AB1033" s="1537"/>
      <c r="AC1033" s="1537"/>
      <c r="AD1033" s="1537"/>
      <c r="AE1033" s="1537"/>
      <c r="AF1033" s="1537"/>
      <c r="AG1033" s="1537"/>
      <c r="AH1033" s="1537"/>
      <c r="AI1033" s="1537"/>
      <c r="AJ1033" s="1537"/>
      <c r="AK1033" s="1537"/>
      <c r="AL1033" s="65"/>
    </row>
    <row r="1034" spans="1:38" ht="12.75" customHeight="1">
      <c r="A1034" s="379"/>
      <c r="B1034" s="379"/>
      <c r="C1034" s="18"/>
      <c r="D1034" s="1537"/>
      <c r="E1034" s="1537"/>
      <c r="F1034" s="1537"/>
      <c r="G1034" s="1537"/>
      <c r="H1034" s="1537"/>
      <c r="I1034" s="1537"/>
      <c r="J1034" s="1537"/>
      <c r="K1034" s="1537"/>
      <c r="L1034" s="1537"/>
      <c r="M1034" s="1537"/>
      <c r="N1034" s="1537"/>
      <c r="O1034" s="1537"/>
      <c r="P1034" s="1537"/>
      <c r="Q1034" s="1537"/>
      <c r="R1034" s="1537"/>
      <c r="S1034" s="1537"/>
      <c r="T1034" s="1537"/>
      <c r="U1034" s="1537"/>
      <c r="V1034" s="1537"/>
      <c r="W1034" s="1537"/>
      <c r="X1034" s="1537"/>
      <c r="Y1034" s="1537"/>
      <c r="Z1034" s="1537"/>
      <c r="AA1034" s="1537"/>
      <c r="AB1034" s="1537"/>
      <c r="AC1034" s="1537"/>
      <c r="AD1034" s="1537"/>
      <c r="AE1034" s="1537"/>
      <c r="AF1034" s="1537"/>
      <c r="AG1034" s="1537"/>
      <c r="AH1034" s="1537"/>
      <c r="AI1034" s="1537"/>
      <c r="AJ1034" s="1537"/>
      <c r="AK1034" s="1537"/>
      <c r="AL1034" s="65"/>
    </row>
    <row r="1035" spans="1:38" ht="12.75" customHeight="1">
      <c r="A1035" s="149"/>
      <c r="B1035" s="291"/>
      <c r="C1035" s="18"/>
      <c r="D1035" s="1537"/>
      <c r="E1035" s="1537"/>
      <c r="F1035" s="1537"/>
      <c r="G1035" s="1537"/>
      <c r="H1035" s="1537"/>
      <c r="I1035" s="1537"/>
      <c r="J1035" s="1537"/>
      <c r="K1035" s="1537"/>
      <c r="L1035" s="1537"/>
      <c r="M1035" s="1537"/>
      <c r="N1035" s="1537"/>
      <c r="O1035" s="1537"/>
      <c r="P1035" s="1537"/>
      <c r="Q1035" s="1537"/>
      <c r="R1035" s="1537"/>
      <c r="S1035" s="1537"/>
      <c r="T1035" s="1537"/>
      <c r="U1035" s="1537"/>
      <c r="V1035" s="1537"/>
      <c r="W1035" s="1537"/>
      <c r="X1035" s="1537"/>
      <c r="Y1035" s="1537"/>
      <c r="Z1035" s="1537"/>
      <c r="AA1035" s="1537"/>
      <c r="AB1035" s="1537"/>
      <c r="AC1035" s="1537"/>
      <c r="AD1035" s="1537"/>
      <c r="AE1035" s="1537"/>
      <c r="AF1035" s="1537"/>
      <c r="AG1035" s="1537"/>
      <c r="AH1035" s="1537"/>
      <c r="AI1035" s="1537"/>
      <c r="AJ1035" s="1537"/>
      <c r="AK1035" s="1537"/>
      <c r="AL1035" s="65"/>
    </row>
    <row r="1036" spans="1:38" ht="12.75" customHeight="1">
      <c r="A1036" s="1604" t="s">
        <v>748</v>
      </c>
      <c r="B1036" s="1604"/>
      <c r="C1036" s="18">
        <v>2</v>
      </c>
      <c r="D1036" s="1537" t="s">
        <v>1679</v>
      </c>
      <c r="E1036" s="1537"/>
      <c r="F1036" s="1537"/>
      <c r="G1036" s="1537"/>
      <c r="H1036" s="1537"/>
      <c r="I1036" s="1537"/>
      <c r="J1036" s="1537"/>
      <c r="K1036" s="1537"/>
      <c r="L1036" s="1537"/>
      <c r="M1036" s="1537"/>
      <c r="N1036" s="1537"/>
      <c r="O1036" s="1537"/>
      <c r="P1036" s="1537"/>
      <c r="Q1036" s="1537"/>
      <c r="R1036" s="1537"/>
      <c r="S1036" s="1537"/>
      <c r="T1036" s="1537"/>
      <c r="U1036" s="1537"/>
      <c r="V1036" s="1537"/>
      <c r="W1036" s="1537"/>
      <c r="X1036" s="1537"/>
      <c r="Y1036" s="1537"/>
      <c r="Z1036" s="1537"/>
      <c r="AA1036" s="1537"/>
      <c r="AB1036" s="1537"/>
      <c r="AC1036" s="1537"/>
      <c r="AD1036" s="1537"/>
      <c r="AE1036" s="1537"/>
      <c r="AF1036" s="1537"/>
      <c r="AG1036" s="1537"/>
      <c r="AH1036" s="1537"/>
      <c r="AI1036" s="1537"/>
      <c r="AJ1036" s="1537"/>
      <c r="AK1036" s="1537"/>
      <c r="AL1036" s="147"/>
    </row>
    <row r="1037" spans="1:38" ht="12.75" customHeight="1">
      <c r="A1037" s="379"/>
      <c r="B1037" s="379"/>
      <c r="C1037" s="18"/>
      <c r="D1037" s="1537"/>
      <c r="E1037" s="1537"/>
      <c r="F1037" s="1537"/>
      <c r="G1037" s="1537"/>
      <c r="H1037" s="1537"/>
      <c r="I1037" s="1537"/>
      <c r="J1037" s="1537"/>
      <c r="K1037" s="1537"/>
      <c r="L1037" s="1537"/>
      <c r="M1037" s="1537"/>
      <c r="N1037" s="1537"/>
      <c r="O1037" s="1537"/>
      <c r="P1037" s="1537"/>
      <c r="Q1037" s="1537"/>
      <c r="R1037" s="1537"/>
      <c r="S1037" s="1537"/>
      <c r="T1037" s="1537"/>
      <c r="U1037" s="1537"/>
      <c r="V1037" s="1537"/>
      <c r="W1037" s="1537"/>
      <c r="X1037" s="1537"/>
      <c r="Y1037" s="1537"/>
      <c r="Z1037" s="1537"/>
      <c r="AA1037" s="1537"/>
      <c r="AB1037" s="1537"/>
      <c r="AC1037" s="1537"/>
      <c r="AD1037" s="1537"/>
      <c r="AE1037" s="1537"/>
      <c r="AF1037" s="1537"/>
      <c r="AG1037" s="1537"/>
      <c r="AH1037" s="1537"/>
      <c r="AI1037" s="1537"/>
      <c r="AJ1037" s="1537"/>
      <c r="AK1037" s="1537"/>
      <c r="AL1037" s="147"/>
    </row>
    <row r="1038" spans="1:38" ht="12.75" customHeight="1">
      <c r="A1038" s="379"/>
      <c r="B1038" s="379"/>
      <c r="C1038" s="18"/>
      <c r="D1038" s="1537"/>
      <c r="E1038" s="1537"/>
      <c r="F1038" s="1537"/>
      <c r="G1038" s="1537"/>
      <c r="H1038" s="1537"/>
      <c r="I1038" s="1537"/>
      <c r="J1038" s="1537"/>
      <c r="K1038" s="1537"/>
      <c r="L1038" s="1537"/>
      <c r="M1038" s="1537"/>
      <c r="N1038" s="1537"/>
      <c r="O1038" s="1537"/>
      <c r="P1038" s="1537"/>
      <c r="Q1038" s="1537"/>
      <c r="R1038" s="1537"/>
      <c r="S1038" s="1537"/>
      <c r="T1038" s="1537"/>
      <c r="U1038" s="1537"/>
      <c r="V1038" s="1537"/>
      <c r="W1038" s="1537"/>
      <c r="X1038" s="1537"/>
      <c r="Y1038" s="1537"/>
      <c r="Z1038" s="1537"/>
      <c r="AA1038" s="1537"/>
      <c r="AB1038" s="1537"/>
      <c r="AC1038" s="1537"/>
      <c r="AD1038" s="1537"/>
      <c r="AE1038" s="1537"/>
      <c r="AF1038" s="1537"/>
      <c r="AG1038" s="1537"/>
      <c r="AH1038" s="1537"/>
      <c r="AI1038" s="1537"/>
      <c r="AJ1038" s="1537"/>
      <c r="AK1038" s="1537"/>
      <c r="AL1038" s="147"/>
    </row>
    <row r="1039" spans="1:38" ht="12.75" customHeight="1">
      <c r="A1039" s="379"/>
      <c r="B1039" s="379"/>
      <c r="C1039" s="18"/>
      <c r="D1039" s="1537"/>
      <c r="E1039" s="1537"/>
      <c r="F1039" s="1537"/>
      <c r="G1039" s="1537"/>
      <c r="H1039" s="1537"/>
      <c r="I1039" s="1537"/>
      <c r="J1039" s="1537"/>
      <c r="K1039" s="1537"/>
      <c r="L1039" s="1537"/>
      <c r="M1039" s="1537"/>
      <c r="N1039" s="1537"/>
      <c r="O1039" s="1537"/>
      <c r="P1039" s="1537"/>
      <c r="Q1039" s="1537"/>
      <c r="R1039" s="1537"/>
      <c r="S1039" s="1537"/>
      <c r="T1039" s="1537"/>
      <c r="U1039" s="1537"/>
      <c r="V1039" s="1537"/>
      <c r="W1039" s="1537"/>
      <c r="X1039" s="1537"/>
      <c r="Y1039" s="1537"/>
      <c r="Z1039" s="1537"/>
      <c r="AA1039" s="1537"/>
      <c r="AB1039" s="1537"/>
      <c r="AC1039" s="1537"/>
      <c r="AD1039" s="1537"/>
      <c r="AE1039" s="1537"/>
      <c r="AF1039" s="1537"/>
      <c r="AG1039" s="1537"/>
      <c r="AH1039" s="1537"/>
      <c r="AI1039" s="1537"/>
      <c r="AJ1039" s="1537"/>
      <c r="AK1039" s="1537"/>
      <c r="AL1039" s="147"/>
    </row>
    <row r="1040" spans="1:38" ht="12.75" customHeight="1">
      <c r="A1040" s="379"/>
      <c r="B1040" s="379"/>
      <c r="C1040" s="18"/>
      <c r="D1040" s="1537"/>
      <c r="E1040" s="1537"/>
      <c r="F1040" s="1537"/>
      <c r="G1040" s="1537"/>
      <c r="H1040" s="1537"/>
      <c r="I1040" s="1537"/>
      <c r="J1040" s="1537"/>
      <c r="K1040" s="1537"/>
      <c r="L1040" s="1537"/>
      <c r="M1040" s="1537"/>
      <c r="N1040" s="1537"/>
      <c r="O1040" s="1537"/>
      <c r="P1040" s="1537"/>
      <c r="Q1040" s="1537"/>
      <c r="R1040" s="1537"/>
      <c r="S1040" s="1537"/>
      <c r="T1040" s="1537"/>
      <c r="U1040" s="1537"/>
      <c r="V1040" s="1537"/>
      <c r="W1040" s="1537"/>
      <c r="X1040" s="1537"/>
      <c r="Y1040" s="1537"/>
      <c r="Z1040" s="1537"/>
      <c r="AA1040" s="1537"/>
      <c r="AB1040" s="1537"/>
      <c r="AC1040" s="1537"/>
      <c r="AD1040" s="1537"/>
      <c r="AE1040" s="1537"/>
      <c r="AF1040" s="1537"/>
      <c r="AG1040" s="1537"/>
      <c r="AH1040" s="1537"/>
      <c r="AI1040" s="1537"/>
      <c r="AJ1040" s="1537"/>
      <c r="AK1040" s="1537"/>
      <c r="AL1040" s="147"/>
    </row>
    <row r="1041" spans="1:38" ht="12.75" customHeight="1">
      <c r="A1041" s="379"/>
      <c r="B1041" s="379"/>
      <c r="C1041" s="18"/>
      <c r="D1041" s="1537"/>
      <c r="E1041" s="1537"/>
      <c r="F1041" s="1537"/>
      <c r="G1041" s="1537"/>
      <c r="H1041" s="1537"/>
      <c r="I1041" s="1537"/>
      <c r="J1041" s="1537"/>
      <c r="K1041" s="1537"/>
      <c r="L1041" s="1537"/>
      <c r="M1041" s="1537"/>
      <c r="N1041" s="1537"/>
      <c r="O1041" s="1537"/>
      <c r="P1041" s="1537"/>
      <c r="Q1041" s="1537"/>
      <c r="R1041" s="1537"/>
      <c r="S1041" s="1537"/>
      <c r="T1041" s="1537"/>
      <c r="U1041" s="1537"/>
      <c r="V1041" s="1537"/>
      <c r="W1041" s="1537"/>
      <c r="X1041" s="1537"/>
      <c r="Y1041" s="1537"/>
      <c r="Z1041" s="1537"/>
      <c r="AA1041" s="1537"/>
      <c r="AB1041" s="1537"/>
      <c r="AC1041" s="1537"/>
      <c r="AD1041" s="1537"/>
      <c r="AE1041" s="1537"/>
      <c r="AF1041" s="1537"/>
      <c r="AG1041" s="1537"/>
      <c r="AH1041" s="1537"/>
      <c r="AI1041" s="1537"/>
      <c r="AJ1041" s="1537"/>
      <c r="AK1041" s="1537"/>
      <c r="AL1041" s="147"/>
    </row>
    <row r="1042" spans="1:38" ht="12.75" customHeight="1">
      <c r="A1042" s="1604" t="s">
        <v>748</v>
      </c>
      <c r="B1042" s="1604"/>
      <c r="C1042" s="18">
        <v>3</v>
      </c>
      <c r="D1042" s="1536" t="s">
        <v>2188</v>
      </c>
      <c r="E1042" s="1536"/>
      <c r="F1042" s="1536"/>
      <c r="G1042" s="1536"/>
      <c r="H1042" s="1536"/>
      <c r="I1042" s="1536"/>
      <c r="J1042" s="1536"/>
      <c r="K1042" s="1536"/>
      <c r="L1042" s="1536"/>
      <c r="M1042" s="1536"/>
      <c r="N1042" s="1536"/>
      <c r="O1042" s="1536"/>
      <c r="P1042" s="1536"/>
      <c r="Q1042" s="1536"/>
      <c r="R1042" s="1536"/>
      <c r="S1042" s="1536"/>
      <c r="T1042" s="1536"/>
      <c r="U1042" s="1536"/>
      <c r="V1042" s="1536"/>
      <c r="W1042" s="1536"/>
      <c r="X1042" s="1536"/>
      <c r="Y1042" s="1536"/>
      <c r="Z1042" s="1536"/>
      <c r="AA1042" s="1536"/>
      <c r="AB1042" s="1536"/>
      <c r="AC1042" s="1536"/>
      <c r="AD1042" s="1536"/>
      <c r="AE1042" s="1536"/>
      <c r="AF1042" s="1536"/>
      <c r="AG1042" s="1536"/>
      <c r="AH1042" s="1536"/>
      <c r="AI1042" s="1536"/>
      <c r="AJ1042" s="1536"/>
      <c r="AK1042" s="1536"/>
      <c r="AL1042" s="119"/>
    </row>
    <row r="1043" spans="1:38" ht="12.75" customHeight="1">
      <c r="A1043" s="146"/>
      <c r="B1043" s="146"/>
      <c r="C1043" s="18"/>
      <c r="D1043" s="1536"/>
      <c r="E1043" s="1536"/>
      <c r="F1043" s="1536"/>
      <c r="G1043" s="1536"/>
      <c r="H1043" s="1536"/>
      <c r="I1043" s="1536"/>
      <c r="J1043" s="1536"/>
      <c r="K1043" s="1536"/>
      <c r="L1043" s="1536"/>
      <c r="M1043" s="1536"/>
      <c r="N1043" s="1536"/>
      <c r="O1043" s="1536"/>
      <c r="P1043" s="1536"/>
      <c r="Q1043" s="1536"/>
      <c r="R1043" s="1536"/>
      <c r="S1043" s="1536"/>
      <c r="T1043" s="1536"/>
      <c r="U1043" s="1536"/>
      <c r="V1043" s="1536"/>
      <c r="W1043" s="1536"/>
      <c r="X1043" s="1536"/>
      <c r="Y1043" s="1536"/>
      <c r="Z1043" s="1536"/>
      <c r="AA1043" s="1536"/>
      <c r="AB1043" s="1536"/>
      <c r="AC1043" s="1536"/>
      <c r="AD1043" s="1536"/>
      <c r="AE1043" s="1536"/>
      <c r="AF1043" s="1536"/>
      <c r="AG1043" s="1536"/>
      <c r="AH1043" s="1536"/>
      <c r="AI1043" s="1536"/>
      <c r="AJ1043" s="1536"/>
      <c r="AK1043" s="1536"/>
      <c r="AL1043" s="119"/>
    </row>
    <row r="1044" spans="1:38" ht="12.75" customHeight="1">
      <c r="A1044" s="146"/>
      <c r="B1044" s="146"/>
      <c r="C1044" s="18"/>
      <c r="D1044" s="1536"/>
      <c r="E1044" s="1536"/>
      <c r="F1044" s="1536"/>
      <c r="G1044" s="1536"/>
      <c r="H1044" s="1536"/>
      <c r="I1044" s="1536"/>
      <c r="J1044" s="1536"/>
      <c r="K1044" s="1536"/>
      <c r="L1044" s="1536"/>
      <c r="M1044" s="1536"/>
      <c r="N1044" s="1536"/>
      <c r="O1044" s="1536"/>
      <c r="P1044" s="1536"/>
      <c r="Q1044" s="1536"/>
      <c r="R1044" s="1536"/>
      <c r="S1044" s="1536"/>
      <c r="T1044" s="1536"/>
      <c r="U1044" s="1536"/>
      <c r="V1044" s="1536"/>
      <c r="W1044" s="1536"/>
      <c r="X1044" s="1536"/>
      <c r="Y1044" s="1536"/>
      <c r="Z1044" s="1536"/>
      <c r="AA1044" s="1536"/>
      <c r="AB1044" s="1536"/>
      <c r="AC1044" s="1536"/>
      <c r="AD1044" s="1536"/>
      <c r="AE1044" s="1536"/>
      <c r="AF1044" s="1536"/>
      <c r="AG1044" s="1536"/>
      <c r="AH1044" s="1536"/>
      <c r="AI1044" s="1536"/>
      <c r="AJ1044" s="1536"/>
      <c r="AK1044" s="1536"/>
      <c r="AL1044" s="119"/>
    </row>
    <row r="1045" spans="1:38" ht="12.75" customHeight="1">
      <c r="A1045" s="146"/>
      <c r="B1045" s="146"/>
      <c r="C1045" s="18"/>
      <c r="D1045" s="1536"/>
      <c r="E1045" s="1536"/>
      <c r="F1045" s="1536"/>
      <c r="G1045" s="1536"/>
      <c r="H1045" s="1536"/>
      <c r="I1045" s="1536"/>
      <c r="J1045" s="1536"/>
      <c r="K1045" s="1536"/>
      <c r="L1045" s="1536"/>
      <c r="M1045" s="1536"/>
      <c r="N1045" s="1536"/>
      <c r="O1045" s="1536"/>
      <c r="P1045" s="1536"/>
      <c r="Q1045" s="1536"/>
      <c r="R1045" s="1536"/>
      <c r="S1045" s="1536"/>
      <c r="T1045" s="1536"/>
      <c r="U1045" s="1536"/>
      <c r="V1045" s="1536"/>
      <c r="W1045" s="1536"/>
      <c r="X1045" s="1536"/>
      <c r="Y1045" s="1536"/>
      <c r="Z1045" s="1536"/>
      <c r="AA1045" s="1536"/>
      <c r="AB1045" s="1536"/>
      <c r="AC1045" s="1536"/>
      <c r="AD1045" s="1536"/>
      <c r="AE1045" s="1536"/>
      <c r="AF1045" s="1536"/>
      <c r="AG1045" s="1536"/>
      <c r="AH1045" s="1536"/>
      <c r="AI1045" s="1536"/>
      <c r="AJ1045" s="1536"/>
      <c r="AK1045" s="1536"/>
      <c r="AL1045" s="119"/>
    </row>
    <row r="1046" spans="1:38" ht="12.75" customHeight="1">
      <c r="A1046" s="146"/>
      <c r="B1046" s="146"/>
      <c r="C1046" s="18"/>
      <c r="D1046" s="1536"/>
      <c r="E1046" s="1536"/>
      <c r="F1046" s="1536"/>
      <c r="G1046" s="1536"/>
      <c r="H1046" s="1536"/>
      <c r="I1046" s="1536"/>
      <c r="J1046" s="1536"/>
      <c r="K1046" s="1536"/>
      <c r="L1046" s="1536"/>
      <c r="M1046" s="1536"/>
      <c r="N1046" s="1536"/>
      <c r="O1046" s="1536"/>
      <c r="P1046" s="1536"/>
      <c r="Q1046" s="1536"/>
      <c r="R1046" s="1536"/>
      <c r="S1046" s="1536"/>
      <c r="T1046" s="1536"/>
      <c r="U1046" s="1536"/>
      <c r="V1046" s="1536"/>
      <c r="W1046" s="1536"/>
      <c r="X1046" s="1536"/>
      <c r="Y1046" s="1536"/>
      <c r="Z1046" s="1536"/>
      <c r="AA1046" s="1536"/>
      <c r="AB1046" s="1536"/>
      <c r="AC1046" s="1536"/>
      <c r="AD1046" s="1536"/>
      <c r="AE1046" s="1536"/>
      <c r="AF1046" s="1536"/>
      <c r="AG1046" s="1536"/>
      <c r="AH1046" s="1536"/>
      <c r="AI1046" s="1536"/>
      <c r="AJ1046" s="1536"/>
      <c r="AK1046" s="1536"/>
      <c r="AL1046" s="119"/>
    </row>
    <row r="1047" spans="1:38" ht="12.75" customHeight="1">
      <c r="A1047" s="292"/>
      <c r="B1047" s="291"/>
      <c r="C1047" s="18"/>
      <c r="D1047" s="1536"/>
      <c r="E1047" s="1536"/>
      <c r="F1047" s="1536"/>
      <c r="G1047" s="1536"/>
      <c r="H1047" s="1536"/>
      <c r="I1047" s="1536"/>
      <c r="J1047" s="1536"/>
      <c r="K1047" s="1536"/>
      <c r="L1047" s="1536"/>
      <c r="M1047" s="1536"/>
      <c r="N1047" s="1536"/>
      <c r="O1047" s="1536"/>
      <c r="P1047" s="1536"/>
      <c r="Q1047" s="1536"/>
      <c r="R1047" s="1536"/>
      <c r="S1047" s="1536"/>
      <c r="T1047" s="1536"/>
      <c r="U1047" s="1536"/>
      <c r="V1047" s="1536"/>
      <c r="W1047" s="1536"/>
      <c r="X1047" s="1536"/>
      <c r="Y1047" s="1536"/>
      <c r="Z1047" s="1536"/>
      <c r="AA1047" s="1536"/>
      <c r="AB1047" s="1536"/>
      <c r="AC1047" s="1536"/>
      <c r="AD1047" s="1536"/>
      <c r="AE1047" s="1536"/>
      <c r="AF1047" s="1536"/>
      <c r="AG1047" s="1536"/>
      <c r="AH1047" s="1536"/>
      <c r="AI1047" s="1536"/>
      <c r="AJ1047" s="1536"/>
      <c r="AK1047" s="1536"/>
      <c r="AL1047" s="119"/>
    </row>
    <row r="1048" spans="1:38" ht="12.75" customHeight="1">
      <c r="A1048" s="1604" t="s">
        <v>748</v>
      </c>
      <c r="B1048" s="1604"/>
      <c r="C1048" s="18">
        <v>4</v>
      </c>
      <c r="D1048" s="1537" t="s">
        <v>1680</v>
      </c>
      <c r="E1048" s="1537"/>
      <c r="F1048" s="1537"/>
      <c r="G1048" s="1537"/>
      <c r="H1048" s="1537"/>
      <c r="I1048" s="1537"/>
      <c r="J1048" s="1537"/>
      <c r="K1048" s="1537"/>
      <c r="L1048" s="1537"/>
      <c r="M1048" s="1537"/>
      <c r="N1048" s="1537"/>
      <c r="O1048" s="1537"/>
      <c r="P1048" s="1537"/>
      <c r="Q1048" s="1537"/>
      <c r="R1048" s="1537"/>
      <c r="S1048" s="1537"/>
      <c r="T1048" s="1537"/>
      <c r="U1048" s="1537"/>
      <c r="V1048" s="1537"/>
      <c r="W1048" s="1537"/>
      <c r="X1048" s="1537"/>
      <c r="Y1048" s="1537"/>
      <c r="Z1048" s="1537"/>
      <c r="AA1048" s="1537"/>
      <c r="AB1048" s="1537"/>
      <c r="AC1048" s="1537"/>
      <c r="AD1048" s="1537"/>
      <c r="AE1048" s="1537"/>
      <c r="AF1048" s="1537"/>
      <c r="AG1048" s="1537"/>
      <c r="AH1048" s="1537"/>
      <c r="AI1048" s="1537"/>
      <c r="AJ1048" s="1537"/>
      <c r="AK1048" s="1537"/>
      <c r="AL1048" s="119"/>
    </row>
    <row r="1049" spans="1:38" ht="12.75" customHeight="1">
      <c r="A1049" s="379"/>
      <c r="B1049" s="379"/>
      <c r="C1049" s="18"/>
      <c r="D1049" s="1537"/>
      <c r="E1049" s="1537"/>
      <c r="F1049" s="1537"/>
      <c r="G1049" s="1537"/>
      <c r="H1049" s="1537"/>
      <c r="I1049" s="1537"/>
      <c r="J1049" s="1537"/>
      <c r="K1049" s="1537"/>
      <c r="L1049" s="1537"/>
      <c r="M1049" s="1537"/>
      <c r="N1049" s="1537"/>
      <c r="O1049" s="1537"/>
      <c r="P1049" s="1537"/>
      <c r="Q1049" s="1537"/>
      <c r="R1049" s="1537"/>
      <c r="S1049" s="1537"/>
      <c r="T1049" s="1537"/>
      <c r="U1049" s="1537"/>
      <c r="V1049" s="1537"/>
      <c r="W1049" s="1537"/>
      <c r="X1049" s="1537"/>
      <c r="Y1049" s="1537"/>
      <c r="Z1049" s="1537"/>
      <c r="AA1049" s="1537"/>
      <c r="AB1049" s="1537"/>
      <c r="AC1049" s="1537"/>
      <c r="AD1049" s="1537"/>
      <c r="AE1049" s="1537"/>
      <c r="AF1049" s="1537"/>
      <c r="AG1049" s="1537"/>
      <c r="AH1049" s="1537"/>
      <c r="AI1049" s="1537"/>
      <c r="AJ1049" s="1537"/>
      <c r="AK1049" s="1537"/>
      <c r="AL1049" s="119"/>
    </row>
    <row r="1050" spans="1:38" ht="12.75" customHeight="1">
      <c r="A1050" s="292"/>
      <c r="B1050" s="291"/>
      <c r="C1050" s="18"/>
      <c r="D1050" s="1537"/>
      <c r="E1050" s="1537"/>
      <c r="F1050" s="1537"/>
      <c r="G1050" s="1537"/>
      <c r="H1050" s="1537"/>
      <c r="I1050" s="1537"/>
      <c r="J1050" s="1537"/>
      <c r="K1050" s="1537"/>
      <c r="L1050" s="1537"/>
      <c r="M1050" s="1537"/>
      <c r="N1050" s="1537"/>
      <c r="O1050" s="1537"/>
      <c r="P1050" s="1537"/>
      <c r="Q1050" s="1537"/>
      <c r="R1050" s="1537"/>
      <c r="S1050" s="1537"/>
      <c r="T1050" s="1537"/>
      <c r="U1050" s="1537"/>
      <c r="V1050" s="1537"/>
      <c r="W1050" s="1537"/>
      <c r="X1050" s="1537"/>
      <c r="Y1050" s="1537"/>
      <c r="Z1050" s="1537"/>
      <c r="AA1050" s="1537"/>
      <c r="AB1050" s="1537"/>
      <c r="AC1050" s="1537"/>
      <c r="AD1050" s="1537"/>
      <c r="AE1050" s="1537"/>
      <c r="AF1050" s="1537"/>
      <c r="AG1050" s="1537"/>
      <c r="AH1050" s="1537"/>
      <c r="AI1050" s="1537"/>
      <c r="AJ1050" s="1537"/>
      <c r="AK1050" s="1537"/>
      <c r="AL1050" s="119"/>
    </row>
    <row r="1051" spans="1:38" ht="12.75" customHeight="1">
      <c r="A1051" s="1604" t="s">
        <v>748</v>
      </c>
      <c r="B1051" s="1604"/>
      <c r="C1051" s="18">
        <v>5</v>
      </c>
      <c r="D1051" s="1536" t="s">
        <v>1962</v>
      </c>
      <c r="E1051" s="1537"/>
      <c r="F1051" s="1537"/>
      <c r="G1051" s="1537"/>
      <c r="H1051" s="1537"/>
      <c r="I1051" s="1537"/>
      <c r="J1051" s="1537"/>
      <c r="K1051" s="1537"/>
      <c r="L1051" s="1537"/>
      <c r="M1051" s="1537"/>
      <c r="N1051" s="1537"/>
      <c r="O1051" s="1537"/>
      <c r="P1051" s="1537"/>
      <c r="Q1051" s="1537"/>
      <c r="R1051" s="1537"/>
      <c r="S1051" s="1537"/>
      <c r="T1051" s="1537"/>
      <c r="U1051" s="1537"/>
      <c r="V1051" s="1537"/>
      <c r="W1051" s="1537"/>
      <c r="X1051" s="1537"/>
      <c r="Y1051" s="1537"/>
      <c r="Z1051" s="1537"/>
      <c r="AA1051" s="1537"/>
      <c r="AB1051" s="1537"/>
      <c r="AC1051" s="1537"/>
      <c r="AD1051" s="1537"/>
      <c r="AE1051" s="1537"/>
      <c r="AF1051" s="1537"/>
      <c r="AG1051" s="1537"/>
      <c r="AH1051" s="1537"/>
      <c r="AI1051" s="1537"/>
      <c r="AJ1051" s="1537"/>
      <c r="AK1051" s="1537"/>
      <c r="AL1051" s="119"/>
    </row>
    <row r="1052" spans="1:38" ht="12.75" customHeight="1">
      <c r="A1052" s="379"/>
      <c r="B1052" s="379"/>
      <c r="C1052" s="18"/>
      <c r="D1052" s="1537"/>
      <c r="E1052" s="1537"/>
      <c r="F1052" s="1537"/>
      <c r="G1052" s="1537"/>
      <c r="H1052" s="1537"/>
      <c r="I1052" s="1537"/>
      <c r="J1052" s="1537"/>
      <c r="K1052" s="1537"/>
      <c r="L1052" s="1537"/>
      <c r="M1052" s="1537"/>
      <c r="N1052" s="1537"/>
      <c r="O1052" s="1537"/>
      <c r="P1052" s="1537"/>
      <c r="Q1052" s="1537"/>
      <c r="R1052" s="1537"/>
      <c r="S1052" s="1537"/>
      <c r="T1052" s="1537"/>
      <c r="U1052" s="1537"/>
      <c r="V1052" s="1537"/>
      <c r="W1052" s="1537"/>
      <c r="X1052" s="1537"/>
      <c r="Y1052" s="1537"/>
      <c r="Z1052" s="1537"/>
      <c r="AA1052" s="1537"/>
      <c r="AB1052" s="1537"/>
      <c r="AC1052" s="1537"/>
      <c r="AD1052" s="1537"/>
      <c r="AE1052" s="1537"/>
      <c r="AF1052" s="1537"/>
      <c r="AG1052" s="1537"/>
      <c r="AH1052" s="1537"/>
      <c r="AI1052" s="1537"/>
      <c r="AJ1052" s="1537"/>
      <c r="AK1052" s="1537"/>
      <c r="AL1052" s="119"/>
    </row>
    <row r="1053" spans="1:38" ht="12.75" customHeight="1">
      <c r="A1053" s="379"/>
      <c r="B1053" s="379"/>
      <c r="C1053" s="18"/>
      <c r="D1053" s="1537"/>
      <c r="E1053" s="1537"/>
      <c r="F1053" s="1537"/>
      <c r="G1053" s="1537"/>
      <c r="H1053" s="1537"/>
      <c r="I1053" s="1537"/>
      <c r="J1053" s="1537"/>
      <c r="K1053" s="1537"/>
      <c r="L1053" s="1537"/>
      <c r="M1053" s="1537"/>
      <c r="N1053" s="1537"/>
      <c r="O1053" s="1537"/>
      <c r="P1053" s="1537"/>
      <c r="Q1053" s="1537"/>
      <c r="R1053" s="1537"/>
      <c r="S1053" s="1537"/>
      <c r="T1053" s="1537"/>
      <c r="U1053" s="1537"/>
      <c r="V1053" s="1537"/>
      <c r="W1053" s="1537"/>
      <c r="X1053" s="1537"/>
      <c r="Y1053" s="1537"/>
      <c r="Z1053" s="1537"/>
      <c r="AA1053" s="1537"/>
      <c r="AB1053" s="1537"/>
      <c r="AC1053" s="1537"/>
      <c r="AD1053" s="1537"/>
      <c r="AE1053" s="1537"/>
      <c r="AF1053" s="1537"/>
      <c r="AG1053" s="1537"/>
      <c r="AH1053" s="1537"/>
      <c r="AI1053" s="1537"/>
      <c r="AJ1053" s="1537"/>
      <c r="AK1053" s="1537"/>
      <c r="AL1053" s="119"/>
    </row>
    <row r="1054" spans="1:38" ht="12.75" customHeight="1">
      <c r="A1054" s="379"/>
      <c r="B1054" s="379"/>
      <c r="C1054" s="18"/>
      <c r="D1054" s="1537"/>
      <c r="E1054" s="1537"/>
      <c r="F1054" s="1537"/>
      <c r="G1054" s="1537"/>
      <c r="H1054" s="1537"/>
      <c r="I1054" s="1537"/>
      <c r="J1054" s="1537"/>
      <c r="K1054" s="1537"/>
      <c r="L1054" s="1537"/>
      <c r="M1054" s="1537"/>
      <c r="N1054" s="1537"/>
      <c r="O1054" s="1537"/>
      <c r="P1054" s="1537"/>
      <c r="Q1054" s="1537"/>
      <c r="R1054" s="1537"/>
      <c r="S1054" s="1537"/>
      <c r="T1054" s="1537"/>
      <c r="U1054" s="1537"/>
      <c r="V1054" s="1537"/>
      <c r="W1054" s="1537"/>
      <c r="X1054" s="1537"/>
      <c r="Y1054" s="1537"/>
      <c r="Z1054" s="1537"/>
      <c r="AA1054" s="1537"/>
      <c r="AB1054" s="1537"/>
      <c r="AC1054" s="1537"/>
      <c r="AD1054" s="1537"/>
      <c r="AE1054" s="1537"/>
      <c r="AF1054" s="1537"/>
      <c r="AG1054" s="1537"/>
      <c r="AH1054" s="1537"/>
      <c r="AI1054" s="1537"/>
      <c r="AJ1054" s="1537"/>
      <c r="AK1054" s="1537"/>
      <c r="AL1054" s="119"/>
    </row>
    <row r="1055" spans="1:38" ht="12.75" customHeight="1">
      <c r="A1055" s="292"/>
      <c r="B1055" s="291"/>
      <c r="C1055" s="18"/>
      <c r="D1055" s="1537"/>
      <c r="E1055" s="1537"/>
      <c r="F1055" s="1537"/>
      <c r="G1055" s="1537"/>
      <c r="H1055" s="1537"/>
      <c r="I1055" s="1537"/>
      <c r="J1055" s="1537"/>
      <c r="K1055" s="1537"/>
      <c r="L1055" s="1537"/>
      <c r="M1055" s="1537"/>
      <c r="N1055" s="1537"/>
      <c r="O1055" s="1537"/>
      <c r="P1055" s="1537"/>
      <c r="Q1055" s="1537"/>
      <c r="R1055" s="1537"/>
      <c r="S1055" s="1537"/>
      <c r="T1055" s="1537"/>
      <c r="U1055" s="1537"/>
      <c r="V1055" s="1537"/>
      <c r="W1055" s="1537"/>
      <c r="X1055" s="1537"/>
      <c r="Y1055" s="1537"/>
      <c r="Z1055" s="1537"/>
      <c r="AA1055" s="1537"/>
      <c r="AB1055" s="1537"/>
      <c r="AC1055" s="1537"/>
      <c r="AD1055" s="1537"/>
      <c r="AE1055" s="1537"/>
      <c r="AF1055" s="1537"/>
      <c r="AG1055" s="1537"/>
      <c r="AH1055" s="1537"/>
      <c r="AI1055" s="1537"/>
      <c r="AJ1055" s="1537"/>
      <c r="AK1055" s="1537"/>
    </row>
    <row r="1056" spans="1:38" ht="12.75" customHeight="1">
      <c r="A1056" s="1604" t="s">
        <v>748</v>
      </c>
      <c r="B1056" s="1604"/>
      <c r="C1056" s="18">
        <v>6</v>
      </c>
      <c r="D1056" s="1537" t="s">
        <v>1681</v>
      </c>
      <c r="E1056" s="1537"/>
      <c r="F1056" s="1537"/>
      <c r="G1056" s="1537"/>
      <c r="H1056" s="1537"/>
      <c r="I1056" s="1537"/>
      <c r="J1056" s="1537"/>
      <c r="K1056" s="1537"/>
      <c r="L1056" s="1537"/>
      <c r="M1056" s="1537"/>
      <c r="N1056" s="1537"/>
      <c r="O1056" s="1537"/>
      <c r="P1056" s="1537"/>
      <c r="Q1056" s="1537"/>
      <c r="R1056" s="1537"/>
      <c r="S1056" s="1537"/>
      <c r="T1056" s="1537"/>
      <c r="U1056" s="1537"/>
      <c r="V1056" s="1537"/>
      <c r="W1056" s="1537"/>
      <c r="X1056" s="1537"/>
      <c r="Y1056" s="1537"/>
      <c r="Z1056" s="1537"/>
      <c r="AA1056" s="1537"/>
      <c r="AB1056" s="1537"/>
      <c r="AC1056" s="1537"/>
      <c r="AD1056" s="1537"/>
      <c r="AE1056" s="1537"/>
      <c r="AF1056" s="1537"/>
      <c r="AG1056" s="1537"/>
      <c r="AH1056" s="1537"/>
      <c r="AI1056" s="1537"/>
      <c r="AJ1056" s="1537"/>
      <c r="AK1056" s="1537"/>
    </row>
    <row r="1057" spans="1:38" ht="12.75" customHeight="1">
      <c r="A1057" s="292"/>
      <c r="B1057" s="550"/>
      <c r="C1057" s="18"/>
      <c r="D1057" s="1537"/>
      <c r="E1057" s="1537"/>
      <c r="F1057" s="1537"/>
      <c r="G1057" s="1537"/>
      <c r="H1057" s="1537"/>
      <c r="I1057" s="1537"/>
      <c r="J1057" s="1537"/>
      <c r="K1057" s="1537"/>
      <c r="L1057" s="1537"/>
      <c r="M1057" s="1537"/>
      <c r="N1057" s="1537"/>
      <c r="O1057" s="1537"/>
      <c r="P1057" s="1537"/>
      <c r="Q1057" s="1537"/>
      <c r="R1057" s="1537"/>
      <c r="S1057" s="1537"/>
      <c r="T1057" s="1537"/>
      <c r="U1057" s="1537"/>
      <c r="V1057" s="1537"/>
      <c r="W1057" s="1537"/>
      <c r="X1057" s="1537"/>
      <c r="Y1057" s="1537"/>
      <c r="Z1057" s="1537"/>
      <c r="AA1057" s="1537"/>
      <c r="AB1057" s="1537"/>
      <c r="AC1057" s="1537"/>
      <c r="AD1057" s="1537"/>
      <c r="AE1057" s="1537"/>
      <c r="AF1057" s="1537"/>
      <c r="AG1057" s="1537"/>
      <c r="AH1057" s="1537"/>
      <c r="AI1057" s="1537"/>
      <c r="AJ1057" s="1537"/>
      <c r="AK1057" s="1537"/>
      <c r="AL1057" s="44"/>
    </row>
    <row r="1058" spans="1:38" ht="12.75" customHeight="1">
      <c r="A1058" s="292"/>
      <c r="B1058" s="291"/>
      <c r="C1058" s="18"/>
      <c r="D1058" s="1537"/>
      <c r="E1058" s="1537"/>
      <c r="F1058" s="1537"/>
      <c r="G1058" s="1537"/>
      <c r="H1058" s="1537"/>
      <c r="I1058" s="1537"/>
      <c r="J1058" s="1537"/>
      <c r="K1058" s="1537"/>
      <c r="L1058" s="1537"/>
      <c r="M1058" s="1537"/>
      <c r="N1058" s="1537"/>
      <c r="O1058" s="1537"/>
      <c r="P1058" s="1537"/>
      <c r="Q1058" s="1537"/>
      <c r="R1058" s="1537"/>
      <c r="S1058" s="1537"/>
      <c r="T1058" s="1537"/>
      <c r="U1058" s="1537"/>
      <c r="V1058" s="1537"/>
      <c r="W1058" s="1537"/>
      <c r="X1058" s="1537"/>
      <c r="Y1058" s="1537"/>
      <c r="Z1058" s="1537"/>
      <c r="AA1058" s="1537"/>
      <c r="AB1058" s="1537"/>
      <c r="AC1058" s="1537"/>
      <c r="AD1058" s="1537"/>
      <c r="AE1058" s="1537"/>
      <c r="AF1058" s="1537"/>
      <c r="AG1058" s="1537"/>
      <c r="AH1058" s="1537"/>
      <c r="AI1058" s="1537"/>
      <c r="AJ1058" s="1537"/>
      <c r="AK1058" s="1537"/>
    </row>
    <row r="1059" spans="1:38" ht="12.75" customHeight="1">
      <c r="A1059" s="1604" t="s">
        <v>748</v>
      </c>
      <c r="B1059" s="1604"/>
      <c r="C1059" s="547">
        <v>7</v>
      </c>
      <c r="D1059" s="1537" t="s">
        <v>1683</v>
      </c>
      <c r="E1059" s="1537"/>
      <c r="F1059" s="1537"/>
      <c r="G1059" s="1537"/>
      <c r="H1059" s="1537"/>
      <c r="I1059" s="1537"/>
      <c r="J1059" s="1537"/>
      <c r="K1059" s="1537"/>
      <c r="L1059" s="1537"/>
      <c r="M1059" s="1537"/>
      <c r="N1059" s="1537"/>
      <c r="O1059" s="1537"/>
      <c r="P1059" s="1537"/>
      <c r="Q1059" s="1537"/>
      <c r="R1059" s="1537"/>
      <c r="S1059" s="1537"/>
      <c r="T1059" s="1537"/>
      <c r="U1059" s="1537"/>
      <c r="V1059" s="1537"/>
      <c r="W1059" s="1537"/>
      <c r="X1059" s="1537"/>
      <c r="Y1059" s="1537"/>
      <c r="Z1059" s="1537"/>
      <c r="AA1059" s="1537"/>
      <c r="AB1059" s="1537"/>
      <c r="AC1059" s="1537"/>
      <c r="AD1059" s="1537"/>
      <c r="AE1059" s="1537"/>
      <c r="AF1059" s="1537"/>
      <c r="AG1059" s="1537"/>
      <c r="AH1059" s="1537"/>
      <c r="AI1059" s="1537"/>
      <c r="AJ1059" s="1537"/>
      <c r="AK1059" s="1537"/>
    </row>
    <row r="1060" spans="1:38" ht="12.75" customHeight="1">
      <c r="A1060" s="379"/>
      <c r="B1060" s="379"/>
      <c r="C1060" s="553"/>
      <c r="D1060" s="1537"/>
      <c r="E1060" s="1537"/>
      <c r="F1060" s="1537"/>
      <c r="G1060" s="1537"/>
      <c r="H1060" s="1537"/>
      <c r="I1060" s="1537"/>
      <c r="J1060" s="1537"/>
      <c r="K1060" s="1537"/>
      <c r="L1060" s="1537"/>
      <c r="M1060" s="1537"/>
      <c r="N1060" s="1537"/>
      <c r="O1060" s="1537"/>
      <c r="P1060" s="1537"/>
      <c r="Q1060" s="1537"/>
      <c r="R1060" s="1537"/>
      <c r="S1060" s="1537"/>
      <c r="T1060" s="1537"/>
      <c r="U1060" s="1537"/>
      <c r="V1060" s="1537"/>
      <c r="W1060" s="1537"/>
      <c r="X1060" s="1537"/>
      <c r="Y1060" s="1537"/>
      <c r="Z1060" s="1537"/>
      <c r="AA1060" s="1537"/>
      <c r="AB1060" s="1537"/>
      <c r="AC1060" s="1537"/>
      <c r="AD1060" s="1537"/>
      <c r="AE1060" s="1537"/>
      <c r="AF1060" s="1537"/>
      <c r="AG1060" s="1537"/>
      <c r="AH1060" s="1537"/>
      <c r="AI1060" s="1537"/>
      <c r="AJ1060" s="1537"/>
      <c r="AK1060" s="1537"/>
      <c r="AL1060" s="51"/>
    </row>
    <row r="1061" spans="1:38" ht="12.75" customHeight="1">
      <c r="A1061" s="379"/>
      <c r="B1061" s="379"/>
      <c r="C1061" s="553"/>
      <c r="D1061" s="1537"/>
      <c r="E1061" s="1537"/>
      <c r="F1061" s="1537"/>
      <c r="G1061" s="1537"/>
      <c r="H1061" s="1537"/>
      <c r="I1061" s="1537"/>
      <c r="J1061" s="1537"/>
      <c r="K1061" s="1537"/>
      <c r="L1061" s="1537"/>
      <c r="M1061" s="1537"/>
      <c r="N1061" s="1537"/>
      <c r="O1061" s="1537"/>
      <c r="P1061" s="1537"/>
      <c r="Q1061" s="1537"/>
      <c r="R1061" s="1537"/>
      <c r="S1061" s="1537"/>
      <c r="T1061" s="1537"/>
      <c r="U1061" s="1537"/>
      <c r="V1061" s="1537"/>
      <c r="W1061" s="1537"/>
      <c r="X1061" s="1537"/>
      <c r="Y1061" s="1537"/>
      <c r="Z1061" s="1537"/>
      <c r="AA1061" s="1537"/>
      <c r="AB1061" s="1537"/>
      <c r="AC1061" s="1537"/>
      <c r="AD1061" s="1537"/>
      <c r="AE1061" s="1537"/>
      <c r="AF1061" s="1537"/>
      <c r="AG1061" s="1537"/>
      <c r="AH1061" s="1537"/>
      <c r="AI1061" s="1537"/>
      <c r="AJ1061" s="1537"/>
      <c r="AK1061" s="1537"/>
      <c r="AL1061" s="51"/>
    </row>
    <row r="1062" spans="1:38" ht="12.75" customHeight="1">
      <c r="A1062" s="292"/>
      <c r="B1062" s="291"/>
      <c r="C1062" s="547"/>
      <c r="D1062" s="1537"/>
      <c r="E1062" s="1537"/>
      <c r="F1062" s="1537"/>
      <c r="G1062" s="1537"/>
      <c r="H1062" s="1537"/>
      <c r="I1062" s="1537"/>
      <c r="J1062" s="1537"/>
      <c r="K1062" s="1537"/>
      <c r="L1062" s="1537"/>
      <c r="M1062" s="1537"/>
      <c r="N1062" s="1537"/>
      <c r="O1062" s="1537"/>
      <c r="P1062" s="1537"/>
      <c r="Q1062" s="1537"/>
      <c r="R1062" s="1537"/>
      <c r="S1062" s="1537"/>
      <c r="T1062" s="1537"/>
      <c r="U1062" s="1537"/>
      <c r="V1062" s="1537"/>
      <c r="W1062" s="1537"/>
      <c r="X1062" s="1537"/>
      <c r="Y1062" s="1537"/>
      <c r="Z1062" s="1537"/>
      <c r="AA1062" s="1537"/>
      <c r="AB1062" s="1537"/>
      <c r="AC1062" s="1537"/>
      <c r="AD1062" s="1537"/>
      <c r="AE1062" s="1537"/>
      <c r="AF1062" s="1537"/>
      <c r="AG1062" s="1537"/>
      <c r="AH1062" s="1537"/>
      <c r="AI1062" s="1537"/>
      <c r="AJ1062" s="1537"/>
      <c r="AK1062" s="1537"/>
    </row>
    <row r="1063" spans="1:38" ht="12.75" customHeight="1">
      <c r="A1063" s="1604" t="s">
        <v>748</v>
      </c>
      <c r="B1063" s="1604"/>
      <c r="C1063" s="547">
        <v>8</v>
      </c>
      <c r="D1063" s="1536" t="s">
        <v>2016</v>
      </c>
      <c r="E1063" s="1537"/>
      <c r="F1063" s="1537"/>
      <c r="G1063" s="1537"/>
      <c r="H1063" s="1537"/>
      <c r="I1063" s="1537"/>
      <c r="J1063" s="1537"/>
      <c r="K1063" s="1537"/>
      <c r="L1063" s="1537"/>
      <c r="M1063" s="1537"/>
      <c r="N1063" s="1537"/>
      <c r="O1063" s="1537"/>
      <c r="P1063" s="1537"/>
      <c r="Q1063" s="1537"/>
      <c r="R1063" s="1537"/>
      <c r="S1063" s="1537"/>
      <c r="T1063" s="1537"/>
      <c r="U1063" s="1537"/>
      <c r="V1063" s="1537"/>
      <c r="W1063" s="1537"/>
      <c r="X1063" s="1537"/>
      <c r="Y1063" s="1537"/>
      <c r="Z1063" s="1537"/>
      <c r="AA1063" s="1537"/>
      <c r="AB1063" s="1537"/>
      <c r="AC1063" s="1537"/>
      <c r="AD1063" s="1537"/>
      <c r="AE1063" s="1537"/>
      <c r="AF1063" s="1537"/>
      <c r="AG1063" s="1537"/>
      <c r="AH1063" s="1537"/>
      <c r="AI1063" s="1537"/>
      <c r="AJ1063" s="1537"/>
      <c r="AK1063" s="1537"/>
    </row>
    <row r="1064" spans="1:38" ht="12.75" customHeight="1">
      <c r="A1064" s="379"/>
      <c r="B1064" s="379"/>
      <c r="C1064" s="547"/>
      <c r="D1064" s="1537"/>
      <c r="E1064" s="1537"/>
      <c r="F1064" s="1537"/>
      <c r="G1064" s="1537"/>
      <c r="H1064" s="1537"/>
      <c r="I1064" s="1537"/>
      <c r="J1064" s="1537"/>
      <c r="K1064" s="1537"/>
      <c r="L1064" s="1537"/>
      <c r="M1064" s="1537"/>
      <c r="N1064" s="1537"/>
      <c r="O1064" s="1537"/>
      <c r="P1064" s="1537"/>
      <c r="Q1064" s="1537"/>
      <c r="R1064" s="1537"/>
      <c r="S1064" s="1537"/>
      <c r="T1064" s="1537"/>
      <c r="U1064" s="1537"/>
      <c r="V1064" s="1537"/>
      <c r="W1064" s="1537"/>
      <c r="X1064" s="1537"/>
      <c r="Y1064" s="1537"/>
      <c r="Z1064" s="1537"/>
      <c r="AA1064" s="1537"/>
      <c r="AB1064" s="1537"/>
      <c r="AC1064" s="1537"/>
      <c r="AD1064" s="1537"/>
      <c r="AE1064" s="1537"/>
      <c r="AF1064" s="1537"/>
      <c r="AG1064" s="1537"/>
      <c r="AH1064" s="1537"/>
      <c r="AI1064" s="1537"/>
      <c r="AJ1064" s="1537"/>
      <c r="AK1064" s="1537"/>
    </row>
    <row r="1065" spans="1:38" ht="12.75" customHeight="1">
      <c r="A1065" s="379"/>
      <c r="B1065" s="379"/>
      <c r="C1065" s="547"/>
      <c r="D1065" s="1537"/>
      <c r="E1065" s="1537"/>
      <c r="F1065" s="1537"/>
      <c r="G1065" s="1537"/>
      <c r="H1065" s="1537"/>
      <c r="I1065" s="1537"/>
      <c r="J1065" s="1537"/>
      <c r="K1065" s="1537"/>
      <c r="L1065" s="1537"/>
      <c r="M1065" s="1537"/>
      <c r="N1065" s="1537"/>
      <c r="O1065" s="1537"/>
      <c r="P1065" s="1537"/>
      <c r="Q1065" s="1537"/>
      <c r="R1065" s="1537"/>
      <c r="S1065" s="1537"/>
      <c r="T1065" s="1537"/>
      <c r="U1065" s="1537"/>
      <c r="V1065" s="1537"/>
      <c r="W1065" s="1537"/>
      <c r="X1065" s="1537"/>
      <c r="Y1065" s="1537"/>
      <c r="Z1065" s="1537"/>
      <c r="AA1065" s="1537"/>
      <c r="AB1065" s="1537"/>
      <c r="AC1065" s="1537"/>
      <c r="AD1065" s="1537"/>
      <c r="AE1065" s="1537"/>
      <c r="AF1065" s="1537"/>
      <c r="AG1065" s="1537"/>
      <c r="AH1065" s="1537"/>
      <c r="AI1065" s="1537"/>
      <c r="AJ1065" s="1537"/>
      <c r="AK1065" s="1537"/>
    </row>
    <row r="1066" spans="1:38" ht="12.75" customHeight="1">
      <c r="A1066" s="292"/>
      <c r="B1066" s="291"/>
      <c r="C1066" s="547"/>
      <c r="D1066" s="1537"/>
      <c r="E1066" s="1537"/>
      <c r="F1066" s="1537"/>
      <c r="G1066" s="1537"/>
      <c r="H1066" s="1537"/>
      <c r="I1066" s="1537"/>
      <c r="J1066" s="1537"/>
      <c r="K1066" s="1537"/>
      <c r="L1066" s="1537"/>
      <c r="M1066" s="1537"/>
      <c r="N1066" s="1537"/>
      <c r="O1066" s="1537"/>
      <c r="P1066" s="1537"/>
      <c r="Q1066" s="1537"/>
      <c r="R1066" s="1537"/>
      <c r="S1066" s="1537"/>
      <c r="T1066" s="1537"/>
      <c r="U1066" s="1537"/>
      <c r="V1066" s="1537"/>
      <c r="W1066" s="1537"/>
      <c r="X1066" s="1537"/>
      <c r="Y1066" s="1537"/>
      <c r="Z1066" s="1537"/>
      <c r="AA1066" s="1537"/>
      <c r="AB1066" s="1537"/>
      <c r="AC1066" s="1537"/>
      <c r="AD1066" s="1537"/>
      <c r="AE1066" s="1537"/>
      <c r="AF1066" s="1537"/>
      <c r="AG1066" s="1537"/>
      <c r="AH1066" s="1537"/>
      <c r="AI1066" s="1537"/>
      <c r="AJ1066" s="1537"/>
      <c r="AK1066" s="1537"/>
    </row>
    <row r="1067" spans="1:38" ht="12.75" customHeight="1">
      <c r="A1067" s="1604" t="s">
        <v>748</v>
      </c>
      <c r="B1067" s="1604"/>
      <c r="C1067" s="547">
        <v>9</v>
      </c>
      <c r="D1067" s="1537" t="s">
        <v>1682</v>
      </c>
      <c r="E1067" s="1537"/>
      <c r="F1067" s="1537"/>
      <c r="G1067" s="1537"/>
      <c r="H1067" s="1537"/>
      <c r="I1067" s="1537"/>
      <c r="J1067" s="1537"/>
      <c r="K1067" s="1537"/>
      <c r="L1067" s="1537"/>
      <c r="M1067" s="1537"/>
      <c r="N1067" s="1537"/>
      <c r="O1067" s="1537"/>
      <c r="P1067" s="1537"/>
      <c r="Q1067" s="1537"/>
      <c r="R1067" s="1537"/>
      <c r="S1067" s="1537"/>
      <c r="T1067" s="1537"/>
      <c r="U1067" s="1537"/>
      <c r="V1067" s="1537"/>
      <c r="W1067" s="1537"/>
      <c r="X1067" s="1537"/>
      <c r="Y1067" s="1537"/>
      <c r="Z1067" s="1537"/>
      <c r="AA1067" s="1537"/>
      <c r="AB1067" s="1537"/>
      <c r="AC1067" s="1537"/>
      <c r="AD1067" s="1537"/>
      <c r="AE1067" s="1537"/>
      <c r="AF1067" s="1537"/>
      <c r="AG1067" s="1537"/>
      <c r="AH1067" s="1537"/>
      <c r="AI1067" s="1537"/>
      <c r="AJ1067" s="1537"/>
      <c r="AK1067" s="1537"/>
    </row>
    <row r="1068" spans="1:38" ht="12.75" customHeight="1">
      <c r="A1068" s="292"/>
      <c r="B1068" s="291"/>
      <c r="C1068" s="547"/>
      <c r="D1068" s="1537"/>
      <c r="E1068" s="1537"/>
      <c r="F1068" s="1537"/>
      <c r="G1068" s="1537"/>
      <c r="H1068" s="1537"/>
      <c r="I1068" s="1537"/>
      <c r="J1068" s="1537"/>
      <c r="K1068" s="1537"/>
      <c r="L1068" s="1537"/>
      <c r="M1068" s="1537"/>
      <c r="N1068" s="1537"/>
      <c r="O1068" s="1537"/>
      <c r="P1068" s="1537"/>
      <c r="Q1068" s="1537"/>
      <c r="R1068" s="1537"/>
      <c r="S1068" s="1537"/>
      <c r="T1068" s="1537"/>
      <c r="U1068" s="1537"/>
      <c r="V1068" s="1537"/>
      <c r="W1068" s="1537"/>
      <c r="X1068" s="1537"/>
      <c r="Y1068" s="1537"/>
      <c r="Z1068" s="1537"/>
      <c r="AA1068" s="1537"/>
      <c r="AB1068" s="1537"/>
      <c r="AC1068" s="1537"/>
      <c r="AD1068" s="1537"/>
      <c r="AE1068" s="1537"/>
      <c r="AF1068" s="1537"/>
      <c r="AG1068" s="1537"/>
      <c r="AH1068" s="1537"/>
      <c r="AI1068" s="1537"/>
      <c r="AJ1068" s="1537"/>
      <c r="AK1068" s="1537"/>
    </row>
    <row r="1069" spans="1:38" ht="12.75" customHeight="1">
      <c r="D1069" s="1537"/>
      <c r="E1069" s="1537"/>
      <c r="F1069" s="1537"/>
      <c r="G1069" s="1537"/>
      <c r="H1069" s="1537"/>
      <c r="I1069" s="1537"/>
      <c r="J1069" s="1537"/>
      <c r="K1069" s="1537"/>
      <c r="L1069" s="1537"/>
      <c r="M1069" s="1537"/>
      <c r="N1069" s="1537"/>
      <c r="O1069" s="1537"/>
      <c r="P1069" s="1537"/>
      <c r="Q1069" s="1537"/>
      <c r="R1069" s="1537"/>
      <c r="S1069" s="1537"/>
      <c r="T1069" s="1537"/>
      <c r="U1069" s="1537"/>
      <c r="V1069" s="1537"/>
      <c r="W1069" s="1537"/>
      <c r="X1069" s="1537"/>
      <c r="Y1069" s="1537"/>
      <c r="Z1069" s="1537"/>
      <c r="AA1069" s="1537"/>
      <c r="AB1069" s="1537"/>
      <c r="AC1069" s="1537"/>
      <c r="AD1069" s="1537"/>
      <c r="AE1069" s="1537"/>
      <c r="AF1069" s="1537"/>
      <c r="AG1069" s="1537"/>
      <c r="AH1069" s="1537"/>
      <c r="AI1069" s="1537"/>
      <c r="AJ1069" s="1537"/>
      <c r="AK1069" s="1537"/>
    </row>
    <row r="1070" spans="1:38" ht="12.75" customHeight="1"/>
    <row r="1071" spans="1:38" ht="12.75" hidden="1" customHeight="1"/>
    <row r="1072" spans="1:38" ht="12.75" hidden="1" customHeight="1"/>
    <row r="1073" ht="12.75" hidden="1" customHeight="1"/>
  </sheetData>
  <sheetProtection algorithmName="SHA-512" hashValue="Sw58SFg3s8Md35ievDGIajHa3az8cW42+0CFhE/nidCrGIMBRph7t5lZ1buXk7e4KQ/7/uLgfks4AmThA0AFQg==" saltValue="xuqSzR4V7UOAZ1nBZ4xkYA==" spinCount="100000" sheet="1" objects="1" scenarios="1"/>
  <dataConsolidate link="1"/>
  <customSheetViews>
    <customSheetView guid="{564791B4-DB72-424F-AF43-EEA97BEE3A35}" showPageBreaks="1" showGridLines="0" zeroValues="0" printArea="1" hiddenColumns="1">
      <selection activeCell="H16" sqref="H16:AJ16"/>
      <rowBreaks count="22" manualBreakCount="22">
        <brk id="60" max="37" man="1"/>
        <brk id="117" max="37" man="1"/>
        <brk id="160" max="37" man="1"/>
        <brk id="177" max="37" man="1"/>
        <brk id="233" max="37" man="1"/>
        <brk id="293" max="37" man="1"/>
        <brk id="354" max="37" man="1"/>
        <brk id="362" max="37" man="1"/>
        <brk id="421" max="37" man="1"/>
        <brk id="478" max="37" man="1"/>
        <brk id="508" max="37" man="1"/>
        <brk id="549" max="37" man="1"/>
        <brk id="603" max="37" man="1"/>
        <brk id="619" max="37" man="1"/>
        <brk id="676" max="37" man="1"/>
        <brk id="712" max="37" man="1"/>
        <brk id="775" max="37" man="1"/>
        <brk id="832" max="37" man="1"/>
        <brk id="885" max="37" man="1"/>
        <brk id="897" max="37" man="1"/>
        <brk id="953" max="37" man="1"/>
        <brk id="1010" max="37" man="1"/>
      </rowBreaks>
      <pageMargins left="0.5" right="0.5" top="1" bottom="1" header="0.5" footer="0.5"/>
      <printOptions horizontalCentered="1"/>
      <pageSetup scale="83" fitToHeight="25" orientation="portrait" useFirstPageNumber="1" r:id="rId1"/>
      <headerFooter alignWithMargins="0">
        <oddFooter>&amp;L&amp;8April 18, 2016 Version&amp;C&amp;P&amp;R&amp;8&amp;[Tab &amp;D]</oddFooter>
      </headerFooter>
    </customSheetView>
  </customSheetViews>
  <mergeCells count="2024">
    <mergeCell ref="AA349:AK349"/>
    <mergeCell ref="H344:M344"/>
    <mergeCell ref="P336:R336"/>
    <mergeCell ref="AA328:AF328"/>
    <mergeCell ref="Y134:AK134"/>
    <mergeCell ref="Y137:AK137"/>
    <mergeCell ref="AA302:AK302"/>
    <mergeCell ref="AA303:AK303"/>
    <mergeCell ref="P361:Z361"/>
    <mergeCell ref="AC360:AE360"/>
    <mergeCell ref="H314:R314"/>
    <mergeCell ref="E380:AH381"/>
    <mergeCell ref="H316:R316"/>
    <mergeCell ref="H317:R317"/>
    <mergeCell ref="P357:AE357"/>
    <mergeCell ref="AA344:AF344"/>
    <mergeCell ref="AA348:AK348"/>
    <mergeCell ref="H351:R351"/>
    <mergeCell ref="AA345:AF345"/>
    <mergeCell ref="H348:R348"/>
    <mergeCell ref="H349:R349"/>
    <mergeCell ref="H341:R341"/>
    <mergeCell ref="AA338:AK338"/>
    <mergeCell ref="AA342:AK342"/>
    <mergeCell ref="AI336:AK336"/>
    <mergeCell ref="H303:R303"/>
    <mergeCell ref="H302:R302"/>
    <mergeCell ref="AA311:AK311"/>
    <mergeCell ref="AA313:AF313"/>
    <mergeCell ref="AC273:AE273"/>
    <mergeCell ref="M274:AE274"/>
    <mergeCell ref="H330:R330"/>
    <mergeCell ref="H352:M352"/>
    <mergeCell ref="P352:R352"/>
    <mergeCell ref="B504:P506"/>
    <mergeCell ref="Q505:R506"/>
    <mergeCell ref="AA317:AK317"/>
    <mergeCell ref="AA318:AK318"/>
    <mergeCell ref="H329:M329"/>
    <mergeCell ref="H345:M345"/>
    <mergeCell ref="AA314:AK314"/>
    <mergeCell ref="P360:Z360"/>
    <mergeCell ref="AI312:AK312"/>
    <mergeCell ref="AA312:AF312"/>
    <mergeCell ref="H313:M313"/>
    <mergeCell ref="H306:R306"/>
    <mergeCell ref="H308:R308"/>
    <mergeCell ref="AA321:AF321"/>
    <mergeCell ref="AD389:AE389"/>
    <mergeCell ref="S389:T389"/>
    <mergeCell ref="AF419:AH419"/>
    <mergeCell ref="AI398:AJ398"/>
    <mergeCell ref="AG439:AJ439"/>
    <mergeCell ref="E421:AJ421"/>
    <mergeCell ref="E419:G419"/>
    <mergeCell ref="P419:R419"/>
    <mergeCell ref="AE408:AF408"/>
    <mergeCell ref="T410:U410"/>
    <mergeCell ref="R409:S409"/>
    <mergeCell ref="AG404:AJ404"/>
    <mergeCell ref="AI344:AK344"/>
    <mergeCell ref="AA350:AK350"/>
    <mergeCell ref="AA346:AK346"/>
    <mergeCell ref="P356:AE356"/>
    <mergeCell ref="AG399:AJ399"/>
    <mergeCell ref="AI401:AJ401"/>
    <mergeCell ref="S401:U401"/>
    <mergeCell ref="V389:W389"/>
    <mergeCell ref="D440:AF440"/>
    <mergeCell ref="A364:AL365"/>
    <mergeCell ref="AC397:AJ397"/>
    <mergeCell ref="N384:Q384"/>
    <mergeCell ref="N385:AF386"/>
    <mergeCell ref="M370:N370"/>
    <mergeCell ref="N383:Q383"/>
    <mergeCell ref="Q402:U402"/>
    <mergeCell ref="AJ368:AK368"/>
    <mergeCell ref="J397:U397"/>
    <mergeCell ref="Q398:U398"/>
    <mergeCell ref="AG440:AJ440"/>
    <mergeCell ref="D437:AF437"/>
    <mergeCell ref="D438:AF438"/>
    <mergeCell ref="D439:AF439"/>
    <mergeCell ref="Q403:U403"/>
    <mergeCell ref="W419:Y419"/>
    <mergeCell ref="J407:AF407"/>
    <mergeCell ref="H411:AF412"/>
    <mergeCell ref="M369:N369"/>
    <mergeCell ref="AG389:AH389"/>
    <mergeCell ref="A622:AL623"/>
    <mergeCell ref="P633:R633"/>
    <mergeCell ref="Z616:AK616"/>
    <mergeCell ref="AI618:AK618"/>
    <mergeCell ref="AG620:AH620"/>
    <mergeCell ref="Z617:AK617"/>
    <mergeCell ref="V634:AA634"/>
    <mergeCell ref="C632:O632"/>
    <mergeCell ref="P632:R632"/>
    <mergeCell ref="S633:U633"/>
    <mergeCell ref="S632:U632"/>
    <mergeCell ref="V629:AA631"/>
    <mergeCell ref="S629:U631"/>
    <mergeCell ref="P629:R631"/>
    <mergeCell ref="C633:O633"/>
    <mergeCell ref="Z592:AK592"/>
    <mergeCell ref="AA595:AK595"/>
    <mergeCell ref="Z593:AK593"/>
    <mergeCell ref="Z598:AK598"/>
    <mergeCell ref="N596:O596"/>
    <mergeCell ref="AA603:AK603"/>
    <mergeCell ref="Z607:AK607"/>
    <mergeCell ref="Z606:AK606"/>
    <mergeCell ref="G609:R609"/>
    <mergeCell ref="Z614:AK614"/>
    <mergeCell ref="G615:R615"/>
    <mergeCell ref="G607:R607"/>
    <mergeCell ref="H595:R595"/>
    <mergeCell ref="G593:R593"/>
    <mergeCell ref="V632:AA632"/>
    <mergeCell ref="S634:U634"/>
    <mergeCell ref="P634:R634"/>
    <mergeCell ref="S505:AK506"/>
    <mergeCell ref="AG447:AJ447"/>
    <mergeCell ref="AG448:AJ448"/>
    <mergeCell ref="G665:R665"/>
    <mergeCell ref="P660:R660"/>
    <mergeCell ref="AA661:AK661"/>
    <mergeCell ref="AA685:AK685"/>
    <mergeCell ref="G691:R691"/>
    <mergeCell ref="A715:AL716"/>
    <mergeCell ref="Z664:AK664"/>
    <mergeCell ref="K720:O723"/>
    <mergeCell ref="AA693:AK693"/>
    <mergeCell ref="AE699:AF699"/>
    <mergeCell ref="AD720:AH723"/>
    <mergeCell ref="G688:R688"/>
    <mergeCell ref="Z691:AK691"/>
    <mergeCell ref="V636:AA636"/>
    <mergeCell ref="G675:R675"/>
    <mergeCell ref="N670:O670"/>
    <mergeCell ref="G673:R673"/>
    <mergeCell ref="P637:R637"/>
    <mergeCell ref="G664:R664"/>
    <mergeCell ref="G598:R598"/>
    <mergeCell ref="Z601:AK601"/>
    <mergeCell ref="Z610:AE610"/>
    <mergeCell ref="H611:R611"/>
    <mergeCell ref="AA611:AK611"/>
    <mergeCell ref="AG612:AH612"/>
    <mergeCell ref="N604:O604"/>
    <mergeCell ref="AG604:AH604"/>
    <mergeCell ref="AG596:AH596"/>
    <mergeCell ref="Z599:AK599"/>
    <mergeCell ref="H353:M353"/>
    <mergeCell ref="H342:R342"/>
    <mergeCell ref="Z377:AA377"/>
    <mergeCell ref="M368:N368"/>
    <mergeCell ref="I401:N401"/>
    <mergeCell ref="Q399:U399"/>
    <mergeCell ref="H343:R343"/>
    <mergeCell ref="AA343:AK343"/>
    <mergeCell ref="H350:R350"/>
    <mergeCell ref="H338:R338"/>
    <mergeCell ref="AA340:AK340"/>
    <mergeCell ref="H340:R340"/>
    <mergeCell ref="AG438:AJ438"/>
    <mergeCell ref="AG437:AJ437"/>
    <mergeCell ref="Z434:AA434"/>
    <mergeCell ref="Z432:AA432"/>
    <mergeCell ref="H346:R346"/>
    <mergeCell ref="AI352:AK352"/>
    <mergeCell ref="AJ369:AK369"/>
    <mergeCell ref="AA354:AK354"/>
    <mergeCell ref="H354:R354"/>
    <mergeCell ref="I419:K419"/>
    <mergeCell ref="J379:K379"/>
    <mergeCell ref="P358:AE358"/>
    <mergeCell ref="AA353:AF353"/>
    <mergeCell ref="P359:AE359"/>
    <mergeCell ref="P362:AE362"/>
    <mergeCell ref="AJ370:AK370"/>
    <mergeCell ref="AG400:AJ400"/>
    <mergeCell ref="M371:N371"/>
    <mergeCell ref="AC382:AF382"/>
    <mergeCell ref="Q400:U400"/>
    <mergeCell ref="P304:R304"/>
    <mergeCell ref="AA304:AF304"/>
    <mergeCell ref="AI304:AK304"/>
    <mergeCell ref="AA325:AK325"/>
    <mergeCell ref="H334:R334"/>
    <mergeCell ref="AA326:AK326"/>
    <mergeCell ref="H318:R318"/>
    <mergeCell ref="AA316:AK316"/>
    <mergeCell ref="H319:R319"/>
    <mergeCell ref="H322:R322"/>
    <mergeCell ref="AA322:AK322"/>
    <mergeCell ref="AA324:AK324"/>
    <mergeCell ref="H304:M304"/>
    <mergeCell ref="P618:R618"/>
    <mergeCell ref="V633:AA633"/>
    <mergeCell ref="B629:O631"/>
    <mergeCell ref="N612:O612"/>
    <mergeCell ref="G601:R601"/>
    <mergeCell ref="G602:L602"/>
    <mergeCell ref="G610:L610"/>
    <mergeCell ref="Z600:AK600"/>
    <mergeCell ref="G599:R599"/>
    <mergeCell ref="G606:R606"/>
    <mergeCell ref="V394:W394"/>
    <mergeCell ref="H325:R325"/>
    <mergeCell ref="H326:R326"/>
    <mergeCell ref="AA336:AF336"/>
    <mergeCell ref="AA330:AK330"/>
    <mergeCell ref="AI328:AK328"/>
    <mergeCell ref="H333:R333"/>
    <mergeCell ref="H335:R335"/>
    <mergeCell ref="AA337:AF337"/>
    <mergeCell ref="DD635:DH635"/>
    <mergeCell ref="CE635:CI635"/>
    <mergeCell ref="CJ635:CN635"/>
    <mergeCell ref="CO635:CS635"/>
    <mergeCell ref="CT635:CX635"/>
    <mergeCell ref="CY635:DC635"/>
    <mergeCell ref="CY634:DC634"/>
    <mergeCell ref="DD634:DH634"/>
    <mergeCell ref="CE633:CI633"/>
    <mergeCell ref="CJ633:CN633"/>
    <mergeCell ref="CE634:CI634"/>
    <mergeCell ref="CJ634:CN634"/>
    <mergeCell ref="CO634:CS634"/>
    <mergeCell ref="CT634:CX634"/>
    <mergeCell ref="CO633:CS633"/>
    <mergeCell ref="CT633:CX633"/>
    <mergeCell ref="CY631:DC631"/>
    <mergeCell ref="DD631:DH631"/>
    <mergeCell ref="CY632:DC632"/>
    <mergeCell ref="DD632:DH632"/>
    <mergeCell ref="CY633:DC633"/>
    <mergeCell ref="DD633:DH633"/>
    <mergeCell ref="CJ632:CN632"/>
    <mergeCell ref="CO632:CS632"/>
    <mergeCell ref="CT632:CX632"/>
    <mergeCell ref="CE631:CI631"/>
    <mergeCell ref="CJ631:CN631"/>
    <mergeCell ref="CO631:CS631"/>
    <mergeCell ref="CT631:CX631"/>
    <mergeCell ref="DD627:DH627"/>
    <mergeCell ref="CY628:DC628"/>
    <mergeCell ref="DD628:DH628"/>
    <mergeCell ref="CY630:DC630"/>
    <mergeCell ref="DD630:DH630"/>
    <mergeCell ref="DD629:DH629"/>
    <mergeCell ref="CY629:DC629"/>
    <mergeCell ref="CY627:DC627"/>
    <mergeCell ref="CJ630:CN630"/>
    <mergeCell ref="CO630:CS630"/>
    <mergeCell ref="CT630:CX630"/>
    <mergeCell ref="CJ627:CN627"/>
    <mergeCell ref="CO627:CS627"/>
    <mergeCell ref="CT627:CX627"/>
    <mergeCell ref="CJ628:CN628"/>
    <mergeCell ref="CO628:CS628"/>
    <mergeCell ref="CT628:CX628"/>
    <mergeCell ref="CJ629:CN629"/>
    <mergeCell ref="CO629:CS629"/>
    <mergeCell ref="CT629:CX629"/>
    <mergeCell ref="CO626:CS626"/>
    <mergeCell ref="CO625:CS625"/>
    <mergeCell ref="CT625:CX625"/>
    <mergeCell ref="CY623:DC623"/>
    <mergeCell ref="CY624:DC624"/>
    <mergeCell ref="CJ625:CN625"/>
    <mergeCell ref="CY626:DC626"/>
    <mergeCell ref="CT626:CX626"/>
    <mergeCell ref="DD623:DH623"/>
    <mergeCell ref="DD624:DH624"/>
    <mergeCell ref="CY625:DC625"/>
    <mergeCell ref="DD625:DH625"/>
    <mergeCell ref="DD626:DH626"/>
    <mergeCell ref="CT622:CX622"/>
    <mergeCell ref="CO621:CS621"/>
    <mergeCell ref="CJ624:CN624"/>
    <mergeCell ref="CO624:CS624"/>
    <mergeCell ref="CT624:CX624"/>
    <mergeCell ref="CT621:CX621"/>
    <mergeCell ref="CJ623:CN623"/>
    <mergeCell ref="CO623:CS623"/>
    <mergeCell ref="CT623:CX623"/>
    <mergeCell ref="DD619:DH619"/>
    <mergeCell ref="CY620:DC620"/>
    <mergeCell ref="DD620:DH620"/>
    <mergeCell ref="CY622:DC622"/>
    <mergeCell ref="DD622:DH622"/>
    <mergeCell ref="CE621:CI621"/>
    <mergeCell ref="CJ621:CN621"/>
    <mergeCell ref="CE622:CI622"/>
    <mergeCell ref="CJ622:CN622"/>
    <mergeCell ref="CO622:CS622"/>
    <mergeCell ref="CO617:CS617"/>
    <mergeCell ref="CT617:CX617"/>
    <mergeCell ref="CT619:CX619"/>
    <mergeCell ref="CY621:DC621"/>
    <mergeCell ref="DD621:DH621"/>
    <mergeCell ref="CE620:CI620"/>
    <mergeCell ref="CJ620:CN620"/>
    <mergeCell ref="CO620:CS620"/>
    <mergeCell ref="CT620:CX620"/>
    <mergeCell ref="CY619:DC619"/>
    <mergeCell ref="CY617:DC617"/>
    <mergeCell ref="DD617:DH617"/>
    <mergeCell ref="CY618:DC618"/>
    <mergeCell ref="DD618:DH618"/>
    <mergeCell ref="CE617:CI617"/>
    <mergeCell ref="CJ617:CN617"/>
    <mergeCell ref="CE618:CI618"/>
    <mergeCell ref="CJ618:CN618"/>
    <mergeCell ref="CO618:CS618"/>
    <mergeCell ref="CT618:CX618"/>
    <mergeCell ref="CE619:CI619"/>
    <mergeCell ref="CT615:CX615"/>
    <mergeCell ref="CE616:CI616"/>
    <mergeCell ref="CY615:DC615"/>
    <mergeCell ref="DD615:DH615"/>
    <mergeCell ref="CY616:DC616"/>
    <mergeCell ref="DD616:DH616"/>
    <mergeCell ref="CJ616:CN616"/>
    <mergeCell ref="CO616:CS616"/>
    <mergeCell ref="CE614:CI614"/>
    <mergeCell ref="CJ614:CN614"/>
    <mergeCell ref="CO614:CS614"/>
    <mergeCell ref="CT614:CX614"/>
    <mergeCell ref="CO613:CS613"/>
    <mergeCell ref="CT616:CX616"/>
    <mergeCell ref="CT613:CX613"/>
    <mergeCell ref="CE615:CI615"/>
    <mergeCell ref="CJ615:CN615"/>
    <mergeCell ref="CO615:CS615"/>
    <mergeCell ref="DD611:DH611"/>
    <mergeCell ref="CY612:DC612"/>
    <mergeCell ref="DD612:DH612"/>
    <mergeCell ref="CT611:CX611"/>
    <mergeCell ref="CO612:CS612"/>
    <mergeCell ref="CY614:DC614"/>
    <mergeCell ref="DD614:DH614"/>
    <mergeCell ref="CY613:DC613"/>
    <mergeCell ref="DD613:DH613"/>
    <mergeCell ref="CO611:CS611"/>
    <mergeCell ref="CT612:CX612"/>
    <mergeCell ref="CE613:CI613"/>
    <mergeCell ref="CJ613:CN613"/>
    <mergeCell ref="CY611:DC611"/>
    <mergeCell ref="CJ612:CN612"/>
    <mergeCell ref="CT609:CX609"/>
    <mergeCell ref="CO609:CS609"/>
    <mergeCell ref="CJ611:CN611"/>
    <mergeCell ref="CE612:CI612"/>
    <mergeCell ref="DD609:DH609"/>
    <mergeCell ref="CE610:CI610"/>
    <mergeCell ref="CJ610:CN610"/>
    <mergeCell ref="CO610:CS610"/>
    <mergeCell ref="CT610:CX610"/>
    <mergeCell ref="CY610:DC610"/>
    <mergeCell ref="DD610:DH610"/>
    <mergeCell ref="CE609:CI609"/>
    <mergeCell ref="CJ609:CN609"/>
    <mergeCell ref="CY609:DC609"/>
    <mergeCell ref="BP654:BT654"/>
    <mergeCell ref="BU654:BY654"/>
    <mergeCell ref="BA642:BE642"/>
    <mergeCell ref="BK651:BO651"/>
    <mergeCell ref="BK650:BO650"/>
    <mergeCell ref="BF652:BJ652"/>
    <mergeCell ref="BK652:BO652"/>
    <mergeCell ref="BU651:BY651"/>
    <mergeCell ref="BU647:BY647"/>
    <mergeCell ref="BU653:BY653"/>
    <mergeCell ref="CJ619:CN619"/>
    <mergeCell ref="CO619:CS619"/>
    <mergeCell ref="CE611:CI611"/>
    <mergeCell ref="BU661:BY661"/>
    <mergeCell ref="BA661:BE661"/>
    <mergeCell ref="BF661:BJ661"/>
    <mergeCell ref="BK661:BO661"/>
    <mergeCell ref="BP661:BT661"/>
    <mergeCell ref="BK654:BO654"/>
    <mergeCell ref="BU648:BY648"/>
    <mergeCell ref="CE624:CI624"/>
    <mergeCell ref="CE628:CI628"/>
    <mergeCell ref="CE629:CI629"/>
    <mergeCell ref="CE632:CI632"/>
    <mergeCell ref="BZ644:CD644"/>
    <mergeCell ref="BA638:BE638"/>
    <mergeCell ref="BF642:BJ642"/>
    <mergeCell ref="BK640:BO640"/>
    <mergeCell ref="BF644:BJ644"/>
    <mergeCell ref="CE630:CI630"/>
    <mergeCell ref="BU652:BY652"/>
    <mergeCell ref="CJ626:CN626"/>
    <mergeCell ref="CE623:CI623"/>
    <mergeCell ref="CE625:CI625"/>
    <mergeCell ref="BZ640:CD640"/>
    <mergeCell ref="BZ641:CD641"/>
    <mergeCell ref="CE627:CI627"/>
    <mergeCell ref="BP648:BT648"/>
    <mergeCell ref="BZ639:CD639"/>
    <mergeCell ref="BZ647:CD647"/>
    <mergeCell ref="BZ648:CD648"/>
    <mergeCell ref="BU649:BY649"/>
    <mergeCell ref="BU639:BY639"/>
    <mergeCell ref="BU640:BY640"/>
    <mergeCell ref="BZ645:CD645"/>
    <mergeCell ref="BZ646:CD646"/>
    <mergeCell ref="BZ642:CD642"/>
    <mergeCell ref="BU644:BY644"/>
    <mergeCell ref="BU642:BY642"/>
    <mergeCell ref="BU641:BY641"/>
    <mergeCell ref="CE626:CI626"/>
    <mergeCell ref="BU645:BY645"/>
    <mergeCell ref="BP642:BT642"/>
    <mergeCell ref="BU625:BY625"/>
    <mergeCell ref="BZ638:CD638"/>
    <mergeCell ref="BZ627:CD627"/>
    <mergeCell ref="BP653:BT653"/>
    <mergeCell ref="BK646:BO646"/>
    <mergeCell ref="BP646:BT646"/>
    <mergeCell ref="BU650:BY650"/>
    <mergeCell ref="BP650:BT650"/>
    <mergeCell ref="BU646:BY646"/>
    <mergeCell ref="BK653:BO653"/>
    <mergeCell ref="BP651:BT651"/>
    <mergeCell ref="BF638:BJ638"/>
    <mergeCell ref="BP645:BT645"/>
    <mergeCell ref="BK648:BO648"/>
    <mergeCell ref="BP652:BT652"/>
    <mergeCell ref="BA650:BE650"/>
    <mergeCell ref="BA641:BE641"/>
    <mergeCell ref="BK638:BO638"/>
    <mergeCell ref="BP638:BT638"/>
    <mergeCell ref="BP640:BT640"/>
    <mergeCell ref="BF649:BJ649"/>
    <mergeCell ref="BK649:BO649"/>
    <mergeCell ref="BP649:BT649"/>
    <mergeCell ref="BK647:BO647"/>
    <mergeCell ref="BP647:BT647"/>
    <mergeCell ref="BA639:BE639"/>
    <mergeCell ref="BF639:BJ639"/>
    <mergeCell ref="BK639:BO639"/>
    <mergeCell ref="BP639:BT639"/>
    <mergeCell ref="BU638:BY638"/>
    <mergeCell ref="BF650:BJ650"/>
    <mergeCell ref="BF648:BJ648"/>
    <mergeCell ref="BA654:BE654"/>
    <mergeCell ref="BF654:BJ654"/>
    <mergeCell ref="AI652:AK652"/>
    <mergeCell ref="Z676:AE676"/>
    <mergeCell ref="AA653:AK653"/>
    <mergeCell ref="U729:X729"/>
    <mergeCell ref="G729:J729"/>
    <mergeCell ref="K728:O728"/>
    <mergeCell ref="K729:O729"/>
    <mergeCell ref="N686:O686"/>
    <mergeCell ref="G680:R680"/>
    <mergeCell ref="G692:L692"/>
    <mergeCell ref="K725:O725"/>
    <mergeCell ref="Z660:AE660"/>
    <mergeCell ref="AI724:AK724"/>
    <mergeCell ref="G650:R650"/>
    <mergeCell ref="U727:X727"/>
    <mergeCell ref="G666:R666"/>
    <mergeCell ref="P668:R668"/>
    <mergeCell ref="BA652:BE652"/>
    <mergeCell ref="Z659:AK659"/>
    <mergeCell ref="AG654:AH654"/>
    <mergeCell ref="BF651:BJ651"/>
    <mergeCell ref="BA651:BE651"/>
    <mergeCell ref="BF653:BJ653"/>
    <mergeCell ref="BA653:BE653"/>
    <mergeCell ref="AI684:AK684"/>
    <mergeCell ref="AG694:AH694"/>
    <mergeCell ref="U726:X726"/>
    <mergeCell ref="G726:J726"/>
    <mergeCell ref="AI729:AK729"/>
    <mergeCell ref="AI720:AK723"/>
    <mergeCell ref="H327:R327"/>
    <mergeCell ref="AA327:AK327"/>
    <mergeCell ref="H336:M336"/>
    <mergeCell ref="H305:M305"/>
    <mergeCell ref="AA334:AK334"/>
    <mergeCell ref="AA333:AK333"/>
    <mergeCell ref="P320:R320"/>
    <mergeCell ref="AI320:AK320"/>
    <mergeCell ref="AA332:AK332"/>
    <mergeCell ref="H321:M321"/>
    <mergeCell ref="AA320:AF320"/>
    <mergeCell ref="AA305:AF305"/>
    <mergeCell ref="H324:R324"/>
    <mergeCell ref="AA310:AK310"/>
    <mergeCell ref="P344:R344"/>
    <mergeCell ref="V393:W393"/>
    <mergeCell ref="N376:O376"/>
    <mergeCell ref="N382:Q382"/>
    <mergeCell ref="AG391:AH391"/>
    <mergeCell ref="AA352:AF352"/>
    <mergeCell ref="H309:R309"/>
    <mergeCell ref="H312:M312"/>
    <mergeCell ref="H310:R310"/>
    <mergeCell ref="H311:R311"/>
    <mergeCell ref="AA341:AK341"/>
    <mergeCell ref="AC383:AF383"/>
    <mergeCell ref="AA351:AK351"/>
    <mergeCell ref="H328:M328"/>
    <mergeCell ref="P328:R328"/>
    <mergeCell ref="AA335:AK335"/>
    <mergeCell ref="H332:R332"/>
    <mergeCell ref="H337:M337"/>
    <mergeCell ref="A11:AL11"/>
    <mergeCell ref="M252:AE252"/>
    <mergeCell ref="O168:AH168"/>
    <mergeCell ref="O166:AH166"/>
    <mergeCell ref="P219:U219"/>
    <mergeCell ref="W219:AB219"/>
    <mergeCell ref="A241:AL242"/>
    <mergeCell ref="A13:AL14"/>
    <mergeCell ref="A21:AL21"/>
    <mergeCell ref="H18:AJ18"/>
    <mergeCell ref="A12:AL12"/>
    <mergeCell ref="M26:Q26"/>
    <mergeCell ref="G128:H128"/>
    <mergeCell ref="L128:N128"/>
    <mergeCell ref="M28:Q28"/>
    <mergeCell ref="H16:AJ16"/>
    <mergeCell ref="C130:K130"/>
    <mergeCell ref="O167:AH167"/>
    <mergeCell ref="I202:P202"/>
    <mergeCell ref="O236:P236"/>
    <mergeCell ref="U249:W249"/>
    <mergeCell ref="D226:Z226"/>
    <mergeCell ref="M245:AK245"/>
    <mergeCell ref="AH188:AI188"/>
    <mergeCell ref="AK188:AL188"/>
    <mergeCell ref="V185:W185"/>
    <mergeCell ref="X190:Y190"/>
    <mergeCell ref="Y185:Z185"/>
    <mergeCell ref="X206:Y206"/>
    <mergeCell ref="I197:AE197"/>
    <mergeCell ref="AH194:AI194"/>
    <mergeCell ref="X209:Y209"/>
    <mergeCell ref="L289:S289"/>
    <mergeCell ref="AA300:AK300"/>
    <mergeCell ref="X283:AC283"/>
    <mergeCell ref="AB289:AD289"/>
    <mergeCell ref="L288:AD288"/>
    <mergeCell ref="U275:W275"/>
    <mergeCell ref="M276:AE276"/>
    <mergeCell ref="A1063:B1063"/>
    <mergeCell ref="B964:K964"/>
    <mergeCell ref="B963:K963"/>
    <mergeCell ref="B961:K961"/>
    <mergeCell ref="I1013:J1013"/>
    <mergeCell ref="B965:K965"/>
    <mergeCell ref="H300:R300"/>
    <mergeCell ref="AB907:AE907"/>
    <mergeCell ref="Z648:AK648"/>
    <mergeCell ref="AA306:AK306"/>
    <mergeCell ref="AA309:AK309"/>
    <mergeCell ref="AG826:AJ826"/>
    <mergeCell ref="AI660:AK660"/>
    <mergeCell ref="AA308:AK308"/>
    <mergeCell ref="AA329:AF329"/>
    <mergeCell ref="Y728:AC728"/>
    <mergeCell ref="Y729:AC729"/>
    <mergeCell ref="AG643:AK643"/>
    <mergeCell ref="AG645:AK645"/>
    <mergeCell ref="W863:AC863"/>
    <mergeCell ref="W866:AC866"/>
    <mergeCell ref="H320:M320"/>
    <mergeCell ref="P312:R312"/>
    <mergeCell ref="AA319:AK319"/>
    <mergeCell ref="AG402:AJ402"/>
    <mergeCell ref="A1067:B1067"/>
    <mergeCell ref="A1059:B1059"/>
    <mergeCell ref="A1056:B1056"/>
    <mergeCell ref="D1014:AC1014"/>
    <mergeCell ref="A1051:B1051"/>
    <mergeCell ref="V961:AC961"/>
    <mergeCell ref="X1013:Y1013"/>
    <mergeCell ref="AA1011:AB1011"/>
    <mergeCell ref="B1022:AK1023"/>
    <mergeCell ref="B1024:AK1024"/>
    <mergeCell ref="W872:AC872"/>
    <mergeCell ref="AC881:AH881"/>
    <mergeCell ref="W871:AC871"/>
    <mergeCell ref="Z890:AE890"/>
    <mergeCell ref="AA910:AF910"/>
    <mergeCell ref="W873:AC873"/>
    <mergeCell ref="AC877:AH877"/>
    <mergeCell ref="U909:Z909"/>
    <mergeCell ref="AC880:AH880"/>
    <mergeCell ref="Z991:AC995"/>
    <mergeCell ref="AA981:AB981"/>
    <mergeCell ref="AA973:AB973"/>
    <mergeCell ref="U920:Z920"/>
    <mergeCell ref="U921:Z921"/>
    <mergeCell ref="Z893:AE893"/>
    <mergeCell ref="AC882:AH882"/>
    <mergeCell ref="D972:Y972"/>
    <mergeCell ref="U927:Z927"/>
    <mergeCell ref="M948:S948"/>
    <mergeCell ref="M937:S937"/>
    <mergeCell ref="V965:AC965"/>
    <mergeCell ref="AD981:AK982"/>
    <mergeCell ref="AA1000:AB1000"/>
    <mergeCell ref="AD1003:AK1007"/>
    <mergeCell ref="AD1000:AK1002"/>
    <mergeCell ref="D1011:Y1012"/>
    <mergeCell ref="Z1012:AC1013"/>
    <mergeCell ref="I1010:J1010"/>
    <mergeCell ref="AD1008:AK1010"/>
    <mergeCell ref="X1010:Y1010"/>
    <mergeCell ref="AA1003:AB1003"/>
    <mergeCell ref="AD983:AK985"/>
    <mergeCell ref="D1008:Y1009"/>
    <mergeCell ref="AA996:AB996"/>
    <mergeCell ref="Z1009:AC1010"/>
    <mergeCell ref="AA1008:AB1008"/>
    <mergeCell ref="AD986:AK989"/>
    <mergeCell ref="D992:Y994"/>
    <mergeCell ref="J995:Q995"/>
    <mergeCell ref="D996:Y996"/>
    <mergeCell ref="D997:Y999"/>
    <mergeCell ref="D1000:Y1000"/>
    <mergeCell ref="D1001:Y1002"/>
    <mergeCell ref="D1003:Y1003"/>
    <mergeCell ref="D1004:Y1007"/>
    <mergeCell ref="O951:P951"/>
    <mergeCell ref="W951:AG951"/>
    <mergeCell ref="AA947:AG947"/>
    <mergeCell ref="AD967:AK967"/>
    <mergeCell ref="AD973:AK976"/>
    <mergeCell ref="D1019:AK1021"/>
    <mergeCell ref="Z997:AC999"/>
    <mergeCell ref="AA990:AB990"/>
    <mergeCell ref="A1048:B1048"/>
    <mergeCell ref="A1042:B1042"/>
    <mergeCell ref="X1017:AC1017"/>
    <mergeCell ref="A1030:B1030"/>
    <mergeCell ref="X1018:AC1018"/>
    <mergeCell ref="A1026:AL1026"/>
    <mergeCell ref="A1036:B1036"/>
    <mergeCell ref="AD966:AK966"/>
    <mergeCell ref="L965:U965"/>
    <mergeCell ref="Z969:AC969"/>
    <mergeCell ref="B968:AC968"/>
    <mergeCell ref="L966:U966"/>
    <mergeCell ref="V967:AC967"/>
    <mergeCell ref="AD968:AK968"/>
    <mergeCell ref="B967:U967"/>
    <mergeCell ref="V966:AC966"/>
    <mergeCell ref="B966:K966"/>
    <mergeCell ref="AA983:AB983"/>
    <mergeCell ref="AA978:AB978"/>
    <mergeCell ref="AA986:AB986"/>
    <mergeCell ref="AD1014:AK1014"/>
    <mergeCell ref="AD990:AK995"/>
    <mergeCell ref="AD996:AK999"/>
    <mergeCell ref="AD1011:AK1013"/>
    <mergeCell ref="M938:S938"/>
    <mergeCell ref="AA908:AF908"/>
    <mergeCell ref="AA909:AF909"/>
    <mergeCell ref="U911:Z911"/>
    <mergeCell ref="AD964:AK964"/>
    <mergeCell ref="AD961:AK961"/>
    <mergeCell ref="AA922:AF922"/>
    <mergeCell ref="AA927:AF927"/>
    <mergeCell ref="L964:U964"/>
    <mergeCell ref="L963:U963"/>
    <mergeCell ref="AD965:AK965"/>
    <mergeCell ref="AA970:AB970"/>
    <mergeCell ref="M947:S947"/>
    <mergeCell ref="AA945:AG945"/>
    <mergeCell ref="M945:S945"/>
    <mergeCell ref="AA977:AB977"/>
    <mergeCell ref="AD977:AK980"/>
    <mergeCell ref="AD963:AK963"/>
    <mergeCell ref="L961:U961"/>
    <mergeCell ref="M952:S952"/>
    <mergeCell ref="AA950:AG950"/>
    <mergeCell ref="M950:S950"/>
    <mergeCell ref="AD962:AK962"/>
    <mergeCell ref="A956:AL957"/>
    <mergeCell ref="AA952:AG952"/>
    <mergeCell ref="T949:Z949"/>
    <mergeCell ref="F952:L952"/>
    <mergeCell ref="B962:K962"/>
    <mergeCell ref="L962:U962"/>
    <mergeCell ref="V962:AC962"/>
    <mergeCell ref="T950:Z950"/>
    <mergeCell ref="AA949:AG949"/>
    <mergeCell ref="AA944:AG944"/>
    <mergeCell ref="U926:Z926"/>
    <mergeCell ref="AE932:AK932"/>
    <mergeCell ref="AE933:AK933"/>
    <mergeCell ref="AE936:AK936"/>
    <mergeCell ref="AE935:AK935"/>
    <mergeCell ref="AE937:AK937"/>
    <mergeCell ref="AE938:AK938"/>
    <mergeCell ref="U923:Z923"/>
    <mergeCell ref="AA923:AF923"/>
    <mergeCell ref="M944:S944"/>
    <mergeCell ref="I926:T926"/>
    <mergeCell ref="I925:T925"/>
    <mergeCell ref="AO903:AP903"/>
    <mergeCell ref="M939:S939"/>
    <mergeCell ref="AT964:AY964"/>
    <mergeCell ref="AQ909:AR909"/>
    <mergeCell ref="AE939:AK939"/>
    <mergeCell ref="AA948:AG948"/>
    <mergeCell ref="AO926:AR926"/>
    <mergeCell ref="AO925:AR925"/>
    <mergeCell ref="M936:S936"/>
    <mergeCell ref="M935:S935"/>
    <mergeCell ref="AA926:AF926"/>
    <mergeCell ref="I924:T924"/>
    <mergeCell ref="M933:S933"/>
    <mergeCell ref="I927:T927"/>
    <mergeCell ref="M932:S932"/>
    <mergeCell ref="F906:T907"/>
    <mergeCell ref="V963:AC963"/>
    <mergeCell ref="V964:AC964"/>
    <mergeCell ref="U908:Z908"/>
    <mergeCell ref="AM925:AN925"/>
    <mergeCell ref="AA925:AF925"/>
    <mergeCell ref="U925:Z925"/>
    <mergeCell ref="AA916:AF916"/>
    <mergeCell ref="AA920:AF920"/>
    <mergeCell ref="AA919:AF919"/>
    <mergeCell ref="U919:Z919"/>
    <mergeCell ref="AA921:AF921"/>
    <mergeCell ref="U916:Z916"/>
    <mergeCell ref="AA917:AF917"/>
    <mergeCell ref="AO905:AQ905"/>
    <mergeCell ref="AO907:AP907"/>
    <mergeCell ref="AA912:AF912"/>
    <mergeCell ref="U922:Z922"/>
    <mergeCell ref="U924:Z924"/>
    <mergeCell ref="P923:T923"/>
    <mergeCell ref="AA924:AF924"/>
    <mergeCell ref="U918:Z918"/>
    <mergeCell ref="AA911:AF911"/>
    <mergeCell ref="M868:V868"/>
    <mergeCell ref="W868:AC868"/>
    <mergeCell ref="W870:AC870"/>
    <mergeCell ref="M871:V871"/>
    <mergeCell ref="U905:Z907"/>
    <mergeCell ref="M872:V872"/>
    <mergeCell ref="AC878:AH878"/>
    <mergeCell ref="A900:AL901"/>
    <mergeCell ref="E885:AB885"/>
    <mergeCell ref="AC885:AH885"/>
    <mergeCell ref="M869:V869"/>
    <mergeCell ref="W869:AC869"/>
    <mergeCell ref="W860:AC860"/>
    <mergeCell ref="W857:AC857"/>
    <mergeCell ref="W859:AC859"/>
    <mergeCell ref="M870:V870"/>
    <mergeCell ref="E886:AB886"/>
    <mergeCell ref="W865:AC865"/>
    <mergeCell ref="W861:AC861"/>
    <mergeCell ref="W862:AC862"/>
    <mergeCell ref="F905:T905"/>
    <mergeCell ref="M865:V865"/>
    <mergeCell ref="Z892:AE892"/>
    <mergeCell ref="W849:AC849"/>
    <mergeCell ref="W850:AC850"/>
    <mergeCell ref="W851:AC851"/>
    <mergeCell ref="W853:AC853"/>
    <mergeCell ref="J845:V845"/>
    <mergeCell ref="W843:AC843"/>
    <mergeCell ref="AO899:AP899"/>
    <mergeCell ref="AO902:AP902"/>
    <mergeCell ref="BO794:BU794"/>
    <mergeCell ref="BA794:BB794"/>
    <mergeCell ref="W839:AC839"/>
    <mergeCell ref="M819:P820"/>
    <mergeCell ref="Q819:T820"/>
    <mergeCell ref="U819:X820"/>
    <mergeCell ref="P812:Y812"/>
    <mergeCell ref="Y794:AC794"/>
    <mergeCell ref="Z804:AE804"/>
    <mergeCell ref="Z813:AE813"/>
    <mergeCell ref="Z814:AE814"/>
    <mergeCell ref="Z810:AE810"/>
    <mergeCell ref="Z805:AE805"/>
    <mergeCell ref="M821:P821"/>
    <mergeCell ref="Q821:T821"/>
    <mergeCell ref="Y822:AB822"/>
    <mergeCell ref="Q824:T824"/>
    <mergeCell ref="AG821:AJ821"/>
    <mergeCell ref="W864:AC864"/>
    <mergeCell ref="AC879:AH879"/>
    <mergeCell ref="W855:AC855"/>
    <mergeCell ref="W856:AC856"/>
    <mergeCell ref="AO898:AP898"/>
    <mergeCell ref="AV839:AY839"/>
    <mergeCell ref="AT846:AY846"/>
    <mergeCell ref="AM849:AN849"/>
    <mergeCell ref="W847:AC847"/>
    <mergeCell ref="AF751:AH751"/>
    <mergeCell ref="C825:H825"/>
    <mergeCell ref="M825:P825"/>
    <mergeCell ref="F827:L827"/>
    <mergeCell ref="M827:P827"/>
    <mergeCell ref="C826:H826"/>
    <mergeCell ref="C828:L828"/>
    <mergeCell ref="M828:P828"/>
    <mergeCell ref="M826:P826"/>
    <mergeCell ref="U827:X827"/>
    <mergeCell ref="Q825:T825"/>
    <mergeCell ref="U825:X825"/>
    <mergeCell ref="AC828:AF828"/>
    <mergeCell ref="Q828:T828"/>
    <mergeCell ref="U828:X828"/>
    <mergeCell ref="Y828:AB828"/>
    <mergeCell ref="Q826:T826"/>
    <mergeCell ref="U826:X826"/>
    <mergeCell ref="Y825:AB825"/>
    <mergeCell ref="Q827:T827"/>
    <mergeCell ref="Y826:AB826"/>
    <mergeCell ref="AC826:AF826"/>
    <mergeCell ref="Y773:AC773"/>
    <mergeCell ref="Y770:AC770"/>
    <mergeCell ref="O771:S771"/>
    <mergeCell ref="W845:AC845"/>
    <mergeCell ref="AC823:AF823"/>
    <mergeCell ref="AC822:AF822"/>
    <mergeCell ref="M822:P822"/>
    <mergeCell ref="Q822:T822"/>
    <mergeCell ref="U822:X822"/>
    <mergeCell ref="U821:X821"/>
    <mergeCell ref="Y821:AB821"/>
    <mergeCell ref="O794:S794"/>
    <mergeCell ref="T794:X794"/>
    <mergeCell ref="J776:K776"/>
    <mergeCell ref="J773:N773"/>
    <mergeCell ref="Y747:AC747"/>
    <mergeCell ref="Y780:AC783"/>
    <mergeCell ref="T787:X787"/>
    <mergeCell ref="Y787:AC787"/>
    <mergeCell ref="J786:N786"/>
    <mergeCell ref="O786:S786"/>
    <mergeCell ref="T786:X786"/>
    <mergeCell ref="Y786:AC786"/>
    <mergeCell ref="O787:S787"/>
    <mergeCell ref="J787:N787"/>
    <mergeCell ref="Y771:AC771"/>
    <mergeCell ref="Y792:AC792"/>
    <mergeCell ref="Z809:AE809"/>
    <mergeCell ref="Z812:AE812"/>
    <mergeCell ref="Z802:AE802"/>
    <mergeCell ref="Y796:AC796"/>
    <mergeCell ref="AC821:AF821"/>
    <mergeCell ref="Z811:AE811"/>
    <mergeCell ref="Z803:AE803"/>
    <mergeCell ref="J793:N793"/>
    <mergeCell ref="O793:S793"/>
    <mergeCell ref="O784:S784"/>
    <mergeCell ref="T784:X784"/>
    <mergeCell ref="O780:S783"/>
    <mergeCell ref="O774:S774"/>
    <mergeCell ref="J780:N783"/>
    <mergeCell ref="T774:X774"/>
    <mergeCell ref="J785:N785"/>
    <mergeCell ref="T785:X785"/>
    <mergeCell ref="O785:S785"/>
    <mergeCell ref="B745:F745"/>
    <mergeCell ref="K745:O745"/>
    <mergeCell ref="P745:T745"/>
    <mergeCell ref="B744:F744"/>
    <mergeCell ref="B746:F746"/>
    <mergeCell ref="G746:J746"/>
    <mergeCell ref="G744:J744"/>
    <mergeCell ref="B747:F747"/>
    <mergeCell ref="B748:F748"/>
    <mergeCell ref="K748:O748"/>
    <mergeCell ref="K746:O746"/>
    <mergeCell ref="G745:J745"/>
    <mergeCell ref="P744:T744"/>
    <mergeCell ref="P746:T746"/>
    <mergeCell ref="G747:J747"/>
    <mergeCell ref="P747:T747"/>
    <mergeCell ref="K747:O747"/>
    <mergeCell ref="O773:S773"/>
    <mergeCell ref="J774:N774"/>
    <mergeCell ref="J772:N772"/>
    <mergeCell ref="T773:X773"/>
    <mergeCell ref="B749:F749"/>
    <mergeCell ref="K749:O749"/>
    <mergeCell ref="U747:X747"/>
    <mergeCell ref="G749:J749"/>
    <mergeCell ref="U748:X748"/>
    <mergeCell ref="G590:R590"/>
    <mergeCell ref="AI594:AK594"/>
    <mergeCell ref="H587:R587"/>
    <mergeCell ref="AA587:AK587"/>
    <mergeCell ref="Z582:AK582"/>
    <mergeCell ref="G582:R582"/>
    <mergeCell ref="Z585:AK585"/>
    <mergeCell ref="Z586:AE586"/>
    <mergeCell ref="AI578:AK578"/>
    <mergeCell ref="P602:R602"/>
    <mergeCell ref="G608:R608"/>
    <mergeCell ref="AI610:AK610"/>
    <mergeCell ref="G594:L594"/>
    <mergeCell ref="G591:R591"/>
    <mergeCell ref="G592:R592"/>
    <mergeCell ref="Z584:AK584"/>
    <mergeCell ref="G584:R584"/>
    <mergeCell ref="N588:O588"/>
    <mergeCell ref="G583:R583"/>
    <mergeCell ref="Z578:AE578"/>
    <mergeCell ref="G586:L586"/>
    <mergeCell ref="AI586:AK586"/>
    <mergeCell ref="G585:R585"/>
    <mergeCell ref="P594:R594"/>
    <mergeCell ref="Z590:AK590"/>
    <mergeCell ref="AC515:AF515"/>
    <mergeCell ref="AC516:AF516"/>
    <mergeCell ref="AH544:AK544"/>
    <mergeCell ref="P578:R578"/>
    <mergeCell ref="C568:O568"/>
    <mergeCell ref="P567:W567"/>
    <mergeCell ref="P569:W569"/>
    <mergeCell ref="AH534:AK534"/>
    <mergeCell ref="AH536:AK536"/>
    <mergeCell ref="AH541:AK541"/>
    <mergeCell ref="AC539:AF539"/>
    <mergeCell ref="O537:AA537"/>
    <mergeCell ref="X559:AD559"/>
    <mergeCell ref="AC544:AF544"/>
    <mergeCell ref="AH547:AK547"/>
    <mergeCell ref="O534:AA534"/>
    <mergeCell ref="AH535:AK535"/>
    <mergeCell ref="P565:W565"/>
    <mergeCell ref="AC547:AF547"/>
    <mergeCell ref="AH549:AK549"/>
    <mergeCell ref="AC550:AF550"/>
    <mergeCell ref="AC543:AF543"/>
    <mergeCell ref="AC541:AF541"/>
    <mergeCell ref="AH543:AK543"/>
    <mergeCell ref="AH546:AK546"/>
    <mergeCell ref="AH545:AK545"/>
    <mergeCell ref="AE559:AK559"/>
    <mergeCell ref="AE565:AK565"/>
    <mergeCell ref="AH550:AK550"/>
    <mergeCell ref="AC546:AF546"/>
    <mergeCell ref="G577:R577"/>
    <mergeCell ref="Z576:AK576"/>
    <mergeCell ref="B517:H521"/>
    <mergeCell ref="AC517:AF517"/>
    <mergeCell ref="B515:H516"/>
    <mergeCell ref="B525:H527"/>
    <mergeCell ref="B522:H524"/>
    <mergeCell ref="B528:H550"/>
    <mergeCell ref="AC535:AF535"/>
    <mergeCell ref="AC531:AF531"/>
    <mergeCell ref="AC523:AF523"/>
    <mergeCell ref="AH523:AK523"/>
    <mergeCell ref="AC522:AF522"/>
    <mergeCell ref="AH525:AK525"/>
    <mergeCell ref="AH528:AK528"/>
    <mergeCell ref="AH529:AK529"/>
    <mergeCell ref="AC528:AF528"/>
    <mergeCell ref="AH514:AK514"/>
    <mergeCell ref="AC513:AK513"/>
    <mergeCell ref="AC514:AF514"/>
    <mergeCell ref="AH515:AK515"/>
    <mergeCell ref="AH517:AK517"/>
    <mergeCell ref="AH518:AK518"/>
    <mergeCell ref="AH519:AK519"/>
    <mergeCell ref="AH530:AK530"/>
    <mergeCell ref="AH524:AK524"/>
    <mergeCell ref="AC548:AF548"/>
    <mergeCell ref="AH548:AK548"/>
    <mergeCell ref="AH537:AK537"/>
    <mergeCell ref="AH538:AK538"/>
    <mergeCell ref="AH533:AK533"/>
    <mergeCell ref="AC538:AF538"/>
    <mergeCell ref="AH532:AK532"/>
    <mergeCell ref="AC533:AF533"/>
    <mergeCell ref="Q508:AK508"/>
    <mergeCell ref="T494:X494"/>
    <mergeCell ref="T498:X498"/>
    <mergeCell ref="Y497:AC497"/>
    <mergeCell ref="AD498:AH498"/>
    <mergeCell ref="AG450:AJ450"/>
    <mergeCell ref="AD489:AH489"/>
    <mergeCell ref="W470:Y470"/>
    <mergeCell ref="W471:Y471"/>
    <mergeCell ref="W468:Y468"/>
    <mergeCell ref="T487:X488"/>
    <mergeCell ref="A481:AL482"/>
    <mergeCell ref="W473:Y473"/>
    <mergeCell ref="D466:V466"/>
    <mergeCell ref="W469:Y469"/>
    <mergeCell ref="Y496:AC496"/>
    <mergeCell ref="R408:S408"/>
    <mergeCell ref="AE409:AF409"/>
    <mergeCell ref="D470:V470"/>
    <mergeCell ref="Y498:AC498"/>
    <mergeCell ref="AD496:AH496"/>
    <mergeCell ref="T496:X496"/>
    <mergeCell ref="Y489:AC489"/>
    <mergeCell ref="Y492:AC492"/>
    <mergeCell ref="Y487:AC488"/>
    <mergeCell ref="AD487:AH488"/>
    <mergeCell ref="T486:AH486"/>
    <mergeCell ref="T497:X497"/>
    <mergeCell ref="T489:X489"/>
    <mergeCell ref="Q507:AK507"/>
    <mergeCell ref="T492:X492"/>
    <mergeCell ref="Y493:AC493"/>
    <mergeCell ref="J183:S183"/>
    <mergeCell ref="V184:W184"/>
    <mergeCell ref="W466:Y466"/>
    <mergeCell ref="W467:Y467"/>
    <mergeCell ref="A9:AL9"/>
    <mergeCell ref="D218:M218"/>
    <mergeCell ref="P218:U218"/>
    <mergeCell ref="W218:AB218"/>
    <mergeCell ref="A20:AL20"/>
    <mergeCell ref="O235:P235"/>
    <mergeCell ref="O237:P237"/>
    <mergeCell ref="D222:M222"/>
    <mergeCell ref="A10:AL10"/>
    <mergeCell ref="O34:P34"/>
    <mergeCell ref="E200:AE201"/>
    <mergeCell ref="A179:AL180"/>
    <mergeCell ref="Q187:R187"/>
    <mergeCell ref="T203:AE203"/>
    <mergeCell ref="I198:AE198"/>
    <mergeCell ref="I203:N203"/>
    <mergeCell ref="M256:AE256"/>
    <mergeCell ref="W257:X257"/>
    <mergeCell ref="N204:AE205"/>
    <mergeCell ref="AA251:AK251"/>
    <mergeCell ref="M264:AE264"/>
    <mergeCell ref="M272:AE272"/>
    <mergeCell ref="T280:X280"/>
    <mergeCell ref="L287:AJ287"/>
    <mergeCell ref="D451:AJ451"/>
    <mergeCell ref="AA301:AK301"/>
    <mergeCell ref="M277:T277"/>
    <mergeCell ref="D283:H283"/>
    <mergeCell ref="M269:T269"/>
    <mergeCell ref="M268:AE268"/>
    <mergeCell ref="M265:T265"/>
    <mergeCell ref="AF255:AK255"/>
    <mergeCell ref="M251:T251"/>
    <mergeCell ref="AE227:AF227"/>
    <mergeCell ref="M246:AE246"/>
    <mergeCell ref="M255:AE255"/>
    <mergeCell ref="M249:R249"/>
    <mergeCell ref="M248:AE248"/>
    <mergeCell ref="Z249:AE249"/>
    <mergeCell ref="AC247:AE247"/>
    <mergeCell ref="M247:T247"/>
    <mergeCell ref="W247:X247"/>
    <mergeCell ref="M261:T261"/>
    <mergeCell ref="M275:R275"/>
    <mergeCell ref="Z267:AE267"/>
    <mergeCell ref="W265:X265"/>
    <mergeCell ref="AA269:AK269"/>
    <mergeCell ref="M266:AE266"/>
    <mergeCell ref="M273:T273"/>
    <mergeCell ref="AA277:AK277"/>
    <mergeCell ref="M267:R267"/>
    <mergeCell ref="M258:AE258"/>
    <mergeCell ref="AC265:AE265"/>
    <mergeCell ref="M259:R259"/>
    <mergeCell ref="AF263:AK263"/>
    <mergeCell ref="M271:AE271"/>
    <mergeCell ref="W273:X273"/>
    <mergeCell ref="Z275:AE275"/>
    <mergeCell ref="T202:AE202"/>
    <mergeCell ref="AA261:AK261"/>
    <mergeCell ref="U259:W259"/>
    <mergeCell ref="U267:W267"/>
    <mergeCell ref="Z259:AE259"/>
    <mergeCell ref="M257:T257"/>
    <mergeCell ref="M250:AE250"/>
    <mergeCell ref="Q503:AK503"/>
    <mergeCell ref="AF271:AK271"/>
    <mergeCell ref="D233:Z233"/>
    <mergeCell ref="M260:AE260"/>
    <mergeCell ref="H301:R301"/>
    <mergeCell ref="X210:Y210"/>
    <mergeCell ref="AC257:AE257"/>
    <mergeCell ref="M263:AE263"/>
    <mergeCell ref="X208:Y208"/>
    <mergeCell ref="L290:AD290"/>
    <mergeCell ref="A295:AL296"/>
    <mergeCell ref="L292:AD292"/>
    <mergeCell ref="L293:AD293"/>
    <mergeCell ref="L291:Q291"/>
    <mergeCell ref="T291:V291"/>
    <mergeCell ref="Y291:AD291"/>
    <mergeCell ref="AD493:AH493"/>
    <mergeCell ref="Y490:AC490"/>
    <mergeCell ref="AD491:AH491"/>
    <mergeCell ref="Y491:AC491"/>
    <mergeCell ref="AD492:AH492"/>
    <mergeCell ref="AD490:AH490"/>
    <mergeCell ref="T493:X493"/>
    <mergeCell ref="Q500:AK500"/>
    <mergeCell ref="AG441:AJ441"/>
    <mergeCell ref="AG442:AJ442"/>
    <mergeCell ref="Q501:AK501"/>
    <mergeCell ref="T495:X495"/>
    <mergeCell ref="Y495:AC495"/>
    <mergeCell ref="AD495:AH495"/>
    <mergeCell ref="D472:V472"/>
    <mergeCell ref="D478:V478"/>
    <mergeCell ref="D477:V477"/>
    <mergeCell ref="W477:Y477"/>
    <mergeCell ref="W478:Y478"/>
    <mergeCell ref="Y494:AC494"/>
    <mergeCell ref="AD494:AH494"/>
    <mergeCell ref="AD497:AH497"/>
    <mergeCell ref="D446:AF446"/>
    <mergeCell ref="D471:V471"/>
    <mergeCell ref="G473:V473"/>
    <mergeCell ref="W472:Y472"/>
    <mergeCell ref="Q502:AK502"/>
    <mergeCell ref="V289:W289"/>
    <mergeCell ref="T491:X491"/>
    <mergeCell ref="T490:X490"/>
    <mergeCell ref="AE424:AF424"/>
    <mergeCell ref="D467:V467"/>
    <mergeCell ref="D468:V468"/>
    <mergeCell ref="D452:AJ453"/>
    <mergeCell ref="AG443:AJ443"/>
    <mergeCell ref="AG444:AJ444"/>
    <mergeCell ref="AG445:AJ445"/>
    <mergeCell ref="AG446:AJ446"/>
    <mergeCell ref="D443:AF443"/>
    <mergeCell ref="D444:AF444"/>
    <mergeCell ref="AG449:AJ449"/>
    <mergeCell ref="Q429:R429"/>
    <mergeCell ref="AF430:AG430"/>
    <mergeCell ref="D469:V469"/>
    <mergeCell ref="AC455:AF455"/>
    <mergeCell ref="AC456:AF456"/>
    <mergeCell ref="AC457:AF457"/>
    <mergeCell ref="D441:AF441"/>
    <mergeCell ref="D442:AF442"/>
    <mergeCell ref="D445:AF445"/>
    <mergeCell ref="D447:AF447"/>
    <mergeCell ref="D448:AF448"/>
    <mergeCell ref="D450:AF450"/>
    <mergeCell ref="D449:AF449"/>
    <mergeCell ref="P424:Q424"/>
    <mergeCell ref="P425:Q425"/>
    <mergeCell ref="AE425:AF425"/>
    <mergeCell ref="F427:AH428"/>
    <mergeCell ref="P562:W562"/>
    <mergeCell ref="P563:W563"/>
    <mergeCell ref="AH516:AK516"/>
    <mergeCell ref="AH527:AK527"/>
    <mergeCell ref="AC526:AF526"/>
    <mergeCell ref="AC527:AF527"/>
    <mergeCell ref="AC525:AF525"/>
    <mergeCell ref="AC524:AF524"/>
    <mergeCell ref="AH521:AK521"/>
    <mergeCell ref="AH526:AK526"/>
    <mergeCell ref="AC530:AF530"/>
    <mergeCell ref="AC532:AF532"/>
    <mergeCell ref="AC537:AF537"/>
    <mergeCell ref="O540:AA540"/>
    <mergeCell ref="AC536:AF536"/>
    <mergeCell ref="O528:AA528"/>
    <mergeCell ref="AH531:AK531"/>
    <mergeCell ref="AH540:AK540"/>
    <mergeCell ref="AC540:AF540"/>
    <mergeCell ref="AC534:AF534"/>
    <mergeCell ref="AH539:AK539"/>
    <mergeCell ref="AC529:AF529"/>
    <mergeCell ref="AH520:AK520"/>
    <mergeCell ref="AH522:AK522"/>
    <mergeCell ref="AC521:AF521"/>
    <mergeCell ref="AC520:AF520"/>
    <mergeCell ref="AC518:AF518"/>
    <mergeCell ref="AC519:AF519"/>
    <mergeCell ref="O531:AA531"/>
    <mergeCell ref="AR612:AS612"/>
    <mergeCell ref="AT612:AU612"/>
    <mergeCell ref="G575:R575"/>
    <mergeCell ref="Z577:AK577"/>
    <mergeCell ref="AE572:AK572"/>
    <mergeCell ref="B559:O559"/>
    <mergeCell ref="C564:O564"/>
    <mergeCell ref="P564:W564"/>
    <mergeCell ref="AH542:AK542"/>
    <mergeCell ref="AC542:AF542"/>
    <mergeCell ref="P559:W559"/>
    <mergeCell ref="C563:O563"/>
    <mergeCell ref="X569:AD569"/>
    <mergeCell ref="X564:AD564"/>
    <mergeCell ref="O543:AA543"/>
    <mergeCell ref="X561:AD561"/>
    <mergeCell ref="AE563:AK563"/>
    <mergeCell ref="AE569:AK569"/>
    <mergeCell ref="AE561:AK561"/>
    <mergeCell ref="P571:W571"/>
    <mergeCell ref="A552:AL553"/>
    <mergeCell ref="C569:O569"/>
    <mergeCell ref="C570:O570"/>
    <mergeCell ref="X571:AD571"/>
    <mergeCell ref="C567:O567"/>
    <mergeCell ref="AC545:AF545"/>
    <mergeCell ref="X567:AD567"/>
    <mergeCell ref="AE567:AK567"/>
    <mergeCell ref="X566:AD566"/>
    <mergeCell ref="AE571:AK571"/>
    <mergeCell ref="C560:O560"/>
    <mergeCell ref="C561:O561"/>
    <mergeCell ref="P566:W566"/>
    <mergeCell ref="B572:AD572"/>
    <mergeCell ref="X563:AD563"/>
    <mergeCell ref="C566:O566"/>
    <mergeCell ref="Z615:AK615"/>
    <mergeCell ref="AA619:AK619"/>
    <mergeCell ref="Z591:AK591"/>
    <mergeCell ref="AC549:AF549"/>
    <mergeCell ref="AE562:AK562"/>
    <mergeCell ref="C562:O562"/>
    <mergeCell ref="X560:AD560"/>
    <mergeCell ref="P560:W560"/>
    <mergeCell ref="C571:O571"/>
    <mergeCell ref="AE568:AK568"/>
    <mergeCell ref="X568:AD568"/>
    <mergeCell ref="AE564:AK564"/>
    <mergeCell ref="AE560:AK560"/>
    <mergeCell ref="H579:R579"/>
    <mergeCell ref="G578:L578"/>
    <mergeCell ref="AA579:AK579"/>
    <mergeCell ref="Z583:AK583"/>
    <mergeCell ref="Z608:AK608"/>
    <mergeCell ref="Z594:AE594"/>
    <mergeCell ref="P610:R610"/>
    <mergeCell ref="Z609:AK609"/>
    <mergeCell ref="G600:R600"/>
    <mergeCell ref="H603:R603"/>
    <mergeCell ref="P586:R586"/>
    <mergeCell ref="P568:W568"/>
    <mergeCell ref="P570:W570"/>
    <mergeCell ref="P561:W561"/>
    <mergeCell ref="X562:AD562"/>
    <mergeCell ref="BP614:BT614"/>
    <mergeCell ref="AV614:AW614"/>
    <mergeCell ref="AR619:AS619"/>
    <mergeCell ref="G576:R576"/>
    <mergeCell ref="AT615:AU615"/>
    <mergeCell ref="AG633:AK633"/>
    <mergeCell ref="Z574:AK574"/>
    <mergeCell ref="AG580:AH580"/>
    <mergeCell ref="X565:AD565"/>
    <mergeCell ref="G574:R574"/>
    <mergeCell ref="N580:O580"/>
    <mergeCell ref="AI602:AK602"/>
    <mergeCell ref="Z602:AE602"/>
    <mergeCell ref="AR614:AS614"/>
    <mergeCell ref="AR622:AS622"/>
    <mergeCell ref="AR624:AS624"/>
    <mergeCell ref="AR625:AS625"/>
    <mergeCell ref="Z618:AE618"/>
    <mergeCell ref="G617:R617"/>
    <mergeCell ref="N620:O620"/>
    <mergeCell ref="H619:R619"/>
    <mergeCell ref="G614:R614"/>
    <mergeCell ref="G616:R616"/>
    <mergeCell ref="G618:L618"/>
    <mergeCell ref="AR611:AS611"/>
    <mergeCell ref="AE566:AK566"/>
    <mergeCell ref="C565:O565"/>
    <mergeCell ref="AE570:AK570"/>
    <mergeCell ref="X570:AD570"/>
    <mergeCell ref="AG588:AH588"/>
    <mergeCell ref="AT617:AU617"/>
    <mergeCell ref="AT624:AU624"/>
    <mergeCell ref="BA609:BE609"/>
    <mergeCell ref="Z575:AK575"/>
    <mergeCell ref="BF609:BJ609"/>
    <mergeCell ref="BK609:BO609"/>
    <mergeCell ref="BP609:BT609"/>
    <mergeCell ref="BA611:BE611"/>
    <mergeCell ref="BF611:BJ611"/>
    <mergeCell ref="BK611:BO611"/>
    <mergeCell ref="BP611:BT611"/>
    <mergeCell ref="AV613:AW613"/>
    <mergeCell ref="AV626:AW626"/>
    <mergeCell ref="AV617:AW617"/>
    <mergeCell ref="AV616:AW616"/>
    <mergeCell ref="AR618:AS618"/>
    <mergeCell ref="AV618:AW618"/>
    <mergeCell ref="AT613:AU613"/>
    <mergeCell ref="AR613:AS613"/>
    <mergeCell ref="AR620:AS620"/>
    <mergeCell ref="AT614:AU614"/>
    <mergeCell ref="AT619:AU619"/>
    <mergeCell ref="AT621:AU621"/>
    <mergeCell ref="AR617:AS617"/>
    <mergeCell ref="AT618:AU618"/>
    <mergeCell ref="AR615:AS615"/>
    <mergeCell ref="AR616:AS616"/>
    <mergeCell ref="AT620:AU620"/>
    <mergeCell ref="AV620:AW620"/>
    <mergeCell ref="AV619:AW619"/>
    <mergeCell ref="AX615:AY615"/>
    <mergeCell ref="BA615:BE615"/>
    <mergeCell ref="AV615:AW615"/>
    <mergeCell ref="BK614:BO614"/>
    <mergeCell ref="BF615:BJ615"/>
    <mergeCell ref="AX614:AY614"/>
    <mergeCell ref="BA614:BE614"/>
    <mergeCell ref="BU609:BY609"/>
    <mergeCell ref="AR610:AS610"/>
    <mergeCell ref="AT610:AU610"/>
    <mergeCell ref="AV610:AW610"/>
    <mergeCell ref="AX610:AY610"/>
    <mergeCell ref="BA610:BE610"/>
    <mergeCell ref="BF610:BJ610"/>
    <mergeCell ref="BK610:BO610"/>
    <mergeCell ref="BP610:BT610"/>
    <mergeCell ref="BU610:BY610"/>
    <mergeCell ref="BU611:BY611"/>
    <mergeCell ref="BA612:BE612"/>
    <mergeCell ref="BF612:BJ612"/>
    <mergeCell ref="BK612:BO612"/>
    <mergeCell ref="BP612:BT612"/>
    <mergeCell ref="BU612:BY612"/>
    <mergeCell ref="AX613:AY613"/>
    <mergeCell ref="BA613:BE613"/>
    <mergeCell ref="BF613:BJ613"/>
    <mergeCell ref="BK613:BO613"/>
    <mergeCell ref="BP613:BT613"/>
    <mergeCell ref="BU613:BY613"/>
    <mergeCell ref="AX609:AY609"/>
    <mergeCell ref="AT609:AU609"/>
    <mergeCell ref="AT611:AU611"/>
    <mergeCell ref="AV611:AW611"/>
    <mergeCell ref="AX611:AY611"/>
    <mergeCell ref="AV612:AW612"/>
    <mergeCell ref="AX612:AY612"/>
    <mergeCell ref="AX617:AY617"/>
    <mergeCell ref="BA617:BE617"/>
    <mergeCell ref="BF617:BJ617"/>
    <mergeCell ref="BK617:BO617"/>
    <mergeCell ref="BP617:BT617"/>
    <mergeCell ref="BU617:BY617"/>
    <mergeCell ref="AX621:AY621"/>
    <mergeCell ref="BA621:BE621"/>
    <mergeCell ref="BF621:BJ621"/>
    <mergeCell ref="BK621:BO621"/>
    <mergeCell ref="BP621:BT621"/>
    <mergeCell ref="BU621:BY621"/>
    <mergeCell ref="AX618:AY618"/>
    <mergeCell ref="BA618:BE618"/>
    <mergeCell ref="BF618:BJ618"/>
    <mergeCell ref="AX616:AY616"/>
    <mergeCell ref="BA616:BE616"/>
    <mergeCell ref="BF616:BJ616"/>
    <mergeCell ref="BK616:BO616"/>
    <mergeCell ref="BP616:BT616"/>
    <mergeCell ref="AR621:AS621"/>
    <mergeCell ref="AT622:AU622"/>
    <mergeCell ref="AR623:AS623"/>
    <mergeCell ref="AT623:AU623"/>
    <mergeCell ref="AV623:AW623"/>
    <mergeCell ref="AV621:AW621"/>
    <mergeCell ref="BF614:BJ614"/>
    <mergeCell ref="BK618:BO618"/>
    <mergeCell ref="BP618:BT618"/>
    <mergeCell ref="BU619:BY619"/>
    <mergeCell ref="AX620:AY620"/>
    <mergeCell ref="BA620:BE620"/>
    <mergeCell ref="BF620:BJ620"/>
    <mergeCell ref="BK620:BO620"/>
    <mergeCell ref="BP620:BT620"/>
    <mergeCell ref="BU620:BY620"/>
    <mergeCell ref="AX622:AY622"/>
    <mergeCell ref="BA622:BE622"/>
    <mergeCell ref="BF622:BJ622"/>
    <mergeCell ref="BK622:BO622"/>
    <mergeCell ref="BP622:BT622"/>
    <mergeCell ref="BU622:BY622"/>
    <mergeCell ref="BK623:BO623"/>
    <mergeCell ref="BP623:BT623"/>
    <mergeCell ref="BF623:BJ623"/>
    <mergeCell ref="AT616:AU616"/>
    <mergeCell ref="BU614:BY614"/>
    <mergeCell ref="BK615:BO615"/>
    <mergeCell ref="BP615:BT615"/>
    <mergeCell ref="BU615:BY615"/>
    <mergeCell ref="BU616:BY616"/>
    <mergeCell ref="BU618:BY618"/>
    <mergeCell ref="P636:R636"/>
    <mergeCell ref="P635:R635"/>
    <mergeCell ref="BA647:BE647"/>
    <mergeCell ref="AB637:AF637"/>
    <mergeCell ref="AG632:AK632"/>
    <mergeCell ref="AG646:AK646"/>
    <mergeCell ref="S643:U643"/>
    <mergeCell ref="P640:R640"/>
    <mergeCell ref="AB643:AF643"/>
    <mergeCell ref="B646:AF646"/>
    <mergeCell ref="AG644:AK644"/>
    <mergeCell ref="V643:AA643"/>
    <mergeCell ref="B644:AF644"/>
    <mergeCell ref="P643:R643"/>
    <mergeCell ref="C639:O639"/>
    <mergeCell ref="P641:R641"/>
    <mergeCell ref="S641:U641"/>
    <mergeCell ref="AG640:AK640"/>
    <mergeCell ref="C637:O637"/>
    <mergeCell ref="AG637:AK637"/>
    <mergeCell ref="P639:R639"/>
    <mergeCell ref="AG642:AK642"/>
    <mergeCell ref="AT632:AU632"/>
    <mergeCell ref="C634:O634"/>
    <mergeCell ref="S635:U635"/>
    <mergeCell ref="V641:AA641"/>
    <mergeCell ref="AB638:AF638"/>
    <mergeCell ref="P638:R638"/>
    <mergeCell ref="S638:U638"/>
    <mergeCell ref="V642:AA642"/>
    <mergeCell ref="AR632:AS632"/>
    <mergeCell ref="BA644:BE644"/>
    <mergeCell ref="BK625:BO625"/>
    <mergeCell ref="BA625:BE625"/>
    <mergeCell ref="BZ628:CD628"/>
    <mergeCell ref="BZ635:CD635"/>
    <mergeCell ref="BZ609:CD609"/>
    <mergeCell ref="BZ610:CD610"/>
    <mergeCell ref="BZ611:CD611"/>
    <mergeCell ref="BZ612:CD612"/>
    <mergeCell ref="BZ613:CD613"/>
    <mergeCell ref="BZ614:CD614"/>
    <mergeCell ref="BZ621:CD621"/>
    <mergeCell ref="BZ622:CD622"/>
    <mergeCell ref="BZ623:CD623"/>
    <mergeCell ref="BZ624:CD624"/>
    <mergeCell ref="BZ625:CD625"/>
    <mergeCell ref="BZ629:CD629"/>
    <mergeCell ref="BZ626:CD626"/>
    <mergeCell ref="BA634:BE634"/>
    <mergeCell ref="BK633:BO633"/>
    <mergeCell ref="BP633:BT633"/>
    <mergeCell ref="BK634:BO634"/>
    <mergeCell ref="BP634:BT634"/>
    <mergeCell ref="BK632:BO632"/>
    <mergeCell ref="BK627:BO627"/>
    <mergeCell ref="BA629:BE629"/>
    <mergeCell ref="BF629:BJ629"/>
    <mergeCell ref="BU632:BY632"/>
    <mergeCell ref="BK628:BO628"/>
    <mergeCell ref="BP628:BT628"/>
    <mergeCell ref="BU628:BY628"/>
    <mergeCell ref="BK629:BO629"/>
    <mergeCell ref="BZ615:CD615"/>
    <mergeCell ref="BZ616:CD616"/>
    <mergeCell ref="BZ617:CD617"/>
    <mergeCell ref="AT635:AU635"/>
    <mergeCell ref="BA635:BE635"/>
    <mergeCell ref="BF635:BJ635"/>
    <mergeCell ref="BF634:BJ634"/>
    <mergeCell ref="AX633:AY633"/>
    <mergeCell ref="BK635:BO635"/>
    <mergeCell ref="BP635:BT635"/>
    <mergeCell ref="BA630:BE630"/>
    <mergeCell ref="BF630:BJ630"/>
    <mergeCell ref="AT631:AU631"/>
    <mergeCell ref="AT625:AU625"/>
    <mergeCell ref="AV625:AW625"/>
    <mergeCell ref="AX625:AY625"/>
    <mergeCell ref="BP625:BT625"/>
    <mergeCell ref="AX634:AY634"/>
    <mergeCell ref="AT633:AU633"/>
    <mergeCell ref="AV633:AW633"/>
    <mergeCell ref="AV634:AW634"/>
    <mergeCell ref="AV630:AW630"/>
    <mergeCell ref="AX630:AY630"/>
    <mergeCell ref="BP629:BT629"/>
    <mergeCell ref="AV629:AW629"/>
    <mergeCell ref="AX629:AY629"/>
    <mergeCell ref="BU627:BY627"/>
    <mergeCell ref="AT628:AU628"/>
    <mergeCell ref="BP619:BT619"/>
    <mergeCell ref="AV622:AW622"/>
    <mergeCell ref="AT630:AU630"/>
    <mergeCell ref="BA631:BE631"/>
    <mergeCell ref="BK619:BO619"/>
    <mergeCell ref="AB635:AF635"/>
    <mergeCell ref="AB633:AF633"/>
    <mergeCell ref="AR626:AS626"/>
    <mergeCell ref="BU629:BY629"/>
    <mergeCell ref="BP630:BT630"/>
    <mergeCell ref="BU630:BY630"/>
    <mergeCell ref="BU631:BY631"/>
    <mergeCell ref="BU626:BY626"/>
    <mergeCell ref="BP626:BT626"/>
    <mergeCell ref="AX627:AY627"/>
    <mergeCell ref="AX626:AY626"/>
    <mergeCell ref="BA626:BE626"/>
    <mergeCell ref="BF626:BJ626"/>
    <mergeCell ref="AT626:AU626"/>
    <mergeCell ref="BA627:BE627"/>
    <mergeCell ref="BF627:BJ627"/>
    <mergeCell ref="AX628:AY628"/>
    <mergeCell ref="BA628:BE628"/>
    <mergeCell ref="BF628:BJ628"/>
    <mergeCell ref="BP627:BT627"/>
    <mergeCell ref="BK626:BO626"/>
    <mergeCell ref="BU634:BY634"/>
    <mergeCell ref="AV628:AW628"/>
    <mergeCell ref="AT627:AU627"/>
    <mergeCell ref="AV627:AW627"/>
    <mergeCell ref="AT629:AU629"/>
    <mergeCell ref="BK631:BO631"/>
    <mergeCell ref="BP631:BT631"/>
    <mergeCell ref="AV631:AW631"/>
    <mergeCell ref="AR630:AS630"/>
    <mergeCell ref="BF632:BJ632"/>
    <mergeCell ref="AG634:AK634"/>
    <mergeCell ref="AX635:AY635"/>
    <mergeCell ref="AR628:AS628"/>
    <mergeCell ref="BF641:BJ641"/>
    <mergeCell ref="BA640:BE640"/>
    <mergeCell ref="BF640:BJ640"/>
    <mergeCell ref="BK642:BO642"/>
    <mergeCell ref="BA649:BE649"/>
    <mergeCell ref="BF646:BJ646"/>
    <mergeCell ref="BA646:BE646"/>
    <mergeCell ref="BA648:BE648"/>
    <mergeCell ref="BF647:BJ647"/>
    <mergeCell ref="BK645:BO645"/>
    <mergeCell ref="BP644:BT644"/>
    <mergeCell ref="BF645:BJ645"/>
    <mergeCell ref="BK641:BO641"/>
    <mergeCell ref="BP641:BT641"/>
    <mergeCell ref="BK644:BO644"/>
    <mergeCell ref="AV632:AW632"/>
    <mergeCell ref="AX632:AY632"/>
    <mergeCell ref="W712:AK712"/>
    <mergeCell ref="BZ654:CD654"/>
    <mergeCell ref="BZ650:CD650"/>
    <mergeCell ref="Z665:AK665"/>
    <mergeCell ref="BZ653:CD653"/>
    <mergeCell ref="BU635:BY635"/>
    <mergeCell ref="Z674:AK674"/>
    <mergeCell ref="AI668:AK668"/>
    <mergeCell ref="AA669:AK669"/>
    <mergeCell ref="BP632:BT632"/>
    <mergeCell ref="AR629:AS629"/>
    <mergeCell ref="V639:AA639"/>
    <mergeCell ref="V635:AA635"/>
    <mergeCell ref="AB634:AF634"/>
    <mergeCell ref="AG636:AK636"/>
    <mergeCell ref="BU633:BY633"/>
    <mergeCell ref="BK630:BO630"/>
    <mergeCell ref="BF631:BJ631"/>
    <mergeCell ref="Z650:AK650"/>
    <mergeCell ref="Z684:AE684"/>
    <mergeCell ref="Z681:AK681"/>
    <mergeCell ref="BZ634:CD634"/>
    <mergeCell ref="BZ633:CD633"/>
    <mergeCell ref="BZ630:CD630"/>
    <mergeCell ref="BZ631:CD631"/>
    <mergeCell ref="BZ632:CD632"/>
    <mergeCell ref="AX631:AY631"/>
    <mergeCell ref="AB632:AF632"/>
    <mergeCell ref="Z680:AK680"/>
    <mergeCell ref="AR633:AS633"/>
    <mergeCell ref="AG635:AK635"/>
    <mergeCell ref="BA632:BE632"/>
    <mergeCell ref="BF625:BJ625"/>
    <mergeCell ref="AI676:AK676"/>
    <mergeCell ref="G733:J733"/>
    <mergeCell ref="C638:O638"/>
    <mergeCell ref="AR634:AS634"/>
    <mergeCell ref="AB629:AF631"/>
    <mergeCell ref="AR631:AS631"/>
    <mergeCell ref="BA633:BE633"/>
    <mergeCell ref="AT634:AU634"/>
    <mergeCell ref="BF633:BJ633"/>
    <mergeCell ref="AG629:AK631"/>
    <mergeCell ref="AR627:AS627"/>
    <mergeCell ref="BZ661:CD661"/>
    <mergeCell ref="BZ649:CD649"/>
    <mergeCell ref="AB641:AF641"/>
    <mergeCell ref="BZ618:CD618"/>
    <mergeCell ref="BZ619:CD619"/>
    <mergeCell ref="BZ620:CD620"/>
    <mergeCell ref="C635:O635"/>
    <mergeCell ref="AV624:AW624"/>
    <mergeCell ref="AX624:AY624"/>
    <mergeCell ref="BA624:BE624"/>
    <mergeCell ref="BF624:BJ624"/>
    <mergeCell ref="BK624:BO624"/>
    <mergeCell ref="BP624:BT624"/>
    <mergeCell ref="BU624:BY624"/>
    <mergeCell ref="AX623:AY623"/>
    <mergeCell ref="BU623:BY623"/>
    <mergeCell ref="BA623:BE623"/>
    <mergeCell ref="AX619:AY619"/>
    <mergeCell ref="BA619:BE619"/>
    <mergeCell ref="BF619:BJ619"/>
    <mergeCell ref="Y726:AC726"/>
    <mergeCell ref="AB636:AF636"/>
    <mergeCell ref="Y735:AC735"/>
    <mergeCell ref="K743:O743"/>
    <mergeCell ref="Y745:AC745"/>
    <mergeCell ref="P738:T738"/>
    <mergeCell ref="P737:T737"/>
    <mergeCell ref="Y738:AC738"/>
    <mergeCell ref="U738:X738"/>
    <mergeCell ref="U739:X739"/>
    <mergeCell ref="Y739:AC739"/>
    <mergeCell ref="G748:J748"/>
    <mergeCell ref="P748:T748"/>
    <mergeCell ref="U743:X743"/>
    <mergeCell ref="U745:X745"/>
    <mergeCell ref="BZ651:CD651"/>
    <mergeCell ref="BZ652:CD652"/>
    <mergeCell ref="BA645:BE645"/>
    <mergeCell ref="AD725:AH725"/>
    <mergeCell ref="Y725:AC725"/>
    <mergeCell ref="S637:U637"/>
    <mergeCell ref="C636:O636"/>
    <mergeCell ref="S636:U636"/>
    <mergeCell ref="V637:AA637"/>
    <mergeCell ref="AI734:AK734"/>
    <mergeCell ref="AD736:AH736"/>
    <mergeCell ref="AI732:AK732"/>
    <mergeCell ref="AD746:AH746"/>
    <mergeCell ref="AD744:AH744"/>
    <mergeCell ref="AI746:AK746"/>
    <mergeCell ref="AI745:AK745"/>
    <mergeCell ref="AI744:AK744"/>
    <mergeCell ref="P739:T739"/>
    <mergeCell ref="Y746:AC746"/>
    <mergeCell ref="AD745:AH745"/>
    <mergeCell ref="U741:X741"/>
    <mergeCell ref="Y741:AC741"/>
    <mergeCell ref="Y736:AC736"/>
    <mergeCell ref="Y744:AC744"/>
    <mergeCell ref="Y743:AC743"/>
    <mergeCell ref="AD742:AH742"/>
    <mergeCell ref="K741:O741"/>
    <mergeCell ref="K733:O733"/>
    <mergeCell ref="P743:T743"/>
    <mergeCell ref="K740:O740"/>
    <mergeCell ref="K742:O742"/>
    <mergeCell ref="U742:X742"/>
    <mergeCell ref="K744:O744"/>
    <mergeCell ref="AD743:AH743"/>
    <mergeCell ref="K736:O736"/>
    <mergeCell ref="K738:O738"/>
    <mergeCell ref="K735:O735"/>
    <mergeCell ref="K737:O737"/>
    <mergeCell ref="P736:T736"/>
    <mergeCell ref="P740:T740"/>
    <mergeCell ref="P733:T733"/>
    <mergeCell ref="AD727:AH727"/>
    <mergeCell ref="AD726:AH726"/>
    <mergeCell ref="AI728:AK728"/>
    <mergeCell ref="U733:X733"/>
    <mergeCell ref="B729:F729"/>
    <mergeCell ref="B735:F735"/>
    <mergeCell ref="B726:F726"/>
    <mergeCell ref="B727:F727"/>
    <mergeCell ref="P742:T742"/>
    <mergeCell ref="B739:F739"/>
    <mergeCell ref="AI735:AK735"/>
    <mergeCell ref="B743:F743"/>
    <mergeCell ref="B741:F741"/>
    <mergeCell ref="B740:F740"/>
    <mergeCell ref="B742:F742"/>
    <mergeCell ref="K727:O727"/>
    <mergeCell ref="P726:T726"/>
    <mergeCell ref="P727:T727"/>
    <mergeCell ref="G727:J727"/>
    <mergeCell ref="Y733:AC733"/>
    <mergeCell ref="B731:F731"/>
    <mergeCell ref="B728:F728"/>
    <mergeCell ref="G728:J728"/>
    <mergeCell ref="B730:F730"/>
    <mergeCell ref="AI743:AK743"/>
    <mergeCell ref="Y740:AC740"/>
    <mergeCell ref="G740:J740"/>
    <mergeCell ref="P732:T732"/>
    <mergeCell ref="B733:F733"/>
    <mergeCell ref="B734:F734"/>
    <mergeCell ref="U735:X735"/>
    <mergeCell ref="K730:O730"/>
    <mergeCell ref="G651:R651"/>
    <mergeCell ref="Z657:AK657"/>
    <mergeCell ref="P725:T725"/>
    <mergeCell ref="P720:T723"/>
    <mergeCell ref="Z666:AK666"/>
    <mergeCell ref="Z649:AK649"/>
    <mergeCell ref="AI725:AK725"/>
    <mergeCell ref="Y724:AC724"/>
    <mergeCell ref="B720:F723"/>
    <mergeCell ref="U731:X731"/>
    <mergeCell ref="AI731:AK731"/>
    <mergeCell ref="AI727:AK727"/>
    <mergeCell ref="Y749:AC749"/>
    <mergeCell ref="AD731:AH731"/>
    <mergeCell ref="AD730:AH730"/>
    <mergeCell ref="AD729:AH729"/>
    <mergeCell ref="U746:X746"/>
    <mergeCell ref="U736:X736"/>
    <mergeCell ref="AD739:AH739"/>
    <mergeCell ref="AI736:AK736"/>
    <mergeCell ref="U737:X737"/>
    <mergeCell ref="AI742:AK742"/>
    <mergeCell ref="AD733:AH733"/>
    <mergeCell ref="AD740:AH740"/>
    <mergeCell ref="Y748:AC748"/>
    <mergeCell ref="AI747:AK747"/>
    <mergeCell ref="Y730:AC730"/>
    <mergeCell ref="Y737:AC737"/>
    <mergeCell ref="U728:X728"/>
    <mergeCell ref="AD737:AH737"/>
    <mergeCell ref="AD738:AH738"/>
    <mergeCell ref="N678:O678"/>
    <mergeCell ref="M842:V842"/>
    <mergeCell ref="W842:AC842"/>
    <mergeCell ref="W854:AC854"/>
    <mergeCell ref="W848:AC848"/>
    <mergeCell ref="G730:J730"/>
    <mergeCell ref="AI739:AK739"/>
    <mergeCell ref="G739:J739"/>
    <mergeCell ref="G682:R682"/>
    <mergeCell ref="G684:L684"/>
    <mergeCell ref="E713:AK713"/>
    <mergeCell ref="AC886:AH886"/>
    <mergeCell ref="Y827:AB827"/>
    <mergeCell ref="AC827:AF827"/>
    <mergeCell ref="AG825:AJ825"/>
    <mergeCell ref="Z692:AE692"/>
    <mergeCell ref="J710:X710"/>
    <mergeCell ref="J711:O711"/>
    <mergeCell ref="AI730:AK730"/>
    <mergeCell ref="U725:X725"/>
    <mergeCell ref="Y727:AC727"/>
    <mergeCell ref="K726:O726"/>
    <mergeCell ref="AG702:AK702"/>
    <mergeCell ref="AG701:AK701"/>
    <mergeCell ref="AI737:AK737"/>
    <mergeCell ref="AI738:AK738"/>
    <mergeCell ref="U730:X730"/>
    <mergeCell ref="U740:X740"/>
    <mergeCell ref="AI741:AK741"/>
    <mergeCell ref="AI740:AK740"/>
    <mergeCell ref="AI748:AK748"/>
    <mergeCell ref="AD748:AH748"/>
    <mergeCell ref="AI726:AK726"/>
    <mergeCell ref="P724:T724"/>
    <mergeCell ref="G724:J724"/>
    <mergeCell ref="Y720:AC723"/>
    <mergeCell ref="H669:R669"/>
    <mergeCell ref="AD970:AK972"/>
    <mergeCell ref="M946:S946"/>
    <mergeCell ref="W840:AC840"/>
    <mergeCell ref="AC824:AF824"/>
    <mergeCell ref="J789:N789"/>
    <mergeCell ref="O789:S789"/>
    <mergeCell ref="T789:X789"/>
    <mergeCell ref="Y789:AC789"/>
    <mergeCell ref="J791:N791"/>
    <mergeCell ref="O791:S791"/>
    <mergeCell ref="T791:X791"/>
    <mergeCell ref="Y791:AC791"/>
    <mergeCell ref="Y823:AB823"/>
    <mergeCell ref="J784:N784"/>
    <mergeCell ref="E879:AB879"/>
    <mergeCell ref="Z891:AE891"/>
    <mergeCell ref="M855:V855"/>
    <mergeCell ref="AG823:AJ823"/>
    <mergeCell ref="AG819:AJ820"/>
    <mergeCell ref="AG822:AJ822"/>
    <mergeCell ref="Y819:AB820"/>
    <mergeCell ref="O790:S790"/>
    <mergeCell ref="Y785:AC785"/>
    <mergeCell ref="J794:N794"/>
    <mergeCell ref="Y784:AC784"/>
    <mergeCell ref="AE708:AF708"/>
    <mergeCell ref="N694:O694"/>
    <mergeCell ref="AG828:AJ828"/>
    <mergeCell ref="G657:R657"/>
    <mergeCell ref="Z652:AE652"/>
    <mergeCell ref="Z658:AK658"/>
    <mergeCell ref="N662:O662"/>
    <mergeCell ref="G667:R667"/>
    <mergeCell ref="G658:R658"/>
    <mergeCell ref="N654:O654"/>
    <mergeCell ref="H661:R661"/>
    <mergeCell ref="B725:F725"/>
    <mergeCell ref="C641:O641"/>
    <mergeCell ref="K731:O731"/>
    <mergeCell ref="G731:J731"/>
    <mergeCell ref="AE704:AI704"/>
    <mergeCell ref="AE705:AI705"/>
    <mergeCell ref="H677:R677"/>
    <mergeCell ref="G672:R672"/>
    <mergeCell ref="Z675:AK675"/>
    <mergeCell ref="U724:X724"/>
    <mergeCell ref="Z656:AK656"/>
    <mergeCell ref="G660:L660"/>
    <mergeCell ref="AG662:AH662"/>
    <mergeCell ref="AE700:AF700"/>
    <mergeCell ref="Z668:AE668"/>
    <mergeCell ref="AG678:AH678"/>
    <mergeCell ref="G683:R683"/>
    <mergeCell ref="G690:R690"/>
    <mergeCell ref="G681:R681"/>
    <mergeCell ref="G656:R656"/>
    <mergeCell ref="AI692:AK692"/>
    <mergeCell ref="Z690:AK690"/>
    <mergeCell ref="G725:J725"/>
    <mergeCell ref="C643:O643"/>
    <mergeCell ref="Y790:AC790"/>
    <mergeCell ref="C821:H821"/>
    <mergeCell ref="B736:F736"/>
    <mergeCell ref="T771:X771"/>
    <mergeCell ref="J792:N792"/>
    <mergeCell ref="O788:S788"/>
    <mergeCell ref="T792:X792"/>
    <mergeCell ref="Y797:AC797"/>
    <mergeCell ref="T788:X788"/>
    <mergeCell ref="B732:F732"/>
    <mergeCell ref="AC825:AF825"/>
    <mergeCell ref="C822:H822"/>
    <mergeCell ref="P741:T741"/>
    <mergeCell ref="G738:J738"/>
    <mergeCell ref="B738:F738"/>
    <mergeCell ref="G734:J734"/>
    <mergeCell ref="G735:J735"/>
    <mergeCell ref="J790:N790"/>
    <mergeCell ref="J788:N788"/>
    <mergeCell ref="T793:X793"/>
    <mergeCell ref="AD747:AH747"/>
    <mergeCell ref="Y734:AC734"/>
    <mergeCell ref="AD734:AH734"/>
    <mergeCell ref="U732:X732"/>
    <mergeCell ref="Y742:AC742"/>
    <mergeCell ref="AD735:AH735"/>
    <mergeCell ref="G743:J743"/>
    <mergeCell ref="G741:J741"/>
    <mergeCell ref="G742:J742"/>
    <mergeCell ref="G736:J736"/>
    <mergeCell ref="U734:X734"/>
    <mergeCell ref="K739:O739"/>
    <mergeCell ref="BE1016:BH1016"/>
    <mergeCell ref="BJ1016:BN1016"/>
    <mergeCell ref="BP1016:BT1016"/>
    <mergeCell ref="AC883:AH883"/>
    <mergeCell ref="D971:Y971"/>
    <mergeCell ref="D970:Y970"/>
    <mergeCell ref="D973:Y973"/>
    <mergeCell ref="D974:Y976"/>
    <mergeCell ref="D977:Y977"/>
    <mergeCell ref="D978:Y980"/>
    <mergeCell ref="D981:Y981"/>
    <mergeCell ref="D983:Y983"/>
    <mergeCell ref="D984:Y985"/>
    <mergeCell ref="AA984:AB984"/>
    <mergeCell ref="D986:Y986"/>
    <mergeCell ref="D987:Y989"/>
    <mergeCell ref="D990:Y991"/>
    <mergeCell ref="AC884:AH884"/>
    <mergeCell ref="AO904:AQ904"/>
    <mergeCell ref="AO900:AP900"/>
    <mergeCell ref="AO906:AP906"/>
    <mergeCell ref="AO901:AP901"/>
    <mergeCell ref="AA913:AF913"/>
    <mergeCell ref="AA915:AF915"/>
    <mergeCell ref="AA914:AF914"/>
    <mergeCell ref="U910:Z910"/>
    <mergeCell ref="AA918:AF918"/>
    <mergeCell ref="U917:Z917"/>
    <mergeCell ref="U914:Z914"/>
    <mergeCell ref="U915:Z915"/>
    <mergeCell ref="U913:Z913"/>
    <mergeCell ref="AO909:AP909"/>
    <mergeCell ref="G652:L652"/>
    <mergeCell ref="O169:AH169"/>
    <mergeCell ref="O170:X170"/>
    <mergeCell ref="O171:R171"/>
    <mergeCell ref="O172:T172"/>
    <mergeCell ref="O173:T173"/>
    <mergeCell ref="O174:AH174"/>
    <mergeCell ref="W172:X172"/>
    <mergeCell ref="AG403:AJ403"/>
    <mergeCell ref="E229:Z229"/>
    <mergeCell ref="N390:P390"/>
    <mergeCell ref="AG392:AH392"/>
    <mergeCell ref="AG641:AK641"/>
    <mergeCell ref="P642:R642"/>
    <mergeCell ref="AA677:AK677"/>
    <mergeCell ref="Z682:AK682"/>
    <mergeCell ref="Z683:AK683"/>
    <mergeCell ref="V638:AA638"/>
    <mergeCell ref="AG639:AK639"/>
    <mergeCell ref="AB640:AF640"/>
    <mergeCell ref="C640:O640"/>
    <mergeCell ref="S642:U642"/>
    <mergeCell ref="S639:U639"/>
    <mergeCell ref="Z667:AK667"/>
    <mergeCell ref="Z673:AK673"/>
    <mergeCell ref="G659:R659"/>
    <mergeCell ref="S640:U640"/>
    <mergeCell ref="G668:L668"/>
    <mergeCell ref="G676:L676"/>
    <mergeCell ref="C642:O642"/>
    <mergeCell ref="AB642:AF642"/>
    <mergeCell ref="B645:AF645"/>
    <mergeCell ref="AD728:AH728"/>
    <mergeCell ref="U744:X744"/>
    <mergeCell ref="B737:F737"/>
    <mergeCell ref="G720:J723"/>
    <mergeCell ref="J766:N769"/>
    <mergeCell ref="Y793:AC793"/>
    <mergeCell ref="O792:S792"/>
    <mergeCell ref="D1067:AK1069"/>
    <mergeCell ref="D1030:AK1035"/>
    <mergeCell ref="D1036:AK1041"/>
    <mergeCell ref="D1042:AK1047"/>
    <mergeCell ref="D1048:AK1050"/>
    <mergeCell ref="D1051:AK1055"/>
    <mergeCell ref="D1056:AK1058"/>
    <mergeCell ref="AG827:AJ827"/>
    <mergeCell ref="G737:J737"/>
    <mergeCell ref="AD732:AH732"/>
    <mergeCell ref="W841:AC841"/>
    <mergeCell ref="AA946:AG946"/>
    <mergeCell ref="W838:AC838"/>
    <mergeCell ref="AC819:AF820"/>
    <mergeCell ref="C833:AJ833"/>
    <mergeCell ref="AD741:AH741"/>
    <mergeCell ref="B724:F724"/>
    <mergeCell ref="Y788:AC788"/>
    <mergeCell ref="O766:S769"/>
    <mergeCell ref="J771:N771"/>
    <mergeCell ref="AD749:AH749"/>
    <mergeCell ref="U912:Z912"/>
    <mergeCell ref="U824:X824"/>
    <mergeCell ref="C823:H823"/>
    <mergeCell ref="T790:X790"/>
    <mergeCell ref="P676:R676"/>
    <mergeCell ref="G674:R674"/>
    <mergeCell ref="Z688:AK688"/>
    <mergeCell ref="Z672:AK672"/>
    <mergeCell ref="C756:AK764"/>
    <mergeCell ref="C824:H824"/>
    <mergeCell ref="M824:P824"/>
    <mergeCell ref="Y766:AC769"/>
    <mergeCell ref="O770:S770"/>
    <mergeCell ref="Z689:AK689"/>
    <mergeCell ref="AG670:AH670"/>
    <mergeCell ref="Z651:AK651"/>
    <mergeCell ref="H653:R653"/>
    <mergeCell ref="G648:R648"/>
    <mergeCell ref="P749:T749"/>
    <mergeCell ref="T770:X770"/>
    <mergeCell ref="G732:J732"/>
    <mergeCell ref="K732:O732"/>
    <mergeCell ref="P731:T731"/>
    <mergeCell ref="P728:T728"/>
    <mergeCell ref="Y731:AC731"/>
    <mergeCell ref="Y732:AC732"/>
    <mergeCell ref="AI733:AK733"/>
    <mergeCell ref="P692:R692"/>
    <mergeCell ref="H685:R685"/>
    <mergeCell ref="G689:R689"/>
    <mergeCell ref="K724:O724"/>
    <mergeCell ref="H693:R693"/>
    <mergeCell ref="R711:T711"/>
    <mergeCell ref="AD724:AH724"/>
    <mergeCell ref="U720:X723"/>
    <mergeCell ref="G649:R649"/>
    <mergeCell ref="X207:Y207"/>
    <mergeCell ref="AE206:AG206"/>
    <mergeCell ref="K934:S934"/>
    <mergeCell ref="AC934:AK934"/>
    <mergeCell ref="L949:S949"/>
    <mergeCell ref="D1059:AK1062"/>
    <mergeCell ref="D1063:AK1066"/>
    <mergeCell ref="M823:P823"/>
    <mergeCell ref="Q823:T823"/>
    <mergeCell ref="U823:X823"/>
    <mergeCell ref="AG824:AJ824"/>
    <mergeCell ref="Y824:AB824"/>
    <mergeCell ref="P652:R652"/>
    <mergeCell ref="P684:R684"/>
    <mergeCell ref="W706:AK706"/>
    <mergeCell ref="W709:AK709"/>
    <mergeCell ref="AG686:AH686"/>
    <mergeCell ref="P729:T729"/>
    <mergeCell ref="P735:T735"/>
    <mergeCell ref="P734:T734"/>
    <mergeCell ref="P730:T730"/>
    <mergeCell ref="K734:O734"/>
    <mergeCell ref="J770:N770"/>
    <mergeCell ref="T766:X769"/>
    <mergeCell ref="AG638:AK638"/>
    <mergeCell ref="V640:AA640"/>
    <mergeCell ref="AB639:AF639"/>
    <mergeCell ref="O772:S772"/>
    <mergeCell ref="Y772:AC772"/>
    <mergeCell ref="T780:X783"/>
    <mergeCell ref="T772:X772"/>
    <mergeCell ref="Y774:AC774"/>
  </mergeCells>
  <phoneticPr fontId="0" type="noConversion"/>
  <conditionalFormatting sqref="Z997:AC999 Z991">
    <cfRule type="cellIs" dxfId="142" priority="4" stopIfTrue="1" operator="equal">
      <formula>"Please Enter Amount:"</formula>
    </cfRule>
  </conditionalFormatting>
  <conditionalFormatting sqref="B1024 B1022">
    <cfRule type="cellIs" dxfId="141" priority="5" stopIfTrue="1" operator="equal">
      <formula>#N/A</formula>
    </cfRule>
  </conditionalFormatting>
  <conditionalFormatting sqref="AD990">
    <cfRule type="cellIs" dxfId="140" priority="6" stopIfTrue="1" operator="greaterThan">
      <formula>$AD$968*0.15</formula>
    </cfRule>
  </conditionalFormatting>
  <conditionalFormatting sqref="AD1008">
    <cfRule type="cellIs" dxfId="139" priority="7" stopIfTrue="1" operator="equal">
      <formula>"#DIV/0!"</formula>
    </cfRule>
  </conditionalFormatting>
  <conditionalFormatting sqref="AG441:AJ441">
    <cfRule type="expression" dxfId="138" priority="8" stopIfTrue="1">
      <formula>"iserror(d31)"</formula>
    </cfRule>
  </conditionalFormatting>
  <dataValidations xWindow="329" yWindow="269" count="36">
    <dataValidation type="list" allowBlank="1" showInputMessage="1" showErrorMessage="1" sqref="A1067:B1067 A1059:B1059 T410:U410 A1063:B1063 AE425:AF425 M368:N371 A1030:B1030 A1036:B1036 A1042:B1042 A1051:B1051 A1056:B1056 A1048:B1048 R408:S409">
      <formula1>"N/A, Yes"</formula1>
    </dataValidation>
    <dataValidation type="list" allowBlank="1" showInputMessage="1" showErrorMessage="1" sqref="O951 N686 AG686 AG670 N670 N654 AG654 N612 AG612 AG596 N596 AG580 N580 AG588 N588 AG604 N604 AG620 N620 AG662 N662 AG678 N678 AG694 N694 X190 Q187 O34:P34 AH194 X206:X210">
      <formula1>"Yes, No"</formula1>
    </dataValidation>
    <dataValidation type="list" allowBlank="1" showInputMessage="1" showErrorMessage="1" sqref="AA983:AB983 AA990:AB990 AA996:AB996 AA970:AB970 AA981:AB981 AA977:AB977 AA986:AB986 AA1003:AB1003 AA973:AB973 Q505 AA1000:AB1000">
      <formula1>"Yes,No"</formula1>
    </dataValidation>
    <dataValidation type="list" allowBlank="1" showInputMessage="1" showErrorMessage="1" sqref="J995">
      <formula1>"N/A,Seismic Upgrading, Environmental Mitigation"</formula1>
    </dataValidation>
    <dataValidation type="list" allowBlank="1" showInputMessage="1" showErrorMessage="1" sqref="J784:N793 B724:B748 C729:F748 C724:F727 J770:N773">
      <formula1>$AM$608:$AM$614</formula1>
    </dataValidation>
    <dataValidation type="list" allowBlank="1" showInputMessage="1" showErrorMessage="1" sqref="AE708:AF708 AE699:AF700 Z432:AA432 Q429:R429 AI398:AJ398 AI401:AJ401">
      <formula1>"No, Yes"</formula1>
    </dataValidation>
    <dataValidation type="decimal" allowBlank="1" showInputMessage="1" showErrorMessage="1" error="example: enter 30 for 30%, hit cancel and try again._x000a_" sqref="AD724:AH748">
      <formula1>0</formula1>
      <formula2>1</formula2>
    </dataValidation>
    <dataValidation type="list" allowBlank="1" showInputMessage="1" showErrorMessage="1" sqref="W712:AK712">
      <formula1>"(select one),FHA Insurance, Private Mortgage Insurance, Letter(s) of Credit, Other"</formula1>
    </dataValidation>
    <dataValidation type="list" showInputMessage="1" showErrorMessage="1" sqref="J776:K776">
      <formula1>"No,Yes"</formula1>
    </dataValidation>
    <dataValidation type="list" allowBlank="1" showInputMessage="1" showErrorMessage="1" sqref="V632:AA643">
      <formula1>$AM$530:$AM$532</formula1>
    </dataValidation>
    <dataValidation type="list" showInputMessage="1" showErrorMessage="1" sqref="Z285:AD285">
      <formula1>"Nonprofit, For-Profit, N/A"</formula1>
    </dataValidation>
    <dataValidation type="list" showInputMessage="1" showErrorMessage="1" sqref="AC515:AF550">
      <formula1>"N/A,1,2,3,4,5,6,7,8,9,10,11,12"</formula1>
    </dataValidation>
    <dataValidation type="list" showInputMessage="1" showErrorMessage="1" sqref="Z434 AF430">
      <formula1>$BA$365:$BA$367</formula1>
    </dataValidation>
    <dataValidation type="list" allowBlank="1" showInputMessage="1" showErrorMessage="1" sqref="AJ368:AK370 J379:K379 Z377:AA377 N376:O376">
      <formula1>"N/A, Yes, No"</formula1>
    </dataValidation>
    <dataValidation type="list" showInputMessage="1" showErrorMessage="1" sqref="J183:S183">
      <formula1>"Preliminary Reservation, Subsidy Layering, Placed in Service, Re-Application"</formula1>
    </dataValidation>
    <dataValidation type="list" showInputMessage="1" showErrorMessage="1" sqref="D222:M222">
      <formula1>"(select one),20%/50%,40%/60%, 40%/60% Average Income"</formula1>
    </dataValidation>
    <dataValidation showInputMessage="1" showErrorMessage="1" sqref="W281"/>
    <dataValidation type="list" allowBlank="1" showInputMessage="1" showErrorMessage="1" sqref="BA794:BB794">
      <formula1>$BA$796:$BA$797</formula1>
    </dataValidation>
    <dataValidation type="list" allowBlank="1" showInputMessage="1" showErrorMessage="1" sqref="M251:T251">
      <formula1>$AP$228:$AP$236</formula1>
    </dataValidation>
    <dataValidation type="list" allowBlank="1" showInputMessage="1" showErrorMessage="1" sqref="M269:T269 M277:T277 M261:T261">
      <formula1>"(select one),Nonprofit, For Profit"</formula1>
    </dataValidation>
    <dataValidation type="list" allowBlank="1" showInputMessage="1" showErrorMessage="1" sqref="P923:T923">
      <formula1>"No,Yes"</formula1>
    </dataValidation>
    <dataValidation type="list" allowBlank="1" showInputMessage="1" showErrorMessage="1" sqref="U908:U927">
      <formula1>"Yes, No,N/A"</formula1>
    </dataValidation>
    <dataValidation type="list" allowBlank="1" showInputMessage="1" showErrorMessage="1" sqref="M946:S946">
      <formula1>"N/A,IRP,Decoupled IRP"</formula1>
    </dataValidation>
    <dataValidation type="list" allowBlank="1" showInputMessage="1" showErrorMessage="1" sqref="D233:Z233">
      <formula1>$AP$211:$AP$223</formula1>
    </dataValidation>
    <dataValidation type="list" allowBlank="1" showInputMessage="1" showErrorMessage="1" sqref="D283:H283">
      <formula1>$AN$259:$AN$261</formula1>
    </dataValidation>
    <dataValidation type="list" allowBlank="1" showInputMessage="1" showErrorMessage="1" sqref="AF255:AK255 AF263:AK263 AF271:AK271">
      <formula1>"(select one),Managing GP,Administrative GP"</formula1>
    </dataValidation>
    <dataValidation type="list" allowBlank="1" showInputMessage="1" showErrorMessage="1" sqref="AG391:AH392 V393:W394 AF751:AH751">
      <formula1>"N/A,Yes,No"</formula1>
    </dataValidation>
    <dataValidation type="list" showInputMessage="1" showErrorMessage="1" sqref="V184:W184">
      <formula1>$AW$174:$AW$176</formula1>
    </dataValidation>
    <dataValidation type="list" allowBlank="1" showInputMessage="1" showErrorMessage="1" sqref="T202:AE202">
      <formula1>$BG$167:$BG$225</formula1>
    </dataValidation>
    <dataValidation type="whole" operator="greaterThanOrEqual" allowBlank="1" showInputMessage="1" showErrorMessage="1" sqref="Z802:AE802 AG403:AJ403">
      <formula1>0</formula1>
    </dataValidation>
    <dataValidation type="list" allowBlank="1" showInputMessage="1" showErrorMessage="1" sqref="E229:Z229">
      <formula1>$AP$205:$AP$209</formula1>
    </dataValidation>
    <dataValidation type="whole" allowBlank="1" showInputMessage="1" showErrorMessage="1" sqref="AG404:AJ404">
      <formula1>0</formula1>
      <formula2>AG403</formula2>
    </dataValidation>
    <dataValidation type="list" allowBlank="1" showInputMessage="1" showErrorMessage="1" sqref="J407">
      <formula1>"(Select), Single Room Occupancy, Single Family Home, Detached 2/3/4 Family, Housing Cooperative, Tenant Homeownership, One or Two Story Garden, Townhouse or Row House, Duplex/Fourplex, Inner City Infill Site, Other (Specify below)"</formula1>
    </dataValidation>
    <dataValidation type="whole" allowBlank="1" showInputMessage="1" showErrorMessage="1" error="Please enter a number" sqref="O235:P237">
      <formula1>0</formula1>
      <formula2>999</formula2>
    </dataValidation>
    <dataValidation type="list" allowBlank="1" showInputMessage="1" showErrorMessage="1" sqref="K934 AC934:AK934 L949">
      <formula1>"(select one),Project-based vouchers (PBVs),Project-based contract (PBC),RAD conversion - PBVs, RAD conversion - PBC"</formula1>
    </dataValidation>
    <dataValidation type="list" showInputMessage="1" showErrorMessage="1" sqref="D226:Z226">
      <formula1>$AP$198:$AP$204</formula1>
    </dataValidation>
  </dataValidations>
  <hyperlinks>
    <hyperlink ref="D177" r:id="rId2"/>
    <hyperlink ref="W239" r:id="rId3"/>
  </hyperlinks>
  <printOptions horizontalCentered="1"/>
  <pageMargins left="0.5" right="0.5" top="1" bottom="1" header="0.5" footer="0.5"/>
  <pageSetup scale="79" fitToHeight="25" orientation="portrait" useFirstPageNumber="1" r:id="rId4"/>
  <headerFooter alignWithMargins="0">
    <oddFooter>&amp;C&amp;P&amp;R&amp;8&amp;A</oddFooter>
  </headerFooter>
  <rowBreaks count="23" manualBreakCount="23">
    <brk id="63" max="37" man="1"/>
    <brk id="164" max="37" man="1"/>
    <brk id="178" max="37" man="1"/>
    <brk id="240" max="37" man="1"/>
    <brk id="294" max="16383" man="1"/>
    <brk id="355" max="37" man="1"/>
    <brk id="363" max="37" man="1"/>
    <brk id="422" max="37" man="1"/>
    <brk id="480" max="37" man="1"/>
    <brk id="509" max="16383" man="1"/>
    <brk id="551" max="37" man="1"/>
    <brk id="597" max="37" man="1"/>
    <brk id="621" max="37" man="1"/>
    <brk id="671" max="37" man="1"/>
    <brk id="696" max="37" man="1"/>
    <brk id="714" max="37" man="1"/>
    <brk id="777" max="37" man="1"/>
    <brk id="835" max="37" man="1"/>
    <brk id="886" max="37" man="1"/>
    <brk id="899" max="37" man="1"/>
    <brk id="955" max="37" man="1"/>
    <brk id="1014" max="37" man="1"/>
    <brk id="1025" max="37"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1017"/>
  <sheetViews>
    <sheetView showGridLines="0" showZeros="0" view="pageBreakPreview" topLeftCell="A90" zoomScaleNormal="100" zoomScaleSheetLayoutView="100" workbookViewId="0">
      <selection activeCell="A46" sqref="A46"/>
    </sheetView>
  </sheetViews>
  <sheetFormatPr defaultColWidth="0" defaultRowHeight="12" zeroHeight="1"/>
  <cols>
    <col min="1" max="1" width="32.5703125" style="483" customWidth="1"/>
    <col min="2" max="12" width="12.140625" style="417" customWidth="1"/>
    <col min="13" max="17" width="11.42578125" style="417" customWidth="1"/>
    <col min="18" max="18" width="12.5703125" style="417" customWidth="1"/>
    <col min="19" max="20" width="12.140625" style="417" customWidth="1"/>
    <col min="21" max="21" width="0.42578125" style="420" customWidth="1"/>
    <col min="22" max="16384" width="8.85546875" style="417" hidden="1"/>
  </cols>
  <sheetData>
    <row r="1" spans="1:21" s="395" customFormat="1" ht="12.75">
      <c r="A1" s="423" t="s">
        <v>269</v>
      </c>
      <c r="B1" s="390"/>
      <c r="C1" s="390"/>
      <c r="D1" s="390"/>
      <c r="E1" s="391"/>
      <c r="F1" s="2157" t="s">
        <v>320</v>
      </c>
      <c r="G1" s="2158"/>
      <c r="H1" s="2158"/>
      <c r="I1" s="2158"/>
      <c r="J1" s="2158"/>
      <c r="K1" s="2158"/>
      <c r="L1" s="2158"/>
      <c r="M1" s="2158"/>
      <c r="N1" s="2158"/>
      <c r="O1" s="2158"/>
      <c r="P1" s="2158"/>
      <c r="Q1" s="2158"/>
      <c r="R1" s="2159"/>
      <c r="S1" s="392"/>
      <c r="T1" s="393"/>
      <c r="U1" s="394"/>
    </row>
    <row r="2" spans="1:21" s="397" customFormat="1" ht="71.25" customHeight="1">
      <c r="A2" s="396"/>
      <c r="B2" s="397" t="s">
        <v>709</v>
      </c>
      <c r="C2" s="397" t="s">
        <v>69</v>
      </c>
      <c r="D2" s="397" t="s">
        <v>68</v>
      </c>
      <c r="E2" s="397" t="s">
        <v>710</v>
      </c>
      <c r="F2" s="398" t="str">
        <f>Application!B632&amp;Application!C632</f>
        <v>1)CCRC perm loan</v>
      </c>
      <c r="G2" s="398" t="str">
        <f>Application!B633&amp;Application!C633</f>
        <v>2)Alameda County</v>
      </c>
      <c r="H2" s="398" t="str">
        <f>Application!B634&amp;Application!C634</f>
        <v>3)HCD - IIG - Sponsor loan</v>
      </c>
      <c r="I2" s="398" t="str">
        <f>Application!B635&amp;Application!C635</f>
        <v>4)City of Oakland</v>
      </c>
      <c r="J2" s="398" t="str">
        <f>Application!B636&amp;Application!C636</f>
        <v>5)FHLB of SF AHP</v>
      </c>
      <c r="K2" s="398" t="str">
        <f>Application!B637&amp;Application!C637</f>
        <v>6)HCD - MHP &amp; SHMHP</v>
      </c>
      <c r="L2" s="398" t="str">
        <f>Application!B638&amp;Application!C638</f>
        <v>7)Deferred Developer Fee</v>
      </c>
      <c r="M2" s="398" t="str">
        <f>Application!B639&amp;Application!C639</f>
        <v>8)GP Equity</v>
      </c>
      <c r="N2" s="398" t="str">
        <f>Application!B640&amp;Application!C640</f>
        <v>9)</v>
      </c>
      <c r="O2" s="398" t="str">
        <f>Application!B641&amp;Application!C641</f>
        <v>10)</v>
      </c>
      <c r="P2" s="398" t="str">
        <f>Application!B642&amp;Application!C642</f>
        <v>11)</v>
      </c>
      <c r="Q2" s="398" t="str">
        <f>Application!B643&amp;Application!C643</f>
        <v>12)</v>
      </c>
      <c r="R2" s="398" t="s">
        <v>609</v>
      </c>
      <c r="S2" s="397" t="s">
        <v>182</v>
      </c>
      <c r="T2" s="397" t="s">
        <v>711</v>
      </c>
      <c r="U2" s="399"/>
    </row>
    <row r="3" spans="1:21" s="403" customFormat="1">
      <c r="A3" s="400" t="s">
        <v>712</v>
      </c>
      <c r="B3" s="401"/>
      <c r="C3" s="401"/>
      <c r="D3" s="401"/>
      <c r="E3" s="401"/>
      <c r="F3" s="401"/>
      <c r="G3" s="401"/>
      <c r="H3" s="401"/>
      <c r="I3" s="401"/>
      <c r="J3" s="401"/>
      <c r="K3" s="401"/>
      <c r="L3" s="401"/>
      <c r="M3" s="401"/>
      <c r="N3" s="401"/>
      <c r="O3" s="401"/>
      <c r="P3" s="401"/>
      <c r="Q3" s="401"/>
      <c r="R3" s="401"/>
      <c r="S3" s="401"/>
      <c r="T3" s="401"/>
      <c r="U3" s="402"/>
    </row>
    <row r="4" spans="1:21" s="403" customFormat="1" ht="13.5">
      <c r="A4" s="491" t="s">
        <v>621</v>
      </c>
      <c r="B4" s="405">
        <f>SUM(C4+D4)</f>
        <v>634519</v>
      </c>
      <c r="C4" s="406">
        <f>[4]EVERYTHING!$D$29</f>
        <v>621598.32401350501</v>
      </c>
      <c r="D4" s="406">
        <f>[4]EVERYTHING!$E$29</f>
        <v>12920.67598649504</v>
      </c>
      <c r="E4" s="406">
        <f>B4-SUM(F4:N4)</f>
        <v>12920.675986494985</v>
      </c>
      <c r="F4" s="406"/>
      <c r="G4" s="406"/>
      <c r="H4" s="406"/>
      <c r="I4" s="406">
        <f>C4</f>
        <v>621598.32401350501</v>
      </c>
      <c r="J4" s="406"/>
      <c r="K4" s="406"/>
      <c r="L4" s="406"/>
      <c r="M4" s="406"/>
      <c r="N4" s="406"/>
      <c r="O4" s="406"/>
      <c r="P4" s="406"/>
      <c r="Q4" s="406"/>
      <c r="R4" s="406">
        <f>SUM(E4:Q4)</f>
        <v>634519</v>
      </c>
      <c r="S4" s="407"/>
      <c r="T4" s="407"/>
      <c r="U4" s="402"/>
    </row>
    <row r="5" spans="1:21" s="403" customFormat="1" ht="13.5">
      <c r="A5" s="491" t="s">
        <v>622</v>
      </c>
      <c r="B5" s="405">
        <f>SUM(C5+D5)</f>
        <v>248716</v>
      </c>
      <c r="C5" s="406">
        <f>[4]EVERYTHING!$D$33</f>
        <v>243651.40958008019</v>
      </c>
      <c r="D5" s="406">
        <f>[4]EVERYTHING!$E$33</f>
        <v>5064.5904199198139</v>
      </c>
      <c r="E5" s="406">
        <f t="shared" ref="E5:E7" si="0">B5-SUM(F5:N5)</f>
        <v>5064.5904199198121</v>
      </c>
      <c r="F5" s="406"/>
      <c r="G5" s="406"/>
      <c r="H5" s="406"/>
      <c r="I5" s="406">
        <f>C5</f>
        <v>243651.40958008019</v>
      </c>
      <c r="J5" s="406"/>
      <c r="K5" s="406"/>
      <c r="L5" s="406"/>
      <c r="M5" s="406"/>
      <c r="N5" s="406"/>
      <c r="O5" s="406"/>
      <c r="P5" s="406"/>
      <c r="Q5" s="406"/>
      <c r="R5" s="406">
        <f>SUM(E5:Q5)</f>
        <v>248716</v>
      </c>
      <c r="S5" s="407"/>
      <c r="T5" s="407"/>
      <c r="U5" s="402"/>
    </row>
    <row r="6" spans="1:21" s="403" customFormat="1">
      <c r="A6" s="404" t="s">
        <v>713</v>
      </c>
      <c r="B6" s="405">
        <f>SUM(C6+D6)</f>
        <v>45800</v>
      </c>
      <c r="C6" s="406">
        <f>[4]EVERYTHING!$D$32</f>
        <v>44867.377083772946</v>
      </c>
      <c r="D6" s="406">
        <f>[4]EVERYTHING!$E$32</f>
        <v>932.62291622705209</v>
      </c>
      <c r="E6" s="406">
        <f t="shared" si="0"/>
        <v>932.62291622705379</v>
      </c>
      <c r="F6" s="406"/>
      <c r="G6" s="406"/>
      <c r="H6" s="406"/>
      <c r="I6" s="406">
        <f>C6</f>
        <v>44867.377083772946</v>
      </c>
      <c r="J6" s="406"/>
      <c r="K6" s="406"/>
      <c r="L6" s="406"/>
      <c r="M6" s="406"/>
      <c r="N6" s="406"/>
      <c r="O6" s="406"/>
      <c r="P6" s="406"/>
      <c r="Q6" s="406"/>
      <c r="R6" s="406">
        <f>SUM(E6:Q6)</f>
        <v>45800</v>
      </c>
      <c r="S6" s="407"/>
      <c r="T6" s="407"/>
      <c r="U6" s="402"/>
    </row>
    <row r="7" spans="1:21" s="403" customFormat="1">
      <c r="A7" s="404" t="s">
        <v>717</v>
      </c>
      <c r="B7" s="405">
        <f>SUM(C7+D7)</f>
        <v>0</v>
      </c>
      <c r="C7" s="406"/>
      <c r="D7" s="406"/>
      <c r="E7" s="406">
        <f t="shared" si="0"/>
        <v>0</v>
      </c>
      <c r="F7" s="406"/>
      <c r="G7" s="406"/>
      <c r="H7" s="406"/>
      <c r="I7" s="406"/>
      <c r="J7" s="406"/>
      <c r="K7" s="406"/>
      <c r="L7" s="406"/>
      <c r="M7" s="406"/>
      <c r="N7" s="406"/>
      <c r="O7" s="406"/>
      <c r="P7" s="406"/>
      <c r="Q7" s="406"/>
      <c r="R7" s="406">
        <f>SUM(E7:Q7)</f>
        <v>0</v>
      </c>
      <c r="S7" s="407"/>
      <c r="T7" s="407"/>
      <c r="U7" s="402"/>
    </row>
    <row r="8" spans="1:21" s="403" customFormat="1" ht="13.5">
      <c r="A8" s="492" t="s">
        <v>623</v>
      </c>
      <c r="B8" s="405">
        <f>SUM(C8:D8)</f>
        <v>929035</v>
      </c>
      <c r="C8" s="405">
        <f t="shared" ref="C8:Q8" si="1">SUM(C4:C7)</f>
        <v>910117.11067735811</v>
      </c>
      <c r="D8" s="405">
        <f t="shared" si="1"/>
        <v>18917.88932264191</v>
      </c>
      <c r="E8" s="405">
        <f t="shared" si="1"/>
        <v>18917.889322641851</v>
      </c>
      <c r="F8" s="405">
        <f t="shared" si="1"/>
        <v>0</v>
      </c>
      <c r="G8" s="405">
        <f t="shared" si="1"/>
        <v>0</v>
      </c>
      <c r="H8" s="405">
        <f t="shared" si="1"/>
        <v>0</v>
      </c>
      <c r="I8" s="405">
        <f t="shared" si="1"/>
        <v>910117.11067735811</v>
      </c>
      <c r="J8" s="405">
        <f t="shared" si="1"/>
        <v>0</v>
      </c>
      <c r="K8" s="405">
        <f t="shared" si="1"/>
        <v>0</v>
      </c>
      <c r="L8" s="405">
        <f t="shared" si="1"/>
        <v>0</v>
      </c>
      <c r="M8" s="405">
        <f t="shared" si="1"/>
        <v>0</v>
      </c>
      <c r="N8" s="405">
        <f t="shared" si="1"/>
        <v>0</v>
      </c>
      <c r="O8" s="405">
        <f t="shared" si="1"/>
        <v>0</v>
      </c>
      <c r="P8" s="405"/>
      <c r="Q8" s="405">
        <f t="shared" si="1"/>
        <v>0</v>
      </c>
      <c r="R8" s="405">
        <f>SUM(R4:R7)</f>
        <v>929035</v>
      </c>
      <c r="S8" s="407"/>
      <c r="T8" s="407"/>
      <c r="U8" s="402"/>
    </row>
    <row r="9" spans="1:21" s="403" customFormat="1">
      <c r="A9" s="404" t="s">
        <v>1959</v>
      </c>
      <c r="B9" s="405">
        <f>SUM(C9+D9)</f>
        <v>0</v>
      </c>
      <c r="C9" s="406"/>
      <c r="D9" s="406"/>
      <c r="E9" s="406"/>
      <c r="F9" s="406"/>
      <c r="G9" s="406"/>
      <c r="H9" s="406"/>
      <c r="I9" s="406"/>
      <c r="J9" s="406"/>
      <c r="K9" s="406"/>
      <c r="L9" s="406"/>
      <c r="M9" s="406"/>
      <c r="N9" s="406"/>
      <c r="O9" s="406"/>
      <c r="P9" s="406"/>
      <c r="Q9" s="406"/>
      <c r="R9" s="406">
        <f>SUM(E9:Q9)</f>
        <v>0</v>
      </c>
      <c r="S9" s="407"/>
      <c r="T9" s="406"/>
      <c r="U9" s="402"/>
    </row>
    <row r="10" spans="1:21" s="403" customFormat="1" ht="13.5">
      <c r="A10" s="491" t="s">
        <v>624</v>
      </c>
      <c r="B10" s="405">
        <f>SUM(C10+D10)</f>
        <v>0</v>
      </c>
      <c r="C10" s="406"/>
      <c r="D10" s="406"/>
      <c r="E10" s="406"/>
      <c r="F10" s="406"/>
      <c r="G10" s="406"/>
      <c r="H10" s="406"/>
      <c r="I10" s="406"/>
      <c r="J10" s="406"/>
      <c r="K10" s="406"/>
      <c r="L10" s="406"/>
      <c r="M10" s="406"/>
      <c r="N10" s="406"/>
      <c r="O10" s="406"/>
      <c r="P10" s="406"/>
      <c r="Q10" s="406"/>
      <c r="R10" s="406">
        <f>SUM(E10:Q10)</f>
        <v>0</v>
      </c>
      <c r="S10" s="406"/>
      <c r="T10" s="406"/>
      <c r="U10" s="402"/>
    </row>
    <row r="11" spans="1:21" s="403" customFormat="1">
      <c r="A11" s="408" t="s">
        <v>760</v>
      </c>
      <c r="B11" s="405">
        <f>SUM(C11:D11)</f>
        <v>0</v>
      </c>
      <c r="C11" s="405">
        <f t="shared" ref="C11:Q11" si="2">SUM(C9:C10)</f>
        <v>0</v>
      </c>
      <c r="D11" s="405">
        <f t="shared" si="2"/>
        <v>0</v>
      </c>
      <c r="E11" s="405">
        <f t="shared" si="2"/>
        <v>0</v>
      </c>
      <c r="F11" s="405">
        <f t="shared" si="2"/>
        <v>0</v>
      </c>
      <c r="G11" s="405">
        <f t="shared" si="2"/>
        <v>0</v>
      </c>
      <c r="H11" s="405">
        <f t="shared" si="2"/>
        <v>0</v>
      </c>
      <c r="I11" s="405">
        <f t="shared" si="2"/>
        <v>0</v>
      </c>
      <c r="J11" s="405">
        <f t="shared" si="2"/>
        <v>0</v>
      </c>
      <c r="K11" s="405">
        <f t="shared" si="2"/>
        <v>0</v>
      </c>
      <c r="L11" s="405">
        <f t="shared" si="2"/>
        <v>0</v>
      </c>
      <c r="M11" s="405">
        <f t="shared" si="2"/>
        <v>0</v>
      </c>
      <c r="N11" s="405">
        <f t="shared" si="2"/>
        <v>0</v>
      </c>
      <c r="O11" s="405">
        <f t="shared" si="2"/>
        <v>0</v>
      </c>
      <c r="P11" s="405"/>
      <c r="Q11" s="405">
        <f t="shared" si="2"/>
        <v>0</v>
      </c>
      <c r="R11" s="405">
        <f>SUM(R9:R10)</f>
        <v>0</v>
      </c>
      <c r="S11" s="407"/>
      <c r="T11" s="409">
        <f>SUM(T9:T10)</f>
        <v>0</v>
      </c>
      <c r="U11" s="402"/>
    </row>
    <row r="12" spans="1:21" s="403" customFormat="1">
      <c r="A12" s="408" t="s">
        <v>981</v>
      </c>
      <c r="B12" s="405">
        <f t="shared" ref="B12" si="3">SUM(B8+B11)</f>
        <v>929035</v>
      </c>
      <c r="C12" s="405">
        <f t="shared" ref="C12:Q12" si="4">SUM(C8+C11)</f>
        <v>910117.11067735811</v>
      </c>
      <c r="D12" s="405">
        <f t="shared" si="4"/>
        <v>18917.88932264191</v>
      </c>
      <c r="E12" s="405">
        <f t="shared" si="4"/>
        <v>18917.889322641851</v>
      </c>
      <c r="F12" s="405">
        <f t="shared" si="4"/>
        <v>0</v>
      </c>
      <c r="G12" s="405">
        <f t="shared" si="4"/>
        <v>0</v>
      </c>
      <c r="H12" s="405">
        <f t="shared" si="4"/>
        <v>0</v>
      </c>
      <c r="I12" s="405">
        <f t="shared" si="4"/>
        <v>910117.11067735811</v>
      </c>
      <c r="J12" s="405">
        <f t="shared" si="4"/>
        <v>0</v>
      </c>
      <c r="K12" s="405">
        <f t="shared" si="4"/>
        <v>0</v>
      </c>
      <c r="L12" s="405">
        <f t="shared" si="4"/>
        <v>0</v>
      </c>
      <c r="M12" s="405">
        <f t="shared" si="4"/>
        <v>0</v>
      </c>
      <c r="N12" s="405">
        <f t="shared" si="4"/>
        <v>0</v>
      </c>
      <c r="O12" s="405">
        <f t="shared" si="4"/>
        <v>0</v>
      </c>
      <c r="P12" s="405"/>
      <c r="Q12" s="405">
        <f t="shared" si="4"/>
        <v>0</v>
      </c>
      <c r="R12" s="405">
        <f>SUM(R8+R11)</f>
        <v>929035</v>
      </c>
      <c r="S12" s="407"/>
      <c r="T12" s="407"/>
      <c r="U12" s="402"/>
    </row>
    <row r="13" spans="1:21" s="403" customFormat="1">
      <c r="A13" s="731" t="s">
        <v>1320</v>
      </c>
      <c r="B13" s="405">
        <f>SUM(C13+D13)</f>
        <v>1053295</v>
      </c>
      <c r="C13" s="406">
        <f>[4]EVERYTHING!$D$30</f>
        <v>1031846.8110360836</v>
      </c>
      <c r="D13" s="406">
        <f>[4]EVERYTHING!$E$30</f>
        <v>21448.188963916436</v>
      </c>
      <c r="E13" s="406">
        <f>B13-SUM(F13:N13)</f>
        <v>21448.188963916386</v>
      </c>
      <c r="F13" s="406"/>
      <c r="G13" s="406"/>
      <c r="H13" s="406"/>
      <c r="I13" s="406">
        <f>C13</f>
        <v>1031846.8110360836</v>
      </c>
      <c r="J13" s="406"/>
      <c r="K13" s="406"/>
      <c r="L13" s="406"/>
      <c r="M13" s="406"/>
      <c r="N13" s="406"/>
      <c r="O13" s="406"/>
      <c r="P13" s="406"/>
      <c r="Q13" s="406"/>
      <c r="R13" s="406">
        <f>SUM(E13:Q13)</f>
        <v>1053295</v>
      </c>
      <c r="S13" s="406"/>
      <c r="T13" s="406"/>
      <c r="U13" s="402"/>
    </row>
    <row r="14" spans="1:21" s="403" customFormat="1" ht="24">
      <c r="A14" s="732" t="s">
        <v>1321</v>
      </c>
      <c r="B14" s="405">
        <f>SUM(C14+D14)</f>
        <v>0</v>
      </c>
      <c r="C14" s="406"/>
      <c r="D14" s="406"/>
      <c r="E14" s="406"/>
      <c r="F14" s="406"/>
      <c r="G14" s="406"/>
      <c r="H14" s="406"/>
      <c r="I14" s="406"/>
      <c r="J14" s="406"/>
      <c r="K14" s="406"/>
      <c r="L14" s="406"/>
      <c r="M14" s="406"/>
      <c r="N14" s="406"/>
      <c r="O14" s="406"/>
      <c r="P14" s="406"/>
      <c r="Q14" s="406"/>
      <c r="R14" s="406">
        <f>SUM(E14:Q14)</f>
        <v>0</v>
      </c>
      <c r="S14" s="406"/>
      <c r="T14" s="406"/>
      <c r="U14" s="402"/>
    </row>
    <row r="15" spans="1:21" s="403" customFormat="1">
      <c r="A15" s="732" t="s">
        <v>1919</v>
      </c>
      <c r="B15" s="405">
        <f>SUM(C15+D15)</f>
        <v>0</v>
      </c>
      <c r="C15" s="406"/>
      <c r="D15" s="406"/>
      <c r="E15" s="406"/>
      <c r="F15" s="406"/>
      <c r="G15" s="406"/>
      <c r="H15" s="406"/>
      <c r="I15" s="406"/>
      <c r="J15" s="406"/>
      <c r="K15" s="406"/>
      <c r="L15" s="406"/>
      <c r="M15" s="406"/>
      <c r="N15" s="406"/>
      <c r="O15" s="406"/>
      <c r="P15" s="406"/>
      <c r="Q15" s="406"/>
      <c r="R15" s="406">
        <f>SUM(E15:Q15)</f>
        <v>0</v>
      </c>
      <c r="S15" s="407"/>
      <c r="T15" s="407"/>
      <c r="U15" s="402"/>
    </row>
    <row r="16" spans="1:21" s="403" customFormat="1">
      <c r="A16" s="400" t="s">
        <v>761</v>
      </c>
      <c r="B16" s="401"/>
      <c r="C16" s="401"/>
      <c r="D16" s="401"/>
      <c r="E16" s="410"/>
      <c r="F16" s="410"/>
      <c r="G16" s="410"/>
      <c r="H16" s="410"/>
      <c r="I16" s="410"/>
      <c r="J16" s="410"/>
      <c r="K16" s="410"/>
      <c r="L16" s="410"/>
      <c r="M16" s="410"/>
      <c r="N16" s="410"/>
      <c r="O16" s="410"/>
      <c r="P16" s="410"/>
      <c r="Q16" s="410"/>
      <c r="R16" s="410"/>
      <c r="S16" s="401"/>
      <c r="T16" s="401"/>
      <c r="U16" s="402"/>
    </row>
    <row r="17" spans="1:21" s="403" customFormat="1">
      <c r="A17" s="404" t="s">
        <v>762</v>
      </c>
      <c r="B17" s="405">
        <f t="shared" ref="B17:B25" si="5">SUM(C17+D17)</f>
        <v>0</v>
      </c>
      <c r="C17" s="406"/>
      <c r="D17" s="406"/>
      <c r="E17" s="406"/>
      <c r="F17" s="406"/>
      <c r="G17" s="406"/>
      <c r="H17" s="406"/>
      <c r="I17" s="406"/>
      <c r="J17" s="406"/>
      <c r="K17" s="406"/>
      <c r="L17" s="406"/>
      <c r="M17" s="406"/>
      <c r="N17" s="406"/>
      <c r="O17" s="406"/>
      <c r="P17" s="406"/>
      <c r="Q17" s="406"/>
      <c r="R17" s="406">
        <f t="shared" ref="R17:R24" si="6">SUM(E17:Q17)</f>
        <v>0</v>
      </c>
      <c r="S17" s="406"/>
      <c r="T17" s="406"/>
      <c r="U17" s="402"/>
    </row>
    <row r="18" spans="1:21" s="403" customFormat="1">
      <c r="A18" s="404" t="s">
        <v>763</v>
      </c>
      <c r="B18" s="405">
        <f t="shared" si="5"/>
        <v>0</v>
      </c>
      <c r="C18" s="406"/>
      <c r="D18" s="406"/>
      <c r="E18" s="406"/>
      <c r="F18" s="406"/>
      <c r="G18" s="406"/>
      <c r="H18" s="406"/>
      <c r="I18" s="406"/>
      <c r="J18" s="406"/>
      <c r="K18" s="406"/>
      <c r="L18" s="406"/>
      <c r="M18" s="406"/>
      <c r="N18" s="406"/>
      <c r="O18" s="406"/>
      <c r="P18" s="406"/>
      <c r="Q18" s="406"/>
      <c r="R18" s="406">
        <f t="shared" si="6"/>
        <v>0</v>
      </c>
      <c r="S18" s="406"/>
      <c r="T18" s="406"/>
      <c r="U18" s="402"/>
    </row>
    <row r="19" spans="1:21" s="403" customFormat="1">
      <c r="A19" s="404" t="s">
        <v>764</v>
      </c>
      <c r="B19" s="405">
        <f t="shared" si="5"/>
        <v>0</v>
      </c>
      <c r="C19" s="406"/>
      <c r="D19" s="406"/>
      <c r="E19" s="406"/>
      <c r="F19" s="406"/>
      <c r="G19" s="406"/>
      <c r="H19" s="406"/>
      <c r="I19" s="406"/>
      <c r="J19" s="406"/>
      <c r="K19" s="406"/>
      <c r="L19" s="406"/>
      <c r="M19" s="406"/>
      <c r="N19" s="406"/>
      <c r="O19" s="406"/>
      <c r="P19" s="406"/>
      <c r="Q19" s="406"/>
      <c r="R19" s="406">
        <f t="shared" si="6"/>
        <v>0</v>
      </c>
      <c r="S19" s="406"/>
      <c r="T19" s="406"/>
      <c r="U19" s="402"/>
    </row>
    <row r="20" spans="1:21" s="403" customFormat="1">
      <c r="A20" s="404" t="s">
        <v>765</v>
      </c>
      <c r="B20" s="405">
        <f t="shared" si="5"/>
        <v>0</v>
      </c>
      <c r="C20" s="406"/>
      <c r="D20" s="406"/>
      <c r="E20" s="406"/>
      <c r="F20" s="406"/>
      <c r="G20" s="406"/>
      <c r="H20" s="406"/>
      <c r="I20" s="406"/>
      <c r="J20" s="406"/>
      <c r="K20" s="406"/>
      <c r="L20" s="406"/>
      <c r="M20" s="406"/>
      <c r="N20" s="406"/>
      <c r="O20" s="406"/>
      <c r="P20" s="406"/>
      <c r="Q20" s="406"/>
      <c r="R20" s="406">
        <f t="shared" si="6"/>
        <v>0</v>
      </c>
      <c r="S20" s="406"/>
      <c r="T20" s="406"/>
      <c r="U20" s="402"/>
    </row>
    <row r="21" spans="1:21" s="403" customFormat="1">
      <c r="A21" s="404" t="s">
        <v>766</v>
      </c>
      <c r="B21" s="405">
        <f t="shared" si="5"/>
        <v>0</v>
      </c>
      <c r="C21" s="406"/>
      <c r="D21" s="406"/>
      <c r="E21" s="406"/>
      <c r="F21" s="406"/>
      <c r="G21" s="406"/>
      <c r="H21" s="406"/>
      <c r="I21" s="406"/>
      <c r="J21" s="406"/>
      <c r="K21" s="406"/>
      <c r="L21" s="406"/>
      <c r="M21" s="406"/>
      <c r="N21" s="406"/>
      <c r="O21" s="406"/>
      <c r="P21" s="406"/>
      <c r="Q21" s="406"/>
      <c r="R21" s="406">
        <f t="shared" si="6"/>
        <v>0</v>
      </c>
      <c r="S21" s="406"/>
      <c r="T21" s="406"/>
      <c r="U21" s="402"/>
    </row>
    <row r="22" spans="1:21" s="403" customFormat="1">
      <c r="A22" s="404" t="s">
        <v>767</v>
      </c>
      <c r="B22" s="405">
        <f t="shared" si="5"/>
        <v>0</v>
      </c>
      <c r="C22" s="406"/>
      <c r="D22" s="406"/>
      <c r="E22" s="406"/>
      <c r="F22" s="406"/>
      <c r="G22" s="406"/>
      <c r="H22" s="406"/>
      <c r="I22" s="406"/>
      <c r="J22" s="406"/>
      <c r="K22" s="406"/>
      <c r="L22" s="406"/>
      <c r="M22" s="406"/>
      <c r="N22" s="406"/>
      <c r="O22" s="406"/>
      <c r="P22" s="406"/>
      <c r="Q22" s="406"/>
      <c r="R22" s="406">
        <f t="shared" si="6"/>
        <v>0</v>
      </c>
      <c r="S22" s="406"/>
      <c r="T22" s="406"/>
      <c r="U22" s="402"/>
    </row>
    <row r="23" spans="1:21" s="403" customFormat="1">
      <c r="A23" s="404" t="s">
        <v>768</v>
      </c>
      <c r="B23" s="405">
        <f t="shared" si="5"/>
        <v>0</v>
      </c>
      <c r="C23" s="406"/>
      <c r="D23" s="406"/>
      <c r="E23" s="406"/>
      <c r="F23" s="406"/>
      <c r="G23" s="406"/>
      <c r="H23" s="406"/>
      <c r="I23" s="406"/>
      <c r="J23" s="406"/>
      <c r="K23" s="406"/>
      <c r="L23" s="406"/>
      <c r="M23" s="406"/>
      <c r="N23" s="406"/>
      <c r="O23" s="406"/>
      <c r="P23" s="406"/>
      <c r="Q23" s="406"/>
      <c r="R23" s="406">
        <f t="shared" si="6"/>
        <v>0</v>
      </c>
      <c r="S23" s="406"/>
      <c r="T23" s="406"/>
      <c r="U23" s="402"/>
    </row>
    <row r="24" spans="1:21" s="403" customFormat="1">
      <c r="A24" s="411" t="s">
        <v>374</v>
      </c>
      <c r="B24" s="405">
        <f t="shared" si="5"/>
        <v>0</v>
      </c>
      <c r="C24" s="406"/>
      <c r="D24" s="406"/>
      <c r="E24" s="406"/>
      <c r="F24" s="406"/>
      <c r="G24" s="406"/>
      <c r="H24" s="406"/>
      <c r="I24" s="406"/>
      <c r="J24" s="406"/>
      <c r="K24" s="406"/>
      <c r="L24" s="406"/>
      <c r="M24" s="406"/>
      <c r="N24" s="406"/>
      <c r="O24" s="406"/>
      <c r="P24" s="406"/>
      <c r="Q24" s="406"/>
      <c r="R24" s="406">
        <f t="shared" si="6"/>
        <v>0</v>
      </c>
      <c r="S24" s="406"/>
      <c r="T24" s="406"/>
      <c r="U24" s="402"/>
    </row>
    <row r="25" spans="1:21" s="403" customFormat="1">
      <c r="A25" s="408" t="s">
        <v>1091</v>
      </c>
      <c r="B25" s="405">
        <f t="shared" si="5"/>
        <v>0</v>
      </c>
      <c r="C25" s="405">
        <f t="shared" ref="C25:T25" si="7">SUM(C17:C24)</f>
        <v>0</v>
      </c>
      <c r="D25" s="405">
        <f t="shared" si="7"/>
        <v>0</v>
      </c>
      <c r="E25" s="405">
        <f t="shared" si="7"/>
        <v>0</v>
      </c>
      <c r="F25" s="405">
        <f t="shared" si="7"/>
        <v>0</v>
      </c>
      <c r="G25" s="405">
        <f t="shared" si="7"/>
        <v>0</v>
      </c>
      <c r="H25" s="405">
        <f t="shared" si="7"/>
        <v>0</v>
      </c>
      <c r="I25" s="405">
        <f t="shared" si="7"/>
        <v>0</v>
      </c>
      <c r="J25" s="405">
        <f t="shared" si="7"/>
        <v>0</v>
      </c>
      <c r="K25" s="405">
        <f t="shared" si="7"/>
        <v>0</v>
      </c>
      <c r="L25" s="405">
        <f t="shared" si="7"/>
        <v>0</v>
      </c>
      <c r="M25" s="405">
        <f t="shared" si="7"/>
        <v>0</v>
      </c>
      <c r="N25" s="405">
        <f t="shared" si="7"/>
        <v>0</v>
      </c>
      <c r="O25" s="405">
        <f t="shared" si="7"/>
        <v>0</v>
      </c>
      <c r="P25" s="405">
        <f t="shared" si="7"/>
        <v>0</v>
      </c>
      <c r="Q25" s="405">
        <f t="shared" si="7"/>
        <v>0</v>
      </c>
      <c r="R25" s="405">
        <f t="shared" si="7"/>
        <v>0</v>
      </c>
      <c r="S25" s="409">
        <f>SUM(S17:S24)</f>
        <v>0</v>
      </c>
      <c r="T25" s="409">
        <f t="shared" si="7"/>
        <v>0</v>
      </c>
      <c r="U25" s="402"/>
    </row>
    <row r="26" spans="1:21" s="403" customFormat="1">
      <c r="A26" s="408" t="s">
        <v>769</v>
      </c>
      <c r="B26" s="405">
        <f>SUM(C26:D26)</f>
        <v>0</v>
      </c>
      <c r="C26" s="406"/>
      <c r="D26" s="406"/>
      <c r="E26" s="406"/>
      <c r="F26" s="406"/>
      <c r="G26" s="406"/>
      <c r="H26" s="406"/>
      <c r="I26" s="406"/>
      <c r="J26" s="406"/>
      <c r="K26" s="406"/>
      <c r="L26" s="406"/>
      <c r="M26" s="406"/>
      <c r="N26" s="406"/>
      <c r="O26" s="406"/>
      <c r="P26" s="406"/>
      <c r="Q26" s="406"/>
      <c r="R26" s="406">
        <f t="shared" ref="R26:R35" si="8">SUM(E26:Q26)</f>
        <v>0</v>
      </c>
      <c r="S26" s="406"/>
      <c r="T26" s="406"/>
      <c r="U26" s="402"/>
    </row>
    <row r="27" spans="1:21" s="403" customFormat="1">
      <c r="A27" s="400" t="s">
        <v>770</v>
      </c>
      <c r="B27" s="401"/>
      <c r="C27" s="401"/>
      <c r="D27" s="401"/>
      <c r="E27" s="410"/>
      <c r="F27" s="410"/>
      <c r="G27" s="410"/>
      <c r="H27" s="410"/>
      <c r="I27" s="410"/>
      <c r="J27" s="410"/>
      <c r="K27" s="410"/>
      <c r="L27" s="410"/>
      <c r="M27" s="410"/>
      <c r="N27" s="410"/>
      <c r="O27" s="410"/>
      <c r="P27" s="410"/>
      <c r="Q27" s="410"/>
      <c r="R27" s="410"/>
      <c r="S27" s="401"/>
      <c r="T27" s="401"/>
      <c r="U27" s="402"/>
    </row>
    <row r="28" spans="1:21" s="403" customFormat="1">
      <c r="A28" s="404" t="s">
        <v>762</v>
      </c>
      <c r="B28" s="405">
        <f t="shared" ref="B28:B36" si="9">SUM(C28+D28)</f>
        <v>1522549</v>
      </c>
      <c r="C28" s="406">
        <f>[4]EVERYTHING!$D$44</f>
        <v>1491545.4172821271</v>
      </c>
      <c r="D28" s="406">
        <f>[4]EVERYTHING!$E$44</f>
        <v>31003.582717872967</v>
      </c>
      <c r="E28" s="406">
        <f t="shared" ref="E28:E35" si="10">B28-SUM(F28:N28)</f>
        <v>31003.582717872923</v>
      </c>
      <c r="F28" s="406"/>
      <c r="G28" s="406"/>
      <c r="H28" s="406">
        <f>'Sources and Uses Budget'!C28</f>
        <v>1491545.4172821271</v>
      </c>
      <c r="I28" s="406"/>
      <c r="J28" s="406"/>
      <c r="K28" s="406"/>
      <c r="L28" s="406"/>
      <c r="M28" s="406"/>
      <c r="N28" s="406"/>
      <c r="O28" s="406"/>
      <c r="P28" s="406"/>
      <c r="Q28" s="406"/>
      <c r="R28" s="406">
        <f t="shared" si="8"/>
        <v>1522549</v>
      </c>
      <c r="S28" s="406">
        <f>C28</f>
        <v>1491545.4172821271</v>
      </c>
      <c r="T28" s="406"/>
      <c r="U28" s="402"/>
    </row>
    <row r="29" spans="1:21" s="403" customFormat="1">
      <c r="A29" s="404" t="s">
        <v>763</v>
      </c>
      <c r="B29" s="405">
        <f t="shared" ca="1" si="9"/>
        <v>23562633.991666663</v>
      </c>
      <c r="C29" s="406">
        <f ca="1">[4]EVERYTHING!$D$45+[4]EVERYTHING!$D$50+[4]EVERYTHING!$D$51-C33</f>
        <v>23082829.353516035</v>
      </c>
      <c r="D29" s="406">
        <f ca="1">[4]EVERYTHING!$E$45+[4]EVERYTHING!$E$51+[4]EVERYTHING!$E$50-D33</f>
        <v>479804.63815062959</v>
      </c>
      <c r="E29" s="406">
        <f t="shared" ca="1" si="10"/>
        <v>1273262.9197394066</v>
      </c>
      <c r="F29" s="406">
        <f>Application!AG632</f>
        <v>3082500</v>
      </c>
      <c r="G29" s="406">
        <f>Application!AG633-G40-G41-G53-G95</f>
        <v>125577.32645983854</v>
      </c>
      <c r="H29" s="406">
        <f>Application!AG634-H28</f>
        <v>1585022.5827178729</v>
      </c>
      <c r="I29" s="406">
        <f>Application!AG635-I28-I13-I12</f>
        <v>3723036.0782865579</v>
      </c>
      <c r="J29" s="406">
        <f>Application!AG636</f>
        <v>580000</v>
      </c>
      <c r="K29" s="406">
        <f>Application!AG637</f>
        <v>11616978</v>
      </c>
      <c r="L29" s="406"/>
      <c r="M29" s="406">
        <f>Application!AG639</f>
        <v>1576257.0844629854</v>
      </c>
      <c r="N29" s="406"/>
      <c r="O29" s="406"/>
      <c r="P29" s="406"/>
      <c r="Q29" s="406"/>
      <c r="R29" s="406">
        <f t="shared" ca="1" si="8"/>
        <v>23562633.99166666</v>
      </c>
      <c r="S29" s="406">
        <f t="shared" ref="S29:S34" ca="1" si="11">C29</f>
        <v>23082829.353516035</v>
      </c>
      <c r="T29" s="406"/>
      <c r="U29" s="402"/>
    </row>
    <row r="30" spans="1:21" s="403" customFormat="1">
      <c r="A30" s="404" t="s">
        <v>764</v>
      </c>
      <c r="B30" s="405">
        <f t="shared" si="9"/>
        <v>1977390</v>
      </c>
      <c r="C30" s="406">
        <f>[4]EVERYTHING!$D$46</f>
        <v>1937124.5146655412</v>
      </c>
      <c r="D30" s="406">
        <f>[4]EVERYTHING!$E$46</f>
        <v>40265.485334458746</v>
      </c>
      <c r="E30" s="406">
        <f t="shared" si="10"/>
        <v>1977390</v>
      </c>
      <c r="F30" s="406"/>
      <c r="G30" s="406"/>
      <c r="H30" s="406"/>
      <c r="I30" s="406"/>
      <c r="J30" s="406"/>
      <c r="K30" s="406"/>
      <c r="L30" s="406"/>
      <c r="M30" s="406"/>
      <c r="N30" s="406"/>
      <c r="O30" s="406"/>
      <c r="P30" s="406"/>
      <c r="Q30" s="406"/>
      <c r="R30" s="406">
        <f t="shared" si="8"/>
        <v>1977390</v>
      </c>
      <c r="S30" s="406">
        <f t="shared" si="11"/>
        <v>1937124.5146655412</v>
      </c>
      <c r="T30" s="406"/>
      <c r="U30" s="402"/>
    </row>
    <row r="31" spans="1:21" s="403" customFormat="1">
      <c r="A31" s="404" t="s">
        <v>765</v>
      </c>
      <c r="B31" s="405">
        <f t="shared" si="9"/>
        <v>641174.5</v>
      </c>
      <c r="C31" s="406">
        <f>[4]EVERYTHING!$D$48/2</f>
        <v>628118.29842793837</v>
      </c>
      <c r="D31" s="406">
        <f>[4]EVERYTHING!$E$48/2</f>
        <v>13056.201572061616</v>
      </c>
      <c r="E31" s="406">
        <f t="shared" si="10"/>
        <v>641174.5</v>
      </c>
      <c r="F31" s="406"/>
      <c r="G31" s="406"/>
      <c r="H31" s="406"/>
      <c r="I31" s="406"/>
      <c r="J31" s="406"/>
      <c r="K31" s="406"/>
      <c r="L31" s="406"/>
      <c r="M31" s="406"/>
      <c r="N31" s="406"/>
      <c r="O31" s="406"/>
      <c r="P31" s="406"/>
      <c r="Q31" s="406"/>
      <c r="R31" s="406">
        <f t="shared" si="8"/>
        <v>641174.5</v>
      </c>
      <c r="S31" s="406">
        <f t="shared" si="11"/>
        <v>628118.29842793837</v>
      </c>
      <c r="T31" s="406"/>
      <c r="U31" s="402"/>
    </row>
    <row r="32" spans="1:21" s="403" customFormat="1">
      <c r="A32" s="404" t="s">
        <v>766</v>
      </c>
      <c r="B32" s="405">
        <f t="shared" si="9"/>
        <v>641174.5</v>
      </c>
      <c r="C32" s="406">
        <f>C31</f>
        <v>628118.29842793837</v>
      </c>
      <c r="D32" s="406">
        <f>D31</f>
        <v>13056.201572061616</v>
      </c>
      <c r="E32" s="406">
        <f t="shared" si="10"/>
        <v>641174.5</v>
      </c>
      <c r="F32" s="406"/>
      <c r="G32" s="406"/>
      <c r="H32" s="406"/>
      <c r="I32" s="406"/>
      <c r="J32" s="406"/>
      <c r="K32" s="406"/>
      <c r="L32" s="406"/>
      <c r="M32" s="406"/>
      <c r="N32" s="406"/>
      <c r="O32" s="406"/>
      <c r="P32" s="406"/>
      <c r="Q32" s="406"/>
      <c r="R32" s="406">
        <f t="shared" si="8"/>
        <v>641174.5</v>
      </c>
      <c r="S32" s="406">
        <f t="shared" si="11"/>
        <v>628118.29842793837</v>
      </c>
      <c r="T32" s="406"/>
      <c r="U32" s="402"/>
    </row>
    <row r="33" spans="1:21" s="403" customFormat="1">
      <c r="A33" s="404" t="s">
        <v>767</v>
      </c>
      <c r="B33" s="405">
        <f t="shared" ca="1" si="9"/>
        <v>5017036.5983333327</v>
      </c>
      <c r="C33" s="406">
        <f ca="1">0.2*(C28+C29)</f>
        <v>4914874.9541596323</v>
      </c>
      <c r="D33" s="406">
        <f ca="1">0.2*(D28+D29)</f>
        <v>102161.64417370052</v>
      </c>
      <c r="E33" s="406">
        <f t="shared" ca="1" si="10"/>
        <v>5017036.5983333327</v>
      </c>
      <c r="F33" s="406"/>
      <c r="G33" s="406"/>
      <c r="H33" s="406"/>
      <c r="I33" s="406"/>
      <c r="J33" s="406"/>
      <c r="K33" s="406"/>
      <c r="L33" s="406"/>
      <c r="M33" s="406"/>
      <c r="N33" s="406"/>
      <c r="O33" s="406"/>
      <c r="P33" s="406"/>
      <c r="Q33" s="406"/>
      <c r="R33" s="406">
        <f t="shared" ca="1" si="8"/>
        <v>5017036.5983333327</v>
      </c>
      <c r="S33" s="406">
        <f t="shared" ca="1" si="11"/>
        <v>4914874.9541596323</v>
      </c>
      <c r="T33" s="406"/>
      <c r="U33" s="402"/>
    </row>
    <row r="34" spans="1:21" s="403" customFormat="1">
      <c r="A34" s="404" t="s">
        <v>768</v>
      </c>
      <c r="B34" s="405">
        <f t="shared" si="9"/>
        <v>529762</v>
      </c>
      <c r="C34" s="406">
        <f>[4]EVERYTHING!$D$47</f>
        <v>518974.48512344377</v>
      </c>
      <c r="D34" s="406">
        <f>[4]EVERYTHING!$E$47</f>
        <v>10787.514876556235</v>
      </c>
      <c r="E34" s="406">
        <f t="shared" si="10"/>
        <v>529762</v>
      </c>
      <c r="F34" s="406"/>
      <c r="G34" s="406"/>
      <c r="H34" s="406"/>
      <c r="I34" s="406"/>
      <c r="J34" s="406"/>
      <c r="K34" s="406"/>
      <c r="L34" s="406"/>
      <c r="M34" s="406"/>
      <c r="N34" s="406"/>
      <c r="O34" s="406"/>
      <c r="P34" s="406"/>
      <c r="Q34" s="406"/>
      <c r="R34" s="406">
        <f t="shared" si="8"/>
        <v>529762</v>
      </c>
      <c r="S34" s="406">
        <f t="shared" si="11"/>
        <v>518974.48512344377</v>
      </c>
      <c r="T34" s="406"/>
      <c r="U34" s="402"/>
    </row>
    <row r="35" spans="1:21" s="403" customFormat="1">
      <c r="A35" s="411" t="s">
        <v>2270</v>
      </c>
      <c r="B35" s="405">
        <f t="shared" si="9"/>
        <v>327500</v>
      </c>
      <c r="C35" s="406">
        <f>[4]EVERYTHING!$D$34</f>
        <v>320831.13526060351</v>
      </c>
      <c r="D35" s="406">
        <f>[4]EVERYTHING!$E$34</f>
        <v>6668.8647393964966</v>
      </c>
      <c r="E35" s="406">
        <f t="shared" si="10"/>
        <v>327500</v>
      </c>
      <c r="F35" s="406"/>
      <c r="G35" s="406"/>
      <c r="H35" s="406"/>
      <c r="I35" s="406"/>
      <c r="J35" s="406"/>
      <c r="K35" s="406"/>
      <c r="L35" s="406"/>
      <c r="M35" s="406"/>
      <c r="N35" s="406"/>
      <c r="O35" s="406"/>
      <c r="P35" s="406"/>
      <c r="Q35" s="406"/>
      <c r="R35" s="406">
        <f t="shared" si="8"/>
        <v>327500</v>
      </c>
      <c r="S35" s="406"/>
      <c r="T35" s="406"/>
      <c r="U35" s="402"/>
    </row>
    <row r="36" spans="1:21" s="403" customFormat="1">
      <c r="A36" s="408" t="s">
        <v>771</v>
      </c>
      <c r="B36" s="405">
        <f t="shared" ca="1" si="9"/>
        <v>34219220.589999996</v>
      </c>
      <c r="C36" s="405">
        <f t="shared" ref="C36:T36" ca="1" si="12">SUM(C28:C35)</f>
        <v>33522416.456863262</v>
      </c>
      <c r="D36" s="405">
        <f t="shared" ca="1" si="12"/>
        <v>696804.13313673774</v>
      </c>
      <c r="E36" s="405">
        <f t="shared" ca="1" si="12"/>
        <v>10438304.100790612</v>
      </c>
      <c r="F36" s="405">
        <f t="shared" si="12"/>
        <v>3082500</v>
      </c>
      <c r="G36" s="405">
        <f t="shared" si="12"/>
        <v>125577.32645983854</v>
      </c>
      <c r="H36" s="405">
        <f t="shared" si="12"/>
        <v>3076568</v>
      </c>
      <c r="I36" s="405">
        <f t="shared" si="12"/>
        <v>3723036.0782865579</v>
      </c>
      <c r="J36" s="405">
        <f t="shared" si="12"/>
        <v>580000</v>
      </c>
      <c r="K36" s="405">
        <f t="shared" si="12"/>
        <v>11616978</v>
      </c>
      <c r="L36" s="405">
        <f t="shared" si="12"/>
        <v>0</v>
      </c>
      <c r="M36" s="405">
        <f t="shared" si="12"/>
        <v>1576257.0844629854</v>
      </c>
      <c r="N36" s="405">
        <f t="shared" si="12"/>
        <v>0</v>
      </c>
      <c r="O36" s="405">
        <f t="shared" si="12"/>
        <v>0</v>
      </c>
      <c r="P36" s="405">
        <f t="shared" si="12"/>
        <v>0</v>
      </c>
      <c r="Q36" s="405">
        <f t="shared" si="12"/>
        <v>0</v>
      </c>
      <c r="R36" s="405">
        <f t="shared" ca="1" si="12"/>
        <v>34219220.589999989</v>
      </c>
      <c r="S36" s="409">
        <f t="shared" ca="1" si="12"/>
        <v>33201585.321602657</v>
      </c>
      <c r="T36" s="409">
        <f t="shared" si="12"/>
        <v>0</v>
      </c>
      <c r="U36" s="402"/>
    </row>
    <row r="37" spans="1:21" s="403" customFormat="1">
      <c r="A37" s="400" t="s">
        <v>772</v>
      </c>
      <c r="B37" s="401"/>
      <c r="C37" s="401"/>
      <c r="D37" s="401"/>
      <c r="E37" s="410"/>
      <c r="F37" s="410"/>
      <c r="G37" s="410"/>
      <c r="H37" s="410"/>
      <c r="I37" s="410"/>
      <c r="J37" s="410"/>
      <c r="K37" s="410"/>
      <c r="L37" s="410"/>
      <c r="M37" s="410"/>
      <c r="N37" s="410"/>
      <c r="O37" s="410"/>
      <c r="P37" s="410"/>
      <c r="Q37" s="410"/>
      <c r="R37" s="410"/>
      <c r="S37" s="401"/>
      <c r="T37" s="401"/>
      <c r="U37" s="402"/>
    </row>
    <row r="38" spans="1:21" s="403" customFormat="1">
      <c r="A38" s="404" t="s">
        <v>773</v>
      </c>
      <c r="B38" s="405">
        <f>SUM(C38+D38)</f>
        <v>1321708.8</v>
      </c>
      <c r="C38" s="406">
        <f>[4]EVERYTHING!$D$54</f>
        <v>1294794.9153829922</v>
      </c>
      <c r="D38" s="406">
        <f>[4]EVERYTHING!$E$54</f>
        <v>26913.884617007807</v>
      </c>
      <c r="E38" s="406">
        <f t="shared" ref="E38:E39" si="13">B38-SUM(F38:N38)</f>
        <v>26913.884617007803</v>
      </c>
      <c r="F38" s="406"/>
      <c r="G38" s="406">
        <f>C38</f>
        <v>1294794.9153829922</v>
      </c>
      <c r="H38" s="406"/>
      <c r="I38" s="406"/>
      <c r="J38" s="406"/>
      <c r="K38" s="406"/>
      <c r="L38" s="406"/>
      <c r="M38" s="406"/>
      <c r="N38" s="406"/>
      <c r="O38" s="406"/>
      <c r="P38" s="406"/>
      <c r="Q38" s="406"/>
      <c r="R38" s="406">
        <f>SUM(E38:Q38)</f>
        <v>1321708.8</v>
      </c>
      <c r="S38" s="406">
        <f t="shared" ref="S38:S39" si="14">C38</f>
        <v>1294794.9153829922</v>
      </c>
      <c r="T38" s="406"/>
      <c r="U38" s="402"/>
    </row>
    <row r="39" spans="1:21" s="403" customFormat="1">
      <c r="A39" s="404" t="s">
        <v>209</v>
      </c>
      <c r="B39" s="405">
        <f>SUM(C39+D39)</f>
        <v>330427.19999999995</v>
      </c>
      <c r="C39" s="406">
        <f>[4]EVERYTHING!$D$55</f>
        <v>323698.728845748</v>
      </c>
      <c r="D39" s="406">
        <f>[4]EVERYTHING!$E$55</f>
        <v>6728.4711542519508</v>
      </c>
      <c r="E39" s="406">
        <f t="shared" si="13"/>
        <v>330427.19999999995</v>
      </c>
      <c r="F39" s="406"/>
      <c r="G39" s="406"/>
      <c r="H39" s="406"/>
      <c r="I39" s="406"/>
      <c r="J39" s="406"/>
      <c r="K39" s="406"/>
      <c r="L39" s="406"/>
      <c r="M39" s="406"/>
      <c r="N39" s="406"/>
      <c r="O39" s="406"/>
      <c r="P39" s="406"/>
      <c r="Q39" s="406"/>
      <c r="R39" s="406">
        <f>SUM(E39:Q39)</f>
        <v>330427.19999999995</v>
      </c>
      <c r="S39" s="406">
        <f t="shared" si="14"/>
        <v>323698.728845748</v>
      </c>
      <c r="T39" s="406"/>
      <c r="U39" s="402"/>
    </row>
    <row r="40" spans="1:21" s="403" customFormat="1">
      <c r="A40" s="408" t="s">
        <v>210</v>
      </c>
      <c r="B40" s="405">
        <f>SUM(C40:D40)</f>
        <v>1652136</v>
      </c>
      <c r="C40" s="405">
        <f>SUM(C37:C39)</f>
        <v>1618493.6442287401</v>
      </c>
      <c r="D40" s="405">
        <f>SUM(D37:D39)</f>
        <v>33642.355771259754</v>
      </c>
      <c r="E40" s="405">
        <f t="shared" ref="E40:S40" si="15">SUM(E38:E39)</f>
        <v>357341.08461700776</v>
      </c>
      <c r="F40" s="405">
        <f t="shared" si="15"/>
        <v>0</v>
      </c>
      <c r="G40" s="405">
        <f t="shared" si="15"/>
        <v>1294794.9153829922</v>
      </c>
      <c r="H40" s="405">
        <f t="shared" si="15"/>
        <v>0</v>
      </c>
      <c r="I40" s="405">
        <f t="shared" si="15"/>
        <v>0</v>
      </c>
      <c r="J40" s="405">
        <f t="shared" si="15"/>
        <v>0</v>
      </c>
      <c r="K40" s="405">
        <f t="shared" si="15"/>
        <v>0</v>
      </c>
      <c r="L40" s="405">
        <f t="shared" si="15"/>
        <v>0</v>
      </c>
      <c r="M40" s="405">
        <f t="shared" si="15"/>
        <v>0</v>
      </c>
      <c r="N40" s="405">
        <f t="shared" si="15"/>
        <v>0</v>
      </c>
      <c r="O40" s="405">
        <f t="shared" si="15"/>
        <v>0</v>
      </c>
      <c r="P40" s="405">
        <f t="shared" si="15"/>
        <v>0</v>
      </c>
      <c r="Q40" s="405">
        <f t="shared" si="15"/>
        <v>0</v>
      </c>
      <c r="R40" s="405">
        <f>SUM(R38:R39)</f>
        <v>1652136</v>
      </c>
      <c r="S40" s="409">
        <f t="shared" si="15"/>
        <v>1618493.6442287401</v>
      </c>
      <c r="T40" s="409">
        <f t="shared" ref="T40" si="16">SUM(T38:T39)</f>
        <v>0</v>
      </c>
      <c r="U40" s="402"/>
    </row>
    <row r="41" spans="1:21" s="403" customFormat="1">
      <c r="A41" s="408" t="s">
        <v>211</v>
      </c>
      <c r="B41" s="405">
        <f>SUM(C41:D41)</f>
        <v>365000</v>
      </c>
      <c r="C41" s="406">
        <f>[4]EVERYTHING!$D$57</f>
        <v>357567.52479426039</v>
      </c>
      <c r="D41" s="406">
        <f>[4]EVERYTHING!$E$57</f>
        <v>7432.4752057396072</v>
      </c>
      <c r="E41" s="406">
        <f t="shared" ref="E41" si="17">B41-SUM(F41:N41)</f>
        <v>7432.4752057396108</v>
      </c>
      <c r="F41" s="406"/>
      <c r="G41" s="406">
        <f>C41</f>
        <v>357567.52479426039</v>
      </c>
      <c r="H41" s="406"/>
      <c r="I41" s="406"/>
      <c r="J41" s="406"/>
      <c r="K41" s="406"/>
      <c r="L41" s="406"/>
      <c r="M41" s="406"/>
      <c r="N41" s="406"/>
      <c r="O41" s="406"/>
      <c r="P41" s="406"/>
      <c r="Q41" s="406"/>
      <c r="R41" s="406">
        <f>SUM(E41:Q41)</f>
        <v>365000</v>
      </c>
      <c r="S41" s="406">
        <f t="shared" ref="S41" si="18">C41</f>
        <v>357567.52479426039</v>
      </c>
      <c r="T41" s="406"/>
      <c r="U41" s="402"/>
    </row>
    <row r="42" spans="1:21" s="403" customFormat="1">
      <c r="A42" s="400" t="s">
        <v>212</v>
      </c>
      <c r="B42" s="401"/>
      <c r="C42" s="401"/>
      <c r="D42" s="401"/>
      <c r="E42" s="410"/>
      <c r="F42" s="410"/>
      <c r="G42" s="410"/>
      <c r="H42" s="410"/>
      <c r="I42" s="410"/>
      <c r="J42" s="410"/>
      <c r="K42" s="410"/>
      <c r="L42" s="410"/>
      <c r="M42" s="410"/>
      <c r="N42" s="410"/>
      <c r="O42" s="410"/>
      <c r="P42" s="410"/>
      <c r="Q42" s="410"/>
      <c r="R42" s="410"/>
      <c r="S42" s="401"/>
      <c r="T42" s="401"/>
      <c r="U42" s="402"/>
    </row>
    <row r="43" spans="1:21" s="403" customFormat="1">
      <c r="A43" s="404" t="s">
        <v>213</v>
      </c>
      <c r="B43" s="405">
        <f t="shared" ref="B43:B52" si="19">SUM(C43+D43)</f>
        <v>1466172.5180587526</v>
      </c>
      <c r="C43" s="406">
        <f>[4]EVERYTHING!$D$59</f>
        <v>1466172.5180587526</v>
      </c>
      <c r="D43" s="406"/>
      <c r="E43" s="406">
        <f t="shared" ref="E43:E52" si="20">B43-SUM(F43:N43)</f>
        <v>1466172.5180587526</v>
      </c>
      <c r="F43" s="406"/>
      <c r="G43" s="406"/>
      <c r="H43" s="406"/>
      <c r="I43" s="406"/>
      <c r="J43" s="406"/>
      <c r="K43" s="406"/>
      <c r="L43" s="406"/>
      <c r="M43" s="406"/>
      <c r="N43" s="406"/>
      <c r="O43" s="406"/>
      <c r="P43" s="406"/>
      <c r="Q43" s="406"/>
      <c r="R43" s="406">
        <f t="shared" ref="R43:R52" si="21">SUM(E43:Q43)</f>
        <v>1466172.5180587526</v>
      </c>
      <c r="S43" s="406">
        <f>[4]EVERYTHING!$F$59</f>
        <v>770474.64273781236</v>
      </c>
      <c r="T43" s="406"/>
      <c r="U43" s="402"/>
    </row>
    <row r="44" spans="1:21" s="403" customFormat="1">
      <c r="A44" s="404" t="s">
        <v>214</v>
      </c>
      <c r="B44" s="405">
        <f t="shared" si="19"/>
        <v>323034.0426053647</v>
      </c>
      <c r="C44" s="406">
        <f>[4]EVERYTHING!$D$61</f>
        <v>323034.0426053647</v>
      </c>
      <c r="D44" s="406"/>
      <c r="E44" s="406">
        <f t="shared" si="20"/>
        <v>0</v>
      </c>
      <c r="F44" s="406"/>
      <c r="G44" s="406">
        <f>C44</f>
        <v>323034.0426053647</v>
      </c>
      <c r="H44" s="406"/>
      <c r="I44" s="406"/>
      <c r="J44" s="406"/>
      <c r="K44" s="406"/>
      <c r="L44" s="406"/>
      <c r="M44" s="406"/>
      <c r="N44" s="406"/>
      <c r="O44" s="406"/>
      <c r="P44" s="406"/>
      <c r="Q44" s="406"/>
      <c r="R44" s="406">
        <f t="shared" si="21"/>
        <v>323034.0426053647</v>
      </c>
      <c r="S44" s="406">
        <f>[4]EVERYTHING!$F$61</f>
        <v>232584.51067586258</v>
      </c>
      <c r="T44" s="406"/>
      <c r="U44" s="402"/>
    </row>
    <row r="45" spans="1:21" s="403" customFormat="1" ht="12" customHeight="1">
      <c r="A45" s="404" t="s">
        <v>215</v>
      </c>
      <c r="B45" s="405">
        <f t="shared" si="19"/>
        <v>0</v>
      </c>
      <c r="C45" s="406"/>
      <c r="D45" s="406"/>
      <c r="E45" s="406">
        <f t="shared" si="20"/>
        <v>0</v>
      </c>
      <c r="F45" s="406"/>
      <c r="G45" s="406"/>
      <c r="H45" s="406"/>
      <c r="I45" s="406"/>
      <c r="J45" s="406"/>
      <c r="K45" s="406"/>
      <c r="L45" s="406"/>
      <c r="M45" s="406"/>
      <c r="N45" s="406"/>
      <c r="O45" s="406"/>
      <c r="P45" s="406"/>
      <c r="Q45" s="406"/>
      <c r="R45" s="406">
        <f t="shared" si="21"/>
        <v>0</v>
      </c>
      <c r="S45" s="406"/>
      <c r="T45" s="406"/>
      <c r="U45" s="402"/>
    </row>
    <row r="46" spans="1:21" s="403" customFormat="1">
      <c r="A46" s="404" t="s">
        <v>216</v>
      </c>
      <c r="B46" s="405">
        <f t="shared" si="19"/>
        <v>0</v>
      </c>
      <c r="C46" s="406"/>
      <c r="D46" s="406"/>
      <c r="E46" s="406">
        <f t="shared" si="20"/>
        <v>0</v>
      </c>
      <c r="F46" s="406"/>
      <c r="G46" s="406"/>
      <c r="H46" s="406"/>
      <c r="I46" s="406"/>
      <c r="J46" s="406"/>
      <c r="K46" s="406"/>
      <c r="L46" s="406"/>
      <c r="M46" s="406"/>
      <c r="N46" s="406"/>
      <c r="O46" s="406"/>
      <c r="P46" s="406"/>
      <c r="Q46" s="406"/>
      <c r="R46" s="406">
        <f t="shared" si="21"/>
        <v>0</v>
      </c>
      <c r="S46" s="406"/>
      <c r="T46" s="406"/>
      <c r="U46" s="402"/>
    </row>
    <row r="47" spans="1:21" s="403" customFormat="1">
      <c r="A47" s="404" t="s">
        <v>607</v>
      </c>
      <c r="B47" s="405">
        <f t="shared" si="19"/>
        <v>184711.50072404114</v>
      </c>
      <c r="C47" s="406">
        <f>[4]EVERYTHING!$K$46-[4]EVERYTHING!$K$45-[4]EVERYTHING!$K$44-[4]EVERYTHING!$K$37</f>
        <v>184711.50072404114</v>
      </c>
      <c r="D47" s="406"/>
      <c r="E47" s="406">
        <f t="shared" si="20"/>
        <v>184711.50072404114</v>
      </c>
      <c r="F47" s="406"/>
      <c r="G47" s="406"/>
      <c r="H47" s="406"/>
      <c r="I47" s="406"/>
      <c r="J47" s="406"/>
      <c r="K47" s="406"/>
      <c r="L47" s="406"/>
      <c r="M47" s="406"/>
      <c r="N47" s="406"/>
      <c r="O47" s="406"/>
      <c r="P47" s="406"/>
      <c r="Q47" s="406"/>
      <c r="R47" s="406">
        <f t="shared" si="21"/>
        <v>184711.50072404114</v>
      </c>
      <c r="S47" s="406"/>
      <c r="T47" s="406"/>
      <c r="U47" s="402"/>
    </row>
    <row r="48" spans="1:21" s="403" customFormat="1">
      <c r="A48" s="404" t="s">
        <v>219</v>
      </c>
      <c r="B48" s="405">
        <f t="shared" si="19"/>
        <v>75000</v>
      </c>
      <c r="C48" s="406">
        <f>[4]EVERYTHING!$D$65</f>
        <v>73472.779067313779</v>
      </c>
      <c r="D48" s="406">
        <f>[4]EVERYTHING!$E$65</f>
        <v>1527.2209326862207</v>
      </c>
      <c r="E48" s="406">
        <f t="shared" si="20"/>
        <v>75000</v>
      </c>
      <c r="F48" s="406"/>
      <c r="G48" s="406"/>
      <c r="H48" s="406"/>
      <c r="I48" s="406"/>
      <c r="J48" s="406"/>
      <c r="K48" s="406"/>
      <c r="L48" s="406"/>
      <c r="M48" s="406"/>
      <c r="N48" s="406"/>
      <c r="O48" s="406"/>
      <c r="P48" s="406"/>
      <c r="Q48" s="406"/>
      <c r="R48" s="406">
        <f t="shared" si="21"/>
        <v>75000</v>
      </c>
      <c r="S48" s="406">
        <f>[4]EVERYTHING!$F$65</f>
        <v>52900.400928465919</v>
      </c>
      <c r="T48" s="406"/>
      <c r="U48" s="402"/>
    </row>
    <row r="49" spans="1:21" s="403" customFormat="1">
      <c r="A49" s="404" t="s">
        <v>217</v>
      </c>
      <c r="B49" s="405">
        <f t="shared" si="19"/>
        <v>60000</v>
      </c>
      <c r="C49" s="406">
        <f>[4]EVERYTHING!$D$63</f>
        <v>58778.223253851022</v>
      </c>
      <c r="D49" s="406">
        <f>[4]EVERYTHING!$E$63</f>
        <v>1221.7767461489766</v>
      </c>
      <c r="E49" s="406">
        <f t="shared" si="20"/>
        <v>60000</v>
      </c>
      <c r="F49" s="406"/>
      <c r="G49" s="406"/>
      <c r="H49" s="406"/>
      <c r="I49" s="406"/>
      <c r="J49" s="406"/>
      <c r="K49" s="406"/>
      <c r="L49" s="406"/>
      <c r="M49" s="406"/>
      <c r="N49" s="406"/>
      <c r="O49" s="406"/>
      <c r="P49" s="406"/>
      <c r="Q49" s="406"/>
      <c r="R49" s="406">
        <f t="shared" si="21"/>
        <v>60000</v>
      </c>
      <c r="S49" s="406">
        <f>C49</f>
        <v>58778.223253851022</v>
      </c>
      <c r="T49" s="406"/>
      <c r="U49" s="402"/>
    </row>
    <row r="50" spans="1:21" s="403" customFormat="1">
      <c r="A50" s="404" t="s">
        <v>218</v>
      </c>
      <c r="B50" s="405">
        <f t="shared" si="19"/>
        <v>739210</v>
      </c>
      <c r="C50" s="406">
        <f>[4]EVERYTHING!$D$64</f>
        <v>724157.50685798691</v>
      </c>
      <c r="D50" s="406">
        <f>[4]EVERYTHING!$E$64</f>
        <v>15052.493142013082</v>
      </c>
      <c r="E50" s="406">
        <f t="shared" si="20"/>
        <v>739210</v>
      </c>
      <c r="F50" s="406"/>
      <c r="G50" s="406"/>
      <c r="H50" s="406"/>
      <c r="I50" s="406"/>
      <c r="J50" s="406"/>
      <c r="K50" s="406"/>
      <c r="L50" s="406"/>
      <c r="M50" s="406"/>
      <c r="N50" s="406"/>
      <c r="O50" s="406"/>
      <c r="P50" s="406"/>
      <c r="Q50" s="406"/>
      <c r="R50" s="406">
        <f t="shared" si="21"/>
        <v>739210</v>
      </c>
      <c r="S50" s="406">
        <f>C50</f>
        <v>724157.50685798691</v>
      </c>
      <c r="T50" s="406"/>
      <c r="U50" s="402"/>
    </row>
    <row r="51" spans="1:21" s="403" customFormat="1">
      <c r="A51" s="411"/>
      <c r="B51" s="405">
        <f t="shared" si="19"/>
        <v>0</v>
      </c>
      <c r="C51" s="406"/>
      <c r="D51" s="406"/>
      <c r="E51" s="406">
        <f t="shared" si="20"/>
        <v>0</v>
      </c>
      <c r="F51" s="406"/>
      <c r="G51" s="406"/>
      <c r="H51" s="406"/>
      <c r="I51" s="406"/>
      <c r="J51" s="406"/>
      <c r="K51" s="406"/>
      <c r="L51" s="406"/>
      <c r="M51" s="406"/>
      <c r="N51" s="406"/>
      <c r="O51" s="406"/>
      <c r="P51" s="406"/>
      <c r="Q51" s="406"/>
      <c r="R51" s="406">
        <f t="shared" si="21"/>
        <v>0</v>
      </c>
      <c r="S51" s="406"/>
      <c r="T51" s="406"/>
      <c r="U51" s="402"/>
    </row>
    <row r="52" spans="1:21" s="403" customFormat="1">
      <c r="A52" s="411" t="s">
        <v>374</v>
      </c>
      <c r="B52" s="405">
        <f t="shared" si="19"/>
        <v>0</v>
      </c>
      <c r="C52" s="406"/>
      <c r="D52" s="406"/>
      <c r="E52" s="406">
        <f t="shared" si="20"/>
        <v>0</v>
      </c>
      <c r="F52" s="406"/>
      <c r="G52" s="406"/>
      <c r="H52" s="406"/>
      <c r="I52" s="406"/>
      <c r="J52" s="406"/>
      <c r="K52" s="406"/>
      <c r="L52" s="406"/>
      <c r="M52" s="406"/>
      <c r="N52" s="406"/>
      <c r="O52" s="406"/>
      <c r="P52" s="406"/>
      <c r="Q52" s="406"/>
      <c r="R52" s="406">
        <f t="shared" si="21"/>
        <v>0</v>
      </c>
      <c r="S52" s="406"/>
      <c r="T52" s="406"/>
      <c r="U52" s="402"/>
    </row>
    <row r="53" spans="1:21" s="413" customFormat="1">
      <c r="A53" s="408" t="s">
        <v>220</v>
      </c>
      <c r="B53" s="409">
        <f>SUM(C53:D53)</f>
        <v>2848128.0613881587</v>
      </c>
      <c r="C53" s="409">
        <f t="shared" ref="C53:T53" si="22">SUM(C43:C52)</f>
        <v>2830326.5705673103</v>
      </c>
      <c r="D53" s="409">
        <f t="shared" si="22"/>
        <v>17801.490820848278</v>
      </c>
      <c r="E53" s="409">
        <f t="shared" si="22"/>
        <v>2525094.0187827935</v>
      </c>
      <c r="F53" s="409">
        <f t="shared" si="22"/>
        <v>0</v>
      </c>
      <c r="G53" s="409">
        <f t="shared" si="22"/>
        <v>323034.0426053647</v>
      </c>
      <c r="H53" s="409">
        <f t="shared" si="22"/>
        <v>0</v>
      </c>
      <c r="I53" s="409">
        <f t="shared" si="22"/>
        <v>0</v>
      </c>
      <c r="J53" s="409">
        <f t="shared" si="22"/>
        <v>0</v>
      </c>
      <c r="K53" s="409">
        <f t="shared" si="22"/>
        <v>0</v>
      </c>
      <c r="L53" s="409">
        <f t="shared" si="22"/>
        <v>0</v>
      </c>
      <c r="M53" s="409">
        <f t="shared" si="22"/>
        <v>0</v>
      </c>
      <c r="N53" s="409">
        <f t="shared" si="22"/>
        <v>0</v>
      </c>
      <c r="O53" s="409">
        <f t="shared" si="22"/>
        <v>0</v>
      </c>
      <c r="P53" s="409">
        <f t="shared" si="22"/>
        <v>0</v>
      </c>
      <c r="Q53" s="409">
        <f t="shared" si="22"/>
        <v>0</v>
      </c>
      <c r="R53" s="405">
        <f t="shared" si="22"/>
        <v>2848128.0613881582</v>
      </c>
      <c r="S53" s="409">
        <f t="shared" si="22"/>
        <v>1838895.2844539788</v>
      </c>
      <c r="T53" s="409">
        <f t="shared" si="22"/>
        <v>0</v>
      </c>
      <c r="U53" s="412"/>
    </row>
    <row r="54" spans="1:21" s="403" customFormat="1">
      <c r="A54" s="400" t="s">
        <v>566</v>
      </c>
      <c r="B54" s="401"/>
      <c r="C54" s="401"/>
      <c r="D54" s="401"/>
      <c r="E54" s="410"/>
      <c r="F54" s="410"/>
      <c r="G54" s="410"/>
      <c r="H54" s="410"/>
      <c r="I54" s="410"/>
      <c r="J54" s="410"/>
      <c r="K54" s="410"/>
      <c r="L54" s="410"/>
      <c r="M54" s="410"/>
      <c r="N54" s="410"/>
      <c r="O54" s="410"/>
      <c r="P54" s="410"/>
      <c r="Q54" s="410"/>
      <c r="R54" s="410"/>
      <c r="S54" s="401"/>
      <c r="T54" s="401"/>
      <c r="U54" s="402"/>
    </row>
    <row r="55" spans="1:21" s="403" customFormat="1">
      <c r="A55" s="404" t="s">
        <v>221</v>
      </c>
      <c r="B55" s="405">
        <f t="shared" ref="B55:B61" si="23">SUM(C55+D55)</f>
        <v>30825</v>
      </c>
      <c r="C55" s="406">
        <f>[4]EVERYTHING!$K$45</f>
        <v>30825</v>
      </c>
      <c r="D55" s="406"/>
      <c r="E55" s="406">
        <f t="shared" ref="E55:E61" si="24">B55-SUM(F55:N55)</f>
        <v>30825</v>
      </c>
      <c r="F55" s="406"/>
      <c r="G55" s="406"/>
      <c r="H55" s="406"/>
      <c r="I55" s="406"/>
      <c r="J55" s="406"/>
      <c r="K55" s="406"/>
      <c r="L55" s="406"/>
      <c r="M55" s="406"/>
      <c r="N55" s="406"/>
      <c r="O55" s="406"/>
      <c r="P55" s="406"/>
      <c r="Q55" s="406"/>
      <c r="R55" s="406">
        <f t="shared" ref="R55:R61" si="25">SUM(E55:Q55)</f>
        <v>30825</v>
      </c>
      <c r="S55" s="407"/>
      <c r="T55" s="407"/>
      <c r="U55" s="402"/>
    </row>
    <row r="56" spans="1:21" s="403" customFormat="1" ht="12" customHeight="1">
      <c r="A56" s="404" t="s">
        <v>215</v>
      </c>
      <c r="B56" s="405">
        <f t="shared" si="23"/>
        <v>0</v>
      </c>
      <c r="C56" s="1385"/>
      <c r="D56" s="1385"/>
      <c r="E56" s="406">
        <f t="shared" si="24"/>
        <v>0</v>
      </c>
      <c r="F56" s="1385"/>
      <c r="G56" s="1385"/>
      <c r="H56" s="1385"/>
      <c r="I56" s="1385"/>
      <c r="J56" s="1385"/>
      <c r="K56" s="1385"/>
      <c r="L56" s="1385"/>
      <c r="M56" s="1385"/>
      <c r="N56" s="1385"/>
      <c r="O56" s="1385"/>
      <c r="P56" s="1385"/>
      <c r="Q56" s="1385"/>
      <c r="R56" s="406">
        <f t="shared" si="25"/>
        <v>0</v>
      </c>
      <c r="S56" s="407"/>
      <c r="T56" s="407"/>
      <c r="U56" s="402"/>
    </row>
    <row r="57" spans="1:21" s="403" customFormat="1">
      <c r="A57" s="404" t="s">
        <v>219</v>
      </c>
      <c r="B57" s="405">
        <f t="shared" si="23"/>
        <v>20000</v>
      </c>
      <c r="C57" s="406">
        <f>[4]EVERYTHING!$D$70</f>
        <v>20000</v>
      </c>
      <c r="D57" s="406"/>
      <c r="E57" s="406">
        <f t="shared" si="24"/>
        <v>20000</v>
      </c>
      <c r="F57" s="406"/>
      <c r="G57" s="406"/>
      <c r="H57" s="406"/>
      <c r="I57" s="406"/>
      <c r="J57" s="406"/>
      <c r="K57" s="406"/>
      <c r="L57" s="406"/>
      <c r="M57" s="406"/>
      <c r="N57" s="406"/>
      <c r="O57" s="406"/>
      <c r="P57" s="406"/>
      <c r="Q57" s="406"/>
      <c r="R57" s="406">
        <f t="shared" si="25"/>
        <v>20000</v>
      </c>
      <c r="S57" s="407"/>
      <c r="T57" s="407"/>
      <c r="U57" s="402"/>
    </row>
    <row r="58" spans="1:21" s="403" customFormat="1">
      <c r="A58" s="404" t="s">
        <v>217</v>
      </c>
      <c r="B58" s="405">
        <f t="shared" si="23"/>
        <v>0</v>
      </c>
      <c r="C58" s="406"/>
      <c r="D58" s="406"/>
      <c r="E58" s="406">
        <f t="shared" si="24"/>
        <v>0</v>
      </c>
      <c r="F58" s="406"/>
      <c r="G58" s="406"/>
      <c r="H58" s="406"/>
      <c r="I58" s="406"/>
      <c r="J58" s="406"/>
      <c r="K58" s="406"/>
      <c r="L58" s="406"/>
      <c r="M58" s="406"/>
      <c r="N58" s="406"/>
      <c r="O58" s="406"/>
      <c r="P58" s="406"/>
      <c r="Q58" s="406"/>
      <c r="R58" s="406">
        <f t="shared" si="25"/>
        <v>0</v>
      </c>
      <c r="S58" s="407"/>
      <c r="T58" s="407"/>
      <c r="U58" s="402"/>
    </row>
    <row r="59" spans="1:21" s="403" customFormat="1">
      <c r="A59" s="404" t="s">
        <v>218</v>
      </c>
      <c r="B59" s="405">
        <f t="shared" si="23"/>
        <v>0</v>
      </c>
      <c r="C59" s="406"/>
      <c r="D59" s="406"/>
      <c r="E59" s="406">
        <f t="shared" si="24"/>
        <v>0</v>
      </c>
      <c r="F59" s="406"/>
      <c r="G59" s="406"/>
      <c r="H59" s="406"/>
      <c r="I59" s="406"/>
      <c r="J59" s="406"/>
      <c r="K59" s="406"/>
      <c r="L59" s="406"/>
      <c r="M59" s="406"/>
      <c r="N59" s="406"/>
      <c r="O59" s="406"/>
      <c r="P59" s="406"/>
      <c r="Q59" s="406"/>
      <c r="R59" s="406">
        <f t="shared" si="25"/>
        <v>0</v>
      </c>
      <c r="S59" s="407"/>
      <c r="T59" s="407"/>
      <c r="U59" s="402"/>
    </row>
    <row r="60" spans="1:21" s="403" customFormat="1">
      <c r="A60" s="411" t="s">
        <v>2271</v>
      </c>
      <c r="B60" s="405">
        <f t="shared" si="23"/>
        <v>141625</v>
      </c>
      <c r="C60" s="406">
        <f>[4]EVERYTHING!$D$69</f>
        <v>141625</v>
      </c>
      <c r="D60" s="406"/>
      <c r="E60" s="406">
        <f t="shared" si="24"/>
        <v>141625</v>
      </c>
      <c r="F60" s="406"/>
      <c r="G60" s="406"/>
      <c r="H60" s="406"/>
      <c r="I60" s="406"/>
      <c r="J60" s="406"/>
      <c r="K60" s="406"/>
      <c r="L60" s="406"/>
      <c r="M60" s="406"/>
      <c r="N60" s="406"/>
      <c r="O60" s="406"/>
      <c r="P60" s="406"/>
      <c r="Q60" s="406"/>
      <c r="R60" s="406">
        <f t="shared" si="25"/>
        <v>141625</v>
      </c>
      <c r="S60" s="407"/>
      <c r="T60" s="407"/>
      <c r="U60" s="402"/>
    </row>
    <row r="61" spans="1:21" s="403" customFormat="1">
      <c r="A61" s="411" t="s">
        <v>2272</v>
      </c>
      <c r="B61" s="405">
        <f t="shared" si="23"/>
        <v>128328.56</v>
      </c>
      <c r="C61" s="406">
        <f>[4]EVERYTHING!$D$62+[4]EVERYTHING!$D$75</f>
        <v>128328.56</v>
      </c>
      <c r="D61" s="406"/>
      <c r="E61" s="406">
        <f t="shared" si="24"/>
        <v>128328.56</v>
      </c>
      <c r="F61" s="406"/>
      <c r="G61" s="406"/>
      <c r="H61" s="406"/>
      <c r="I61" s="406"/>
      <c r="J61" s="406"/>
      <c r="K61" s="406"/>
      <c r="L61" s="406"/>
      <c r="M61" s="406"/>
      <c r="N61" s="406"/>
      <c r="O61" s="406"/>
      <c r="P61" s="406"/>
      <c r="Q61" s="406"/>
      <c r="R61" s="406">
        <f t="shared" si="25"/>
        <v>128328.56</v>
      </c>
      <c r="S61" s="407"/>
      <c r="T61" s="407"/>
      <c r="U61" s="402"/>
    </row>
    <row r="62" spans="1:21" s="403" customFormat="1" ht="14.1" customHeight="1">
      <c r="A62" s="408" t="s">
        <v>889</v>
      </c>
      <c r="B62" s="405">
        <f>SUM(C62:D62)</f>
        <v>320778.56</v>
      </c>
      <c r="C62" s="405">
        <f t="shared" ref="C62:R62" si="26">SUM(C55:C61)</f>
        <v>320778.56</v>
      </c>
      <c r="D62" s="405">
        <f t="shared" si="26"/>
        <v>0</v>
      </c>
      <c r="E62" s="405">
        <f t="shared" si="26"/>
        <v>320778.56</v>
      </c>
      <c r="F62" s="405">
        <f t="shared" si="26"/>
        <v>0</v>
      </c>
      <c r="G62" s="405">
        <f t="shared" si="26"/>
        <v>0</v>
      </c>
      <c r="H62" s="405">
        <f t="shared" si="26"/>
        <v>0</v>
      </c>
      <c r="I62" s="405">
        <f t="shared" si="26"/>
        <v>0</v>
      </c>
      <c r="J62" s="405">
        <f t="shared" si="26"/>
        <v>0</v>
      </c>
      <c r="K62" s="405">
        <f t="shared" si="26"/>
        <v>0</v>
      </c>
      <c r="L62" s="405">
        <f t="shared" si="26"/>
        <v>0</v>
      </c>
      <c r="M62" s="405">
        <f t="shared" si="26"/>
        <v>0</v>
      </c>
      <c r="N62" s="405">
        <f t="shared" si="26"/>
        <v>0</v>
      </c>
      <c r="O62" s="405">
        <f t="shared" si="26"/>
        <v>0</v>
      </c>
      <c r="P62" s="405">
        <f t="shared" si="26"/>
        <v>0</v>
      </c>
      <c r="Q62" s="405">
        <f t="shared" si="26"/>
        <v>0</v>
      </c>
      <c r="R62" s="405">
        <f t="shared" si="26"/>
        <v>320778.56</v>
      </c>
      <c r="S62" s="407"/>
      <c r="T62" s="407"/>
      <c r="U62" s="402"/>
    </row>
    <row r="63" spans="1:21" s="403" customFormat="1">
      <c r="A63" s="414" t="s">
        <v>890</v>
      </c>
      <c r="B63" s="405">
        <f t="shared" ref="B63:R63" ca="1" si="27">SUM(B8+B11+B13+B14+B15+B25+B26+B36+B40+B41+B53+B62)</f>
        <v>41387593.211388156</v>
      </c>
      <c r="C63" s="405">
        <f t="shared" ca="1" si="27"/>
        <v>40591546.678167015</v>
      </c>
      <c r="D63" s="405">
        <f t="shared" ca="1" si="27"/>
        <v>796046.53322114376</v>
      </c>
      <c r="E63" s="405">
        <f t="shared" ca="1" si="27"/>
        <v>13689316.317682711</v>
      </c>
      <c r="F63" s="405">
        <f t="shared" si="27"/>
        <v>3082500</v>
      </c>
      <c r="G63" s="405">
        <f t="shared" si="27"/>
        <v>2100973.8092424558</v>
      </c>
      <c r="H63" s="405">
        <f t="shared" si="27"/>
        <v>3076568</v>
      </c>
      <c r="I63" s="405">
        <f t="shared" si="27"/>
        <v>5665000</v>
      </c>
      <c r="J63" s="405">
        <f t="shared" si="27"/>
        <v>580000</v>
      </c>
      <c r="K63" s="405">
        <f t="shared" si="27"/>
        <v>11616978</v>
      </c>
      <c r="L63" s="405">
        <f t="shared" si="27"/>
        <v>0</v>
      </c>
      <c r="M63" s="405">
        <f t="shared" si="27"/>
        <v>1576257.0844629854</v>
      </c>
      <c r="N63" s="405">
        <f t="shared" si="27"/>
        <v>0</v>
      </c>
      <c r="O63" s="405">
        <f t="shared" si="27"/>
        <v>0</v>
      </c>
      <c r="P63" s="405">
        <f t="shared" si="27"/>
        <v>0</v>
      </c>
      <c r="Q63" s="405">
        <f t="shared" si="27"/>
        <v>0</v>
      </c>
      <c r="R63" s="405">
        <f t="shared" ca="1" si="27"/>
        <v>41387593.211388148</v>
      </c>
      <c r="S63" s="405">
        <f ca="1">SUM(S10+S13+S14+S15+S25+S26+S36+S40+S41+S53)</f>
        <v>37016541.775079638</v>
      </c>
      <c r="T63" s="405">
        <f>SUM(T11+T13+T14+T15+T25+T26+T36+T40+T41+T53)</f>
        <v>0</v>
      </c>
      <c r="U63" s="402"/>
    </row>
    <row r="64" spans="1:21" s="403" customFormat="1">
      <c r="A64" s="400" t="s">
        <v>611</v>
      </c>
      <c r="B64" s="401"/>
      <c r="C64" s="401"/>
      <c r="D64" s="401"/>
      <c r="E64" s="410"/>
      <c r="F64" s="410"/>
      <c r="G64" s="410"/>
      <c r="H64" s="410"/>
      <c r="I64" s="410"/>
      <c r="J64" s="410"/>
      <c r="K64" s="410"/>
      <c r="L64" s="410"/>
      <c r="M64" s="410"/>
      <c r="N64" s="410"/>
      <c r="O64" s="410"/>
      <c r="P64" s="410"/>
      <c r="Q64" s="410"/>
      <c r="R64" s="410"/>
      <c r="S64" s="401"/>
      <c r="T64" s="401"/>
      <c r="U64" s="402"/>
    </row>
    <row r="65" spans="1:16384" s="403" customFormat="1">
      <c r="A65" s="404" t="s">
        <v>612</v>
      </c>
      <c r="B65" s="405">
        <f>SUM(C65+D65)</f>
        <v>60000</v>
      </c>
      <c r="C65" s="406">
        <f>[4]EVERYTHING!$K$37</f>
        <v>60000</v>
      </c>
      <c r="D65" s="406"/>
      <c r="E65" s="406">
        <f t="shared" ref="E65:E66" si="28">B65-SUM(F65:N65)</f>
        <v>60000</v>
      </c>
      <c r="F65" s="406"/>
      <c r="G65" s="406"/>
      <c r="H65" s="406"/>
      <c r="I65" s="406"/>
      <c r="J65" s="406"/>
      <c r="K65" s="406"/>
      <c r="L65" s="406"/>
      <c r="M65" s="406"/>
      <c r="N65" s="406"/>
      <c r="O65" s="406"/>
      <c r="P65" s="406"/>
      <c r="Q65" s="406"/>
      <c r="R65" s="406">
        <f>SUM(E65:Q65)</f>
        <v>60000</v>
      </c>
      <c r="S65" s="406"/>
      <c r="T65" s="406"/>
      <c r="U65" s="402"/>
    </row>
    <row r="66" spans="1:16384" s="403" customFormat="1">
      <c r="A66" s="411" t="s">
        <v>2273</v>
      </c>
      <c r="B66" s="405">
        <f>SUM(C66+D66)</f>
        <v>159999.99999999997</v>
      </c>
      <c r="C66" s="406">
        <f>[4]EVERYTHING!$K$44+[4]EVERYTHING!$C$71+[4]EVERYTHING!$D$76</f>
        <v>158472.77906731376</v>
      </c>
      <c r="D66" s="406">
        <f>[4]EVERYTHING!$E$76</f>
        <v>1527.2209326862207</v>
      </c>
      <c r="E66" s="406">
        <f t="shared" si="28"/>
        <v>159999.99999999997</v>
      </c>
      <c r="F66" s="406"/>
      <c r="G66" s="406"/>
      <c r="H66" s="406"/>
      <c r="I66" s="406"/>
      <c r="J66" s="406"/>
      <c r="K66" s="406"/>
      <c r="L66" s="406"/>
      <c r="M66" s="406"/>
      <c r="N66" s="406"/>
      <c r="O66" s="406"/>
      <c r="P66" s="406"/>
      <c r="Q66" s="406"/>
      <c r="R66" s="406">
        <f>SUM(E66:Q66)</f>
        <v>159999.99999999997</v>
      </c>
      <c r="S66" s="406">
        <f>[4]EVERYTHING!$F$76</f>
        <v>73472.779067313779</v>
      </c>
      <c r="T66" s="406"/>
      <c r="U66" s="402"/>
    </row>
    <row r="67" spans="1:16384" s="403" customFormat="1">
      <c r="A67" s="408" t="s">
        <v>613</v>
      </c>
      <c r="B67" s="405">
        <f>SUM(C67:D67)</f>
        <v>219999.99999999997</v>
      </c>
      <c r="C67" s="405">
        <f>SUM(C64:C66)</f>
        <v>218472.77906731376</v>
      </c>
      <c r="D67" s="405">
        <f>SUM(D64:D66)</f>
        <v>1527.2209326862207</v>
      </c>
      <c r="E67" s="405">
        <f t="shared" ref="E67:S67" si="29">SUM(E65:E66)</f>
        <v>219999.99999999997</v>
      </c>
      <c r="F67" s="405">
        <f t="shared" si="29"/>
        <v>0</v>
      </c>
      <c r="G67" s="405">
        <f t="shared" si="29"/>
        <v>0</v>
      </c>
      <c r="H67" s="405">
        <f t="shared" si="29"/>
        <v>0</v>
      </c>
      <c r="I67" s="405">
        <f t="shared" si="29"/>
        <v>0</v>
      </c>
      <c r="J67" s="405">
        <f t="shared" si="29"/>
        <v>0</v>
      </c>
      <c r="K67" s="405">
        <f t="shared" si="29"/>
        <v>0</v>
      </c>
      <c r="L67" s="405">
        <f t="shared" si="29"/>
        <v>0</v>
      </c>
      <c r="M67" s="405">
        <f t="shared" si="29"/>
        <v>0</v>
      </c>
      <c r="N67" s="405">
        <f t="shared" si="29"/>
        <v>0</v>
      </c>
      <c r="O67" s="405">
        <f t="shared" si="29"/>
        <v>0</v>
      </c>
      <c r="P67" s="405">
        <f t="shared" si="29"/>
        <v>0</v>
      </c>
      <c r="Q67" s="405">
        <f t="shared" si="29"/>
        <v>0</v>
      </c>
      <c r="R67" s="405">
        <f t="shared" si="29"/>
        <v>219999.99999999997</v>
      </c>
      <c r="S67" s="409">
        <f t="shared" si="29"/>
        <v>73472.779067313779</v>
      </c>
      <c r="T67" s="409">
        <f>SUM(T65:T66)</f>
        <v>0</v>
      </c>
      <c r="U67" s="402"/>
    </row>
    <row r="68" spans="1:16384" s="403" customFormat="1">
      <c r="A68" s="400" t="s">
        <v>614</v>
      </c>
      <c r="B68" s="410"/>
      <c r="C68" s="410"/>
      <c r="D68" s="410"/>
      <c r="E68" s="410"/>
      <c r="F68" s="410"/>
      <c r="G68" s="410"/>
      <c r="H68" s="410"/>
      <c r="I68" s="410"/>
      <c r="J68" s="410"/>
      <c r="K68" s="410"/>
      <c r="L68" s="410"/>
      <c r="M68" s="410"/>
      <c r="N68" s="410"/>
      <c r="O68" s="410"/>
      <c r="P68" s="410"/>
      <c r="Q68" s="410"/>
      <c r="R68" s="410"/>
      <c r="S68" s="410"/>
      <c r="T68" s="410"/>
      <c r="U68" s="402"/>
    </row>
    <row r="69" spans="1:16384" s="403" customFormat="1">
      <c r="A69" s="404" t="s">
        <v>615</v>
      </c>
      <c r="B69" s="405">
        <f>SUM(C69+D69)</f>
        <v>0</v>
      </c>
      <c r="C69" s="406"/>
      <c r="D69" s="406"/>
      <c r="E69" s="406">
        <f t="shared" ref="E69:E73" si="30">B69-SUM(F69:N69)</f>
        <v>0</v>
      </c>
      <c r="F69" s="406"/>
      <c r="G69" s="406"/>
      <c r="H69" s="406"/>
      <c r="I69" s="406"/>
      <c r="J69" s="406"/>
      <c r="K69" s="406"/>
      <c r="L69" s="406"/>
      <c r="M69" s="406"/>
      <c r="N69" s="406"/>
      <c r="O69" s="406"/>
      <c r="P69" s="406"/>
      <c r="Q69" s="406"/>
      <c r="R69" s="406">
        <f>SUM(E69:Q69)</f>
        <v>0</v>
      </c>
      <c r="S69" s="407"/>
      <c r="T69" s="407"/>
      <c r="U69" s="402"/>
    </row>
    <row r="70" spans="1:16384" s="403" customFormat="1">
      <c r="A70" s="404" t="s">
        <v>616</v>
      </c>
      <c r="B70" s="405">
        <f>SUM(C70+D70)</f>
        <v>0</v>
      </c>
      <c r="C70" s="406"/>
      <c r="D70" s="406"/>
      <c r="E70" s="406">
        <f t="shared" si="30"/>
        <v>0</v>
      </c>
      <c r="F70" s="406"/>
      <c r="G70" s="406"/>
      <c r="H70" s="406"/>
      <c r="I70" s="406"/>
      <c r="J70" s="406"/>
      <c r="K70" s="406"/>
      <c r="L70" s="406"/>
      <c r="M70" s="406"/>
      <c r="N70" s="406"/>
      <c r="O70" s="406"/>
      <c r="P70" s="406"/>
      <c r="Q70" s="406"/>
      <c r="R70" s="406">
        <f>SUM(E70:Q70)</f>
        <v>0</v>
      </c>
      <c r="S70" s="407"/>
      <c r="T70" s="407"/>
      <c r="U70" s="402"/>
    </row>
    <row r="71" spans="1:16384" s="403" customFormat="1">
      <c r="A71" s="811" t="s">
        <v>1434</v>
      </c>
      <c r="B71" s="405">
        <f>SUM(C71+D71)</f>
        <v>0</v>
      </c>
      <c r="C71" s="406"/>
      <c r="D71" s="406"/>
      <c r="E71" s="406">
        <f t="shared" si="30"/>
        <v>0</v>
      </c>
      <c r="F71" s="406"/>
      <c r="G71" s="406"/>
      <c r="H71" s="406"/>
      <c r="I71" s="406"/>
      <c r="J71" s="406"/>
      <c r="K71" s="406"/>
      <c r="L71" s="406"/>
      <c r="M71" s="406"/>
      <c r="N71" s="406"/>
      <c r="O71" s="406"/>
      <c r="P71" s="406"/>
      <c r="Q71" s="406"/>
      <c r="R71" s="406">
        <f>SUM(E71:Q71)</f>
        <v>0</v>
      </c>
      <c r="S71" s="407"/>
      <c r="T71" s="407"/>
      <c r="U71" s="402"/>
    </row>
    <row r="72" spans="1:16384" s="403" customFormat="1">
      <c r="A72" s="404" t="s">
        <v>617</v>
      </c>
      <c r="B72" s="405">
        <f>SUM(C72+D72)</f>
        <v>270086.10785196372</v>
      </c>
      <c r="C72" s="406">
        <f>[4]EVERYTHING!$C$79</f>
        <v>270086.10785196372</v>
      </c>
      <c r="D72" s="406"/>
      <c r="E72" s="406">
        <f t="shared" si="30"/>
        <v>270086.10785196372</v>
      </c>
      <c r="F72" s="406"/>
      <c r="G72" s="406"/>
      <c r="H72" s="406"/>
      <c r="I72" s="406"/>
      <c r="J72" s="406"/>
      <c r="K72" s="406"/>
      <c r="L72" s="406"/>
      <c r="M72" s="406"/>
      <c r="N72" s="406"/>
      <c r="O72" s="406"/>
      <c r="P72" s="406"/>
      <c r="Q72" s="406"/>
      <c r="R72" s="406">
        <f>SUM(E72:Q72)</f>
        <v>270086.10785196372</v>
      </c>
      <c r="S72" s="407"/>
      <c r="T72" s="407"/>
      <c r="U72" s="402"/>
    </row>
    <row r="73" spans="1:16384" s="403" customFormat="1" ht="24">
      <c r="A73" s="411" t="s">
        <v>2274</v>
      </c>
      <c r="B73" s="405">
        <f>SUM(C73+D73)</f>
        <v>1560000</v>
      </c>
      <c r="C73" s="406">
        <f>[4]EVERYTHING!$D$80+[4]EVERYTHING!$D$82</f>
        <v>1560000</v>
      </c>
      <c r="D73" s="406"/>
      <c r="E73" s="406">
        <f t="shared" si="30"/>
        <v>1560000</v>
      </c>
      <c r="F73" s="406"/>
      <c r="G73" s="406"/>
      <c r="H73" s="406"/>
      <c r="I73" s="406"/>
      <c r="J73" s="406"/>
      <c r="K73" s="406"/>
      <c r="L73" s="406"/>
      <c r="M73" s="406"/>
      <c r="N73" s="406"/>
      <c r="O73" s="406"/>
      <c r="P73" s="406"/>
      <c r="Q73" s="406"/>
      <c r="R73" s="406">
        <f>SUM(E73:Q73)</f>
        <v>1560000</v>
      </c>
      <c r="S73" s="407"/>
      <c r="T73" s="407"/>
      <c r="U73" s="402"/>
    </row>
    <row r="74" spans="1:16384" s="403" customFormat="1">
      <c r="A74" s="408" t="s">
        <v>618</v>
      </c>
      <c r="B74" s="405">
        <f>SUM(C74:D74)</f>
        <v>1830086.1078519637</v>
      </c>
      <c r="C74" s="405">
        <f t="shared" ref="C74:R74" si="31">SUM(C69:C73)</f>
        <v>1830086.1078519637</v>
      </c>
      <c r="D74" s="405">
        <f t="shared" si="31"/>
        <v>0</v>
      </c>
      <c r="E74" s="405">
        <f t="shared" si="31"/>
        <v>1830086.1078519637</v>
      </c>
      <c r="F74" s="405">
        <f t="shared" si="31"/>
        <v>0</v>
      </c>
      <c r="G74" s="405">
        <f t="shared" si="31"/>
        <v>0</v>
      </c>
      <c r="H74" s="405">
        <f t="shared" si="31"/>
        <v>0</v>
      </c>
      <c r="I74" s="405">
        <f t="shared" si="31"/>
        <v>0</v>
      </c>
      <c r="J74" s="405">
        <f t="shared" si="31"/>
        <v>0</v>
      </c>
      <c r="K74" s="405">
        <f t="shared" si="31"/>
        <v>0</v>
      </c>
      <c r="L74" s="405">
        <f t="shared" si="31"/>
        <v>0</v>
      </c>
      <c r="M74" s="405">
        <f t="shared" si="31"/>
        <v>0</v>
      </c>
      <c r="N74" s="405">
        <f t="shared" si="31"/>
        <v>0</v>
      </c>
      <c r="O74" s="405">
        <f t="shared" si="31"/>
        <v>0</v>
      </c>
      <c r="P74" s="405">
        <f t="shared" si="31"/>
        <v>0</v>
      </c>
      <c r="Q74" s="405">
        <f t="shared" si="31"/>
        <v>0</v>
      </c>
      <c r="R74" s="405">
        <f t="shared" si="31"/>
        <v>1830086.1078519637</v>
      </c>
      <c r="S74" s="407"/>
      <c r="T74" s="407"/>
      <c r="U74" s="402"/>
    </row>
    <row r="75" spans="1:16384" s="403" customFormat="1">
      <c r="A75" s="400" t="s">
        <v>2110</v>
      </c>
      <c r="B75" s="410"/>
      <c r="C75" s="410"/>
      <c r="D75" s="410"/>
      <c r="E75" s="410"/>
      <c r="F75" s="410"/>
      <c r="G75" s="410"/>
      <c r="H75" s="410"/>
      <c r="I75" s="410"/>
      <c r="J75" s="410"/>
      <c r="K75" s="410"/>
      <c r="L75" s="410"/>
      <c r="M75" s="410"/>
      <c r="N75" s="410"/>
      <c r="O75" s="410"/>
      <c r="P75" s="410"/>
      <c r="Q75" s="410"/>
      <c r="R75" s="410"/>
      <c r="S75" s="410"/>
      <c r="T75" s="410"/>
      <c r="U75" s="402"/>
    </row>
    <row r="76" spans="1:16384" s="403" customFormat="1">
      <c r="A76" s="404" t="s">
        <v>1989</v>
      </c>
      <c r="B76" s="405">
        <f>SUM(C76:D76)</f>
        <v>1694586.0295000002</v>
      </c>
      <c r="C76" s="406">
        <f>[4]EVERYTHING!$D$85</f>
        <v>1660079.2660801332</v>
      </c>
      <c r="D76" s="406">
        <f>[4]EVERYTHING!$E$85</f>
        <v>34506.763419867064</v>
      </c>
      <c r="E76" s="406">
        <f t="shared" ref="E76:E77" si="32">B76-SUM(F76:N76)</f>
        <v>1694586.0295000002</v>
      </c>
      <c r="F76" s="406"/>
      <c r="G76" s="406"/>
      <c r="H76" s="406"/>
      <c r="I76" s="406"/>
      <c r="J76" s="406"/>
      <c r="K76" s="406"/>
      <c r="L76" s="406"/>
      <c r="M76" s="406"/>
      <c r="N76" s="406"/>
      <c r="O76" s="406"/>
      <c r="P76" s="406"/>
      <c r="Q76" s="406"/>
      <c r="R76" s="406">
        <f>SUM(E76:Q76)</f>
        <v>1694586.0295000002</v>
      </c>
      <c r="S76" s="406">
        <f>C76</f>
        <v>1660079.2660801332</v>
      </c>
      <c r="T76" s="406"/>
      <c r="U76" s="402"/>
    </row>
    <row r="77" spans="1:16384" s="403" customFormat="1">
      <c r="A77" s="404" t="s">
        <v>608</v>
      </c>
      <c r="B77" s="405">
        <f>SUM(C77:D77)</f>
        <v>200000</v>
      </c>
      <c r="C77" s="406">
        <f>[4]EVERYTHING!$D$96</f>
        <v>195927.41084617007</v>
      </c>
      <c r="D77" s="406">
        <f>[4]EVERYTHING!$E$96</f>
        <v>4072.589153829922</v>
      </c>
      <c r="E77" s="406">
        <f t="shared" si="32"/>
        <v>200000</v>
      </c>
      <c r="F77" s="406"/>
      <c r="G77" s="406"/>
      <c r="H77" s="406"/>
      <c r="I77" s="406"/>
      <c r="J77" s="406"/>
      <c r="K77" s="406"/>
      <c r="L77" s="406"/>
      <c r="M77" s="406"/>
      <c r="N77" s="406"/>
      <c r="O77" s="406"/>
      <c r="P77" s="406"/>
      <c r="Q77" s="406"/>
      <c r="R77" s="406">
        <f>SUM(E77:Q77)</f>
        <v>200000</v>
      </c>
      <c r="S77" s="406">
        <f>C77</f>
        <v>195927.41084617007</v>
      </c>
      <c r="T77" s="406"/>
      <c r="U77" s="402"/>
    </row>
    <row r="78" spans="1:16384" s="403" customFormat="1">
      <c r="A78" s="408" t="s">
        <v>672</v>
      </c>
      <c r="B78" s="405">
        <f>SUM(C78:D78)</f>
        <v>1894586.0295000002</v>
      </c>
      <c r="C78" s="405">
        <f>SUM(C76:C77)</f>
        <v>1856006.6769263032</v>
      </c>
      <c r="D78" s="405">
        <f t="shared" ref="D78:BO78" si="33">SUM(D76:D77)</f>
        <v>38579.35257369699</v>
      </c>
      <c r="E78" s="405">
        <f t="shared" si="33"/>
        <v>1894586.0295000002</v>
      </c>
      <c r="F78" s="405">
        <f t="shared" si="33"/>
        <v>0</v>
      </c>
      <c r="G78" s="405">
        <f t="shared" si="33"/>
        <v>0</v>
      </c>
      <c r="H78" s="405">
        <f t="shared" si="33"/>
        <v>0</v>
      </c>
      <c r="I78" s="405">
        <f t="shared" si="33"/>
        <v>0</v>
      </c>
      <c r="J78" s="405">
        <f t="shared" si="33"/>
        <v>0</v>
      </c>
      <c r="K78" s="405">
        <f t="shared" si="33"/>
        <v>0</v>
      </c>
      <c r="L78" s="405">
        <f t="shared" si="33"/>
        <v>0</v>
      </c>
      <c r="M78" s="405">
        <f t="shared" si="33"/>
        <v>0</v>
      </c>
      <c r="N78" s="405">
        <f t="shared" si="33"/>
        <v>0</v>
      </c>
      <c r="O78" s="405">
        <f t="shared" si="33"/>
        <v>0</v>
      </c>
      <c r="P78" s="405">
        <f t="shared" si="33"/>
        <v>0</v>
      </c>
      <c r="Q78" s="405">
        <f t="shared" si="33"/>
        <v>0</v>
      </c>
      <c r="R78" s="405">
        <f t="shared" si="33"/>
        <v>1894586.0295000002</v>
      </c>
      <c r="S78" s="405">
        <f t="shared" si="33"/>
        <v>1856006.6769263032</v>
      </c>
      <c r="T78" s="405">
        <f t="shared" si="33"/>
        <v>0</v>
      </c>
      <c r="U78" s="1209">
        <f t="shared" si="33"/>
        <v>0</v>
      </c>
      <c r="V78" s="1209">
        <f t="shared" si="33"/>
        <v>0</v>
      </c>
      <c r="W78" s="1209">
        <f t="shared" si="33"/>
        <v>0</v>
      </c>
      <c r="X78" s="1209">
        <f t="shared" si="33"/>
        <v>0</v>
      </c>
      <c r="Y78" s="1209">
        <f t="shared" si="33"/>
        <v>0</v>
      </c>
      <c r="Z78" s="1209">
        <f t="shared" si="33"/>
        <v>0</v>
      </c>
      <c r="AA78" s="1209">
        <f t="shared" si="33"/>
        <v>0</v>
      </c>
      <c r="AB78" s="1209">
        <f t="shared" si="33"/>
        <v>0</v>
      </c>
      <c r="AC78" s="1209">
        <f t="shared" si="33"/>
        <v>0</v>
      </c>
      <c r="AD78" s="1209">
        <f t="shared" si="33"/>
        <v>0</v>
      </c>
      <c r="AE78" s="1209">
        <f t="shared" si="33"/>
        <v>0</v>
      </c>
      <c r="AF78" s="1209">
        <f t="shared" si="33"/>
        <v>0</v>
      </c>
      <c r="AG78" s="1209">
        <f t="shared" si="33"/>
        <v>0</v>
      </c>
      <c r="AH78" s="1209">
        <f t="shared" si="33"/>
        <v>0</v>
      </c>
      <c r="AI78" s="1209">
        <f t="shared" si="33"/>
        <v>0</v>
      </c>
      <c r="AJ78" s="1209">
        <f t="shared" si="33"/>
        <v>0</v>
      </c>
      <c r="AK78" s="1209">
        <f t="shared" si="33"/>
        <v>0</v>
      </c>
      <c r="AL78" s="1209">
        <f t="shared" si="33"/>
        <v>0</v>
      </c>
      <c r="AM78" s="1209">
        <f t="shared" si="33"/>
        <v>0</v>
      </c>
      <c r="AN78" s="1209">
        <f t="shared" si="33"/>
        <v>0</v>
      </c>
      <c r="AO78" s="1209">
        <f t="shared" si="33"/>
        <v>0</v>
      </c>
      <c r="AP78" s="1209">
        <f t="shared" si="33"/>
        <v>0</v>
      </c>
      <c r="AQ78" s="1209">
        <f t="shared" si="33"/>
        <v>0</v>
      </c>
      <c r="AR78" s="1209">
        <f t="shared" si="33"/>
        <v>0</v>
      </c>
      <c r="AS78" s="1209">
        <f t="shared" si="33"/>
        <v>0</v>
      </c>
      <c r="AT78" s="1209">
        <f t="shared" si="33"/>
        <v>0</v>
      </c>
      <c r="AU78" s="1209">
        <f t="shared" si="33"/>
        <v>0</v>
      </c>
      <c r="AV78" s="1209">
        <f t="shared" si="33"/>
        <v>0</v>
      </c>
      <c r="AW78" s="1209">
        <f t="shared" si="33"/>
        <v>0</v>
      </c>
      <c r="AX78" s="1209">
        <f t="shared" si="33"/>
        <v>0</v>
      </c>
      <c r="AY78" s="1209">
        <f t="shared" si="33"/>
        <v>0</v>
      </c>
      <c r="AZ78" s="1209">
        <f t="shared" si="33"/>
        <v>0</v>
      </c>
      <c r="BA78" s="1209">
        <f t="shared" si="33"/>
        <v>0</v>
      </c>
      <c r="BB78" s="1209">
        <f t="shared" si="33"/>
        <v>0</v>
      </c>
      <c r="BC78" s="1209">
        <f t="shared" si="33"/>
        <v>0</v>
      </c>
      <c r="BD78" s="1209">
        <f t="shared" si="33"/>
        <v>0</v>
      </c>
      <c r="BE78" s="1209">
        <f t="shared" si="33"/>
        <v>0</v>
      </c>
      <c r="BF78" s="1209">
        <f t="shared" si="33"/>
        <v>0</v>
      </c>
      <c r="BG78" s="1209">
        <f t="shared" si="33"/>
        <v>0</v>
      </c>
      <c r="BH78" s="1209">
        <f t="shared" si="33"/>
        <v>0</v>
      </c>
      <c r="BI78" s="1209">
        <f t="shared" si="33"/>
        <v>0</v>
      </c>
      <c r="BJ78" s="1209">
        <f t="shared" si="33"/>
        <v>0</v>
      </c>
      <c r="BK78" s="1209">
        <f t="shared" si="33"/>
        <v>0</v>
      </c>
      <c r="BL78" s="1209">
        <f t="shared" si="33"/>
        <v>0</v>
      </c>
      <c r="BM78" s="1209">
        <f t="shared" si="33"/>
        <v>0</v>
      </c>
      <c r="BN78" s="1209">
        <f t="shared" si="33"/>
        <v>0</v>
      </c>
      <c r="BO78" s="1209">
        <f t="shared" si="33"/>
        <v>0</v>
      </c>
      <c r="BP78" s="1209">
        <f t="shared" ref="BP78:EA78" si="34">SUM(BP76:BP77)</f>
        <v>0</v>
      </c>
      <c r="BQ78" s="1209">
        <f t="shared" si="34"/>
        <v>0</v>
      </c>
      <c r="BR78" s="1209">
        <f t="shared" si="34"/>
        <v>0</v>
      </c>
      <c r="BS78" s="1209">
        <f t="shared" si="34"/>
        <v>0</v>
      </c>
      <c r="BT78" s="1209">
        <f t="shared" si="34"/>
        <v>0</v>
      </c>
      <c r="BU78" s="1209">
        <f t="shared" si="34"/>
        <v>0</v>
      </c>
      <c r="BV78" s="1209">
        <f t="shared" si="34"/>
        <v>0</v>
      </c>
      <c r="BW78" s="1209">
        <f t="shared" si="34"/>
        <v>0</v>
      </c>
      <c r="BX78" s="1209">
        <f t="shared" si="34"/>
        <v>0</v>
      </c>
      <c r="BY78" s="1209">
        <f t="shared" si="34"/>
        <v>0</v>
      </c>
      <c r="BZ78" s="1209">
        <f t="shared" si="34"/>
        <v>0</v>
      </c>
      <c r="CA78" s="1209">
        <f t="shared" si="34"/>
        <v>0</v>
      </c>
      <c r="CB78" s="1209">
        <f t="shared" si="34"/>
        <v>0</v>
      </c>
      <c r="CC78" s="1209">
        <f t="shared" si="34"/>
        <v>0</v>
      </c>
      <c r="CD78" s="1209">
        <f t="shared" si="34"/>
        <v>0</v>
      </c>
      <c r="CE78" s="1209">
        <f t="shared" si="34"/>
        <v>0</v>
      </c>
      <c r="CF78" s="1209">
        <f t="shared" si="34"/>
        <v>0</v>
      </c>
      <c r="CG78" s="1209">
        <f t="shared" si="34"/>
        <v>0</v>
      </c>
      <c r="CH78" s="1209">
        <f t="shared" si="34"/>
        <v>0</v>
      </c>
      <c r="CI78" s="1209">
        <f t="shared" si="34"/>
        <v>0</v>
      </c>
      <c r="CJ78" s="1209">
        <f t="shared" si="34"/>
        <v>0</v>
      </c>
      <c r="CK78" s="1209">
        <f t="shared" si="34"/>
        <v>0</v>
      </c>
      <c r="CL78" s="1209">
        <f t="shared" si="34"/>
        <v>0</v>
      </c>
      <c r="CM78" s="1209">
        <f t="shared" si="34"/>
        <v>0</v>
      </c>
      <c r="CN78" s="1209">
        <f t="shared" si="34"/>
        <v>0</v>
      </c>
      <c r="CO78" s="1209">
        <f t="shared" si="34"/>
        <v>0</v>
      </c>
      <c r="CP78" s="1209">
        <f t="shared" si="34"/>
        <v>0</v>
      </c>
      <c r="CQ78" s="1209">
        <f t="shared" si="34"/>
        <v>0</v>
      </c>
      <c r="CR78" s="1209">
        <f t="shared" si="34"/>
        <v>0</v>
      </c>
      <c r="CS78" s="1209">
        <f t="shared" si="34"/>
        <v>0</v>
      </c>
      <c r="CT78" s="1209">
        <f t="shared" si="34"/>
        <v>0</v>
      </c>
      <c r="CU78" s="1209">
        <f t="shared" si="34"/>
        <v>0</v>
      </c>
      <c r="CV78" s="1209">
        <f t="shared" si="34"/>
        <v>0</v>
      </c>
      <c r="CW78" s="1209">
        <f t="shared" si="34"/>
        <v>0</v>
      </c>
      <c r="CX78" s="1209">
        <f t="shared" si="34"/>
        <v>0</v>
      </c>
      <c r="CY78" s="1209">
        <f t="shared" si="34"/>
        <v>0</v>
      </c>
      <c r="CZ78" s="1209">
        <f t="shared" si="34"/>
        <v>0</v>
      </c>
      <c r="DA78" s="1209">
        <f t="shared" si="34"/>
        <v>0</v>
      </c>
      <c r="DB78" s="1209">
        <f t="shared" si="34"/>
        <v>0</v>
      </c>
      <c r="DC78" s="1209">
        <f t="shared" si="34"/>
        <v>0</v>
      </c>
      <c r="DD78" s="1209">
        <f t="shared" si="34"/>
        <v>0</v>
      </c>
      <c r="DE78" s="1209">
        <f t="shared" si="34"/>
        <v>0</v>
      </c>
      <c r="DF78" s="1209">
        <f t="shared" si="34"/>
        <v>0</v>
      </c>
      <c r="DG78" s="1209">
        <f t="shared" si="34"/>
        <v>0</v>
      </c>
      <c r="DH78" s="1209">
        <f t="shared" si="34"/>
        <v>0</v>
      </c>
      <c r="DI78" s="1209">
        <f t="shared" si="34"/>
        <v>0</v>
      </c>
      <c r="DJ78" s="1209">
        <f t="shared" si="34"/>
        <v>0</v>
      </c>
      <c r="DK78" s="1209">
        <f t="shared" si="34"/>
        <v>0</v>
      </c>
      <c r="DL78" s="1209">
        <f t="shared" si="34"/>
        <v>0</v>
      </c>
      <c r="DM78" s="1209">
        <f t="shared" si="34"/>
        <v>0</v>
      </c>
      <c r="DN78" s="1209">
        <f t="shared" si="34"/>
        <v>0</v>
      </c>
      <c r="DO78" s="1209">
        <f t="shared" si="34"/>
        <v>0</v>
      </c>
      <c r="DP78" s="1209">
        <f t="shared" si="34"/>
        <v>0</v>
      </c>
      <c r="DQ78" s="1209">
        <f t="shared" si="34"/>
        <v>0</v>
      </c>
      <c r="DR78" s="1209">
        <f t="shared" si="34"/>
        <v>0</v>
      </c>
      <c r="DS78" s="1209">
        <f t="shared" si="34"/>
        <v>0</v>
      </c>
      <c r="DT78" s="1209">
        <f t="shared" si="34"/>
        <v>0</v>
      </c>
      <c r="DU78" s="1209">
        <f t="shared" si="34"/>
        <v>0</v>
      </c>
      <c r="DV78" s="1209">
        <f t="shared" si="34"/>
        <v>0</v>
      </c>
      <c r="DW78" s="1209">
        <f t="shared" si="34"/>
        <v>0</v>
      </c>
      <c r="DX78" s="1209">
        <f t="shared" si="34"/>
        <v>0</v>
      </c>
      <c r="DY78" s="1209">
        <f t="shared" si="34"/>
        <v>0</v>
      </c>
      <c r="DZ78" s="1209">
        <f t="shared" si="34"/>
        <v>0</v>
      </c>
      <c r="EA78" s="1209">
        <f t="shared" si="34"/>
        <v>0</v>
      </c>
      <c r="EB78" s="1209">
        <f t="shared" ref="EB78:GM78" si="35">SUM(EB76:EB77)</f>
        <v>0</v>
      </c>
      <c r="EC78" s="1209">
        <f t="shared" si="35"/>
        <v>0</v>
      </c>
      <c r="ED78" s="1209">
        <f t="shared" si="35"/>
        <v>0</v>
      </c>
      <c r="EE78" s="1209">
        <f t="shared" si="35"/>
        <v>0</v>
      </c>
      <c r="EF78" s="1209">
        <f t="shared" si="35"/>
        <v>0</v>
      </c>
      <c r="EG78" s="1209">
        <f t="shared" si="35"/>
        <v>0</v>
      </c>
      <c r="EH78" s="1209">
        <f t="shared" si="35"/>
        <v>0</v>
      </c>
      <c r="EI78" s="1209">
        <f t="shared" si="35"/>
        <v>0</v>
      </c>
      <c r="EJ78" s="1209">
        <f t="shared" si="35"/>
        <v>0</v>
      </c>
      <c r="EK78" s="1209">
        <f t="shared" si="35"/>
        <v>0</v>
      </c>
      <c r="EL78" s="1209">
        <f t="shared" si="35"/>
        <v>0</v>
      </c>
      <c r="EM78" s="1209">
        <f t="shared" si="35"/>
        <v>0</v>
      </c>
      <c r="EN78" s="1209">
        <f t="shared" si="35"/>
        <v>0</v>
      </c>
      <c r="EO78" s="1209">
        <f t="shared" si="35"/>
        <v>0</v>
      </c>
      <c r="EP78" s="1209">
        <f t="shared" si="35"/>
        <v>0</v>
      </c>
      <c r="EQ78" s="1209">
        <f t="shared" si="35"/>
        <v>0</v>
      </c>
      <c r="ER78" s="1209">
        <f t="shared" si="35"/>
        <v>0</v>
      </c>
      <c r="ES78" s="1209">
        <f t="shared" si="35"/>
        <v>0</v>
      </c>
      <c r="ET78" s="1209">
        <f t="shared" si="35"/>
        <v>0</v>
      </c>
      <c r="EU78" s="1209">
        <f t="shared" si="35"/>
        <v>0</v>
      </c>
      <c r="EV78" s="1209">
        <f t="shared" si="35"/>
        <v>0</v>
      </c>
      <c r="EW78" s="1209">
        <f t="shared" si="35"/>
        <v>0</v>
      </c>
      <c r="EX78" s="1209">
        <f t="shared" si="35"/>
        <v>0</v>
      </c>
      <c r="EY78" s="1209">
        <f t="shared" si="35"/>
        <v>0</v>
      </c>
      <c r="EZ78" s="1209">
        <f t="shared" si="35"/>
        <v>0</v>
      </c>
      <c r="FA78" s="1209">
        <f t="shared" si="35"/>
        <v>0</v>
      </c>
      <c r="FB78" s="1209">
        <f t="shared" si="35"/>
        <v>0</v>
      </c>
      <c r="FC78" s="1209">
        <f t="shared" si="35"/>
        <v>0</v>
      </c>
      <c r="FD78" s="1209">
        <f t="shared" si="35"/>
        <v>0</v>
      </c>
      <c r="FE78" s="1209">
        <f t="shared" si="35"/>
        <v>0</v>
      </c>
      <c r="FF78" s="1209">
        <f t="shared" si="35"/>
        <v>0</v>
      </c>
      <c r="FG78" s="1209">
        <f t="shared" si="35"/>
        <v>0</v>
      </c>
      <c r="FH78" s="1209">
        <f t="shared" si="35"/>
        <v>0</v>
      </c>
      <c r="FI78" s="1209">
        <f t="shared" si="35"/>
        <v>0</v>
      </c>
      <c r="FJ78" s="1209">
        <f t="shared" si="35"/>
        <v>0</v>
      </c>
      <c r="FK78" s="1209">
        <f t="shared" si="35"/>
        <v>0</v>
      </c>
      <c r="FL78" s="1209">
        <f t="shared" si="35"/>
        <v>0</v>
      </c>
      <c r="FM78" s="1209">
        <f t="shared" si="35"/>
        <v>0</v>
      </c>
      <c r="FN78" s="1209">
        <f t="shared" si="35"/>
        <v>0</v>
      </c>
      <c r="FO78" s="1209">
        <f t="shared" si="35"/>
        <v>0</v>
      </c>
      <c r="FP78" s="1209">
        <f t="shared" si="35"/>
        <v>0</v>
      </c>
      <c r="FQ78" s="1209">
        <f t="shared" si="35"/>
        <v>0</v>
      </c>
      <c r="FR78" s="1209">
        <f t="shared" si="35"/>
        <v>0</v>
      </c>
      <c r="FS78" s="1209">
        <f t="shared" si="35"/>
        <v>0</v>
      </c>
      <c r="FT78" s="1209">
        <f t="shared" si="35"/>
        <v>0</v>
      </c>
      <c r="FU78" s="1209">
        <f t="shared" si="35"/>
        <v>0</v>
      </c>
      <c r="FV78" s="1209">
        <f t="shared" si="35"/>
        <v>0</v>
      </c>
      <c r="FW78" s="1209">
        <f t="shared" si="35"/>
        <v>0</v>
      </c>
      <c r="FX78" s="1209">
        <f t="shared" si="35"/>
        <v>0</v>
      </c>
      <c r="FY78" s="1209">
        <f t="shared" si="35"/>
        <v>0</v>
      </c>
      <c r="FZ78" s="1209">
        <f t="shared" si="35"/>
        <v>0</v>
      </c>
      <c r="GA78" s="1209">
        <f t="shared" si="35"/>
        <v>0</v>
      </c>
      <c r="GB78" s="1209">
        <f t="shared" si="35"/>
        <v>0</v>
      </c>
      <c r="GC78" s="1209">
        <f t="shared" si="35"/>
        <v>0</v>
      </c>
      <c r="GD78" s="1209">
        <f t="shared" si="35"/>
        <v>0</v>
      </c>
      <c r="GE78" s="1209">
        <f t="shared" si="35"/>
        <v>0</v>
      </c>
      <c r="GF78" s="1209">
        <f t="shared" si="35"/>
        <v>0</v>
      </c>
      <c r="GG78" s="1209">
        <f t="shared" si="35"/>
        <v>0</v>
      </c>
      <c r="GH78" s="1209">
        <f t="shared" si="35"/>
        <v>0</v>
      </c>
      <c r="GI78" s="1209">
        <f t="shared" si="35"/>
        <v>0</v>
      </c>
      <c r="GJ78" s="1209">
        <f t="shared" si="35"/>
        <v>0</v>
      </c>
      <c r="GK78" s="1209">
        <f t="shared" si="35"/>
        <v>0</v>
      </c>
      <c r="GL78" s="1209">
        <f t="shared" si="35"/>
        <v>0</v>
      </c>
      <c r="GM78" s="1209">
        <f t="shared" si="35"/>
        <v>0</v>
      </c>
      <c r="GN78" s="1209">
        <f t="shared" ref="GN78:IY78" si="36">SUM(GN76:GN77)</f>
        <v>0</v>
      </c>
      <c r="GO78" s="1209">
        <f t="shared" si="36"/>
        <v>0</v>
      </c>
      <c r="GP78" s="1209">
        <f t="shared" si="36"/>
        <v>0</v>
      </c>
      <c r="GQ78" s="1209">
        <f t="shared" si="36"/>
        <v>0</v>
      </c>
      <c r="GR78" s="1209">
        <f t="shared" si="36"/>
        <v>0</v>
      </c>
      <c r="GS78" s="1209">
        <f t="shared" si="36"/>
        <v>0</v>
      </c>
      <c r="GT78" s="1209">
        <f t="shared" si="36"/>
        <v>0</v>
      </c>
      <c r="GU78" s="1209">
        <f t="shared" si="36"/>
        <v>0</v>
      </c>
      <c r="GV78" s="1209">
        <f t="shared" si="36"/>
        <v>0</v>
      </c>
      <c r="GW78" s="1209">
        <f t="shared" si="36"/>
        <v>0</v>
      </c>
      <c r="GX78" s="1209">
        <f t="shared" si="36"/>
        <v>0</v>
      </c>
      <c r="GY78" s="1209">
        <f t="shared" si="36"/>
        <v>0</v>
      </c>
      <c r="GZ78" s="1209">
        <f t="shared" si="36"/>
        <v>0</v>
      </c>
      <c r="HA78" s="1209">
        <f t="shared" si="36"/>
        <v>0</v>
      </c>
      <c r="HB78" s="1209">
        <f t="shared" si="36"/>
        <v>0</v>
      </c>
      <c r="HC78" s="1209">
        <f t="shared" si="36"/>
        <v>0</v>
      </c>
      <c r="HD78" s="1209">
        <f t="shared" si="36"/>
        <v>0</v>
      </c>
      <c r="HE78" s="1209">
        <f t="shared" si="36"/>
        <v>0</v>
      </c>
      <c r="HF78" s="1209">
        <f t="shared" si="36"/>
        <v>0</v>
      </c>
      <c r="HG78" s="1209">
        <f t="shared" si="36"/>
        <v>0</v>
      </c>
      <c r="HH78" s="1209">
        <f t="shared" si="36"/>
        <v>0</v>
      </c>
      <c r="HI78" s="1209">
        <f t="shared" si="36"/>
        <v>0</v>
      </c>
      <c r="HJ78" s="1209">
        <f t="shared" si="36"/>
        <v>0</v>
      </c>
      <c r="HK78" s="1209">
        <f t="shared" si="36"/>
        <v>0</v>
      </c>
      <c r="HL78" s="1209">
        <f t="shared" si="36"/>
        <v>0</v>
      </c>
      <c r="HM78" s="1209">
        <f t="shared" si="36"/>
        <v>0</v>
      </c>
      <c r="HN78" s="1209">
        <f t="shared" si="36"/>
        <v>0</v>
      </c>
      <c r="HO78" s="1209">
        <f t="shared" si="36"/>
        <v>0</v>
      </c>
      <c r="HP78" s="1209">
        <f t="shared" si="36"/>
        <v>0</v>
      </c>
      <c r="HQ78" s="1209">
        <f t="shared" si="36"/>
        <v>0</v>
      </c>
      <c r="HR78" s="1209">
        <f t="shared" si="36"/>
        <v>0</v>
      </c>
      <c r="HS78" s="1209">
        <f t="shared" si="36"/>
        <v>0</v>
      </c>
      <c r="HT78" s="1209">
        <f t="shared" si="36"/>
        <v>0</v>
      </c>
      <c r="HU78" s="1209">
        <f t="shared" si="36"/>
        <v>0</v>
      </c>
      <c r="HV78" s="1209">
        <f t="shared" si="36"/>
        <v>0</v>
      </c>
      <c r="HW78" s="1209">
        <f t="shared" si="36"/>
        <v>0</v>
      </c>
      <c r="HX78" s="1209">
        <f t="shared" si="36"/>
        <v>0</v>
      </c>
      <c r="HY78" s="1209">
        <f t="shared" si="36"/>
        <v>0</v>
      </c>
      <c r="HZ78" s="1209">
        <f t="shared" si="36"/>
        <v>0</v>
      </c>
      <c r="IA78" s="1209">
        <f t="shared" si="36"/>
        <v>0</v>
      </c>
      <c r="IB78" s="1209">
        <f t="shared" si="36"/>
        <v>0</v>
      </c>
      <c r="IC78" s="1209">
        <f t="shared" si="36"/>
        <v>0</v>
      </c>
      <c r="ID78" s="1209">
        <f t="shared" si="36"/>
        <v>0</v>
      </c>
      <c r="IE78" s="1209">
        <f t="shared" si="36"/>
        <v>0</v>
      </c>
      <c r="IF78" s="1209">
        <f t="shared" si="36"/>
        <v>0</v>
      </c>
      <c r="IG78" s="1209">
        <f t="shared" si="36"/>
        <v>0</v>
      </c>
      <c r="IH78" s="1209">
        <f t="shared" si="36"/>
        <v>0</v>
      </c>
      <c r="II78" s="1209">
        <f t="shared" si="36"/>
        <v>0</v>
      </c>
      <c r="IJ78" s="1209">
        <f t="shared" si="36"/>
        <v>0</v>
      </c>
      <c r="IK78" s="1209">
        <f t="shared" si="36"/>
        <v>0</v>
      </c>
      <c r="IL78" s="1209">
        <f t="shared" si="36"/>
        <v>0</v>
      </c>
      <c r="IM78" s="1209">
        <f t="shared" si="36"/>
        <v>0</v>
      </c>
      <c r="IN78" s="1209">
        <f t="shared" si="36"/>
        <v>0</v>
      </c>
      <c r="IO78" s="1209">
        <f t="shared" si="36"/>
        <v>0</v>
      </c>
      <c r="IP78" s="1209">
        <f t="shared" si="36"/>
        <v>0</v>
      </c>
      <c r="IQ78" s="1209">
        <f t="shared" si="36"/>
        <v>0</v>
      </c>
      <c r="IR78" s="1209">
        <f t="shared" si="36"/>
        <v>0</v>
      </c>
      <c r="IS78" s="1209">
        <f t="shared" si="36"/>
        <v>0</v>
      </c>
      <c r="IT78" s="1209">
        <f t="shared" si="36"/>
        <v>0</v>
      </c>
      <c r="IU78" s="1209">
        <f t="shared" si="36"/>
        <v>0</v>
      </c>
      <c r="IV78" s="1209">
        <f t="shared" si="36"/>
        <v>0</v>
      </c>
      <c r="IW78" s="1209">
        <f t="shared" si="36"/>
        <v>0</v>
      </c>
      <c r="IX78" s="1209">
        <f t="shared" si="36"/>
        <v>0</v>
      </c>
      <c r="IY78" s="1209">
        <f t="shared" si="36"/>
        <v>0</v>
      </c>
      <c r="IZ78" s="1209">
        <f t="shared" ref="IZ78:LK78" si="37">SUM(IZ76:IZ77)</f>
        <v>0</v>
      </c>
      <c r="JA78" s="1209">
        <f t="shared" si="37"/>
        <v>0</v>
      </c>
      <c r="JB78" s="1209">
        <f t="shared" si="37"/>
        <v>0</v>
      </c>
      <c r="JC78" s="1209">
        <f t="shared" si="37"/>
        <v>0</v>
      </c>
      <c r="JD78" s="1209">
        <f t="shared" si="37"/>
        <v>0</v>
      </c>
      <c r="JE78" s="1209">
        <f t="shared" si="37"/>
        <v>0</v>
      </c>
      <c r="JF78" s="1209">
        <f t="shared" si="37"/>
        <v>0</v>
      </c>
      <c r="JG78" s="1209">
        <f t="shared" si="37"/>
        <v>0</v>
      </c>
      <c r="JH78" s="1209">
        <f t="shared" si="37"/>
        <v>0</v>
      </c>
      <c r="JI78" s="1209">
        <f t="shared" si="37"/>
        <v>0</v>
      </c>
      <c r="JJ78" s="1209">
        <f t="shared" si="37"/>
        <v>0</v>
      </c>
      <c r="JK78" s="1209">
        <f t="shared" si="37"/>
        <v>0</v>
      </c>
      <c r="JL78" s="1209">
        <f t="shared" si="37"/>
        <v>0</v>
      </c>
      <c r="JM78" s="1209">
        <f t="shared" si="37"/>
        <v>0</v>
      </c>
      <c r="JN78" s="1209">
        <f t="shared" si="37"/>
        <v>0</v>
      </c>
      <c r="JO78" s="1209">
        <f t="shared" si="37"/>
        <v>0</v>
      </c>
      <c r="JP78" s="1209">
        <f t="shared" si="37"/>
        <v>0</v>
      </c>
      <c r="JQ78" s="1209">
        <f t="shared" si="37"/>
        <v>0</v>
      </c>
      <c r="JR78" s="1209">
        <f t="shared" si="37"/>
        <v>0</v>
      </c>
      <c r="JS78" s="1209">
        <f t="shared" si="37"/>
        <v>0</v>
      </c>
      <c r="JT78" s="1209">
        <f t="shared" si="37"/>
        <v>0</v>
      </c>
      <c r="JU78" s="1209">
        <f t="shared" si="37"/>
        <v>0</v>
      </c>
      <c r="JV78" s="1209">
        <f t="shared" si="37"/>
        <v>0</v>
      </c>
      <c r="JW78" s="1209">
        <f t="shared" si="37"/>
        <v>0</v>
      </c>
      <c r="JX78" s="1209">
        <f t="shared" si="37"/>
        <v>0</v>
      </c>
      <c r="JY78" s="1209">
        <f t="shared" si="37"/>
        <v>0</v>
      </c>
      <c r="JZ78" s="1209">
        <f t="shared" si="37"/>
        <v>0</v>
      </c>
      <c r="KA78" s="1209">
        <f t="shared" si="37"/>
        <v>0</v>
      </c>
      <c r="KB78" s="1209">
        <f t="shared" si="37"/>
        <v>0</v>
      </c>
      <c r="KC78" s="1209">
        <f t="shared" si="37"/>
        <v>0</v>
      </c>
      <c r="KD78" s="1209">
        <f t="shared" si="37"/>
        <v>0</v>
      </c>
      <c r="KE78" s="1209">
        <f t="shared" si="37"/>
        <v>0</v>
      </c>
      <c r="KF78" s="1209">
        <f t="shared" si="37"/>
        <v>0</v>
      </c>
      <c r="KG78" s="1209">
        <f t="shared" si="37"/>
        <v>0</v>
      </c>
      <c r="KH78" s="1209">
        <f t="shared" si="37"/>
        <v>0</v>
      </c>
      <c r="KI78" s="1209">
        <f t="shared" si="37"/>
        <v>0</v>
      </c>
      <c r="KJ78" s="1209">
        <f t="shared" si="37"/>
        <v>0</v>
      </c>
      <c r="KK78" s="1209">
        <f t="shared" si="37"/>
        <v>0</v>
      </c>
      <c r="KL78" s="1209">
        <f t="shared" si="37"/>
        <v>0</v>
      </c>
      <c r="KM78" s="1209">
        <f t="shared" si="37"/>
        <v>0</v>
      </c>
      <c r="KN78" s="1209">
        <f t="shared" si="37"/>
        <v>0</v>
      </c>
      <c r="KO78" s="1209">
        <f t="shared" si="37"/>
        <v>0</v>
      </c>
      <c r="KP78" s="1209">
        <f t="shared" si="37"/>
        <v>0</v>
      </c>
      <c r="KQ78" s="1209">
        <f t="shared" si="37"/>
        <v>0</v>
      </c>
      <c r="KR78" s="1209">
        <f t="shared" si="37"/>
        <v>0</v>
      </c>
      <c r="KS78" s="1209">
        <f t="shared" si="37"/>
        <v>0</v>
      </c>
      <c r="KT78" s="1209">
        <f t="shared" si="37"/>
        <v>0</v>
      </c>
      <c r="KU78" s="1209">
        <f t="shared" si="37"/>
        <v>0</v>
      </c>
      <c r="KV78" s="1209">
        <f t="shared" si="37"/>
        <v>0</v>
      </c>
      <c r="KW78" s="1209">
        <f t="shared" si="37"/>
        <v>0</v>
      </c>
      <c r="KX78" s="1209">
        <f t="shared" si="37"/>
        <v>0</v>
      </c>
      <c r="KY78" s="1209">
        <f t="shared" si="37"/>
        <v>0</v>
      </c>
      <c r="KZ78" s="1209">
        <f t="shared" si="37"/>
        <v>0</v>
      </c>
      <c r="LA78" s="1209">
        <f t="shared" si="37"/>
        <v>0</v>
      </c>
      <c r="LB78" s="1209">
        <f t="shared" si="37"/>
        <v>0</v>
      </c>
      <c r="LC78" s="1209">
        <f t="shared" si="37"/>
        <v>0</v>
      </c>
      <c r="LD78" s="1209">
        <f t="shared" si="37"/>
        <v>0</v>
      </c>
      <c r="LE78" s="1209">
        <f t="shared" si="37"/>
        <v>0</v>
      </c>
      <c r="LF78" s="1209">
        <f t="shared" si="37"/>
        <v>0</v>
      </c>
      <c r="LG78" s="1209">
        <f t="shared" si="37"/>
        <v>0</v>
      </c>
      <c r="LH78" s="1209">
        <f t="shared" si="37"/>
        <v>0</v>
      </c>
      <c r="LI78" s="1209">
        <f t="shared" si="37"/>
        <v>0</v>
      </c>
      <c r="LJ78" s="1209">
        <f t="shared" si="37"/>
        <v>0</v>
      </c>
      <c r="LK78" s="1209">
        <f t="shared" si="37"/>
        <v>0</v>
      </c>
      <c r="LL78" s="1209">
        <f t="shared" ref="LL78:NW78" si="38">SUM(LL76:LL77)</f>
        <v>0</v>
      </c>
      <c r="LM78" s="1209">
        <f t="shared" si="38"/>
        <v>0</v>
      </c>
      <c r="LN78" s="1209">
        <f t="shared" si="38"/>
        <v>0</v>
      </c>
      <c r="LO78" s="1209">
        <f t="shared" si="38"/>
        <v>0</v>
      </c>
      <c r="LP78" s="1209">
        <f t="shared" si="38"/>
        <v>0</v>
      </c>
      <c r="LQ78" s="1209">
        <f t="shared" si="38"/>
        <v>0</v>
      </c>
      <c r="LR78" s="1209">
        <f t="shared" si="38"/>
        <v>0</v>
      </c>
      <c r="LS78" s="1209">
        <f t="shared" si="38"/>
        <v>0</v>
      </c>
      <c r="LT78" s="1209">
        <f t="shared" si="38"/>
        <v>0</v>
      </c>
      <c r="LU78" s="1209">
        <f t="shared" si="38"/>
        <v>0</v>
      </c>
      <c r="LV78" s="1209">
        <f t="shared" si="38"/>
        <v>0</v>
      </c>
      <c r="LW78" s="1209">
        <f t="shared" si="38"/>
        <v>0</v>
      </c>
      <c r="LX78" s="1209">
        <f t="shared" si="38"/>
        <v>0</v>
      </c>
      <c r="LY78" s="1209">
        <f t="shared" si="38"/>
        <v>0</v>
      </c>
      <c r="LZ78" s="1209">
        <f t="shared" si="38"/>
        <v>0</v>
      </c>
      <c r="MA78" s="1209">
        <f t="shared" si="38"/>
        <v>0</v>
      </c>
      <c r="MB78" s="1209">
        <f t="shared" si="38"/>
        <v>0</v>
      </c>
      <c r="MC78" s="1209">
        <f t="shared" si="38"/>
        <v>0</v>
      </c>
      <c r="MD78" s="1209">
        <f t="shared" si="38"/>
        <v>0</v>
      </c>
      <c r="ME78" s="1209">
        <f t="shared" si="38"/>
        <v>0</v>
      </c>
      <c r="MF78" s="1209">
        <f t="shared" si="38"/>
        <v>0</v>
      </c>
      <c r="MG78" s="1209">
        <f t="shared" si="38"/>
        <v>0</v>
      </c>
      <c r="MH78" s="1209">
        <f t="shared" si="38"/>
        <v>0</v>
      </c>
      <c r="MI78" s="1209">
        <f t="shared" si="38"/>
        <v>0</v>
      </c>
      <c r="MJ78" s="1209">
        <f t="shared" si="38"/>
        <v>0</v>
      </c>
      <c r="MK78" s="1209">
        <f t="shared" si="38"/>
        <v>0</v>
      </c>
      <c r="ML78" s="1209">
        <f t="shared" si="38"/>
        <v>0</v>
      </c>
      <c r="MM78" s="1209">
        <f t="shared" si="38"/>
        <v>0</v>
      </c>
      <c r="MN78" s="1209">
        <f t="shared" si="38"/>
        <v>0</v>
      </c>
      <c r="MO78" s="1209">
        <f t="shared" si="38"/>
        <v>0</v>
      </c>
      <c r="MP78" s="1209">
        <f t="shared" si="38"/>
        <v>0</v>
      </c>
      <c r="MQ78" s="1209">
        <f t="shared" si="38"/>
        <v>0</v>
      </c>
      <c r="MR78" s="1209">
        <f t="shared" si="38"/>
        <v>0</v>
      </c>
      <c r="MS78" s="1209">
        <f t="shared" si="38"/>
        <v>0</v>
      </c>
      <c r="MT78" s="1209">
        <f t="shared" si="38"/>
        <v>0</v>
      </c>
      <c r="MU78" s="1209">
        <f t="shared" si="38"/>
        <v>0</v>
      </c>
      <c r="MV78" s="1209">
        <f t="shared" si="38"/>
        <v>0</v>
      </c>
      <c r="MW78" s="1209">
        <f t="shared" si="38"/>
        <v>0</v>
      </c>
      <c r="MX78" s="1209">
        <f t="shared" si="38"/>
        <v>0</v>
      </c>
      <c r="MY78" s="1209">
        <f t="shared" si="38"/>
        <v>0</v>
      </c>
      <c r="MZ78" s="1209">
        <f t="shared" si="38"/>
        <v>0</v>
      </c>
      <c r="NA78" s="1209">
        <f t="shared" si="38"/>
        <v>0</v>
      </c>
      <c r="NB78" s="1209">
        <f t="shared" si="38"/>
        <v>0</v>
      </c>
      <c r="NC78" s="1209">
        <f t="shared" si="38"/>
        <v>0</v>
      </c>
      <c r="ND78" s="1209">
        <f t="shared" si="38"/>
        <v>0</v>
      </c>
      <c r="NE78" s="1209">
        <f t="shared" si="38"/>
        <v>0</v>
      </c>
      <c r="NF78" s="1209">
        <f t="shared" si="38"/>
        <v>0</v>
      </c>
      <c r="NG78" s="1209">
        <f t="shared" si="38"/>
        <v>0</v>
      </c>
      <c r="NH78" s="1209">
        <f t="shared" si="38"/>
        <v>0</v>
      </c>
      <c r="NI78" s="1209">
        <f t="shared" si="38"/>
        <v>0</v>
      </c>
      <c r="NJ78" s="1209">
        <f t="shared" si="38"/>
        <v>0</v>
      </c>
      <c r="NK78" s="1209">
        <f t="shared" si="38"/>
        <v>0</v>
      </c>
      <c r="NL78" s="1209">
        <f t="shared" si="38"/>
        <v>0</v>
      </c>
      <c r="NM78" s="1209">
        <f t="shared" si="38"/>
        <v>0</v>
      </c>
      <c r="NN78" s="1209">
        <f t="shared" si="38"/>
        <v>0</v>
      </c>
      <c r="NO78" s="1209">
        <f t="shared" si="38"/>
        <v>0</v>
      </c>
      <c r="NP78" s="1209">
        <f t="shared" si="38"/>
        <v>0</v>
      </c>
      <c r="NQ78" s="1209">
        <f t="shared" si="38"/>
        <v>0</v>
      </c>
      <c r="NR78" s="1209">
        <f t="shared" si="38"/>
        <v>0</v>
      </c>
      <c r="NS78" s="1209">
        <f t="shared" si="38"/>
        <v>0</v>
      </c>
      <c r="NT78" s="1209">
        <f t="shared" si="38"/>
        <v>0</v>
      </c>
      <c r="NU78" s="1209">
        <f t="shared" si="38"/>
        <v>0</v>
      </c>
      <c r="NV78" s="1209">
        <f t="shared" si="38"/>
        <v>0</v>
      </c>
      <c r="NW78" s="1209">
        <f t="shared" si="38"/>
        <v>0</v>
      </c>
      <c r="NX78" s="1209">
        <f t="shared" ref="NX78:QI78" si="39">SUM(NX76:NX77)</f>
        <v>0</v>
      </c>
      <c r="NY78" s="1209">
        <f t="shared" si="39"/>
        <v>0</v>
      </c>
      <c r="NZ78" s="1209">
        <f t="shared" si="39"/>
        <v>0</v>
      </c>
      <c r="OA78" s="1209">
        <f t="shared" si="39"/>
        <v>0</v>
      </c>
      <c r="OB78" s="1209">
        <f t="shared" si="39"/>
        <v>0</v>
      </c>
      <c r="OC78" s="1209">
        <f t="shared" si="39"/>
        <v>0</v>
      </c>
      <c r="OD78" s="1209">
        <f t="shared" si="39"/>
        <v>0</v>
      </c>
      <c r="OE78" s="1209">
        <f t="shared" si="39"/>
        <v>0</v>
      </c>
      <c r="OF78" s="1209">
        <f t="shared" si="39"/>
        <v>0</v>
      </c>
      <c r="OG78" s="1209">
        <f t="shared" si="39"/>
        <v>0</v>
      </c>
      <c r="OH78" s="1209">
        <f t="shared" si="39"/>
        <v>0</v>
      </c>
      <c r="OI78" s="1209">
        <f t="shared" si="39"/>
        <v>0</v>
      </c>
      <c r="OJ78" s="1209">
        <f t="shared" si="39"/>
        <v>0</v>
      </c>
      <c r="OK78" s="1209">
        <f t="shared" si="39"/>
        <v>0</v>
      </c>
      <c r="OL78" s="1209">
        <f t="shared" si="39"/>
        <v>0</v>
      </c>
      <c r="OM78" s="1209">
        <f t="shared" si="39"/>
        <v>0</v>
      </c>
      <c r="ON78" s="1209">
        <f t="shared" si="39"/>
        <v>0</v>
      </c>
      <c r="OO78" s="1209">
        <f t="shared" si="39"/>
        <v>0</v>
      </c>
      <c r="OP78" s="1209">
        <f t="shared" si="39"/>
        <v>0</v>
      </c>
      <c r="OQ78" s="1209">
        <f t="shared" si="39"/>
        <v>0</v>
      </c>
      <c r="OR78" s="1209">
        <f t="shared" si="39"/>
        <v>0</v>
      </c>
      <c r="OS78" s="1209">
        <f t="shared" si="39"/>
        <v>0</v>
      </c>
      <c r="OT78" s="1209">
        <f t="shared" si="39"/>
        <v>0</v>
      </c>
      <c r="OU78" s="1209">
        <f t="shared" si="39"/>
        <v>0</v>
      </c>
      <c r="OV78" s="1209">
        <f t="shared" si="39"/>
        <v>0</v>
      </c>
      <c r="OW78" s="1209">
        <f t="shared" si="39"/>
        <v>0</v>
      </c>
      <c r="OX78" s="1209">
        <f t="shared" si="39"/>
        <v>0</v>
      </c>
      <c r="OY78" s="1209">
        <f t="shared" si="39"/>
        <v>0</v>
      </c>
      <c r="OZ78" s="1209">
        <f t="shared" si="39"/>
        <v>0</v>
      </c>
      <c r="PA78" s="1209">
        <f t="shared" si="39"/>
        <v>0</v>
      </c>
      <c r="PB78" s="1209">
        <f t="shared" si="39"/>
        <v>0</v>
      </c>
      <c r="PC78" s="1209">
        <f t="shared" si="39"/>
        <v>0</v>
      </c>
      <c r="PD78" s="1209">
        <f t="shared" si="39"/>
        <v>0</v>
      </c>
      <c r="PE78" s="1209">
        <f t="shared" si="39"/>
        <v>0</v>
      </c>
      <c r="PF78" s="1209">
        <f t="shared" si="39"/>
        <v>0</v>
      </c>
      <c r="PG78" s="1209">
        <f t="shared" si="39"/>
        <v>0</v>
      </c>
      <c r="PH78" s="1209">
        <f t="shared" si="39"/>
        <v>0</v>
      </c>
      <c r="PI78" s="1209">
        <f t="shared" si="39"/>
        <v>0</v>
      </c>
      <c r="PJ78" s="1209">
        <f t="shared" si="39"/>
        <v>0</v>
      </c>
      <c r="PK78" s="1209">
        <f t="shared" si="39"/>
        <v>0</v>
      </c>
      <c r="PL78" s="1209">
        <f t="shared" si="39"/>
        <v>0</v>
      </c>
      <c r="PM78" s="1209">
        <f t="shared" si="39"/>
        <v>0</v>
      </c>
      <c r="PN78" s="1209">
        <f t="shared" si="39"/>
        <v>0</v>
      </c>
      <c r="PO78" s="1209">
        <f t="shared" si="39"/>
        <v>0</v>
      </c>
      <c r="PP78" s="1209">
        <f t="shared" si="39"/>
        <v>0</v>
      </c>
      <c r="PQ78" s="1209">
        <f t="shared" si="39"/>
        <v>0</v>
      </c>
      <c r="PR78" s="1209">
        <f t="shared" si="39"/>
        <v>0</v>
      </c>
      <c r="PS78" s="1209">
        <f t="shared" si="39"/>
        <v>0</v>
      </c>
      <c r="PT78" s="1209">
        <f t="shared" si="39"/>
        <v>0</v>
      </c>
      <c r="PU78" s="1209">
        <f t="shared" si="39"/>
        <v>0</v>
      </c>
      <c r="PV78" s="1209">
        <f t="shared" si="39"/>
        <v>0</v>
      </c>
      <c r="PW78" s="1209">
        <f t="shared" si="39"/>
        <v>0</v>
      </c>
      <c r="PX78" s="1209">
        <f t="shared" si="39"/>
        <v>0</v>
      </c>
      <c r="PY78" s="1209">
        <f t="shared" si="39"/>
        <v>0</v>
      </c>
      <c r="PZ78" s="1209">
        <f t="shared" si="39"/>
        <v>0</v>
      </c>
      <c r="QA78" s="1209">
        <f t="shared" si="39"/>
        <v>0</v>
      </c>
      <c r="QB78" s="1209">
        <f t="shared" si="39"/>
        <v>0</v>
      </c>
      <c r="QC78" s="1209">
        <f t="shared" si="39"/>
        <v>0</v>
      </c>
      <c r="QD78" s="1209">
        <f t="shared" si="39"/>
        <v>0</v>
      </c>
      <c r="QE78" s="1209">
        <f t="shared" si="39"/>
        <v>0</v>
      </c>
      <c r="QF78" s="1209">
        <f t="shared" si="39"/>
        <v>0</v>
      </c>
      <c r="QG78" s="1209">
        <f t="shared" si="39"/>
        <v>0</v>
      </c>
      <c r="QH78" s="1209">
        <f t="shared" si="39"/>
        <v>0</v>
      </c>
      <c r="QI78" s="1209">
        <f t="shared" si="39"/>
        <v>0</v>
      </c>
      <c r="QJ78" s="1209">
        <f t="shared" ref="QJ78:SU78" si="40">SUM(QJ76:QJ77)</f>
        <v>0</v>
      </c>
      <c r="QK78" s="1209">
        <f t="shared" si="40"/>
        <v>0</v>
      </c>
      <c r="QL78" s="1209">
        <f t="shared" si="40"/>
        <v>0</v>
      </c>
      <c r="QM78" s="1209">
        <f t="shared" si="40"/>
        <v>0</v>
      </c>
      <c r="QN78" s="1209">
        <f t="shared" si="40"/>
        <v>0</v>
      </c>
      <c r="QO78" s="1209">
        <f t="shared" si="40"/>
        <v>0</v>
      </c>
      <c r="QP78" s="1209">
        <f t="shared" si="40"/>
        <v>0</v>
      </c>
      <c r="QQ78" s="1209">
        <f t="shared" si="40"/>
        <v>0</v>
      </c>
      <c r="QR78" s="1209">
        <f t="shared" si="40"/>
        <v>0</v>
      </c>
      <c r="QS78" s="1209">
        <f t="shared" si="40"/>
        <v>0</v>
      </c>
      <c r="QT78" s="1209">
        <f t="shared" si="40"/>
        <v>0</v>
      </c>
      <c r="QU78" s="1209">
        <f t="shared" si="40"/>
        <v>0</v>
      </c>
      <c r="QV78" s="1209">
        <f t="shared" si="40"/>
        <v>0</v>
      </c>
      <c r="QW78" s="1209">
        <f t="shared" si="40"/>
        <v>0</v>
      </c>
      <c r="QX78" s="1209">
        <f t="shared" si="40"/>
        <v>0</v>
      </c>
      <c r="QY78" s="1209">
        <f t="shared" si="40"/>
        <v>0</v>
      </c>
      <c r="QZ78" s="1209">
        <f t="shared" si="40"/>
        <v>0</v>
      </c>
      <c r="RA78" s="1209">
        <f t="shared" si="40"/>
        <v>0</v>
      </c>
      <c r="RB78" s="1209">
        <f t="shared" si="40"/>
        <v>0</v>
      </c>
      <c r="RC78" s="1209">
        <f t="shared" si="40"/>
        <v>0</v>
      </c>
      <c r="RD78" s="1209">
        <f t="shared" si="40"/>
        <v>0</v>
      </c>
      <c r="RE78" s="1209">
        <f t="shared" si="40"/>
        <v>0</v>
      </c>
      <c r="RF78" s="1209">
        <f t="shared" si="40"/>
        <v>0</v>
      </c>
      <c r="RG78" s="1209">
        <f t="shared" si="40"/>
        <v>0</v>
      </c>
      <c r="RH78" s="1209">
        <f t="shared" si="40"/>
        <v>0</v>
      </c>
      <c r="RI78" s="1209">
        <f t="shared" si="40"/>
        <v>0</v>
      </c>
      <c r="RJ78" s="1209">
        <f t="shared" si="40"/>
        <v>0</v>
      </c>
      <c r="RK78" s="1209">
        <f t="shared" si="40"/>
        <v>0</v>
      </c>
      <c r="RL78" s="1209">
        <f t="shared" si="40"/>
        <v>0</v>
      </c>
      <c r="RM78" s="1209">
        <f t="shared" si="40"/>
        <v>0</v>
      </c>
      <c r="RN78" s="1209">
        <f t="shared" si="40"/>
        <v>0</v>
      </c>
      <c r="RO78" s="1209">
        <f t="shared" si="40"/>
        <v>0</v>
      </c>
      <c r="RP78" s="1209">
        <f t="shared" si="40"/>
        <v>0</v>
      </c>
      <c r="RQ78" s="1209">
        <f t="shared" si="40"/>
        <v>0</v>
      </c>
      <c r="RR78" s="1209">
        <f t="shared" si="40"/>
        <v>0</v>
      </c>
      <c r="RS78" s="1209">
        <f t="shared" si="40"/>
        <v>0</v>
      </c>
      <c r="RT78" s="1209">
        <f t="shared" si="40"/>
        <v>0</v>
      </c>
      <c r="RU78" s="1209">
        <f t="shared" si="40"/>
        <v>0</v>
      </c>
      <c r="RV78" s="1209">
        <f t="shared" si="40"/>
        <v>0</v>
      </c>
      <c r="RW78" s="1209">
        <f t="shared" si="40"/>
        <v>0</v>
      </c>
      <c r="RX78" s="1209">
        <f t="shared" si="40"/>
        <v>0</v>
      </c>
      <c r="RY78" s="1209">
        <f t="shared" si="40"/>
        <v>0</v>
      </c>
      <c r="RZ78" s="1209">
        <f t="shared" si="40"/>
        <v>0</v>
      </c>
      <c r="SA78" s="1209">
        <f t="shared" si="40"/>
        <v>0</v>
      </c>
      <c r="SB78" s="1209">
        <f t="shared" si="40"/>
        <v>0</v>
      </c>
      <c r="SC78" s="1209">
        <f t="shared" si="40"/>
        <v>0</v>
      </c>
      <c r="SD78" s="1209">
        <f t="shared" si="40"/>
        <v>0</v>
      </c>
      <c r="SE78" s="1209">
        <f t="shared" si="40"/>
        <v>0</v>
      </c>
      <c r="SF78" s="1209">
        <f t="shared" si="40"/>
        <v>0</v>
      </c>
      <c r="SG78" s="1209">
        <f t="shared" si="40"/>
        <v>0</v>
      </c>
      <c r="SH78" s="1209">
        <f t="shared" si="40"/>
        <v>0</v>
      </c>
      <c r="SI78" s="1209">
        <f t="shared" si="40"/>
        <v>0</v>
      </c>
      <c r="SJ78" s="1209">
        <f t="shared" si="40"/>
        <v>0</v>
      </c>
      <c r="SK78" s="1209">
        <f t="shared" si="40"/>
        <v>0</v>
      </c>
      <c r="SL78" s="1209">
        <f t="shared" si="40"/>
        <v>0</v>
      </c>
      <c r="SM78" s="1209">
        <f t="shared" si="40"/>
        <v>0</v>
      </c>
      <c r="SN78" s="1209">
        <f t="shared" si="40"/>
        <v>0</v>
      </c>
      <c r="SO78" s="1209">
        <f t="shared" si="40"/>
        <v>0</v>
      </c>
      <c r="SP78" s="1209">
        <f t="shared" si="40"/>
        <v>0</v>
      </c>
      <c r="SQ78" s="1209">
        <f t="shared" si="40"/>
        <v>0</v>
      </c>
      <c r="SR78" s="1209">
        <f t="shared" si="40"/>
        <v>0</v>
      </c>
      <c r="SS78" s="1209">
        <f t="shared" si="40"/>
        <v>0</v>
      </c>
      <c r="ST78" s="1209">
        <f t="shared" si="40"/>
        <v>0</v>
      </c>
      <c r="SU78" s="1209">
        <f t="shared" si="40"/>
        <v>0</v>
      </c>
      <c r="SV78" s="1209">
        <f t="shared" ref="SV78:VG78" si="41">SUM(SV76:SV77)</f>
        <v>0</v>
      </c>
      <c r="SW78" s="1209">
        <f t="shared" si="41"/>
        <v>0</v>
      </c>
      <c r="SX78" s="1209">
        <f t="shared" si="41"/>
        <v>0</v>
      </c>
      <c r="SY78" s="1209">
        <f t="shared" si="41"/>
        <v>0</v>
      </c>
      <c r="SZ78" s="1209">
        <f t="shared" si="41"/>
        <v>0</v>
      </c>
      <c r="TA78" s="1209">
        <f t="shared" si="41"/>
        <v>0</v>
      </c>
      <c r="TB78" s="1209">
        <f t="shared" si="41"/>
        <v>0</v>
      </c>
      <c r="TC78" s="1209">
        <f t="shared" si="41"/>
        <v>0</v>
      </c>
      <c r="TD78" s="1209">
        <f t="shared" si="41"/>
        <v>0</v>
      </c>
      <c r="TE78" s="1209">
        <f t="shared" si="41"/>
        <v>0</v>
      </c>
      <c r="TF78" s="1209">
        <f t="shared" si="41"/>
        <v>0</v>
      </c>
      <c r="TG78" s="1209">
        <f t="shared" si="41"/>
        <v>0</v>
      </c>
      <c r="TH78" s="1209">
        <f t="shared" si="41"/>
        <v>0</v>
      </c>
      <c r="TI78" s="1209">
        <f t="shared" si="41"/>
        <v>0</v>
      </c>
      <c r="TJ78" s="1209">
        <f t="shared" si="41"/>
        <v>0</v>
      </c>
      <c r="TK78" s="1209">
        <f t="shared" si="41"/>
        <v>0</v>
      </c>
      <c r="TL78" s="1209">
        <f t="shared" si="41"/>
        <v>0</v>
      </c>
      <c r="TM78" s="1209">
        <f t="shared" si="41"/>
        <v>0</v>
      </c>
      <c r="TN78" s="1209">
        <f t="shared" si="41"/>
        <v>0</v>
      </c>
      <c r="TO78" s="1209">
        <f t="shared" si="41"/>
        <v>0</v>
      </c>
      <c r="TP78" s="1209">
        <f t="shared" si="41"/>
        <v>0</v>
      </c>
      <c r="TQ78" s="1209">
        <f t="shared" si="41"/>
        <v>0</v>
      </c>
      <c r="TR78" s="1209">
        <f t="shared" si="41"/>
        <v>0</v>
      </c>
      <c r="TS78" s="1209">
        <f t="shared" si="41"/>
        <v>0</v>
      </c>
      <c r="TT78" s="1209">
        <f t="shared" si="41"/>
        <v>0</v>
      </c>
      <c r="TU78" s="1209">
        <f t="shared" si="41"/>
        <v>0</v>
      </c>
      <c r="TV78" s="1209">
        <f t="shared" si="41"/>
        <v>0</v>
      </c>
      <c r="TW78" s="1209">
        <f t="shared" si="41"/>
        <v>0</v>
      </c>
      <c r="TX78" s="1209">
        <f t="shared" si="41"/>
        <v>0</v>
      </c>
      <c r="TY78" s="1209">
        <f t="shared" si="41"/>
        <v>0</v>
      </c>
      <c r="TZ78" s="1209">
        <f t="shared" si="41"/>
        <v>0</v>
      </c>
      <c r="UA78" s="1209">
        <f t="shared" si="41"/>
        <v>0</v>
      </c>
      <c r="UB78" s="1209">
        <f t="shared" si="41"/>
        <v>0</v>
      </c>
      <c r="UC78" s="1209">
        <f t="shared" si="41"/>
        <v>0</v>
      </c>
      <c r="UD78" s="1209">
        <f t="shared" si="41"/>
        <v>0</v>
      </c>
      <c r="UE78" s="1209">
        <f t="shared" si="41"/>
        <v>0</v>
      </c>
      <c r="UF78" s="1209">
        <f t="shared" si="41"/>
        <v>0</v>
      </c>
      <c r="UG78" s="1209">
        <f t="shared" si="41"/>
        <v>0</v>
      </c>
      <c r="UH78" s="1209">
        <f t="shared" si="41"/>
        <v>0</v>
      </c>
      <c r="UI78" s="1209">
        <f t="shared" si="41"/>
        <v>0</v>
      </c>
      <c r="UJ78" s="1209">
        <f t="shared" si="41"/>
        <v>0</v>
      </c>
      <c r="UK78" s="1209">
        <f t="shared" si="41"/>
        <v>0</v>
      </c>
      <c r="UL78" s="1209">
        <f t="shared" si="41"/>
        <v>0</v>
      </c>
      <c r="UM78" s="1209">
        <f t="shared" si="41"/>
        <v>0</v>
      </c>
      <c r="UN78" s="1209">
        <f t="shared" si="41"/>
        <v>0</v>
      </c>
      <c r="UO78" s="1209">
        <f t="shared" si="41"/>
        <v>0</v>
      </c>
      <c r="UP78" s="1209">
        <f t="shared" si="41"/>
        <v>0</v>
      </c>
      <c r="UQ78" s="1209">
        <f t="shared" si="41"/>
        <v>0</v>
      </c>
      <c r="UR78" s="1209">
        <f t="shared" si="41"/>
        <v>0</v>
      </c>
      <c r="US78" s="1209">
        <f t="shared" si="41"/>
        <v>0</v>
      </c>
      <c r="UT78" s="1209">
        <f t="shared" si="41"/>
        <v>0</v>
      </c>
      <c r="UU78" s="1209">
        <f t="shared" si="41"/>
        <v>0</v>
      </c>
      <c r="UV78" s="1209">
        <f t="shared" si="41"/>
        <v>0</v>
      </c>
      <c r="UW78" s="1209">
        <f t="shared" si="41"/>
        <v>0</v>
      </c>
      <c r="UX78" s="1209">
        <f t="shared" si="41"/>
        <v>0</v>
      </c>
      <c r="UY78" s="1209">
        <f t="shared" si="41"/>
        <v>0</v>
      </c>
      <c r="UZ78" s="1209">
        <f t="shared" si="41"/>
        <v>0</v>
      </c>
      <c r="VA78" s="1209">
        <f t="shared" si="41"/>
        <v>0</v>
      </c>
      <c r="VB78" s="1209">
        <f t="shared" si="41"/>
        <v>0</v>
      </c>
      <c r="VC78" s="1209">
        <f t="shared" si="41"/>
        <v>0</v>
      </c>
      <c r="VD78" s="1209">
        <f t="shared" si="41"/>
        <v>0</v>
      </c>
      <c r="VE78" s="1209">
        <f t="shared" si="41"/>
        <v>0</v>
      </c>
      <c r="VF78" s="1209">
        <f t="shared" si="41"/>
        <v>0</v>
      </c>
      <c r="VG78" s="1209">
        <f t="shared" si="41"/>
        <v>0</v>
      </c>
      <c r="VH78" s="1209">
        <f t="shared" ref="VH78:XS78" si="42">SUM(VH76:VH77)</f>
        <v>0</v>
      </c>
      <c r="VI78" s="1209">
        <f t="shared" si="42"/>
        <v>0</v>
      </c>
      <c r="VJ78" s="1209">
        <f t="shared" si="42"/>
        <v>0</v>
      </c>
      <c r="VK78" s="1209">
        <f t="shared" si="42"/>
        <v>0</v>
      </c>
      <c r="VL78" s="1209">
        <f t="shared" si="42"/>
        <v>0</v>
      </c>
      <c r="VM78" s="1209">
        <f t="shared" si="42"/>
        <v>0</v>
      </c>
      <c r="VN78" s="1209">
        <f t="shared" si="42"/>
        <v>0</v>
      </c>
      <c r="VO78" s="1209">
        <f t="shared" si="42"/>
        <v>0</v>
      </c>
      <c r="VP78" s="1209">
        <f t="shared" si="42"/>
        <v>0</v>
      </c>
      <c r="VQ78" s="1209">
        <f t="shared" si="42"/>
        <v>0</v>
      </c>
      <c r="VR78" s="1209">
        <f t="shared" si="42"/>
        <v>0</v>
      </c>
      <c r="VS78" s="1209">
        <f t="shared" si="42"/>
        <v>0</v>
      </c>
      <c r="VT78" s="1209">
        <f t="shared" si="42"/>
        <v>0</v>
      </c>
      <c r="VU78" s="1209">
        <f t="shared" si="42"/>
        <v>0</v>
      </c>
      <c r="VV78" s="1209">
        <f t="shared" si="42"/>
        <v>0</v>
      </c>
      <c r="VW78" s="1209">
        <f t="shared" si="42"/>
        <v>0</v>
      </c>
      <c r="VX78" s="1209">
        <f t="shared" si="42"/>
        <v>0</v>
      </c>
      <c r="VY78" s="1209">
        <f t="shared" si="42"/>
        <v>0</v>
      </c>
      <c r="VZ78" s="1209">
        <f t="shared" si="42"/>
        <v>0</v>
      </c>
      <c r="WA78" s="1209">
        <f t="shared" si="42"/>
        <v>0</v>
      </c>
      <c r="WB78" s="1209">
        <f t="shared" si="42"/>
        <v>0</v>
      </c>
      <c r="WC78" s="1209">
        <f t="shared" si="42"/>
        <v>0</v>
      </c>
      <c r="WD78" s="1209">
        <f t="shared" si="42"/>
        <v>0</v>
      </c>
      <c r="WE78" s="1209">
        <f t="shared" si="42"/>
        <v>0</v>
      </c>
      <c r="WF78" s="1209">
        <f t="shared" si="42"/>
        <v>0</v>
      </c>
      <c r="WG78" s="1209">
        <f t="shared" si="42"/>
        <v>0</v>
      </c>
      <c r="WH78" s="1209">
        <f t="shared" si="42"/>
        <v>0</v>
      </c>
      <c r="WI78" s="1209">
        <f t="shared" si="42"/>
        <v>0</v>
      </c>
      <c r="WJ78" s="1209">
        <f t="shared" si="42"/>
        <v>0</v>
      </c>
      <c r="WK78" s="1209">
        <f t="shared" si="42"/>
        <v>0</v>
      </c>
      <c r="WL78" s="1209">
        <f t="shared" si="42"/>
        <v>0</v>
      </c>
      <c r="WM78" s="1209">
        <f t="shared" si="42"/>
        <v>0</v>
      </c>
      <c r="WN78" s="1209">
        <f t="shared" si="42"/>
        <v>0</v>
      </c>
      <c r="WO78" s="1209">
        <f t="shared" si="42"/>
        <v>0</v>
      </c>
      <c r="WP78" s="1209">
        <f t="shared" si="42"/>
        <v>0</v>
      </c>
      <c r="WQ78" s="1209">
        <f t="shared" si="42"/>
        <v>0</v>
      </c>
      <c r="WR78" s="1209">
        <f t="shared" si="42"/>
        <v>0</v>
      </c>
      <c r="WS78" s="1209">
        <f t="shared" si="42"/>
        <v>0</v>
      </c>
      <c r="WT78" s="1209">
        <f t="shared" si="42"/>
        <v>0</v>
      </c>
      <c r="WU78" s="1209">
        <f t="shared" si="42"/>
        <v>0</v>
      </c>
      <c r="WV78" s="1209">
        <f t="shared" si="42"/>
        <v>0</v>
      </c>
      <c r="WW78" s="1209">
        <f t="shared" si="42"/>
        <v>0</v>
      </c>
      <c r="WX78" s="1209">
        <f t="shared" si="42"/>
        <v>0</v>
      </c>
      <c r="WY78" s="1209">
        <f t="shared" si="42"/>
        <v>0</v>
      </c>
      <c r="WZ78" s="1209">
        <f t="shared" si="42"/>
        <v>0</v>
      </c>
      <c r="XA78" s="1209">
        <f t="shared" si="42"/>
        <v>0</v>
      </c>
      <c r="XB78" s="1209">
        <f t="shared" si="42"/>
        <v>0</v>
      </c>
      <c r="XC78" s="1209">
        <f t="shared" si="42"/>
        <v>0</v>
      </c>
      <c r="XD78" s="1209">
        <f t="shared" si="42"/>
        <v>0</v>
      </c>
      <c r="XE78" s="1209">
        <f t="shared" si="42"/>
        <v>0</v>
      </c>
      <c r="XF78" s="1209">
        <f t="shared" si="42"/>
        <v>0</v>
      </c>
      <c r="XG78" s="1209">
        <f t="shared" si="42"/>
        <v>0</v>
      </c>
      <c r="XH78" s="1209">
        <f t="shared" si="42"/>
        <v>0</v>
      </c>
      <c r="XI78" s="1209">
        <f t="shared" si="42"/>
        <v>0</v>
      </c>
      <c r="XJ78" s="1209">
        <f t="shared" si="42"/>
        <v>0</v>
      </c>
      <c r="XK78" s="1209">
        <f t="shared" si="42"/>
        <v>0</v>
      </c>
      <c r="XL78" s="1209">
        <f t="shared" si="42"/>
        <v>0</v>
      </c>
      <c r="XM78" s="1209">
        <f t="shared" si="42"/>
        <v>0</v>
      </c>
      <c r="XN78" s="1209">
        <f t="shared" si="42"/>
        <v>0</v>
      </c>
      <c r="XO78" s="1209">
        <f t="shared" si="42"/>
        <v>0</v>
      </c>
      <c r="XP78" s="1209">
        <f t="shared" si="42"/>
        <v>0</v>
      </c>
      <c r="XQ78" s="1209">
        <f t="shared" si="42"/>
        <v>0</v>
      </c>
      <c r="XR78" s="1209">
        <f t="shared" si="42"/>
        <v>0</v>
      </c>
      <c r="XS78" s="1209">
        <f t="shared" si="42"/>
        <v>0</v>
      </c>
      <c r="XT78" s="1209">
        <f t="shared" ref="XT78:AAE78" si="43">SUM(XT76:XT77)</f>
        <v>0</v>
      </c>
      <c r="XU78" s="1209">
        <f t="shared" si="43"/>
        <v>0</v>
      </c>
      <c r="XV78" s="1209">
        <f t="shared" si="43"/>
        <v>0</v>
      </c>
      <c r="XW78" s="1209">
        <f t="shared" si="43"/>
        <v>0</v>
      </c>
      <c r="XX78" s="1209">
        <f t="shared" si="43"/>
        <v>0</v>
      </c>
      <c r="XY78" s="1209">
        <f t="shared" si="43"/>
        <v>0</v>
      </c>
      <c r="XZ78" s="1209">
        <f t="shared" si="43"/>
        <v>0</v>
      </c>
      <c r="YA78" s="1209">
        <f t="shared" si="43"/>
        <v>0</v>
      </c>
      <c r="YB78" s="1209">
        <f t="shared" si="43"/>
        <v>0</v>
      </c>
      <c r="YC78" s="1209">
        <f t="shared" si="43"/>
        <v>0</v>
      </c>
      <c r="YD78" s="1209">
        <f t="shared" si="43"/>
        <v>0</v>
      </c>
      <c r="YE78" s="1209">
        <f t="shared" si="43"/>
        <v>0</v>
      </c>
      <c r="YF78" s="1209">
        <f t="shared" si="43"/>
        <v>0</v>
      </c>
      <c r="YG78" s="1209">
        <f t="shared" si="43"/>
        <v>0</v>
      </c>
      <c r="YH78" s="1209">
        <f t="shared" si="43"/>
        <v>0</v>
      </c>
      <c r="YI78" s="1209">
        <f t="shared" si="43"/>
        <v>0</v>
      </c>
      <c r="YJ78" s="1209">
        <f t="shared" si="43"/>
        <v>0</v>
      </c>
      <c r="YK78" s="1209">
        <f t="shared" si="43"/>
        <v>0</v>
      </c>
      <c r="YL78" s="1209">
        <f t="shared" si="43"/>
        <v>0</v>
      </c>
      <c r="YM78" s="1209">
        <f t="shared" si="43"/>
        <v>0</v>
      </c>
      <c r="YN78" s="1209">
        <f t="shared" si="43"/>
        <v>0</v>
      </c>
      <c r="YO78" s="1209">
        <f t="shared" si="43"/>
        <v>0</v>
      </c>
      <c r="YP78" s="1209">
        <f t="shared" si="43"/>
        <v>0</v>
      </c>
      <c r="YQ78" s="1209">
        <f t="shared" si="43"/>
        <v>0</v>
      </c>
      <c r="YR78" s="1209">
        <f t="shared" si="43"/>
        <v>0</v>
      </c>
      <c r="YS78" s="1209">
        <f t="shared" si="43"/>
        <v>0</v>
      </c>
      <c r="YT78" s="1209">
        <f t="shared" si="43"/>
        <v>0</v>
      </c>
      <c r="YU78" s="1209">
        <f t="shared" si="43"/>
        <v>0</v>
      </c>
      <c r="YV78" s="1209">
        <f t="shared" si="43"/>
        <v>0</v>
      </c>
      <c r="YW78" s="1209">
        <f t="shared" si="43"/>
        <v>0</v>
      </c>
      <c r="YX78" s="1209">
        <f t="shared" si="43"/>
        <v>0</v>
      </c>
      <c r="YY78" s="1209">
        <f t="shared" si="43"/>
        <v>0</v>
      </c>
      <c r="YZ78" s="1209">
        <f t="shared" si="43"/>
        <v>0</v>
      </c>
      <c r="ZA78" s="1209">
        <f t="shared" si="43"/>
        <v>0</v>
      </c>
      <c r="ZB78" s="1209">
        <f t="shared" si="43"/>
        <v>0</v>
      </c>
      <c r="ZC78" s="1209">
        <f t="shared" si="43"/>
        <v>0</v>
      </c>
      <c r="ZD78" s="1209">
        <f t="shared" si="43"/>
        <v>0</v>
      </c>
      <c r="ZE78" s="1209">
        <f t="shared" si="43"/>
        <v>0</v>
      </c>
      <c r="ZF78" s="1209">
        <f t="shared" si="43"/>
        <v>0</v>
      </c>
      <c r="ZG78" s="1209">
        <f t="shared" si="43"/>
        <v>0</v>
      </c>
      <c r="ZH78" s="1209">
        <f t="shared" si="43"/>
        <v>0</v>
      </c>
      <c r="ZI78" s="1209">
        <f t="shared" si="43"/>
        <v>0</v>
      </c>
      <c r="ZJ78" s="1209">
        <f t="shared" si="43"/>
        <v>0</v>
      </c>
      <c r="ZK78" s="1209">
        <f t="shared" si="43"/>
        <v>0</v>
      </c>
      <c r="ZL78" s="1209">
        <f t="shared" si="43"/>
        <v>0</v>
      </c>
      <c r="ZM78" s="1209">
        <f t="shared" si="43"/>
        <v>0</v>
      </c>
      <c r="ZN78" s="1209">
        <f t="shared" si="43"/>
        <v>0</v>
      </c>
      <c r="ZO78" s="1209">
        <f t="shared" si="43"/>
        <v>0</v>
      </c>
      <c r="ZP78" s="1209">
        <f t="shared" si="43"/>
        <v>0</v>
      </c>
      <c r="ZQ78" s="1209">
        <f t="shared" si="43"/>
        <v>0</v>
      </c>
      <c r="ZR78" s="1209">
        <f t="shared" si="43"/>
        <v>0</v>
      </c>
      <c r="ZS78" s="1209">
        <f t="shared" si="43"/>
        <v>0</v>
      </c>
      <c r="ZT78" s="1209">
        <f t="shared" si="43"/>
        <v>0</v>
      </c>
      <c r="ZU78" s="1209">
        <f t="shared" si="43"/>
        <v>0</v>
      </c>
      <c r="ZV78" s="1209">
        <f t="shared" si="43"/>
        <v>0</v>
      </c>
      <c r="ZW78" s="1209">
        <f t="shared" si="43"/>
        <v>0</v>
      </c>
      <c r="ZX78" s="1209">
        <f t="shared" si="43"/>
        <v>0</v>
      </c>
      <c r="ZY78" s="1209">
        <f t="shared" si="43"/>
        <v>0</v>
      </c>
      <c r="ZZ78" s="1209">
        <f t="shared" si="43"/>
        <v>0</v>
      </c>
      <c r="AAA78" s="1209">
        <f t="shared" si="43"/>
        <v>0</v>
      </c>
      <c r="AAB78" s="1209">
        <f t="shared" si="43"/>
        <v>0</v>
      </c>
      <c r="AAC78" s="1209">
        <f t="shared" si="43"/>
        <v>0</v>
      </c>
      <c r="AAD78" s="1209">
        <f t="shared" si="43"/>
        <v>0</v>
      </c>
      <c r="AAE78" s="1209">
        <f t="shared" si="43"/>
        <v>0</v>
      </c>
      <c r="AAF78" s="1209">
        <f t="shared" ref="AAF78:ACQ78" si="44">SUM(AAF76:AAF77)</f>
        <v>0</v>
      </c>
      <c r="AAG78" s="1209">
        <f t="shared" si="44"/>
        <v>0</v>
      </c>
      <c r="AAH78" s="1209">
        <f t="shared" si="44"/>
        <v>0</v>
      </c>
      <c r="AAI78" s="1209">
        <f t="shared" si="44"/>
        <v>0</v>
      </c>
      <c r="AAJ78" s="1209">
        <f t="shared" si="44"/>
        <v>0</v>
      </c>
      <c r="AAK78" s="1209">
        <f t="shared" si="44"/>
        <v>0</v>
      </c>
      <c r="AAL78" s="1209">
        <f t="shared" si="44"/>
        <v>0</v>
      </c>
      <c r="AAM78" s="1209">
        <f t="shared" si="44"/>
        <v>0</v>
      </c>
      <c r="AAN78" s="1209">
        <f t="shared" si="44"/>
        <v>0</v>
      </c>
      <c r="AAO78" s="1209">
        <f t="shared" si="44"/>
        <v>0</v>
      </c>
      <c r="AAP78" s="1209">
        <f t="shared" si="44"/>
        <v>0</v>
      </c>
      <c r="AAQ78" s="1209">
        <f t="shared" si="44"/>
        <v>0</v>
      </c>
      <c r="AAR78" s="1209">
        <f t="shared" si="44"/>
        <v>0</v>
      </c>
      <c r="AAS78" s="1209">
        <f t="shared" si="44"/>
        <v>0</v>
      </c>
      <c r="AAT78" s="1209">
        <f t="shared" si="44"/>
        <v>0</v>
      </c>
      <c r="AAU78" s="1209">
        <f t="shared" si="44"/>
        <v>0</v>
      </c>
      <c r="AAV78" s="1209">
        <f t="shared" si="44"/>
        <v>0</v>
      </c>
      <c r="AAW78" s="1209">
        <f t="shared" si="44"/>
        <v>0</v>
      </c>
      <c r="AAX78" s="1209">
        <f t="shared" si="44"/>
        <v>0</v>
      </c>
      <c r="AAY78" s="1209">
        <f t="shared" si="44"/>
        <v>0</v>
      </c>
      <c r="AAZ78" s="1209">
        <f t="shared" si="44"/>
        <v>0</v>
      </c>
      <c r="ABA78" s="1209">
        <f t="shared" si="44"/>
        <v>0</v>
      </c>
      <c r="ABB78" s="1209">
        <f t="shared" si="44"/>
        <v>0</v>
      </c>
      <c r="ABC78" s="1209">
        <f t="shared" si="44"/>
        <v>0</v>
      </c>
      <c r="ABD78" s="1209">
        <f t="shared" si="44"/>
        <v>0</v>
      </c>
      <c r="ABE78" s="1209">
        <f t="shared" si="44"/>
        <v>0</v>
      </c>
      <c r="ABF78" s="1209">
        <f t="shared" si="44"/>
        <v>0</v>
      </c>
      <c r="ABG78" s="1209">
        <f t="shared" si="44"/>
        <v>0</v>
      </c>
      <c r="ABH78" s="1209">
        <f t="shared" si="44"/>
        <v>0</v>
      </c>
      <c r="ABI78" s="1209">
        <f t="shared" si="44"/>
        <v>0</v>
      </c>
      <c r="ABJ78" s="1209">
        <f t="shared" si="44"/>
        <v>0</v>
      </c>
      <c r="ABK78" s="1209">
        <f t="shared" si="44"/>
        <v>0</v>
      </c>
      <c r="ABL78" s="1209">
        <f t="shared" si="44"/>
        <v>0</v>
      </c>
      <c r="ABM78" s="1209">
        <f t="shared" si="44"/>
        <v>0</v>
      </c>
      <c r="ABN78" s="1209">
        <f t="shared" si="44"/>
        <v>0</v>
      </c>
      <c r="ABO78" s="1209">
        <f t="shared" si="44"/>
        <v>0</v>
      </c>
      <c r="ABP78" s="1209">
        <f t="shared" si="44"/>
        <v>0</v>
      </c>
      <c r="ABQ78" s="1209">
        <f t="shared" si="44"/>
        <v>0</v>
      </c>
      <c r="ABR78" s="1209">
        <f t="shared" si="44"/>
        <v>0</v>
      </c>
      <c r="ABS78" s="1209">
        <f t="shared" si="44"/>
        <v>0</v>
      </c>
      <c r="ABT78" s="1209">
        <f t="shared" si="44"/>
        <v>0</v>
      </c>
      <c r="ABU78" s="1209">
        <f t="shared" si="44"/>
        <v>0</v>
      </c>
      <c r="ABV78" s="1209">
        <f t="shared" si="44"/>
        <v>0</v>
      </c>
      <c r="ABW78" s="1209">
        <f t="shared" si="44"/>
        <v>0</v>
      </c>
      <c r="ABX78" s="1209">
        <f t="shared" si="44"/>
        <v>0</v>
      </c>
      <c r="ABY78" s="1209">
        <f t="shared" si="44"/>
        <v>0</v>
      </c>
      <c r="ABZ78" s="1209">
        <f t="shared" si="44"/>
        <v>0</v>
      </c>
      <c r="ACA78" s="1209">
        <f t="shared" si="44"/>
        <v>0</v>
      </c>
      <c r="ACB78" s="1209">
        <f t="shared" si="44"/>
        <v>0</v>
      </c>
      <c r="ACC78" s="1209">
        <f t="shared" si="44"/>
        <v>0</v>
      </c>
      <c r="ACD78" s="1209">
        <f t="shared" si="44"/>
        <v>0</v>
      </c>
      <c r="ACE78" s="1209">
        <f t="shared" si="44"/>
        <v>0</v>
      </c>
      <c r="ACF78" s="1209">
        <f t="shared" si="44"/>
        <v>0</v>
      </c>
      <c r="ACG78" s="1209">
        <f t="shared" si="44"/>
        <v>0</v>
      </c>
      <c r="ACH78" s="1209">
        <f t="shared" si="44"/>
        <v>0</v>
      </c>
      <c r="ACI78" s="1209">
        <f t="shared" si="44"/>
        <v>0</v>
      </c>
      <c r="ACJ78" s="1209">
        <f t="shared" si="44"/>
        <v>0</v>
      </c>
      <c r="ACK78" s="1209">
        <f t="shared" si="44"/>
        <v>0</v>
      </c>
      <c r="ACL78" s="1209">
        <f t="shared" si="44"/>
        <v>0</v>
      </c>
      <c r="ACM78" s="1209">
        <f t="shared" si="44"/>
        <v>0</v>
      </c>
      <c r="ACN78" s="1209">
        <f t="shared" si="44"/>
        <v>0</v>
      </c>
      <c r="ACO78" s="1209">
        <f t="shared" si="44"/>
        <v>0</v>
      </c>
      <c r="ACP78" s="1209">
        <f t="shared" si="44"/>
        <v>0</v>
      </c>
      <c r="ACQ78" s="1209">
        <f t="shared" si="44"/>
        <v>0</v>
      </c>
      <c r="ACR78" s="1209">
        <f t="shared" ref="ACR78:AFC78" si="45">SUM(ACR76:ACR77)</f>
        <v>0</v>
      </c>
      <c r="ACS78" s="1209">
        <f t="shared" si="45"/>
        <v>0</v>
      </c>
      <c r="ACT78" s="1209">
        <f t="shared" si="45"/>
        <v>0</v>
      </c>
      <c r="ACU78" s="1209">
        <f t="shared" si="45"/>
        <v>0</v>
      </c>
      <c r="ACV78" s="1209">
        <f t="shared" si="45"/>
        <v>0</v>
      </c>
      <c r="ACW78" s="1209">
        <f t="shared" si="45"/>
        <v>0</v>
      </c>
      <c r="ACX78" s="1209">
        <f t="shared" si="45"/>
        <v>0</v>
      </c>
      <c r="ACY78" s="1209">
        <f t="shared" si="45"/>
        <v>0</v>
      </c>
      <c r="ACZ78" s="1209">
        <f t="shared" si="45"/>
        <v>0</v>
      </c>
      <c r="ADA78" s="1209">
        <f t="shared" si="45"/>
        <v>0</v>
      </c>
      <c r="ADB78" s="1209">
        <f t="shared" si="45"/>
        <v>0</v>
      </c>
      <c r="ADC78" s="1209">
        <f t="shared" si="45"/>
        <v>0</v>
      </c>
      <c r="ADD78" s="1209">
        <f t="shared" si="45"/>
        <v>0</v>
      </c>
      <c r="ADE78" s="1209">
        <f t="shared" si="45"/>
        <v>0</v>
      </c>
      <c r="ADF78" s="1209">
        <f t="shared" si="45"/>
        <v>0</v>
      </c>
      <c r="ADG78" s="1209">
        <f t="shared" si="45"/>
        <v>0</v>
      </c>
      <c r="ADH78" s="1209">
        <f t="shared" si="45"/>
        <v>0</v>
      </c>
      <c r="ADI78" s="1209">
        <f t="shared" si="45"/>
        <v>0</v>
      </c>
      <c r="ADJ78" s="1209">
        <f t="shared" si="45"/>
        <v>0</v>
      </c>
      <c r="ADK78" s="1209">
        <f t="shared" si="45"/>
        <v>0</v>
      </c>
      <c r="ADL78" s="1209">
        <f t="shared" si="45"/>
        <v>0</v>
      </c>
      <c r="ADM78" s="1209">
        <f t="shared" si="45"/>
        <v>0</v>
      </c>
      <c r="ADN78" s="1209">
        <f t="shared" si="45"/>
        <v>0</v>
      </c>
      <c r="ADO78" s="1209">
        <f t="shared" si="45"/>
        <v>0</v>
      </c>
      <c r="ADP78" s="1209">
        <f t="shared" si="45"/>
        <v>0</v>
      </c>
      <c r="ADQ78" s="1209">
        <f t="shared" si="45"/>
        <v>0</v>
      </c>
      <c r="ADR78" s="1209">
        <f t="shared" si="45"/>
        <v>0</v>
      </c>
      <c r="ADS78" s="1209">
        <f t="shared" si="45"/>
        <v>0</v>
      </c>
      <c r="ADT78" s="1209">
        <f t="shared" si="45"/>
        <v>0</v>
      </c>
      <c r="ADU78" s="1209">
        <f t="shared" si="45"/>
        <v>0</v>
      </c>
      <c r="ADV78" s="1209">
        <f t="shared" si="45"/>
        <v>0</v>
      </c>
      <c r="ADW78" s="1209">
        <f t="shared" si="45"/>
        <v>0</v>
      </c>
      <c r="ADX78" s="1209">
        <f t="shared" si="45"/>
        <v>0</v>
      </c>
      <c r="ADY78" s="1209">
        <f t="shared" si="45"/>
        <v>0</v>
      </c>
      <c r="ADZ78" s="1209">
        <f t="shared" si="45"/>
        <v>0</v>
      </c>
      <c r="AEA78" s="1209">
        <f t="shared" si="45"/>
        <v>0</v>
      </c>
      <c r="AEB78" s="1209">
        <f t="shared" si="45"/>
        <v>0</v>
      </c>
      <c r="AEC78" s="1209">
        <f t="shared" si="45"/>
        <v>0</v>
      </c>
      <c r="AED78" s="1209">
        <f t="shared" si="45"/>
        <v>0</v>
      </c>
      <c r="AEE78" s="1209">
        <f t="shared" si="45"/>
        <v>0</v>
      </c>
      <c r="AEF78" s="1209">
        <f t="shared" si="45"/>
        <v>0</v>
      </c>
      <c r="AEG78" s="1209">
        <f t="shared" si="45"/>
        <v>0</v>
      </c>
      <c r="AEH78" s="1209">
        <f t="shared" si="45"/>
        <v>0</v>
      </c>
      <c r="AEI78" s="1209">
        <f t="shared" si="45"/>
        <v>0</v>
      </c>
      <c r="AEJ78" s="1209">
        <f t="shared" si="45"/>
        <v>0</v>
      </c>
      <c r="AEK78" s="1209">
        <f t="shared" si="45"/>
        <v>0</v>
      </c>
      <c r="AEL78" s="1209">
        <f t="shared" si="45"/>
        <v>0</v>
      </c>
      <c r="AEM78" s="1209">
        <f t="shared" si="45"/>
        <v>0</v>
      </c>
      <c r="AEN78" s="1209">
        <f t="shared" si="45"/>
        <v>0</v>
      </c>
      <c r="AEO78" s="1209">
        <f t="shared" si="45"/>
        <v>0</v>
      </c>
      <c r="AEP78" s="1209">
        <f t="shared" si="45"/>
        <v>0</v>
      </c>
      <c r="AEQ78" s="1209">
        <f t="shared" si="45"/>
        <v>0</v>
      </c>
      <c r="AER78" s="1209">
        <f t="shared" si="45"/>
        <v>0</v>
      </c>
      <c r="AES78" s="1209">
        <f t="shared" si="45"/>
        <v>0</v>
      </c>
      <c r="AET78" s="1209">
        <f t="shared" si="45"/>
        <v>0</v>
      </c>
      <c r="AEU78" s="1209">
        <f t="shared" si="45"/>
        <v>0</v>
      </c>
      <c r="AEV78" s="1209">
        <f t="shared" si="45"/>
        <v>0</v>
      </c>
      <c r="AEW78" s="1209">
        <f t="shared" si="45"/>
        <v>0</v>
      </c>
      <c r="AEX78" s="1209">
        <f t="shared" si="45"/>
        <v>0</v>
      </c>
      <c r="AEY78" s="1209">
        <f t="shared" si="45"/>
        <v>0</v>
      </c>
      <c r="AEZ78" s="1209">
        <f t="shared" si="45"/>
        <v>0</v>
      </c>
      <c r="AFA78" s="1209">
        <f t="shared" si="45"/>
        <v>0</v>
      </c>
      <c r="AFB78" s="1209">
        <f t="shared" si="45"/>
        <v>0</v>
      </c>
      <c r="AFC78" s="1209">
        <f t="shared" si="45"/>
        <v>0</v>
      </c>
      <c r="AFD78" s="1209">
        <f t="shared" ref="AFD78:AHO78" si="46">SUM(AFD76:AFD77)</f>
        <v>0</v>
      </c>
      <c r="AFE78" s="1209">
        <f t="shared" si="46"/>
        <v>0</v>
      </c>
      <c r="AFF78" s="1209">
        <f t="shared" si="46"/>
        <v>0</v>
      </c>
      <c r="AFG78" s="1209">
        <f t="shared" si="46"/>
        <v>0</v>
      </c>
      <c r="AFH78" s="1209">
        <f t="shared" si="46"/>
        <v>0</v>
      </c>
      <c r="AFI78" s="1209">
        <f t="shared" si="46"/>
        <v>0</v>
      </c>
      <c r="AFJ78" s="1209">
        <f t="shared" si="46"/>
        <v>0</v>
      </c>
      <c r="AFK78" s="1209">
        <f t="shared" si="46"/>
        <v>0</v>
      </c>
      <c r="AFL78" s="1209">
        <f t="shared" si="46"/>
        <v>0</v>
      </c>
      <c r="AFM78" s="1209">
        <f t="shared" si="46"/>
        <v>0</v>
      </c>
      <c r="AFN78" s="1209">
        <f t="shared" si="46"/>
        <v>0</v>
      </c>
      <c r="AFO78" s="1209">
        <f t="shared" si="46"/>
        <v>0</v>
      </c>
      <c r="AFP78" s="1209">
        <f t="shared" si="46"/>
        <v>0</v>
      </c>
      <c r="AFQ78" s="1209">
        <f t="shared" si="46"/>
        <v>0</v>
      </c>
      <c r="AFR78" s="1209">
        <f t="shared" si="46"/>
        <v>0</v>
      </c>
      <c r="AFS78" s="1209">
        <f t="shared" si="46"/>
        <v>0</v>
      </c>
      <c r="AFT78" s="1209">
        <f t="shared" si="46"/>
        <v>0</v>
      </c>
      <c r="AFU78" s="1209">
        <f t="shared" si="46"/>
        <v>0</v>
      </c>
      <c r="AFV78" s="1209">
        <f t="shared" si="46"/>
        <v>0</v>
      </c>
      <c r="AFW78" s="1209">
        <f t="shared" si="46"/>
        <v>0</v>
      </c>
      <c r="AFX78" s="1209">
        <f t="shared" si="46"/>
        <v>0</v>
      </c>
      <c r="AFY78" s="1209">
        <f t="shared" si="46"/>
        <v>0</v>
      </c>
      <c r="AFZ78" s="1209">
        <f t="shared" si="46"/>
        <v>0</v>
      </c>
      <c r="AGA78" s="1209">
        <f t="shared" si="46"/>
        <v>0</v>
      </c>
      <c r="AGB78" s="1209">
        <f t="shared" si="46"/>
        <v>0</v>
      </c>
      <c r="AGC78" s="1209">
        <f t="shared" si="46"/>
        <v>0</v>
      </c>
      <c r="AGD78" s="1209">
        <f t="shared" si="46"/>
        <v>0</v>
      </c>
      <c r="AGE78" s="1209">
        <f t="shared" si="46"/>
        <v>0</v>
      </c>
      <c r="AGF78" s="1209">
        <f t="shared" si="46"/>
        <v>0</v>
      </c>
      <c r="AGG78" s="1209">
        <f t="shared" si="46"/>
        <v>0</v>
      </c>
      <c r="AGH78" s="1209">
        <f t="shared" si="46"/>
        <v>0</v>
      </c>
      <c r="AGI78" s="1209">
        <f t="shared" si="46"/>
        <v>0</v>
      </c>
      <c r="AGJ78" s="1209">
        <f t="shared" si="46"/>
        <v>0</v>
      </c>
      <c r="AGK78" s="1209">
        <f t="shared" si="46"/>
        <v>0</v>
      </c>
      <c r="AGL78" s="1209">
        <f t="shared" si="46"/>
        <v>0</v>
      </c>
      <c r="AGM78" s="1209">
        <f t="shared" si="46"/>
        <v>0</v>
      </c>
      <c r="AGN78" s="1209">
        <f t="shared" si="46"/>
        <v>0</v>
      </c>
      <c r="AGO78" s="1209">
        <f t="shared" si="46"/>
        <v>0</v>
      </c>
      <c r="AGP78" s="1209">
        <f t="shared" si="46"/>
        <v>0</v>
      </c>
      <c r="AGQ78" s="1209">
        <f t="shared" si="46"/>
        <v>0</v>
      </c>
      <c r="AGR78" s="1209">
        <f t="shared" si="46"/>
        <v>0</v>
      </c>
      <c r="AGS78" s="1209">
        <f t="shared" si="46"/>
        <v>0</v>
      </c>
      <c r="AGT78" s="1209">
        <f t="shared" si="46"/>
        <v>0</v>
      </c>
      <c r="AGU78" s="1209">
        <f t="shared" si="46"/>
        <v>0</v>
      </c>
      <c r="AGV78" s="1209">
        <f t="shared" si="46"/>
        <v>0</v>
      </c>
      <c r="AGW78" s="1209">
        <f t="shared" si="46"/>
        <v>0</v>
      </c>
      <c r="AGX78" s="1209">
        <f t="shared" si="46"/>
        <v>0</v>
      </c>
      <c r="AGY78" s="1209">
        <f t="shared" si="46"/>
        <v>0</v>
      </c>
      <c r="AGZ78" s="1209">
        <f t="shared" si="46"/>
        <v>0</v>
      </c>
      <c r="AHA78" s="1209">
        <f t="shared" si="46"/>
        <v>0</v>
      </c>
      <c r="AHB78" s="1209">
        <f t="shared" si="46"/>
        <v>0</v>
      </c>
      <c r="AHC78" s="1209">
        <f t="shared" si="46"/>
        <v>0</v>
      </c>
      <c r="AHD78" s="1209">
        <f t="shared" si="46"/>
        <v>0</v>
      </c>
      <c r="AHE78" s="1209">
        <f t="shared" si="46"/>
        <v>0</v>
      </c>
      <c r="AHF78" s="1209">
        <f t="shared" si="46"/>
        <v>0</v>
      </c>
      <c r="AHG78" s="1209">
        <f t="shared" si="46"/>
        <v>0</v>
      </c>
      <c r="AHH78" s="1209">
        <f t="shared" si="46"/>
        <v>0</v>
      </c>
      <c r="AHI78" s="1209">
        <f t="shared" si="46"/>
        <v>0</v>
      </c>
      <c r="AHJ78" s="1209">
        <f t="shared" si="46"/>
        <v>0</v>
      </c>
      <c r="AHK78" s="1209">
        <f t="shared" si="46"/>
        <v>0</v>
      </c>
      <c r="AHL78" s="1209">
        <f t="shared" si="46"/>
        <v>0</v>
      </c>
      <c r="AHM78" s="1209">
        <f t="shared" si="46"/>
        <v>0</v>
      </c>
      <c r="AHN78" s="1209">
        <f t="shared" si="46"/>
        <v>0</v>
      </c>
      <c r="AHO78" s="1209">
        <f t="shared" si="46"/>
        <v>0</v>
      </c>
      <c r="AHP78" s="1209">
        <f t="shared" ref="AHP78:AKA78" si="47">SUM(AHP76:AHP77)</f>
        <v>0</v>
      </c>
      <c r="AHQ78" s="1209">
        <f t="shared" si="47"/>
        <v>0</v>
      </c>
      <c r="AHR78" s="1209">
        <f t="shared" si="47"/>
        <v>0</v>
      </c>
      <c r="AHS78" s="1209">
        <f t="shared" si="47"/>
        <v>0</v>
      </c>
      <c r="AHT78" s="1209">
        <f t="shared" si="47"/>
        <v>0</v>
      </c>
      <c r="AHU78" s="1209">
        <f t="shared" si="47"/>
        <v>0</v>
      </c>
      <c r="AHV78" s="1209">
        <f t="shared" si="47"/>
        <v>0</v>
      </c>
      <c r="AHW78" s="1209">
        <f t="shared" si="47"/>
        <v>0</v>
      </c>
      <c r="AHX78" s="1209">
        <f t="shared" si="47"/>
        <v>0</v>
      </c>
      <c r="AHY78" s="1209">
        <f t="shared" si="47"/>
        <v>0</v>
      </c>
      <c r="AHZ78" s="1209">
        <f t="shared" si="47"/>
        <v>0</v>
      </c>
      <c r="AIA78" s="1209">
        <f t="shared" si="47"/>
        <v>0</v>
      </c>
      <c r="AIB78" s="1209">
        <f t="shared" si="47"/>
        <v>0</v>
      </c>
      <c r="AIC78" s="1209">
        <f t="shared" si="47"/>
        <v>0</v>
      </c>
      <c r="AID78" s="1209">
        <f t="shared" si="47"/>
        <v>0</v>
      </c>
      <c r="AIE78" s="1209">
        <f t="shared" si="47"/>
        <v>0</v>
      </c>
      <c r="AIF78" s="1209">
        <f t="shared" si="47"/>
        <v>0</v>
      </c>
      <c r="AIG78" s="1209">
        <f t="shared" si="47"/>
        <v>0</v>
      </c>
      <c r="AIH78" s="1209">
        <f t="shared" si="47"/>
        <v>0</v>
      </c>
      <c r="AII78" s="1209">
        <f t="shared" si="47"/>
        <v>0</v>
      </c>
      <c r="AIJ78" s="1209">
        <f t="shared" si="47"/>
        <v>0</v>
      </c>
      <c r="AIK78" s="1209">
        <f t="shared" si="47"/>
        <v>0</v>
      </c>
      <c r="AIL78" s="1209">
        <f t="shared" si="47"/>
        <v>0</v>
      </c>
      <c r="AIM78" s="1209">
        <f t="shared" si="47"/>
        <v>0</v>
      </c>
      <c r="AIN78" s="1209">
        <f t="shared" si="47"/>
        <v>0</v>
      </c>
      <c r="AIO78" s="1209">
        <f t="shared" si="47"/>
        <v>0</v>
      </c>
      <c r="AIP78" s="1209">
        <f t="shared" si="47"/>
        <v>0</v>
      </c>
      <c r="AIQ78" s="1209">
        <f t="shared" si="47"/>
        <v>0</v>
      </c>
      <c r="AIR78" s="1209">
        <f t="shared" si="47"/>
        <v>0</v>
      </c>
      <c r="AIS78" s="1209">
        <f t="shared" si="47"/>
        <v>0</v>
      </c>
      <c r="AIT78" s="1209">
        <f t="shared" si="47"/>
        <v>0</v>
      </c>
      <c r="AIU78" s="1209">
        <f t="shared" si="47"/>
        <v>0</v>
      </c>
      <c r="AIV78" s="1209">
        <f t="shared" si="47"/>
        <v>0</v>
      </c>
      <c r="AIW78" s="1209">
        <f t="shared" si="47"/>
        <v>0</v>
      </c>
      <c r="AIX78" s="1209">
        <f t="shared" si="47"/>
        <v>0</v>
      </c>
      <c r="AIY78" s="1209">
        <f t="shared" si="47"/>
        <v>0</v>
      </c>
      <c r="AIZ78" s="1209">
        <f t="shared" si="47"/>
        <v>0</v>
      </c>
      <c r="AJA78" s="1209">
        <f t="shared" si="47"/>
        <v>0</v>
      </c>
      <c r="AJB78" s="1209">
        <f t="shared" si="47"/>
        <v>0</v>
      </c>
      <c r="AJC78" s="1209">
        <f t="shared" si="47"/>
        <v>0</v>
      </c>
      <c r="AJD78" s="1209">
        <f t="shared" si="47"/>
        <v>0</v>
      </c>
      <c r="AJE78" s="1209">
        <f t="shared" si="47"/>
        <v>0</v>
      </c>
      <c r="AJF78" s="1209">
        <f t="shared" si="47"/>
        <v>0</v>
      </c>
      <c r="AJG78" s="1209">
        <f t="shared" si="47"/>
        <v>0</v>
      </c>
      <c r="AJH78" s="1209">
        <f t="shared" si="47"/>
        <v>0</v>
      </c>
      <c r="AJI78" s="1209">
        <f t="shared" si="47"/>
        <v>0</v>
      </c>
      <c r="AJJ78" s="1209">
        <f t="shared" si="47"/>
        <v>0</v>
      </c>
      <c r="AJK78" s="1209">
        <f t="shared" si="47"/>
        <v>0</v>
      </c>
      <c r="AJL78" s="1209">
        <f t="shared" si="47"/>
        <v>0</v>
      </c>
      <c r="AJM78" s="1209">
        <f t="shared" si="47"/>
        <v>0</v>
      </c>
      <c r="AJN78" s="1209">
        <f t="shared" si="47"/>
        <v>0</v>
      </c>
      <c r="AJO78" s="1209">
        <f t="shared" si="47"/>
        <v>0</v>
      </c>
      <c r="AJP78" s="1209">
        <f t="shared" si="47"/>
        <v>0</v>
      </c>
      <c r="AJQ78" s="1209">
        <f t="shared" si="47"/>
        <v>0</v>
      </c>
      <c r="AJR78" s="1209">
        <f t="shared" si="47"/>
        <v>0</v>
      </c>
      <c r="AJS78" s="1209">
        <f t="shared" si="47"/>
        <v>0</v>
      </c>
      <c r="AJT78" s="1209">
        <f t="shared" si="47"/>
        <v>0</v>
      </c>
      <c r="AJU78" s="1209">
        <f t="shared" si="47"/>
        <v>0</v>
      </c>
      <c r="AJV78" s="1209">
        <f t="shared" si="47"/>
        <v>0</v>
      </c>
      <c r="AJW78" s="1209">
        <f t="shared" si="47"/>
        <v>0</v>
      </c>
      <c r="AJX78" s="1209">
        <f t="shared" si="47"/>
        <v>0</v>
      </c>
      <c r="AJY78" s="1209">
        <f t="shared" si="47"/>
        <v>0</v>
      </c>
      <c r="AJZ78" s="1209">
        <f t="shared" si="47"/>
        <v>0</v>
      </c>
      <c r="AKA78" s="1209">
        <f t="shared" si="47"/>
        <v>0</v>
      </c>
      <c r="AKB78" s="1209">
        <f t="shared" ref="AKB78:AMM78" si="48">SUM(AKB76:AKB77)</f>
        <v>0</v>
      </c>
      <c r="AKC78" s="1209">
        <f t="shared" si="48"/>
        <v>0</v>
      </c>
      <c r="AKD78" s="1209">
        <f t="shared" si="48"/>
        <v>0</v>
      </c>
      <c r="AKE78" s="1209">
        <f t="shared" si="48"/>
        <v>0</v>
      </c>
      <c r="AKF78" s="1209">
        <f t="shared" si="48"/>
        <v>0</v>
      </c>
      <c r="AKG78" s="1209">
        <f t="shared" si="48"/>
        <v>0</v>
      </c>
      <c r="AKH78" s="1209">
        <f t="shared" si="48"/>
        <v>0</v>
      </c>
      <c r="AKI78" s="1209">
        <f t="shared" si="48"/>
        <v>0</v>
      </c>
      <c r="AKJ78" s="1209">
        <f t="shared" si="48"/>
        <v>0</v>
      </c>
      <c r="AKK78" s="1209">
        <f t="shared" si="48"/>
        <v>0</v>
      </c>
      <c r="AKL78" s="1209">
        <f t="shared" si="48"/>
        <v>0</v>
      </c>
      <c r="AKM78" s="1209">
        <f t="shared" si="48"/>
        <v>0</v>
      </c>
      <c r="AKN78" s="1209">
        <f t="shared" si="48"/>
        <v>0</v>
      </c>
      <c r="AKO78" s="1209">
        <f t="shared" si="48"/>
        <v>0</v>
      </c>
      <c r="AKP78" s="1209">
        <f t="shared" si="48"/>
        <v>0</v>
      </c>
      <c r="AKQ78" s="1209">
        <f t="shared" si="48"/>
        <v>0</v>
      </c>
      <c r="AKR78" s="1209">
        <f t="shared" si="48"/>
        <v>0</v>
      </c>
      <c r="AKS78" s="1209">
        <f t="shared" si="48"/>
        <v>0</v>
      </c>
      <c r="AKT78" s="1209">
        <f t="shared" si="48"/>
        <v>0</v>
      </c>
      <c r="AKU78" s="1209">
        <f t="shared" si="48"/>
        <v>0</v>
      </c>
      <c r="AKV78" s="1209">
        <f t="shared" si="48"/>
        <v>0</v>
      </c>
      <c r="AKW78" s="1209">
        <f t="shared" si="48"/>
        <v>0</v>
      </c>
      <c r="AKX78" s="1209">
        <f t="shared" si="48"/>
        <v>0</v>
      </c>
      <c r="AKY78" s="1209">
        <f t="shared" si="48"/>
        <v>0</v>
      </c>
      <c r="AKZ78" s="1209">
        <f t="shared" si="48"/>
        <v>0</v>
      </c>
      <c r="ALA78" s="1209">
        <f t="shared" si="48"/>
        <v>0</v>
      </c>
      <c r="ALB78" s="1209">
        <f t="shared" si="48"/>
        <v>0</v>
      </c>
      <c r="ALC78" s="1209">
        <f t="shared" si="48"/>
        <v>0</v>
      </c>
      <c r="ALD78" s="1209">
        <f t="shared" si="48"/>
        <v>0</v>
      </c>
      <c r="ALE78" s="1209">
        <f t="shared" si="48"/>
        <v>0</v>
      </c>
      <c r="ALF78" s="1209">
        <f t="shared" si="48"/>
        <v>0</v>
      </c>
      <c r="ALG78" s="1209">
        <f t="shared" si="48"/>
        <v>0</v>
      </c>
      <c r="ALH78" s="1209">
        <f t="shared" si="48"/>
        <v>0</v>
      </c>
      <c r="ALI78" s="1209">
        <f t="shared" si="48"/>
        <v>0</v>
      </c>
      <c r="ALJ78" s="1209">
        <f t="shared" si="48"/>
        <v>0</v>
      </c>
      <c r="ALK78" s="1209">
        <f t="shared" si="48"/>
        <v>0</v>
      </c>
      <c r="ALL78" s="1209">
        <f t="shared" si="48"/>
        <v>0</v>
      </c>
      <c r="ALM78" s="1209">
        <f t="shared" si="48"/>
        <v>0</v>
      </c>
      <c r="ALN78" s="1209">
        <f t="shared" si="48"/>
        <v>0</v>
      </c>
      <c r="ALO78" s="1209">
        <f t="shared" si="48"/>
        <v>0</v>
      </c>
      <c r="ALP78" s="1209">
        <f t="shared" si="48"/>
        <v>0</v>
      </c>
      <c r="ALQ78" s="1209">
        <f t="shared" si="48"/>
        <v>0</v>
      </c>
      <c r="ALR78" s="1209">
        <f t="shared" si="48"/>
        <v>0</v>
      </c>
      <c r="ALS78" s="1209">
        <f t="shared" si="48"/>
        <v>0</v>
      </c>
      <c r="ALT78" s="1209">
        <f t="shared" si="48"/>
        <v>0</v>
      </c>
      <c r="ALU78" s="1209">
        <f t="shared" si="48"/>
        <v>0</v>
      </c>
      <c r="ALV78" s="1209">
        <f t="shared" si="48"/>
        <v>0</v>
      </c>
      <c r="ALW78" s="1209">
        <f t="shared" si="48"/>
        <v>0</v>
      </c>
      <c r="ALX78" s="1209">
        <f t="shared" si="48"/>
        <v>0</v>
      </c>
      <c r="ALY78" s="1209">
        <f t="shared" si="48"/>
        <v>0</v>
      </c>
      <c r="ALZ78" s="1209">
        <f t="shared" si="48"/>
        <v>0</v>
      </c>
      <c r="AMA78" s="1209">
        <f t="shared" si="48"/>
        <v>0</v>
      </c>
      <c r="AMB78" s="1209">
        <f t="shared" si="48"/>
        <v>0</v>
      </c>
      <c r="AMC78" s="1209">
        <f t="shared" si="48"/>
        <v>0</v>
      </c>
      <c r="AMD78" s="1209">
        <f t="shared" si="48"/>
        <v>0</v>
      </c>
      <c r="AME78" s="1209">
        <f t="shared" si="48"/>
        <v>0</v>
      </c>
      <c r="AMF78" s="1209">
        <f t="shared" si="48"/>
        <v>0</v>
      </c>
      <c r="AMG78" s="1209">
        <f t="shared" si="48"/>
        <v>0</v>
      </c>
      <c r="AMH78" s="1209">
        <f t="shared" si="48"/>
        <v>0</v>
      </c>
      <c r="AMI78" s="1209">
        <f t="shared" si="48"/>
        <v>0</v>
      </c>
      <c r="AMJ78" s="1209">
        <f t="shared" si="48"/>
        <v>0</v>
      </c>
      <c r="AMK78" s="1209">
        <f t="shared" si="48"/>
        <v>0</v>
      </c>
      <c r="AML78" s="1209">
        <f t="shared" si="48"/>
        <v>0</v>
      </c>
      <c r="AMM78" s="1209">
        <f t="shared" si="48"/>
        <v>0</v>
      </c>
      <c r="AMN78" s="1209">
        <f t="shared" ref="AMN78:AOY78" si="49">SUM(AMN76:AMN77)</f>
        <v>0</v>
      </c>
      <c r="AMO78" s="1209">
        <f t="shared" si="49"/>
        <v>0</v>
      </c>
      <c r="AMP78" s="1209">
        <f t="shared" si="49"/>
        <v>0</v>
      </c>
      <c r="AMQ78" s="1209">
        <f t="shared" si="49"/>
        <v>0</v>
      </c>
      <c r="AMR78" s="1209">
        <f t="shared" si="49"/>
        <v>0</v>
      </c>
      <c r="AMS78" s="1209">
        <f t="shared" si="49"/>
        <v>0</v>
      </c>
      <c r="AMT78" s="1209">
        <f t="shared" si="49"/>
        <v>0</v>
      </c>
      <c r="AMU78" s="1209">
        <f t="shared" si="49"/>
        <v>0</v>
      </c>
      <c r="AMV78" s="1209">
        <f t="shared" si="49"/>
        <v>0</v>
      </c>
      <c r="AMW78" s="1209">
        <f t="shared" si="49"/>
        <v>0</v>
      </c>
      <c r="AMX78" s="1209">
        <f t="shared" si="49"/>
        <v>0</v>
      </c>
      <c r="AMY78" s="1209">
        <f t="shared" si="49"/>
        <v>0</v>
      </c>
      <c r="AMZ78" s="1209">
        <f t="shared" si="49"/>
        <v>0</v>
      </c>
      <c r="ANA78" s="1209">
        <f t="shared" si="49"/>
        <v>0</v>
      </c>
      <c r="ANB78" s="1209">
        <f t="shared" si="49"/>
        <v>0</v>
      </c>
      <c r="ANC78" s="1209">
        <f t="shared" si="49"/>
        <v>0</v>
      </c>
      <c r="AND78" s="1209">
        <f t="shared" si="49"/>
        <v>0</v>
      </c>
      <c r="ANE78" s="1209">
        <f t="shared" si="49"/>
        <v>0</v>
      </c>
      <c r="ANF78" s="1209">
        <f t="shared" si="49"/>
        <v>0</v>
      </c>
      <c r="ANG78" s="1209">
        <f t="shared" si="49"/>
        <v>0</v>
      </c>
      <c r="ANH78" s="1209">
        <f t="shared" si="49"/>
        <v>0</v>
      </c>
      <c r="ANI78" s="1209">
        <f t="shared" si="49"/>
        <v>0</v>
      </c>
      <c r="ANJ78" s="1209">
        <f t="shared" si="49"/>
        <v>0</v>
      </c>
      <c r="ANK78" s="1209">
        <f t="shared" si="49"/>
        <v>0</v>
      </c>
      <c r="ANL78" s="1209">
        <f t="shared" si="49"/>
        <v>0</v>
      </c>
      <c r="ANM78" s="1209">
        <f t="shared" si="49"/>
        <v>0</v>
      </c>
      <c r="ANN78" s="1209">
        <f t="shared" si="49"/>
        <v>0</v>
      </c>
      <c r="ANO78" s="1209">
        <f t="shared" si="49"/>
        <v>0</v>
      </c>
      <c r="ANP78" s="1209">
        <f t="shared" si="49"/>
        <v>0</v>
      </c>
      <c r="ANQ78" s="1209">
        <f t="shared" si="49"/>
        <v>0</v>
      </c>
      <c r="ANR78" s="1209">
        <f t="shared" si="49"/>
        <v>0</v>
      </c>
      <c r="ANS78" s="1209">
        <f t="shared" si="49"/>
        <v>0</v>
      </c>
      <c r="ANT78" s="1209">
        <f t="shared" si="49"/>
        <v>0</v>
      </c>
      <c r="ANU78" s="1209">
        <f t="shared" si="49"/>
        <v>0</v>
      </c>
      <c r="ANV78" s="1209">
        <f t="shared" si="49"/>
        <v>0</v>
      </c>
      <c r="ANW78" s="1209">
        <f t="shared" si="49"/>
        <v>0</v>
      </c>
      <c r="ANX78" s="1209">
        <f t="shared" si="49"/>
        <v>0</v>
      </c>
      <c r="ANY78" s="1209">
        <f t="shared" si="49"/>
        <v>0</v>
      </c>
      <c r="ANZ78" s="1209">
        <f t="shared" si="49"/>
        <v>0</v>
      </c>
      <c r="AOA78" s="1209">
        <f t="shared" si="49"/>
        <v>0</v>
      </c>
      <c r="AOB78" s="1209">
        <f t="shared" si="49"/>
        <v>0</v>
      </c>
      <c r="AOC78" s="1209">
        <f t="shared" si="49"/>
        <v>0</v>
      </c>
      <c r="AOD78" s="1209">
        <f t="shared" si="49"/>
        <v>0</v>
      </c>
      <c r="AOE78" s="1209">
        <f t="shared" si="49"/>
        <v>0</v>
      </c>
      <c r="AOF78" s="1209">
        <f t="shared" si="49"/>
        <v>0</v>
      </c>
      <c r="AOG78" s="1209">
        <f t="shared" si="49"/>
        <v>0</v>
      </c>
      <c r="AOH78" s="1209">
        <f t="shared" si="49"/>
        <v>0</v>
      </c>
      <c r="AOI78" s="1209">
        <f t="shared" si="49"/>
        <v>0</v>
      </c>
      <c r="AOJ78" s="1209">
        <f t="shared" si="49"/>
        <v>0</v>
      </c>
      <c r="AOK78" s="1209">
        <f t="shared" si="49"/>
        <v>0</v>
      </c>
      <c r="AOL78" s="1209">
        <f t="shared" si="49"/>
        <v>0</v>
      </c>
      <c r="AOM78" s="1209">
        <f t="shared" si="49"/>
        <v>0</v>
      </c>
      <c r="AON78" s="1209">
        <f t="shared" si="49"/>
        <v>0</v>
      </c>
      <c r="AOO78" s="1209">
        <f t="shared" si="49"/>
        <v>0</v>
      </c>
      <c r="AOP78" s="1209">
        <f t="shared" si="49"/>
        <v>0</v>
      </c>
      <c r="AOQ78" s="1209">
        <f t="shared" si="49"/>
        <v>0</v>
      </c>
      <c r="AOR78" s="1209">
        <f t="shared" si="49"/>
        <v>0</v>
      </c>
      <c r="AOS78" s="1209">
        <f t="shared" si="49"/>
        <v>0</v>
      </c>
      <c r="AOT78" s="1209">
        <f t="shared" si="49"/>
        <v>0</v>
      </c>
      <c r="AOU78" s="1209">
        <f t="shared" si="49"/>
        <v>0</v>
      </c>
      <c r="AOV78" s="1209">
        <f t="shared" si="49"/>
        <v>0</v>
      </c>
      <c r="AOW78" s="1209">
        <f t="shared" si="49"/>
        <v>0</v>
      </c>
      <c r="AOX78" s="1209">
        <f t="shared" si="49"/>
        <v>0</v>
      </c>
      <c r="AOY78" s="1209">
        <f t="shared" si="49"/>
        <v>0</v>
      </c>
      <c r="AOZ78" s="1209">
        <f t="shared" ref="AOZ78:ARK78" si="50">SUM(AOZ76:AOZ77)</f>
        <v>0</v>
      </c>
      <c r="APA78" s="1209">
        <f t="shared" si="50"/>
        <v>0</v>
      </c>
      <c r="APB78" s="1209">
        <f t="shared" si="50"/>
        <v>0</v>
      </c>
      <c r="APC78" s="1209">
        <f t="shared" si="50"/>
        <v>0</v>
      </c>
      <c r="APD78" s="1209">
        <f t="shared" si="50"/>
        <v>0</v>
      </c>
      <c r="APE78" s="1209">
        <f t="shared" si="50"/>
        <v>0</v>
      </c>
      <c r="APF78" s="1209">
        <f t="shared" si="50"/>
        <v>0</v>
      </c>
      <c r="APG78" s="1209">
        <f t="shared" si="50"/>
        <v>0</v>
      </c>
      <c r="APH78" s="1209">
        <f t="shared" si="50"/>
        <v>0</v>
      </c>
      <c r="API78" s="1209">
        <f t="shared" si="50"/>
        <v>0</v>
      </c>
      <c r="APJ78" s="1209">
        <f t="shared" si="50"/>
        <v>0</v>
      </c>
      <c r="APK78" s="1209">
        <f t="shared" si="50"/>
        <v>0</v>
      </c>
      <c r="APL78" s="1209">
        <f t="shared" si="50"/>
        <v>0</v>
      </c>
      <c r="APM78" s="1209">
        <f t="shared" si="50"/>
        <v>0</v>
      </c>
      <c r="APN78" s="1209">
        <f t="shared" si="50"/>
        <v>0</v>
      </c>
      <c r="APO78" s="1209">
        <f t="shared" si="50"/>
        <v>0</v>
      </c>
      <c r="APP78" s="1209">
        <f t="shared" si="50"/>
        <v>0</v>
      </c>
      <c r="APQ78" s="1209">
        <f t="shared" si="50"/>
        <v>0</v>
      </c>
      <c r="APR78" s="1209">
        <f t="shared" si="50"/>
        <v>0</v>
      </c>
      <c r="APS78" s="1209">
        <f t="shared" si="50"/>
        <v>0</v>
      </c>
      <c r="APT78" s="1209">
        <f t="shared" si="50"/>
        <v>0</v>
      </c>
      <c r="APU78" s="1209">
        <f t="shared" si="50"/>
        <v>0</v>
      </c>
      <c r="APV78" s="1209">
        <f t="shared" si="50"/>
        <v>0</v>
      </c>
      <c r="APW78" s="1209">
        <f t="shared" si="50"/>
        <v>0</v>
      </c>
      <c r="APX78" s="1209">
        <f t="shared" si="50"/>
        <v>0</v>
      </c>
      <c r="APY78" s="1209">
        <f t="shared" si="50"/>
        <v>0</v>
      </c>
      <c r="APZ78" s="1209">
        <f t="shared" si="50"/>
        <v>0</v>
      </c>
      <c r="AQA78" s="1209">
        <f t="shared" si="50"/>
        <v>0</v>
      </c>
      <c r="AQB78" s="1209">
        <f t="shared" si="50"/>
        <v>0</v>
      </c>
      <c r="AQC78" s="1209">
        <f t="shared" si="50"/>
        <v>0</v>
      </c>
      <c r="AQD78" s="1209">
        <f t="shared" si="50"/>
        <v>0</v>
      </c>
      <c r="AQE78" s="1209">
        <f t="shared" si="50"/>
        <v>0</v>
      </c>
      <c r="AQF78" s="1209">
        <f t="shared" si="50"/>
        <v>0</v>
      </c>
      <c r="AQG78" s="1209">
        <f t="shared" si="50"/>
        <v>0</v>
      </c>
      <c r="AQH78" s="1209">
        <f t="shared" si="50"/>
        <v>0</v>
      </c>
      <c r="AQI78" s="1209">
        <f t="shared" si="50"/>
        <v>0</v>
      </c>
      <c r="AQJ78" s="1209">
        <f t="shared" si="50"/>
        <v>0</v>
      </c>
      <c r="AQK78" s="1209">
        <f t="shared" si="50"/>
        <v>0</v>
      </c>
      <c r="AQL78" s="1209">
        <f t="shared" si="50"/>
        <v>0</v>
      </c>
      <c r="AQM78" s="1209">
        <f t="shared" si="50"/>
        <v>0</v>
      </c>
      <c r="AQN78" s="1209">
        <f t="shared" si="50"/>
        <v>0</v>
      </c>
      <c r="AQO78" s="1209">
        <f t="shared" si="50"/>
        <v>0</v>
      </c>
      <c r="AQP78" s="1209">
        <f t="shared" si="50"/>
        <v>0</v>
      </c>
      <c r="AQQ78" s="1209">
        <f t="shared" si="50"/>
        <v>0</v>
      </c>
      <c r="AQR78" s="1209">
        <f t="shared" si="50"/>
        <v>0</v>
      </c>
      <c r="AQS78" s="1209">
        <f t="shared" si="50"/>
        <v>0</v>
      </c>
      <c r="AQT78" s="1209">
        <f t="shared" si="50"/>
        <v>0</v>
      </c>
      <c r="AQU78" s="1209">
        <f t="shared" si="50"/>
        <v>0</v>
      </c>
      <c r="AQV78" s="1209">
        <f t="shared" si="50"/>
        <v>0</v>
      </c>
      <c r="AQW78" s="1209">
        <f t="shared" si="50"/>
        <v>0</v>
      </c>
      <c r="AQX78" s="1209">
        <f t="shared" si="50"/>
        <v>0</v>
      </c>
      <c r="AQY78" s="1209">
        <f t="shared" si="50"/>
        <v>0</v>
      </c>
      <c r="AQZ78" s="1209">
        <f t="shared" si="50"/>
        <v>0</v>
      </c>
      <c r="ARA78" s="1209">
        <f t="shared" si="50"/>
        <v>0</v>
      </c>
      <c r="ARB78" s="1209">
        <f t="shared" si="50"/>
        <v>0</v>
      </c>
      <c r="ARC78" s="1209">
        <f t="shared" si="50"/>
        <v>0</v>
      </c>
      <c r="ARD78" s="1209">
        <f t="shared" si="50"/>
        <v>0</v>
      </c>
      <c r="ARE78" s="1209">
        <f t="shared" si="50"/>
        <v>0</v>
      </c>
      <c r="ARF78" s="1209">
        <f t="shared" si="50"/>
        <v>0</v>
      </c>
      <c r="ARG78" s="1209">
        <f t="shared" si="50"/>
        <v>0</v>
      </c>
      <c r="ARH78" s="1209">
        <f t="shared" si="50"/>
        <v>0</v>
      </c>
      <c r="ARI78" s="1209">
        <f t="shared" si="50"/>
        <v>0</v>
      </c>
      <c r="ARJ78" s="1209">
        <f t="shared" si="50"/>
        <v>0</v>
      </c>
      <c r="ARK78" s="1209">
        <f t="shared" si="50"/>
        <v>0</v>
      </c>
      <c r="ARL78" s="1209">
        <f t="shared" ref="ARL78:ATW78" si="51">SUM(ARL76:ARL77)</f>
        <v>0</v>
      </c>
      <c r="ARM78" s="1209">
        <f t="shared" si="51"/>
        <v>0</v>
      </c>
      <c r="ARN78" s="1209">
        <f t="shared" si="51"/>
        <v>0</v>
      </c>
      <c r="ARO78" s="1209">
        <f t="shared" si="51"/>
        <v>0</v>
      </c>
      <c r="ARP78" s="1209">
        <f t="shared" si="51"/>
        <v>0</v>
      </c>
      <c r="ARQ78" s="1209">
        <f t="shared" si="51"/>
        <v>0</v>
      </c>
      <c r="ARR78" s="1209">
        <f t="shared" si="51"/>
        <v>0</v>
      </c>
      <c r="ARS78" s="1209">
        <f t="shared" si="51"/>
        <v>0</v>
      </c>
      <c r="ART78" s="1209">
        <f t="shared" si="51"/>
        <v>0</v>
      </c>
      <c r="ARU78" s="1209">
        <f t="shared" si="51"/>
        <v>0</v>
      </c>
      <c r="ARV78" s="1209">
        <f t="shared" si="51"/>
        <v>0</v>
      </c>
      <c r="ARW78" s="1209">
        <f t="shared" si="51"/>
        <v>0</v>
      </c>
      <c r="ARX78" s="1209">
        <f t="shared" si="51"/>
        <v>0</v>
      </c>
      <c r="ARY78" s="1209">
        <f t="shared" si="51"/>
        <v>0</v>
      </c>
      <c r="ARZ78" s="1209">
        <f t="shared" si="51"/>
        <v>0</v>
      </c>
      <c r="ASA78" s="1209">
        <f t="shared" si="51"/>
        <v>0</v>
      </c>
      <c r="ASB78" s="1209">
        <f t="shared" si="51"/>
        <v>0</v>
      </c>
      <c r="ASC78" s="1209">
        <f t="shared" si="51"/>
        <v>0</v>
      </c>
      <c r="ASD78" s="1209">
        <f t="shared" si="51"/>
        <v>0</v>
      </c>
      <c r="ASE78" s="1209">
        <f t="shared" si="51"/>
        <v>0</v>
      </c>
      <c r="ASF78" s="1209">
        <f t="shared" si="51"/>
        <v>0</v>
      </c>
      <c r="ASG78" s="1209">
        <f t="shared" si="51"/>
        <v>0</v>
      </c>
      <c r="ASH78" s="1209">
        <f t="shared" si="51"/>
        <v>0</v>
      </c>
      <c r="ASI78" s="1209">
        <f t="shared" si="51"/>
        <v>0</v>
      </c>
      <c r="ASJ78" s="1209">
        <f t="shared" si="51"/>
        <v>0</v>
      </c>
      <c r="ASK78" s="1209">
        <f t="shared" si="51"/>
        <v>0</v>
      </c>
      <c r="ASL78" s="1209">
        <f t="shared" si="51"/>
        <v>0</v>
      </c>
      <c r="ASM78" s="1209">
        <f t="shared" si="51"/>
        <v>0</v>
      </c>
      <c r="ASN78" s="1209">
        <f t="shared" si="51"/>
        <v>0</v>
      </c>
      <c r="ASO78" s="1209">
        <f t="shared" si="51"/>
        <v>0</v>
      </c>
      <c r="ASP78" s="1209">
        <f t="shared" si="51"/>
        <v>0</v>
      </c>
      <c r="ASQ78" s="1209">
        <f t="shared" si="51"/>
        <v>0</v>
      </c>
      <c r="ASR78" s="1209">
        <f t="shared" si="51"/>
        <v>0</v>
      </c>
      <c r="ASS78" s="1209">
        <f t="shared" si="51"/>
        <v>0</v>
      </c>
      <c r="AST78" s="1209">
        <f t="shared" si="51"/>
        <v>0</v>
      </c>
      <c r="ASU78" s="1209">
        <f t="shared" si="51"/>
        <v>0</v>
      </c>
      <c r="ASV78" s="1209">
        <f t="shared" si="51"/>
        <v>0</v>
      </c>
      <c r="ASW78" s="1209">
        <f t="shared" si="51"/>
        <v>0</v>
      </c>
      <c r="ASX78" s="1209">
        <f t="shared" si="51"/>
        <v>0</v>
      </c>
      <c r="ASY78" s="1209">
        <f t="shared" si="51"/>
        <v>0</v>
      </c>
      <c r="ASZ78" s="1209">
        <f t="shared" si="51"/>
        <v>0</v>
      </c>
      <c r="ATA78" s="1209">
        <f t="shared" si="51"/>
        <v>0</v>
      </c>
      <c r="ATB78" s="1209">
        <f t="shared" si="51"/>
        <v>0</v>
      </c>
      <c r="ATC78" s="1209">
        <f t="shared" si="51"/>
        <v>0</v>
      </c>
      <c r="ATD78" s="1209">
        <f t="shared" si="51"/>
        <v>0</v>
      </c>
      <c r="ATE78" s="1209">
        <f t="shared" si="51"/>
        <v>0</v>
      </c>
      <c r="ATF78" s="1209">
        <f t="shared" si="51"/>
        <v>0</v>
      </c>
      <c r="ATG78" s="1209">
        <f t="shared" si="51"/>
        <v>0</v>
      </c>
      <c r="ATH78" s="1209">
        <f t="shared" si="51"/>
        <v>0</v>
      </c>
      <c r="ATI78" s="1209">
        <f t="shared" si="51"/>
        <v>0</v>
      </c>
      <c r="ATJ78" s="1209">
        <f t="shared" si="51"/>
        <v>0</v>
      </c>
      <c r="ATK78" s="1209">
        <f t="shared" si="51"/>
        <v>0</v>
      </c>
      <c r="ATL78" s="1209">
        <f t="shared" si="51"/>
        <v>0</v>
      </c>
      <c r="ATM78" s="1209">
        <f t="shared" si="51"/>
        <v>0</v>
      </c>
      <c r="ATN78" s="1209">
        <f t="shared" si="51"/>
        <v>0</v>
      </c>
      <c r="ATO78" s="1209">
        <f t="shared" si="51"/>
        <v>0</v>
      </c>
      <c r="ATP78" s="1209">
        <f t="shared" si="51"/>
        <v>0</v>
      </c>
      <c r="ATQ78" s="1209">
        <f t="shared" si="51"/>
        <v>0</v>
      </c>
      <c r="ATR78" s="1209">
        <f t="shared" si="51"/>
        <v>0</v>
      </c>
      <c r="ATS78" s="1209">
        <f t="shared" si="51"/>
        <v>0</v>
      </c>
      <c r="ATT78" s="1209">
        <f t="shared" si="51"/>
        <v>0</v>
      </c>
      <c r="ATU78" s="1209">
        <f t="shared" si="51"/>
        <v>0</v>
      </c>
      <c r="ATV78" s="1209">
        <f t="shared" si="51"/>
        <v>0</v>
      </c>
      <c r="ATW78" s="1209">
        <f t="shared" si="51"/>
        <v>0</v>
      </c>
      <c r="ATX78" s="1209">
        <f t="shared" ref="ATX78:AWI78" si="52">SUM(ATX76:ATX77)</f>
        <v>0</v>
      </c>
      <c r="ATY78" s="1209">
        <f t="shared" si="52"/>
        <v>0</v>
      </c>
      <c r="ATZ78" s="1209">
        <f t="shared" si="52"/>
        <v>0</v>
      </c>
      <c r="AUA78" s="1209">
        <f t="shared" si="52"/>
        <v>0</v>
      </c>
      <c r="AUB78" s="1209">
        <f t="shared" si="52"/>
        <v>0</v>
      </c>
      <c r="AUC78" s="1209">
        <f t="shared" si="52"/>
        <v>0</v>
      </c>
      <c r="AUD78" s="1209">
        <f t="shared" si="52"/>
        <v>0</v>
      </c>
      <c r="AUE78" s="1209">
        <f t="shared" si="52"/>
        <v>0</v>
      </c>
      <c r="AUF78" s="1209">
        <f t="shared" si="52"/>
        <v>0</v>
      </c>
      <c r="AUG78" s="1209">
        <f t="shared" si="52"/>
        <v>0</v>
      </c>
      <c r="AUH78" s="1209">
        <f t="shared" si="52"/>
        <v>0</v>
      </c>
      <c r="AUI78" s="1209">
        <f t="shared" si="52"/>
        <v>0</v>
      </c>
      <c r="AUJ78" s="1209">
        <f t="shared" si="52"/>
        <v>0</v>
      </c>
      <c r="AUK78" s="1209">
        <f t="shared" si="52"/>
        <v>0</v>
      </c>
      <c r="AUL78" s="1209">
        <f t="shared" si="52"/>
        <v>0</v>
      </c>
      <c r="AUM78" s="1209">
        <f t="shared" si="52"/>
        <v>0</v>
      </c>
      <c r="AUN78" s="1209">
        <f t="shared" si="52"/>
        <v>0</v>
      </c>
      <c r="AUO78" s="1209">
        <f t="shared" si="52"/>
        <v>0</v>
      </c>
      <c r="AUP78" s="1209">
        <f t="shared" si="52"/>
        <v>0</v>
      </c>
      <c r="AUQ78" s="1209">
        <f t="shared" si="52"/>
        <v>0</v>
      </c>
      <c r="AUR78" s="1209">
        <f t="shared" si="52"/>
        <v>0</v>
      </c>
      <c r="AUS78" s="1209">
        <f t="shared" si="52"/>
        <v>0</v>
      </c>
      <c r="AUT78" s="1209">
        <f t="shared" si="52"/>
        <v>0</v>
      </c>
      <c r="AUU78" s="1209">
        <f t="shared" si="52"/>
        <v>0</v>
      </c>
      <c r="AUV78" s="1209">
        <f t="shared" si="52"/>
        <v>0</v>
      </c>
      <c r="AUW78" s="1209">
        <f t="shared" si="52"/>
        <v>0</v>
      </c>
      <c r="AUX78" s="1209">
        <f t="shared" si="52"/>
        <v>0</v>
      </c>
      <c r="AUY78" s="1209">
        <f t="shared" si="52"/>
        <v>0</v>
      </c>
      <c r="AUZ78" s="1209">
        <f t="shared" si="52"/>
        <v>0</v>
      </c>
      <c r="AVA78" s="1209">
        <f t="shared" si="52"/>
        <v>0</v>
      </c>
      <c r="AVB78" s="1209">
        <f t="shared" si="52"/>
        <v>0</v>
      </c>
      <c r="AVC78" s="1209">
        <f t="shared" si="52"/>
        <v>0</v>
      </c>
      <c r="AVD78" s="1209">
        <f t="shared" si="52"/>
        <v>0</v>
      </c>
      <c r="AVE78" s="1209">
        <f t="shared" si="52"/>
        <v>0</v>
      </c>
      <c r="AVF78" s="1209">
        <f t="shared" si="52"/>
        <v>0</v>
      </c>
      <c r="AVG78" s="1209">
        <f t="shared" si="52"/>
        <v>0</v>
      </c>
      <c r="AVH78" s="1209">
        <f t="shared" si="52"/>
        <v>0</v>
      </c>
      <c r="AVI78" s="1209">
        <f t="shared" si="52"/>
        <v>0</v>
      </c>
      <c r="AVJ78" s="1209">
        <f t="shared" si="52"/>
        <v>0</v>
      </c>
      <c r="AVK78" s="1209">
        <f t="shared" si="52"/>
        <v>0</v>
      </c>
      <c r="AVL78" s="1209">
        <f t="shared" si="52"/>
        <v>0</v>
      </c>
      <c r="AVM78" s="1209">
        <f t="shared" si="52"/>
        <v>0</v>
      </c>
      <c r="AVN78" s="1209">
        <f t="shared" si="52"/>
        <v>0</v>
      </c>
      <c r="AVO78" s="1209">
        <f t="shared" si="52"/>
        <v>0</v>
      </c>
      <c r="AVP78" s="1209">
        <f t="shared" si="52"/>
        <v>0</v>
      </c>
      <c r="AVQ78" s="1209">
        <f t="shared" si="52"/>
        <v>0</v>
      </c>
      <c r="AVR78" s="1209">
        <f t="shared" si="52"/>
        <v>0</v>
      </c>
      <c r="AVS78" s="1209">
        <f t="shared" si="52"/>
        <v>0</v>
      </c>
      <c r="AVT78" s="1209">
        <f t="shared" si="52"/>
        <v>0</v>
      </c>
      <c r="AVU78" s="1209">
        <f t="shared" si="52"/>
        <v>0</v>
      </c>
      <c r="AVV78" s="1209">
        <f t="shared" si="52"/>
        <v>0</v>
      </c>
      <c r="AVW78" s="1209">
        <f t="shared" si="52"/>
        <v>0</v>
      </c>
      <c r="AVX78" s="1209">
        <f t="shared" si="52"/>
        <v>0</v>
      </c>
      <c r="AVY78" s="1209">
        <f t="shared" si="52"/>
        <v>0</v>
      </c>
      <c r="AVZ78" s="1209">
        <f t="shared" si="52"/>
        <v>0</v>
      </c>
      <c r="AWA78" s="1209">
        <f t="shared" si="52"/>
        <v>0</v>
      </c>
      <c r="AWB78" s="1209">
        <f t="shared" si="52"/>
        <v>0</v>
      </c>
      <c r="AWC78" s="1209">
        <f t="shared" si="52"/>
        <v>0</v>
      </c>
      <c r="AWD78" s="1209">
        <f t="shared" si="52"/>
        <v>0</v>
      </c>
      <c r="AWE78" s="1209">
        <f t="shared" si="52"/>
        <v>0</v>
      </c>
      <c r="AWF78" s="1209">
        <f t="shared" si="52"/>
        <v>0</v>
      </c>
      <c r="AWG78" s="1209">
        <f t="shared" si="52"/>
        <v>0</v>
      </c>
      <c r="AWH78" s="1209">
        <f t="shared" si="52"/>
        <v>0</v>
      </c>
      <c r="AWI78" s="1209">
        <f t="shared" si="52"/>
        <v>0</v>
      </c>
      <c r="AWJ78" s="1209">
        <f t="shared" ref="AWJ78:AYU78" si="53">SUM(AWJ76:AWJ77)</f>
        <v>0</v>
      </c>
      <c r="AWK78" s="1209">
        <f t="shared" si="53"/>
        <v>0</v>
      </c>
      <c r="AWL78" s="1209">
        <f t="shared" si="53"/>
        <v>0</v>
      </c>
      <c r="AWM78" s="1209">
        <f t="shared" si="53"/>
        <v>0</v>
      </c>
      <c r="AWN78" s="1209">
        <f t="shared" si="53"/>
        <v>0</v>
      </c>
      <c r="AWO78" s="1209">
        <f t="shared" si="53"/>
        <v>0</v>
      </c>
      <c r="AWP78" s="1209">
        <f t="shared" si="53"/>
        <v>0</v>
      </c>
      <c r="AWQ78" s="1209">
        <f t="shared" si="53"/>
        <v>0</v>
      </c>
      <c r="AWR78" s="1209">
        <f t="shared" si="53"/>
        <v>0</v>
      </c>
      <c r="AWS78" s="1209">
        <f t="shared" si="53"/>
        <v>0</v>
      </c>
      <c r="AWT78" s="1209">
        <f t="shared" si="53"/>
        <v>0</v>
      </c>
      <c r="AWU78" s="1209">
        <f t="shared" si="53"/>
        <v>0</v>
      </c>
      <c r="AWV78" s="1209">
        <f t="shared" si="53"/>
        <v>0</v>
      </c>
      <c r="AWW78" s="1209">
        <f t="shared" si="53"/>
        <v>0</v>
      </c>
      <c r="AWX78" s="1209">
        <f t="shared" si="53"/>
        <v>0</v>
      </c>
      <c r="AWY78" s="1209">
        <f t="shared" si="53"/>
        <v>0</v>
      </c>
      <c r="AWZ78" s="1209">
        <f t="shared" si="53"/>
        <v>0</v>
      </c>
      <c r="AXA78" s="1209">
        <f t="shared" si="53"/>
        <v>0</v>
      </c>
      <c r="AXB78" s="1209">
        <f t="shared" si="53"/>
        <v>0</v>
      </c>
      <c r="AXC78" s="1209">
        <f t="shared" si="53"/>
        <v>0</v>
      </c>
      <c r="AXD78" s="1209">
        <f t="shared" si="53"/>
        <v>0</v>
      </c>
      <c r="AXE78" s="1209">
        <f t="shared" si="53"/>
        <v>0</v>
      </c>
      <c r="AXF78" s="1209">
        <f t="shared" si="53"/>
        <v>0</v>
      </c>
      <c r="AXG78" s="1209">
        <f t="shared" si="53"/>
        <v>0</v>
      </c>
      <c r="AXH78" s="1209">
        <f t="shared" si="53"/>
        <v>0</v>
      </c>
      <c r="AXI78" s="1209">
        <f t="shared" si="53"/>
        <v>0</v>
      </c>
      <c r="AXJ78" s="1209">
        <f t="shared" si="53"/>
        <v>0</v>
      </c>
      <c r="AXK78" s="1209">
        <f t="shared" si="53"/>
        <v>0</v>
      </c>
      <c r="AXL78" s="1209">
        <f t="shared" si="53"/>
        <v>0</v>
      </c>
      <c r="AXM78" s="1209">
        <f t="shared" si="53"/>
        <v>0</v>
      </c>
      <c r="AXN78" s="1209">
        <f t="shared" si="53"/>
        <v>0</v>
      </c>
      <c r="AXO78" s="1209">
        <f t="shared" si="53"/>
        <v>0</v>
      </c>
      <c r="AXP78" s="1209">
        <f t="shared" si="53"/>
        <v>0</v>
      </c>
      <c r="AXQ78" s="1209">
        <f t="shared" si="53"/>
        <v>0</v>
      </c>
      <c r="AXR78" s="1209">
        <f t="shared" si="53"/>
        <v>0</v>
      </c>
      <c r="AXS78" s="1209">
        <f t="shared" si="53"/>
        <v>0</v>
      </c>
      <c r="AXT78" s="1209">
        <f t="shared" si="53"/>
        <v>0</v>
      </c>
      <c r="AXU78" s="1209">
        <f t="shared" si="53"/>
        <v>0</v>
      </c>
      <c r="AXV78" s="1209">
        <f t="shared" si="53"/>
        <v>0</v>
      </c>
      <c r="AXW78" s="1209">
        <f t="shared" si="53"/>
        <v>0</v>
      </c>
      <c r="AXX78" s="1209">
        <f t="shared" si="53"/>
        <v>0</v>
      </c>
      <c r="AXY78" s="1209">
        <f t="shared" si="53"/>
        <v>0</v>
      </c>
      <c r="AXZ78" s="1209">
        <f t="shared" si="53"/>
        <v>0</v>
      </c>
      <c r="AYA78" s="1209">
        <f t="shared" si="53"/>
        <v>0</v>
      </c>
      <c r="AYB78" s="1209">
        <f t="shared" si="53"/>
        <v>0</v>
      </c>
      <c r="AYC78" s="1209">
        <f t="shared" si="53"/>
        <v>0</v>
      </c>
      <c r="AYD78" s="1209">
        <f t="shared" si="53"/>
        <v>0</v>
      </c>
      <c r="AYE78" s="1209">
        <f t="shared" si="53"/>
        <v>0</v>
      </c>
      <c r="AYF78" s="1209">
        <f t="shared" si="53"/>
        <v>0</v>
      </c>
      <c r="AYG78" s="1209">
        <f t="shared" si="53"/>
        <v>0</v>
      </c>
      <c r="AYH78" s="1209">
        <f t="shared" si="53"/>
        <v>0</v>
      </c>
      <c r="AYI78" s="1209">
        <f t="shared" si="53"/>
        <v>0</v>
      </c>
      <c r="AYJ78" s="1209">
        <f t="shared" si="53"/>
        <v>0</v>
      </c>
      <c r="AYK78" s="1209">
        <f t="shared" si="53"/>
        <v>0</v>
      </c>
      <c r="AYL78" s="1209">
        <f t="shared" si="53"/>
        <v>0</v>
      </c>
      <c r="AYM78" s="1209">
        <f t="shared" si="53"/>
        <v>0</v>
      </c>
      <c r="AYN78" s="1209">
        <f t="shared" si="53"/>
        <v>0</v>
      </c>
      <c r="AYO78" s="1209">
        <f t="shared" si="53"/>
        <v>0</v>
      </c>
      <c r="AYP78" s="1209">
        <f t="shared" si="53"/>
        <v>0</v>
      </c>
      <c r="AYQ78" s="1209">
        <f t="shared" si="53"/>
        <v>0</v>
      </c>
      <c r="AYR78" s="1209">
        <f t="shared" si="53"/>
        <v>0</v>
      </c>
      <c r="AYS78" s="1209">
        <f t="shared" si="53"/>
        <v>0</v>
      </c>
      <c r="AYT78" s="1209">
        <f t="shared" si="53"/>
        <v>0</v>
      </c>
      <c r="AYU78" s="1209">
        <f t="shared" si="53"/>
        <v>0</v>
      </c>
      <c r="AYV78" s="1209">
        <f t="shared" ref="AYV78:BBG78" si="54">SUM(AYV76:AYV77)</f>
        <v>0</v>
      </c>
      <c r="AYW78" s="1209">
        <f t="shared" si="54"/>
        <v>0</v>
      </c>
      <c r="AYX78" s="1209">
        <f t="shared" si="54"/>
        <v>0</v>
      </c>
      <c r="AYY78" s="1209">
        <f t="shared" si="54"/>
        <v>0</v>
      </c>
      <c r="AYZ78" s="1209">
        <f t="shared" si="54"/>
        <v>0</v>
      </c>
      <c r="AZA78" s="1209">
        <f t="shared" si="54"/>
        <v>0</v>
      </c>
      <c r="AZB78" s="1209">
        <f t="shared" si="54"/>
        <v>0</v>
      </c>
      <c r="AZC78" s="1209">
        <f t="shared" si="54"/>
        <v>0</v>
      </c>
      <c r="AZD78" s="1209">
        <f t="shared" si="54"/>
        <v>0</v>
      </c>
      <c r="AZE78" s="1209">
        <f t="shared" si="54"/>
        <v>0</v>
      </c>
      <c r="AZF78" s="1209">
        <f t="shared" si="54"/>
        <v>0</v>
      </c>
      <c r="AZG78" s="1209">
        <f t="shared" si="54"/>
        <v>0</v>
      </c>
      <c r="AZH78" s="1209">
        <f t="shared" si="54"/>
        <v>0</v>
      </c>
      <c r="AZI78" s="1209">
        <f t="shared" si="54"/>
        <v>0</v>
      </c>
      <c r="AZJ78" s="1209">
        <f t="shared" si="54"/>
        <v>0</v>
      </c>
      <c r="AZK78" s="1209">
        <f t="shared" si="54"/>
        <v>0</v>
      </c>
      <c r="AZL78" s="1209">
        <f t="shared" si="54"/>
        <v>0</v>
      </c>
      <c r="AZM78" s="1209">
        <f t="shared" si="54"/>
        <v>0</v>
      </c>
      <c r="AZN78" s="1209">
        <f t="shared" si="54"/>
        <v>0</v>
      </c>
      <c r="AZO78" s="1209">
        <f t="shared" si="54"/>
        <v>0</v>
      </c>
      <c r="AZP78" s="1209">
        <f t="shared" si="54"/>
        <v>0</v>
      </c>
      <c r="AZQ78" s="1209">
        <f t="shared" si="54"/>
        <v>0</v>
      </c>
      <c r="AZR78" s="1209">
        <f t="shared" si="54"/>
        <v>0</v>
      </c>
      <c r="AZS78" s="1209">
        <f t="shared" si="54"/>
        <v>0</v>
      </c>
      <c r="AZT78" s="1209">
        <f t="shared" si="54"/>
        <v>0</v>
      </c>
      <c r="AZU78" s="1209">
        <f t="shared" si="54"/>
        <v>0</v>
      </c>
      <c r="AZV78" s="1209">
        <f t="shared" si="54"/>
        <v>0</v>
      </c>
      <c r="AZW78" s="1209">
        <f t="shared" si="54"/>
        <v>0</v>
      </c>
      <c r="AZX78" s="1209">
        <f t="shared" si="54"/>
        <v>0</v>
      </c>
      <c r="AZY78" s="1209">
        <f t="shared" si="54"/>
        <v>0</v>
      </c>
      <c r="AZZ78" s="1209">
        <f t="shared" si="54"/>
        <v>0</v>
      </c>
      <c r="BAA78" s="1209">
        <f t="shared" si="54"/>
        <v>0</v>
      </c>
      <c r="BAB78" s="1209">
        <f t="shared" si="54"/>
        <v>0</v>
      </c>
      <c r="BAC78" s="1209">
        <f t="shared" si="54"/>
        <v>0</v>
      </c>
      <c r="BAD78" s="1209">
        <f t="shared" si="54"/>
        <v>0</v>
      </c>
      <c r="BAE78" s="1209">
        <f t="shared" si="54"/>
        <v>0</v>
      </c>
      <c r="BAF78" s="1209">
        <f t="shared" si="54"/>
        <v>0</v>
      </c>
      <c r="BAG78" s="1209">
        <f t="shared" si="54"/>
        <v>0</v>
      </c>
      <c r="BAH78" s="1209">
        <f t="shared" si="54"/>
        <v>0</v>
      </c>
      <c r="BAI78" s="1209">
        <f t="shared" si="54"/>
        <v>0</v>
      </c>
      <c r="BAJ78" s="1209">
        <f t="shared" si="54"/>
        <v>0</v>
      </c>
      <c r="BAK78" s="1209">
        <f t="shared" si="54"/>
        <v>0</v>
      </c>
      <c r="BAL78" s="1209">
        <f t="shared" si="54"/>
        <v>0</v>
      </c>
      <c r="BAM78" s="1209">
        <f t="shared" si="54"/>
        <v>0</v>
      </c>
      <c r="BAN78" s="1209">
        <f t="shared" si="54"/>
        <v>0</v>
      </c>
      <c r="BAO78" s="1209">
        <f t="shared" si="54"/>
        <v>0</v>
      </c>
      <c r="BAP78" s="1209">
        <f t="shared" si="54"/>
        <v>0</v>
      </c>
      <c r="BAQ78" s="1209">
        <f t="shared" si="54"/>
        <v>0</v>
      </c>
      <c r="BAR78" s="1209">
        <f t="shared" si="54"/>
        <v>0</v>
      </c>
      <c r="BAS78" s="1209">
        <f t="shared" si="54"/>
        <v>0</v>
      </c>
      <c r="BAT78" s="1209">
        <f t="shared" si="54"/>
        <v>0</v>
      </c>
      <c r="BAU78" s="1209">
        <f t="shared" si="54"/>
        <v>0</v>
      </c>
      <c r="BAV78" s="1209">
        <f t="shared" si="54"/>
        <v>0</v>
      </c>
      <c r="BAW78" s="1209">
        <f t="shared" si="54"/>
        <v>0</v>
      </c>
      <c r="BAX78" s="1209">
        <f t="shared" si="54"/>
        <v>0</v>
      </c>
      <c r="BAY78" s="1209">
        <f t="shared" si="54"/>
        <v>0</v>
      </c>
      <c r="BAZ78" s="1209">
        <f t="shared" si="54"/>
        <v>0</v>
      </c>
      <c r="BBA78" s="1209">
        <f t="shared" si="54"/>
        <v>0</v>
      </c>
      <c r="BBB78" s="1209">
        <f t="shared" si="54"/>
        <v>0</v>
      </c>
      <c r="BBC78" s="1209">
        <f t="shared" si="54"/>
        <v>0</v>
      </c>
      <c r="BBD78" s="1209">
        <f t="shared" si="54"/>
        <v>0</v>
      </c>
      <c r="BBE78" s="1209">
        <f t="shared" si="54"/>
        <v>0</v>
      </c>
      <c r="BBF78" s="1209">
        <f t="shared" si="54"/>
        <v>0</v>
      </c>
      <c r="BBG78" s="1209">
        <f t="shared" si="54"/>
        <v>0</v>
      </c>
      <c r="BBH78" s="1209">
        <f t="shared" ref="BBH78:BDS78" si="55">SUM(BBH76:BBH77)</f>
        <v>0</v>
      </c>
      <c r="BBI78" s="1209">
        <f t="shared" si="55"/>
        <v>0</v>
      </c>
      <c r="BBJ78" s="1209">
        <f t="shared" si="55"/>
        <v>0</v>
      </c>
      <c r="BBK78" s="1209">
        <f t="shared" si="55"/>
        <v>0</v>
      </c>
      <c r="BBL78" s="1209">
        <f t="shared" si="55"/>
        <v>0</v>
      </c>
      <c r="BBM78" s="1209">
        <f t="shared" si="55"/>
        <v>0</v>
      </c>
      <c r="BBN78" s="1209">
        <f t="shared" si="55"/>
        <v>0</v>
      </c>
      <c r="BBO78" s="1209">
        <f t="shared" si="55"/>
        <v>0</v>
      </c>
      <c r="BBP78" s="1209">
        <f t="shared" si="55"/>
        <v>0</v>
      </c>
      <c r="BBQ78" s="1209">
        <f t="shared" si="55"/>
        <v>0</v>
      </c>
      <c r="BBR78" s="1209">
        <f t="shared" si="55"/>
        <v>0</v>
      </c>
      <c r="BBS78" s="1209">
        <f t="shared" si="55"/>
        <v>0</v>
      </c>
      <c r="BBT78" s="1209">
        <f t="shared" si="55"/>
        <v>0</v>
      </c>
      <c r="BBU78" s="1209">
        <f t="shared" si="55"/>
        <v>0</v>
      </c>
      <c r="BBV78" s="1209">
        <f t="shared" si="55"/>
        <v>0</v>
      </c>
      <c r="BBW78" s="1209">
        <f t="shared" si="55"/>
        <v>0</v>
      </c>
      <c r="BBX78" s="1209">
        <f t="shared" si="55"/>
        <v>0</v>
      </c>
      <c r="BBY78" s="1209">
        <f t="shared" si="55"/>
        <v>0</v>
      </c>
      <c r="BBZ78" s="1209">
        <f t="shared" si="55"/>
        <v>0</v>
      </c>
      <c r="BCA78" s="1209">
        <f t="shared" si="55"/>
        <v>0</v>
      </c>
      <c r="BCB78" s="1209">
        <f t="shared" si="55"/>
        <v>0</v>
      </c>
      <c r="BCC78" s="1209">
        <f t="shared" si="55"/>
        <v>0</v>
      </c>
      <c r="BCD78" s="1209">
        <f t="shared" si="55"/>
        <v>0</v>
      </c>
      <c r="BCE78" s="1209">
        <f t="shared" si="55"/>
        <v>0</v>
      </c>
      <c r="BCF78" s="1209">
        <f t="shared" si="55"/>
        <v>0</v>
      </c>
      <c r="BCG78" s="1209">
        <f t="shared" si="55"/>
        <v>0</v>
      </c>
      <c r="BCH78" s="1209">
        <f t="shared" si="55"/>
        <v>0</v>
      </c>
      <c r="BCI78" s="1209">
        <f t="shared" si="55"/>
        <v>0</v>
      </c>
      <c r="BCJ78" s="1209">
        <f t="shared" si="55"/>
        <v>0</v>
      </c>
      <c r="BCK78" s="1209">
        <f t="shared" si="55"/>
        <v>0</v>
      </c>
      <c r="BCL78" s="1209">
        <f t="shared" si="55"/>
        <v>0</v>
      </c>
      <c r="BCM78" s="1209">
        <f t="shared" si="55"/>
        <v>0</v>
      </c>
      <c r="BCN78" s="1209">
        <f t="shared" si="55"/>
        <v>0</v>
      </c>
      <c r="BCO78" s="1209">
        <f t="shared" si="55"/>
        <v>0</v>
      </c>
      <c r="BCP78" s="1209">
        <f t="shared" si="55"/>
        <v>0</v>
      </c>
      <c r="BCQ78" s="1209">
        <f t="shared" si="55"/>
        <v>0</v>
      </c>
      <c r="BCR78" s="1209">
        <f t="shared" si="55"/>
        <v>0</v>
      </c>
      <c r="BCS78" s="1209">
        <f t="shared" si="55"/>
        <v>0</v>
      </c>
      <c r="BCT78" s="1209">
        <f t="shared" si="55"/>
        <v>0</v>
      </c>
      <c r="BCU78" s="1209">
        <f t="shared" si="55"/>
        <v>0</v>
      </c>
      <c r="BCV78" s="1209">
        <f t="shared" si="55"/>
        <v>0</v>
      </c>
      <c r="BCW78" s="1209">
        <f t="shared" si="55"/>
        <v>0</v>
      </c>
      <c r="BCX78" s="1209">
        <f t="shared" si="55"/>
        <v>0</v>
      </c>
      <c r="BCY78" s="1209">
        <f t="shared" si="55"/>
        <v>0</v>
      </c>
      <c r="BCZ78" s="1209">
        <f t="shared" si="55"/>
        <v>0</v>
      </c>
      <c r="BDA78" s="1209">
        <f t="shared" si="55"/>
        <v>0</v>
      </c>
      <c r="BDB78" s="1209">
        <f t="shared" si="55"/>
        <v>0</v>
      </c>
      <c r="BDC78" s="1209">
        <f t="shared" si="55"/>
        <v>0</v>
      </c>
      <c r="BDD78" s="1209">
        <f t="shared" si="55"/>
        <v>0</v>
      </c>
      <c r="BDE78" s="1209">
        <f t="shared" si="55"/>
        <v>0</v>
      </c>
      <c r="BDF78" s="1209">
        <f t="shared" si="55"/>
        <v>0</v>
      </c>
      <c r="BDG78" s="1209">
        <f t="shared" si="55"/>
        <v>0</v>
      </c>
      <c r="BDH78" s="1209">
        <f t="shared" si="55"/>
        <v>0</v>
      </c>
      <c r="BDI78" s="1209">
        <f t="shared" si="55"/>
        <v>0</v>
      </c>
      <c r="BDJ78" s="1209">
        <f t="shared" si="55"/>
        <v>0</v>
      </c>
      <c r="BDK78" s="1209">
        <f t="shared" si="55"/>
        <v>0</v>
      </c>
      <c r="BDL78" s="1209">
        <f t="shared" si="55"/>
        <v>0</v>
      </c>
      <c r="BDM78" s="1209">
        <f t="shared" si="55"/>
        <v>0</v>
      </c>
      <c r="BDN78" s="1209">
        <f t="shared" si="55"/>
        <v>0</v>
      </c>
      <c r="BDO78" s="1209">
        <f t="shared" si="55"/>
        <v>0</v>
      </c>
      <c r="BDP78" s="1209">
        <f t="shared" si="55"/>
        <v>0</v>
      </c>
      <c r="BDQ78" s="1209">
        <f t="shared" si="55"/>
        <v>0</v>
      </c>
      <c r="BDR78" s="1209">
        <f t="shared" si="55"/>
        <v>0</v>
      </c>
      <c r="BDS78" s="1209">
        <f t="shared" si="55"/>
        <v>0</v>
      </c>
      <c r="BDT78" s="1209">
        <f t="shared" ref="BDT78:BGE78" si="56">SUM(BDT76:BDT77)</f>
        <v>0</v>
      </c>
      <c r="BDU78" s="1209">
        <f t="shared" si="56"/>
        <v>0</v>
      </c>
      <c r="BDV78" s="1209">
        <f t="shared" si="56"/>
        <v>0</v>
      </c>
      <c r="BDW78" s="1209">
        <f t="shared" si="56"/>
        <v>0</v>
      </c>
      <c r="BDX78" s="1209">
        <f t="shared" si="56"/>
        <v>0</v>
      </c>
      <c r="BDY78" s="1209">
        <f t="shared" si="56"/>
        <v>0</v>
      </c>
      <c r="BDZ78" s="1209">
        <f t="shared" si="56"/>
        <v>0</v>
      </c>
      <c r="BEA78" s="1209">
        <f t="shared" si="56"/>
        <v>0</v>
      </c>
      <c r="BEB78" s="1209">
        <f t="shared" si="56"/>
        <v>0</v>
      </c>
      <c r="BEC78" s="1209">
        <f t="shared" si="56"/>
        <v>0</v>
      </c>
      <c r="BED78" s="1209">
        <f t="shared" si="56"/>
        <v>0</v>
      </c>
      <c r="BEE78" s="1209">
        <f t="shared" si="56"/>
        <v>0</v>
      </c>
      <c r="BEF78" s="1209">
        <f t="shared" si="56"/>
        <v>0</v>
      </c>
      <c r="BEG78" s="1209">
        <f t="shared" si="56"/>
        <v>0</v>
      </c>
      <c r="BEH78" s="1209">
        <f t="shared" si="56"/>
        <v>0</v>
      </c>
      <c r="BEI78" s="1209">
        <f t="shared" si="56"/>
        <v>0</v>
      </c>
      <c r="BEJ78" s="1209">
        <f t="shared" si="56"/>
        <v>0</v>
      </c>
      <c r="BEK78" s="1209">
        <f t="shared" si="56"/>
        <v>0</v>
      </c>
      <c r="BEL78" s="1209">
        <f t="shared" si="56"/>
        <v>0</v>
      </c>
      <c r="BEM78" s="1209">
        <f t="shared" si="56"/>
        <v>0</v>
      </c>
      <c r="BEN78" s="1209">
        <f t="shared" si="56"/>
        <v>0</v>
      </c>
      <c r="BEO78" s="1209">
        <f t="shared" si="56"/>
        <v>0</v>
      </c>
      <c r="BEP78" s="1209">
        <f t="shared" si="56"/>
        <v>0</v>
      </c>
      <c r="BEQ78" s="1209">
        <f t="shared" si="56"/>
        <v>0</v>
      </c>
      <c r="BER78" s="1209">
        <f t="shared" si="56"/>
        <v>0</v>
      </c>
      <c r="BES78" s="1209">
        <f t="shared" si="56"/>
        <v>0</v>
      </c>
      <c r="BET78" s="1209">
        <f t="shared" si="56"/>
        <v>0</v>
      </c>
      <c r="BEU78" s="1209">
        <f t="shared" si="56"/>
        <v>0</v>
      </c>
      <c r="BEV78" s="1209">
        <f t="shared" si="56"/>
        <v>0</v>
      </c>
      <c r="BEW78" s="1209">
        <f t="shared" si="56"/>
        <v>0</v>
      </c>
      <c r="BEX78" s="1209">
        <f t="shared" si="56"/>
        <v>0</v>
      </c>
      <c r="BEY78" s="1209">
        <f t="shared" si="56"/>
        <v>0</v>
      </c>
      <c r="BEZ78" s="1209">
        <f t="shared" si="56"/>
        <v>0</v>
      </c>
      <c r="BFA78" s="1209">
        <f t="shared" si="56"/>
        <v>0</v>
      </c>
      <c r="BFB78" s="1209">
        <f t="shared" si="56"/>
        <v>0</v>
      </c>
      <c r="BFC78" s="1209">
        <f t="shared" si="56"/>
        <v>0</v>
      </c>
      <c r="BFD78" s="1209">
        <f t="shared" si="56"/>
        <v>0</v>
      </c>
      <c r="BFE78" s="1209">
        <f t="shared" si="56"/>
        <v>0</v>
      </c>
      <c r="BFF78" s="1209">
        <f t="shared" si="56"/>
        <v>0</v>
      </c>
      <c r="BFG78" s="1209">
        <f t="shared" si="56"/>
        <v>0</v>
      </c>
      <c r="BFH78" s="1209">
        <f t="shared" si="56"/>
        <v>0</v>
      </c>
      <c r="BFI78" s="1209">
        <f t="shared" si="56"/>
        <v>0</v>
      </c>
      <c r="BFJ78" s="1209">
        <f t="shared" si="56"/>
        <v>0</v>
      </c>
      <c r="BFK78" s="1209">
        <f t="shared" si="56"/>
        <v>0</v>
      </c>
      <c r="BFL78" s="1209">
        <f t="shared" si="56"/>
        <v>0</v>
      </c>
      <c r="BFM78" s="1209">
        <f t="shared" si="56"/>
        <v>0</v>
      </c>
      <c r="BFN78" s="1209">
        <f t="shared" si="56"/>
        <v>0</v>
      </c>
      <c r="BFO78" s="1209">
        <f t="shared" si="56"/>
        <v>0</v>
      </c>
      <c r="BFP78" s="1209">
        <f t="shared" si="56"/>
        <v>0</v>
      </c>
      <c r="BFQ78" s="1209">
        <f t="shared" si="56"/>
        <v>0</v>
      </c>
      <c r="BFR78" s="1209">
        <f t="shared" si="56"/>
        <v>0</v>
      </c>
      <c r="BFS78" s="1209">
        <f t="shared" si="56"/>
        <v>0</v>
      </c>
      <c r="BFT78" s="1209">
        <f t="shared" si="56"/>
        <v>0</v>
      </c>
      <c r="BFU78" s="1209">
        <f t="shared" si="56"/>
        <v>0</v>
      </c>
      <c r="BFV78" s="1209">
        <f t="shared" si="56"/>
        <v>0</v>
      </c>
      <c r="BFW78" s="1209">
        <f t="shared" si="56"/>
        <v>0</v>
      </c>
      <c r="BFX78" s="1209">
        <f t="shared" si="56"/>
        <v>0</v>
      </c>
      <c r="BFY78" s="1209">
        <f t="shared" si="56"/>
        <v>0</v>
      </c>
      <c r="BFZ78" s="1209">
        <f t="shared" si="56"/>
        <v>0</v>
      </c>
      <c r="BGA78" s="1209">
        <f t="shared" si="56"/>
        <v>0</v>
      </c>
      <c r="BGB78" s="1209">
        <f t="shared" si="56"/>
        <v>0</v>
      </c>
      <c r="BGC78" s="1209">
        <f t="shared" si="56"/>
        <v>0</v>
      </c>
      <c r="BGD78" s="1209">
        <f t="shared" si="56"/>
        <v>0</v>
      </c>
      <c r="BGE78" s="1209">
        <f t="shared" si="56"/>
        <v>0</v>
      </c>
      <c r="BGF78" s="1209">
        <f t="shared" ref="BGF78:BIQ78" si="57">SUM(BGF76:BGF77)</f>
        <v>0</v>
      </c>
      <c r="BGG78" s="1209">
        <f t="shared" si="57"/>
        <v>0</v>
      </c>
      <c r="BGH78" s="1209">
        <f t="shared" si="57"/>
        <v>0</v>
      </c>
      <c r="BGI78" s="1209">
        <f t="shared" si="57"/>
        <v>0</v>
      </c>
      <c r="BGJ78" s="1209">
        <f t="shared" si="57"/>
        <v>0</v>
      </c>
      <c r="BGK78" s="1209">
        <f t="shared" si="57"/>
        <v>0</v>
      </c>
      <c r="BGL78" s="1209">
        <f t="shared" si="57"/>
        <v>0</v>
      </c>
      <c r="BGM78" s="1209">
        <f t="shared" si="57"/>
        <v>0</v>
      </c>
      <c r="BGN78" s="1209">
        <f t="shared" si="57"/>
        <v>0</v>
      </c>
      <c r="BGO78" s="1209">
        <f t="shared" si="57"/>
        <v>0</v>
      </c>
      <c r="BGP78" s="1209">
        <f t="shared" si="57"/>
        <v>0</v>
      </c>
      <c r="BGQ78" s="1209">
        <f t="shared" si="57"/>
        <v>0</v>
      </c>
      <c r="BGR78" s="1209">
        <f t="shared" si="57"/>
        <v>0</v>
      </c>
      <c r="BGS78" s="1209">
        <f t="shared" si="57"/>
        <v>0</v>
      </c>
      <c r="BGT78" s="1209">
        <f t="shared" si="57"/>
        <v>0</v>
      </c>
      <c r="BGU78" s="1209">
        <f t="shared" si="57"/>
        <v>0</v>
      </c>
      <c r="BGV78" s="1209">
        <f t="shared" si="57"/>
        <v>0</v>
      </c>
      <c r="BGW78" s="1209">
        <f t="shared" si="57"/>
        <v>0</v>
      </c>
      <c r="BGX78" s="1209">
        <f t="shared" si="57"/>
        <v>0</v>
      </c>
      <c r="BGY78" s="1209">
        <f t="shared" si="57"/>
        <v>0</v>
      </c>
      <c r="BGZ78" s="1209">
        <f t="shared" si="57"/>
        <v>0</v>
      </c>
      <c r="BHA78" s="1209">
        <f t="shared" si="57"/>
        <v>0</v>
      </c>
      <c r="BHB78" s="1209">
        <f t="shared" si="57"/>
        <v>0</v>
      </c>
      <c r="BHC78" s="1209">
        <f t="shared" si="57"/>
        <v>0</v>
      </c>
      <c r="BHD78" s="1209">
        <f t="shared" si="57"/>
        <v>0</v>
      </c>
      <c r="BHE78" s="1209">
        <f t="shared" si="57"/>
        <v>0</v>
      </c>
      <c r="BHF78" s="1209">
        <f t="shared" si="57"/>
        <v>0</v>
      </c>
      <c r="BHG78" s="1209">
        <f t="shared" si="57"/>
        <v>0</v>
      </c>
      <c r="BHH78" s="1209">
        <f t="shared" si="57"/>
        <v>0</v>
      </c>
      <c r="BHI78" s="1209">
        <f t="shared" si="57"/>
        <v>0</v>
      </c>
      <c r="BHJ78" s="1209">
        <f t="shared" si="57"/>
        <v>0</v>
      </c>
      <c r="BHK78" s="1209">
        <f t="shared" si="57"/>
        <v>0</v>
      </c>
      <c r="BHL78" s="1209">
        <f t="shared" si="57"/>
        <v>0</v>
      </c>
      <c r="BHM78" s="1209">
        <f t="shared" si="57"/>
        <v>0</v>
      </c>
      <c r="BHN78" s="1209">
        <f t="shared" si="57"/>
        <v>0</v>
      </c>
      <c r="BHO78" s="1209">
        <f t="shared" si="57"/>
        <v>0</v>
      </c>
      <c r="BHP78" s="1209">
        <f t="shared" si="57"/>
        <v>0</v>
      </c>
      <c r="BHQ78" s="1209">
        <f t="shared" si="57"/>
        <v>0</v>
      </c>
      <c r="BHR78" s="1209">
        <f t="shared" si="57"/>
        <v>0</v>
      </c>
      <c r="BHS78" s="1209">
        <f t="shared" si="57"/>
        <v>0</v>
      </c>
      <c r="BHT78" s="1209">
        <f t="shared" si="57"/>
        <v>0</v>
      </c>
      <c r="BHU78" s="1209">
        <f t="shared" si="57"/>
        <v>0</v>
      </c>
      <c r="BHV78" s="1209">
        <f t="shared" si="57"/>
        <v>0</v>
      </c>
      <c r="BHW78" s="1209">
        <f t="shared" si="57"/>
        <v>0</v>
      </c>
      <c r="BHX78" s="1209">
        <f t="shared" si="57"/>
        <v>0</v>
      </c>
      <c r="BHY78" s="1209">
        <f t="shared" si="57"/>
        <v>0</v>
      </c>
      <c r="BHZ78" s="1209">
        <f t="shared" si="57"/>
        <v>0</v>
      </c>
      <c r="BIA78" s="1209">
        <f t="shared" si="57"/>
        <v>0</v>
      </c>
      <c r="BIB78" s="1209">
        <f t="shared" si="57"/>
        <v>0</v>
      </c>
      <c r="BIC78" s="1209">
        <f t="shared" si="57"/>
        <v>0</v>
      </c>
      <c r="BID78" s="1209">
        <f t="shared" si="57"/>
        <v>0</v>
      </c>
      <c r="BIE78" s="1209">
        <f t="shared" si="57"/>
        <v>0</v>
      </c>
      <c r="BIF78" s="1209">
        <f t="shared" si="57"/>
        <v>0</v>
      </c>
      <c r="BIG78" s="1209">
        <f t="shared" si="57"/>
        <v>0</v>
      </c>
      <c r="BIH78" s="1209">
        <f t="shared" si="57"/>
        <v>0</v>
      </c>
      <c r="BII78" s="1209">
        <f t="shared" si="57"/>
        <v>0</v>
      </c>
      <c r="BIJ78" s="1209">
        <f t="shared" si="57"/>
        <v>0</v>
      </c>
      <c r="BIK78" s="1209">
        <f t="shared" si="57"/>
        <v>0</v>
      </c>
      <c r="BIL78" s="1209">
        <f t="shared" si="57"/>
        <v>0</v>
      </c>
      <c r="BIM78" s="1209">
        <f t="shared" si="57"/>
        <v>0</v>
      </c>
      <c r="BIN78" s="1209">
        <f t="shared" si="57"/>
        <v>0</v>
      </c>
      <c r="BIO78" s="1209">
        <f t="shared" si="57"/>
        <v>0</v>
      </c>
      <c r="BIP78" s="1209">
        <f t="shared" si="57"/>
        <v>0</v>
      </c>
      <c r="BIQ78" s="1209">
        <f t="shared" si="57"/>
        <v>0</v>
      </c>
      <c r="BIR78" s="1209">
        <f t="shared" ref="BIR78:BLC78" si="58">SUM(BIR76:BIR77)</f>
        <v>0</v>
      </c>
      <c r="BIS78" s="1209">
        <f t="shared" si="58"/>
        <v>0</v>
      </c>
      <c r="BIT78" s="1209">
        <f t="shared" si="58"/>
        <v>0</v>
      </c>
      <c r="BIU78" s="1209">
        <f t="shared" si="58"/>
        <v>0</v>
      </c>
      <c r="BIV78" s="1209">
        <f t="shared" si="58"/>
        <v>0</v>
      </c>
      <c r="BIW78" s="1209">
        <f t="shared" si="58"/>
        <v>0</v>
      </c>
      <c r="BIX78" s="1209">
        <f t="shared" si="58"/>
        <v>0</v>
      </c>
      <c r="BIY78" s="1209">
        <f t="shared" si="58"/>
        <v>0</v>
      </c>
      <c r="BIZ78" s="1209">
        <f t="shared" si="58"/>
        <v>0</v>
      </c>
      <c r="BJA78" s="1209">
        <f t="shared" si="58"/>
        <v>0</v>
      </c>
      <c r="BJB78" s="1209">
        <f t="shared" si="58"/>
        <v>0</v>
      </c>
      <c r="BJC78" s="1209">
        <f t="shared" si="58"/>
        <v>0</v>
      </c>
      <c r="BJD78" s="1209">
        <f t="shared" si="58"/>
        <v>0</v>
      </c>
      <c r="BJE78" s="1209">
        <f t="shared" si="58"/>
        <v>0</v>
      </c>
      <c r="BJF78" s="1209">
        <f t="shared" si="58"/>
        <v>0</v>
      </c>
      <c r="BJG78" s="1209">
        <f t="shared" si="58"/>
        <v>0</v>
      </c>
      <c r="BJH78" s="1209">
        <f t="shared" si="58"/>
        <v>0</v>
      </c>
      <c r="BJI78" s="1209">
        <f t="shared" si="58"/>
        <v>0</v>
      </c>
      <c r="BJJ78" s="1209">
        <f t="shared" si="58"/>
        <v>0</v>
      </c>
      <c r="BJK78" s="1209">
        <f t="shared" si="58"/>
        <v>0</v>
      </c>
      <c r="BJL78" s="1209">
        <f t="shared" si="58"/>
        <v>0</v>
      </c>
      <c r="BJM78" s="1209">
        <f t="shared" si="58"/>
        <v>0</v>
      </c>
      <c r="BJN78" s="1209">
        <f t="shared" si="58"/>
        <v>0</v>
      </c>
      <c r="BJO78" s="1209">
        <f t="shared" si="58"/>
        <v>0</v>
      </c>
      <c r="BJP78" s="1209">
        <f t="shared" si="58"/>
        <v>0</v>
      </c>
      <c r="BJQ78" s="1209">
        <f t="shared" si="58"/>
        <v>0</v>
      </c>
      <c r="BJR78" s="1209">
        <f t="shared" si="58"/>
        <v>0</v>
      </c>
      <c r="BJS78" s="1209">
        <f t="shared" si="58"/>
        <v>0</v>
      </c>
      <c r="BJT78" s="1209">
        <f t="shared" si="58"/>
        <v>0</v>
      </c>
      <c r="BJU78" s="1209">
        <f t="shared" si="58"/>
        <v>0</v>
      </c>
      <c r="BJV78" s="1209">
        <f t="shared" si="58"/>
        <v>0</v>
      </c>
      <c r="BJW78" s="1209">
        <f t="shared" si="58"/>
        <v>0</v>
      </c>
      <c r="BJX78" s="1209">
        <f t="shared" si="58"/>
        <v>0</v>
      </c>
      <c r="BJY78" s="1209">
        <f t="shared" si="58"/>
        <v>0</v>
      </c>
      <c r="BJZ78" s="1209">
        <f t="shared" si="58"/>
        <v>0</v>
      </c>
      <c r="BKA78" s="1209">
        <f t="shared" si="58"/>
        <v>0</v>
      </c>
      <c r="BKB78" s="1209">
        <f t="shared" si="58"/>
        <v>0</v>
      </c>
      <c r="BKC78" s="1209">
        <f t="shared" si="58"/>
        <v>0</v>
      </c>
      <c r="BKD78" s="1209">
        <f t="shared" si="58"/>
        <v>0</v>
      </c>
      <c r="BKE78" s="1209">
        <f t="shared" si="58"/>
        <v>0</v>
      </c>
      <c r="BKF78" s="1209">
        <f t="shared" si="58"/>
        <v>0</v>
      </c>
      <c r="BKG78" s="1209">
        <f t="shared" si="58"/>
        <v>0</v>
      </c>
      <c r="BKH78" s="1209">
        <f t="shared" si="58"/>
        <v>0</v>
      </c>
      <c r="BKI78" s="1209">
        <f t="shared" si="58"/>
        <v>0</v>
      </c>
      <c r="BKJ78" s="1209">
        <f t="shared" si="58"/>
        <v>0</v>
      </c>
      <c r="BKK78" s="1209">
        <f t="shared" si="58"/>
        <v>0</v>
      </c>
      <c r="BKL78" s="1209">
        <f t="shared" si="58"/>
        <v>0</v>
      </c>
      <c r="BKM78" s="1209">
        <f t="shared" si="58"/>
        <v>0</v>
      </c>
      <c r="BKN78" s="1209">
        <f t="shared" si="58"/>
        <v>0</v>
      </c>
      <c r="BKO78" s="1209">
        <f t="shared" si="58"/>
        <v>0</v>
      </c>
      <c r="BKP78" s="1209">
        <f t="shared" si="58"/>
        <v>0</v>
      </c>
      <c r="BKQ78" s="1209">
        <f t="shared" si="58"/>
        <v>0</v>
      </c>
      <c r="BKR78" s="1209">
        <f t="shared" si="58"/>
        <v>0</v>
      </c>
      <c r="BKS78" s="1209">
        <f t="shared" si="58"/>
        <v>0</v>
      </c>
      <c r="BKT78" s="1209">
        <f t="shared" si="58"/>
        <v>0</v>
      </c>
      <c r="BKU78" s="1209">
        <f t="shared" si="58"/>
        <v>0</v>
      </c>
      <c r="BKV78" s="1209">
        <f t="shared" si="58"/>
        <v>0</v>
      </c>
      <c r="BKW78" s="1209">
        <f t="shared" si="58"/>
        <v>0</v>
      </c>
      <c r="BKX78" s="1209">
        <f t="shared" si="58"/>
        <v>0</v>
      </c>
      <c r="BKY78" s="1209">
        <f t="shared" si="58"/>
        <v>0</v>
      </c>
      <c r="BKZ78" s="1209">
        <f t="shared" si="58"/>
        <v>0</v>
      </c>
      <c r="BLA78" s="1209">
        <f t="shared" si="58"/>
        <v>0</v>
      </c>
      <c r="BLB78" s="1209">
        <f t="shared" si="58"/>
        <v>0</v>
      </c>
      <c r="BLC78" s="1209">
        <f t="shared" si="58"/>
        <v>0</v>
      </c>
      <c r="BLD78" s="1209">
        <f t="shared" ref="BLD78:BNO78" si="59">SUM(BLD76:BLD77)</f>
        <v>0</v>
      </c>
      <c r="BLE78" s="1209">
        <f t="shared" si="59"/>
        <v>0</v>
      </c>
      <c r="BLF78" s="1209">
        <f t="shared" si="59"/>
        <v>0</v>
      </c>
      <c r="BLG78" s="1209">
        <f t="shared" si="59"/>
        <v>0</v>
      </c>
      <c r="BLH78" s="1209">
        <f t="shared" si="59"/>
        <v>0</v>
      </c>
      <c r="BLI78" s="1209">
        <f t="shared" si="59"/>
        <v>0</v>
      </c>
      <c r="BLJ78" s="1209">
        <f t="shared" si="59"/>
        <v>0</v>
      </c>
      <c r="BLK78" s="1209">
        <f t="shared" si="59"/>
        <v>0</v>
      </c>
      <c r="BLL78" s="1209">
        <f t="shared" si="59"/>
        <v>0</v>
      </c>
      <c r="BLM78" s="1209">
        <f t="shared" si="59"/>
        <v>0</v>
      </c>
      <c r="BLN78" s="1209">
        <f t="shared" si="59"/>
        <v>0</v>
      </c>
      <c r="BLO78" s="1209">
        <f t="shared" si="59"/>
        <v>0</v>
      </c>
      <c r="BLP78" s="1209">
        <f t="shared" si="59"/>
        <v>0</v>
      </c>
      <c r="BLQ78" s="1209">
        <f t="shared" si="59"/>
        <v>0</v>
      </c>
      <c r="BLR78" s="1209">
        <f t="shared" si="59"/>
        <v>0</v>
      </c>
      <c r="BLS78" s="1209">
        <f t="shared" si="59"/>
        <v>0</v>
      </c>
      <c r="BLT78" s="1209">
        <f t="shared" si="59"/>
        <v>0</v>
      </c>
      <c r="BLU78" s="1209">
        <f t="shared" si="59"/>
        <v>0</v>
      </c>
      <c r="BLV78" s="1209">
        <f t="shared" si="59"/>
        <v>0</v>
      </c>
      <c r="BLW78" s="1209">
        <f t="shared" si="59"/>
        <v>0</v>
      </c>
      <c r="BLX78" s="1209">
        <f t="shared" si="59"/>
        <v>0</v>
      </c>
      <c r="BLY78" s="1209">
        <f t="shared" si="59"/>
        <v>0</v>
      </c>
      <c r="BLZ78" s="1209">
        <f t="shared" si="59"/>
        <v>0</v>
      </c>
      <c r="BMA78" s="1209">
        <f t="shared" si="59"/>
        <v>0</v>
      </c>
      <c r="BMB78" s="1209">
        <f t="shared" si="59"/>
        <v>0</v>
      </c>
      <c r="BMC78" s="1209">
        <f t="shared" si="59"/>
        <v>0</v>
      </c>
      <c r="BMD78" s="1209">
        <f t="shared" si="59"/>
        <v>0</v>
      </c>
      <c r="BME78" s="1209">
        <f t="shared" si="59"/>
        <v>0</v>
      </c>
      <c r="BMF78" s="1209">
        <f t="shared" si="59"/>
        <v>0</v>
      </c>
      <c r="BMG78" s="1209">
        <f t="shared" si="59"/>
        <v>0</v>
      </c>
      <c r="BMH78" s="1209">
        <f t="shared" si="59"/>
        <v>0</v>
      </c>
      <c r="BMI78" s="1209">
        <f t="shared" si="59"/>
        <v>0</v>
      </c>
      <c r="BMJ78" s="1209">
        <f t="shared" si="59"/>
        <v>0</v>
      </c>
      <c r="BMK78" s="1209">
        <f t="shared" si="59"/>
        <v>0</v>
      </c>
      <c r="BML78" s="1209">
        <f t="shared" si="59"/>
        <v>0</v>
      </c>
      <c r="BMM78" s="1209">
        <f t="shared" si="59"/>
        <v>0</v>
      </c>
      <c r="BMN78" s="1209">
        <f t="shared" si="59"/>
        <v>0</v>
      </c>
      <c r="BMO78" s="1209">
        <f t="shared" si="59"/>
        <v>0</v>
      </c>
      <c r="BMP78" s="1209">
        <f t="shared" si="59"/>
        <v>0</v>
      </c>
      <c r="BMQ78" s="1209">
        <f t="shared" si="59"/>
        <v>0</v>
      </c>
      <c r="BMR78" s="1209">
        <f t="shared" si="59"/>
        <v>0</v>
      </c>
      <c r="BMS78" s="1209">
        <f t="shared" si="59"/>
        <v>0</v>
      </c>
      <c r="BMT78" s="1209">
        <f t="shared" si="59"/>
        <v>0</v>
      </c>
      <c r="BMU78" s="1209">
        <f t="shared" si="59"/>
        <v>0</v>
      </c>
      <c r="BMV78" s="1209">
        <f t="shared" si="59"/>
        <v>0</v>
      </c>
      <c r="BMW78" s="1209">
        <f t="shared" si="59"/>
        <v>0</v>
      </c>
      <c r="BMX78" s="1209">
        <f t="shared" si="59"/>
        <v>0</v>
      </c>
      <c r="BMY78" s="1209">
        <f t="shared" si="59"/>
        <v>0</v>
      </c>
      <c r="BMZ78" s="1209">
        <f t="shared" si="59"/>
        <v>0</v>
      </c>
      <c r="BNA78" s="1209">
        <f t="shared" si="59"/>
        <v>0</v>
      </c>
      <c r="BNB78" s="1209">
        <f t="shared" si="59"/>
        <v>0</v>
      </c>
      <c r="BNC78" s="1209">
        <f t="shared" si="59"/>
        <v>0</v>
      </c>
      <c r="BND78" s="1209">
        <f t="shared" si="59"/>
        <v>0</v>
      </c>
      <c r="BNE78" s="1209">
        <f t="shared" si="59"/>
        <v>0</v>
      </c>
      <c r="BNF78" s="1209">
        <f t="shared" si="59"/>
        <v>0</v>
      </c>
      <c r="BNG78" s="1209">
        <f t="shared" si="59"/>
        <v>0</v>
      </c>
      <c r="BNH78" s="1209">
        <f t="shared" si="59"/>
        <v>0</v>
      </c>
      <c r="BNI78" s="1209">
        <f t="shared" si="59"/>
        <v>0</v>
      </c>
      <c r="BNJ78" s="1209">
        <f t="shared" si="59"/>
        <v>0</v>
      </c>
      <c r="BNK78" s="1209">
        <f t="shared" si="59"/>
        <v>0</v>
      </c>
      <c r="BNL78" s="1209">
        <f t="shared" si="59"/>
        <v>0</v>
      </c>
      <c r="BNM78" s="1209">
        <f t="shared" si="59"/>
        <v>0</v>
      </c>
      <c r="BNN78" s="1209">
        <f t="shared" si="59"/>
        <v>0</v>
      </c>
      <c r="BNO78" s="1209">
        <f t="shared" si="59"/>
        <v>0</v>
      </c>
      <c r="BNP78" s="1209">
        <f t="shared" ref="BNP78:BQA78" si="60">SUM(BNP76:BNP77)</f>
        <v>0</v>
      </c>
      <c r="BNQ78" s="1209">
        <f t="shared" si="60"/>
        <v>0</v>
      </c>
      <c r="BNR78" s="1209">
        <f t="shared" si="60"/>
        <v>0</v>
      </c>
      <c r="BNS78" s="1209">
        <f t="shared" si="60"/>
        <v>0</v>
      </c>
      <c r="BNT78" s="1209">
        <f t="shared" si="60"/>
        <v>0</v>
      </c>
      <c r="BNU78" s="1209">
        <f t="shared" si="60"/>
        <v>0</v>
      </c>
      <c r="BNV78" s="1209">
        <f t="shared" si="60"/>
        <v>0</v>
      </c>
      <c r="BNW78" s="1209">
        <f t="shared" si="60"/>
        <v>0</v>
      </c>
      <c r="BNX78" s="1209">
        <f t="shared" si="60"/>
        <v>0</v>
      </c>
      <c r="BNY78" s="1209">
        <f t="shared" si="60"/>
        <v>0</v>
      </c>
      <c r="BNZ78" s="1209">
        <f t="shared" si="60"/>
        <v>0</v>
      </c>
      <c r="BOA78" s="1209">
        <f t="shared" si="60"/>
        <v>0</v>
      </c>
      <c r="BOB78" s="1209">
        <f t="shared" si="60"/>
        <v>0</v>
      </c>
      <c r="BOC78" s="1209">
        <f t="shared" si="60"/>
        <v>0</v>
      </c>
      <c r="BOD78" s="1209">
        <f t="shared" si="60"/>
        <v>0</v>
      </c>
      <c r="BOE78" s="1209">
        <f t="shared" si="60"/>
        <v>0</v>
      </c>
      <c r="BOF78" s="1209">
        <f t="shared" si="60"/>
        <v>0</v>
      </c>
      <c r="BOG78" s="1209">
        <f t="shared" si="60"/>
        <v>0</v>
      </c>
      <c r="BOH78" s="1209">
        <f t="shared" si="60"/>
        <v>0</v>
      </c>
      <c r="BOI78" s="1209">
        <f t="shared" si="60"/>
        <v>0</v>
      </c>
      <c r="BOJ78" s="1209">
        <f t="shared" si="60"/>
        <v>0</v>
      </c>
      <c r="BOK78" s="1209">
        <f t="shared" si="60"/>
        <v>0</v>
      </c>
      <c r="BOL78" s="1209">
        <f t="shared" si="60"/>
        <v>0</v>
      </c>
      <c r="BOM78" s="1209">
        <f t="shared" si="60"/>
        <v>0</v>
      </c>
      <c r="BON78" s="1209">
        <f t="shared" si="60"/>
        <v>0</v>
      </c>
      <c r="BOO78" s="1209">
        <f t="shared" si="60"/>
        <v>0</v>
      </c>
      <c r="BOP78" s="1209">
        <f t="shared" si="60"/>
        <v>0</v>
      </c>
      <c r="BOQ78" s="1209">
        <f t="shared" si="60"/>
        <v>0</v>
      </c>
      <c r="BOR78" s="1209">
        <f t="shared" si="60"/>
        <v>0</v>
      </c>
      <c r="BOS78" s="1209">
        <f t="shared" si="60"/>
        <v>0</v>
      </c>
      <c r="BOT78" s="1209">
        <f t="shared" si="60"/>
        <v>0</v>
      </c>
      <c r="BOU78" s="1209">
        <f t="shared" si="60"/>
        <v>0</v>
      </c>
      <c r="BOV78" s="1209">
        <f t="shared" si="60"/>
        <v>0</v>
      </c>
      <c r="BOW78" s="1209">
        <f t="shared" si="60"/>
        <v>0</v>
      </c>
      <c r="BOX78" s="1209">
        <f t="shared" si="60"/>
        <v>0</v>
      </c>
      <c r="BOY78" s="1209">
        <f t="shared" si="60"/>
        <v>0</v>
      </c>
      <c r="BOZ78" s="1209">
        <f t="shared" si="60"/>
        <v>0</v>
      </c>
      <c r="BPA78" s="1209">
        <f t="shared" si="60"/>
        <v>0</v>
      </c>
      <c r="BPB78" s="1209">
        <f t="shared" si="60"/>
        <v>0</v>
      </c>
      <c r="BPC78" s="1209">
        <f t="shared" si="60"/>
        <v>0</v>
      </c>
      <c r="BPD78" s="1209">
        <f t="shared" si="60"/>
        <v>0</v>
      </c>
      <c r="BPE78" s="1209">
        <f t="shared" si="60"/>
        <v>0</v>
      </c>
      <c r="BPF78" s="1209">
        <f t="shared" si="60"/>
        <v>0</v>
      </c>
      <c r="BPG78" s="1209">
        <f t="shared" si="60"/>
        <v>0</v>
      </c>
      <c r="BPH78" s="1209">
        <f t="shared" si="60"/>
        <v>0</v>
      </c>
      <c r="BPI78" s="1209">
        <f t="shared" si="60"/>
        <v>0</v>
      </c>
      <c r="BPJ78" s="1209">
        <f t="shared" si="60"/>
        <v>0</v>
      </c>
      <c r="BPK78" s="1209">
        <f t="shared" si="60"/>
        <v>0</v>
      </c>
      <c r="BPL78" s="1209">
        <f t="shared" si="60"/>
        <v>0</v>
      </c>
      <c r="BPM78" s="1209">
        <f t="shared" si="60"/>
        <v>0</v>
      </c>
      <c r="BPN78" s="1209">
        <f t="shared" si="60"/>
        <v>0</v>
      </c>
      <c r="BPO78" s="1209">
        <f t="shared" si="60"/>
        <v>0</v>
      </c>
      <c r="BPP78" s="1209">
        <f t="shared" si="60"/>
        <v>0</v>
      </c>
      <c r="BPQ78" s="1209">
        <f t="shared" si="60"/>
        <v>0</v>
      </c>
      <c r="BPR78" s="1209">
        <f t="shared" si="60"/>
        <v>0</v>
      </c>
      <c r="BPS78" s="1209">
        <f t="shared" si="60"/>
        <v>0</v>
      </c>
      <c r="BPT78" s="1209">
        <f t="shared" si="60"/>
        <v>0</v>
      </c>
      <c r="BPU78" s="1209">
        <f t="shared" si="60"/>
        <v>0</v>
      </c>
      <c r="BPV78" s="1209">
        <f t="shared" si="60"/>
        <v>0</v>
      </c>
      <c r="BPW78" s="1209">
        <f t="shared" si="60"/>
        <v>0</v>
      </c>
      <c r="BPX78" s="1209">
        <f t="shared" si="60"/>
        <v>0</v>
      </c>
      <c r="BPY78" s="1209">
        <f t="shared" si="60"/>
        <v>0</v>
      </c>
      <c r="BPZ78" s="1209">
        <f t="shared" si="60"/>
        <v>0</v>
      </c>
      <c r="BQA78" s="1209">
        <f t="shared" si="60"/>
        <v>0</v>
      </c>
      <c r="BQB78" s="1209">
        <f t="shared" ref="BQB78:BSM78" si="61">SUM(BQB76:BQB77)</f>
        <v>0</v>
      </c>
      <c r="BQC78" s="1209">
        <f t="shared" si="61"/>
        <v>0</v>
      </c>
      <c r="BQD78" s="1209">
        <f t="shared" si="61"/>
        <v>0</v>
      </c>
      <c r="BQE78" s="1209">
        <f t="shared" si="61"/>
        <v>0</v>
      </c>
      <c r="BQF78" s="1209">
        <f t="shared" si="61"/>
        <v>0</v>
      </c>
      <c r="BQG78" s="1209">
        <f t="shared" si="61"/>
        <v>0</v>
      </c>
      <c r="BQH78" s="1209">
        <f t="shared" si="61"/>
        <v>0</v>
      </c>
      <c r="BQI78" s="1209">
        <f t="shared" si="61"/>
        <v>0</v>
      </c>
      <c r="BQJ78" s="1209">
        <f t="shared" si="61"/>
        <v>0</v>
      </c>
      <c r="BQK78" s="1209">
        <f t="shared" si="61"/>
        <v>0</v>
      </c>
      <c r="BQL78" s="1209">
        <f t="shared" si="61"/>
        <v>0</v>
      </c>
      <c r="BQM78" s="1209">
        <f t="shared" si="61"/>
        <v>0</v>
      </c>
      <c r="BQN78" s="1209">
        <f t="shared" si="61"/>
        <v>0</v>
      </c>
      <c r="BQO78" s="1209">
        <f t="shared" si="61"/>
        <v>0</v>
      </c>
      <c r="BQP78" s="1209">
        <f t="shared" si="61"/>
        <v>0</v>
      </c>
      <c r="BQQ78" s="1209">
        <f t="shared" si="61"/>
        <v>0</v>
      </c>
      <c r="BQR78" s="1209">
        <f t="shared" si="61"/>
        <v>0</v>
      </c>
      <c r="BQS78" s="1209">
        <f t="shared" si="61"/>
        <v>0</v>
      </c>
      <c r="BQT78" s="1209">
        <f t="shared" si="61"/>
        <v>0</v>
      </c>
      <c r="BQU78" s="1209">
        <f t="shared" si="61"/>
        <v>0</v>
      </c>
      <c r="BQV78" s="1209">
        <f t="shared" si="61"/>
        <v>0</v>
      </c>
      <c r="BQW78" s="1209">
        <f t="shared" si="61"/>
        <v>0</v>
      </c>
      <c r="BQX78" s="1209">
        <f t="shared" si="61"/>
        <v>0</v>
      </c>
      <c r="BQY78" s="1209">
        <f t="shared" si="61"/>
        <v>0</v>
      </c>
      <c r="BQZ78" s="1209">
        <f t="shared" si="61"/>
        <v>0</v>
      </c>
      <c r="BRA78" s="1209">
        <f t="shared" si="61"/>
        <v>0</v>
      </c>
      <c r="BRB78" s="1209">
        <f t="shared" si="61"/>
        <v>0</v>
      </c>
      <c r="BRC78" s="1209">
        <f t="shared" si="61"/>
        <v>0</v>
      </c>
      <c r="BRD78" s="1209">
        <f t="shared" si="61"/>
        <v>0</v>
      </c>
      <c r="BRE78" s="1209">
        <f t="shared" si="61"/>
        <v>0</v>
      </c>
      <c r="BRF78" s="1209">
        <f t="shared" si="61"/>
        <v>0</v>
      </c>
      <c r="BRG78" s="1209">
        <f t="shared" si="61"/>
        <v>0</v>
      </c>
      <c r="BRH78" s="1209">
        <f t="shared" si="61"/>
        <v>0</v>
      </c>
      <c r="BRI78" s="1209">
        <f t="shared" si="61"/>
        <v>0</v>
      </c>
      <c r="BRJ78" s="1209">
        <f t="shared" si="61"/>
        <v>0</v>
      </c>
      <c r="BRK78" s="1209">
        <f t="shared" si="61"/>
        <v>0</v>
      </c>
      <c r="BRL78" s="1209">
        <f t="shared" si="61"/>
        <v>0</v>
      </c>
      <c r="BRM78" s="1209">
        <f t="shared" si="61"/>
        <v>0</v>
      </c>
      <c r="BRN78" s="1209">
        <f t="shared" si="61"/>
        <v>0</v>
      </c>
      <c r="BRO78" s="1209">
        <f t="shared" si="61"/>
        <v>0</v>
      </c>
      <c r="BRP78" s="1209">
        <f t="shared" si="61"/>
        <v>0</v>
      </c>
      <c r="BRQ78" s="1209">
        <f t="shared" si="61"/>
        <v>0</v>
      </c>
      <c r="BRR78" s="1209">
        <f t="shared" si="61"/>
        <v>0</v>
      </c>
      <c r="BRS78" s="1209">
        <f t="shared" si="61"/>
        <v>0</v>
      </c>
      <c r="BRT78" s="1209">
        <f t="shared" si="61"/>
        <v>0</v>
      </c>
      <c r="BRU78" s="1209">
        <f t="shared" si="61"/>
        <v>0</v>
      </c>
      <c r="BRV78" s="1209">
        <f t="shared" si="61"/>
        <v>0</v>
      </c>
      <c r="BRW78" s="1209">
        <f t="shared" si="61"/>
        <v>0</v>
      </c>
      <c r="BRX78" s="1209">
        <f t="shared" si="61"/>
        <v>0</v>
      </c>
      <c r="BRY78" s="1209">
        <f t="shared" si="61"/>
        <v>0</v>
      </c>
      <c r="BRZ78" s="1209">
        <f t="shared" si="61"/>
        <v>0</v>
      </c>
      <c r="BSA78" s="1209">
        <f t="shared" si="61"/>
        <v>0</v>
      </c>
      <c r="BSB78" s="1209">
        <f t="shared" si="61"/>
        <v>0</v>
      </c>
      <c r="BSC78" s="1209">
        <f t="shared" si="61"/>
        <v>0</v>
      </c>
      <c r="BSD78" s="1209">
        <f t="shared" si="61"/>
        <v>0</v>
      </c>
      <c r="BSE78" s="1209">
        <f t="shared" si="61"/>
        <v>0</v>
      </c>
      <c r="BSF78" s="1209">
        <f t="shared" si="61"/>
        <v>0</v>
      </c>
      <c r="BSG78" s="1209">
        <f t="shared" si="61"/>
        <v>0</v>
      </c>
      <c r="BSH78" s="1209">
        <f t="shared" si="61"/>
        <v>0</v>
      </c>
      <c r="BSI78" s="1209">
        <f t="shared" si="61"/>
        <v>0</v>
      </c>
      <c r="BSJ78" s="1209">
        <f t="shared" si="61"/>
        <v>0</v>
      </c>
      <c r="BSK78" s="1209">
        <f t="shared" si="61"/>
        <v>0</v>
      </c>
      <c r="BSL78" s="1209">
        <f t="shared" si="61"/>
        <v>0</v>
      </c>
      <c r="BSM78" s="1209">
        <f t="shared" si="61"/>
        <v>0</v>
      </c>
      <c r="BSN78" s="1209">
        <f t="shared" ref="BSN78:BUY78" si="62">SUM(BSN76:BSN77)</f>
        <v>0</v>
      </c>
      <c r="BSO78" s="1209">
        <f t="shared" si="62"/>
        <v>0</v>
      </c>
      <c r="BSP78" s="1209">
        <f t="shared" si="62"/>
        <v>0</v>
      </c>
      <c r="BSQ78" s="1209">
        <f t="shared" si="62"/>
        <v>0</v>
      </c>
      <c r="BSR78" s="1209">
        <f t="shared" si="62"/>
        <v>0</v>
      </c>
      <c r="BSS78" s="1209">
        <f t="shared" si="62"/>
        <v>0</v>
      </c>
      <c r="BST78" s="1209">
        <f t="shared" si="62"/>
        <v>0</v>
      </c>
      <c r="BSU78" s="1209">
        <f t="shared" si="62"/>
        <v>0</v>
      </c>
      <c r="BSV78" s="1209">
        <f t="shared" si="62"/>
        <v>0</v>
      </c>
      <c r="BSW78" s="1209">
        <f t="shared" si="62"/>
        <v>0</v>
      </c>
      <c r="BSX78" s="1209">
        <f t="shared" si="62"/>
        <v>0</v>
      </c>
      <c r="BSY78" s="1209">
        <f t="shared" si="62"/>
        <v>0</v>
      </c>
      <c r="BSZ78" s="1209">
        <f t="shared" si="62"/>
        <v>0</v>
      </c>
      <c r="BTA78" s="1209">
        <f t="shared" si="62"/>
        <v>0</v>
      </c>
      <c r="BTB78" s="1209">
        <f t="shared" si="62"/>
        <v>0</v>
      </c>
      <c r="BTC78" s="1209">
        <f t="shared" si="62"/>
        <v>0</v>
      </c>
      <c r="BTD78" s="1209">
        <f t="shared" si="62"/>
        <v>0</v>
      </c>
      <c r="BTE78" s="1209">
        <f t="shared" si="62"/>
        <v>0</v>
      </c>
      <c r="BTF78" s="1209">
        <f t="shared" si="62"/>
        <v>0</v>
      </c>
      <c r="BTG78" s="1209">
        <f t="shared" si="62"/>
        <v>0</v>
      </c>
      <c r="BTH78" s="1209">
        <f t="shared" si="62"/>
        <v>0</v>
      </c>
      <c r="BTI78" s="1209">
        <f t="shared" si="62"/>
        <v>0</v>
      </c>
      <c r="BTJ78" s="1209">
        <f t="shared" si="62"/>
        <v>0</v>
      </c>
      <c r="BTK78" s="1209">
        <f t="shared" si="62"/>
        <v>0</v>
      </c>
      <c r="BTL78" s="1209">
        <f t="shared" si="62"/>
        <v>0</v>
      </c>
      <c r="BTM78" s="1209">
        <f t="shared" si="62"/>
        <v>0</v>
      </c>
      <c r="BTN78" s="1209">
        <f t="shared" si="62"/>
        <v>0</v>
      </c>
      <c r="BTO78" s="1209">
        <f t="shared" si="62"/>
        <v>0</v>
      </c>
      <c r="BTP78" s="1209">
        <f t="shared" si="62"/>
        <v>0</v>
      </c>
      <c r="BTQ78" s="1209">
        <f t="shared" si="62"/>
        <v>0</v>
      </c>
      <c r="BTR78" s="1209">
        <f t="shared" si="62"/>
        <v>0</v>
      </c>
      <c r="BTS78" s="1209">
        <f t="shared" si="62"/>
        <v>0</v>
      </c>
      <c r="BTT78" s="1209">
        <f t="shared" si="62"/>
        <v>0</v>
      </c>
      <c r="BTU78" s="1209">
        <f t="shared" si="62"/>
        <v>0</v>
      </c>
      <c r="BTV78" s="1209">
        <f t="shared" si="62"/>
        <v>0</v>
      </c>
      <c r="BTW78" s="1209">
        <f t="shared" si="62"/>
        <v>0</v>
      </c>
      <c r="BTX78" s="1209">
        <f t="shared" si="62"/>
        <v>0</v>
      </c>
      <c r="BTY78" s="1209">
        <f t="shared" si="62"/>
        <v>0</v>
      </c>
      <c r="BTZ78" s="1209">
        <f t="shared" si="62"/>
        <v>0</v>
      </c>
      <c r="BUA78" s="1209">
        <f t="shared" si="62"/>
        <v>0</v>
      </c>
      <c r="BUB78" s="1209">
        <f t="shared" si="62"/>
        <v>0</v>
      </c>
      <c r="BUC78" s="1209">
        <f t="shared" si="62"/>
        <v>0</v>
      </c>
      <c r="BUD78" s="1209">
        <f t="shared" si="62"/>
        <v>0</v>
      </c>
      <c r="BUE78" s="1209">
        <f t="shared" si="62"/>
        <v>0</v>
      </c>
      <c r="BUF78" s="1209">
        <f t="shared" si="62"/>
        <v>0</v>
      </c>
      <c r="BUG78" s="1209">
        <f t="shared" si="62"/>
        <v>0</v>
      </c>
      <c r="BUH78" s="1209">
        <f t="shared" si="62"/>
        <v>0</v>
      </c>
      <c r="BUI78" s="1209">
        <f t="shared" si="62"/>
        <v>0</v>
      </c>
      <c r="BUJ78" s="1209">
        <f t="shared" si="62"/>
        <v>0</v>
      </c>
      <c r="BUK78" s="1209">
        <f t="shared" si="62"/>
        <v>0</v>
      </c>
      <c r="BUL78" s="1209">
        <f t="shared" si="62"/>
        <v>0</v>
      </c>
      <c r="BUM78" s="1209">
        <f t="shared" si="62"/>
        <v>0</v>
      </c>
      <c r="BUN78" s="1209">
        <f t="shared" si="62"/>
        <v>0</v>
      </c>
      <c r="BUO78" s="1209">
        <f t="shared" si="62"/>
        <v>0</v>
      </c>
      <c r="BUP78" s="1209">
        <f t="shared" si="62"/>
        <v>0</v>
      </c>
      <c r="BUQ78" s="1209">
        <f t="shared" si="62"/>
        <v>0</v>
      </c>
      <c r="BUR78" s="1209">
        <f t="shared" si="62"/>
        <v>0</v>
      </c>
      <c r="BUS78" s="1209">
        <f t="shared" si="62"/>
        <v>0</v>
      </c>
      <c r="BUT78" s="1209">
        <f t="shared" si="62"/>
        <v>0</v>
      </c>
      <c r="BUU78" s="1209">
        <f t="shared" si="62"/>
        <v>0</v>
      </c>
      <c r="BUV78" s="1209">
        <f t="shared" si="62"/>
        <v>0</v>
      </c>
      <c r="BUW78" s="1209">
        <f t="shared" si="62"/>
        <v>0</v>
      </c>
      <c r="BUX78" s="1209">
        <f t="shared" si="62"/>
        <v>0</v>
      </c>
      <c r="BUY78" s="1209">
        <f t="shared" si="62"/>
        <v>0</v>
      </c>
      <c r="BUZ78" s="1209">
        <f t="shared" ref="BUZ78:BXK78" si="63">SUM(BUZ76:BUZ77)</f>
        <v>0</v>
      </c>
      <c r="BVA78" s="1209">
        <f t="shared" si="63"/>
        <v>0</v>
      </c>
      <c r="BVB78" s="1209">
        <f t="shared" si="63"/>
        <v>0</v>
      </c>
      <c r="BVC78" s="1209">
        <f t="shared" si="63"/>
        <v>0</v>
      </c>
      <c r="BVD78" s="1209">
        <f t="shared" si="63"/>
        <v>0</v>
      </c>
      <c r="BVE78" s="1209">
        <f t="shared" si="63"/>
        <v>0</v>
      </c>
      <c r="BVF78" s="1209">
        <f t="shared" si="63"/>
        <v>0</v>
      </c>
      <c r="BVG78" s="1209">
        <f t="shared" si="63"/>
        <v>0</v>
      </c>
      <c r="BVH78" s="1209">
        <f t="shared" si="63"/>
        <v>0</v>
      </c>
      <c r="BVI78" s="1209">
        <f t="shared" si="63"/>
        <v>0</v>
      </c>
      <c r="BVJ78" s="1209">
        <f t="shared" si="63"/>
        <v>0</v>
      </c>
      <c r="BVK78" s="1209">
        <f t="shared" si="63"/>
        <v>0</v>
      </c>
      <c r="BVL78" s="1209">
        <f t="shared" si="63"/>
        <v>0</v>
      </c>
      <c r="BVM78" s="1209">
        <f t="shared" si="63"/>
        <v>0</v>
      </c>
      <c r="BVN78" s="1209">
        <f t="shared" si="63"/>
        <v>0</v>
      </c>
      <c r="BVO78" s="1209">
        <f t="shared" si="63"/>
        <v>0</v>
      </c>
      <c r="BVP78" s="1209">
        <f t="shared" si="63"/>
        <v>0</v>
      </c>
      <c r="BVQ78" s="1209">
        <f t="shared" si="63"/>
        <v>0</v>
      </c>
      <c r="BVR78" s="1209">
        <f t="shared" si="63"/>
        <v>0</v>
      </c>
      <c r="BVS78" s="1209">
        <f t="shared" si="63"/>
        <v>0</v>
      </c>
      <c r="BVT78" s="1209">
        <f t="shared" si="63"/>
        <v>0</v>
      </c>
      <c r="BVU78" s="1209">
        <f t="shared" si="63"/>
        <v>0</v>
      </c>
      <c r="BVV78" s="1209">
        <f t="shared" si="63"/>
        <v>0</v>
      </c>
      <c r="BVW78" s="1209">
        <f t="shared" si="63"/>
        <v>0</v>
      </c>
      <c r="BVX78" s="1209">
        <f t="shared" si="63"/>
        <v>0</v>
      </c>
      <c r="BVY78" s="1209">
        <f t="shared" si="63"/>
        <v>0</v>
      </c>
      <c r="BVZ78" s="1209">
        <f t="shared" si="63"/>
        <v>0</v>
      </c>
      <c r="BWA78" s="1209">
        <f t="shared" si="63"/>
        <v>0</v>
      </c>
      <c r="BWB78" s="1209">
        <f t="shared" si="63"/>
        <v>0</v>
      </c>
      <c r="BWC78" s="1209">
        <f t="shared" si="63"/>
        <v>0</v>
      </c>
      <c r="BWD78" s="1209">
        <f t="shared" si="63"/>
        <v>0</v>
      </c>
      <c r="BWE78" s="1209">
        <f t="shared" si="63"/>
        <v>0</v>
      </c>
      <c r="BWF78" s="1209">
        <f t="shared" si="63"/>
        <v>0</v>
      </c>
      <c r="BWG78" s="1209">
        <f t="shared" si="63"/>
        <v>0</v>
      </c>
      <c r="BWH78" s="1209">
        <f t="shared" si="63"/>
        <v>0</v>
      </c>
      <c r="BWI78" s="1209">
        <f t="shared" si="63"/>
        <v>0</v>
      </c>
      <c r="BWJ78" s="1209">
        <f t="shared" si="63"/>
        <v>0</v>
      </c>
      <c r="BWK78" s="1209">
        <f t="shared" si="63"/>
        <v>0</v>
      </c>
      <c r="BWL78" s="1209">
        <f t="shared" si="63"/>
        <v>0</v>
      </c>
      <c r="BWM78" s="1209">
        <f t="shared" si="63"/>
        <v>0</v>
      </c>
      <c r="BWN78" s="1209">
        <f t="shared" si="63"/>
        <v>0</v>
      </c>
      <c r="BWO78" s="1209">
        <f t="shared" si="63"/>
        <v>0</v>
      </c>
      <c r="BWP78" s="1209">
        <f t="shared" si="63"/>
        <v>0</v>
      </c>
      <c r="BWQ78" s="1209">
        <f t="shared" si="63"/>
        <v>0</v>
      </c>
      <c r="BWR78" s="1209">
        <f t="shared" si="63"/>
        <v>0</v>
      </c>
      <c r="BWS78" s="1209">
        <f t="shared" si="63"/>
        <v>0</v>
      </c>
      <c r="BWT78" s="1209">
        <f t="shared" si="63"/>
        <v>0</v>
      </c>
      <c r="BWU78" s="1209">
        <f t="shared" si="63"/>
        <v>0</v>
      </c>
      <c r="BWV78" s="1209">
        <f t="shared" si="63"/>
        <v>0</v>
      </c>
      <c r="BWW78" s="1209">
        <f t="shared" si="63"/>
        <v>0</v>
      </c>
      <c r="BWX78" s="1209">
        <f t="shared" si="63"/>
        <v>0</v>
      </c>
      <c r="BWY78" s="1209">
        <f t="shared" si="63"/>
        <v>0</v>
      </c>
      <c r="BWZ78" s="1209">
        <f t="shared" si="63"/>
        <v>0</v>
      </c>
      <c r="BXA78" s="1209">
        <f t="shared" si="63"/>
        <v>0</v>
      </c>
      <c r="BXB78" s="1209">
        <f t="shared" si="63"/>
        <v>0</v>
      </c>
      <c r="BXC78" s="1209">
        <f t="shared" si="63"/>
        <v>0</v>
      </c>
      <c r="BXD78" s="1209">
        <f t="shared" si="63"/>
        <v>0</v>
      </c>
      <c r="BXE78" s="1209">
        <f t="shared" si="63"/>
        <v>0</v>
      </c>
      <c r="BXF78" s="1209">
        <f t="shared" si="63"/>
        <v>0</v>
      </c>
      <c r="BXG78" s="1209">
        <f t="shared" si="63"/>
        <v>0</v>
      </c>
      <c r="BXH78" s="1209">
        <f t="shared" si="63"/>
        <v>0</v>
      </c>
      <c r="BXI78" s="1209">
        <f t="shared" si="63"/>
        <v>0</v>
      </c>
      <c r="BXJ78" s="1209">
        <f t="shared" si="63"/>
        <v>0</v>
      </c>
      <c r="BXK78" s="1209">
        <f t="shared" si="63"/>
        <v>0</v>
      </c>
      <c r="BXL78" s="1209">
        <f t="shared" ref="BXL78:BZW78" si="64">SUM(BXL76:BXL77)</f>
        <v>0</v>
      </c>
      <c r="BXM78" s="1209">
        <f t="shared" si="64"/>
        <v>0</v>
      </c>
      <c r="BXN78" s="1209">
        <f t="shared" si="64"/>
        <v>0</v>
      </c>
      <c r="BXO78" s="1209">
        <f t="shared" si="64"/>
        <v>0</v>
      </c>
      <c r="BXP78" s="1209">
        <f t="shared" si="64"/>
        <v>0</v>
      </c>
      <c r="BXQ78" s="1209">
        <f t="shared" si="64"/>
        <v>0</v>
      </c>
      <c r="BXR78" s="1209">
        <f t="shared" si="64"/>
        <v>0</v>
      </c>
      <c r="BXS78" s="1209">
        <f t="shared" si="64"/>
        <v>0</v>
      </c>
      <c r="BXT78" s="1209">
        <f t="shared" si="64"/>
        <v>0</v>
      </c>
      <c r="BXU78" s="1209">
        <f t="shared" si="64"/>
        <v>0</v>
      </c>
      <c r="BXV78" s="1209">
        <f t="shared" si="64"/>
        <v>0</v>
      </c>
      <c r="BXW78" s="1209">
        <f t="shared" si="64"/>
        <v>0</v>
      </c>
      <c r="BXX78" s="1209">
        <f t="shared" si="64"/>
        <v>0</v>
      </c>
      <c r="BXY78" s="1209">
        <f t="shared" si="64"/>
        <v>0</v>
      </c>
      <c r="BXZ78" s="1209">
        <f t="shared" si="64"/>
        <v>0</v>
      </c>
      <c r="BYA78" s="1209">
        <f t="shared" si="64"/>
        <v>0</v>
      </c>
      <c r="BYB78" s="1209">
        <f t="shared" si="64"/>
        <v>0</v>
      </c>
      <c r="BYC78" s="1209">
        <f t="shared" si="64"/>
        <v>0</v>
      </c>
      <c r="BYD78" s="1209">
        <f t="shared" si="64"/>
        <v>0</v>
      </c>
      <c r="BYE78" s="1209">
        <f t="shared" si="64"/>
        <v>0</v>
      </c>
      <c r="BYF78" s="1209">
        <f t="shared" si="64"/>
        <v>0</v>
      </c>
      <c r="BYG78" s="1209">
        <f t="shared" si="64"/>
        <v>0</v>
      </c>
      <c r="BYH78" s="1209">
        <f t="shared" si="64"/>
        <v>0</v>
      </c>
      <c r="BYI78" s="1209">
        <f t="shared" si="64"/>
        <v>0</v>
      </c>
      <c r="BYJ78" s="1209">
        <f t="shared" si="64"/>
        <v>0</v>
      </c>
      <c r="BYK78" s="1209">
        <f t="shared" si="64"/>
        <v>0</v>
      </c>
      <c r="BYL78" s="1209">
        <f t="shared" si="64"/>
        <v>0</v>
      </c>
      <c r="BYM78" s="1209">
        <f t="shared" si="64"/>
        <v>0</v>
      </c>
      <c r="BYN78" s="1209">
        <f t="shared" si="64"/>
        <v>0</v>
      </c>
      <c r="BYO78" s="1209">
        <f t="shared" si="64"/>
        <v>0</v>
      </c>
      <c r="BYP78" s="1209">
        <f t="shared" si="64"/>
        <v>0</v>
      </c>
      <c r="BYQ78" s="1209">
        <f t="shared" si="64"/>
        <v>0</v>
      </c>
      <c r="BYR78" s="1209">
        <f t="shared" si="64"/>
        <v>0</v>
      </c>
      <c r="BYS78" s="1209">
        <f t="shared" si="64"/>
        <v>0</v>
      </c>
      <c r="BYT78" s="1209">
        <f t="shared" si="64"/>
        <v>0</v>
      </c>
      <c r="BYU78" s="1209">
        <f t="shared" si="64"/>
        <v>0</v>
      </c>
      <c r="BYV78" s="1209">
        <f t="shared" si="64"/>
        <v>0</v>
      </c>
      <c r="BYW78" s="1209">
        <f t="shared" si="64"/>
        <v>0</v>
      </c>
      <c r="BYX78" s="1209">
        <f t="shared" si="64"/>
        <v>0</v>
      </c>
      <c r="BYY78" s="1209">
        <f t="shared" si="64"/>
        <v>0</v>
      </c>
      <c r="BYZ78" s="1209">
        <f t="shared" si="64"/>
        <v>0</v>
      </c>
      <c r="BZA78" s="1209">
        <f t="shared" si="64"/>
        <v>0</v>
      </c>
      <c r="BZB78" s="1209">
        <f t="shared" si="64"/>
        <v>0</v>
      </c>
      <c r="BZC78" s="1209">
        <f t="shared" si="64"/>
        <v>0</v>
      </c>
      <c r="BZD78" s="1209">
        <f t="shared" si="64"/>
        <v>0</v>
      </c>
      <c r="BZE78" s="1209">
        <f t="shared" si="64"/>
        <v>0</v>
      </c>
      <c r="BZF78" s="1209">
        <f t="shared" si="64"/>
        <v>0</v>
      </c>
      <c r="BZG78" s="1209">
        <f t="shared" si="64"/>
        <v>0</v>
      </c>
      <c r="BZH78" s="1209">
        <f t="shared" si="64"/>
        <v>0</v>
      </c>
      <c r="BZI78" s="1209">
        <f t="shared" si="64"/>
        <v>0</v>
      </c>
      <c r="BZJ78" s="1209">
        <f t="shared" si="64"/>
        <v>0</v>
      </c>
      <c r="BZK78" s="1209">
        <f t="shared" si="64"/>
        <v>0</v>
      </c>
      <c r="BZL78" s="1209">
        <f t="shared" si="64"/>
        <v>0</v>
      </c>
      <c r="BZM78" s="1209">
        <f t="shared" si="64"/>
        <v>0</v>
      </c>
      <c r="BZN78" s="1209">
        <f t="shared" si="64"/>
        <v>0</v>
      </c>
      <c r="BZO78" s="1209">
        <f t="shared" si="64"/>
        <v>0</v>
      </c>
      <c r="BZP78" s="1209">
        <f t="shared" si="64"/>
        <v>0</v>
      </c>
      <c r="BZQ78" s="1209">
        <f t="shared" si="64"/>
        <v>0</v>
      </c>
      <c r="BZR78" s="1209">
        <f t="shared" si="64"/>
        <v>0</v>
      </c>
      <c r="BZS78" s="1209">
        <f t="shared" si="64"/>
        <v>0</v>
      </c>
      <c r="BZT78" s="1209">
        <f t="shared" si="64"/>
        <v>0</v>
      </c>
      <c r="BZU78" s="1209">
        <f t="shared" si="64"/>
        <v>0</v>
      </c>
      <c r="BZV78" s="1209">
        <f t="shared" si="64"/>
        <v>0</v>
      </c>
      <c r="BZW78" s="1209">
        <f t="shared" si="64"/>
        <v>0</v>
      </c>
      <c r="BZX78" s="1209">
        <f t="shared" ref="BZX78:CCI78" si="65">SUM(BZX76:BZX77)</f>
        <v>0</v>
      </c>
      <c r="BZY78" s="1209">
        <f t="shared" si="65"/>
        <v>0</v>
      </c>
      <c r="BZZ78" s="1209">
        <f t="shared" si="65"/>
        <v>0</v>
      </c>
      <c r="CAA78" s="1209">
        <f t="shared" si="65"/>
        <v>0</v>
      </c>
      <c r="CAB78" s="1209">
        <f t="shared" si="65"/>
        <v>0</v>
      </c>
      <c r="CAC78" s="1209">
        <f t="shared" si="65"/>
        <v>0</v>
      </c>
      <c r="CAD78" s="1209">
        <f t="shared" si="65"/>
        <v>0</v>
      </c>
      <c r="CAE78" s="1209">
        <f t="shared" si="65"/>
        <v>0</v>
      </c>
      <c r="CAF78" s="1209">
        <f t="shared" si="65"/>
        <v>0</v>
      </c>
      <c r="CAG78" s="1209">
        <f t="shared" si="65"/>
        <v>0</v>
      </c>
      <c r="CAH78" s="1209">
        <f t="shared" si="65"/>
        <v>0</v>
      </c>
      <c r="CAI78" s="1209">
        <f t="shared" si="65"/>
        <v>0</v>
      </c>
      <c r="CAJ78" s="1209">
        <f t="shared" si="65"/>
        <v>0</v>
      </c>
      <c r="CAK78" s="1209">
        <f t="shared" si="65"/>
        <v>0</v>
      </c>
      <c r="CAL78" s="1209">
        <f t="shared" si="65"/>
        <v>0</v>
      </c>
      <c r="CAM78" s="1209">
        <f t="shared" si="65"/>
        <v>0</v>
      </c>
      <c r="CAN78" s="1209">
        <f t="shared" si="65"/>
        <v>0</v>
      </c>
      <c r="CAO78" s="1209">
        <f t="shared" si="65"/>
        <v>0</v>
      </c>
      <c r="CAP78" s="1209">
        <f t="shared" si="65"/>
        <v>0</v>
      </c>
      <c r="CAQ78" s="1209">
        <f t="shared" si="65"/>
        <v>0</v>
      </c>
      <c r="CAR78" s="1209">
        <f t="shared" si="65"/>
        <v>0</v>
      </c>
      <c r="CAS78" s="1209">
        <f t="shared" si="65"/>
        <v>0</v>
      </c>
      <c r="CAT78" s="1209">
        <f t="shared" si="65"/>
        <v>0</v>
      </c>
      <c r="CAU78" s="1209">
        <f t="shared" si="65"/>
        <v>0</v>
      </c>
      <c r="CAV78" s="1209">
        <f t="shared" si="65"/>
        <v>0</v>
      </c>
      <c r="CAW78" s="1209">
        <f t="shared" si="65"/>
        <v>0</v>
      </c>
      <c r="CAX78" s="1209">
        <f t="shared" si="65"/>
        <v>0</v>
      </c>
      <c r="CAY78" s="1209">
        <f t="shared" si="65"/>
        <v>0</v>
      </c>
      <c r="CAZ78" s="1209">
        <f t="shared" si="65"/>
        <v>0</v>
      </c>
      <c r="CBA78" s="1209">
        <f t="shared" si="65"/>
        <v>0</v>
      </c>
      <c r="CBB78" s="1209">
        <f t="shared" si="65"/>
        <v>0</v>
      </c>
      <c r="CBC78" s="1209">
        <f t="shared" si="65"/>
        <v>0</v>
      </c>
      <c r="CBD78" s="1209">
        <f t="shared" si="65"/>
        <v>0</v>
      </c>
      <c r="CBE78" s="1209">
        <f t="shared" si="65"/>
        <v>0</v>
      </c>
      <c r="CBF78" s="1209">
        <f t="shared" si="65"/>
        <v>0</v>
      </c>
      <c r="CBG78" s="1209">
        <f t="shared" si="65"/>
        <v>0</v>
      </c>
      <c r="CBH78" s="1209">
        <f t="shared" si="65"/>
        <v>0</v>
      </c>
      <c r="CBI78" s="1209">
        <f t="shared" si="65"/>
        <v>0</v>
      </c>
      <c r="CBJ78" s="1209">
        <f t="shared" si="65"/>
        <v>0</v>
      </c>
      <c r="CBK78" s="1209">
        <f t="shared" si="65"/>
        <v>0</v>
      </c>
      <c r="CBL78" s="1209">
        <f t="shared" si="65"/>
        <v>0</v>
      </c>
      <c r="CBM78" s="1209">
        <f t="shared" si="65"/>
        <v>0</v>
      </c>
      <c r="CBN78" s="1209">
        <f t="shared" si="65"/>
        <v>0</v>
      </c>
      <c r="CBO78" s="1209">
        <f t="shared" si="65"/>
        <v>0</v>
      </c>
      <c r="CBP78" s="1209">
        <f t="shared" si="65"/>
        <v>0</v>
      </c>
      <c r="CBQ78" s="1209">
        <f t="shared" si="65"/>
        <v>0</v>
      </c>
      <c r="CBR78" s="1209">
        <f t="shared" si="65"/>
        <v>0</v>
      </c>
      <c r="CBS78" s="1209">
        <f t="shared" si="65"/>
        <v>0</v>
      </c>
      <c r="CBT78" s="1209">
        <f t="shared" si="65"/>
        <v>0</v>
      </c>
      <c r="CBU78" s="1209">
        <f t="shared" si="65"/>
        <v>0</v>
      </c>
      <c r="CBV78" s="1209">
        <f t="shared" si="65"/>
        <v>0</v>
      </c>
      <c r="CBW78" s="1209">
        <f t="shared" si="65"/>
        <v>0</v>
      </c>
      <c r="CBX78" s="1209">
        <f t="shared" si="65"/>
        <v>0</v>
      </c>
      <c r="CBY78" s="1209">
        <f t="shared" si="65"/>
        <v>0</v>
      </c>
      <c r="CBZ78" s="1209">
        <f t="shared" si="65"/>
        <v>0</v>
      </c>
      <c r="CCA78" s="1209">
        <f t="shared" si="65"/>
        <v>0</v>
      </c>
      <c r="CCB78" s="1209">
        <f t="shared" si="65"/>
        <v>0</v>
      </c>
      <c r="CCC78" s="1209">
        <f t="shared" si="65"/>
        <v>0</v>
      </c>
      <c r="CCD78" s="1209">
        <f t="shared" si="65"/>
        <v>0</v>
      </c>
      <c r="CCE78" s="1209">
        <f t="shared" si="65"/>
        <v>0</v>
      </c>
      <c r="CCF78" s="1209">
        <f t="shared" si="65"/>
        <v>0</v>
      </c>
      <c r="CCG78" s="1209">
        <f t="shared" si="65"/>
        <v>0</v>
      </c>
      <c r="CCH78" s="1209">
        <f t="shared" si="65"/>
        <v>0</v>
      </c>
      <c r="CCI78" s="1209">
        <f t="shared" si="65"/>
        <v>0</v>
      </c>
      <c r="CCJ78" s="1209">
        <f t="shared" ref="CCJ78:CEU78" si="66">SUM(CCJ76:CCJ77)</f>
        <v>0</v>
      </c>
      <c r="CCK78" s="1209">
        <f t="shared" si="66"/>
        <v>0</v>
      </c>
      <c r="CCL78" s="1209">
        <f t="shared" si="66"/>
        <v>0</v>
      </c>
      <c r="CCM78" s="1209">
        <f t="shared" si="66"/>
        <v>0</v>
      </c>
      <c r="CCN78" s="1209">
        <f t="shared" si="66"/>
        <v>0</v>
      </c>
      <c r="CCO78" s="1209">
        <f t="shared" si="66"/>
        <v>0</v>
      </c>
      <c r="CCP78" s="1209">
        <f t="shared" si="66"/>
        <v>0</v>
      </c>
      <c r="CCQ78" s="1209">
        <f t="shared" si="66"/>
        <v>0</v>
      </c>
      <c r="CCR78" s="1209">
        <f t="shared" si="66"/>
        <v>0</v>
      </c>
      <c r="CCS78" s="1209">
        <f t="shared" si="66"/>
        <v>0</v>
      </c>
      <c r="CCT78" s="1209">
        <f t="shared" si="66"/>
        <v>0</v>
      </c>
      <c r="CCU78" s="1209">
        <f t="shared" si="66"/>
        <v>0</v>
      </c>
      <c r="CCV78" s="1209">
        <f t="shared" si="66"/>
        <v>0</v>
      </c>
      <c r="CCW78" s="1209">
        <f t="shared" si="66"/>
        <v>0</v>
      </c>
      <c r="CCX78" s="1209">
        <f t="shared" si="66"/>
        <v>0</v>
      </c>
      <c r="CCY78" s="1209">
        <f t="shared" si="66"/>
        <v>0</v>
      </c>
      <c r="CCZ78" s="1209">
        <f t="shared" si="66"/>
        <v>0</v>
      </c>
      <c r="CDA78" s="1209">
        <f t="shared" si="66"/>
        <v>0</v>
      </c>
      <c r="CDB78" s="1209">
        <f t="shared" si="66"/>
        <v>0</v>
      </c>
      <c r="CDC78" s="1209">
        <f t="shared" si="66"/>
        <v>0</v>
      </c>
      <c r="CDD78" s="1209">
        <f t="shared" si="66"/>
        <v>0</v>
      </c>
      <c r="CDE78" s="1209">
        <f t="shared" si="66"/>
        <v>0</v>
      </c>
      <c r="CDF78" s="1209">
        <f t="shared" si="66"/>
        <v>0</v>
      </c>
      <c r="CDG78" s="1209">
        <f t="shared" si="66"/>
        <v>0</v>
      </c>
      <c r="CDH78" s="1209">
        <f t="shared" si="66"/>
        <v>0</v>
      </c>
      <c r="CDI78" s="1209">
        <f t="shared" si="66"/>
        <v>0</v>
      </c>
      <c r="CDJ78" s="1209">
        <f t="shared" si="66"/>
        <v>0</v>
      </c>
      <c r="CDK78" s="1209">
        <f t="shared" si="66"/>
        <v>0</v>
      </c>
      <c r="CDL78" s="1209">
        <f t="shared" si="66"/>
        <v>0</v>
      </c>
      <c r="CDM78" s="1209">
        <f t="shared" si="66"/>
        <v>0</v>
      </c>
      <c r="CDN78" s="1209">
        <f t="shared" si="66"/>
        <v>0</v>
      </c>
      <c r="CDO78" s="1209">
        <f t="shared" si="66"/>
        <v>0</v>
      </c>
      <c r="CDP78" s="1209">
        <f t="shared" si="66"/>
        <v>0</v>
      </c>
      <c r="CDQ78" s="1209">
        <f t="shared" si="66"/>
        <v>0</v>
      </c>
      <c r="CDR78" s="1209">
        <f t="shared" si="66"/>
        <v>0</v>
      </c>
      <c r="CDS78" s="1209">
        <f t="shared" si="66"/>
        <v>0</v>
      </c>
      <c r="CDT78" s="1209">
        <f t="shared" si="66"/>
        <v>0</v>
      </c>
      <c r="CDU78" s="1209">
        <f t="shared" si="66"/>
        <v>0</v>
      </c>
      <c r="CDV78" s="1209">
        <f t="shared" si="66"/>
        <v>0</v>
      </c>
      <c r="CDW78" s="1209">
        <f t="shared" si="66"/>
        <v>0</v>
      </c>
      <c r="CDX78" s="1209">
        <f t="shared" si="66"/>
        <v>0</v>
      </c>
      <c r="CDY78" s="1209">
        <f t="shared" si="66"/>
        <v>0</v>
      </c>
      <c r="CDZ78" s="1209">
        <f t="shared" si="66"/>
        <v>0</v>
      </c>
      <c r="CEA78" s="1209">
        <f t="shared" si="66"/>
        <v>0</v>
      </c>
      <c r="CEB78" s="1209">
        <f t="shared" si="66"/>
        <v>0</v>
      </c>
      <c r="CEC78" s="1209">
        <f t="shared" si="66"/>
        <v>0</v>
      </c>
      <c r="CED78" s="1209">
        <f t="shared" si="66"/>
        <v>0</v>
      </c>
      <c r="CEE78" s="1209">
        <f t="shared" si="66"/>
        <v>0</v>
      </c>
      <c r="CEF78" s="1209">
        <f t="shared" si="66"/>
        <v>0</v>
      </c>
      <c r="CEG78" s="1209">
        <f t="shared" si="66"/>
        <v>0</v>
      </c>
      <c r="CEH78" s="1209">
        <f t="shared" si="66"/>
        <v>0</v>
      </c>
      <c r="CEI78" s="1209">
        <f t="shared" si="66"/>
        <v>0</v>
      </c>
      <c r="CEJ78" s="1209">
        <f t="shared" si="66"/>
        <v>0</v>
      </c>
      <c r="CEK78" s="1209">
        <f t="shared" si="66"/>
        <v>0</v>
      </c>
      <c r="CEL78" s="1209">
        <f t="shared" si="66"/>
        <v>0</v>
      </c>
      <c r="CEM78" s="1209">
        <f t="shared" si="66"/>
        <v>0</v>
      </c>
      <c r="CEN78" s="1209">
        <f t="shared" si="66"/>
        <v>0</v>
      </c>
      <c r="CEO78" s="1209">
        <f t="shared" si="66"/>
        <v>0</v>
      </c>
      <c r="CEP78" s="1209">
        <f t="shared" si="66"/>
        <v>0</v>
      </c>
      <c r="CEQ78" s="1209">
        <f t="shared" si="66"/>
        <v>0</v>
      </c>
      <c r="CER78" s="1209">
        <f t="shared" si="66"/>
        <v>0</v>
      </c>
      <c r="CES78" s="1209">
        <f t="shared" si="66"/>
        <v>0</v>
      </c>
      <c r="CET78" s="1209">
        <f t="shared" si="66"/>
        <v>0</v>
      </c>
      <c r="CEU78" s="1209">
        <f t="shared" si="66"/>
        <v>0</v>
      </c>
      <c r="CEV78" s="1209">
        <f t="shared" ref="CEV78:CHG78" si="67">SUM(CEV76:CEV77)</f>
        <v>0</v>
      </c>
      <c r="CEW78" s="1209">
        <f t="shared" si="67"/>
        <v>0</v>
      </c>
      <c r="CEX78" s="1209">
        <f t="shared" si="67"/>
        <v>0</v>
      </c>
      <c r="CEY78" s="1209">
        <f t="shared" si="67"/>
        <v>0</v>
      </c>
      <c r="CEZ78" s="1209">
        <f t="shared" si="67"/>
        <v>0</v>
      </c>
      <c r="CFA78" s="1209">
        <f t="shared" si="67"/>
        <v>0</v>
      </c>
      <c r="CFB78" s="1209">
        <f t="shared" si="67"/>
        <v>0</v>
      </c>
      <c r="CFC78" s="1209">
        <f t="shared" si="67"/>
        <v>0</v>
      </c>
      <c r="CFD78" s="1209">
        <f t="shared" si="67"/>
        <v>0</v>
      </c>
      <c r="CFE78" s="1209">
        <f t="shared" si="67"/>
        <v>0</v>
      </c>
      <c r="CFF78" s="1209">
        <f t="shared" si="67"/>
        <v>0</v>
      </c>
      <c r="CFG78" s="1209">
        <f t="shared" si="67"/>
        <v>0</v>
      </c>
      <c r="CFH78" s="1209">
        <f t="shared" si="67"/>
        <v>0</v>
      </c>
      <c r="CFI78" s="1209">
        <f t="shared" si="67"/>
        <v>0</v>
      </c>
      <c r="CFJ78" s="1209">
        <f t="shared" si="67"/>
        <v>0</v>
      </c>
      <c r="CFK78" s="1209">
        <f t="shared" si="67"/>
        <v>0</v>
      </c>
      <c r="CFL78" s="1209">
        <f t="shared" si="67"/>
        <v>0</v>
      </c>
      <c r="CFM78" s="1209">
        <f t="shared" si="67"/>
        <v>0</v>
      </c>
      <c r="CFN78" s="1209">
        <f t="shared" si="67"/>
        <v>0</v>
      </c>
      <c r="CFO78" s="1209">
        <f t="shared" si="67"/>
        <v>0</v>
      </c>
      <c r="CFP78" s="1209">
        <f t="shared" si="67"/>
        <v>0</v>
      </c>
      <c r="CFQ78" s="1209">
        <f t="shared" si="67"/>
        <v>0</v>
      </c>
      <c r="CFR78" s="1209">
        <f t="shared" si="67"/>
        <v>0</v>
      </c>
      <c r="CFS78" s="1209">
        <f t="shared" si="67"/>
        <v>0</v>
      </c>
      <c r="CFT78" s="1209">
        <f t="shared" si="67"/>
        <v>0</v>
      </c>
      <c r="CFU78" s="1209">
        <f t="shared" si="67"/>
        <v>0</v>
      </c>
      <c r="CFV78" s="1209">
        <f t="shared" si="67"/>
        <v>0</v>
      </c>
      <c r="CFW78" s="1209">
        <f t="shared" si="67"/>
        <v>0</v>
      </c>
      <c r="CFX78" s="1209">
        <f t="shared" si="67"/>
        <v>0</v>
      </c>
      <c r="CFY78" s="1209">
        <f t="shared" si="67"/>
        <v>0</v>
      </c>
      <c r="CFZ78" s="1209">
        <f t="shared" si="67"/>
        <v>0</v>
      </c>
      <c r="CGA78" s="1209">
        <f t="shared" si="67"/>
        <v>0</v>
      </c>
      <c r="CGB78" s="1209">
        <f t="shared" si="67"/>
        <v>0</v>
      </c>
      <c r="CGC78" s="1209">
        <f t="shared" si="67"/>
        <v>0</v>
      </c>
      <c r="CGD78" s="1209">
        <f t="shared" si="67"/>
        <v>0</v>
      </c>
      <c r="CGE78" s="1209">
        <f t="shared" si="67"/>
        <v>0</v>
      </c>
      <c r="CGF78" s="1209">
        <f t="shared" si="67"/>
        <v>0</v>
      </c>
      <c r="CGG78" s="1209">
        <f t="shared" si="67"/>
        <v>0</v>
      </c>
      <c r="CGH78" s="1209">
        <f t="shared" si="67"/>
        <v>0</v>
      </c>
      <c r="CGI78" s="1209">
        <f t="shared" si="67"/>
        <v>0</v>
      </c>
      <c r="CGJ78" s="1209">
        <f t="shared" si="67"/>
        <v>0</v>
      </c>
      <c r="CGK78" s="1209">
        <f t="shared" si="67"/>
        <v>0</v>
      </c>
      <c r="CGL78" s="1209">
        <f t="shared" si="67"/>
        <v>0</v>
      </c>
      <c r="CGM78" s="1209">
        <f t="shared" si="67"/>
        <v>0</v>
      </c>
      <c r="CGN78" s="1209">
        <f t="shared" si="67"/>
        <v>0</v>
      </c>
      <c r="CGO78" s="1209">
        <f t="shared" si="67"/>
        <v>0</v>
      </c>
      <c r="CGP78" s="1209">
        <f t="shared" si="67"/>
        <v>0</v>
      </c>
      <c r="CGQ78" s="1209">
        <f t="shared" si="67"/>
        <v>0</v>
      </c>
      <c r="CGR78" s="1209">
        <f t="shared" si="67"/>
        <v>0</v>
      </c>
      <c r="CGS78" s="1209">
        <f t="shared" si="67"/>
        <v>0</v>
      </c>
      <c r="CGT78" s="1209">
        <f t="shared" si="67"/>
        <v>0</v>
      </c>
      <c r="CGU78" s="1209">
        <f t="shared" si="67"/>
        <v>0</v>
      </c>
      <c r="CGV78" s="1209">
        <f t="shared" si="67"/>
        <v>0</v>
      </c>
      <c r="CGW78" s="1209">
        <f t="shared" si="67"/>
        <v>0</v>
      </c>
      <c r="CGX78" s="1209">
        <f t="shared" si="67"/>
        <v>0</v>
      </c>
      <c r="CGY78" s="1209">
        <f t="shared" si="67"/>
        <v>0</v>
      </c>
      <c r="CGZ78" s="1209">
        <f t="shared" si="67"/>
        <v>0</v>
      </c>
      <c r="CHA78" s="1209">
        <f t="shared" si="67"/>
        <v>0</v>
      </c>
      <c r="CHB78" s="1209">
        <f t="shared" si="67"/>
        <v>0</v>
      </c>
      <c r="CHC78" s="1209">
        <f t="shared" si="67"/>
        <v>0</v>
      </c>
      <c r="CHD78" s="1209">
        <f t="shared" si="67"/>
        <v>0</v>
      </c>
      <c r="CHE78" s="1209">
        <f t="shared" si="67"/>
        <v>0</v>
      </c>
      <c r="CHF78" s="1209">
        <f t="shared" si="67"/>
        <v>0</v>
      </c>
      <c r="CHG78" s="1209">
        <f t="shared" si="67"/>
        <v>0</v>
      </c>
      <c r="CHH78" s="1209">
        <f t="shared" ref="CHH78:CJS78" si="68">SUM(CHH76:CHH77)</f>
        <v>0</v>
      </c>
      <c r="CHI78" s="1209">
        <f t="shared" si="68"/>
        <v>0</v>
      </c>
      <c r="CHJ78" s="1209">
        <f t="shared" si="68"/>
        <v>0</v>
      </c>
      <c r="CHK78" s="1209">
        <f t="shared" si="68"/>
        <v>0</v>
      </c>
      <c r="CHL78" s="1209">
        <f t="shared" si="68"/>
        <v>0</v>
      </c>
      <c r="CHM78" s="1209">
        <f t="shared" si="68"/>
        <v>0</v>
      </c>
      <c r="CHN78" s="1209">
        <f t="shared" si="68"/>
        <v>0</v>
      </c>
      <c r="CHO78" s="1209">
        <f t="shared" si="68"/>
        <v>0</v>
      </c>
      <c r="CHP78" s="1209">
        <f t="shared" si="68"/>
        <v>0</v>
      </c>
      <c r="CHQ78" s="1209">
        <f t="shared" si="68"/>
        <v>0</v>
      </c>
      <c r="CHR78" s="1209">
        <f t="shared" si="68"/>
        <v>0</v>
      </c>
      <c r="CHS78" s="1209">
        <f t="shared" si="68"/>
        <v>0</v>
      </c>
      <c r="CHT78" s="1209">
        <f t="shared" si="68"/>
        <v>0</v>
      </c>
      <c r="CHU78" s="1209">
        <f t="shared" si="68"/>
        <v>0</v>
      </c>
      <c r="CHV78" s="1209">
        <f t="shared" si="68"/>
        <v>0</v>
      </c>
      <c r="CHW78" s="1209">
        <f t="shared" si="68"/>
        <v>0</v>
      </c>
      <c r="CHX78" s="1209">
        <f t="shared" si="68"/>
        <v>0</v>
      </c>
      <c r="CHY78" s="1209">
        <f t="shared" si="68"/>
        <v>0</v>
      </c>
      <c r="CHZ78" s="1209">
        <f t="shared" si="68"/>
        <v>0</v>
      </c>
      <c r="CIA78" s="1209">
        <f t="shared" si="68"/>
        <v>0</v>
      </c>
      <c r="CIB78" s="1209">
        <f t="shared" si="68"/>
        <v>0</v>
      </c>
      <c r="CIC78" s="1209">
        <f t="shared" si="68"/>
        <v>0</v>
      </c>
      <c r="CID78" s="1209">
        <f t="shared" si="68"/>
        <v>0</v>
      </c>
      <c r="CIE78" s="1209">
        <f t="shared" si="68"/>
        <v>0</v>
      </c>
      <c r="CIF78" s="1209">
        <f t="shared" si="68"/>
        <v>0</v>
      </c>
      <c r="CIG78" s="1209">
        <f t="shared" si="68"/>
        <v>0</v>
      </c>
      <c r="CIH78" s="1209">
        <f t="shared" si="68"/>
        <v>0</v>
      </c>
      <c r="CII78" s="1209">
        <f t="shared" si="68"/>
        <v>0</v>
      </c>
      <c r="CIJ78" s="1209">
        <f t="shared" si="68"/>
        <v>0</v>
      </c>
      <c r="CIK78" s="1209">
        <f t="shared" si="68"/>
        <v>0</v>
      </c>
      <c r="CIL78" s="1209">
        <f t="shared" si="68"/>
        <v>0</v>
      </c>
      <c r="CIM78" s="1209">
        <f t="shared" si="68"/>
        <v>0</v>
      </c>
      <c r="CIN78" s="1209">
        <f t="shared" si="68"/>
        <v>0</v>
      </c>
      <c r="CIO78" s="1209">
        <f t="shared" si="68"/>
        <v>0</v>
      </c>
      <c r="CIP78" s="1209">
        <f t="shared" si="68"/>
        <v>0</v>
      </c>
      <c r="CIQ78" s="1209">
        <f t="shared" si="68"/>
        <v>0</v>
      </c>
      <c r="CIR78" s="1209">
        <f t="shared" si="68"/>
        <v>0</v>
      </c>
      <c r="CIS78" s="1209">
        <f t="shared" si="68"/>
        <v>0</v>
      </c>
      <c r="CIT78" s="1209">
        <f t="shared" si="68"/>
        <v>0</v>
      </c>
      <c r="CIU78" s="1209">
        <f t="shared" si="68"/>
        <v>0</v>
      </c>
      <c r="CIV78" s="1209">
        <f t="shared" si="68"/>
        <v>0</v>
      </c>
      <c r="CIW78" s="1209">
        <f t="shared" si="68"/>
        <v>0</v>
      </c>
      <c r="CIX78" s="1209">
        <f t="shared" si="68"/>
        <v>0</v>
      </c>
      <c r="CIY78" s="1209">
        <f t="shared" si="68"/>
        <v>0</v>
      </c>
      <c r="CIZ78" s="1209">
        <f t="shared" si="68"/>
        <v>0</v>
      </c>
      <c r="CJA78" s="1209">
        <f t="shared" si="68"/>
        <v>0</v>
      </c>
      <c r="CJB78" s="1209">
        <f t="shared" si="68"/>
        <v>0</v>
      </c>
      <c r="CJC78" s="1209">
        <f t="shared" si="68"/>
        <v>0</v>
      </c>
      <c r="CJD78" s="1209">
        <f t="shared" si="68"/>
        <v>0</v>
      </c>
      <c r="CJE78" s="1209">
        <f t="shared" si="68"/>
        <v>0</v>
      </c>
      <c r="CJF78" s="1209">
        <f t="shared" si="68"/>
        <v>0</v>
      </c>
      <c r="CJG78" s="1209">
        <f t="shared" si="68"/>
        <v>0</v>
      </c>
      <c r="CJH78" s="1209">
        <f t="shared" si="68"/>
        <v>0</v>
      </c>
      <c r="CJI78" s="1209">
        <f t="shared" si="68"/>
        <v>0</v>
      </c>
      <c r="CJJ78" s="1209">
        <f t="shared" si="68"/>
        <v>0</v>
      </c>
      <c r="CJK78" s="1209">
        <f t="shared" si="68"/>
        <v>0</v>
      </c>
      <c r="CJL78" s="1209">
        <f t="shared" si="68"/>
        <v>0</v>
      </c>
      <c r="CJM78" s="1209">
        <f t="shared" si="68"/>
        <v>0</v>
      </c>
      <c r="CJN78" s="1209">
        <f t="shared" si="68"/>
        <v>0</v>
      </c>
      <c r="CJO78" s="1209">
        <f t="shared" si="68"/>
        <v>0</v>
      </c>
      <c r="CJP78" s="1209">
        <f t="shared" si="68"/>
        <v>0</v>
      </c>
      <c r="CJQ78" s="1209">
        <f t="shared" si="68"/>
        <v>0</v>
      </c>
      <c r="CJR78" s="1209">
        <f t="shared" si="68"/>
        <v>0</v>
      </c>
      <c r="CJS78" s="1209">
        <f t="shared" si="68"/>
        <v>0</v>
      </c>
      <c r="CJT78" s="1209">
        <f t="shared" ref="CJT78:CME78" si="69">SUM(CJT76:CJT77)</f>
        <v>0</v>
      </c>
      <c r="CJU78" s="1209">
        <f t="shared" si="69"/>
        <v>0</v>
      </c>
      <c r="CJV78" s="1209">
        <f t="shared" si="69"/>
        <v>0</v>
      </c>
      <c r="CJW78" s="1209">
        <f t="shared" si="69"/>
        <v>0</v>
      </c>
      <c r="CJX78" s="1209">
        <f t="shared" si="69"/>
        <v>0</v>
      </c>
      <c r="CJY78" s="1209">
        <f t="shared" si="69"/>
        <v>0</v>
      </c>
      <c r="CJZ78" s="1209">
        <f t="shared" si="69"/>
        <v>0</v>
      </c>
      <c r="CKA78" s="1209">
        <f t="shared" si="69"/>
        <v>0</v>
      </c>
      <c r="CKB78" s="1209">
        <f t="shared" si="69"/>
        <v>0</v>
      </c>
      <c r="CKC78" s="1209">
        <f t="shared" si="69"/>
        <v>0</v>
      </c>
      <c r="CKD78" s="1209">
        <f t="shared" si="69"/>
        <v>0</v>
      </c>
      <c r="CKE78" s="1209">
        <f t="shared" si="69"/>
        <v>0</v>
      </c>
      <c r="CKF78" s="1209">
        <f t="shared" si="69"/>
        <v>0</v>
      </c>
      <c r="CKG78" s="1209">
        <f t="shared" si="69"/>
        <v>0</v>
      </c>
      <c r="CKH78" s="1209">
        <f t="shared" si="69"/>
        <v>0</v>
      </c>
      <c r="CKI78" s="1209">
        <f t="shared" si="69"/>
        <v>0</v>
      </c>
      <c r="CKJ78" s="1209">
        <f t="shared" si="69"/>
        <v>0</v>
      </c>
      <c r="CKK78" s="1209">
        <f t="shared" si="69"/>
        <v>0</v>
      </c>
      <c r="CKL78" s="1209">
        <f t="shared" si="69"/>
        <v>0</v>
      </c>
      <c r="CKM78" s="1209">
        <f t="shared" si="69"/>
        <v>0</v>
      </c>
      <c r="CKN78" s="1209">
        <f t="shared" si="69"/>
        <v>0</v>
      </c>
      <c r="CKO78" s="1209">
        <f t="shared" si="69"/>
        <v>0</v>
      </c>
      <c r="CKP78" s="1209">
        <f t="shared" si="69"/>
        <v>0</v>
      </c>
      <c r="CKQ78" s="1209">
        <f t="shared" si="69"/>
        <v>0</v>
      </c>
      <c r="CKR78" s="1209">
        <f t="shared" si="69"/>
        <v>0</v>
      </c>
      <c r="CKS78" s="1209">
        <f t="shared" si="69"/>
        <v>0</v>
      </c>
      <c r="CKT78" s="1209">
        <f t="shared" si="69"/>
        <v>0</v>
      </c>
      <c r="CKU78" s="1209">
        <f t="shared" si="69"/>
        <v>0</v>
      </c>
      <c r="CKV78" s="1209">
        <f t="shared" si="69"/>
        <v>0</v>
      </c>
      <c r="CKW78" s="1209">
        <f t="shared" si="69"/>
        <v>0</v>
      </c>
      <c r="CKX78" s="1209">
        <f t="shared" si="69"/>
        <v>0</v>
      </c>
      <c r="CKY78" s="1209">
        <f t="shared" si="69"/>
        <v>0</v>
      </c>
      <c r="CKZ78" s="1209">
        <f t="shared" si="69"/>
        <v>0</v>
      </c>
      <c r="CLA78" s="1209">
        <f t="shared" si="69"/>
        <v>0</v>
      </c>
      <c r="CLB78" s="1209">
        <f t="shared" si="69"/>
        <v>0</v>
      </c>
      <c r="CLC78" s="1209">
        <f t="shared" si="69"/>
        <v>0</v>
      </c>
      <c r="CLD78" s="1209">
        <f t="shared" si="69"/>
        <v>0</v>
      </c>
      <c r="CLE78" s="1209">
        <f t="shared" si="69"/>
        <v>0</v>
      </c>
      <c r="CLF78" s="1209">
        <f t="shared" si="69"/>
        <v>0</v>
      </c>
      <c r="CLG78" s="1209">
        <f t="shared" si="69"/>
        <v>0</v>
      </c>
      <c r="CLH78" s="1209">
        <f t="shared" si="69"/>
        <v>0</v>
      </c>
      <c r="CLI78" s="1209">
        <f t="shared" si="69"/>
        <v>0</v>
      </c>
      <c r="CLJ78" s="1209">
        <f t="shared" si="69"/>
        <v>0</v>
      </c>
      <c r="CLK78" s="1209">
        <f t="shared" si="69"/>
        <v>0</v>
      </c>
      <c r="CLL78" s="1209">
        <f t="shared" si="69"/>
        <v>0</v>
      </c>
      <c r="CLM78" s="1209">
        <f t="shared" si="69"/>
        <v>0</v>
      </c>
      <c r="CLN78" s="1209">
        <f t="shared" si="69"/>
        <v>0</v>
      </c>
      <c r="CLO78" s="1209">
        <f t="shared" si="69"/>
        <v>0</v>
      </c>
      <c r="CLP78" s="1209">
        <f t="shared" si="69"/>
        <v>0</v>
      </c>
      <c r="CLQ78" s="1209">
        <f t="shared" si="69"/>
        <v>0</v>
      </c>
      <c r="CLR78" s="1209">
        <f t="shared" si="69"/>
        <v>0</v>
      </c>
      <c r="CLS78" s="1209">
        <f t="shared" si="69"/>
        <v>0</v>
      </c>
      <c r="CLT78" s="1209">
        <f t="shared" si="69"/>
        <v>0</v>
      </c>
      <c r="CLU78" s="1209">
        <f t="shared" si="69"/>
        <v>0</v>
      </c>
      <c r="CLV78" s="1209">
        <f t="shared" si="69"/>
        <v>0</v>
      </c>
      <c r="CLW78" s="1209">
        <f t="shared" si="69"/>
        <v>0</v>
      </c>
      <c r="CLX78" s="1209">
        <f t="shared" si="69"/>
        <v>0</v>
      </c>
      <c r="CLY78" s="1209">
        <f t="shared" si="69"/>
        <v>0</v>
      </c>
      <c r="CLZ78" s="1209">
        <f t="shared" si="69"/>
        <v>0</v>
      </c>
      <c r="CMA78" s="1209">
        <f t="shared" si="69"/>
        <v>0</v>
      </c>
      <c r="CMB78" s="1209">
        <f t="shared" si="69"/>
        <v>0</v>
      </c>
      <c r="CMC78" s="1209">
        <f t="shared" si="69"/>
        <v>0</v>
      </c>
      <c r="CMD78" s="1209">
        <f t="shared" si="69"/>
        <v>0</v>
      </c>
      <c r="CME78" s="1209">
        <f t="shared" si="69"/>
        <v>0</v>
      </c>
      <c r="CMF78" s="1209">
        <f t="shared" ref="CMF78:COQ78" si="70">SUM(CMF76:CMF77)</f>
        <v>0</v>
      </c>
      <c r="CMG78" s="1209">
        <f t="shared" si="70"/>
        <v>0</v>
      </c>
      <c r="CMH78" s="1209">
        <f t="shared" si="70"/>
        <v>0</v>
      </c>
      <c r="CMI78" s="1209">
        <f t="shared" si="70"/>
        <v>0</v>
      </c>
      <c r="CMJ78" s="1209">
        <f t="shared" si="70"/>
        <v>0</v>
      </c>
      <c r="CMK78" s="1209">
        <f t="shared" si="70"/>
        <v>0</v>
      </c>
      <c r="CML78" s="1209">
        <f t="shared" si="70"/>
        <v>0</v>
      </c>
      <c r="CMM78" s="1209">
        <f t="shared" si="70"/>
        <v>0</v>
      </c>
      <c r="CMN78" s="1209">
        <f t="shared" si="70"/>
        <v>0</v>
      </c>
      <c r="CMO78" s="1209">
        <f t="shared" si="70"/>
        <v>0</v>
      </c>
      <c r="CMP78" s="1209">
        <f t="shared" si="70"/>
        <v>0</v>
      </c>
      <c r="CMQ78" s="1209">
        <f t="shared" si="70"/>
        <v>0</v>
      </c>
      <c r="CMR78" s="1209">
        <f t="shared" si="70"/>
        <v>0</v>
      </c>
      <c r="CMS78" s="1209">
        <f t="shared" si="70"/>
        <v>0</v>
      </c>
      <c r="CMT78" s="1209">
        <f t="shared" si="70"/>
        <v>0</v>
      </c>
      <c r="CMU78" s="1209">
        <f t="shared" si="70"/>
        <v>0</v>
      </c>
      <c r="CMV78" s="1209">
        <f t="shared" si="70"/>
        <v>0</v>
      </c>
      <c r="CMW78" s="1209">
        <f t="shared" si="70"/>
        <v>0</v>
      </c>
      <c r="CMX78" s="1209">
        <f t="shared" si="70"/>
        <v>0</v>
      </c>
      <c r="CMY78" s="1209">
        <f t="shared" si="70"/>
        <v>0</v>
      </c>
      <c r="CMZ78" s="1209">
        <f t="shared" si="70"/>
        <v>0</v>
      </c>
      <c r="CNA78" s="1209">
        <f t="shared" si="70"/>
        <v>0</v>
      </c>
      <c r="CNB78" s="1209">
        <f t="shared" si="70"/>
        <v>0</v>
      </c>
      <c r="CNC78" s="1209">
        <f t="shared" si="70"/>
        <v>0</v>
      </c>
      <c r="CND78" s="1209">
        <f t="shared" si="70"/>
        <v>0</v>
      </c>
      <c r="CNE78" s="1209">
        <f t="shared" si="70"/>
        <v>0</v>
      </c>
      <c r="CNF78" s="1209">
        <f t="shared" si="70"/>
        <v>0</v>
      </c>
      <c r="CNG78" s="1209">
        <f t="shared" si="70"/>
        <v>0</v>
      </c>
      <c r="CNH78" s="1209">
        <f t="shared" si="70"/>
        <v>0</v>
      </c>
      <c r="CNI78" s="1209">
        <f t="shared" si="70"/>
        <v>0</v>
      </c>
      <c r="CNJ78" s="1209">
        <f t="shared" si="70"/>
        <v>0</v>
      </c>
      <c r="CNK78" s="1209">
        <f t="shared" si="70"/>
        <v>0</v>
      </c>
      <c r="CNL78" s="1209">
        <f t="shared" si="70"/>
        <v>0</v>
      </c>
      <c r="CNM78" s="1209">
        <f t="shared" si="70"/>
        <v>0</v>
      </c>
      <c r="CNN78" s="1209">
        <f t="shared" si="70"/>
        <v>0</v>
      </c>
      <c r="CNO78" s="1209">
        <f t="shared" si="70"/>
        <v>0</v>
      </c>
      <c r="CNP78" s="1209">
        <f t="shared" si="70"/>
        <v>0</v>
      </c>
      <c r="CNQ78" s="1209">
        <f t="shared" si="70"/>
        <v>0</v>
      </c>
      <c r="CNR78" s="1209">
        <f t="shared" si="70"/>
        <v>0</v>
      </c>
      <c r="CNS78" s="1209">
        <f t="shared" si="70"/>
        <v>0</v>
      </c>
      <c r="CNT78" s="1209">
        <f t="shared" si="70"/>
        <v>0</v>
      </c>
      <c r="CNU78" s="1209">
        <f t="shared" si="70"/>
        <v>0</v>
      </c>
      <c r="CNV78" s="1209">
        <f t="shared" si="70"/>
        <v>0</v>
      </c>
      <c r="CNW78" s="1209">
        <f t="shared" si="70"/>
        <v>0</v>
      </c>
      <c r="CNX78" s="1209">
        <f t="shared" si="70"/>
        <v>0</v>
      </c>
      <c r="CNY78" s="1209">
        <f t="shared" si="70"/>
        <v>0</v>
      </c>
      <c r="CNZ78" s="1209">
        <f t="shared" si="70"/>
        <v>0</v>
      </c>
      <c r="COA78" s="1209">
        <f t="shared" si="70"/>
        <v>0</v>
      </c>
      <c r="COB78" s="1209">
        <f t="shared" si="70"/>
        <v>0</v>
      </c>
      <c r="COC78" s="1209">
        <f t="shared" si="70"/>
        <v>0</v>
      </c>
      <c r="COD78" s="1209">
        <f t="shared" si="70"/>
        <v>0</v>
      </c>
      <c r="COE78" s="1209">
        <f t="shared" si="70"/>
        <v>0</v>
      </c>
      <c r="COF78" s="1209">
        <f t="shared" si="70"/>
        <v>0</v>
      </c>
      <c r="COG78" s="1209">
        <f t="shared" si="70"/>
        <v>0</v>
      </c>
      <c r="COH78" s="1209">
        <f t="shared" si="70"/>
        <v>0</v>
      </c>
      <c r="COI78" s="1209">
        <f t="shared" si="70"/>
        <v>0</v>
      </c>
      <c r="COJ78" s="1209">
        <f t="shared" si="70"/>
        <v>0</v>
      </c>
      <c r="COK78" s="1209">
        <f t="shared" si="70"/>
        <v>0</v>
      </c>
      <c r="COL78" s="1209">
        <f t="shared" si="70"/>
        <v>0</v>
      </c>
      <c r="COM78" s="1209">
        <f t="shared" si="70"/>
        <v>0</v>
      </c>
      <c r="CON78" s="1209">
        <f t="shared" si="70"/>
        <v>0</v>
      </c>
      <c r="COO78" s="1209">
        <f t="shared" si="70"/>
        <v>0</v>
      </c>
      <c r="COP78" s="1209">
        <f t="shared" si="70"/>
        <v>0</v>
      </c>
      <c r="COQ78" s="1209">
        <f t="shared" si="70"/>
        <v>0</v>
      </c>
      <c r="COR78" s="1209">
        <f t="shared" ref="COR78:CRC78" si="71">SUM(COR76:COR77)</f>
        <v>0</v>
      </c>
      <c r="COS78" s="1209">
        <f t="shared" si="71"/>
        <v>0</v>
      </c>
      <c r="COT78" s="1209">
        <f t="shared" si="71"/>
        <v>0</v>
      </c>
      <c r="COU78" s="1209">
        <f t="shared" si="71"/>
        <v>0</v>
      </c>
      <c r="COV78" s="1209">
        <f t="shared" si="71"/>
        <v>0</v>
      </c>
      <c r="COW78" s="1209">
        <f t="shared" si="71"/>
        <v>0</v>
      </c>
      <c r="COX78" s="1209">
        <f t="shared" si="71"/>
        <v>0</v>
      </c>
      <c r="COY78" s="1209">
        <f t="shared" si="71"/>
        <v>0</v>
      </c>
      <c r="COZ78" s="1209">
        <f t="shared" si="71"/>
        <v>0</v>
      </c>
      <c r="CPA78" s="1209">
        <f t="shared" si="71"/>
        <v>0</v>
      </c>
      <c r="CPB78" s="1209">
        <f t="shared" si="71"/>
        <v>0</v>
      </c>
      <c r="CPC78" s="1209">
        <f t="shared" si="71"/>
        <v>0</v>
      </c>
      <c r="CPD78" s="1209">
        <f t="shared" si="71"/>
        <v>0</v>
      </c>
      <c r="CPE78" s="1209">
        <f t="shared" si="71"/>
        <v>0</v>
      </c>
      <c r="CPF78" s="1209">
        <f t="shared" si="71"/>
        <v>0</v>
      </c>
      <c r="CPG78" s="1209">
        <f t="shared" si="71"/>
        <v>0</v>
      </c>
      <c r="CPH78" s="1209">
        <f t="shared" si="71"/>
        <v>0</v>
      </c>
      <c r="CPI78" s="1209">
        <f t="shared" si="71"/>
        <v>0</v>
      </c>
      <c r="CPJ78" s="1209">
        <f t="shared" si="71"/>
        <v>0</v>
      </c>
      <c r="CPK78" s="1209">
        <f t="shared" si="71"/>
        <v>0</v>
      </c>
      <c r="CPL78" s="1209">
        <f t="shared" si="71"/>
        <v>0</v>
      </c>
      <c r="CPM78" s="1209">
        <f t="shared" si="71"/>
        <v>0</v>
      </c>
      <c r="CPN78" s="1209">
        <f t="shared" si="71"/>
        <v>0</v>
      </c>
      <c r="CPO78" s="1209">
        <f t="shared" si="71"/>
        <v>0</v>
      </c>
      <c r="CPP78" s="1209">
        <f t="shared" si="71"/>
        <v>0</v>
      </c>
      <c r="CPQ78" s="1209">
        <f t="shared" si="71"/>
        <v>0</v>
      </c>
      <c r="CPR78" s="1209">
        <f t="shared" si="71"/>
        <v>0</v>
      </c>
      <c r="CPS78" s="1209">
        <f t="shared" si="71"/>
        <v>0</v>
      </c>
      <c r="CPT78" s="1209">
        <f t="shared" si="71"/>
        <v>0</v>
      </c>
      <c r="CPU78" s="1209">
        <f t="shared" si="71"/>
        <v>0</v>
      </c>
      <c r="CPV78" s="1209">
        <f t="shared" si="71"/>
        <v>0</v>
      </c>
      <c r="CPW78" s="1209">
        <f t="shared" si="71"/>
        <v>0</v>
      </c>
      <c r="CPX78" s="1209">
        <f t="shared" si="71"/>
        <v>0</v>
      </c>
      <c r="CPY78" s="1209">
        <f t="shared" si="71"/>
        <v>0</v>
      </c>
      <c r="CPZ78" s="1209">
        <f t="shared" si="71"/>
        <v>0</v>
      </c>
      <c r="CQA78" s="1209">
        <f t="shared" si="71"/>
        <v>0</v>
      </c>
      <c r="CQB78" s="1209">
        <f t="shared" si="71"/>
        <v>0</v>
      </c>
      <c r="CQC78" s="1209">
        <f t="shared" si="71"/>
        <v>0</v>
      </c>
      <c r="CQD78" s="1209">
        <f t="shared" si="71"/>
        <v>0</v>
      </c>
      <c r="CQE78" s="1209">
        <f t="shared" si="71"/>
        <v>0</v>
      </c>
      <c r="CQF78" s="1209">
        <f t="shared" si="71"/>
        <v>0</v>
      </c>
      <c r="CQG78" s="1209">
        <f t="shared" si="71"/>
        <v>0</v>
      </c>
      <c r="CQH78" s="1209">
        <f t="shared" si="71"/>
        <v>0</v>
      </c>
      <c r="CQI78" s="1209">
        <f t="shared" si="71"/>
        <v>0</v>
      </c>
      <c r="CQJ78" s="1209">
        <f t="shared" si="71"/>
        <v>0</v>
      </c>
      <c r="CQK78" s="1209">
        <f t="shared" si="71"/>
        <v>0</v>
      </c>
      <c r="CQL78" s="1209">
        <f t="shared" si="71"/>
        <v>0</v>
      </c>
      <c r="CQM78" s="1209">
        <f t="shared" si="71"/>
        <v>0</v>
      </c>
      <c r="CQN78" s="1209">
        <f t="shared" si="71"/>
        <v>0</v>
      </c>
      <c r="CQO78" s="1209">
        <f t="shared" si="71"/>
        <v>0</v>
      </c>
      <c r="CQP78" s="1209">
        <f t="shared" si="71"/>
        <v>0</v>
      </c>
      <c r="CQQ78" s="1209">
        <f t="shared" si="71"/>
        <v>0</v>
      </c>
      <c r="CQR78" s="1209">
        <f t="shared" si="71"/>
        <v>0</v>
      </c>
      <c r="CQS78" s="1209">
        <f t="shared" si="71"/>
        <v>0</v>
      </c>
      <c r="CQT78" s="1209">
        <f t="shared" si="71"/>
        <v>0</v>
      </c>
      <c r="CQU78" s="1209">
        <f t="shared" si="71"/>
        <v>0</v>
      </c>
      <c r="CQV78" s="1209">
        <f t="shared" si="71"/>
        <v>0</v>
      </c>
      <c r="CQW78" s="1209">
        <f t="shared" si="71"/>
        <v>0</v>
      </c>
      <c r="CQX78" s="1209">
        <f t="shared" si="71"/>
        <v>0</v>
      </c>
      <c r="CQY78" s="1209">
        <f t="shared" si="71"/>
        <v>0</v>
      </c>
      <c r="CQZ78" s="1209">
        <f t="shared" si="71"/>
        <v>0</v>
      </c>
      <c r="CRA78" s="1209">
        <f t="shared" si="71"/>
        <v>0</v>
      </c>
      <c r="CRB78" s="1209">
        <f t="shared" si="71"/>
        <v>0</v>
      </c>
      <c r="CRC78" s="1209">
        <f t="shared" si="71"/>
        <v>0</v>
      </c>
      <c r="CRD78" s="1209">
        <f t="shared" ref="CRD78:CTO78" si="72">SUM(CRD76:CRD77)</f>
        <v>0</v>
      </c>
      <c r="CRE78" s="1209">
        <f t="shared" si="72"/>
        <v>0</v>
      </c>
      <c r="CRF78" s="1209">
        <f t="shared" si="72"/>
        <v>0</v>
      </c>
      <c r="CRG78" s="1209">
        <f t="shared" si="72"/>
        <v>0</v>
      </c>
      <c r="CRH78" s="1209">
        <f t="shared" si="72"/>
        <v>0</v>
      </c>
      <c r="CRI78" s="1209">
        <f t="shared" si="72"/>
        <v>0</v>
      </c>
      <c r="CRJ78" s="1209">
        <f t="shared" si="72"/>
        <v>0</v>
      </c>
      <c r="CRK78" s="1209">
        <f t="shared" si="72"/>
        <v>0</v>
      </c>
      <c r="CRL78" s="1209">
        <f t="shared" si="72"/>
        <v>0</v>
      </c>
      <c r="CRM78" s="1209">
        <f t="shared" si="72"/>
        <v>0</v>
      </c>
      <c r="CRN78" s="1209">
        <f t="shared" si="72"/>
        <v>0</v>
      </c>
      <c r="CRO78" s="1209">
        <f t="shared" si="72"/>
        <v>0</v>
      </c>
      <c r="CRP78" s="1209">
        <f t="shared" si="72"/>
        <v>0</v>
      </c>
      <c r="CRQ78" s="1209">
        <f t="shared" si="72"/>
        <v>0</v>
      </c>
      <c r="CRR78" s="1209">
        <f t="shared" si="72"/>
        <v>0</v>
      </c>
      <c r="CRS78" s="1209">
        <f t="shared" si="72"/>
        <v>0</v>
      </c>
      <c r="CRT78" s="1209">
        <f t="shared" si="72"/>
        <v>0</v>
      </c>
      <c r="CRU78" s="1209">
        <f t="shared" si="72"/>
        <v>0</v>
      </c>
      <c r="CRV78" s="1209">
        <f t="shared" si="72"/>
        <v>0</v>
      </c>
      <c r="CRW78" s="1209">
        <f t="shared" si="72"/>
        <v>0</v>
      </c>
      <c r="CRX78" s="1209">
        <f t="shared" si="72"/>
        <v>0</v>
      </c>
      <c r="CRY78" s="1209">
        <f t="shared" si="72"/>
        <v>0</v>
      </c>
      <c r="CRZ78" s="1209">
        <f t="shared" si="72"/>
        <v>0</v>
      </c>
      <c r="CSA78" s="1209">
        <f t="shared" si="72"/>
        <v>0</v>
      </c>
      <c r="CSB78" s="1209">
        <f t="shared" si="72"/>
        <v>0</v>
      </c>
      <c r="CSC78" s="1209">
        <f t="shared" si="72"/>
        <v>0</v>
      </c>
      <c r="CSD78" s="1209">
        <f t="shared" si="72"/>
        <v>0</v>
      </c>
      <c r="CSE78" s="1209">
        <f t="shared" si="72"/>
        <v>0</v>
      </c>
      <c r="CSF78" s="1209">
        <f t="shared" si="72"/>
        <v>0</v>
      </c>
      <c r="CSG78" s="1209">
        <f t="shared" si="72"/>
        <v>0</v>
      </c>
      <c r="CSH78" s="1209">
        <f t="shared" si="72"/>
        <v>0</v>
      </c>
      <c r="CSI78" s="1209">
        <f t="shared" si="72"/>
        <v>0</v>
      </c>
      <c r="CSJ78" s="1209">
        <f t="shared" si="72"/>
        <v>0</v>
      </c>
      <c r="CSK78" s="1209">
        <f t="shared" si="72"/>
        <v>0</v>
      </c>
      <c r="CSL78" s="1209">
        <f t="shared" si="72"/>
        <v>0</v>
      </c>
      <c r="CSM78" s="1209">
        <f t="shared" si="72"/>
        <v>0</v>
      </c>
      <c r="CSN78" s="1209">
        <f t="shared" si="72"/>
        <v>0</v>
      </c>
      <c r="CSO78" s="1209">
        <f t="shared" si="72"/>
        <v>0</v>
      </c>
      <c r="CSP78" s="1209">
        <f t="shared" si="72"/>
        <v>0</v>
      </c>
      <c r="CSQ78" s="1209">
        <f t="shared" si="72"/>
        <v>0</v>
      </c>
      <c r="CSR78" s="1209">
        <f t="shared" si="72"/>
        <v>0</v>
      </c>
      <c r="CSS78" s="1209">
        <f t="shared" si="72"/>
        <v>0</v>
      </c>
      <c r="CST78" s="1209">
        <f t="shared" si="72"/>
        <v>0</v>
      </c>
      <c r="CSU78" s="1209">
        <f t="shared" si="72"/>
        <v>0</v>
      </c>
      <c r="CSV78" s="1209">
        <f t="shared" si="72"/>
        <v>0</v>
      </c>
      <c r="CSW78" s="1209">
        <f t="shared" si="72"/>
        <v>0</v>
      </c>
      <c r="CSX78" s="1209">
        <f t="shared" si="72"/>
        <v>0</v>
      </c>
      <c r="CSY78" s="1209">
        <f t="shared" si="72"/>
        <v>0</v>
      </c>
      <c r="CSZ78" s="1209">
        <f t="shared" si="72"/>
        <v>0</v>
      </c>
      <c r="CTA78" s="1209">
        <f t="shared" si="72"/>
        <v>0</v>
      </c>
      <c r="CTB78" s="1209">
        <f t="shared" si="72"/>
        <v>0</v>
      </c>
      <c r="CTC78" s="1209">
        <f t="shared" si="72"/>
        <v>0</v>
      </c>
      <c r="CTD78" s="1209">
        <f t="shared" si="72"/>
        <v>0</v>
      </c>
      <c r="CTE78" s="1209">
        <f t="shared" si="72"/>
        <v>0</v>
      </c>
      <c r="CTF78" s="1209">
        <f t="shared" si="72"/>
        <v>0</v>
      </c>
      <c r="CTG78" s="1209">
        <f t="shared" si="72"/>
        <v>0</v>
      </c>
      <c r="CTH78" s="1209">
        <f t="shared" si="72"/>
        <v>0</v>
      </c>
      <c r="CTI78" s="1209">
        <f t="shared" si="72"/>
        <v>0</v>
      </c>
      <c r="CTJ78" s="1209">
        <f t="shared" si="72"/>
        <v>0</v>
      </c>
      <c r="CTK78" s="1209">
        <f t="shared" si="72"/>
        <v>0</v>
      </c>
      <c r="CTL78" s="1209">
        <f t="shared" si="72"/>
        <v>0</v>
      </c>
      <c r="CTM78" s="1209">
        <f t="shared" si="72"/>
        <v>0</v>
      </c>
      <c r="CTN78" s="1209">
        <f t="shared" si="72"/>
        <v>0</v>
      </c>
      <c r="CTO78" s="1209">
        <f t="shared" si="72"/>
        <v>0</v>
      </c>
      <c r="CTP78" s="1209">
        <f t="shared" ref="CTP78:CWA78" si="73">SUM(CTP76:CTP77)</f>
        <v>0</v>
      </c>
      <c r="CTQ78" s="1209">
        <f t="shared" si="73"/>
        <v>0</v>
      </c>
      <c r="CTR78" s="1209">
        <f t="shared" si="73"/>
        <v>0</v>
      </c>
      <c r="CTS78" s="1209">
        <f t="shared" si="73"/>
        <v>0</v>
      </c>
      <c r="CTT78" s="1209">
        <f t="shared" si="73"/>
        <v>0</v>
      </c>
      <c r="CTU78" s="1209">
        <f t="shared" si="73"/>
        <v>0</v>
      </c>
      <c r="CTV78" s="1209">
        <f t="shared" si="73"/>
        <v>0</v>
      </c>
      <c r="CTW78" s="1209">
        <f t="shared" si="73"/>
        <v>0</v>
      </c>
      <c r="CTX78" s="1209">
        <f t="shared" si="73"/>
        <v>0</v>
      </c>
      <c r="CTY78" s="1209">
        <f t="shared" si="73"/>
        <v>0</v>
      </c>
      <c r="CTZ78" s="1209">
        <f t="shared" si="73"/>
        <v>0</v>
      </c>
      <c r="CUA78" s="1209">
        <f t="shared" si="73"/>
        <v>0</v>
      </c>
      <c r="CUB78" s="1209">
        <f t="shared" si="73"/>
        <v>0</v>
      </c>
      <c r="CUC78" s="1209">
        <f t="shared" si="73"/>
        <v>0</v>
      </c>
      <c r="CUD78" s="1209">
        <f t="shared" si="73"/>
        <v>0</v>
      </c>
      <c r="CUE78" s="1209">
        <f t="shared" si="73"/>
        <v>0</v>
      </c>
      <c r="CUF78" s="1209">
        <f t="shared" si="73"/>
        <v>0</v>
      </c>
      <c r="CUG78" s="1209">
        <f t="shared" si="73"/>
        <v>0</v>
      </c>
      <c r="CUH78" s="1209">
        <f t="shared" si="73"/>
        <v>0</v>
      </c>
      <c r="CUI78" s="1209">
        <f t="shared" si="73"/>
        <v>0</v>
      </c>
      <c r="CUJ78" s="1209">
        <f t="shared" si="73"/>
        <v>0</v>
      </c>
      <c r="CUK78" s="1209">
        <f t="shared" si="73"/>
        <v>0</v>
      </c>
      <c r="CUL78" s="1209">
        <f t="shared" si="73"/>
        <v>0</v>
      </c>
      <c r="CUM78" s="1209">
        <f t="shared" si="73"/>
        <v>0</v>
      </c>
      <c r="CUN78" s="1209">
        <f t="shared" si="73"/>
        <v>0</v>
      </c>
      <c r="CUO78" s="1209">
        <f t="shared" si="73"/>
        <v>0</v>
      </c>
      <c r="CUP78" s="1209">
        <f t="shared" si="73"/>
        <v>0</v>
      </c>
      <c r="CUQ78" s="1209">
        <f t="shared" si="73"/>
        <v>0</v>
      </c>
      <c r="CUR78" s="1209">
        <f t="shared" si="73"/>
        <v>0</v>
      </c>
      <c r="CUS78" s="1209">
        <f t="shared" si="73"/>
        <v>0</v>
      </c>
      <c r="CUT78" s="1209">
        <f t="shared" si="73"/>
        <v>0</v>
      </c>
      <c r="CUU78" s="1209">
        <f t="shared" si="73"/>
        <v>0</v>
      </c>
      <c r="CUV78" s="1209">
        <f t="shared" si="73"/>
        <v>0</v>
      </c>
      <c r="CUW78" s="1209">
        <f t="shared" si="73"/>
        <v>0</v>
      </c>
      <c r="CUX78" s="1209">
        <f t="shared" si="73"/>
        <v>0</v>
      </c>
      <c r="CUY78" s="1209">
        <f t="shared" si="73"/>
        <v>0</v>
      </c>
      <c r="CUZ78" s="1209">
        <f t="shared" si="73"/>
        <v>0</v>
      </c>
      <c r="CVA78" s="1209">
        <f t="shared" si="73"/>
        <v>0</v>
      </c>
      <c r="CVB78" s="1209">
        <f t="shared" si="73"/>
        <v>0</v>
      </c>
      <c r="CVC78" s="1209">
        <f t="shared" si="73"/>
        <v>0</v>
      </c>
      <c r="CVD78" s="1209">
        <f t="shared" si="73"/>
        <v>0</v>
      </c>
      <c r="CVE78" s="1209">
        <f t="shared" si="73"/>
        <v>0</v>
      </c>
      <c r="CVF78" s="1209">
        <f t="shared" si="73"/>
        <v>0</v>
      </c>
      <c r="CVG78" s="1209">
        <f t="shared" si="73"/>
        <v>0</v>
      </c>
      <c r="CVH78" s="1209">
        <f t="shared" si="73"/>
        <v>0</v>
      </c>
      <c r="CVI78" s="1209">
        <f t="shared" si="73"/>
        <v>0</v>
      </c>
      <c r="CVJ78" s="1209">
        <f t="shared" si="73"/>
        <v>0</v>
      </c>
      <c r="CVK78" s="1209">
        <f t="shared" si="73"/>
        <v>0</v>
      </c>
      <c r="CVL78" s="1209">
        <f t="shared" si="73"/>
        <v>0</v>
      </c>
      <c r="CVM78" s="1209">
        <f t="shared" si="73"/>
        <v>0</v>
      </c>
      <c r="CVN78" s="1209">
        <f t="shared" si="73"/>
        <v>0</v>
      </c>
      <c r="CVO78" s="1209">
        <f t="shared" si="73"/>
        <v>0</v>
      </c>
      <c r="CVP78" s="1209">
        <f t="shared" si="73"/>
        <v>0</v>
      </c>
      <c r="CVQ78" s="1209">
        <f t="shared" si="73"/>
        <v>0</v>
      </c>
      <c r="CVR78" s="1209">
        <f t="shared" si="73"/>
        <v>0</v>
      </c>
      <c r="CVS78" s="1209">
        <f t="shared" si="73"/>
        <v>0</v>
      </c>
      <c r="CVT78" s="1209">
        <f t="shared" si="73"/>
        <v>0</v>
      </c>
      <c r="CVU78" s="1209">
        <f t="shared" si="73"/>
        <v>0</v>
      </c>
      <c r="CVV78" s="1209">
        <f t="shared" si="73"/>
        <v>0</v>
      </c>
      <c r="CVW78" s="1209">
        <f t="shared" si="73"/>
        <v>0</v>
      </c>
      <c r="CVX78" s="1209">
        <f t="shared" si="73"/>
        <v>0</v>
      </c>
      <c r="CVY78" s="1209">
        <f t="shared" si="73"/>
        <v>0</v>
      </c>
      <c r="CVZ78" s="1209">
        <f t="shared" si="73"/>
        <v>0</v>
      </c>
      <c r="CWA78" s="1209">
        <f t="shared" si="73"/>
        <v>0</v>
      </c>
      <c r="CWB78" s="1209">
        <f t="shared" ref="CWB78:CYM78" si="74">SUM(CWB76:CWB77)</f>
        <v>0</v>
      </c>
      <c r="CWC78" s="1209">
        <f t="shared" si="74"/>
        <v>0</v>
      </c>
      <c r="CWD78" s="1209">
        <f t="shared" si="74"/>
        <v>0</v>
      </c>
      <c r="CWE78" s="1209">
        <f t="shared" si="74"/>
        <v>0</v>
      </c>
      <c r="CWF78" s="1209">
        <f t="shared" si="74"/>
        <v>0</v>
      </c>
      <c r="CWG78" s="1209">
        <f t="shared" si="74"/>
        <v>0</v>
      </c>
      <c r="CWH78" s="1209">
        <f t="shared" si="74"/>
        <v>0</v>
      </c>
      <c r="CWI78" s="1209">
        <f t="shared" si="74"/>
        <v>0</v>
      </c>
      <c r="CWJ78" s="1209">
        <f t="shared" si="74"/>
        <v>0</v>
      </c>
      <c r="CWK78" s="1209">
        <f t="shared" si="74"/>
        <v>0</v>
      </c>
      <c r="CWL78" s="1209">
        <f t="shared" si="74"/>
        <v>0</v>
      </c>
      <c r="CWM78" s="1209">
        <f t="shared" si="74"/>
        <v>0</v>
      </c>
      <c r="CWN78" s="1209">
        <f t="shared" si="74"/>
        <v>0</v>
      </c>
      <c r="CWO78" s="1209">
        <f t="shared" si="74"/>
        <v>0</v>
      </c>
      <c r="CWP78" s="1209">
        <f t="shared" si="74"/>
        <v>0</v>
      </c>
      <c r="CWQ78" s="1209">
        <f t="shared" si="74"/>
        <v>0</v>
      </c>
      <c r="CWR78" s="1209">
        <f t="shared" si="74"/>
        <v>0</v>
      </c>
      <c r="CWS78" s="1209">
        <f t="shared" si="74"/>
        <v>0</v>
      </c>
      <c r="CWT78" s="1209">
        <f t="shared" si="74"/>
        <v>0</v>
      </c>
      <c r="CWU78" s="1209">
        <f t="shared" si="74"/>
        <v>0</v>
      </c>
      <c r="CWV78" s="1209">
        <f t="shared" si="74"/>
        <v>0</v>
      </c>
      <c r="CWW78" s="1209">
        <f t="shared" si="74"/>
        <v>0</v>
      </c>
      <c r="CWX78" s="1209">
        <f t="shared" si="74"/>
        <v>0</v>
      </c>
      <c r="CWY78" s="1209">
        <f t="shared" si="74"/>
        <v>0</v>
      </c>
      <c r="CWZ78" s="1209">
        <f t="shared" si="74"/>
        <v>0</v>
      </c>
      <c r="CXA78" s="1209">
        <f t="shared" si="74"/>
        <v>0</v>
      </c>
      <c r="CXB78" s="1209">
        <f t="shared" si="74"/>
        <v>0</v>
      </c>
      <c r="CXC78" s="1209">
        <f t="shared" si="74"/>
        <v>0</v>
      </c>
      <c r="CXD78" s="1209">
        <f t="shared" si="74"/>
        <v>0</v>
      </c>
      <c r="CXE78" s="1209">
        <f t="shared" si="74"/>
        <v>0</v>
      </c>
      <c r="CXF78" s="1209">
        <f t="shared" si="74"/>
        <v>0</v>
      </c>
      <c r="CXG78" s="1209">
        <f t="shared" si="74"/>
        <v>0</v>
      </c>
      <c r="CXH78" s="1209">
        <f t="shared" si="74"/>
        <v>0</v>
      </c>
      <c r="CXI78" s="1209">
        <f t="shared" si="74"/>
        <v>0</v>
      </c>
      <c r="CXJ78" s="1209">
        <f t="shared" si="74"/>
        <v>0</v>
      </c>
      <c r="CXK78" s="1209">
        <f t="shared" si="74"/>
        <v>0</v>
      </c>
      <c r="CXL78" s="1209">
        <f t="shared" si="74"/>
        <v>0</v>
      </c>
      <c r="CXM78" s="1209">
        <f t="shared" si="74"/>
        <v>0</v>
      </c>
      <c r="CXN78" s="1209">
        <f t="shared" si="74"/>
        <v>0</v>
      </c>
      <c r="CXO78" s="1209">
        <f t="shared" si="74"/>
        <v>0</v>
      </c>
      <c r="CXP78" s="1209">
        <f t="shared" si="74"/>
        <v>0</v>
      </c>
      <c r="CXQ78" s="1209">
        <f t="shared" si="74"/>
        <v>0</v>
      </c>
      <c r="CXR78" s="1209">
        <f t="shared" si="74"/>
        <v>0</v>
      </c>
      <c r="CXS78" s="1209">
        <f t="shared" si="74"/>
        <v>0</v>
      </c>
      <c r="CXT78" s="1209">
        <f t="shared" si="74"/>
        <v>0</v>
      </c>
      <c r="CXU78" s="1209">
        <f t="shared" si="74"/>
        <v>0</v>
      </c>
      <c r="CXV78" s="1209">
        <f t="shared" si="74"/>
        <v>0</v>
      </c>
      <c r="CXW78" s="1209">
        <f t="shared" si="74"/>
        <v>0</v>
      </c>
      <c r="CXX78" s="1209">
        <f t="shared" si="74"/>
        <v>0</v>
      </c>
      <c r="CXY78" s="1209">
        <f t="shared" si="74"/>
        <v>0</v>
      </c>
      <c r="CXZ78" s="1209">
        <f t="shared" si="74"/>
        <v>0</v>
      </c>
      <c r="CYA78" s="1209">
        <f t="shared" si="74"/>
        <v>0</v>
      </c>
      <c r="CYB78" s="1209">
        <f t="shared" si="74"/>
        <v>0</v>
      </c>
      <c r="CYC78" s="1209">
        <f t="shared" si="74"/>
        <v>0</v>
      </c>
      <c r="CYD78" s="1209">
        <f t="shared" si="74"/>
        <v>0</v>
      </c>
      <c r="CYE78" s="1209">
        <f t="shared" si="74"/>
        <v>0</v>
      </c>
      <c r="CYF78" s="1209">
        <f t="shared" si="74"/>
        <v>0</v>
      </c>
      <c r="CYG78" s="1209">
        <f t="shared" si="74"/>
        <v>0</v>
      </c>
      <c r="CYH78" s="1209">
        <f t="shared" si="74"/>
        <v>0</v>
      </c>
      <c r="CYI78" s="1209">
        <f t="shared" si="74"/>
        <v>0</v>
      </c>
      <c r="CYJ78" s="1209">
        <f t="shared" si="74"/>
        <v>0</v>
      </c>
      <c r="CYK78" s="1209">
        <f t="shared" si="74"/>
        <v>0</v>
      </c>
      <c r="CYL78" s="1209">
        <f t="shared" si="74"/>
        <v>0</v>
      </c>
      <c r="CYM78" s="1209">
        <f t="shared" si="74"/>
        <v>0</v>
      </c>
      <c r="CYN78" s="1209">
        <f t="shared" ref="CYN78:DAY78" si="75">SUM(CYN76:CYN77)</f>
        <v>0</v>
      </c>
      <c r="CYO78" s="1209">
        <f t="shared" si="75"/>
        <v>0</v>
      </c>
      <c r="CYP78" s="1209">
        <f t="shared" si="75"/>
        <v>0</v>
      </c>
      <c r="CYQ78" s="1209">
        <f t="shared" si="75"/>
        <v>0</v>
      </c>
      <c r="CYR78" s="1209">
        <f t="shared" si="75"/>
        <v>0</v>
      </c>
      <c r="CYS78" s="1209">
        <f t="shared" si="75"/>
        <v>0</v>
      </c>
      <c r="CYT78" s="1209">
        <f t="shared" si="75"/>
        <v>0</v>
      </c>
      <c r="CYU78" s="1209">
        <f t="shared" si="75"/>
        <v>0</v>
      </c>
      <c r="CYV78" s="1209">
        <f t="shared" si="75"/>
        <v>0</v>
      </c>
      <c r="CYW78" s="1209">
        <f t="shared" si="75"/>
        <v>0</v>
      </c>
      <c r="CYX78" s="1209">
        <f t="shared" si="75"/>
        <v>0</v>
      </c>
      <c r="CYY78" s="1209">
        <f t="shared" si="75"/>
        <v>0</v>
      </c>
      <c r="CYZ78" s="1209">
        <f t="shared" si="75"/>
        <v>0</v>
      </c>
      <c r="CZA78" s="1209">
        <f t="shared" si="75"/>
        <v>0</v>
      </c>
      <c r="CZB78" s="1209">
        <f t="shared" si="75"/>
        <v>0</v>
      </c>
      <c r="CZC78" s="1209">
        <f t="shared" si="75"/>
        <v>0</v>
      </c>
      <c r="CZD78" s="1209">
        <f t="shared" si="75"/>
        <v>0</v>
      </c>
      <c r="CZE78" s="1209">
        <f t="shared" si="75"/>
        <v>0</v>
      </c>
      <c r="CZF78" s="1209">
        <f t="shared" si="75"/>
        <v>0</v>
      </c>
      <c r="CZG78" s="1209">
        <f t="shared" si="75"/>
        <v>0</v>
      </c>
      <c r="CZH78" s="1209">
        <f t="shared" si="75"/>
        <v>0</v>
      </c>
      <c r="CZI78" s="1209">
        <f t="shared" si="75"/>
        <v>0</v>
      </c>
      <c r="CZJ78" s="1209">
        <f t="shared" si="75"/>
        <v>0</v>
      </c>
      <c r="CZK78" s="1209">
        <f t="shared" si="75"/>
        <v>0</v>
      </c>
      <c r="CZL78" s="1209">
        <f t="shared" si="75"/>
        <v>0</v>
      </c>
      <c r="CZM78" s="1209">
        <f t="shared" si="75"/>
        <v>0</v>
      </c>
      <c r="CZN78" s="1209">
        <f t="shared" si="75"/>
        <v>0</v>
      </c>
      <c r="CZO78" s="1209">
        <f t="shared" si="75"/>
        <v>0</v>
      </c>
      <c r="CZP78" s="1209">
        <f t="shared" si="75"/>
        <v>0</v>
      </c>
      <c r="CZQ78" s="1209">
        <f t="shared" si="75"/>
        <v>0</v>
      </c>
      <c r="CZR78" s="1209">
        <f t="shared" si="75"/>
        <v>0</v>
      </c>
      <c r="CZS78" s="1209">
        <f t="shared" si="75"/>
        <v>0</v>
      </c>
      <c r="CZT78" s="1209">
        <f t="shared" si="75"/>
        <v>0</v>
      </c>
      <c r="CZU78" s="1209">
        <f t="shared" si="75"/>
        <v>0</v>
      </c>
      <c r="CZV78" s="1209">
        <f t="shared" si="75"/>
        <v>0</v>
      </c>
      <c r="CZW78" s="1209">
        <f t="shared" si="75"/>
        <v>0</v>
      </c>
      <c r="CZX78" s="1209">
        <f t="shared" si="75"/>
        <v>0</v>
      </c>
      <c r="CZY78" s="1209">
        <f t="shared" si="75"/>
        <v>0</v>
      </c>
      <c r="CZZ78" s="1209">
        <f t="shared" si="75"/>
        <v>0</v>
      </c>
      <c r="DAA78" s="1209">
        <f t="shared" si="75"/>
        <v>0</v>
      </c>
      <c r="DAB78" s="1209">
        <f t="shared" si="75"/>
        <v>0</v>
      </c>
      <c r="DAC78" s="1209">
        <f t="shared" si="75"/>
        <v>0</v>
      </c>
      <c r="DAD78" s="1209">
        <f t="shared" si="75"/>
        <v>0</v>
      </c>
      <c r="DAE78" s="1209">
        <f t="shared" si="75"/>
        <v>0</v>
      </c>
      <c r="DAF78" s="1209">
        <f t="shared" si="75"/>
        <v>0</v>
      </c>
      <c r="DAG78" s="1209">
        <f t="shared" si="75"/>
        <v>0</v>
      </c>
      <c r="DAH78" s="1209">
        <f t="shared" si="75"/>
        <v>0</v>
      </c>
      <c r="DAI78" s="1209">
        <f t="shared" si="75"/>
        <v>0</v>
      </c>
      <c r="DAJ78" s="1209">
        <f t="shared" si="75"/>
        <v>0</v>
      </c>
      <c r="DAK78" s="1209">
        <f t="shared" si="75"/>
        <v>0</v>
      </c>
      <c r="DAL78" s="1209">
        <f t="shared" si="75"/>
        <v>0</v>
      </c>
      <c r="DAM78" s="1209">
        <f t="shared" si="75"/>
        <v>0</v>
      </c>
      <c r="DAN78" s="1209">
        <f t="shared" si="75"/>
        <v>0</v>
      </c>
      <c r="DAO78" s="1209">
        <f t="shared" si="75"/>
        <v>0</v>
      </c>
      <c r="DAP78" s="1209">
        <f t="shared" si="75"/>
        <v>0</v>
      </c>
      <c r="DAQ78" s="1209">
        <f t="shared" si="75"/>
        <v>0</v>
      </c>
      <c r="DAR78" s="1209">
        <f t="shared" si="75"/>
        <v>0</v>
      </c>
      <c r="DAS78" s="1209">
        <f t="shared" si="75"/>
        <v>0</v>
      </c>
      <c r="DAT78" s="1209">
        <f t="shared" si="75"/>
        <v>0</v>
      </c>
      <c r="DAU78" s="1209">
        <f t="shared" si="75"/>
        <v>0</v>
      </c>
      <c r="DAV78" s="1209">
        <f t="shared" si="75"/>
        <v>0</v>
      </c>
      <c r="DAW78" s="1209">
        <f t="shared" si="75"/>
        <v>0</v>
      </c>
      <c r="DAX78" s="1209">
        <f t="shared" si="75"/>
        <v>0</v>
      </c>
      <c r="DAY78" s="1209">
        <f t="shared" si="75"/>
        <v>0</v>
      </c>
      <c r="DAZ78" s="1209">
        <f t="shared" ref="DAZ78:DDK78" si="76">SUM(DAZ76:DAZ77)</f>
        <v>0</v>
      </c>
      <c r="DBA78" s="1209">
        <f t="shared" si="76"/>
        <v>0</v>
      </c>
      <c r="DBB78" s="1209">
        <f t="shared" si="76"/>
        <v>0</v>
      </c>
      <c r="DBC78" s="1209">
        <f t="shared" si="76"/>
        <v>0</v>
      </c>
      <c r="DBD78" s="1209">
        <f t="shared" si="76"/>
        <v>0</v>
      </c>
      <c r="DBE78" s="1209">
        <f t="shared" si="76"/>
        <v>0</v>
      </c>
      <c r="DBF78" s="1209">
        <f t="shared" si="76"/>
        <v>0</v>
      </c>
      <c r="DBG78" s="1209">
        <f t="shared" si="76"/>
        <v>0</v>
      </c>
      <c r="DBH78" s="1209">
        <f t="shared" si="76"/>
        <v>0</v>
      </c>
      <c r="DBI78" s="1209">
        <f t="shared" si="76"/>
        <v>0</v>
      </c>
      <c r="DBJ78" s="1209">
        <f t="shared" si="76"/>
        <v>0</v>
      </c>
      <c r="DBK78" s="1209">
        <f t="shared" si="76"/>
        <v>0</v>
      </c>
      <c r="DBL78" s="1209">
        <f t="shared" si="76"/>
        <v>0</v>
      </c>
      <c r="DBM78" s="1209">
        <f t="shared" si="76"/>
        <v>0</v>
      </c>
      <c r="DBN78" s="1209">
        <f t="shared" si="76"/>
        <v>0</v>
      </c>
      <c r="DBO78" s="1209">
        <f t="shared" si="76"/>
        <v>0</v>
      </c>
      <c r="DBP78" s="1209">
        <f t="shared" si="76"/>
        <v>0</v>
      </c>
      <c r="DBQ78" s="1209">
        <f t="shared" si="76"/>
        <v>0</v>
      </c>
      <c r="DBR78" s="1209">
        <f t="shared" si="76"/>
        <v>0</v>
      </c>
      <c r="DBS78" s="1209">
        <f t="shared" si="76"/>
        <v>0</v>
      </c>
      <c r="DBT78" s="1209">
        <f t="shared" si="76"/>
        <v>0</v>
      </c>
      <c r="DBU78" s="1209">
        <f t="shared" si="76"/>
        <v>0</v>
      </c>
      <c r="DBV78" s="1209">
        <f t="shared" si="76"/>
        <v>0</v>
      </c>
      <c r="DBW78" s="1209">
        <f t="shared" si="76"/>
        <v>0</v>
      </c>
      <c r="DBX78" s="1209">
        <f t="shared" si="76"/>
        <v>0</v>
      </c>
      <c r="DBY78" s="1209">
        <f t="shared" si="76"/>
        <v>0</v>
      </c>
      <c r="DBZ78" s="1209">
        <f t="shared" si="76"/>
        <v>0</v>
      </c>
      <c r="DCA78" s="1209">
        <f t="shared" si="76"/>
        <v>0</v>
      </c>
      <c r="DCB78" s="1209">
        <f t="shared" si="76"/>
        <v>0</v>
      </c>
      <c r="DCC78" s="1209">
        <f t="shared" si="76"/>
        <v>0</v>
      </c>
      <c r="DCD78" s="1209">
        <f t="shared" si="76"/>
        <v>0</v>
      </c>
      <c r="DCE78" s="1209">
        <f t="shared" si="76"/>
        <v>0</v>
      </c>
      <c r="DCF78" s="1209">
        <f t="shared" si="76"/>
        <v>0</v>
      </c>
      <c r="DCG78" s="1209">
        <f t="shared" si="76"/>
        <v>0</v>
      </c>
      <c r="DCH78" s="1209">
        <f t="shared" si="76"/>
        <v>0</v>
      </c>
      <c r="DCI78" s="1209">
        <f t="shared" si="76"/>
        <v>0</v>
      </c>
      <c r="DCJ78" s="1209">
        <f t="shared" si="76"/>
        <v>0</v>
      </c>
      <c r="DCK78" s="1209">
        <f t="shared" si="76"/>
        <v>0</v>
      </c>
      <c r="DCL78" s="1209">
        <f t="shared" si="76"/>
        <v>0</v>
      </c>
      <c r="DCM78" s="1209">
        <f t="shared" si="76"/>
        <v>0</v>
      </c>
      <c r="DCN78" s="1209">
        <f t="shared" si="76"/>
        <v>0</v>
      </c>
      <c r="DCO78" s="1209">
        <f t="shared" si="76"/>
        <v>0</v>
      </c>
      <c r="DCP78" s="1209">
        <f t="shared" si="76"/>
        <v>0</v>
      </c>
      <c r="DCQ78" s="1209">
        <f t="shared" si="76"/>
        <v>0</v>
      </c>
      <c r="DCR78" s="1209">
        <f t="shared" si="76"/>
        <v>0</v>
      </c>
      <c r="DCS78" s="1209">
        <f t="shared" si="76"/>
        <v>0</v>
      </c>
      <c r="DCT78" s="1209">
        <f t="shared" si="76"/>
        <v>0</v>
      </c>
      <c r="DCU78" s="1209">
        <f t="shared" si="76"/>
        <v>0</v>
      </c>
      <c r="DCV78" s="1209">
        <f t="shared" si="76"/>
        <v>0</v>
      </c>
      <c r="DCW78" s="1209">
        <f t="shared" si="76"/>
        <v>0</v>
      </c>
      <c r="DCX78" s="1209">
        <f t="shared" si="76"/>
        <v>0</v>
      </c>
      <c r="DCY78" s="1209">
        <f t="shared" si="76"/>
        <v>0</v>
      </c>
      <c r="DCZ78" s="1209">
        <f t="shared" si="76"/>
        <v>0</v>
      </c>
      <c r="DDA78" s="1209">
        <f t="shared" si="76"/>
        <v>0</v>
      </c>
      <c r="DDB78" s="1209">
        <f t="shared" si="76"/>
        <v>0</v>
      </c>
      <c r="DDC78" s="1209">
        <f t="shared" si="76"/>
        <v>0</v>
      </c>
      <c r="DDD78" s="1209">
        <f t="shared" si="76"/>
        <v>0</v>
      </c>
      <c r="DDE78" s="1209">
        <f t="shared" si="76"/>
        <v>0</v>
      </c>
      <c r="DDF78" s="1209">
        <f t="shared" si="76"/>
        <v>0</v>
      </c>
      <c r="DDG78" s="1209">
        <f t="shared" si="76"/>
        <v>0</v>
      </c>
      <c r="DDH78" s="1209">
        <f t="shared" si="76"/>
        <v>0</v>
      </c>
      <c r="DDI78" s="1209">
        <f t="shared" si="76"/>
        <v>0</v>
      </c>
      <c r="DDJ78" s="1209">
        <f t="shared" si="76"/>
        <v>0</v>
      </c>
      <c r="DDK78" s="1209">
        <f t="shared" si="76"/>
        <v>0</v>
      </c>
      <c r="DDL78" s="1209">
        <f t="shared" ref="DDL78:DFW78" si="77">SUM(DDL76:DDL77)</f>
        <v>0</v>
      </c>
      <c r="DDM78" s="1209">
        <f t="shared" si="77"/>
        <v>0</v>
      </c>
      <c r="DDN78" s="1209">
        <f t="shared" si="77"/>
        <v>0</v>
      </c>
      <c r="DDO78" s="1209">
        <f t="shared" si="77"/>
        <v>0</v>
      </c>
      <c r="DDP78" s="1209">
        <f t="shared" si="77"/>
        <v>0</v>
      </c>
      <c r="DDQ78" s="1209">
        <f t="shared" si="77"/>
        <v>0</v>
      </c>
      <c r="DDR78" s="1209">
        <f t="shared" si="77"/>
        <v>0</v>
      </c>
      <c r="DDS78" s="1209">
        <f t="shared" si="77"/>
        <v>0</v>
      </c>
      <c r="DDT78" s="1209">
        <f t="shared" si="77"/>
        <v>0</v>
      </c>
      <c r="DDU78" s="1209">
        <f t="shared" si="77"/>
        <v>0</v>
      </c>
      <c r="DDV78" s="1209">
        <f t="shared" si="77"/>
        <v>0</v>
      </c>
      <c r="DDW78" s="1209">
        <f t="shared" si="77"/>
        <v>0</v>
      </c>
      <c r="DDX78" s="1209">
        <f t="shared" si="77"/>
        <v>0</v>
      </c>
      <c r="DDY78" s="1209">
        <f t="shared" si="77"/>
        <v>0</v>
      </c>
      <c r="DDZ78" s="1209">
        <f t="shared" si="77"/>
        <v>0</v>
      </c>
      <c r="DEA78" s="1209">
        <f t="shared" si="77"/>
        <v>0</v>
      </c>
      <c r="DEB78" s="1209">
        <f t="shared" si="77"/>
        <v>0</v>
      </c>
      <c r="DEC78" s="1209">
        <f t="shared" si="77"/>
        <v>0</v>
      </c>
      <c r="DED78" s="1209">
        <f t="shared" si="77"/>
        <v>0</v>
      </c>
      <c r="DEE78" s="1209">
        <f t="shared" si="77"/>
        <v>0</v>
      </c>
      <c r="DEF78" s="1209">
        <f t="shared" si="77"/>
        <v>0</v>
      </c>
      <c r="DEG78" s="1209">
        <f t="shared" si="77"/>
        <v>0</v>
      </c>
      <c r="DEH78" s="1209">
        <f t="shared" si="77"/>
        <v>0</v>
      </c>
      <c r="DEI78" s="1209">
        <f t="shared" si="77"/>
        <v>0</v>
      </c>
      <c r="DEJ78" s="1209">
        <f t="shared" si="77"/>
        <v>0</v>
      </c>
      <c r="DEK78" s="1209">
        <f t="shared" si="77"/>
        <v>0</v>
      </c>
      <c r="DEL78" s="1209">
        <f t="shared" si="77"/>
        <v>0</v>
      </c>
      <c r="DEM78" s="1209">
        <f t="shared" si="77"/>
        <v>0</v>
      </c>
      <c r="DEN78" s="1209">
        <f t="shared" si="77"/>
        <v>0</v>
      </c>
      <c r="DEO78" s="1209">
        <f t="shared" si="77"/>
        <v>0</v>
      </c>
      <c r="DEP78" s="1209">
        <f t="shared" si="77"/>
        <v>0</v>
      </c>
      <c r="DEQ78" s="1209">
        <f t="shared" si="77"/>
        <v>0</v>
      </c>
      <c r="DER78" s="1209">
        <f t="shared" si="77"/>
        <v>0</v>
      </c>
      <c r="DES78" s="1209">
        <f t="shared" si="77"/>
        <v>0</v>
      </c>
      <c r="DET78" s="1209">
        <f t="shared" si="77"/>
        <v>0</v>
      </c>
      <c r="DEU78" s="1209">
        <f t="shared" si="77"/>
        <v>0</v>
      </c>
      <c r="DEV78" s="1209">
        <f t="shared" si="77"/>
        <v>0</v>
      </c>
      <c r="DEW78" s="1209">
        <f t="shared" si="77"/>
        <v>0</v>
      </c>
      <c r="DEX78" s="1209">
        <f t="shared" si="77"/>
        <v>0</v>
      </c>
      <c r="DEY78" s="1209">
        <f t="shared" si="77"/>
        <v>0</v>
      </c>
      <c r="DEZ78" s="1209">
        <f t="shared" si="77"/>
        <v>0</v>
      </c>
      <c r="DFA78" s="1209">
        <f t="shared" si="77"/>
        <v>0</v>
      </c>
      <c r="DFB78" s="1209">
        <f t="shared" si="77"/>
        <v>0</v>
      </c>
      <c r="DFC78" s="1209">
        <f t="shared" si="77"/>
        <v>0</v>
      </c>
      <c r="DFD78" s="1209">
        <f t="shared" si="77"/>
        <v>0</v>
      </c>
      <c r="DFE78" s="1209">
        <f t="shared" si="77"/>
        <v>0</v>
      </c>
      <c r="DFF78" s="1209">
        <f t="shared" si="77"/>
        <v>0</v>
      </c>
      <c r="DFG78" s="1209">
        <f t="shared" si="77"/>
        <v>0</v>
      </c>
      <c r="DFH78" s="1209">
        <f t="shared" si="77"/>
        <v>0</v>
      </c>
      <c r="DFI78" s="1209">
        <f t="shared" si="77"/>
        <v>0</v>
      </c>
      <c r="DFJ78" s="1209">
        <f t="shared" si="77"/>
        <v>0</v>
      </c>
      <c r="DFK78" s="1209">
        <f t="shared" si="77"/>
        <v>0</v>
      </c>
      <c r="DFL78" s="1209">
        <f t="shared" si="77"/>
        <v>0</v>
      </c>
      <c r="DFM78" s="1209">
        <f t="shared" si="77"/>
        <v>0</v>
      </c>
      <c r="DFN78" s="1209">
        <f t="shared" si="77"/>
        <v>0</v>
      </c>
      <c r="DFO78" s="1209">
        <f t="shared" si="77"/>
        <v>0</v>
      </c>
      <c r="DFP78" s="1209">
        <f t="shared" si="77"/>
        <v>0</v>
      </c>
      <c r="DFQ78" s="1209">
        <f t="shared" si="77"/>
        <v>0</v>
      </c>
      <c r="DFR78" s="1209">
        <f t="shared" si="77"/>
        <v>0</v>
      </c>
      <c r="DFS78" s="1209">
        <f t="shared" si="77"/>
        <v>0</v>
      </c>
      <c r="DFT78" s="1209">
        <f t="shared" si="77"/>
        <v>0</v>
      </c>
      <c r="DFU78" s="1209">
        <f t="shared" si="77"/>
        <v>0</v>
      </c>
      <c r="DFV78" s="1209">
        <f t="shared" si="77"/>
        <v>0</v>
      </c>
      <c r="DFW78" s="1209">
        <f t="shared" si="77"/>
        <v>0</v>
      </c>
      <c r="DFX78" s="1209">
        <f t="shared" ref="DFX78:DII78" si="78">SUM(DFX76:DFX77)</f>
        <v>0</v>
      </c>
      <c r="DFY78" s="1209">
        <f t="shared" si="78"/>
        <v>0</v>
      </c>
      <c r="DFZ78" s="1209">
        <f t="shared" si="78"/>
        <v>0</v>
      </c>
      <c r="DGA78" s="1209">
        <f t="shared" si="78"/>
        <v>0</v>
      </c>
      <c r="DGB78" s="1209">
        <f t="shared" si="78"/>
        <v>0</v>
      </c>
      <c r="DGC78" s="1209">
        <f t="shared" si="78"/>
        <v>0</v>
      </c>
      <c r="DGD78" s="1209">
        <f t="shared" si="78"/>
        <v>0</v>
      </c>
      <c r="DGE78" s="1209">
        <f t="shared" si="78"/>
        <v>0</v>
      </c>
      <c r="DGF78" s="1209">
        <f t="shared" si="78"/>
        <v>0</v>
      </c>
      <c r="DGG78" s="1209">
        <f t="shared" si="78"/>
        <v>0</v>
      </c>
      <c r="DGH78" s="1209">
        <f t="shared" si="78"/>
        <v>0</v>
      </c>
      <c r="DGI78" s="1209">
        <f t="shared" si="78"/>
        <v>0</v>
      </c>
      <c r="DGJ78" s="1209">
        <f t="shared" si="78"/>
        <v>0</v>
      </c>
      <c r="DGK78" s="1209">
        <f t="shared" si="78"/>
        <v>0</v>
      </c>
      <c r="DGL78" s="1209">
        <f t="shared" si="78"/>
        <v>0</v>
      </c>
      <c r="DGM78" s="1209">
        <f t="shared" si="78"/>
        <v>0</v>
      </c>
      <c r="DGN78" s="1209">
        <f t="shared" si="78"/>
        <v>0</v>
      </c>
      <c r="DGO78" s="1209">
        <f t="shared" si="78"/>
        <v>0</v>
      </c>
      <c r="DGP78" s="1209">
        <f t="shared" si="78"/>
        <v>0</v>
      </c>
      <c r="DGQ78" s="1209">
        <f t="shared" si="78"/>
        <v>0</v>
      </c>
      <c r="DGR78" s="1209">
        <f t="shared" si="78"/>
        <v>0</v>
      </c>
      <c r="DGS78" s="1209">
        <f t="shared" si="78"/>
        <v>0</v>
      </c>
      <c r="DGT78" s="1209">
        <f t="shared" si="78"/>
        <v>0</v>
      </c>
      <c r="DGU78" s="1209">
        <f t="shared" si="78"/>
        <v>0</v>
      </c>
      <c r="DGV78" s="1209">
        <f t="shared" si="78"/>
        <v>0</v>
      </c>
      <c r="DGW78" s="1209">
        <f t="shared" si="78"/>
        <v>0</v>
      </c>
      <c r="DGX78" s="1209">
        <f t="shared" si="78"/>
        <v>0</v>
      </c>
      <c r="DGY78" s="1209">
        <f t="shared" si="78"/>
        <v>0</v>
      </c>
      <c r="DGZ78" s="1209">
        <f t="shared" si="78"/>
        <v>0</v>
      </c>
      <c r="DHA78" s="1209">
        <f t="shared" si="78"/>
        <v>0</v>
      </c>
      <c r="DHB78" s="1209">
        <f t="shared" si="78"/>
        <v>0</v>
      </c>
      <c r="DHC78" s="1209">
        <f t="shared" si="78"/>
        <v>0</v>
      </c>
      <c r="DHD78" s="1209">
        <f t="shared" si="78"/>
        <v>0</v>
      </c>
      <c r="DHE78" s="1209">
        <f t="shared" si="78"/>
        <v>0</v>
      </c>
      <c r="DHF78" s="1209">
        <f t="shared" si="78"/>
        <v>0</v>
      </c>
      <c r="DHG78" s="1209">
        <f t="shared" si="78"/>
        <v>0</v>
      </c>
      <c r="DHH78" s="1209">
        <f t="shared" si="78"/>
        <v>0</v>
      </c>
      <c r="DHI78" s="1209">
        <f t="shared" si="78"/>
        <v>0</v>
      </c>
      <c r="DHJ78" s="1209">
        <f t="shared" si="78"/>
        <v>0</v>
      </c>
      <c r="DHK78" s="1209">
        <f t="shared" si="78"/>
        <v>0</v>
      </c>
      <c r="DHL78" s="1209">
        <f t="shared" si="78"/>
        <v>0</v>
      </c>
      <c r="DHM78" s="1209">
        <f t="shared" si="78"/>
        <v>0</v>
      </c>
      <c r="DHN78" s="1209">
        <f t="shared" si="78"/>
        <v>0</v>
      </c>
      <c r="DHO78" s="1209">
        <f t="shared" si="78"/>
        <v>0</v>
      </c>
      <c r="DHP78" s="1209">
        <f t="shared" si="78"/>
        <v>0</v>
      </c>
      <c r="DHQ78" s="1209">
        <f t="shared" si="78"/>
        <v>0</v>
      </c>
      <c r="DHR78" s="1209">
        <f t="shared" si="78"/>
        <v>0</v>
      </c>
      <c r="DHS78" s="1209">
        <f t="shared" si="78"/>
        <v>0</v>
      </c>
      <c r="DHT78" s="1209">
        <f t="shared" si="78"/>
        <v>0</v>
      </c>
      <c r="DHU78" s="1209">
        <f t="shared" si="78"/>
        <v>0</v>
      </c>
      <c r="DHV78" s="1209">
        <f t="shared" si="78"/>
        <v>0</v>
      </c>
      <c r="DHW78" s="1209">
        <f t="shared" si="78"/>
        <v>0</v>
      </c>
      <c r="DHX78" s="1209">
        <f t="shared" si="78"/>
        <v>0</v>
      </c>
      <c r="DHY78" s="1209">
        <f t="shared" si="78"/>
        <v>0</v>
      </c>
      <c r="DHZ78" s="1209">
        <f t="shared" si="78"/>
        <v>0</v>
      </c>
      <c r="DIA78" s="1209">
        <f t="shared" si="78"/>
        <v>0</v>
      </c>
      <c r="DIB78" s="1209">
        <f t="shared" si="78"/>
        <v>0</v>
      </c>
      <c r="DIC78" s="1209">
        <f t="shared" si="78"/>
        <v>0</v>
      </c>
      <c r="DID78" s="1209">
        <f t="shared" si="78"/>
        <v>0</v>
      </c>
      <c r="DIE78" s="1209">
        <f t="shared" si="78"/>
        <v>0</v>
      </c>
      <c r="DIF78" s="1209">
        <f t="shared" si="78"/>
        <v>0</v>
      </c>
      <c r="DIG78" s="1209">
        <f t="shared" si="78"/>
        <v>0</v>
      </c>
      <c r="DIH78" s="1209">
        <f t="shared" si="78"/>
        <v>0</v>
      </c>
      <c r="DII78" s="1209">
        <f t="shared" si="78"/>
        <v>0</v>
      </c>
      <c r="DIJ78" s="1209">
        <f t="shared" ref="DIJ78:DKU78" si="79">SUM(DIJ76:DIJ77)</f>
        <v>0</v>
      </c>
      <c r="DIK78" s="1209">
        <f t="shared" si="79"/>
        <v>0</v>
      </c>
      <c r="DIL78" s="1209">
        <f t="shared" si="79"/>
        <v>0</v>
      </c>
      <c r="DIM78" s="1209">
        <f t="shared" si="79"/>
        <v>0</v>
      </c>
      <c r="DIN78" s="1209">
        <f t="shared" si="79"/>
        <v>0</v>
      </c>
      <c r="DIO78" s="1209">
        <f t="shared" si="79"/>
        <v>0</v>
      </c>
      <c r="DIP78" s="1209">
        <f t="shared" si="79"/>
        <v>0</v>
      </c>
      <c r="DIQ78" s="1209">
        <f t="shared" si="79"/>
        <v>0</v>
      </c>
      <c r="DIR78" s="1209">
        <f t="shared" si="79"/>
        <v>0</v>
      </c>
      <c r="DIS78" s="1209">
        <f t="shared" si="79"/>
        <v>0</v>
      </c>
      <c r="DIT78" s="1209">
        <f t="shared" si="79"/>
        <v>0</v>
      </c>
      <c r="DIU78" s="1209">
        <f t="shared" si="79"/>
        <v>0</v>
      </c>
      <c r="DIV78" s="1209">
        <f t="shared" si="79"/>
        <v>0</v>
      </c>
      <c r="DIW78" s="1209">
        <f t="shared" si="79"/>
        <v>0</v>
      </c>
      <c r="DIX78" s="1209">
        <f t="shared" si="79"/>
        <v>0</v>
      </c>
      <c r="DIY78" s="1209">
        <f t="shared" si="79"/>
        <v>0</v>
      </c>
      <c r="DIZ78" s="1209">
        <f t="shared" si="79"/>
        <v>0</v>
      </c>
      <c r="DJA78" s="1209">
        <f t="shared" si="79"/>
        <v>0</v>
      </c>
      <c r="DJB78" s="1209">
        <f t="shared" si="79"/>
        <v>0</v>
      </c>
      <c r="DJC78" s="1209">
        <f t="shared" si="79"/>
        <v>0</v>
      </c>
      <c r="DJD78" s="1209">
        <f t="shared" si="79"/>
        <v>0</v>
      </c>
      <c r="DJE78" s="1209">
        <f t="shared" si="79"/>
        <v>0</v>
      </c>
      <c r="DJF78" s="1209">
        <f t="shared" si="79"/>
        <v>0</v>
      </c>
      <c r="DJG78" s="1209">
        <f t="shared" si="79"/>
        <v>0</v>
      </c>
      <c r="DJH78" s="1209">
        <f t="shared" si="79"/>
        <v>0</v>
      </c>
      <c r="DJI78" s="1209">
        <f t="shared" si="79"/>
        <v>0</v>
      </c>
      <c r="DJJ78" s="1209">
        <f t="shared" si="79"/>
        <v>0</v>
      </c>
      <c r="DJK78" s="1209">
        <f t="shared" si="79"/>
        <v>0</v>
      </c>
      <c r="DJL78" s="1209">
        <f t="shared" si="79"/>
        <v>0</v>
      </c>
      <c r="DJM78" s="1209">
        <f t="shared" si="79"/>
        <v>0</v>
      </c>
      <c r="DJN78" s="1209">
        <f t="shared" si="79"/>
        <v>0</v>
      </c>
      <c r="DJO78" s="1209">
        <f t="shared" si="79"/>
        <v>0</v>
      </c>
      <c r="DJP78" s="1209">
        <f t="shared" si="79"/>
        <v>0</v>
      </c>
      <c r="DJQ78" s="1209">
        <f t="shared" si="79"/>
        <v>0</v>
      </c>
      <c r="DJR78" s="1209">
        <f t="shared" si="79"/>
        <v>0</v>
      </c>
      <c r="DJS78" s="1209">
        <f t="shared" si="79"/>
        <v>0</v>
      </c>
      <c r="DJT78" s="1209">
        <f t="shared" si="79"/>
        <v>0</v>
      </c>
      <c r="DJU78" s="1209">
        <f t="shared" si="79"/>
        <v>0</v>
      </c>
      <c r="DJV78" s="1209">
        <f t="shared" si="79"/>
        <v>0</v>
      </c>
      <c r="DJW78" s="1209">
        <f t="shared" si="79"/>
        <v>0</v>
      </c>
      <c r="DJX78" s="1209">
        <f t="shared" si="79"/>
        <v>0</v>
      </c>
      <c r="DJY78" s="1209">
        <f t="shared" si="79"/>
        <v>0</v>
      </c>
      <c r="DJZ78" s="1209">
        <f t="shared" si="79"/>
        <v>0</v>
      </c>
      <c r="DKA78" s="1209">
        <f t="shared" si="79"/>
        <v>0</v>
      </c>
      <c r="DKB78" s="1209">
        <f t="shared" si="79"/>
        <v>0</v>
      </c>
      <c r="DKC78" s="1209">
        <f t="shared" si="79"/>
        <v>0</v>
      </c>
      <c r="DKD78" s="1209">
        <f t="shared" si="79"/>
        <v>0</v>
      </c>
      <c r="DKE78" s="1209">
        <f t="shared" si="79"/>
        <v>0</v>
      </c>
      <c r="DKF78" s="1209">
        <f t="shared" si="79"/>
        <v>0</v>
      </c>
      <c r="DKG78" s="1209">
        <f t="shared" si="79"/>
        <v>0</v>
      </c>
      <c r="DKH78" s="1209">
        <f t="shared" si="79"/>
        <v>0</v>
      </c>
      <c r="DKI78" s="1209">
        <f t="shared" si="79"/>
        <v>0</v>
      </c>
      <c r="DKJ78" s="1209">
        <f t="shared" si="79"/>
        <v>0</v>
      </c>
      <c r="DKK78" s="1209">
        <f t="shared" si="79"/>
        <v>0</v>
      </c>
      <c r="DKL78" s="1209">
        <f t="shared" si="79"/>
        <v>0</v>
      </c>
      <c r="DKM78" s="1209">
        <f t="shared" si="79"/>
        <v>0</v>
      </c>
      <c r="DKN78" s="1209">
        <f t="shared" si="79"/>
        <v>0</v>
      </c>
      <c r="DKO78" s="1209">
        <f t="shared" si="79"/>
        <v>0</v>
      </c>
      <c r="DKP78" s="1209">
        <f t="shared" si="79"/>
        <v>0</v>
      </c>
      <c r="DKQ78" s="1209">
        <f t="shared" si="79"/>
        <v>0</v>
      </c>
      <c r="DKR78" s="1209">
        <f t="shared" si="79"/>
        <v>0</v>
      </c>
      <c r="DKS78" s="1209">
        <f t="shared" si="79"/>
        <v>0</v>
      </c>
      <c r="DKT78" s="1209">
        <f t="shared" si="79"/>
        <v>0</v>
      </c>
      <c r="DKU78" s="1209">
        <f t="shared" si="79"/>
        <v>0</v>
      </c>
      <c r="DKV78" s="1209">
        <f t="shared" ref="DKV78:DNG78" si="80">SUM(DKV76:DKV77)</f>
        <v>0</v>
      </c>
      <c r="DKW78" s="1209">
        <f t="shared" si="80"/>
        <v>0</v>
      </c>
      <c r="DKX78" s="1209">
        <f t="shared" si="80"/>
        <v>0</v>
      </c>
      <c r="DKY78" s="1209">
        <f t="shared" si="80"/>
        <v>0</v>
      </c>
      <c r="DKZ78" s="1209">
        <f t="shared" si="80"/>
        <v>0</v>
      </c>
      <c r="DLA78" s="1209">
        <f t="shared" si="80"/>
        <v>0</v>
      </c>
      <c r="DLB78" s="1209">
        <f t="shared" si="80"/>
        <v>0</v>
      </c>
      <c r="DLC78" s="1209">
        <f t="shared" si="80"/>
        <v>0</v>
      </c>
      <c r="DLD78" s="1209">
        <f t="shared" si="80"/>
        <v>0</v>
      </c>
      <c r="DLE78" s="1209">
        <f t="shared" si="80"/>
        <v>0</v>
      </c>
      <c r="DLF78" s="1209">
        <f t="shared" si="80"/>
        <v>0</v>
      </c>
      <c r="DLG78" s="1209">
        <f t="shared" si="80"/>
        <v>0</v>
      </c>
      <c r="DLH78" s="1209">
        <f t="shared" si="80"/>
        <v>0</v>
      </c>
      <c r="DLI78" s="1209">
        <f t="shared" si="80"/>
        <v>0</v>
      </c>
      <c r="DLJ78" s="1209">
        <f t="shared" si="80"/>
        <v>0</v>
      </c>
      <c r="DLK78" s="1209">
        <f t="shared" si="80"/>
        <v>0</v>
      </c>
      <c r="DLL78" s="1209">
        <f t="shared" si="80"/>
        <v>0</v>
      </c>
      <c r="DLM78" s="1209">
        <f t="shared" si="80"/>
        <v>0</v>
      </c>
      <c r="DLN78" s="1209">
        <f t="shared" si="80"/>
        <v>0</v>
      </c>
      <c r="DLO78" s="1209">
        <f t="shared" si="80"/>
        <v>0</v>
      </c>
      <c r="DLP78" s="1209">
        <f t="shared" si="80"/>
        <v>0</v>
      </c>
      <c r="DLQ78" s="1209">
        <f t="shared" si="80"/>
        <v>0</v>
      </c>
      <c r="DLR78" s="1209">
        <f t="shared" si="80"/>
        <v>0</v>
      </c>
      <c r="DLS78" s="1209">
        <f t="shared" si="80"/>
        <v>0</v>
      </c>
      <c r="DLT78" s="1209">
        <f t="shared" si="80"/>
        <v>0</v>
      </c>
      <c r="DLU78" s="1209">
        <f t="shared" si="80"/>
        <v>0</v>
      </c>
      <c r="DLV78" s="1209">
        <f t="shared" si="80"/>
        <v>0</v>
      </c>
      <c r="DLW78" s="1209">
        <f t="shared" si="80"/>
        <v>0</v>
      </c>
      <c r="DLX78" s="1209">
        <f t="shared" si="80"/>
        <v>0</v>
      </c>
      <c r="DLY78" s="1209">
        <f t="shared" si="80"/>
        <v>0</v>
      </c>
      <c r="DLZ78" s="1209">
        <f t="shared" si="80"/>
        <v>0</v>
      </c>
      <c r="DMA78" s="1209">
        <f t="shared" si="80"/>
        <v>0</v>
      </c>
      <c r="DMB78" s="1209">
        <f t="shared" si="80"/>
        <v>0</v>
      </c>
      <c r="DMC78" s="1209">
        <f t="shared" si="80"/>
        <v>0</v>
      </c>
      <c r="DMD78" s="1209">
        <f t="shared" si="80"/>
        <v>0</v>
      </c>
      <c r="DME78" s="1209">
        <f t="shared" si="80"/>
        <v>0</v>
      </c>
      <c r="DMF78" s="1209">
        <f t="shared" si="80"/>
        <v>0</v>
      </c>
      <c r="DMG78" s="1209">
        <f t="shared" si="80"/>
        <v>0</v>
      </c>
      <c r="DMH78" s="1209">
        <f t="shared" si="80"/>
        <v>0</v>
      </c>
      <c r="DMI78" s="1209">
        <f t="shared" si="80"/>
        <v>0</v>
      </c>
      <c r="DMJ78" s="1209">
        <f t="shared" si="80"/>
        <v>0</v>
      </c>
      <c r="DMK78" s="1209">
        <f t="shared" si="80"/>
        <v>0</v>
      </c>
      <c r="DML78" s="1209">
        <f t="shared" si="80"/>
        <v>0</v>
      </c>
      <c r="DMM78" s="1209">
        <f t="shared" si="80"/>
        <v>0</v>
      </c>
      <c r="DMN78" s="1209">
        <f t="shared" si="80"/>
        <v>0</v>
      </c>
      <c r="DMO78" s="1209">
        <f t="shared" si="80"/>
        <v>0</v>
      </c>
      <c r="DMP78" s="1209">
        <f t="shared" si="80"/>
        <v>0</v>
      </c>
      <c r="DMQ78" s="1209">
        <f t="shared" si="80"/>
        <v>0</v>
      </c>
      <c r="DMR78" s="1209">
        <f t="shared" si="80"/>
        <v>0</v>
      </c>
      <c r="DMS78" s="1209">
        <f t="shared" si="80"/>
        <v>0</v>
      </c>
      <c r="DMT78" s="1209">
        <f t="shared" si="80"/>
        <v>0</v>
      </c>
      <c r="DMU78" s="1209">
        <f t="shared" si="80"/>
        <v>0</v>
      </c>
      <c r="DMV78" s="1209">
        <f t="shared" si="80"/>
        <v>0</v>
      </c>
      <c r="DMW78" s="1209">
        <f t="shared" si="80"/>
        <v>0</v>
      </c>
      <c r="DMX78" s="1209">
        <f t="shared" si="80"/>
        <v>0</v>
      </c>
      <c r="DMY78" s="1209">
        <f t="shared" si="80"/>
        <v>0</v>
      </c>
      <c r="DMZ78" s="1209">
        <f t="shared" si="80"/>
        <v>0</v>
      </c>
      <c r="DNA78" s="1209">
        <f t="shared" si="80"/>
        <v>0</v>
      </c>
      <c r="DNB78" s="1209">
        <f t="shared" si="80"/>
        <v>0</v>
      </c>
      <c r="DNC78" s="1209">
        <f t="shared" si="80"/>
        <v>0</v>
      </c>
      <c r="DND78" s="1209">
        <f t="shared" si="80"/>
        <v>0</v>
      </c>
      <c r="DNE78" s="1209">
        <f t="shared" si="80"/>
        <v>0</v>
      </c>
      <c r="DNF78" s="1209">
        <f t="shared" si="80"/>
        <v>0</v>
      </c>
      <c r="DNG78" s="1209">
        <f t="shared" si="80"/>
        <v>0</v>
      </c>
      <c r="DNH78" s="1209">
        <f t="shared" ref="DNH78:DPS78" si="81">SUM(DNH76:DNH77)</f>
        <v>0</v>
      </c>
      <c r="DNI78" s="1209">
        <f t="shared" si="81"/>
        <v>0</v>
      </c>
      <c r="DNJ78" s="1209">
        <f t="shared" si="81"/>
        <v>0</v>
      </c>
      <c r="DNK78" s="1209">
        <f t="shared" si="81"/>
        <v>0</v>
      </c>
      <c r="DNL78" s="1209">
        <f t="shared" si="81"/>
        <v>0</v>
      </c>
      <c r="DNM78" s="1209">
        <f t="shared" si="81"/>
        <v>0</v>
      </c>
      <c r="DNN78" s="1209">
        <f t="shared" si="81"/>
        <v>0</v>
      </c>
      <c r="DNO78" s="1209">
        <f t="shared" si="81"/>
        <v>0</v>
      </c>
      <c r="DNP78" s="1209">
        <f t="shared" si="81"/>
        <v>0</v>
      </c>
      <c r="DNQ78" s="1209">
        <f t="shared" si="81"/>
        <v>0</v>
      </c>
      <c r="DNR78" s="1209">
        <f t="shared" si="81"/>
        <v>0</v>
      </c>
      <c r="DNS78" s="1209">
        <f t="shared" si="81"/>
        <v>0</v>
      </c>
      <c r="DNT78" s="1209">
        <f t="shared" si="81"/>
        <v>0</v>
      </c>
      <c r="DNU78" s="1209">
        <f t="shared" si="81"/>
        <v>0</v>
      </c>
      <c r="DNV78" s="1209">
        <f t="shared" si="81"/>
        <v>0</v>
      </c>
      <c r="DNW78" s="1209">
        <f t="shared" si="81"/>
        <v>0</v>
      </c>
      <c r="DNX78" s="1209">
        <f t="shared" si="81"/>
        <v>0</v>
      </c>
      <c r="DNY78" s="1209">
        <f t="shared" si="81"/>
        <v>0</v>
      </c>
      <c r="DNZ78" s="1209">
        <f t="shared" si="81"/>
        <v>0</v>
      </c>
      <c r="DOA78" s="1209">
        <f t="shared" si="81"/>
        <v>0</v>
      </c>
      <c r="DOB78" s="1209">
        <f t="shared" si="81"/>
        <v>0</v>
      </c>
      <c r="DOC78" s="1209">
        <f t="shared" si="81"/>
        <v>0</v>
      </c>
      <c r="DOD78" s="1209">
        <f t="shared" si="81"/>
        <v>0</v>
      </c>
      <c r="DOE78" s="1209">
        <f t="shared" si="81"/>
        <v>0</v>
      </c>
      <c r="DOF78" s="1209">
        <f t="shared" si="81"/>
        <v>0</v>
      </c>
      <c r="DOG78" s="1209">
        <f t="shared" si="81"/>
        <v>0</v>
      </c>
      <c r="DOH78" s="1209">
        <f t="shared" si="81"/>
        <v>0</v>
      </c>
      <c r="DOI78" s="1209">
        <f t="shared" si="81"/>
        <v>0</v>
      </c>
      <c r="DOJ78" s="1209">
        <f t="shared" si="81"/>
        <v>0</v>
      </c>
      <c r="DOK78" s="1209">
        <f t="shared" si="81"/>
        <v>0</v>
      </c>
      <c r="DOL78" s="1209">
        <f t="shared" si="81"/>
        <v>0</v>
      </c>
      <c r="DOM78" s="1209">
        <f t="shared" si="81"/>
        <v>0</v>
      </c>
      <c r="DON78" s="1209">
        <f t="shared" si="81"/>
        <v>0</v>
      </c>
      <c r="DOO78" s="1209">
        <f t="shared" si="81"/>
        <v>0</v>
      </c>
      <c r="DOP78" s="1209">
        <f t="shared" si="81"/>
        <v>0</v>
      </c>
      <c r="DOQ78" s="1209">
        <f t="shared" si="81"/>
        <v>0</v>
      </c>
      <c r="DOR78" s="1209">
        <f t="shared" si="81"/>
        <v>0</v>
      </c>
      <c r="DOS78" s="1209">
        <f t="shared" si="81"/>
        <v>0</v>
      </c>
      <c r="DOT78" s="1209">
        <f t="shared" si="81"/>
        <v>0</v>
      </c>
      <c r="DOU78" s="1209">
        <f t="shared" si="81"/>
        <v>0</v>
      </c>
      <c r="DOV78" s="1209">
        <f t="shared" si="81"/>
        <v>0</v>
      </c>
      <c r="DOW78" s="1209">
        <f t="shared" si="81"/>
        <v>0</v>
      </c>
      <c r="DOX78" s="1209">
        <f t="shared" si="81"/>
        <v>0</v>
      </c>
      <c r="DOY78" s="1209">
        <f t="shared" si="81"/>
        <v>0</v>
      </c>
      <c r="DOZ78" s="1209">
        <f t="shared" si="81"/>
        <v>0</v>
      </c>
      <c r="DPA78" s="1209">
        <f t="shared" si="81"/>
        <v>0</v>
      </c>
      <c r="DPB78" s="1209">
        <f t="shared" si="81"/>
        <v>0</v>
      </c>
      <c r="DPC78" s="1209">
        <f t="shared" si="81"/>
        <v>0</v>
      </c>
      <c r="DPD78" s="1209">
        <f t="shared" si="81"/>
        <v>0</v>
      </c>
      <c r="DPE78" s="1209">
        <f t="shared" si="81"/>
        <v>0</v>
      </c>
      <c r="DPF78" s="1209">
        <f t="shared" si="81"/>
        <v>0</v>
      </c>
      <c r="DPG78" s="1209">
        <f t="shared" si="81"/>
        <v>0</v>
      </c>
      <c r="DPH78" s="1209">
        <f t="shared" si="81"/>
        <v>0</v>
      </c>
      <c r="DPI78" s="1209">
        <f t="shared" si="81"/>
        <v>0</v>
      </c>
      <c r="DPJ78" s="1209">
        <f t="shared" si="81"/>
        <v>0</v>
      </c>
      <c r="DPK78" s="1209">
        <f t="shared" si="81"/>
        <v>0</v>
      </c>
      <c r="DPL78" s="1209">
        <f t="shared" si="81"/>
        <v>0</v>
      </c>
      <c r="DPM78" s="1209">
        <f t="shared" si="81"/>
        <v>0</v>
      </c>
      <c r="DPN78" s="1209">
        <f t="shared" si="81"/>
        <v>0</v>
      </c>
      <c r="DPO78" s="1209">
        <f t="shared" si="81"/>
        <v>0</v>
      </c>
      <c r="DPP78" s="1209">
        <f t="shared" si="81"/>
        <v>0</v>
      </c>
      <c r="DPQ78" s="1209">
        <f t="shared" si="81"/>
        <v>0</v>
      </c>
      <c r="DPR78" s="1209">
        <f t="shared" si="81"/>
        <v>0</v>
      </c>
      <c r="DPS78" s="1209">
        <f t="shared" si="81"/>
        <v>0</v>
      </c>
      <c r="DPT78" s="1209">
        <f t="shared" ref="DPT78:DSE78" si="82">SUM(DPT76:DPT77)</f>
        <v>0</v>
      </c>
      <c r="DPU78" s="1209">
        <f t="shared" si="82"/>
        <v>0</v>
      </c>
      <c r="DPV78" s="1209">
        <f t="shared" si="82"/>
        <v>0</v>
      </c>
      <c r="DPW78" s="1209">
        <f t="shared" si="82"/>
        <v>0</v>
      </c>
      <c r="DPX78" s="1209">
        <f t="shared" si="82"/>
        <v>0</v>
      </c>
      <c r="DPY78" s="1209">
        <f t="shared" si="82"/>
        <v>0</v>
      </c>
      <c r="DPZ78" s="1209">
        <f t="shared" si="82"/>
        <v>0</v>
      </c>
      <c r="DQA78" s="1209">
        <f t="shared" si="82"/>
        <v>0</v>
      </c>
      <c r="DQB78" s="1209">
        <f t="shared" si="82"/>
        <v>0</v>
      </c>
      <c r="DQC78" s="1209">
        <f t="shared" si="82"/>
        <v>0</v>
      </c>
      <c r="DQD78" s="1209">
        <f t="shared" si="82"/>
        <v>0</v>
      </c>
      <c r="DQE78" s="1209">
        <f t="shared" si="82"/>
        <v>0</v>
      </c>
      <c r="DQF78" s="1209">
        <f t="shared" si="82"/>
        <v>0</v>
      </c>
      <c r="DQG78" s="1209">
        <f t="shared" si="82"/>
        <v>0</v>
      </c>
      <c r="DQH78" s="1209">
        <f t="shared" si="82"/>
        <v>0</v>
      </c>
      <c r="DQI78" s="1209">
        <f t="shared" si="82"/>
        <v>0</v>
      </c>
      <c r="DQJ78" s="1209">
        <f t="shared" si="82"/>
        <v>0</v>
      </c>
      <c r="DQK78" s="1209">
        <f t="shared" si="82"/>
        <v>0</v>
      </c>
      <c r="DQL78" s="1209">
        <f t="shared" si="82"/>
        <v>0</v>
      </c>
      <c r="DQM78" s="1209">
        <f t="shared" si="82"/>
        <v>0</v>
      </c>
      <c r="DQN78" s="1209">
        <f t="shared" si="82"/>
        <v>0</v>
      </c>
      <c r="DQO78" s="1209">
        <f t="shared" si="82"/>
        <v>0</v>
      </c>
      <c r="DQP78" s="1209">
        <f t="shared" si="82"/>
        <v>0</v>
      </c>
      <c r="DQQ78" s="1209">
        <f t="shared" si="82"/>
        <v>0</v>
      </c>
      <c r="DQR78" s="1209">
        <f t="shared" si="82"/>
        <v>0</v>
      </c>
      <c r="DQS78" s="1209">
        <f t="shared" si="82"/>
        <v>0</v>
      </c>
      <c r="DQT78" s="1209">
        <f t="shared" si="82"/>
        <v>0</v>
      </c>
      <c r="DQU78" s="1209">
        <f t="shared" si="82"/>
        <v>0</v>
      </c>
      <c r="DQV78" s="1209">
        <f t="shared" si="82"/>
        <v>0</v>
      </c>
      <c r="DQW78" s="1209">
        <f t="shared" si="82"/>
        <v>0</v>
      </c>
      <c r="DQX78" s="1209">
        <f t="shared" si="82"/>
        <v>0</v>
      </c>
      <c r="DQY78" s="1209">
        <f t="shared" si="82"/>
        <v>0</v>
      </c>
      <c r="DQZ78" s="1209">
        <f t="shared" si="82"/>
        <v>0</v>
      </c>
      <c r="DRA78" s="1209">
        <f t="shared" si="82"/>
        <v>0</v>
      </c>
      <c r="DRB78" s="1209">
        <f t="shared" si="82"/>
        <v>0</v>
      </c>
      <c r="DRC78" s="1209">
        <f t="shared" si="82"/>
        <v>0</v>
      </c>
      <c r="DRD78" s="1209">
        <f t="shared" si="82"/>
        <v>0</v>
      </c>
      <c r="DRE78" s="1209">
        <f t="shared" si="82"/>
        <v>0</v>
      </c>
      <c r="DRF78" s="1209">
        <f t="shared" si="82"/>
        <v>0</v>
      </c>
      <c r="DRG78" s="1209">
        <f t="shared" si="82"/>
        <v>0</v>
      </c>
      <c r="DRH78" s="1209">
        <f t="shared" si="82"/>
        <v>0</v>
      </c>
      <c r="DRI78" s="1209">
        <f t="shared" si="82"/>
        <v>0</v>
      </c>
      <c r="DRJ78" s="1209">
        <f t="shared" si="82"/>
        <v>0</v>
      </c>
      <c r="DRK78" s="1209">
        <f t="shared" si="82"/>
        <v>0</v>
      </c>
      <c r="DRL78" s="1209">
        <f t="shared" si="82"/>
        <v>0</v>
      </c>
      <c r="DRM78" s="1209">
        <f t="shared" si="82"/>
        <v>0</v>
      </c>
      <c r="DRN78" s="1209">
        <f t="shared" si="82"/>
        <v>0</v>
      </c>
      <c r="DRO78" s="1209">
        <f t="shared" si="82"/>
        <v>0</v>
      </c>
      <c r="DRP78" s="1209">
        <f t="shared" si="82"/>
        <v>0</v>
      </c>
      <c r="DRQ78" s="1209">
        <f t="shared" si="82"/>
        <v>0</v>
      </c>
      <c r="DRR78" s="1209">
        <f t="shared" si="82"/>
        <v>0</v>
      </c>
      <c r="DRS78" s="1209">
        <f t="shared" si="82"/>
        <v>0</v>
      </c>
      <c r="DRT78" s="1209">
        <f t="shared" si="82"/>
        <v>0</v>
      </c>
      <c r="DRU78" s="1209">
        <f t="shared" si="82"/>
        <v>0</v>
      </c>
      <c r="DRV78" s="1209">
        <f t="shared" si="82"/>
        <v>0</v>
      </c>
      <c r="DRW78" s="1209">
        <f t="shared" si="82"/>
        <v>0</v>
      </c>
      <c r="DRX78" s="1209">
        <f t="shared" si="82"/>
        <v>0</v>
      </c>
      <c r="DRY78" s="1209">
        <f t="shared" si="82"/>
        <v>0</v>
      </c>
      <c r="DRZ78" s="1209">
        <f t="shared" si="82"/>
        <v>0</v>
      </c>
      <c r="DSA78" s="1209">
        <f t="shared" si="82"/>
        <v>0</v>
      </c>
      <c r="DSB78" s="1209">
        <f t="shared" si="82"/>
        <v>0</v>
      </c>
      <c r="DSC78" s="1209">
        <f t="shared" si="82"/>
        <v>0</v>
      </c>
      <c r="DSD78" s="1209">
        <f t="shared" si="82"/>
        <v>0</v>
      </c>
      <c r="DSE78" s="1209">
        <f t="shared" si="82"/>
        <v>0</v>
      </c>
      <c r="DSF78" s="1209">
        <f t="shared" ref="DSF78:DUQ78" si="83">SUM(DSF76:DSF77)</f>
        <v>0</v>
      </c>
      <c r="DSG78" s="1209">
        <f t="shared" si="83"/>
        <v>0</v>
      </c>
      <c r="DSH78" s="1209">
        <f t="shared" si="83"/>
        <v>0</v>
      </c>
      <c r="DSI78" s="1209">
        <f t="shared" si="83"/>
        <v>0</v>
      </c>
      <c r="DSJ78" s="1209">
        <f t="shared" si="83"/>
        <v>0</v>
      </c>
      <c r="DSK78" s="1209">
        <f t="shared" si="83"/>
        <v>0</v>
      </c>
      <c r="DSL78" s="1209">
        <f t="shared" si="83"/>
        <v>0</v>
      </c>
      <c r="DSM78" s="1209">
        <f t="shared" si="83"/>
        <v>0</v>
      </c>
      <c r="DSN78" s="1209">
        <f t="shared" si="83"/>
        <v>0</v>
      </c>
      <c r="DSO78" s="1209">
        <f t="shared" si="83"/>
        <v>0</v>
      </c>
      <c r="DSP78" s="1209">
        <f t="shared" si="83"/>
        <v>0</v>
      </c>
      <c r="DSQ78" s="1209">
        <f t="shared" si="83"/>
        <v>0</v>
      </c>
      <c r="DSR78" s="1209">
        <f t="shared" si="83"/>
        <v>0</v>
      </c>
      <c r="DSS78" s="1209">
        <f t="shared" si="83"/>
        <v>0</v>
      </c>
      <c r="DST78" s="1209">
        <f t="shared" si="83"/>
        <v>0</v>
      </c>
      <c r="DSU78" s="1209">
        <f t="shared" si="83"/>
        <v>0</v>
      </c>
      <c r="DSV78" s="1209">
        <f t="shared" si="83"/>
        <v>0</v>
      </c>
      <c r="DSW78" s="1209">
        <f t="shared" si="83"/>
        <v>0</v>
      </c>
      <c r="DSX78" s="1209">
        <f t="shared" si="83"/>
        <v>0</v>
      </c>
      <c r="DSY78" s="1209">
        <f t="shared" si="83"/>
        <v>0</v>
      </c>
      <c r="DSZ78" s="1209">
        <f t="shared" si="83"/>
        <v>0</v>
      </c>
      <c r="DTA78" s="1209">
        <f t="shared" si="83"/>
        <v>0</v>
      </c>
      <c r="DTB78" s="1209">
        <f t="shared" si="83"/>
        <v>0</v>
      </c>
      <c r="DTC78" s="1209">
        <f t="shared" si="83"/>
        <v>0</v>
      </c>
      <c r="DTD78" s="1209">
        <f t="shared" si="83"/>
        <v>0</v>
      </c>
      <c r="DTE78" s="1209">
        <f t="shared" si="83"/>
        <v>0</v>
      </c>
      <c r="DTF78" s="1209">
        <f t="shared" si="83"/>
        <v>0</v>
      </c>
      <c r="DTG78" s="1209">
        <f t="shared" si="83"/>
        <v>0</v>
      </c>
      <c r="DTH78" s="1209">
        <f t="shared" si="83"/>
        <v>0</v>
      </c>
      <c r="DTI78" s="1209">
        <f t="shared" si="83"/>
        <v>0</v>
      </c>
      <c r="DTJ78" s="1209">
        <f t="shared" si="83"/>
        <v>0</v>
      </c>
      <c r="DTK78" s="1209">
        <f t="shared" si="83"/>
        <v>0</v>
      </c>
      <c r="DTL78" s="1209">
        <f t="shared" si="83"/>
        <v>0</v>
      </c>
      <c r="DTM78" s="1209">
        <f t="shared" si="83"/>
        <v>0</v>
      </c>
      <c r="DTN78" s="1209">
        <f t="shared" si="83"/>
        <v>0</v>
      </c>
      <c r="DTO78" s="1209">
        <f t="shared" si="83"/>
        <v>0</v>
      </c>
      <c r="DTP78" s="1209">
        <f t="shared" si="83"/>
        <v>0</v>
      </c>
      <c r="DTQ78" s="1209">
        <f t="shared" si="83"/>
        <v>0</v>
      </c>
      <c r="DTR78" s="1209">
        <f t="shared" si="83"/>
        <v>0</v>
      </c>
      <c r="DTS78" s="1209">
        <f t="shared" si="83"/>
        <v>0</v>
      </c>
      <c r="DTT78" s="1209">
        <f t="shared" si="83"/>
        <v>0</v>
      </c>
      <c r="DTU78" s="1209">
        <f t="shared" si="83"/>
        <v>0</v>
      </c>
      <c r="DTV78" s="1209">
        <f t="shared" si="83"/>
        <v>0</v>
      </c>
      <c r="DTW78" s="1209">
        <f t="shared" si="83"/>
        <v>0</v>
      </c>
      <c r="DTX78" s="1209">
        <f t="shared" si="83"/>
        <v>0</v>
      </c>
      <c r="DTY78" s="1209">
        <f t="shared" si="83"/>
        <v>0</v>
      </c>
      <c r="DTZ78" s="1209">
        <f t="shared" si="83"/>
        <v>0</v>
      </c>
      <c r="DUA78" s="1209">
        <f t="shared" si="83"/>
        <v>0</v>
      </c>
      <c r="DUB78" s="1209">
        <f t="shared" si="83"/>
        <v>0</v>
      </c>
      <c r="DUC78" s="1209">
        <f t="shared" si="83"/>
        <v>0</v>
      </c>
      <c r="DUD78" s="1209">
        <f t="shared" si="83"/>
        <v>0</v>
      </c>
      <c r="DUE78" s="1209">
        <f t="shared" si="83"/>
        <v>0</v>
      </c>
      <c r="DUF78" s="1209">
        <f t="shared" si="83"/>
        <v>0</v>
      </c>
      <c r="DUG78" s="1209">
        <f t="shared" si="83"/>
        <v>0</v>
      </c>
      <c r="DUH78" s="1209">
        <f t="shared" si="83"/>
        <v>0</v>
      </c>
      <c r="DUI78" s="1209">
        <f t="shared" si="83"/>
        <v>0</v>
      </c>
      <c r="DUJ78" s="1209">
        <f t="shared" si="83"/>
        <v>0</v>
      </c>
      <c r="DUK78" s="1209">
        <f t="shared" si="83"/>
        <v>0</v>
      </c>
      <c r="DUL78" s="1209">
        <f t="shared" si="83"/>
        <v>0</v>
      </c>
      <c r="DUM78" s="1209">
        <f t="shared" si="83"/>
        <v>0</v>
      </c>
      <c r="DUN78" s="1209">
        <f t="shared" si="83"/>
        <v>0</v>
      </c>
      <c r="DUO78" s="1209">
        <f t="shared" si="83"/>
        <v>0</v>
      </c>
      <c r="DUP78" s="1209">
        <f t="shared" si="83"/>
        <v>0</v>
      </c>
      <c r="DUQ78" s="1209">
        <f t="shared" si="83"/>
        <v>0</v>
      </c>
      <c r="DUR78" s="1209">
        <f t="shared" ref="DUR78:DXC78" si="84">SUM(DUR76:DUR77)</f>
        <v>0</v>
      </c>
      <c r="DUS78" s="1209">
        <f t="shared" si="84"/>
        <v>0</v>
      </c>
      <c r="DUT78" s="1209">
        <f t="shared" si="84"/>
        <v>0</v>
      </c>
      <c r="DUU78" s="1209">
        <f t="shared" si="84"/>
        <v>0</v>
      </c>
      <c r="DUV78" s="1209">
        <f t="shared" si="84"/>
        <v>0</v>
      </c>
      <c r="DUW78" s="1209">
        <f t="shared" si="84"/>
        <v>0</v>
      </c>
      <c r="DUX78" s="1209">
        <f t="shared" si="84"/>
        <v>0</v>
      </c>
      <c r="DUY78" s="1209">
        <f t="shared" si="84"/>
        <v>0</v>
      </c>
      <c r="DUZ78" s="1209">
        <f t="shared" si="84"/>
        <v>0</v>
      </c>
      <c r="DVA78" s="1209">
        <f t="shared" si="84"/>
        <v>0</v>
      </c>
      <c r="DVB78" s="1209">
        <f t="shared" si="84"/>
        <v>0</v>
      </c>
      <c r="DVC78" s="1209">
        <f t="shared" si="84"/>
        <v>0</v>
      </c>
      <c r="DVD78" s="1209">
        <f t="shared" si="84"/>
        <v>0</v>
      </c>
      <c r="DVE78" s="1209">
        <f t="shared" si="84"/>
        <v>0</v>
      </c>
      <c r="DVF78" s="1209">
        <f t="shared" si="84"/>
        <v>0</v>
      </c>
      <c r="DVG78" s="1209">
        <f t="shared" si="84"/>
        <v>0</v>
      </c>
      <c r="DVH78" s="1209">
        <f t="shared" si="84"/>
        <v>0</v>
      </c>
      <c r="DVI78" s="1209">
        <f t="shared" si="84"/>
        <v>0</v>
      </c>
      <c r="DVJ78" s="1209">
        <f t="shared" si="84"/>
        <v>0</v>
      </c>
      <c r="DVK78" s="1209">
        <f t="shared" si="84"/>
        <v>0</v>
      </c>
      <c r="DVL78" s="1209">
        <f t="shared" si="84"/>
        <v>0</v>
      </c>
      <c r="DVM78" s="1209">
        <f t="shared" si="84"/>
        <v>0</v>
      </c>
      <c r="DVN78" s="1209">
        <f t="shared" si="84"/>
        <v>0</v>
      </c>
      <c r="DVO78" s="1209">
        <f t="shared" si="84"/>
        <v>0</v>
      </c>
      <c r="DVP78" s="1209">
        <f t="shared" si="84"/>
        <v>0</v>
      </c>
      <c r="DVQ78" s="1209">
        <f t="shared" si="84"/>
        <v>0</v>
      </c>
      <c r="DVR78" s="1209">
        <f t="shared" si="84"/>
        <v>0</v>
      </c>
      <c r="DVS78" s="1209">
        <f t="shared" si="84"/>
        <v>0</v>
      </c>
      <c r="DVT78" s="1209">
        <f t="shared" si="84"/>
        <v>0</v>
      </c>
      <c r="DVU78" s="1209">
        <f t="shared" si="84"/>
        <v>0</v>
      </c>
      <c r="DVV78" s="1209">
        <f t="shared" si="84"/>
        <v>0</v>
      </c>
      <c r="DVW78" s="1209">
        <f t="shared" si="84"/>
        <v>0</v>
      </c>
      <c r="DVX78" s="1209">
        <f t="shared" si="84"/>
        <v>0</v>
      </c>
      <c r="DVY78" s="1209">
        <f t="shared" si="84"/>
        <v>0</v>
      </c>
      <c r="DVZ78" s="1209">
        <f t="shared" si="84"/>
        <v>0</v>
      </c>
      <c r="DWA78" s="1209">
        <f t="shared" si="84"/>
        <v>0</v>
      </c>
      <c r="DWB78" s="1209">
        <f t="shared" si="84"/>
        <v>0</v>
      </c>
      <c r="DWC78" s="1209">
        <f t="shared" si="84"/>
        <v>0</v>
      </c>
      <c r="DWD78" s="1209">
        <f t="shared" si="84"/>
        <v>0</v>
      </c>
      <c r="DWE78" s="1209">
        <f t="shared" si="84"/>
        <v>0</v>
      </c>
      <c r="DWF78" s="1209">
        <f t="shared" si="84"/>
        <v>0</v>
      </c>
      <c r="DWG78" s="1209">
        <f t="shared" si="84"/>
        <v>0</v>
      </c>
      <c r="DWH78" s="1209">
        <f t="shared" si="84"/>
        <v>0</v>
      </c>
      <c r="DWI78" s="1209">
        <f t="shared" si="84"/>
        <v>0</v>
      </c>
      <c r="DWJ78" s="1209">
        <f t="shared" si="84"/>
        <v>0</v>
      </c>
      <c r="DWK78" s="1209">
        <f t="shared" si="84"/>
        <v>0</v>
      </c>
      <c r="DWL78" s="1209">
        <f t="shared" si="84"/>
        <v>0</v>
      </c>
      <c r="DWM78" s="1209">
        <f t="shared" si="84"/>
        <v>0</v>
      </c>
      <c r="DWN78" s="1209">
        <f t="shared" si="84"/>
        <v>0</v>
      </c>
      <c r="DWO78" s="1209">
        <f t="shared" si="84"/>
        <v>0</v>
      </c>
      <c r="DWP78" s="1209">
        <f t="shared" si="84"/>
        <v>0</v>
      </c>
      <c r="DWQ78" s="1209">
        <f t="shared" si="84"/>
        <v>0</v>
      </c>
      <c r="DWR78" s="1209">
        <f t="shared" si="84"/>
        <v>0</v>
      </c>
      <c r="DWS78" s="1209">
        <f t="shared" si="84"/>
        <v>0</v>
      </c>
      <c r="DWT78" s="1209">
        <f t="shared" si="84"/>
        <v>0</v>
      </c>
      <c r="DWU78" s="1209">
        <f t="shared" si="84"/>
        <v>0</v>
      </c>
      <c r="DWV78" s="1209">
        <f t="shared" si="84"/>
        <v>0</v>
      </c>
      <c r="DWW78" s="1209">
        <f t="shared" si="84"/>
        <v>0</v>
      </c>
      <c r="DWX78" s="1209">
        <f t="shared" si="84"/>
        <v>0</v>
      </c>
      <c r="DWY78" s="1209">
        <f t="shared" si="84"/>
        <v>0</v>
      </c>
      <c r="DWZ78" s="1209">
        <f t="shared" si="84"/>
        <v>0</v>
      </c>
      <c r="DXA78" s="1209">
        <f t="shared" si="84"/>
        <v>0</v>
      </c>
      <c r="DXB78" s="1209">
        <f t="shared" si="84"/>
        <v>0</v>
      </c>
      <c r="DXC78" s="1209">
        <f t="shared" si="84"/>
        <v>0</v>
      </c>
      <c r="DXD78" s="1209">
        <f t="shared" ref="DXD78:DZO78" si="85">SUM(DXD76:DXD77)</f>
        <v>0</v>
      </c>
      <c r="DXE78" s="1209">
        <f t="shared" si="85"/>
        <v>0</v>
      </c>
      <c r="DXF78" s="1209">
        <f t="shared" si="85"/>
        <v>0</v>
      </c>
      <c r="DXG78" s="1209">
        <f t="shared" si="85"/>
        <v>0</v>
      </c>
      <c r="DXH78" s="1209">
        <f t="shared" si="85"/>
        <v>0</v>
      </c>
      <c r="DXI78" s="1209">
        <f t="shared" si="85"/>
        <v>0</v>
      </c>
      <c r="DXJ78" s="1209">
        <f t="shared" si="85"/>
        <v>0</v>
      </c>
      <c r="DXK78" s="1209">
        <f t="shared" si="85"/>
        <v>0</v>
      </c>
      <c r="DXL78" s="1209">
        <f t="shared" si="85"/>
        <v>0</v>
      </c>
      <c r="DXM78" s="1209">
        <f t="shared" si="85"/>
        <v>0</v>
      </c>
      <c r="DXN78" s="1209">
        <f t="shared" si="85"/>
        <v>0</v>
      </c>
      <c r="DXO78" s="1209">
        <f t="shared" si="85"/>
        <v>0</v>
      </c>
      <c r="DXP78" s="1209">
        <f t="shared" si="85"/>
        <v>0</v>
      </c>
      <c r="DXQ78" s="1209">
        <f t="shared" si="85"/>
        <v>0</v>
      </c>
      <c r="DXR78" s="1209">
        <f t="shared" si="85"/>
        <v>0</v>
      </c>
      <c r="DXS78" s="1209">
        <f t="shared" si="85"/>
        <v>0</v>
      </c>
      <c r="DXT78" s="1209">
        <f t="shared" si="85"/>
        <v>0</v>
      </c>
      <c r="DXU78" s="1209">
        <f t="shared" si="85"/>
        <v>0</v>
      </c>
      <c r="DXV78" s="1209">
        <f t="shared" si="85"/>
        <v>0</v>
      </c>
      <c r="DXW78" s="1209">
        <f t="shared" si="85"/>
        <v>0</v>
      </c>
      <c r="DXX78" s="1209">
        <f t="shared" si="85"/>
        <v>0</v>
      </c>
      <c r="DXY78" s="1209">
        <f t="shared" si="85"/>
        <v>0</v>
      </c>
      <c r="DXZ78" s="1209">
        <f t="shared" si="85"/>
        <v>0</v>
      </c>
      <c r="DYA78" s="1209">
        <f t="shared" si="85"/>
        <v>0</v>
      </c>
      <c r="DYB78" s="1209">
        <f t="shared" si="85"/>
        <v>0</v>
      </c>
      <c r="DYC78" s="1209">
        <f t="shared" si="85"/>
        <v>0</v>
      </c>
      <c r="DYD78" s="1209">
        <f t="shared" si="85"/>
        <v>0</v>
      </c>
      <c r="DYE78" s="1209">
        <f t="shared" si="85"/>
        <v>0</v>
      </c>
      <c r="DYF78" s="1209">
        <f t="shared" si="85"/>
        <v>0</v>
      </c>
      <c r="DYG78" s="1209">
        <f t="shared" si="85"/>
        <v>0</v>
      </c>
      <c r="DYH78" s="1209">
        <f t="shared" si="85"/>
        <v>0</v>
      </c>
      <c r="DYI78" s="1209">
        <f t="shared" si="85"/>
        <v>0</v>
      </c>
      <c r="DYJ78" s="1209">
        <f t="shared" si="85"/>
        <v>0</v>
      </c>
      <c r="DYK78" s="1209">
        <f t="shared" si="85"/>
        <v>0</v>
      </c>
      <c r="DYL78" s="1209">
        <f t="shared" si="85"/>
        <v>0</v>
      </c>
      <c r="DYM78" s="1209">
        <f t="shared" si="85"/>
        <v>0</v>
      </c>
      <c r="DYN78" s="1209">
        <f t="shared" si="85"/>
        <v>0</v>
      </c>
      <c r="DYO78" s="1209">
        <f t="shared" si="85"/>
        <v>0</v>
      </c>
      <c r="DYP78" s="1209">
        <f t="shared" si="85"/>
        <v>0</v>
      </c>
      <c r="DYQ78" s="1209">
        <f t="shared" si="85"/>
        <v>0</v>
      </c>
      <c r="DYR78" s="1209">
        <f t="shared" si="85"/>
        <v>0</v>
      </c>
      <c r="DYS78" s="1209">
        <f t="shared" si="85"/>
        <v>0</v>
      </c>
      <c r="DYT78" s="1209">
        <f t="shared" si="85"/>
        <v>0</v>
      </c>
      <c r="DYU78" s="1209">
        <f t="shared" si="85"/>
        <v>0</v>
      </c>
      <c r="DYV78" s="1209">
        <f t="shared" si="85"/>
        <v>0</v>
      </c>
      <c r="DYW78" s="1209">
        <f t="shared" si="85"/>
        <v>0</v>
      </c>
      <c r="DYX78" s="1209">
        <f t="shared" si="85"/>
        <v>0</v>
      </c>
      <c r="DYY78" s="1209">
        <f t="shared" si="85"/>
        <v>0</v>
      </c>
      <c r="DYZ78" s="1209">
        <f t="shared" si="85"/>
        <v>0</v>
      </c>
      <c r="DZA78" s="1209">
        <f t="shared" si="85"/>
        <v>0</v>
      </c>
      <c r="DZB78" s="1209">
        <f t="shared" si="85"/>
        <v>0</v>
      </c>
      <c r="DZC78" s="1209">
        <f t="shared" si="85"/>
        <v>0</v>
      </c>
      <c r="DZD78" s="1209">
        <f t="shared" si="85"/>
        <v>0</v>
      </c>
      <c r="DZE78" s="1209">
        <f t="shared" si="85"/>
        <v>0</v>
      </c>
      <c r="DZF78" s="1209">
        <f t="shared" si="85"/>
        <v>0</v>
      </c>
      <c r="DZG78" s="1209">
        <f t="shared" si="85"/>
        <v>0</v>
      </c>
      <c r="DZH78" s="1209">
        <f t="shared" si="85"/>
        <v>0</v>
      </c>
      <c r="DZI78" s="1209">
        <f t="shared" si="85"/>
        <v>0</v>
      </c>
      <c r="DZJ78" s="1209">
        <f t="shared" si="85"/>
        <v>0</v>
      </c>
      <c r="DZK78" s="1209">
        <f t="shared" si="85"/>
        <v>0</v>
      </c>
      <c r="DZL78" s="1209">
        <f t="shared" si="85"/>
        <v>0</v>
      </c>
      <c r="DZM78" s="1209">
        <f t="shared" si="85"/>
        <v>0</v>
      </c>
      <c r="DZN78" s="1209">
        <f t="shared" si="85"/>
        <v>0</v>
      </c>
      <c r="DZO78" s="1209">
        <f t="shared" si="85"/>
        <v>0</v>
      </c>
      <c r="DZP78" s="1209">
        <f t="shared" ref="DZP78:ECA78" si="86">SUM(DZP76:DZP77)</f>
        <v>0</v>
      </c>
      <c r="DZQ78" s="1209">
        <f t="shared" si="86"/>
        <v>0</v>
      </c>
      <c r="DZR78" s="1209">
        <f t="shared" si="86"/>
        <v>0</v>
      </c>
      <c r="DZS78" s="1209">
        <f t="shared" si="86"/>
        <v>0</v>
      </c>
      <c r="DZT78" s="1209">
        <f t="shared" si="86"/>
        <v>0</v>
      </c>
      <c r="DZU78" s="1209">
        <f t="shared" si="86"/>
        <v>0</v>
      </c>
      <c r="DZV78" s="1209">
        <f t="shared" si="86"/>
        <v>0</v>
      </c>
      <c r="DZW78" s="1209">
        <f t="shared" si="86"/>
        <v>0</v>
      </c>
      <c r="DZX78" s="1209">
        <f t="shared" si="86"/>
        <v>0</v>
      </c>
      <c r="DZY78" s="1209">
        <f t="shared" si="86"/>
        <v>0</v>
      </c>
      <c r="DZZ78" s="1209">
        <f t="shared" si="86"/>
        <v>0</v>
      </c>
      <c r="EAA78" s="1209">
        <f t="shared" si="86"/>
        <v>0</v>
      </c>
      <c r="EAB78" s="1209">
        <f t="shared" si="86"/>
        <v>0</v>
      </c>
      <c r="EAC78" s="1209">
        <f t="shared" si="86"/>
        <v>0</v>
      </c>
      <c r="EAD78" s="1209">
        <f t="shared" si="86"/>
        <v>0</v>
      </c>
      <c r="EAE78" s="1209">
        <f t="shared" si="86"/>
        <v>0</v>
      </c>
      <c r="EAF78" s="1209">
        <f t="shared" si="86"/>
        <v>0</v>
      </c>
      <c r="EAG78" s="1209">
        <f t="shared" si="86"/>
        <v>0</v>
      </c>
      <c r="EAH78" s="1209">
        <f t="shared" si="86"/>
        <v>0</v>
      </c>
      <c r="EAI78" s="1209">
        <f t="shared" si="86"/>
        <v>0</v>
      </c>
      <c r="EAJ78" s="1209">
        <f t="shared" si="86"/>
        <v>0</v>
      </c>
      <c r="EAK78" s="1209">
        <f t="shared" si="86"/>
        <v>0</v>
      </c>
      <c r="EAL78" s="1209">
        <f t="shared" si="86"/>
        <v>0</v>
      </c>
      <c r="EAM78" s="1209">
        <f t="shared" si="86"/>
        <v>0</v>
      </c>
      <c r="EAN78" s="1209">
        <f t="shared" si="86"/>
        <v>0</v>
      </c>
      <c r="EAO78" s="1209">
        <f t="shared" si="86"/>
        <v>0</v>
      </c>
      <c r="EAP78" s="1209">
        <f t="shared" si="86"/>
        <v>0</v>
      </c>
      <c r="EAQ78" s="1209">
        <f t="shared" si="86"/>
        <v>0</v>
      </c>
      <c r="EAR78" s="1209">
        <f t="shared" si="86"/>
        <v>0</v>
      </c>
      <c r="EAS78" s="1209">
        <f t="shared" si="86"/>
        <v>0</v>
      </c>
      <c r="EAT78" s="1209">
        <f t="shared" si="86"/>
        <v>0</v>
      </c>
      <c r="EAU78" s="1209">
        <f t="shared" si="86"/>
        <v>0</v>
      </c>
      <c r="EAV78" s="1209">
        <f t="shared" si="86"/>
        <v>0</v>
      </c>
      <c r="EAW78" s="1209">
        <f t="shared" si="86"/>
        <v>0</v>
      </c>
      <c r="EAX78" s="1209">
        <f t="shared" si="86"/>
        <v>0</v>
      </c>
      <c r="EAY78" s="1209">
        <f t="shared" si="86"/>
        <v>0</v>
      </c>
      <c r="EAZ78" s="1209">
        <f t="shared" si="86"/>
        <v>0</v>
      </c>
      <c r="EBA78" s="1209">
        <f t="shared" si="86"/>
        <v>0</v>
      </c>
      <c r="EBB78" s="1209">
        <f t="shared" si="86"/>
        <v>0</v>
      </c>
      <c r="EBC78" s="1209">
        <f t="shared" si="86"/>
        <v>0</v>
      </c>
      <c r="EBD78" s="1209">
        <f t="shared" si="86"/>
        <v>0</v>
      </c>
      <c r="EBE78" s="1209">
        <f t="shared" si="86"/>
        <v>0</v>
      </c>
      <c r="EBF78" s="1209">
        <f t="shared" si="86"/>
        <v>0</v>
      </c>
      <c r="EBG78" s="1209">
        <f t="shared" si="86"/>
        <v>0</v>
      </c>
      <c r="EBH78" s="1209">
        <f t="shared" si="86"/>
        <v>0</v>
      </c>
      <c r="EBI78" s="1209">
        <f t="shared" si="86"/>
        <v>0</v>
      </c>
      <c r="EBJ78" s="1209">
        <f t="shared" si="86"/>
        <v>0</v>
      </c>
      <c r="EBK78" s="1209">
        <f t="shared" si="86"/>
        <v>0</v>
      </c>
      <c r="EBL78" s="1209">
        <f t="shared" si="86"/>
        <v>0</v>
      </c>
      <c r="EBM78" s="1209">
        <f t="shared" si="86"/>
        <v>0</v>
      </c>
      <c r="EBN78" s="1209">
        <f t="shared" si="86"/>
        <v>0</v>
      </c>
      <c r="EBO78" s="1209">
        <f t="shared" si="86"/>
        <v>0</v>
      </c>
      <c r="EBP78" s="1209">
        <f t="shared" si="86"/>
        <v>0</v>
      </c>
      <c r="EBQ78" s="1209">
        <f t="shared" si="86"/>
        <v>0</v>
      </c>
      <c r="EBR78" s="1209">
        <f t="shared" si="86"/>
        <v>0</v>
      </c>
      <c r="EBS78" s="1209">
        <f t="shared" si="86"/>
        <v>0</v>
      </c>
      <c r="EBT78" s="1209">
        <f t="shared" si="86"/>
        <v>0</v>
      </c>
      <c r="EBU78" s="1209">
        <f t="shared" si="86"/>
        <v>0</v>
      </c>
      <c r="EBV78" s="1209">
        <f t="shared" si="86"/>
        <v>0</v>
      </c>
      <c r="EBW78" s="1209">
        <f t="shared" si="86"/>
        <v>0</v>
      </c>
      <c r="EBX78" s="1209">
        <f t="shared" si="86"/>
        <v>0</v>
      </c>
      <c r="EBY78" s="1209">
        <f t="shared" si="86"/>
        <v>0</v>
      </c>
      <c r="EBZ78" s="1209">
        <f t="shared" si="86"/>
        <v>0</v>
      </c>
      <c r="ECA78" s="1209">
        <f t="shared" si="86"/>
        <v>0</v>
      </c>
      <c r="ECB78" s="1209">
        <f t="shared" ref="ECB78:EEM78" si="87">SUM(ECB76:ECB77)</f>
        <v>0</v>
      </c>
      <c r="ECC78" s="1209">
        <f t="shared" si="87"/>
        <v>0</v>
      </c>
      <c r="ECD78" s="1209">
        <f t="shared" si="87"/>
        <v>0</v>
      </c>
      <c r="ECE78" s="1209">
        <f t="shared" si="87"/>
        <v>0</v>
      </c>
      <c r="ECF78" s="1209">
        <f t="shared" si="87"/>
        <v>0</v>
      </c>
      <c r="ECG78" s="1209">
        <f t="shared" si="87"/>
        <v>0</v>
      </c>
      <c r="ECH78" s="1209">
        <f t="shared" si="87"/>
        <v>0</v>
      </c>
      <c r="ECI78" s="1209">
        <f t="shared" si="87"/>
        <v>0</v>
      </c>
      <c r="ECJ78" s="1209">
        <f t="shared" si="87"/>
        <v>0</v>
      </c>
      <c r="ECK78" s="1209">
        <f t="shared" si="87"/>
        <v>0</v>
      </c>
      <c r="ECL78" s="1209">
        <f t="shared" si="87"/>
        <v>0</v>
      </c>
      <c r="ECM78" s="1209">
        <f t="shared" si="87"/>
        <v>0</v>
      </c>
      <c r="ECN78" s="1209">
        <f t="shared" si="87"/>
        <v>0</v>
      </c>
      <c r="ECO78" s="1209">
        <f t="shared" si="87"/>
        <v>0</v>
      </c>
      <c r="ECP78" s="1209">
        <f t="shared" si="87"/>
        <v>0</v>
      </c>
      <c r="ECQ78" s="1209">
        <f t="shared" si="87"/>
        <v>0</v>
      </c>
      <c r="ECR78" s="1209">
        <f t="shared" si="87"/>
        <v>0</v>
      </c>
      <c r="ECS78" s="1209">
        <f t="shared" si="87"/>
        <v>0</v>
      </c>
      <c r="ECT78" s="1209">
        <f t="shared" si="87"/>
        <v>0</v>
      </c>
      <c r="ECU78" s="1209">
        <f t="shared" si="87"/>
        <v>0</v>
      </c>
      <c r="ECV78" s="1209">
        <f t="shared" si="87"/>
        <v>0</v>
      </c>
      <c r="ECW78" s="1209">
        <f t="shared" si="87"/>
        <v>0</v>
      </c>
      <c r="ECX78" s="1209">
        <f t="shared" si="87"/>
        <v>0</v>
      </c>
      <c r="ECY78" s="1209">
        <f t="shared" si="87"/>
        <v>0</v>
      </c>
      <c r="ECZ78" s="1209">
        <f t="shared" si="87"/>
        <v>0</v>
      </c>
      <c r="EDA78" s="1209">
        <f t="shared" si="87"/>
        <v>0</v>
      </c>
      <c r="EDB78" s="1209">
        <f t="shared" si="87"/>
        <v>0</v>
      </c>
      <c r="EDC78" s="1209">
        <f t="shared" si="87"/>
        <v>0</v>
      </c>
      <c r="EDD78" s="1209">
        <f t="shared" si="87"/>
        <v>0</v>
      </c>
      <c r="EDE78" s="1209">
        <f t="shared" si="87"/>
        <v>0</v>
      </c>
      <c r="EDF78" s="1209">
        <f t="shared" si="87"/>
        <v>0</v>
      </c>
      <c r="EDG78" s="1209">
        <f t="shared" si="87"/>
        <v>0</v>
      </c>
      <c r="EDH78" s="1209">
        <f t="shared" si="87"/>
        <v>0</v>
      </c>
      <c r="EDI78" s="1209">
        <f t="shared" si="87"/>
        <v>0</v>
      </c>
      <c r="EDJ78" s="1209">
        <f t="shared" si="87"/>
        <v>0</v>
      </c>
      <c r="EDK78" s="1209">
        <f t="shared" si="87"/>
        <v>0</v>
      </c>
      <c r="EDL78" s="1209">
        <f t="shared" si="87"/>
        <v>0</v>
      </c>
      <c r="EDM78" s="1209">
        <f t="shared" si="87"/>
        <v>0</v>
      </c>
      <c r="EDN78" s="1209">
        <f t="shared" si="87"/>
        <v>0</v>
      </c>
      <c r="EDO78" s="1209">
        <f t="shared" si="87"/>
        <v>0</v>
      </c>
      <c r="EDP78" s="1209">
        <f t="shared" si="87"/>
        <v>0</v>
      </c>
      <c r="EDQ78" s="1209">
        <f t="shared" si="87"/>
        <v>0</v>
      </c>
      <c r="EDR78" s="1209">
        <f t="shared" si="87"/>
        <v>0</v>
      </c>
      <c r="EDS78" s="1209">
        <f t="shared" si="87"/>
        <v>0</v>
      </c>
      <c r="EDT78" s="1209">
        <f t="shared" si="87"/>
        <v>0</v>
      </c>
      <c r="EDU78" s="1209">
        <f t="shared" si="87"/>
        <v>0</v>
      </c>
      <c r="EDV78" s="1209">
        <f t="shared" si="87"/>
        <v>0</v>
      </c>
      <c r="EDW78" s="1209">
        <f t="shared" si="87"/>
        <v>0</v>
      </c>
      <c r="EDX78" s="1209">
        <f t="shared" si="87"/>
        <v>0</v>
      </c>
      <c r="EDY78" s="1209">
        <f t="shared" si="87"/>
        <v>0</v>
      </c>
      <c r="EDZ78" s="1209">
        <f t="shared" si="87"/>
        <v>0</v>
      </c>
      <c r="EEA78" s="1209">
        <f t="shared" si="87"/>
        <v>0</v>
      </c>
      <c r="EEB78" s="1209">
        <f t="shared" si="87"/>
        <v>0</v>
      </c>
      <c r="EEC78" s="1209">
        <f t="shared" si="87"/>
        <v>0</v>
      </c>
      <c r="EED78" s="1209">
        <f t="shared" si="87"/>
        <v>0</v>
      </c>
      <c r="EEE78" s="1209">
        <f t="shared" si="87"/>
        <v>0</v>
      </c>
      <c r="EEF78" s="1209">
        <f t="shared" si="87"/>
        <v>0</v>
      </c>
      <c r="EEG78" s="1209">
        <f t="shared" si="87"/>
        <v>0</v>
      </c>
      <c r="EEH78" s="1209">
        <f t="shared" si="87"/>
        <v>0</v>
      </c>
      <c r="EEI78" s="1209">
        <f t="shared" si="87"/>
        <v>0</v>
      </c>
      <c r="EEJ78" s="1209">
        <f t="shared" si="87"/>
        <v>0</v>
      </c>
      <c r="EEK78" s="1209">
        <f t="shared" si="87"/>
        <v>0</v>
      </c>
      <c r="EEL78" s="1209">
        <f t="shared" si="87"/>
        <v>0</v>
      </c>
      <c r="EEM78" s="1209">
        <f t="shared" si="87"/>
        <v>0</v>
      </c>
      <c r="EEN78" s="1209">
        <f t="shared" ref="EEN78:EGY78" si="88">SUM(EEN76:EEN77)</f>
        <v>0</v>
      </c>
      <c r="EEO78" s="1209">
        <f t="shared" si="88"/>
        <v>0</v>
      </c>
      <c r="EEP78" s="1209">
        <f t="shared" si="88"/>
        <v>0</v>
      </c>
      <c r="EEQ78" s="1209">
        <f t="shared" si="88"/>
        <v>0</v>
      </c>
      <c r="EER78" s="1209">
        <f t="shared" si="88"/>
        <v>0</v>
      </c>
      <c r="EES78" s="1209">
        <f t="shared" si="88"/>
        <v>0</v>
      </c>
      <c r="EET78" s="1209">
        <f t="shared" si="88"/>
        <v>0</v>
      </c>
      <c r="EEU78" s="1209">
        <f t="shared" si="88"/>
        <v>0</v>
      </c>
      <c r="EEV78" s="1209">
        <f t="shared" si="88"/>
        <v>0</v>
      </c>
      <c r="EEW78" s="1209">
        <f t="shared" si="88"/>
        <v>0</v>
      </c>
      <c r="EEX78" s="1209">
        <f t="shared" si="88"/>
        <v>0</v>
      </c>
      <c r="EEY78" s="1209">
        <f t="shared" si="88"/>
        <v>0</v>
      </c>
      <c r="EEZ78" s="1209">
        <f t="shared" si="88"/>
        <v>0</v>
      </c>
      <c r="EFA78" s="1209">
        <f t="shared" si="88"/>
        <v>0</v>
      </c>
      <c r="EFB78" s="1209">
        <f t="shared" si="88"/>
        <v>0</v>
      </c>
      <c r="EFC78" s="1209">
        <f t="shared" si="88"/>
        <v>0</v>
      </c>
      <c r="EFD78" s="1209">
        <f t="shared" si="88"/>
        <v>0</v>
      </c>
      <c r="EFE78" s="1209">
        <f t="shared" si="88"/>
        <v>0</v>
      </c>
      <c r="EFF78" s="1209">
        <f t="shared" si="88"/>
        <v>0</v>
      </c>
      <c r="EFG78" s="1209">
        <f t="shared" si="88"/>
        <v>0</v>
      </c>
      <c r="EFH78" s="1209">
        <f t="shared" si="88"/>
        <v>0</v>
      </c>
      <c r="EFI78" s="1209">
        <f t="shared" si="88"/>
        <v>0</v>
      </c>
      <c r="EFJ78" s="1209">
        <f t="shared" si="88"/>
        <v>0</v>
      </c>
      <c r="EFK78" s="1209">
        <f t="shared" si="88"/>
        <v>0</v>
      </c>
      <c r="EFL78" s="1209">
        <f t="shared" si="88"/>
        <v>0</v>
      </c>
      <c r="EFM78" s="1209">
        <f t="shared" si="88"/>
        <v>0</v>
      </c>
      <c r="EFN78" s="1209">
        <f t="shared" si="88"/>
        <v>0</v>
      </c>
      <c r="EFO78" s="1209">
        <f t="shared" si="88"/>
        <v>0</v>
      </c>
      <c r="EFP78" s="1209">
        <f t="shared" si="88"/>
        <v>0</v>
      </c>
      <c r="EFQ78" s="1209">
        <f t="shared" si="88"/>
        <v>0</v>
      </c>
      <c r="EFR78" s="1209">
        <f t="shared" si="88"/>
        <v>0</v>
      </c>
      <c r="EFS78" s="1209">
        <f t="shared" si="88"/>
        <v>0</v>
      </c>
      <c r="EFT78" s="1209">
        <f t="shared" si="88"/>
        <v>0</v>
      </c>
      <c r="EFU78" s="1209">
        <f t="shared" si="88"/>
        <v>0</v>
      </c>
      <c r="EFV78" s="1209">
        <f t="shared" si="88"/>
        <v>0</v>
      </c>
      <c r="EFW78" s="1209">
        <f t="shared" si="88"/>
        <v>0</v>
      </c>
      <c r="EFX78" s="1209">
        <f t="shared" si="88"/>
        <v>0</v>
      </c>
      <c r="EFY78" s="1209">
        <f t="shared" si="88"/>
        <v>0</v>
      </c>
      <c r="EFZ78" s="1209">
        <f t="shared" si="88"/>
        <v>0</v>
      </c>
      <c r="EGA78" s="1209">
        <f t="shared" si="88"/>
        <v>0</v>
      </c>
      <c r="EGB78" s="1209">
        <f t="shared" si="88"/>
        <v>0</v>
      </c>
      <c r="EGC78" s="1209">
        <f t="shared" si="88"/>
        <v>0</v>
      </c>
      <c r="EGD78" s="1209">
        <f t="shared" si="88"/>
        <v>0</v>
      </c>
      <c r="EGE78" s="1209">
        <f t="shared" si="88"/>
        <v>0</v>
      </c>
      <c r="EGF78" s="1209">
        <f t="shared" si="88"/>
        <v>0</v>
      </c>
      <c r="EGG78" s="1209">
        <f t="shared" si="88"/>
        <v>0</v>
      </c>
      <c r="EGH78" s="1209">
        <f t="shared" si="88"/>
        <v>0</v>
      </c>
      <c r="EGI78" s="1209">
        <f t="shared" si="88"/>
        <v>0</v>
      </c>
      <c r="EGJ78" s="1209">
        <f t="shared" si="88"/>
        <v>0</v>
      </c>
      <c r="EGK78" s="1209">
        <f t="shared" si="88"/>
        <v>0</v>
      </c>
      <c r="EGL78" s="1209">
        <f t="shared" si="88"/>
        <v>0</v>
      </c>
      <c r="EGM78" s="1209">
        <f t="shared" si="88"/>
        <v>0</v>
      </c>
      <c r="EGN78" s="1209">
        <f t="shared" si="88"/>
        <v>0</v>
      </c>
      <c r="EGO78" s="1209">
        <f t="shared" si="88"/>
        <v>0</v>
      </c>
      <c r="EGP78" s="1209">
        <f t="shared" si="88"/>
        <v>0</v>
      </c>
      <c r="EGQ78" s="1209">
        <f t="shared" si="88"/>
        <v>0</v>
      </c>
      <c r="EGR78" s="1209">
        <f t="shared" si="88"/>
        <v>0</v>
      </c>
      <c r="EGS78" s="1209">
        <f t="shared" si="88"/>
        <v>0</v>
      </c>
      <c r="EGT78" s="1209">
        <f t="shared" si="88"/>
        <v>0</v>
      </c>
      <c r="EGU78" s="1209">
        <f t="shared" si="88"/>
        <v>0</v>
      </c>
      <c r="EGV78" s="1209">
        <f t="shared" si="88"/>
        <v>0</v>
      </c>
      <c r="EGW78" s="1209">
        <f t="shared" si="88"/>
        <v>0</v>
      </c>
      <c r="EGX78" s="1209">
        <f t="shared" si="88"/>
        <v>0</v>
      </c>
      <c r="EGY78" s="1209">
        <f t="shared" si="88"/>
        <v>0</v>
      </c>
      <c r="EGZ78" s="1209">
        <f t="shared" ref="EGZ78:EJK78" si="89">SUM(EGZ76:EGZ77)</f>
        <v>0</v>
      </c>
      <c r="EHA78" s="1209">
        <f t="shared" si="89"/>
        <v>0</v>
      </c>
      <c r="EHB78" s="1209">
        <f t="shared" si="89"/>
        <v>0</v>
      </c>
      <c r="EHC78" s="1209">
        <f t="shared" si="89"/>
        <v>0</v>
      </c>
      <c r="EHD78" s="1209">
        <f t="shared" si="89"/>
        <v>0</v>
      </c>
      <c r="EHE78" s="1209">
        <f t="shared" si="89"/>
        <v>0</v>
      </c>
      <c r="EHF78" s="1209">
        <f t="shared" si="89"/>
        <v>0</v>
      </c>
      <c r="EHG78" s="1209">
        <f t="shared" si="89"/>
        <v>0</v>
      </c>
      <c r="EHH78" s="1209">
        <f t="shared" si="89"/>
        <v>0</v>
      </c>
      <c r="EHI78" s="1209">
        <f t="shared" si="89"/>
        <v>0</v>
      </c>
      <c r="EHJ78" s="1209">
        <f t="shared" si="89"/>
        <v>0</v>
      </c>
      <c r="EHK78" s="1209">
        <f t="shared" si="89"/>
        <v>0</v>
      </c>
      <c r="EHL78" s="1209">
        <f t="shared" si="89"/>
        <v>0</v>
      </c>
      <c r="EHM78" s="1209">
        <f t="shared" si="89"/>
        <v>0</v>
      </c>
      <c r="EHN78" s="1209">
        <f t="shared" si="89"/>
        <v>0</v>
      </c>
      <c r="EHO78" s="1209">
        <f t="shared" si="89"/>
        <v>0</v>
      </c>
      <c r="EHP78" s="1209">
        <f t="shared" si="89"/>
        <v>0</v>
      </c>
      <c r="EHQ78" s="1209">
        <f t="shared" si="89"/>
        <v>0</v>
      </c>
      <c r="EHR78" s="1209">
        <f t="shared" si="89"/>
        <v>0</v>
      </c>
      <c r="EHS78" s="1209">
        <f t="shared" si="89"/>
        <v>0</v>
      </c>
      <c r="EHT78" s="1209">
        <f t="shared" si="89"/>
        <v>0</v>
      </c>
      <c r="EHU78" s="1209">
        <f t="shared" si="89"/>
        <v>0</v>
      </c>
      <c r="EHV78" s="1209">
        <f t="shared" si="89"/>
        <v>0</v>
      </c>
      <c r="EHW78" s="1209">
        <f t="shared" si="89"/>
        <v>0</v>
      </c>
      <c r="EHX78" s="1209">
        <f t="shared" si="89"/>
        <v>0</v>
      </c>
      <c r="EHY78" s="1209">
        <f t="shared" si="89"/>
        <v>0</v>
      </c>
      <c r="EHZ78" s="1209">
        <f t="shared" si="89"/>
        <v>0</v>
      </c>
      <c r="EIA78" s="1209">
        <f t="shared" si="89"/>
        <v>0</v>
      </c>
      <c r="EIB78" s="1209">
        <f t="shared" si="89"/>
        <v>0</v>
      </c>
      <c r="EIC78" s="1209">
        <f t="shared" si="89"/>
        <v>0</v>
      </c>
      <c r="EID78" s="1209">
        <f t="shared" si="89"/>
        <v>0</v>
      </c>
      <c r="EIE78" s="1209">
        <f t="shared" si="89"/>
        <v>0</v>
      </c>
      <c r="EIF78" s="1209">
        <f t="shared" si="89"/>
        <v>0</v>
      </c>
      <c r="EIG78" s="1209">
        <f t="shared" si="89"/>
        <v>0</v>
      </c>
      <c r="EIH78" s="1209">
        <f t="shared" si="89"/>
        <v>0</v>
      </c>
      <c r="EII78" s="1209">
        <f t="shared" si="89"/>
        <v>0</v>
      </c>
      <c r="EIJ78" s="1209">
        <f t="shared" si="89"/>
        <v>0</v>
      </c>
      <c r="EIK78" s="1209">
        <f t="shared" si="89"/>
        <v>0</v>
      </c>
      <c r="EIL78" s="1209">
        <f t="shared" si="89"/>
        <v>0</v>
      </c>
      <c r="EIM78" s="1209">
        <f t="shared" si="89"/>
        <v>0</v>
      </c>
      <c r="EIN78" s="1209">
        <f t="shared" si="89"/>
        <v>0</v>
      </c>
      <c r="EIO78" s="1209">
        <f t="shared" si="89"/>
        <v>0</v>
      </c>
      <c r="EIP78" s="1209">
        <f t="shared" si="89"/>
        <v>0</v>
      </c>
      <c r="EIQ78" s="1209">
        <f t="shared" si="89"/>
        <v>0</v>
      </c>
      <c r="EIR78" s="1209">
        <f t="shared" si="89"/>
        <v>0</v>
      </c>
      <c r="EIS78" s="1209">
        <f t="shared" si="89"/>
        <v>0</v>
      </c>
      <c r="EIT78" s="1209">
        <f t="shared" si="89"/>
        <v>0</v>
      </c>
      <c r="EIU78" s="1209">
        <f t="shared" si="89"/>
        <v>0</v>
      </c>
      <c r="EIV78" s="1209">
        <f t="shared" si="89"/>
        <v>0</v>
      </c>
      <c r="EIW78" s="1209">
        <f t="shared" si="89"/>
        <v>0</v>
      </c>
      <c r="EIX78" s="1209">
        <f t="shared" si="89"/>
        <v>0</v>
      </c>
      <c r="EIY78" s="1209">
        <f t="shared" si="89"/>
        <v>0</v>
      </c>
      <c r="EIZ78" s="1209">
        <f t="shared" si="89"/>
        <v>0</v>
      </c>
      <c r="EJA78" s="1209">
        <f t="shared" si="89"/>
        <v>0</v>
      </c>
      <c r="EJB78" s="1209">
        <f t="shared" si="89"/>
        <v>0</v>
      </c>
      <c r="EJC78" s="1209">
        <f t="shared" si="89"/>
        <v>0</v>
      </c>
      <c r="EJD78" s="1209">
        <f t="shared" si="89"/>
        <v>0</v>
      </c>
      <c r="EJE78" s="1209">
        <f t="shared" si="89"/>
        <v>0</v>
      </c>
      <c r="EJF78" s="1209">
        <f t="shared" si="89"/>
        <v>0</v>
      </c>
      <c r="EJG78" s="1209">
        <f t="shared" si="89"/>
        <v>0</v>
      </c>
      <c r="EJH78" s="1209">
        <f t="shared" si="89"/>
        <v>0</v>
      </c>
      <c r="EJI78" s="1209">
        <f t="shared" si="89"/>
        <v>0</v>
      </c>
      <c r="EJJ78" s="1209">
        <f t="shared" si="89"/>
        <v>0</v>
      </c>
      <c r="EJK78" s="1209">
        <f t="shared" si="89"/>
        <v>0</v>
      </c>
      <c r="EJL78" s="1209">
        <f t="shared" ref="EJL78:ELW78" si="90">SUM(EJL76:EJL77)</f>
        <v>0</v>
      </c>
      <c r="EJM78" s="1209">
        <f t="shared" si="90"/>
        <v>0</v>
      </c>
      <c r="EJN78" s="1209">
        <f t="shared" si="90"/>
        <v>0</v>
      </c>
      <c r="EJO78" s="1209">
        <f t="shared" si="90"/>
        <v>0</v>
      </c>
      <c r="EJP78" s="1209">
        <f t="shared" si="90"/>
        <v>0</v>
      </c>
      <c r="EJQ78" s="1209">
        <f t="shared" si="90"/>
        <v>0</v>
      </c>
      <c r="EJR78" s="1209">
        <f t="shared" si="90"/>
        <v>0</v>
      </c>
      <c r="EJS78" s="1209">
        <f t="shared" si="90"/>
        <v>0</v>
      </c>
      <c r="EJT78" s="1209">
        <f t="shared" si="90"/>
        <v>0</v>
      </c>
      <c r="EJU78" s="1209">
        <f t="shared" si="90"/>
        <v>0</v>
      </c>
      <c r="EJV78" s="1209">
        <f t="shared" si="90"/>
        <v>0</v>
      </c>
      <c r="EJW78" s="1209">
        <f t="shared" si="90"/>
        <v>0</v>
      </c>
      <c r="EJX78" s="1209">
        <f t="shared" si="90"/>
        <v>0</v>
      </c>
      <c r="EJY78" s="1209">
        <f t="shared" si="90"/>
        <v>0</v>
      </c>
      <c r="EJZ78" s="1209">
        <f t="shared" si="90"/>
        <v>0</v>
      </c>
      <c r="EKA78" s="1209">
        <f t="shared" si="90"/>
        <v>0</v>
      </c>
      <c r="EKB78" s="1209">
        <f t="shared" si="90"/>
        <v>0</v>
      </c>
      <c r="EKC78" s="1209">
        <f t="shared" si="90"/>
        <v>0</v>
      </c>
      <c r="EKD78" s="1209">
        <f t="shared" si="90"/>
        <v>0</v>
      </c>
      <c r="EKE78" s="1209">
        <f t="shared" si="90"/>
        <v>0</v>
      </c>
      <c r="EKF78" s="1209">
        <f t="shared" si="90"/>
        <v>0</v>
      </c>
      <c r="EKG78" s="1209">
        <f t="shared" si="90"/>
        <v>0</v>
      </c>
      <c r="EKH78" s="1209">
        <f t="shared" si="90"/>
        <v>0</v>
      </c>
      <c r="EKI78" s="1209">
        <f t="shared" si="90"/>
        <v>0</v>
      </c>
      <c r="EKJ78" s="1209">
        <f t="shared" si="90"/>
        <v>0</v>
      </c>
      <c r="EKK78" s="1209">
        <f t="shared" si="90"/>
        <v>0</v>
      </c>
      <c r="EKL78" s="1209">
        <f t="shared" si="90"/>
        <v>0</v>
      </c>
      <c r="EKM78" s="1209">
        <f t="shared" si="90"/>
        <v>0</v>
      </c>
      <c r="EKN78" s="1209">
        <f t="shared" si="90"/>
        <v>0</v>
      </c>
      <c r="EKO78" s="1209">
        <f t="shared" si="90"/>
        <v>0</v>
      </c>
      <c r="EKP78" s="1209">
        <f t="shared" si="90"/>
        <v>0</v>
      </c>
      <c r="EKQ78" s="1209">
        <f t="shared" si="90"/>
        <v>0</v>
      </c>
      <c r="EKR78" s="1209">
        <f t="shared" si="90"/>
        <v>0</v>
      </c>
      <c r="EKS78" s="1209">
        <f t="shared" si="90"/>
        <v>0</v>
      </c>
      <c r="EKT78" s="1209">
        <f t="shared" si="90"/>
        <v>0</v>
      </c>
      <c r="EKU78" s="1209">
        <f t="shared" si="90"/>
        <v>0</v>
      </c>
      <c r="EKV78" s="1209">
        <f t="shared" si="90"/>
        <v>0</v>
      </c>
      <c r="EKW78" s="1209">
        <f t="shared" si="90"/>
        <v>0</v>
      </c>
      <c r="EKX78" s="1209">
        <f t="shared" si="90"/>
        <v>0</v>
      </c>
      <c r="EKY78" s="1209">
        <f t="shared" si="90"/>
        <v>0</v>
      </c>
      <c r="EKZ78" s="1209">
        <f t="shared" si="90"/>
        <v>0</v>
      </c>
      <c r="ELA78" s="1209">
        <f t="shared" si="90"/>
        <v>0</v>
      </c>
      <c r="ELB78" s="1209">
        <f t="shared" si="90"/>
        <v>0</v>
      </c>
      <c r="ELC78" s="1209">
        <f t="shared" si="90"/>
        <v>0</v>
      </c>
      <c r="ELD78" s="1209">
        <f t="shared" si="90"/>
        <v>0</v>
      </c>
      <c r="ELE78" s="1209">
        <f t="shared" si="90"/>
        <v>0</v>
      </c>
      <c r="ELF78" s="1209">
        <f t="shared" si="90"/>
        <v>0</v>
      </c>
      <c r="ELG78" s="1209">
        <f t="shared" si="90"/>
        <v>0</v>
      </c>
      <c r="ELH78" s="1209">
        <f t="shared" si="90"/>
        <v>0</v>
      </c>
      <c r="ELI78" s="1209">
        <f t="shared" si="90"/>
        <v>0</v>
      </c>
      <c r="ELJ78" s="1209">
        <f t="shared" si="90"/>
        <v>0</v>
      </c>
      <c r="ELK78" s="1209">
        <f t="shared" si="90"/>
        <v>0</v>
      </c>
      <c r="ELL78" s="1209">
        <f t="shared" si="90"/>
        <v>0</v>
      </c>
      <c r="ELM78" s="1209">
        <f t="shared" si="90"/>
        <v>0</v>
      </c>
      <c r="ELN78" s="1209">
        <f t="shared" si="90"/>
        <v>0</v>
      </c>
      <c r="ELO78" s="1209">
        <f t="shared" si="90"/>
        <v>0</v>
      </c>
      <c r="ELP78" s="1209">
        <f t="shared" si="90"/>
        <v>0</v>
      </c>
      <c r="ELQ78" s="1209">
        <f t="shared" si="90"/>
        <v>0</v>
      </c>
      <c r="ELR78" s="1209">
        <f t="shared" si="90"/>
        <v>0</v>
      </c>
      <c r="ELS78" s="1209">
        <f t="shared" si="90"/>
        <v>0</v>
      </c>
      <c r="ELT78" s="1209">
        <f t="shared" si="90"/>
        <v>0</v>
      </c>
      <c r="ELU78" s="1209">
        <f t="shared" si="90"/>
        <v>0</v>
      </c>
      <c r="ELV78" s="1209">
        <f t="shared" si="90"/>
        <v>0</v>
      </c>
      <c r="ELW78" s="1209">
        <f t="shared" si="90"/>
        <v>0</v>
      </c>
      <c r="ELX78" s="1209">
        <f t="shared" ref="ELX78:EOI78" si="91">SUM(ELX76:ELX77)</f>
        <v>0</v>
      </c>
      <c r="ELY78" s="1209">
        <f t="shared" si="91"/>
        <v>0</v>
      </c>
      <c r="ELZ78" s="1209">
        <f t="shared" si="91"/>
        <v>0</v>
      </c>
      <c r="EMA78" s="1209">
        <f t="shared" si="91"/>
        <v>0</v>
      </c>
      <c r="EMB78" s="1209">
        <f t="shared" si="91"/>
        <v>0</v>
      </c>
      <c r="EMC78" s="1209">
        <f t="shared" si="91"/>
        <v>0</v>
      </c>
      <c r="EMD78" s="1209">
        <f t="shared" si="91"/>
        <v>0</v>
      </c>
      <c r="EME78" s="1209">
        <f t="shared" si="91"/>
        <v>0</v>
      </c>
      <c r="EMF78" s="1209">
        <f t="shared" si="91"/>
        <v>0</v>
      </c>
      <c r="EMG78" s="1209">
        <f t="shared" si="91"/>
        <v>0</v>
      </c>
      <c r="EMH78" s="1209">
        <f t="shared" si="91"/>
        <v>0</v>
      </c>
      <c r="EMI78" s="1209">
        <f t="shared" si="91"/>
        <v>0</v>
      </c>
      <c r="EMJ78" s="1209">
        <f t="shared" si="91"/>
        <v>0</v>
      </c>
      <c r="EMK78" s="1209">
        <f t="shared" si="91"/>
        <v>0</v>
      </c>
      <c r="EML78" s="1209">
        <f t="shared" si="91"/>
        <v>0</v>
      </c>
      <c r="EMM78" s="1209">
        <f t="shared" si="91"/>
        <v>0</v>
      </c>
      <c r="EMN78" s="1209">
        <f t="shared" si="91"/>
        <v>0</v>
      </c>
      <c r="EMO78" s="1209">
        <f t="shared" si="91"/>
        <v>0</v>
      </c>
      <c r="EMP78" s="1209">
        <f t="shared" si="91"/>
        <v>0</v>
      </c>
      <c r="EMQ78" s="1209">
        <f t="shared" si="91"/>
        <v>0</v>
      </c>
      <c r="EMR78" s="1209">
        <f t="shared" si="91"/>
        <v>0</v>
      </c>
      <c r="EMS78" s="1209">
        <f t="shared" si="91"/>
        <v>0</v>
      </c>
      <c r="EMT78" s="1209">
        <f t="shared" si="91"/>
        <v>0</v>
      </c>
      <c r="EMU78" s="1209">
        <f t="shared" si="91"/>
        <v>0</v>
      </c>
      <c r="EMV78" s="1209">
        <f t="shared" si="91"/>
        <v>0</v>
      </c>
      <c r="EMW78" s="1209">
        <f t="shared" si="91"/>
        <v>0</v>
      </c>
      <c r="EMX78" s="1209">
        <f t="shared" si="91"/>
        <v>0</v>
      </c>
      <c r="EMY78" s="1209">
        <f t="shared" si="91"/>
        <v>0</v>
      </c>
      <c r="EMZ78" s="1209">
        <f t="shared" si="91"/>
        <v>0</v>
      </c>
      <c r="ENA78" s="1209">
        <f t="shared" si="91"/>
        <v>0</v>
      </c>
      <c r="ENB78" s="1209">
        <f t="shared" si="91"/>
        <v>0</v>
      </c>
      <c r="ENC78" s="1209">
        <f t="shared" si="91"/>
        <v>0</v>
      </c>
      <c r="END78" s="1209">
        <f t="shared" si="91"/>
        <v>0</v>
      </c>
      <c r="ENE78" s="1209">
        <f t="shared" si="91"/>
        <v>0</v>
      </c>
      <c r="ENF78" s="1209">
        <f t="shared" si="91"/>
        <v>0</v>
      </c>
      <c r="ENG78" s="1209">
        <f t="shared" si="91"/>
        <v>0</v>
      </c>
      <c r="ENH78" s="1209">
        <f t="shared" si="91"/>
        <v>0</v>
      </c>
      <c r="ENI78" s="1209">
        <f t="shared" si="91"/>
        <v>0</v>
      </c>
      <c r="ENJ78" s="1209">
        <f t="shared" si="91"/>
        <v>0</v>
      </c>
      <c r="ENK78" s="1209">
        <f t="shared" si="91"/>
        <v>0</v>
      </c>
      <c r="ENL78" s="1209">
        <f t="shared" si="91"/>
        <v>0</v>
      </c>
      <c r="ENM78" s="1209">
        <f t="shared" si="91"/>
        <v>0</v>
      </c>
      <c r="ENN78" s="1209">
        <f t="shared" si="91"/>
        <v>0</v>
      </c>
      <c r="ENO78" s="1209">
        <f t="shared" si="91"/>
        <v>0</v>
      </c>
      <c r="ENP78" s="1209">
        <f t="shared" si="91"/>
        <v>0</v>
      </c>
      <c r="ENQ78" s="1209">
        <f t="shared" si="91"/>
        <v>0</v>
      </c>
      <c r="ENR78" s="1209">
        <f t="shared" si="91"/>
        <v>0</v>
      </c>
      <c r="ENS78" s="1209">
        <f t="shared" si="91"/>
        <v>0</v>
      </c>
      <c r="ENT78" s="1209">
        <f t="shared" si="91"/>
        <v>0</v>
      </c>
      <c r="ENU78" s="1209">
        <f t="shared" si="91"/>
        <v>0</v>
      </c>
      <c r="ENV78" s="1209">
        <f t="shared" si="91"/>
        <v>0</v>
      </c>
      <c r="ENW78" s="1209">
        <f t="shared" si="91"/>
        <v>0</v>
      </c>
      <c r="ENX78" s="1209">
        <f t="shared" si="91"/>
        <v>0</v>
      </c>
      <c r="ENY78" s="1209">
        <f t="shared" si="91"/>
        <v>0</v>
      </c>
      <c r="ENZ78" s="1209">
        <f t="shared" si="91"/>
        <v>0</v>
      </c>
      <c r="EOA78" s="1209">
        <f t="shared" si="91"/>
        <v>0</v>
      </c>
      <c r="EOB78" s="1209">
        <f t="shared" si="91"/>
        <v>0</v>
      </c>
      <c r="EOC78" s="1209">
        <f t="shared" si="91"/>
        <v>0</v>
      </c>
      <c r="EOD78" s="1209">
        <f t="shared" si="91"/>
        <v>0</v>
      </c>
      <c r="EOE78" s="1209">
        <f t="shared" si="91"/>
        <v>0</v>
      </c>
      <c r="EOF78" s="1209">
        <f t="shared" si="91"/>
        <v>0</v>
      </c>
      <c r="EOG78" s="1209">
        <f t="shared" si="91"/>
        <v>0</v>
      </c>
      <c r="EOH78" s="1209">
        <f t="shared" si="91"/>
        <v>0</v>
      </c>
      <c r="EOI78" s="1209">
        <f t="shared" si="91"/>
        <v>0</v>
      </c>
      <c r="EOJ78" s="1209">
        <f t="shared" ref="EOJ78:EQU78" si="92">SUM(EOJ76:EOJ77)</f>
        <v>0</v>
      </c>
      <c r="EOK78" s="1209">
        <f t="shared" si="92"/>
        <v>0</v>
      </c>
      <c r="EOL78" s="1209">
        <f t="shared" si="92"/>
        <v>0</v>
      </c>
      <c r="EOM78" s="1209">
        <f t="shared" si="92"/>
        <v>0</v>
      </c>
      <c r="EON78" s="1209">
        <f t="shared" si="92"/>
        <v>0</v>
      </c>
      <c r="EOO78" s="1209">
        <f t="shared" si="92"/>
        <v>0</v>
      </c>
      <c r="EOP78" s="1209">
        <f t="shared" si="92"/>
        <v>0</v>
      </c>
      <c r="EOQ78" s="1209">
        <f t="shared" si="92"/>
        <v>0</v>
      </c>
      <c r="EOR78" s="1209">
        <f t="shared" si="92"/>
        <v>0</v>
      </c>
      <c r="EOS78" s="1209">
        <f t="shared" si="92"/>
        <v>0</v>
      </c>
      <c r="EOT78" s="1209">
        <f t="shared" si="92"/>
        <v>0</v>
      </c>
      <c r="EOU78" s="1209">
        <f t="shared" si="92"/>
        <v>0</v>
      </c>
      <c r="EOV78" s="1209">
        <f t="shared" si="92"/>
        <v>0</v>
      </c>
      <c r="EOW78" s="1209">
        <f t="shared" si="92"/>
        <v>0</v>
      </c>
      <c r="EOX78" s="1209">
        <f t="shared" si="92"/>
        <v>0</v>
      </c>
      <c r="EOY78" s="1209">
        <f t="shared" si="92"/>
        <v>0</v>
      </c>
      <c r="EOZ78" s="1209">
        <f t="shared" si="92"/>
        <v>0</v>
      </c>
      <c r="EPA78" s="1209">
        <f t="shared" si="92"/>
        <v>0</v>
      </c>
      <c r="EPB78" s="1209">
        <f t="shared" si="92"/>
        <v>0</v>
      </c>
      <c r="EPC78" s="1209">
        <f t="shared" si="92"/>
        <v>0</v>
      </c>
      <c r="EPD78" s="1209">
        <f t="shared" si="92"/>
        <v>0</v>
      </c>
      <c r="EPE78" s="1209">
        <f t="shared" si="92"/>
        <v>0</v>
      </c>
      <c r="EPF78" s="1209">
        <f t="shared" si="92"/>
        <v>0</v>
      </c>
      <c r="EPG78" s="1209">
        <f t="shared" si="92"/>
        <v>0</v>
      </c>
      <c r="EPH78" s="1209">
        <f t="shared" si="92"/>
        <v>0</v>
      </c>
      <c r="EPI78" s="1209">
        <f t="shared" si="92"/>
        <v>0</v>
      </c>
      <c r="EPJ78" s="1209">
        <f t="shared" si="92"/>
        <v>0</v>
      </c>
      <c r="EPK78" s="1209">
        <f t="shared" si="92"/>
        <v>0</v>
      </c>
      <c r="EPL78" s="1209">
        <f t="shared" si="92"/>
        <v>0</v>
      </c>
      <c r="EPM78" s="1209">
        <f t="shared" si="92"/>
        <v>0</v>
      </c>
      <c r="EPN78" s="1209">
        <f t="shared" si="92"/>
        <v>0</v>
      </c>
      <c r="EPO78" s="1209">
        <f t="shared" si="92"/>
        <v>0</v>
      </c>
      <c r="EPP78" s="1209">
        <f t="shared" si="92"/>
        <v>0</v>
      </c>
      <c r="EPQ78" s="1209">
        <f t="shared" si="92"/>
        <v>0</v>
      </c>
      <c r="EPR78" s="1209">
        <f t="shared" si="92"/>
        <v>0</v>
      </c>
      <c r="EPS78" s="1209">
        <f t="shared" si="92"/>
        <v>0</v>
      </c>
      <c r="EPT78" s="1209">
        <f t="shared" si="92"/>
        <v>0</v>
      </c>
      <c r="EPU78" s="1209">
        <f t="shared" si="92"/>
        <v>0</v>
      </c>
      <c r="EPV78" s="1209">
        <f t="shared" si="92"/>
        <v>0</v>
      </c>
      <c r="EPW78" s="1209">
        <f t="shared" si="92"/>
        <v>0</v>
      </c>
      <c r="EPX78" s="1209">
        <f t="shared" si="92"/>
        <v>0</v>
      </c>
      <c r="EPY78" s="1209">
        <f t="shared" si="92"/>
        <v>0</v>
      </c>
      <c r="EPZ78" s="1209">
        <f t="shared" si="92"/>
        <v>0</v>
      </c>
      <c r="EQA78" s="1209">
        <f t="shared" si="92"/>
        <v>0</v>
      </c>
      <c r="EQB78" s="1209">
        <f t="shared" si="92"/>
        <v>0</v>
      </c>
      <c r="EQC78" s="1209">
        <f t="shared" si="92"/>
        <v>0</v>
      </c>
      <c r="EQD78" s="1209">
        <f t="shared" si="92"/>
        <v>0</v>
      </c>
      <c r="EQE78" s="1209">
        <f t="shared" si="92"/>
        <v>0</v>
      </c>
      <c r="EQF78" s="1209">
        <f t="shared" si="92"/>
        <v>0</v>
      </c>
      <c r="EQG78" s="1209">
        <f t="shared" si="92"/>
        <v>0</v>
      </c>
      <c r="EQH78" s="1209">
        <f t="shared" si="92"/>
        <v>0</v>
      </c>
      <c r="EQI78" s="1209">
        <f t="shared" si="92"/>
        <v>0</v>
      </c>
      <c r="EQJ78" s="1209">
        <f t="shared" si="92"/>
        <v>0</v>
      </c>
      <c r="EQK78" s="1209">
        <f t="shared" si="92"/>
        <v>0</v>
      </c>
      <c r="EQL78" s="1209">
        <f t="shared" si="92"/>
        <v>0</v>
      </c>
      <c r="EQM78" s="1209">
        <f t="shared" si="92"/>
        <v>0</v>
      </c>
      <c r="EQN78" s="1209">
        <f t="shared" si="92"/>
        <v>0</v>
      </c>
      <c r="EQO78" s="1209">
        <f t="shared" si="92"/>
        <v>0</v>
      </c>
      <c r="EQP78" s="1209">
        <f t="shared" si="92"/>
        <v>0</v>
      </c>
      <c r="EQQ78" s="1209">
        <f t="shared" si="92"/>
        <v>0</v>
      </c>
      <c r="EQR78" s="1209">
        <f t="shared" si="92"/>
        <v>0</v>
      </c>
      <c r="EQS78" s="1209">
        <f t="shared" si="92"/>
        <v>0</v>
      </c>
      <c r="EQT78" s="1209">
        <f t="shared" si="92"/>
        <v>0</v>
      </c>
      <c r="EQU78" s="1209">
        <f t="shared" si="92"/>
        <v>0</v>
      </c>
      <c r="EQV78" s="1209">
        <f t="shared" ref="EQV78:ETG78" si="93">SUM(EQV76:EQV77)</f>
        <v>0</v>
      </c>
      <c r="EQW78" s="1209">
        <f t="shared" si="93"/>
        <v>0</v>
      </c>
      <c r="EQX78" s="1209">
        <f t="shared" si="93"/>
        <v>0</v>
      </c>
      <c r="EQY78" s="1209">
        <f t="shared" si="93"/>
        <v>0</v>
      </c>
      <c r="EQZ78" s="1209">
        <f t="shared" si="93"/>
        <v>0</v>
      </c>
      <c r="ERA78" s="1209">
        <f t="shared" si="93"/>
        <v>0</v>
      </c>
      <c r="ERB78" s="1209">
        <f t="shared" si="93"/>
        <v>0</v>
      </c>
      <c r="ERC78" s="1209">
        <f t="shared" si="93"/>
        <v>0</v>
      </c>
      <c r="ERD78" s="1209">
        <f t="shared" si="93"/>
        <v>0</v>
      </c>
      <c r="ERE78" s="1209">
        <f t="shared" si="93"/>
        <v>0</v>
      </c>
      <c r="ERF78" s="1209">
        <f t="shared" si="93"/>
        <v>0</v>
      </c>
      <c r="ERG78" s="1209">
        <f t="shared" si="93"/>
        <v>0</v>
      </c>
      <c r="ERH78" s="1209">
        <f t="shared" si="93"/>
        <v>0</v>
      </c>
      <c r="ERI78" s="1209">
        <f t="shared" si="93"/>
        <v>0</v>
      </c>
      <c r="ERJ78" s="1209">
        <f t="shared" si="93"/>
        <v>0</v>
      </c>
      <c r="ERK78" s="1209">
        <f t="shared" si="93"/>
        <v>0</v>
      </c>
      <c r="ERL78" s="1209">
        <f t="shared" si="93"/>
        <v>0</v>
      </c>
      <c r="ERM78" s="1209">
        <f t="shared" si="93"/>
        <v>0</v>
      </c>
      <c r="ERN78" s="1209">
        <f t="shared" si="93"/>
        <v>0</v>
      </c>
      <c r="ERO78" s="1209">
        <f t="shared" si="93"/>
        <v>0</v>
      </c>
      <c r="ERP78" s="1209">
        <f t="shared" si="93"/>
        <v>0</v>
      </c>
      <c r="ERQ78" s="1209">
        <f t="shared" si="93"/>
        <v>0</v>
      </c>
      <c r="ERR78" s="1209">
        <f t="shared" si="93"/>
        <v>0</v>
      </c>
      <c r="ERS78" s="1209">
        <f t="shared" si="93"/>
        <v>0</v>
      </c>
      <c r="ERT78" s="1209">
        <f t="shared" si="93"/>
        <v>0</v>
      </c>
      <c r="ERU78" s="1209">
        <f t="shared" si="93"/>
        <v>0</v>
      </c>
      <c r="ERV78" s="1209">
        <f t="shared" si="93"/>
        <v>0</v>
      </c>
      <c r="ERW78" s="1209">
        <f t="shared" si="93"/>
        <v>0</v>
      </c>
      <c r="ERX78" s="1209">
        <f t="shared" si="93"/>
        <v>0</v>
      </c>
      <c r="ERY78" s="1209">
        <f t="shared" si="93"/>
        <v>0</v>
      </c>
      <c r="ERZ78" s="1209">
        <f t="shared" si="93"/>
        <v>0</v>
      </c>
      <c r="ESA78" s="1209">
        <f t="shared" si="93"/>
        <v>0</v>
      </c>
      <c r="ESB78" s="1209">
        <f t="shared" si="93"/>
        <v>0</v>
      </c>
      <c r="ESC78" s="1209">
        <f t="shared" si="93"/>
        <v>0</v>
      </c>
      <c r="ESD78" s="1209">
        <f t="shared" si="93"/>
        <v>0</v>
      </c>
      <c r="ESE78" s="1209">
        <f t="shared" si="93"/>
        <v>0</v>
      </c>
      <c r="ESF78" s="1209">
        <f t="shared" si="93"/>
        <v>0</v>
      </c>
      <c r="ESG78" s="1209">
        <f t="shared" si="93"/>
        <v>0</v>
      </c>
      <c r="ESH78" s="1209">
        <f t="shared" si="93"/>
        <v>0</v>
      </c>
      <c r="ESI78" s="1209">
        <f t="shared" si="93"/>
        <v>0</v>
      </c>
      <c r="ESJ78" s="1209">
        <f t="shared" si="93"/>
        <v>0</v>
      </c>
      <c r="ESK78" s="1209">
        <f t="shared" si="93"/>
        <v>0</v>
      </c>
      <c r="ESL78" s="1209">
        <f t="shared" si="93"/>
        <v>0</v>
      </c>
      <c r="ESM78" s="1209">
        <f t="shared" si="93"/>
        <v>0</v>
      </c>
      <c r="ESN78" s="1209">
        <f t="shared" si="93"/>
        <v>0</v>
      </c>
      <c r="ESO78" s="1209">
        <f t="shared" si="93"/>
        <v>0</v>
      </c>
      <c r="ESP78" s="1209">
        <f t="shared" si="93"/>
        <v>0</v>
      </c>
      <c r="ESQ78" s="1209">
        <f t="shared" si="93"/>
        <v>0</v>
      </c>
      <c r="ESR78" s="1209">
        <f t="shared" si="93"/>
        <v>0</v>
      </c>
      <c r="ESS78" s="1209">
        <f t="shared" si="93"/>
        <v>0</v>
      </c>
      <c r="EST78" s="1209">
        <f t="shared" si="93"/>
        <v>0</v>
      </c>
      <c r="ESU78" s="1209">
        <f t="shared" si="93"/>
        <v>0</v>
      </c>
      <c r="ESV78" s="1209">
        <f t="shared" si="93"/>
        <v>0</v>
      </c>
      <c r="ESW78" s="1209">
        <f t="shared" si="93"/>
        <v>0</v>
      </c>
      <c r="ESX78" s="1209">
        <f t="shared" si="93"/>
        <v>0</v>
      </c>
      <c r="ESY78" s="1209">
        <f t="shared" si="93"/>
        <v>0</v>
      </c>
      <c r="ESZ78" s="1209">
        <f t="shared" si="93"/>
        <v>0</v>
      </c>
      <c r="ETA78" s="1209">
        <f t="shared" si="93"/>
        <v>0</v>
      </c>
      <c r="ETB78" s="1209">
        <f t="shared" si="93"/>
        <v>0</v>
      </c>
      <c r="ETC78" s="1209">
        <f t="shared" si="93"/>
        <v>0</v>
      </c>
      <c r="ETD78" s="1209">
        <f t="shared" si="93"/>
        <v>0</v>
      </c>
      <c r="ETE78" s="1209">
        <f t="shared" si="93"/>
        <v>0</v>
      </c>
      <c r="ETF78" s="1209">
        <f t="shared" si="93"/>
        <v>0</v>
      </c>
      <c r="ETG78" s="1209">
        <f t="shared" si="93"/>
        <v>0</v>
      </c>
      <c r="ETH78" s="1209">
        <f t="shared" ref="ETH78:EVS78" si="94">SUM(ETH76:ETH77)</f>
        <v>0</v>
      </c>
      <c r="ETI78" s="1209">
        <f t="shared" si="94"/>
        <v>0</v>
      </c>
      <c r="ETJ78" s="1209">
        <f t="shared" si="94"/>
        <v>0</v>
      </c>
      <c r="ETK78" s="1209">
        <f t="shared" si="94"/>
        <v>0</v>
      </c>
      <c r="ETL78" s="1209">
        <f t="shared" si="94"/>
        <v>0</v>
      </c>
      <c r="ETM78" s="1209">
        <f t="shared" si="94"/>
        <v>0</v>
      </c>
      <c r="ETN78" s="1209">
        <f t="shared" si="94"/>
        <v>0</v>
      </c>
      <c r="ETO78" s="1209">
        <f t="shared" si="94"/>
        <v>0</v>
      </c>
      <c r="ETP78" s="1209">
        <f t="shared" si="94"/>
        <v>0</v>
      </c>
      <c r="ETQ78" s="1209">
        <f t="shared" si="94"/>
        <v>0</v>
      </c>
      <c r="ETR78" s="1209">
        <f t="shared" si="94"/>
        <v>0</v>
      </c>
      <c r="ETS78" s="1209">
        <f t="shared" si="94"/>
        <v>0</v>
      </c>
      <c r="ETT78" s="1209">
        <f t="shared" si="94"/>
        <v>0</v>
      </c>
      <c r="ETU78" s="1209">
        <f t="shared" si="94"/>
        <v>0</v>
      </c>
      <c r="ETV78" s="1209">
        <f t="shared" si="94"/>
        <v>0</v>
      </c>
      <c r="ETW78" s="1209">
        <f t="shared" si="94"/>
        <v>0</v>
      </c>
      <c r="ETX78" s="1209">
        <f t="shared" si="94"/>
        <v>0</v>
      </c>
      <c r="ETY78" s="1209">
        <f t="shared" si="94"/>
        <v>0</v>
      </c>
      <c r="ETZ78" s="1209">
        <f t="shared" si="94"/>
        <v>0</v>
      </c>
      <c r="EUA78" s="1209">
        <f t="shared" si="94"/>
        <v>0</v>
      </c>
      <c r="EUB78" s="1209">
        <f t="shared" si="94"/>
        <v>0</v>
      </c>
      <c r="EUC78" s="1209">
        <f t="shared" si="94"/>
        <v>0</v>
      </c>
      <c r="EUD78" s="1209">
        <f t="shared" si="94"/>
        <v>0</v>
      </c>
      <c r="EUE78" s="1209">
        <f t="shared" si="94"/>
        <v>0</v>
      </c>
      <c r="EUF78" s="1209">
        <f t="shared" si="94"/>
        <v>0</v>
      </c>
      <c r="EUG78" s="1209">
        <f t="shared" si="94"/>
        <v>0</v>
      </c>
      <c r="EUH78" s="1209">
        <f t="shared" si="94"/>
        <v>0</v>
      </c>
      <c r="EUI78" s="1209">
        <f t="shared" si="94"/>
        <v>0</v>
      </c>
      <c r="EUJ78" s="1209">
        <f t="shared" si="94"/>
        <v>0</v>
      </c>
      <c r="EUK78" s="1209">
        <f t="shared" si="94"/>
        <v>0</v>
      </c>
      <c r="EUL78" s="1209">
        <f t="shared" si="94"/>
        <v>0</v>
      </c>
      <c r="EUM78" s="1209">
        <f t="shared" si="94"/>
        <v>0</v>
      </c>
      <c r="EUN78" s="1209">
        <f t="shared" si="94"/>
        <v>0</v>
      </c>
      <c r="EUO78" s="1209">
        <f t="shared" si="94"/>
        <v>0</v>
      </c>
      <c r="EUP78" s="1209">
        <f t="shared" si="94"/>
        <v>0</v>
      </c>
      <c r="EUQ78" s="1209">
        <f t="shared" si="94"/>
        <v>0</v>
      </c>
      <c r="EUR78" s="1209">
        <f t="shared" si="94"/>
        <v>0</v>
      </c>
      <c r="EUS78" s="1209">
        <f t="shared" si="94"/>
        <v>0</v>
      </c>
      <c r="EUT78" s="1209">
        <f t="shared" si="94"/>
        <v>0</v>
      </c>
      <c r="EUU78" s="1209">
        <f t="shared" si="94"/>
        <v>0</v>
      </c>
      <c r="EUV78" s="1209">
        <f t="shared" si="94"/>
        <v>0</v>
      </c>
      <c r="EUW78" s="1209">
        <f t="shared" si="94"/>
        <v>0</v>
      </c>
      <c r="EUX78" s="1209">
        <f t="shared" si="94"/>
        <v>0</v>
      </c>
      <c r="EUY78" s="1209">
        <f t="shared" si="94"/>
        <v>0</v>
      </c>
      <c r="EUZ78" s="1209">
        <f t="shared" si="94"/>
        <v>0</v>
      </c>
      <c r="EVA78" s="1209">
        <f t="shared" si="94"/>
        <v>0</v>
      </c>
      <c r="EVB78" s="1209">
        <f t="shared" si="94"/>
        <v>0</v>
      </c>
      <c r="EVC78" s="1209">
        <f t="shared" si="94"/>
        <v>0</v>
      </c>
      <c r="EVD78" s="1209">
        <f t="shared" si="94"/>
        <v>0</v>
      </c>
      <c r="EVE78" s="1209">
        <f t="shared" si="94"/>
        <v>0</v>
      </c>
      <c r="EVF78" s="1209">
        <f t="shared" si="94"/>
        <v>0</v>
      </c>
      <c r="EVG78" s="1209">
        <f t="shared" si="94"/>
        <v>0</v>
      </c>
      <c r="EVH78" s="1209">
        <f t="shared" si="94"/>
        <v>0</v>
      </c>
      <c r="EVI78" s="1209">
        <f t="shared" si="94"/>
        <v>0</v>
      </c>
      <c r="EVJ78" s="1209">
        <f t="shared" si="94"/>
        <v>0</v>
      </c>
      <c r="EVK78" s="1209">
        <f t="shared" si="94"/>
        <v>0</v>
      </c>
      <c r="EVL78" s="1209">
        <f t="shared" si="94"/>
        <v>0</v>
      </c>
      <c r="EVM78" s="1209">
        <f t="shared" si="94"/>
        <v>0</v>
      </c>
      <c r="EVN78" s="1209">
        <f t="shared" si="94"/>
        <v>0</v>
      </c>
      <c r="EVO78" s="1209">
        <f t="shared" si="94"/>
        <v>0</v>
      </c>
      <c r="EVP78" s="1209">
        <f t="shared" si="94"/>
        <v>0</v>
      </c>
      <c r="EVQ78" s="1209">
        <f t="shared" si="94"/>
        <v>0</v>
      </c>
      <c r="EVR78" s="1209">
        <f t="shared" si="94"/>
        <v>0</v>
      </c>
      <c r="EVS78" s="1209">
        <f t="shared" si="94"/>
        <v>0</v>
      </c>
      <c r="EVT78" s="1209">
        <f t="shared" ref="EVT78:EYE78" si="95">SUM(EVT76:EVT77)</f>
        <v>0</v>
      </c>
      <c r="EVU78" s="1209">
        <f t="shared" si="95"/>
        <v>0</v>
      </c>
      <c r="EVV78" s="1209">
        <f t="shared" si="95"/>
        <v>0</v>
      </c>
      <c r="EVW78" s="1209">
        <f t="shared" si="95"/>
        <v>0</v>
      </c>
      <c r="EVX78" s="1209">
        <f t="shared" si="95"/>
        <v>0</v>
      </c>
      <c r="EVY78" s="1209">
        <f t="shared" si="95"/>
        <v>0</v>
      </c>
      <c r="EVZ78" s="1209">
        <f t="shared" si="95"/>
        <v>0</v>
      </c>
      <c r="EWA78" s="1209">
        <f t="shared" si="95"/>
        <v>0</v>
      </c>
      <c r="EWB78" s="1209">
        <f t="shared" si="95"/>
        <v>0</v>
      </c>
      <c r="EWC78" s="1209">
        <f t="shared" si="95"/>
        <v>0</v>
      </c>
      <c r="EWD78" s="1209">
        <f t="shared" si="95"/>
        <v>0</v>
      </c>
      <c r="EWE78" s="1209">
        <f t="shared" si="95"/>
        <v>0</v>
      </c>
      <c r="EWF78" s="1209">
        <f t="shared" si="95"/>
        <v>0</v>
      </c>
      <c r="EWG78" s="1209">
        <f t="shared" si="95"/>
        <v>0</v>
      </c>
      <c r="EWH78" s="1209">
        <f t="shared" si="95"/>
        <v>0</v>
      </c>
      <c r="EWI78" s="1209">
        <f t="shared" si="95"/>
        <v>0</v>
      </c>
      <c r="EWJ78" s="1209">
        <f t="shared" si="95"/>
        <v>0</v>
      </c>
      <c r="EWK78" s="1209">
        <f t="shared" si="95"/>
        <v>0</v>
      </c>
      <c r="EWL78" s="1209">
        <f t="shared" si="95"/>
        <v>0</v>
      </c>
      <c r="EWM78" s="1209">
        <f t="shared" si="95"/>
        <v>0</v>
      </c>
      <c r="EWN78" s="1209">
        <f t="shared" si="95"/>
        <v>0</v>
      </c>
      <c r="EWO78" s="1209">
        <f t="shared" si="95"/>
        <v>0</v>
      </c>
      <c r="EWP78" s="1209">
        <f t="shared" si="95"/>
        <v>0</v>
      </c>
      <c r="EWQ78" s="1209">
        <f t="shared" si="95"/>
        <v>0</v>
      </c>
      <c r="EWR78" s="1209">
        <f t="shared" si="95"/>
        <v>0</v>
      </c>
      <c r="EWS78" s="1209">
        <f t="shared" si="95"/>
        <v>0</v>
      </c>
      <c r="EWT78" s="1209">
        <f t="shared" si="95"/>
        <v>0</v>
      </c>
      <c r="EWU78" s="1209">
        <f t="shared" si="95"/>
        <v>0</v>
      </c>
      <c r="EWV78" s="1209">
        <f t="shared" si="95"/>
        <v>0</v>
      </c>
      <c r="EWW78" s="1209">
        <f t="shared" si="95"/>
        <v>0</v>
      </c>
      <c r="EWX78" s="1209">
        <f t="shared" si="95"/>
        <v>0</v>
      </c>
      <c r="EWY78" s="1209">
        <f t="shared" si="95"/>
        <v>0</v>
      </c>
      <c r="EWZ78" s="1209">
        <f t="shared" si="95"/>
        <v>0</v>
      </c>
      <c r="EXA78" s="1209">
        <f t="shared" si="95"/>
        <v>0</v>
      </c>
      <c r="EXB78" s="1209">
        <f t="shared" si="95"/>
        <v>0</v>
      </c>
      <c r="EXC78" s="1209">
        <f t="shared" si="95"/>
        <v>0</v>
      </c>
      <c r="EXD78" s="1209">
        <f t="shared" si="95"/>
        <v>0</v>
      </c>
      <c r="EXE78" s="1209">
        <f t="shared" si="95"/>
        <v>0</v>
      </c>
      <c r="EXF78" s="1209">
        <f t="shared" si="95"/>
        <v>0</v>
      </c>
      <c r="EXG78" s="1209">
        <f t="shared" si="95"/>
        <v>0</v>
      </c>
      <c r="EXH78" s="1209">
        <f t="shared" si="95"/>
        <v>0</v>
      </c>
      <c r="EXI78" s="1209">
        <f t="shared" si="95"/>
        <v>0</v>
      </c>
      <c r="EXJ78" s="1209">
        <f t="shared" si="95"/>
        <v>0</v>
      </c>
      <c r="EXK78" s="1209">
        <f t="shared" si="95"/>
        <v>0</v>
      </c>
      <c r="EXL78" s="1209">
        <f t="shared" si="95"/>
        <v>0</v>
      </c>
      <c r="EXM78" s="1209">
        <f t="shared" si="95"/>
        <v>0</v>
      </c>
      <c r="EXN78" s="1209">
        <f t="shared" si="95"/>
        <v>0</v>
      </c>
      <c r="EXO78" s="1209">
        <f t="shared" si="95"/>
        <v>0</v>
      </c>
      <c r="EXP78" s="1209">
        <f t="shared" si="95"/>
        <v>0</v>
      </c>
      <c r="EXQ78" s="1209">
        <f t="shared" si="95"/>
        <v>0</v>
      </c>
      <c r="EXR78" s="1209">
        <f t="shared" si="95"/>
        <v>0</v>
      </c>
      <c r="EXS78" s="1209">
        <f t="shared" si="95"/>
        <v>0</v>
      </c>
      <c r="EXT78" s="1209">
        <f t="shared" si="95"/>
        <v>0</v>
      </c>
      <c r="EXU78" s="1209">
        <f t="shared" si="95"/>
        <v>0</v>
      </c>
      <c r="EXV78" s="1209">
        <f t="shared" si="95"/>
        <v>0</v>
      </c>
      <c r="EXW78" s="1209">
        <f t="shared" si="95"/>
        <v>0</v>
      </c>
      <c r="EXX78" s="1209">
        <f t="shared" si="95"/>
        <v>0</v>
      </c>
      <c r="EXY78" s="1209">
        <f t="shared" si="95"/>
        <v>0</v>
      </c>
      <c r="EXZ78" s="1209">
        <f t="shared" si="95"/>
        <v>0</v>
      </c>
      <c r="EYA78" s="1209">
        <f t="shared" si="95"/>
        <v>0</v>
      </c>
      <c r="EYB78" s="1209">
        <f t="shared" si="95"/>
        <v>0</v>
      </c>
      <c r="EYC78" s="1209">
        <f t="shared" si="95"/>
        <v>0</v>
      </c>
      <c r="EYD78" s="1209">
        <f t="shared" si="95"/>
        <v>0</v>
      </c>
      <c r="EYE78" s="1209">
        <f t="shared" si="95"/>
        <v>0</v>
      </c>
      <c r="EYF78" s="1209">
        <f t="shared" ref="EYF78:FAQ78" si="96">SUM(EYF76:EYF77)</f>
        <v>0</v>
      </c>
      <c r="EYG78" s="1209">
        <f t="shared" si="96"/>
        <v>0</v>
      </c>
      <c r="EYH78" s="1209">
        <f t="shared" si="96"/>
        <v>0</v>
      </c>
      <c r="EYI78" s="1209">
        <f t="shared" si="96"/>
        <v>0</v>
      </c>
      <c r="EYJ78" s="1209">
        <f t="shared" si="96"/>
        <v>0</v>
      </c>
      <c r="EYK78" s="1209">
        <f t="shared" si="96"/>
        <v>0</v>
      </c>
      <c r="EYL78" s="1209">
        <f t="shared" si="96"/>
        <v>0</v>
      </c>
      <c r="EYM78" s="1209">
        <f t="shared" si="96"/>
        <v>0</v>
      </c>
      <c r="EYN78" s="1209">
        <f t="shared" si="96"/>
        <v>0</v>
      </c>
      <c r="EYO78" s="1209">
        <f t="shared" si="96"/>
        <v>0</v>
      </c>
      <c r="EYP78" s="1209">
        <f t="shared" si="96"/>
        <v>0</v>
      </c>
      <c r="EYQ78" s="1209">
        <f t="shared" si="96"/>
        <v>0</v>
      </c>
      <c r="EYR78" s="1209">
        <f t="shared" si="96"/>
        <v>0</v>
      </c>
      <c r="EYS78" s="1209">
        <f t="shared" si="96"/>
        <v>0</v>
      </c>
      <c r="EYT78" s="1209">
        <f t="shared" si="96"/>
        <v>0</v>
      </c>
      <c r="EYU78" s="1209">
        <f t="shared" si="96"/>
        <v>0</v>
      </c>
      <c r="EYV78" s="1209">
        <f t="shared" si="96"/>
        <v>0</v>
      </c>
      <c r="EYW78" s="1209">
        <f t="shared" si="96"/>
        <v>0</v>
      </c>
      <c r="EYX78" s="1209">
        <f t="shared" si="96"/>
        <v>0</v>
      </c>
      <c r="EYY78" s="1209">
        <f t="shared" si="96"/>
        <v>0</v>
      </c>
      <c r="EYZ78" s="1209">
        <f t="shared" si="96"/>
        <v>0</v>
      </c>
      <c r="EZA78" s="1209">
        <f t="shared" si="96"/>
        <v>0</v>
      </c>
      <c r="EZB78" s="1209">
        <f t="shared" si="96"/>
        <v>0</v>
      </c>
      <c r="EZC78" s="1209">
        <f t="shared" si="96"/>
        <v>0</v>
      </c>
      <c r="EZD78" s="1209">
        <f t="shared" si="96"/>
        <v>0</v>
      </c>
      <c r="EZE78" s="1209">
        <f t="shared" si="96"/>
        <v>0</v>
      </c>
      <c r="EZF78" s="1209">
        <f t="shared" si="96"/>
        <v>0</v>
      </c>
      <c r="EZG78" s="1209">
        <f t="shared" si="96"/>
        <v>0</v>
      </c>
      <c r="EZH78" s="1209">
        <f t="shared" si="96"/>
        <v>0</v>
      </c>
      <c r="EZI78" s="1209">
        <f t="shared" si="96"/>
        <v>0</v>
      </c>
      <c r="EZJ78" s="1209">
        <f t="shared" si="96"/>
        <v>0</v>
      </c>
      <c r="EZK78" s="1209">
        <f t="shared" si="96"/>
        <v>0</v>
      </c>
      <c r="EZL78" s="1209">
        <f t="shared" si="96"/>
        <v>0</v>
      </c>
      <c r="EZM78" s="1209">
        <f t="shared" si="96"/>
        <v>0</v>
      </c>
      <c r="EZN78" s="1209">
        <f t="shared" si="96"/>
        <v>0</v>
      </c>
      <c r="EZO78" s="1209">
        <f t="shared" si="96"/>
        <v>0</v>
      </c>
      <c r="EZP78" s="1209">
        <f t="shared" si="96"/>
        <v>0</v>
      </c>
      <c r="EZQ78" s="1209">
        <f t="shared" si="96"/>
        <v>0</v>
      </c>
      <c r="EZR78" s="1209">
        <f t="shared" si="96"/>
        <v>0</v>
      </c>
      <c r="EZS78" s="1209">
        <f t="shared" si="96"/>
        <v>0</v>
      </c>
      <c r="EZT78" s="1209">
        <f t="shared" si="96"/>
        <v>0</v>
      </c>
      <c r="EZU78" s="1209">
        <f t="shared" si="96"/>
        <v>0</v>
      </c>
      <c r="EZV78" s="1209">
        <f t="shared" si="96"/>
        <v>0</v>
      </c>
      <c r="EZW78" s="1209">
        <f t="shared" si="96"/>
        <v>0</v>
      </c>
      <c r="EZX78" s="1209">
        <f t="shared" si="96"/>
        <v>0</v>
      </c>
      <c r="EZY78" s="1209">
        <f t="shared" si="96"/>
        <v>0</v>
      </c>
      <c r="EZZ78" s="1209">
        <f t="shared" si="96"/>
        <v>0</v>
      </c>
      <c r="FAA78" s="1209">
        <f t="shared" si="96"/>
        <v>0</v>
      </c>
      <c r="FAB78" s="1209">
        <f t="shared" si="96"/>
        <v>0</v>
      </c>
      <c r="FAC78" s="1209">
        <f t="shared" si="96"/>
        <v>0</v>
      </c>
      <c r="FAD78" s="1209">
        <f t="shared" si="96"/>
        <v>0</v>
      </c>
      <c r="FAE78" s="1209">
        <f t="shared" si="96"/>
        <v>0</v>
      </c>
      <c r="FAF78" s="1209">
        <f t="shared" si="96"/>
        <v>0</v>
      </c>
      <c r="FAG78" s="1209">
        <f t="shared" si="96"/>
        <v>0</v>
      </c>
      <c r="FAH78" s="1209">
        <f t="shared" si="96"/>
        <v>0</v>
      </c>
      <c r="FAI78" s="1209">
        <f t="shared" si="96"/>
        <v>0</v>
      </c>
      <c r="FAJ78" s="1209">
        <f t="shared" si="96"/>
        <v>0</v>
      </c>
      <c r="FAK78" s="1209">
        <f t="shared" si="96"/>
        <v>0</v>
      </c>
      <c r="FAL78" s="1209">
        <f t="shared" si="96"/>
        <v>0</v>
      </c>
      <c r="FAM78" s="1209">
        <f t="shared" si="96"/>
        <v>0</v>
      </c>
      <c r="FAN78" s="1209">
        <f t="shared" si="96"/>
        <v>0</v>
      </c>
      <c r="FAO78" s="1209">
        <f t="shared" si="96"/>
        <v>0</v>
      </c>
      <c r="FAP78" s="1209">
        <f t="shared" si="96"/>
        <v>0</v>
      </c>
      <c r="FAQ78" s="1209">
        <f t="shared" si="96"/>
        <v>0</v>
      </c>
      <c r="FAR78" s="1209">
        <f t="shared" ref="FAR78:FDC78" si="97">SUM(FAR76:FAR77)</f>
        <v>0</v>
      </c>
      <c r="FAS78" s="1209">
        <f t="shared" si="97"/>
        <v>0</v>
      </c>
      <c r="FAT78" s="1209">
        <f t="shared" si="97"/>
        <v>0</v>
      </c>
      <c r="FAU78" s="1209">
        <f t="shared" si="97"/>
        <v>0</v>
      </c>
      <c r="FAV78" s="1209">
        <f t="shared" si="97"/>
        <v>0</v>
      </c>
      <c r="FAW78" s="1209">
        <f t="shared" si="97"/>
        <v>0</v>
      </c>
      <c r="FAX78" s="1209">
        <f t="shared" si="97"/>
        <v>0</v>
      </c>
      <c r="FAY78" s="1209">
        <f t="shared" si="97"/>
        <v>0</v>
      </c>
      <c r="FAZ78" s="1209">
        <f t="shared" si="97"/>
        <v>0</v>
      </c>
      <c r="FBA78" s="1209">
        <f t="shared" si="97"/>
        <v>0</v>
      </c>
      <c r="FBB78" s="1209">
        <f t="shared" si="97"/>
        <v>0</v>
      </c>
      <c r="FBC78" s="1209">
        <f t="shared" si="97"/>
        <v>0</v>
      </c>
      <c r="FBD78" s="1209">
        <f t="shared" si="97"/>
        <v>0</v>
      </c>
      <c r="FBE78" s="1209">
        <f t="shared" si="97"/>
        <v>0</v>
      </c>
      <c r="FBF78" s="1209">
        <f t="shared" si="97"/>
        <v>0</v>
      </c>
      <c r="FBG78" s="1209">
        <f t="shared" si="97"/>
        <v>0</v>
      </c>
      <c r="FBH78" s="1209">
        <f t="shared" si="97"/>
        <v>0</v>
      </c>
      <c r="FBI78" s="1209">
        <f t="shared" si="97"/>
        <v>0</v>
      </c>
      <c r="FBJ78" s="1209">
        <f t="shared" si="97"/>
        <v>0</v>
      </c>
      <c r="FBK78" s="1209">
        <f t="shared" si="97"/>
        <v>0</v>
      </c>
      <c r="FBL78" s="1209">
        <f t="shared" si="97"/>
        <v>0</v>
      </c>
      <c r="FBM78" s="1209">
        <f t="shared" si="97"/>
        <v>0</v>
      </c>
      <c r="FBN78" s="1209">
        <f t="shared" si="97"/>
        <v>0</v>
      </c>
      <c r="FBO78" s="1209">
        <f t="shared" si="97"/>
        <v>0</v>
      </c>
      <c r="FBP78" s="1209">
        <f t="shared" si="97"/>
        <v>0</v>
      </c>
      <c r="FBQ78" s="1209">
        <f t="shared" si="97"/>
        <v>0</v>
      </c>
      <c r="FBR78" s="1209">
        <f t="shared" si="97"/>
        <v>0</v>
      </c>
      <c r="FBS78" s="1209">
        <f t="shared" si="97"/>
        <v>0</v>
      </c>
      <c r="FBT78" s="1209">
        <f t="shared" si="97"/>
        <v>0</v>
      </c>
      <c r="FBU78" s="1209">
        <f t="shared" si="97"/>
        <v>0</v>
      </c>
      <c r="FBV78" s="1209">
        <f t="shared" si="97"/>
        <v>0</v>
      </c>
      <c r="FBW78" s="1209">
        <f t="shared" si="97"/>
        <v>0</v>
      </c>
      <c r="FBX78" s="1209">
        <f t="shared" si="97"/>
        <v>0</v>
      </c>
      <c r="FBY78" s="1209">
        <f t="shared" si="97"/>
        <v>0</v>
      </c>
      <c r="FBZ78" s="1209">
        <f t="shared" si="97"/>
        <v>0</v>
      </c>
      <c r="FCA78" s="1209">
        <f t="shared" si="97"/>
        <v>0</v>
      </c>
      <c r="FCB78" s="1209">
        <f t="shared" si="97"/>
        <v>0</v>
      </c>
      <c r="FCC78" s="1209">
        <f t="shared" si="97"/>
        <v>0</v>
      </c>
      <c r="FCD78" s="1209">
        <f t="shared" si="97"/>
        <v>0</v>
      </c>
      <c r="FCE78" s="1209">
        <f t="shared" si="97"/>
        <v>0</v>
      </c>
      <c r="FCF78" s="1209">
        <f t="shared" si="97"/>
        <v>0</v>
      </c>
      <c r="FCG78" s="1209">
        <f t="shared" si="97"/>
        <v>0</v>
      </c>
      <c r="FCH78" s="1209">
        <f t="shared" si="97"/>
        <v>0</v>
      </c>
      <c r="FCI78" s="1209">
        <f t="shared" si="97"/>
        <v>0</v>
      </c>
      <c r="FCJ78" s="1209">
        <f t="shared" si="97"/>
        <v>0</v>
      </c>
      <c r="FCK78" s="1209">
        <f t="shared" si="97"/>
        <v>0</v>
      </c>
      <c r="FCL78" s="1209">
        <f t="shared" si="97"/>
        <v>0</v>
      </c>
      <c r="FCM78" s="1209">
        <f t="shared" si="97"/>
        <v>0</v>
      </c>
      <c r="FCN78" s="1209">
        <f t="shared" si="97"/>
        <v>0</v>
      </c>
      <c r="FCO78" s="1209">
        <f t="shared" si="97"/>
        <v>0</v>
      </c>
      <c r="FCP78" s="1209">
        <f t="shared" si="97"/>
        <v>0</v>
      </c>
      <c r="FCQ78" s="1209">
        <f t="shared" si="97"/>
        <v>0</v>
      </c>
      <c r="FCR78" s="1209">
        <f t="shared" si="97"/>
        <v>0</v>
      </c>
      <c r="FCS78" s="1209">
        <f t="shared" si="97"/>
        <v>0</v>
      </c>
      <c r="FCT78" s="1209">
        <f t="shared" si="97"/>
        <v>0</v>
      </c>
      <c r="FCU78" s="1209">
        <f t="shared" si="97"/>
        <v>0</v>
      </c>
      <c r="FCV78" s="1209">
        <f t="shared" si="97"/>
        <v>0</v>
      </c>
      <c r="FCW78" s="1209">
        <f t="shared" si="97"/>
        <v>0</v>
      </c>
      <c r="FCX78" s="1209">
        <f t="shared" si="97"/>
        <v>0</v>
      </c>
      <c r="FCY78" s="1209">
        <f t="shared" si="97"/>
        <v>0</v>
      </c>
      <c r="FCZ78" s="1209">
        <f t="shared" si="97"/>
        <v>0</v>
      </c>
      <c r="FDA78" s="1209">
        <f t="shared" si="97"/>
        <v>0</v>
      </c>
      <c r="FDB78" s="1209">
        <f t="shared" si="97"/>
        <v>0</v>
      </c>
      <c r="FDC78" s="1209">
        <f t="shared" si="97"/>
        <v>0</v>
      </c>
      <c r="FDD78" s="1209">
        <f t="shared" ref="FDD78:FFO78" si="98">SUM(FDD76:FDD77)</f>
        <v>0</v>
      </c>
      <c r="FDE78" s="1209">
        <f t="shared" si="98"/>
        <v>0</v>
      </c>
      <c r="FDF78" s="1209">
        <f t="shared" si="98"/>
        <v>0</v>
      </c>
      <c r="FDG78" s="1209">
        <f t="shared" si="98"/>
        <v>0</v>
      </c>
      <c r="FDH78" s="1209">
        <f t="shared" si="98"/>
        <v>0</v>
      </c>
      <c r="FDI78" s="1209">
        <f t="shared" si="98"/>
        <v>0</v>
      </c>
      <c r="FDJ78" s="1209">
        <f t="shared" si="98"/>
        <v>0</v>
      </c>
      <c r="FDK78" s="1209">
        <f t="shared" si="98"/>
        <v>0</v>
      </c>
      <c r="FDL78" s="1209">
        <f t="shared" si="98"/>
        <v>0</v>
      </c>
      <c r="FDM78" s="1209">
        <f t="shared" si="98"/>
        <v>0</v>
      </c>
      <c r="FDN78" s="1209">
        <f t="shared" si="98"/>
        <v>0</v>
      </c>
      <c r="FDO78" s="1209">
        <f t="shared" si="98"/>
        <v>0</v>
      </c>
      <c r="FDP78" s="1209">
        <f t="shared" si="98"/>
        <v>0</v>
      </c>
      <c r="FDQ78" s="1209">
        <f t="shared" si="98"/>
        <v>0</v>
      </c>
      <c r="FDR78" s="1209">
        <f t="shared" si="98"/>
        <v>0</v>
      </c>
      <c r="FDS78" s="1209">
        <f t="shared" si="98"/>
        <v>0</v>
      </c>
      <c r="FDT78" s="1209">
        <f t="shared" si="98"/>
        <v>0</v>
      </c>
      <c r="FDU78" s="1209">
        <f t="shared" si="98"/>
        <v>0</v>
      </c>
      <c r="FDV78" s="1209">
        <f t="shared" si="98"/>
        <v>0</v>
      </c>
      <c r="FDW78" s="1209">
        <f t="shared" si="98"/>
        <v>0</v>
      </c>
      <c r="FDX78" s="1209">
        <f t="shared" si="98"/>
        <v>0</v>
      </c>
      <c r="FDY78" s="1209">
        <f t="shared" si="98"/>
        <v>0</v>
      </c>
      <c r="FDZ78" s="1209">
        <f t="shared" si="98"/>
        <v>0</v>
      </c>
      <c r="FEA78" s="1209">
        <f t="shared" si="98"/>
        <v>0</v>
      </c>
      <c r="FEB78" s="1209">
        <f t="shared" si="98"/>
        <v>0</v>
      </c>
      <c r="FEC78" s="1209">
        <f t="shared" si="98"/>
        <v>0</v>
      </c>
      <c r="FED78" s="1209">
        <f t="shared" si="98"/>
        <v>0</v>
      </c>
      <c r="FEE78" s="1209">
        <f t="shared" si="98"/>
        <v>0</v>
      </c>
      <c r="FEF78" s="1209">
        <f t="shared" si="98"/>
        <v>0</v>
      </c>
      <c r="FEG78" s="1209">
        <f t="shared" si="98"/>
        <v>0</v>
      </c>
      <c r="FEH78" s="1209">
        <f t="shared" si="98"/>
        <v>0</v>
      </c>
      <c r="FEI78" s="1209">
        <f t="shared" si="98"/>
        <v>0</v>
      </c>
      <c r="FEJ78" s="1209">
        <f t="shared" si="98"/>
        <v>0</v>
      </c>
      <c r="FEK78" s="1209">
        <f t="shared" si="98"/>
        <v>0</v>
      </c>
      <c r="FEL78" s="1209">
        <f t="shared" si="98"/>
        <v>0</v>
      </c>
      <c r="FEM78" s="1209">
        <f t="shared" si="98"/>
        <v>0</v>
      </c>
      <c r="FEN78" s="1209">
        <f t="shared" si="98"/>
        <v>0</v>
      </c>
      <c r="FEO78" s="1209">
        <f t="shared" si="98"/>
        <v>0</v>
      </c>
      <c r="FEP78" s="1209">
        <f t="shared" si="98"/>
        <v>0</v>
      </c>
      <c r="FEQ78" s="1209">
        <f t="shared" si="98"/>
        <v>0</v>
      </c>
      <c r="FER78" s="1209">
        <f t="shared" si="98"/>
        <v>0</v>
      </c>
      <c r="FES78" s="1209">
        <f t="shared" si="98"/>
        <v>0</v>
      </c>
      <c r="FET78" s="1209">
        <f t="shared" si="98"/>
        <v>0</v>
      </c>
      <c r="FEU78" s="1209">
        <f t="shared" si="98"/>
        <v>0</v>
      </c>
      <c r="FEV78" s="1209">
        <f t="shared" si="98"/>
        <v>0</v>
      </c>
      <c r="FEW78" s="1209">
        <f t="shared" si="98"/>
        <v>0</v>
      </c>
      <c r="FEX78" s="1209">
        <f t="shared" si="98"/>
        <v>0</v>
      </c>
      <c r="FEY78" s="1209">
        <f t="shared" si="98"/>
        <v>0</v>
      </c>
      <c r="FEZ78" s="1209">
        <f t="shared" si="98"/>
        <v>0</v>
      </c>
      <c r="FFA78" s="1209">
        <f t="shared" si="98"/>
        <v>0</v>
      </c>
      <c r="FFB78" s="1209">
        <f t="shared" si="98"/>
        <v>0</v>
      </c>
      <c r="FFC78" s="1209">
        <f t="shared" si="98"/>
        <v>0</v>
      </c>
      <c r="FFD78" s="1209">
        <f t="shared" si="98"/>
        <v>0</v>
      </c>
      <c r="FFE78" s="1209">
        <f t="shared" si="98"/>
        <v>0</v>
      </c>
      <c r="FFF78" s="1209">
        <f t="shared" si="98"/>
        <v>0</v>
      </c>
      <c r="FFG78" s="1209">
        <f t="shared" si="98"/>
        <v>0</v>
      </c>
      <c r="FFH78" s="1209">
        <f t="shared" si="98"/>
        <v>0</v>
      </c>
      <c r="FFI78" s="1209">
        <f t="shared" si="98"/>
        <v>0</v>
      </c>
      <c r="FFJ78" s="1209">
        <f t="shared" si="98"/>
        <v>0</v>
      </c>
      <c r="FFK78" s="1209">
        <f t="shared" si="98"/>
        <v>0</v>
      </c>
      <c r="FFL78" s="1209">
        <f t="shared" si="98"/>
        <v>0</v>
      </c>
      <c r="FFM78" s="1209">
        <f t="shared" si="98"/>
        <v>0</v>
      </c>
      <c r="FFN78" s="1209">
        <f t="shared" si="98"/>
        <v>0</v>
      </c>
      <c r="FFO78" s="1209">
        <f t="shared" si="98"/>
        <v>0</v>
      </c>
      <c r="FFP78" s="1209">
        <f t="shared" ref="FFP78:FIA78" si="99">SUM(FFP76:FFP77)</f>
        <v>0</v>
      </c>
      <c r="FFQ78" s="1209">
        <f t="shared" si="99"/>
        <v>0</v>
      </c>
      <c r="FFR78" s="1209">
        <f t="shared" si="99"/>
        <v>0</v>
      </c>
      <c r="FFS78" s="1209">
        <f t="shared" si="99"/>
        <v>0</v>
      </c>
      <c r="FFT78" s="1209">
        <f t="shared" si="99"/>
        <v>0</v>
      </c>
      <c r="FFU78" s="1209">
        <f t="shared" si="99"/>
        <v>0</v>
      </c>
      <c r="FFV78" s="1209">
        <f t="shared" si="99"/>
        <v>0</v>
      </c>
      <c r="FFW78" s="1209">
        <f t="shared" si="99"/>
        <v>0</v>
      </c>
      <c r="FFX78" s="1209">
        <f t="shared" si="99"/>
        <v>0</v>
      </c>
      <c r="FFY78" s="1209">
        <f t="shared" si="99"/>
        <v>0</v>
      </c>
      <c r="FFZ78" s="1209">
        <f t="shared" si="99"/>
        <v>0</v>
      </c>
      <c r="FGA78" s="1209">
        <f t="shared" si="99"/>
        <v>0</v>
      </c>
      <c r="FGB78" s="1209">
        <f t="shared" si="99"/>
        <v>0</v>
      </c>
      <c r="FGC78" s="1209">
        <f t="shared" si="99"/>
        <v>0</v>
      </c>
      <c r="FGD78" s="1209">
        <f t="shared" si="99"/>
        <v>0</v>
      </c>
      <c r="FGE78" s="1209">
        <f t="shared" si="99"/>
        <v>0</v>
      </c>
      <c r="FGF78" s="1209">
        <f t="shared" si="99"/>
        <v>0</v>
      </c>
      <c r="FGG78" s="1209">
        <f t="shared" si="99"/>
        <v>0</v>
      </c>
      <c r="FGH78" s="1209">
        <f t="shared" si="99"/>
        <v>0</v>
      </c>
      <c r="FGI78" s="1209">
        <f t="shared" si="99"/>
        <v>0</v>
      </c>
      <c r="FGJ78" s="1209">
        <f t="shared" si="99"/>
        <v>0</v>
      </c>
      <c r="FGK78" s="1209">
        <f t="shared" si="99"/>
        <v>0</v>
      </c>
      <c r="FGL78" s="1209">
        <f t="shared" si="99"/>
        <v>0</v>
      </c>
      <c r="FGM78" s="1209">
        <f t="shared" si="99"/>
        <v>0</v>
      </c>
      <c r="FGN78" s="1209">
        <f t="shared" si="99"/>
        <v>0</v>
      </c>
      <c r="FGO78" s="1209">
        <f t="shared" si="99"/>
        <v>0</v>
      </c>
      <c r="FGP78" s="1209">
        <f t="shared" si="99"/>
        <v>0</v>
      </c>
      <c r="FGQ78" s="1209">
        <f t="shared" si="99"/>
        <v>0</v>
      </c>
      <c r="FGR78" s="1209">
        <f t="shared" si="99"/>
        <v>0</v>
      </c>
      <c r="FGS78" s="1209">
        <f t="shared" si="99"/>
        <v>0</v>
      </c>
      <c r="FGT78" s="1209">
        <f t="shared" si="99"/>
        <v>0</v>
      </c>
      <c r="FGU78" s="1209">
        <f t="shared" si="99"/>
        <v>0</v>
      </c>
      <c r="FGV78" s="1209">
        <f t="shared" si="99"/>
        <v>0</v>
      </c>
      <c r="FGW78" s="1209">
        <f t="shared" si="99"/>
        <v>0</v>
      </c>
      <c r="FGX78" s="1209">
        <f t="shared" si="99"/>
        <v>0</v>
      </c>
      <c r="FGY78" s="1209">
        <f t="shared" si="99"/>
        <v>0</v>
      </c>
      <c r="FGZ78" s="1209">
        <f t="shared" si="99"/>
        <v>0</v>
      </c>
      <c r="FHA78" s="1209">
        <f t="shared" si="99"/>
        <v>0</v>
      </c>
      <c r="FHB78" s="1209">
        <f t="shared" si="99"/>
        <v>0</v>
      </c>
      <c r="FHC78" s="1209">
        <f t="shared" si="99"/>
        <v>0</v>
      </c>
      <c r="FHD78" s="1209">
        <f t="shared" si="99"/>
        <v>0</v>
      </c>
      <c r="FHE78" s="1209">
        <f t="shared" si="99"/>
        <v>0</v>
      </c>
      <c r="FHF78" s="1209">
        <f t="shared" si="99"/>
        <v>0</v>
      </c>
      <c r="FHG78" s="1209">
        <f t="shared" si="99"/>
        <v>0</v>
      </c>
      <c r="FHH78" s="1209">
        <f t="shared" si="99"/>
        <v>0</v>
      </c>
      <c r="FHI78" s="1209">
        <f t="shared" si="99"/>
        <v>0</v>
      </c>
      <c r="FHJ78" s="1209">
        <f t="shared" si="99"/>
        <v>0</v>
      </c>
      <c r="FHK78" s="1209">
        <f t="shared" si="99"/>
        <v>0</v>
      </c>
      <c r="FHL78" s="1209">
        <f t="shared" si="99"/>
        <v>0</v>
      </c>
      <c r="FHM78" s="1209">
        <f t="shared" si="99"/>
        <v>0</v>
      </c>
      <c r="FHN78" s="1209">
        <f t="shared" si="99"/>
        <v>0</v>
      </c>
      <c r="FHO78" s="1209">
        <f t="shared" si="99"/>
        <v>0</v>
      </c>
      <c r="FHP78" s="1209">
        <f t="shared" si="99"/>
        <v>0</v>
      </c>
      <c r="FHQ78" s="1209">
        <f t="shared" si="99"/>
        <v>0</v>
      </c>
      <c r="FHR78" s="1209">
        <f t="shared" si="99"/>
        <v>0</v>
      </c>
      <c r="FHS78" s="1209">
        <f t="shared" si="99"/>
        <v>0</v>
      </c>
      <c r="FHT78" s="1209">
        <f t="shared" si="99"/>
        <v>0</v>
      </c>
      <c r="FHU78" s="1209">
        <f t="shared" si="99"/>
        <v>0</v>
      </c>
      <c r="FHV78" s="1209">
        <f t="shared" si="99"/>
        <v>0</v>
      </c>
      <c r="FHW78" s="1209">
        <f t="shared" si="99"/>
        <v>0</v>
      </c>
      <c r="FHX78" s="1209">
        <f t="shared" si="99"/>
        <v>0</v>
      </c>
      <c r="FHY78" s="1209">
        <f t="shared" si="99"/>
        <v>0</v>
      </c>
      <c r="FHZ78" s="1209">
        <f t="shared" si="99"/>
        <v>0</v>
      </c>
      <c r="FIA78" s="1209">
        <f t="shared" si="99"/>
        <v>0</v>
      </c>
      <c r="FIB78" s="1209">
        <f t="shared" ref="FIB78:FKM78" si="100">SUM(FIB76:FIB77)</f>
        <v>0</v>
      </c>
      <c r="FIC78" s="1209">
        <f t="shared" si="100"/>
        <v>0</v>
      </c>
      <c r="FID78" s="1209">
        <f t="shared" si="100"/>
        <v>0</v>
      </c>
      <c r="FIE78" s="1209">
        <f t="shared" si="100"/>
        <v>0</v>
      </c>
      <c r="FIF78" s="1209">
        <f t="shared" si="100"/>
        <v>0</v>
      </c>
      <c r="FIG78" s="1209">
        <f t="shared" si="100"/>
        <v>0</v>
      </c>
      <c r="FIH78" s="1209">
        <f t="shared" si="100"/>
        <v>0</v>
      </c>
      <c r="FII78" s="1209">
        <f t="shared" si="100"/>
        <v>0</v>
      </c>
      <c r="FIJ78" s="1209">
        <f t="shared" si="100"/>
        <v>0</v>
      </c>
      <c r="FIK78" s="1209">
        <f t="shared" si="100"/>
        <v>0</v>
      </c>
      <c r="FIL78" s="1209">
        <f t="shared" si="100"/>
        <v>0</v>
      </c>
      <c r="FIM78" s="1209">
        <f t="shared" si="100"/>
        <v>0</v>
      </c>
      <c r="FIN78" s="1209">
        <f t="shared" si="100"/>
        <v>0</v>
      </c>
      <c r="FIO78" s="1209">
        <f t="shared" si="100"/>
        <v>0</v>
      </c>
      <c r="FIP78" s="1209">
        <f t="shared" si="100"/>
        <v>0</v>
      </c>
      <c r="FIQ78" s="1209">
        <f t="shared" si="100"/>
        <v>0</v>
      </c>
      <c r="FIR78" s="1209">
        <f t="shared" si="100"/>
        <v>0</v>
      </c>
      <c r="FIS78" s="1209">
        <f t="shared" si="100"/>
        <v>0</v>
      </c>
      <c r="FIT78" s="1209">
        <f t="shared" si="100"/>
        <v>0</v>
      </c>
      <c r="FIU78" s="1209">
        <f t="shared" si="100"/>
        <v>0</v>
      </c>
      <c r="FIV78" s="1209">
        <f t="shared" si="100"/>
        <v>0</v>
      </c>
      <c r="FIW78" s="1209">
        <f t="shared" si="100"/>
        <v>0</v>
      </c>
      <c r="FIX78" s="1209">
        <f t="shared" si="100"/>
        <v>0</v>
      </c>
      <c r="FIY78" s="1209">
        <f t="shared" si="100"/>
        <v>0</v>
      </c>
      <c r="FIZ78" s="1209">
        <f t="shared" si="100"/>
        <v>0</v>
      </c>
      <c r="FJA78" s="1209">
        <f t="shared" si="100"/>
        <v>0</v>
      </c>
      <c r="FJB78" s="1209">
        <f t="shared" si="100"/>
        <v>0</v>
      </c>
      <c r="FJC78" s="1209">
        <f t="shared" si="100"/>
        <v>0</v>
      </c>
      <c r="FJD78" s="1209">
        <f t="shared" si="100"/>
        <v>0</v>
      </c>
      <c r="FJE78" s="1209">
        <f t="shared" si="100"/>
        <v>0</v>
      </c>
      <c r="FJF78" s="1209">
        <f t="shared" si="100"/>
        <v>0</v>
      </c>
      <c r="FJG78" s="1209">
        <f t="shared" si="100"/>
        <v>0</v>
      </c>
      <c r="FJH78" s="1209">
        <f t="shared" si="100"/>
        <v>0</v>
      </c>
      <c r="FJI78" s="1209">
        <f t="shared" si="100"/>
        <v>0</v>
      </c>
      <c r="FJJ78" s="1209">
        <f t="shared" si="100"/>
        <v>0</v>
      </c>
      <c r="FJK78" s="1209">
        <f t="shared" si="100"/>
        <v>0</v>
      </c>
      <c r="FJL78" s="1209">
        <f t="shared" si="100"/>
        <v>0</v>
      </c>
      <c r="FJM78" s="1209">
        <f t="shared" si="100"/>
        <v>0</v>
      </c>
      <c r="FJN78" s="1209">
        <f t="shared" si="100"/>
        <v>0</v>
      </c>
      <c r="FJO78" s="1209">
        <f t="shared" si="100"/>
        <v>0</v>
      </c>
      <c r="FJP78" s="1209">
        <f t="shared" si="100"/>
        <v>0</v>
      </c>
      <c r="FJQ78" s="1209">
        <f t="shared" si="100"/>
        <v>0</v>
      </c>
      <c r="FJR78" s="1209">
        <f t="shared" si="100"/>
        <v>0</v>
      </c>
      <c r="FJS78" s="1209">
        <f t="shared" si="100"/>
        <v>0</v>
      </c>
      <c r="FJT78" s="1209">
        <f t="shared" si="100"/>
        <v>0</v>
      </c>
      <c r="FJU78" s="1209">
        <f t="shared" si="100"/>
        <v>0</v>
      </c>
      <c r="FJV78" s="1209">
        <f t="shared" si="100"/>
        <v>0</v>
      </c>
      <c r="FJW78" s="1209">
        <f t="shared" si="100"/>
        <v>0</v>
      </c>
      <c r="FJX78" s="1209">
        <f t="shared" si="100"/>
        <v>0</v>
      </c>
      <c r="FJY78" s="1209">
        <f t="shared" si="100"/>
        <v>0</v>
      </c>
      <c r="FJZ78" s="1209">
        <f t="shared" si="100"/>
        <v>0</v>
      </c>
      <c r="FKA78" s="1209">
        <f t="shared" si="100"/>
        <v>0</v>
      </c>
      <c r="FKB78" s="1209">
        <f t="shared" si="100"/>
        <v>0</v>
      </c>
      <c r="FKC78" s="1209">
        <f t="shared" si="100"/>
        <v>0</v>
      </c>
      <c r="FKD78" s="1209">
        <f t="shared" si="100"/>
        <v>0</v>
      </c>
      <c r="FKE78" s="1209">
        <f t="shared" si="100"/>
        <v>0</v>
      </c>
      <c r="FKF78" s="1209">
        <f t="shared" si="100"/>
        <v>0</v>
      </c>
      <c r="FKG78" s="1209">
        <f t="shared" si="100"/>
        <v>0</v>
      </c>
      <c r="FKH78" s="1209">
        <f t="shared" si="100"/>
        <v>0</v>
      </c>
      <c r="FKI78" s="1209">
        <f t="shared" si="100"/>
        <v>0</v>
      </c>
      <c r="FKJ78" s="1209">
        <f t="shared" si="100"/>
        <v>0</v>
      </c>
      <c r="FKK78" s="1209">
        <f t="shared" si="100"/>
        <v>0</v>
      </c>
      <c r="FKL78" s="1209">
        <f t="shared" si="100"/>
        <v>0</v>
      </c>
      <c r="FKM78" s="1209">
        <f t="shared" si="100"/>
        <v>0</v>
      </c>
      <c r="FKN78" s="1209">
        <f t="shared" ref="FKN78:FMY78" si="101">SUM(FKN76:FKN77)</f>
        <v>0</v>
      </c>
      <c r="FKO78" s="1209">
        <f t="shared" si="101"/>
        <v>0</v>
      </c>
      <c r="FKP78" s="1209">
        <f t="shared" si="101"/>
        <v>0</v>
      </c>
      <c r="FKQ78" s="1209">
        <f t="shared" si="101"/>
        <v>0</v>
      </c>
      <c r="FKR78" s="1209">
        <f t="shared" si="101"/>
        <v>0</v>
      </c>
      <c r="FKS78" s="1209">
        <f t="shared" si="101"/>
        <v>0</v>
      </c>
      <c r="FKT78" s="1209">
        <f t="shared" si="101"/>
        <v>0</v>
      </c>
      <c r="FKU78" s="1209">
        <f t="shared" si="101"/>
        <v>0</v>
      </c>
      <c r="FKV78" s="1209">
        <f t="shared" si="101"/>
        <v>0</v>
      </c>
      <c r="FKW78" s="1209">
        <f t="shared" si="101"/>
        <v>0</v>
      </c>
      <c r="FKX78" s="1209">
        <f t="shared" si="101"/>
        <v>0</v>
      </c>
      <c r="FKY78" s="1209">
        <f t="shared" si="101"/>
        <v>0</v>
      </c>
      <c r="FKZ78" s="1209">
        <f t="shared" si="101"/>
        <v>0</v>
      </c>
      <c r="FLA78" s="1209">
        <f t="shared" si="101"/>
        <v>0</v>
      </c>
      <c r="FLB78" s="1209">
        <f t="shared" si="101"/>
        <v>0</v>
      </c>
      <c r="FLC78" s="1209">
        <f t="shared" si="101"/>
        <v>0</v>
      </c>
      <c r="FLD78" s="1209">
        <f t="shared" si="101"/>
        <v>0</v>
      </c>
      <c r="FLE78" s="1209">
        <f t="shared" si="101"/>
        <v>0</v>
      </c>
      <c r="FLF78" s="1209">
        <f t="shared" si="101"/>
        <v>0</v>
      </c>
      <c r="FLG78" s="1209">
        <f t="shared" si="101"/>
        <v>0</v>
      </c>
      <c r="FLH78" s="1209">
        <f t="shared" si="101"/>
        <v>0</v>
      </c>
      <c r="FLI78" s="1209">
        <f t="shared" si="101"/>
        <v>0</v>
      </c>
      <c r="FLJ78" s="1209">
        <f t="shared" si="101"/>
        <v>0</v>
      </c>
      <c r="FLK78" s="1209">
        <f t="shared" si="101"/>
        <v>0</v>
      </c>
      <c r="FLL78" s="1209">
        <f t="shared" si="101"/>
        <v>0</v>
      </c>
      <c r="FLM78" s="1209">
        <f t="shared" si="101"/>
        <v>0</v>
      </c>
      <c r="FLN78" s="1209">
        <f t="shared" si="101"/>
        <v>0</v>
      </c>
      <c r="FLO78" s="1209">
        <f t="shared" si="101"/>
        <v>0</v>
      </c>
      <c r="FLP78" s="1209">
        <f t="shared" si="101"/>
        <v>0</v>
      </c>
      <c r="FLQ78" s="1209">
        <f t="shared" si="101"/>
        <v>0</v>
      </c>
      <c r="FLR78" s="1209">
        <f t="shared" si="101"/>
        <v>0</v>
      </c>
      <c r="FLS78" s="1209">
        <f t="shared" si="101"/>
        <v>0</v>
      </c>
      <c r="FLT78" s="1209">
        <f t="shared" si="101"/>
        <v>0</v>
      </c>
      <c r="FLU78" s="1209">
        <f t="shared" si="101"/>
        <v>0</v>
      </c>
      <c r="FLV78" s="1209">
        <f t="shared" si="101"/>
        <v>0</v>
      </c>
      <c r="FLW78" s="1209">
        <f t="shared" si="101"/>
        <v>0</v>
      </c>
      <c r="FLX78" s="1209">
        <f t="shared" si="101"/>
        <v>0</v>
      </c>
      <c r="FLY78" s="1209">
        <f t="shared" si="101"/>
        <v>0</v>
      </c>
      <c r="FLZ78" s="1209">
        <f t="shared" si="101"/>
        <v>0</v>
      </c>
      <c r="FMA78" s="1209">
        <f t="shared" si="101"/>
        <v>0</v>
      </c>
      <c r="FMB78" s="1209">
        <f t="shared" si="101"/>
        <v>0</v>
      </c>
      <c r="FMC78" s="1209">
        <f t="shared" si="101"/>
        <v>0</v>
      </c>
      <c r="FMD78" s="1209">
        <f t="shared" si="101"/>
        <v>0</v>
      </c>
      <c r="FME78" s="1209">
        <f t="shared" si="101"/>
        <v>0</v>
      </c>
      <c r="FMF78" s="1209">
        <f t="shared" si="101"/>
        <v>0</v>
      </c>
      <c r="FMG78" s="1209">
        <f t="shared" si="101"/>
        <v>0</v>
      </c>
      <c r="FMH78" s="1209">
        <f t="shared" si="101"/>
        <v>0</v>
      </c>
      <c r="FMI78" s="1209">
        <f t="shared" si="101"/>
        <v>0</v>
      </c>
      <c r="FMJ78" s="1209">
        <f t="shared" si="101"/>
        <v>0</v>
      </c>
      <c r="FMK78" s="1209">
        <f t="shared" si="101"/>
        <v>0</v>
      </c>
      <c r="FML78" s="1209">
        <f t="shared" si="101"/>
        <v>0</v>
      </c>
      <c r="FMM78" s="1209">
        <f t="shared" si="101"/>
        <v>0</v>
      </c>
      <c r="FMN78" s="1209">
        <f t="shared" si="101"/>
        <v>0</v>
      </c>
      <c r="FMO78" s="1209">
        <f t="shared" si="101"/>
        <v>0</v>
      </c>
      <c r="FMP78" s="1209">
        <f t="shared" si="101"/>
        <v>0</v>
      </c>
      <c r="FMQ78" s="1209">
        <f t="shared" si="101"/>
        <v>0</v>
      </c>
      <c r="FMR78" s="1209">
        <f t="shared" si="101"/>
        <v>0</v>
      </c>
      <c r="FMS78" s="1209">
        <f t="shared" si="101"/>
        <v>0</v>
      </c>
      <c r="FMT78" s="1209">
        <f t="shared" si="101"/>
        <v>0</v>
      </c>
      <c r="FMU78" s="1209">
        <f t="shared" si="101"/>
        <v>0</v>
      </c>
      <c r="FMV78" s="1209">
        <f t="shared" si="101"/>
        <v>0</v>
      </c>
      <c r="FMW78" s="1209">
        <f t="shared" si="101"/>
        <v>0</v>
      </c>
      <c r="FMX78" s="1209">
        <f t="shared" si="101"/>
        <v>0</v>
      </c>
      <c r="FMY78" s="1209">
        <f t="shared" si="101"/>
        <v>0</v>
      </c>
      <c r="FMZ78" s="1209">
        <f t="shared" ref="FMZ78:FPK78" si="102">SUM(FMZ76:FMZ77)</f>
        <v>0</v>
      </c>
      <c r="FNA78" s="1209">
        <f t="shared" si="102"/>
        <v>0</v>
      </c>
      <c r="FNB78" s="1209">
        <f t="shared" si="102"/>
        <v>0</v>
      </c>
      <c r="FNC78" s="1209">
        <f t="shared" si="102"/>
        <v>0</v>
      </c>
      <c r="FND78" s="1209">
        <f t="shared" si="102"/>
        <v>0</v>
      </c>
      <c r="FNE78" s="1209">
        <f t="shared" si="102"/>
        <v>0</v>
      </c>
      <c r="FNF78" s="1209">
        <f t="shared" si="102"/>
        <v>0</v>
      </c>
      <c r="FNG78" s="1209">
        <f t="shared" si="102"/>
        <v>0</v>
      </c>
      <c r="FNH78" s="1209">
        <f t="shared" si="102"/>
        <v>0</v>
      </c>
      <c r="FNI78" s="1209">
        <f t="shared" si="102"/>
        <v>0</v>
      </c>
      <c r="FNJ78" s="1209">
        <f t="shared" si="102"/>
        <v>0</v>
      </c>
      <c r="FNK78" s="1209">
        <f t="shared" si="102"/>
        <v>0</v>
      </c>
      <c r="FNL78" s="1209">
        <f t="shared" si="102"/>
        <v>0</v>
      </c>
      <c r="FNM78" s="1209">
        <f t="shared" si="102"/>
        <v>0</v>
      </c>
      <c r="FNN78" s="1209">
        <f t="shared" si="102"/>
        <v>0</v>
      </c>
      <c r="FNO78" s="1209">
        <f t="shared" si="102"/>
        <v>0</v>
      </c>
      <c r="FNP78" s="1209">
        <f t="shared" si="102"/>
        <v>0</v>
      </c>
      <c r="FNQ78" s="1209">
        <f t="shared" si="102"/>
        <v>0</v>
      </c>
      <c r="FNR78" s="1209">
        <f t="shared" si="102"/>
        <v>0</v>
      </c>
      <c r="FNS78" s="1209">
        <f t="shared" si="102"/>
        <v>0</v>
      </c>
      <c r="FNT78" s="1209">
        <f t="shared" si="102"/>
        <v>0</v>
      </c>
      <c r="FNU78" s="1209">
        <f t="shared" si="102"/>
        <v>0</v>
      </c>
      <c r="FNV78" s="1209">
        <f t="shared" si="102"/>
        <v>0</v>
      </c>
      <c r="FNW78" s="1209">
        <f t="shared" si="102"/>
        <v>0</v>
      </c>
      <c r="FNX78" s="1209">
        <f t="shared" si="102"/>
        <v>0</v>
      </c>
      <c r="FNY78" s="1209">
        <f t="shared" si="102"/>
        <v>0</v>
      </c>
      <c r="FNZ78" s="1209">
        <f t="shared" si="102"/>
        <v>0</v>
      </c>
      <c r="FOA78" s="1209">
        <f t="shared" si="102"/>
        <v>0</v>
      </c>
      <c r="FOB78" s="1209">
        <f t="shared" si="102"/>
        <v>0</v>
      </c>
      <c r="FOC78" s="1209">
        <f t="shared" si="102"/>
        <v>0</v>
      </c>
      <c r="FOD78" s="1209">
        <f t="shared" si="102"/>
        <v>0</v>
      </c>
      <c r="FOE78" s="1209">
        <f t="shared" si="102"/>
        <v>0</v>
      </c>
      <c r="FOF78" s="1209">
        <f t="shared" si="102"/>
        <v>0</v>
      </c>
      <c r="FOG78" s="1209">
        <f t="shared" si="102"/>
        <v>0</v>
      </c>
      <c r="FOH78" s="1209">
        <f t="shared" si="102"/>
        <v>0</v>
      </c>
      <c r="FOI78" s="1209">
        <f t="shared" si="102"/>
        <v>0</v>
      </c>
      <c r="FOJ78" s="1209">
        <f t="shared" si="102"/>
        <v>0</v>
      </c>
      <c r="FOK78" s="1209">
        <f t="shared" si="102"/>
        <v>0</v>
      </c>
      <c r="FOL78" s="1209">
        <f t="shared" si="102"/>
        <v>0</v>
      </c>
      <c r="FOM78" s="1209">
        <f t="shared" si="102"/>
        <v>0</v>
      </c>
      <c r="FON78" s="1209">
        <f t="shared" si="102"/>
        <v>0</v>
      </c>
      <c r="FOO78" s="1209">
        <f t="shared" si="102"/>
        <v>0</v>
      </c>
      <c r="FOP78" s="1209">
        <f t="shared" si="102"/>
        <v>0</v>
      </c>
      <c r="FOQ78" s="1209">
        <f t="shared" si="102"/>
        <v>0</v>
      </c>
      <c r="FOR78" s="1209">
        <f t="shared" si="102"/>
        <v>0</v>
      </c>
      <c r="FOS78" s="1209">
        <f t="shared" si="102"/>
        <v>0</v>
      </c>
      <c r="FOT78" s="1209">
        <f t="shared" si="102"/>
        <v>0</v>
      </c>
      <c r="FOU78" s="1209">
        <f t="shared" si="102"/>
        <v>0</v>
      </c>
      <c r="FOV78" s="1209">
        <f t="shared" si="102"/>
        <v>0</v>
      </c>
      <c r="FOW78" s="1209">
        <f t="shared" si="102"/>
        <v>0</v>
      </c>
      <c r="FOX78" s="1209">
        <f t="shared" si="102"/>
        <v>0</v>
      </c>
      <c r="FOY78" s="1209">
        <f t="shared" si="102"/>
        <v>0</v>
      </c>
      <c r="FOZ78" s="1209">
        <f t="shared" si="102"/>
        <v>0</v>
      </c>
      <c r="FPA78" s="1209">
        <f t="shared" si="102"/>
        <v>0</v>
      </c>
      <c r="FPB78" s="1209">
        <f t="shared" si="102"/>
        <v>0</v>
      </c>
      <c r="FPC78" s="1209">
        <f t="shared" si="102"/>
        <v>0</v>
      </c>
      <c r="FPD78" s="1209">
        <f t="shared" si="102"/>
        <v>0</v>
      </c>
      <c r="FPE78" s="1209">
        <f t="shared" si="102"/>
        <v>0</v>
      </c>
      <c r="FPF78" s="1209">
        <f t="shared" si="102"/>
        <v>0</v>
      </c>
      <c r="FPG78" s="1209">
        <f t="shared" si="102"/>
        <v>0</v>
      </c>
      <c r="FPH78" s="1209">
        <f t="shared" si="102"/>
        <v>0</v>
      </c>
      <c r="FPI78" s="1209">
        <f t="shared" si="102"/>
        <v>0</v>
      </c>
      <c r="FPJ78" s="1209">
        <f t="shared" si="102"/>
        <v>0</v>
      </c>
      <c r="FPK78" s="1209">
        <f t="shared" si="102"/>
        <v>0</v>
      </c>
      <c r="FPL78" s="1209">
        <f t="shared" ref="FPL78:FRW78" si="103">SUM(FPL76:FPL77)</f>
        <v>0</v>
      </c>
      <c r="FPM78" s="1209">
        <f t="shared" si="103"/>
        <v>0</v>
      </c>
      <c r="FPN78" s="1209">
        <f t="shared" si="103"/>
        <v>0</v>
      </c>
      <c r="FPO78" s="1209">
        <f t="shared" si="103"/>
        <v>0</v>
      </c>
      <c r="FPP78" s="1209">
        <f t="shared" si="103"/>
        <v>0</v>
      </c>
      <c r="FPQ78" s="1209">
        <f t="shared" si="103"/>
        <v>0</v>
      </c>
      <c r="FPR78" s="1209">
        <f t="shared" si="103"/>
        <v>0</v>
      </c>
      <c r="FPS78" s="1209">
        <f t="shared" si="103"/>
        <v>0</v>
      </c>
      <c r="FPT78" s="1209">
        <f t="shared" si="103"/>
        <v>0</v>
      </c>
      <c r="FPU78" s="1209">
        <f t="shared" si="103"/>
        <v>0</v>
      </c>
      <c r="FPV78" s="1209">
        <f t="shared" si="103"/>
        <v>0</v>
      </c>
      <c r="FPW78" s="1209">
        <f t="shared" si="103"/>
        <v>0</v>
      </c>
      <c r="FPX78" s="1209">
        <f t="shared" si="103"/>
        <v>0</v>
      </c>
      <c r="FPY78" s="1209">
        <f t="shared" si="103"/>
        <v>0</v>
      </c>
      <c r="FPZ78" s="1209">
        <f t="shared" si="103"/>
        <v>0</v>
      </c>
      <c r="FQA78" s="1209">
        <f t="shared" si="103"/>
        <v>0</v>
      </c>
      <c r="FQB78" s="1209">
        <f t="shared" si="103"/>
        <v>0</v>
      </c>
      <c r="FQC78" s="1209">
        <f t="shared" si="103"/>
        <v>0</v>
      </c>
      <c r="FQD78" s="1209">
        <f t="shared" si="103"/>
        <v>0</v>
      </c>
      <c r="FQE78" s="1209">
        <f t="shared" si="103"/>
        <v>0</v>
      </c>
      <c r="FQF78" s="1209">
        <f t="shared" si="103"/>
        <v>0</v>
      </c>
      <c r="FQG78" s="1209">
        <f t="shared" si="103"/>
        <v>0</v>
      </c>
      <c r="FQH78" s="1209">
        <f t="shared" si="103"/>
        <v>0</v>
      </c>
      <c r="FQI78" s="1209">
        <f t="shared" si="103"/>
        <v>0</v>
      </c>
      <c r="FQJ78" s="1209">
        <f t="shared" si="103"/>
        <v>0</v>
      </c>
      <c r="FQK78" s="1209">
        <f t="shared" si="103"/>
        <v>0</v>
      </c>
      <c r="FQL78" s="1209">
        <f t="shared" si="103"/>
        <v>0</v>
      </c>
      <c r="FQM78" s="1209">
        <f t="shared" si="103"/>
        <v>0</v>
      </c>
      <c r="FQN78" s="1209">
        <f t="shared" si="103"/>
        <v>0</v>
      </c>
      <c r="FQO78" s="1209">
        <f t="shared" si="103"/>
        <v>0</v>
      </c>
      <c r="FQP78" s="1209">
        <f t="shared" si="103"/>
        <v>0</v>
      </c>
      <c r="FQQ78" s="1209">
        <f t="shared" si="103"/>
        <v>0</v>
      </c>
      <c r="FQR78" s="1209">
        <f t="shared" si="103"/>
        <v>0</v>
      </c>
      <c r="FQS78" s="1209">
        <f t="shared" si="103"/>
        <v>0</v>
      </c>
      <c r="FQT78" s="1209">
        <f t="shared" si="103"/>
        <v>0</v>
      </c>
      <c r="FQU78" s="1209">
        <f t="shared" si="103"/>
        <v>0</v>
      </c>
      <c r="FQV78" s="1209">
        <f t="shared" si="103"/>
        <v>0</v>
      </c>
      <c r="FQW78" s="1209">
        <f t="shared" si="103"/>
        <v>0</v>
      </c>
      <c r="FQX78" s="1209">
        <f t="shared" si="103"/>
        <v>0</v>
      </c>
      <c r="FQY78" s="1209">
        <f t="shared" si="103"/>
        <v>0</v>
      </c>
      <c r="FQZ78" s="1209">
        <f t="shared" si="103"/>
        <v>0</v>
      </c>
      <c r="FRA78" s="1209">
        <f t="shared" si="103"/>
        <v>0</v>
      </c>
      <c r="FRB78" s="1209">
        <f t="shared" si="103"/>
        <v>0</v>
      </c>
      <c r="FRC78" s="1209">
        <f t="shared" si="103"/>
        <v>0</v>
      </c>
      <c r="FRD78" s="1209">
        <f t="shared" si="103"/>
        <v>0</v>
      </c>
      <c r="FRE78" s="1209">
        <f t="shared" si="103"/>
        <v>0</v>
      </c>
      <c r="FRF78" s="1209">
        <f t="shared" si="103"/>
        <v>0</v>
      </c>
      <c r="FRG78" s="1209">
        <f t="shared" si="103"/>
        <v>0</v>
      </c>
      <c r="FRH78" s="1209">
        <f t="shared" si="103"/>
        <v>0</v>
      </c>
      <c r="FRI78" s="1209">
        <f t="shared" si="103"/>
        <v>0</v>
      </c>
      <c r="FRJ78" s="1209">
        <f t="shared" si="103"/>
        <v>0</v>
      </c>
      <c r="FRK78" s="1209">
        <f t="shared" si="103"/>
        <v>0</v>
      </c>
      <c r="FRL78" s="1209">
        <f t="shared" si="103"/>
        <v>0</v>
      </c>
      <c r="FRM78" s="1209">
        <f t="shared" si="103"/>
        <v>0</v>
      </c>
      <c r="FRN78" s="1209">
        <f t="shared" si="103"/>
        <v>0</v>
      </c>
      <c r="FRO78" s="1209">
        <f t="shared" si="103"/>
        <v>0</v>
      </c>
      <c r="FRP78" s="1209">
        <f t="shared" si="103"/>
        <v>0</v>
      </c>
      <c r="FRQ78" s="1209">
        <f t="shared" si="103"/>
        <v>0</v>
      </c>
      <c r="FRR78" s="1209">
        <f t="shared" si="103"/>
        <v>0</v>
      </c>
      <c r="FRS78" s="1209">
        <f t="shared" si="103"/>
        <v>0</v>
      </c>
      <c r="FRT78" s="1209">
        <f t="shared" si="103"/>
        <v>0</v>
      </c>
      <c r="FRU78" s="1209">
        <f t="shared" si="103"/>
        <v>0</v>
      </c>
      <c r="FRV78" s="1209">
        <f t="shared" si="103"/>
        <v>0</v>
      </c>
      <c r="FRW78" s="1209">
        <f t="shared" si="103"/>
        <v>0</v>
      </c>
      <c r="FRX78" s="1209">
        <f t="shared" ref="FRX78:FUI78" si="104">SUM(FRX76:FRX77)</f>
        <v>0</v>
      </c>
      <c r="FRY78" s="1209">
        <f t="shared" si="104"/>
        <v>0</v>
      </c>
      <c r="FRZ78" s="1209">
        <f t="shared" si="104"/>
        <v>0</v>
      </c>
      <c r="FSA78" s="1209">
        <f t="shared" si="104"/>
        <v>0</v>
      </c>
      <c r="FSB78" s="1209">
        <f t="shared" si="104"/>
        <v>0</v>
      </c>
      <c r="FSC78" s="1209">
        <f t="shared" si="104"/>
        <v>0</v>
      </c>
      <c r="FSD78" s="1209">
        <f t="shared" si="104"/>
        <v>0</v>
      </c>
      <c r="FSE78" s="1209">
        <f t="shared" si="104"/>
        <v>0</v>
      </c>
      <c r="FSF78" s="1209">
        <f t="shared" si="104"/>
        <v>0</v>
      </c>
      <c r="FSG78" s="1209">
        <f t="shared" si="104"/>
        <v>0</v>
      </c>
      <c r="FSH78" s="1209">
        <f t="shared" si="104"/>
        <v>0</v>
      </c>
      <c r="FSI78" s="1209">
        <f t="shared" si="104"/>
        <v>0</v>
      </c>
      <c r="FSJ78" s="1209">
        <f t="shared" si="104"/>
        <v>0</v>
      </c>
      <c r="FSK78" s="1209">
        <f t="shared" si="104"/>
        <v>0</v>
      </c>
      <c r="FSL78" s="1209">
        <f t="shared" si="104"/>
        <v>0</v>
      </c>
      <c r="FSM78" s="1209">
        <f t="shared" si="104"/>
        <v>0</v>
      </c>
      <c r="FSN78" s="1209">
        <f t="shared" si="104"/>
        <v>0</v>
      </c>
      <c r="FSO78" s="1209">
        <f t="shared" si="104"/>
        <v>0</v>
      </c>
      <c r="FSP78" s="1209">
        <f t="shared" si="104"/>
        <v>0</v>
      </c>
      <c r="FSQ78" s="1209">
        <f t="shared" si="104"/>
        <v>0</v>
      </c>
      <c r="FSR78" s="1209">
        <f t="shared" si="104"/>
        <v>0</v>
      </c>
      <c r="FSS78" s="1209">
        <f t="shared" si="104"/>
        <v>0</v>
      </c>
      <c r="FST78" s="1209">
        <f t="shared" si="104"/>
        <v>0</v>
      </c>
      <c r="FSU78" s="1209">
        <f t="shared" si="104"/>
        <v>0</v>
      </c>
      <c r="FSV78" s="1209">
        <f t="shared" si="104"/>
        <v>0</v>
      </c>
      <c r="FSW78" s="1209">
        <f t="shared" si="104"/>
        <v>0</v>
      </c>
      <c r="FSX78" s="1209">
        <f t="shared" si="104"/>
        <v>0</v>
      </c>
      <c r="FSY78" s="1209">
        <f t="shared" si="104"/>
        <v>0</v>
      </c>
      <c r="FSZ78" s="1209">
        <f t="shared" si="104"/>
        <v>0</v>
      </c>
      <c r="FTA78" s="1209">
        <f t="shared" si="104"/>
        <v>0</v>
      </c>
      <c r="FTB78" s="1209">
        <f t="shared" si="104"/>
        <v>0</v>
      </c>
      <c r="FTC78" s="1209">
        <f t="shared" si="104"/>
        <v>0</v>
      </c>
      <c r="FTD78" s="1209">
        <f t="shared" si="104"/>
        <v>0</v>
      </c>
      <c r="FTE78" s="1209">
        <f t="shared" si="104"/>
        <v>0</v>
      </c>
      <c r="FTF78" s="1209">
        <f t="shared" si="104"/>
        <v>0</v>
      </c>
      <c r="FTG78" s="1209">
        <f t="shared" si="104"/>
        <v>0</v>
      </c>
      <c r="FTH78" s="1209">
        <f t="shared" si="104"/>
        <v>0</v>
      </c>
      <c r="FTI78" s="1209">
        <f t="shared" si="104"/>
        <v>0</v>
      </c>
      <c r="FTJ78" s="1209">
        <f t="shared" si="104"/>
        <v>0</v>
      </c>
      <c r="FTK78" s="1209">
        <f t="shared" si="104"/>
        <v>0</v>
      </c>
      <c r="FTL78" s="1209">
        <f t="shared" si="104"/>
        <v>0</v>
      </c>
      <c r="FTM78" s="1209">
        <f t="shared" si="104"/>
        <v>0</v>
      </c>
      <c r="FTN78" s="1209">
        <f t="shared" si="104"/>
        <v>0</v>
      </c>
      <c r="FTO78" s="1209">
        <f t="shared" si="104"/>
        <v>0</v>
      </c>
      <c r="FTP78" s="1209">
        <f t="shared" si="104"/>
        <v>0</v>
      </c>
      <c r="FTQ78" s="1209">
        <f t="shared" si="104"/>
        <v>0</v>
      </c>
      <c r="FTR78" s="1209">
        <f t="shared" si="104"/>
        <v>0</v>
      </c>
      <c r="FTS78" s="1209">
        <f t="shared" si="104"/>
        <v>0</v>
      </c>
      <c r="FTT78" s="1209">
        <f t="shared" si="104"/>
        <v>0</v>
      </c>
      <c r="FTU78" s="1209">
        <f t="shared" si="104"/>
        <v>0</v>
      </c>
      <c r="FTV78" s="1209">
        <f t="shared" si="104"/>
        <v>0</v>
      </c>
      <c r="FTW78" s="1209">
        <f t="shared" si="104"/>
        <v>0</v>
      </c>
      <c r="FTX78" s="1209">
        <f t="shared" si="104"/>
        <v>0</v>
      </c>
      <c r="FTY78" s="1209">
        <f t="shared" si="104"/>
        <v>0</v>
      </c>
      <c r="FTZ78" s="1209">
        <f t="shared" si="104"/>
        <v>0</v>
      </c>
      <c r="FUA78" s="1209">
        <f t="shared" si="104"/>
        <v>0</v>
      </c>
      <c r="FUB78" s="1209">
        <f t="shared" si="104"/>
        <v>0</v>
      </c>
      <c r="FUC78" s="1209">
        <f t="shared" si="104"/>
        <v>0</v>
      </c>
      <c r="FUD78" s="1209">
        <f t="shared" si="104"/>
        <v>0</v>
      </c>
      <c r="FUE78" s="1209">
        <f t="shared" si="104"/>
        <v>0</v>
      </c>
      <c r="FUF78" s="1209">
        <f t="shared" si="104"/>
        <v>0</v>
      </c>
      <c r="FUG78" s="1209">
        <f t="shared" si="104"/>
        <v>0</v>
      </c>
      <c r="FUH78" s="1209">
        <f t="shared" si="104"/>
        <v>0</v>
      </c>
      <c r="FUI78" s="1209">
        <f t="shared" si="104"/>
        <v>0</v>
      </c>
      <c r="FUJ78" s="1209">
        <f t="shared" ref="FUJ78:FWU78" si="105">SUM(FUJ76:FUJ77)</f>
        <v>0</v>
      </c>
      <c r="FUK78" s="1209">
        <f t="shared" si="105"/>
        <v>0</v>
      </c>
      <c r="FUL78" s="1209">
        <f t="shared" si="105"/>
        <v>0</v>
      </c>
      <c r="FUM78" s="1209">
        <f t="shared" si="105"/>
        <v>0</v>
      </c>
      <c r="FUN78" s="1209">
        <f t="shared" si="105"/>
        <v>0</v>
      </c>
      <c r="FUO78" s="1209">
        <f t="shared" si="105"/>
        <v>0</v>
      </c>
      <c r="FUP78" s="1209">
        <f t="shared" si="105"/>
        <v>0</v>
      </c>
      <c r="FUQ78" s="1209">
        <f t="shared" si="105"/>
        <v>0</v>
      </c>
      <c r="FUR78" s="1209">
        <f t="shared" si="105"/>
        <v>0</v>
      </c>
      <c r="FUS78" s="1209">
        <f t="shared" si="105"/>
        <v>0</v>
      </c>
      <c r="FUT78" s="1209">
        <f t="shared" si="105"/>
        <v>0</v>
      </c>
      <c r="FUU78" s="1209">
        <f t="shared" si="105"/>
        <v>0</v>
      </c>
      <c r="FUV78" s="1209">
        <f t="shared" si="105"/>
        <v>0</v>
      </c>
      <c r="FUW78" s="1209">
        <f t="shared" si="105"/>
        <v>0</v>
      </c>
      <c r="FUX78" s="1209">
        <f t="shared" si="105"/>
        <v>0</v>
      </c>
      <c r="FUY78" s="1209">
        <f t="shared" si="105"/>
        <v>0</v>
      </c>
      <c r="FUZ78" s="1209">
        <f t="shared" si="105"/>
        <v>0</v>
      </c>
      <c r="FVA78" s="1209">
        <f t="shared" si="105"/>
        <v>0</v>
      </c>
      <c r="FVB78" s="1209">
        <f t="shared" si="105"/>
        <v>0</v>
      </c>
      <c r="FVC78" s="1209">
        <f t="shared" si="105"/>
        <v>0</v>
      </c>
      <c r="FVD78" s="1209">
        <f t="shared" si="105"/>
        <v>0</v>
      </c>
      <c r="FVE78" s="1209">
        <f t="shared" si="105"/>
        <v>0</v>
      </c>
      <c r="FVF78" s="1209">
        <f t="shared" si="105"/>
        <v>0</v>
      </c>
      <c r="FVG78" s="1209">
        <f t="shared" si="105"/>
        <v>0</v>
      </c>
      <c r="FVH78" s="1209">
        <f t="shared" si="105"/>
        <v>0</v>
      </c>
      <c r="FVI78" s="1209">
        <f t="shared" si="105"/>
        <v>0</v>
      </c>
      <c r="FVJ78" s="1209">
        <f t="shared" si="105"/>
        <v>0</v>
      </c>
      <c r="FVK78" s="1209">
        <f t="shared" si="105"/>
        <v>0</v>
      </c>
      <c r="FVL78" s="1209">
        <f t="shared" si="105"/>
        <v>0</v>
      </c>
      <c r="FVM78" s="1209">
        <f t="shared" si="105"/>
        <v>0</v>
      </c>
      <c r="FVN78" s="1209">
        <f t="shared" si="105"/>
        <v>0</v>
      </c>
      <c r="FVO78" s="1209">
        <f t="shared" si="105"/>
        <v>0</v>
      </c>
      <c r="FVP78" s="1209">
        <f t="shared" si="105"/>
        <v>0</v>
      </c>
      <c r="FVQ78" s="1209">
        <f t="shared" si="105"/>
        <v>0</v>
      </c>
      <c r="FVR78" s="1209">
        <f t="shared" si="105"/>
        <v>0</v>
      </c>
      <c r="FVS78" s="1209">
        <f t="shared" si="105"/>
        <v>0</v>
      </c>
      <c r="FVT78" s="1209">
        <f t="shared" si="105"/>
        <v>0</v>
      </c>
      <c r="FVU78" s="1209">
        <f t="shared" si="105"/>
        <v>0</v>
      </c>
      <c r="FVV78" s="1209">
        <f t="shared" si="105"/>
        <v>0</v>
      </c>
      <c r="FVW78" s="1209">
        <f t="shared" si="105"/>
        <v>0</v>
      </c>
      <c r="FVX78" s="1209">
        <f t="shared" si="105"/>
        <v>0</v>
      </c>
      <c r="FVY78" s="1209">
        <f t="shared" si="105"/>
        <v>0</v>
      </c>
      <c r="FVZ78" s="1209">
        <f t="shared" si="105"/>
        <v>0</v>
      </c>
      <c r="FWA78" s="1209">
        <f t="shared" si="105"/>
        <v>0</v>
      </c>
      <c r="FWB78" s="1209">
        <f t="shared" si="105"/>
        <v>0</v>
      </c>
      <c r="FWC78" s="1209">
        <f t="shared" si="105"/>
        <v>0</v>
      </c>
      <c r="FWD78" s="1209">
        <f t="shared" si="105"/>
        <v>0</v>
      </c>
      <c r="FWE78" s="1209">
        <f t="shared" si="105"/>
        <v>0</v>
      </c>
      <c r="FWF78" s="1209">
        <f t="shared" si="105"/>
        <v>0</v>
      </c>
      <c r="FWG78" s="1209">
        <f t="shared" si="105"/>
        <v>0</v>
      </c>
      <c r="FWH78" s="1209">
        <f t="shared" si="105"/>
        <v>0</v>
      </c>
      <c r="FWI78" s="1209">
        <f t="shared" si="105"/>
        <v>0</v>
      </c>
      <c r="FWJ78" s="1209">
        <f t="shared" si="105"/>
        <v>0</v>
      </c>
      <c r="FWK78" s="1209">
        <f t="shared" si="105"/>
        <v>0</v>
      </c>
      <c r="FWL78" s="1209">
        <f t="shared" si="105"/>
        <v>0</v>
      </c>
      <c r="FWM78" s="1209">
        <f t="shared" si="105"/>
        <v>0</v>
      </c>
      <c r="FWN78" s="1209">
        <f t="shared" si="105"/>
        <v>0</v>
      </c>
      <c r="FWO78" s="1209">
        <f t="shared" si="105"/>
        <v>0</v>
      </c>
      <c r="FWP78" s="1209">
        <f t="shared" si="105"/>
        <v>0</v>
      </c>
      <c r="FWQ78" s="1209">
        <f t="shared" si="105"/>
        <v>0</v>
      </c>
      <c r="FWR78" s="1209">
        <f t="shared" si="105"/>
        <v>0</v>
      </c>
      <c r="FWS78" s="1209">
        <f t="shared" si="105"/>
        <v>0</v>
      </c>
      <c r="FWT78" s="1209">
        <f t="shared" si="105"/>
        <v>0</v>
      </c>
      <c r="FWU78" s="1209">
        <f t="shared" si="105"/>
        <v>0</v>
      </c>
      <c r="FWV78" s="1209">
        <f t="shared" ref="FWV78:FZG78" si="106">SUM(FWV76:FWV77)</f>
        <v>0</v>
      </c>
      <c r="FWW78" s="1209">
        <f t="shared" si="106"/>
        <v>0</v>
      </c>
      <c r="FWX78" s="1209">
        <f t="shared" si="106"/>
        <v>0</v>
      </c>
      <c r="FWY78" s="1209">
        <f t="shared" si="106"/>
        <v>0</v>
      </c>
      <c r="FWZ78" s="1209">
        <f t="shared" si="106"/>
        <v>0</v>
      </c>
      <c r="FXA78" s="1209">
        <f t="shared" si="106"/>
        <v>0</v>
      </c>
      <c r="FXB78" s="1209">
        <f t="shared" si="106"/>
        <v>0</v>
      </c>
      <c r="FXC78" s="1209">
        <f t="shared" si="106"/>
        <v>0</v>
      </c>
      <c r="FXD78" s="1209">
        <f t="shared" si="106"/>
        <v>0</v>
      </c>
      <c r="FXE78" s="1209">
        <f t="shared" si="106"/>
        <v>0</v>
      </c>
      <c r="FXF78" s="1209">
        <f t="shared" si="106"/>
        <v>0</v>
      </c>
      <c r="FXG78" s="1209">
        <f t="shared" si="106"/>
        <v>0</v>
      </c>
      <c r="FXH78" s="1209">
        <f t="shared" si="106"/>
        <v>0</v>
      </c>
      <c r="FXI78" s="1209">
        <f t="shared" si="106"/>
        <v>0</v>
      </c>
      <c r="FXJ78" s="1209">
        <f t="shared" si="106"/>
        <v>0</v>
      </c>
      <c r="FXK78" s="1209">
        <f t="shared" si="106"/>
        <v>0</v>
      </c>
      <c r="FXL78" s="1209">
        <f t="shared" si="106"/>
        <v>0</v>
      </c>
      <c r="FXM78" s="1209">
        <f t="shared" si="106"/>
        <v>0</v>
      </c>
      <c r="FXN78" s="1209">
        <f t="shared" si="106"/>
        <v>0</v>
      </c>
      <c r="FXO78" s="1209">
        <f t="shared" si="106"/>
        <v>0</v>
      </c>
      <c r="FXP78" s="1209">
        <f t="shared" si="106"/>
        <v>0</v>
      </c>
      <c r="FXQ78" s="1209">
        <f t="shared" si="106"/>
        <v>0</v>
      </c>
      <c r="FXR78" s="1209">
        <f t="shared" si="106"/>
        <v>0</v>
      </c>
      <c r="FXS78" s="1209">
        <f t="shared" si="106"/>
        <v>0</v>
      </c>
      <c r="FXT78" s="1209">
        <f t="shared" si="106"/>
        <v>0</v>
      </c>
      <c r="FXU78" s="1209">
        <f t="shared" si="106"/>
        <v>0</v>
      </c>
      <c r="FXV78" s="1209">
        <f t="shared" si="106"/>
        <v>0</v>
      </c>
      <c r="FXW78" s="1209">
        <f t="shared" si="106"/>
        <v>0</v>
      </c>
      <c r="FXX78" s="1209">
        <f t="shared" si="106"/>
        <v>0</v>
      </c>
      <c r="FXY78" s="1209">
        <f t="shared" si="106"/>
        <v>0</v>
      </c>
      <c r="FXZ78" s="1209">
        <f t="shared" si="106"/>
        <v>0</v>
      </c>
      <c r="FYA78" s="1209">
        <f t="shared" si="106"/>
        <v>0</v>
      </c>
      <c r="FYB78" s="1209">
        <f t="shared" si="106"/>
        <v>0</v>
      </c>
      <c r="FYC78" s="1209">
        <f t="shared" si="106"/>
        <v>0</v>
      </c>
      <c r="FYD78" s="1209">
        <f t="shared" si="106"/>
        <v>0</v>
      </c>
      <c r="FYE78" s="1209">
        <f t="shared" si="106"/>
        <v>0</v>
      </c>
      <c r="FYF78" s="1209">
        <f t="shared" si="106"/>
        <v>0</v>
      </c>
      <c r="FYG78" s="1209">
        <f t="shared" si="106"/>
        <v>0</v>
      </c>
      <c r="FYH78" s="1209">
        <f t="shared" si="106"/>
        <v>0</v>
      </c>
      <c r="FYI78" s="1209">
        <f t="shared" si="106"/>
        <v>0</v>
      </c>
      <c r="FYJ78" s="1209">
        <f t="shared" si="106"/>
        <v>0</v>
      </c>
      <c r="FYK78" s="1209">
        <f t="shared" si="106"/>
        <v>0</v>
      </c>
      <c r="FYL78" s="1209">
        <f t="shared" si="106"/>
        <v>0</v>
      </c>
      <c r="FYM78" s="1209">
        <f t="shared" si="106"/>
        <v>0</v>
      </c>
      <c r="FYN78" s="1209">
        <f t="shared" si="106"/>
        <v>0</v>
      </c>
      <c r="FYO78" s="1209">
        <f t="shared" si="106"/>
        <v>0</v>
      </c>
      <c r="FYP78" s="1209">
        <f t="shared" si="106"/>
        <v>0</v>
      </c>
      <c r="FYQ78" s="1209">
        <f t="shared" si="106"/>
        <v>0</v>
      </c>
      <c r="FYR78" s="1209">
        <f t="shared" si="106"/>
        <v>0</v>
      </c>
      <c r="FYS78" s="1209">
        <f t="shared" si="106"/>
        <v>0</v>
      </c>
      <c r="FYT78" s="1209">
        <f t="shared" si="106"/>
        <v>0</v>
      </c>
      <c r="FYU78" s="1209">
        <f t="shared" si="106"/>
        <v>0</v>
      </c>
      <c r="FYV78" s="1209">
        <f t="shared" si="106"/>
        <v>0</v>
      </c>
      <c r="FYW78" s="1209">
        <f t="shared" si="106"/>
        <v>0</v>
      </c>
      <c r="FYX78" s="1209">
        <f t="shared" si="106"/>
        <v>0</v>
      </c>
      <c r="FYY78" s="1209">
        <f t="shared" si="106"/>
        <v>0</v>
      </c>
      <c r="FYZ78" s="1209">
        <f t="shared" si="106"/>
        <v>0</v>
      </c>
      <c r="FZA78" s="1209">
        <f t="shared" si="106"/>
        <v>0</v>
      </c>
      <c r="FZB78" s="1209">
        <f t="shared" si="106"/>
        <v>0</v>
      </c>
      <c r="FZC78" s="1209">
        <f t="shared" si="106"/>
        <v>0</v>
      </c>
      <c r="FZD78" s="1209">
        <f t="shared" si="106"/>
        <v>0</v>
      </c>
      <c r="FZE78" s="1209">
        <f t="shared" si="106"/>
        <v>0</v>
      </c>
      <c r="FZF78" s="1209">
        <f t="shared" si="106"/>
        <v>0</v>
      </c>
      <c r="FZG78" s="1209">
        <f t="shared" si="106"/>
        <v>0</v>
      </c>
      <c r="FZH78" s="1209">
        <f t="shared" ref="FZH78:GBS78" si="107">SUM(FZH76:FZH77)</f>
        <v>0</v>
      </c>
      <c r="FZI78" s="1209">
        <f t="shared" si="107"/>
        <v>0</v>
      </c>
      <c r="FZJ78" s="1209">
        <f t="shared" si="107"/>
        <v>0</v>
      </c>
      <c r="FZK78" s="1209">
        <f t="shared" si="107"/>
        <v>0</v>
      </c>
      <c r="FZL78" s="1209">
        <f t="shared" si="107"/>
        <v>0</v>
      </c>
      <c r="FZM78" s="1209">
        <f t="shared" si="107"/>
        <v>0</v>
      </c>
      <c r="FZN78" s="1209">
        <f t="shared" si="107"/>
        <v>0</v>
      </c>
      <c r="FZO78" s="1209">
        <f t="shared" si="107"/>
        <v>0</v>
      </c>
      <c r="FZP78" s="1209">
        <f t="shared" si="107"/>
        <v>0</v>
      </c>
      <c r="FZQ78" s="1209">
        <f t="shared" si="107"/>
        <v>0</v>
      </c>
      <c r="FZR78" s="1209">
        <f t="shared" si="107"/>
        <v>0</v>
      </c>
      <c r="FZS78" s="1209">
        <f t="shared" si="107"/>
        <v>0</v>
      </c>
      <c r="FZT78" s="1209">
        <f t="shared" si="107"/>
        <v>0</v>
      </c>
      <c r="FZU78" s="1209">
        <f t="shared" si="107"/>
        <v>0</v>
      </c>
      <c r="FZV78" s="1209">
        <f t="shared" si="107"/>
        <v>0</v>
      </c>
      <c r="FZW78" s="1209">
        <f t="shared" si="107"/>
        <v>0</v>
      </c>
      <c r="FZX78" s="1209">
        <f t="shared" si="107"/>
        <v>0</v>
      </c>
      <c r="FZY78" s="1209">
        <f t="shared" si="107"/>
        <v>0</v>
      </c>
      <c r="FZZ78" s="1209">
        <f t="shared" si="107"/>
        <v>0</v>
      </c>
      <c r="GAA78" s="1209">
        <f t="shared" si="107"/>
        <v>0</v>
      </c>
      <c r="GAB78" s="1209">
        <f t="shared" si="107"/>
        <v>0</v>
      </c>
      <c r="GAC78" s="1209">
        <f t="shared" si="107"/>
        <v>0</v>
      </c>
      <c r="GAD78" s="1209">
        <f t="shared" si="107"/>
        <v>0</v>
      </c>
      <c r="GAE78" s="1209">
        <f t="shared" si="107"/>
        <v>0</v>
      </c>
      <c r="GAF78" s="1209">
        <f t="shared" si="107"/>
        <v>0</v>
      </c>
      <c r="GAG78" s="1209">
        <f t="shared" si="107"/>
        <v>0</v>
      </c>
      <c r="GAH78" s="1209">
        <f t="shared" si="107"/>
        <v>0</v>
      </c>
      <c r="GAI78" s="1209">
        <f t="shared" si="107"/>
        <v>0</v>
      </c>
      <c r="GAJ78" s="1209">
        <f t="shared" si="107"/>
        <v>0</v>
      </c>
      <c r="GAK78" s="1209">
        <f t="shared" si="107"/>
        <v>0</v>
      </c>
      <c r="GAL78" s="1209">
        <f t="shared" si="107"/>
        <v>0</v>
      </c>
      <c r="GAM78" s="1209">
        <f t="shared" si="107"/>
        <v>0</v>
      </c>
      <c r="GAN78" s="1209">
        <f t="shared" si="107"/>
        <v>0</v>
      </c>
      <c r="GAO78" s="1209">
        <f t="shared" si="107"/>
        <v>0</v>
      </c>
      <c r="GAP78" s="1209">
        <f t="shared" si="107"/>
        <v>0</v>
      </c>
      <c r="GAQ78" s="1209">
        <f t="shared" si="107"/>
        <v>0</v>
      </c>
      <c r="GAR78" s="1209">
        <f t="shared" si="107"/>
        <v>0</v>
      </c>
      <c r="GAS78" s="1209">
        <f t="shared" si="107"/>
        <v>0</v>
      </c>
      <c r="GAT78" s="1209">
        <f t="shared" si="107"/>
        <v>0</v>
      </c>
      <c r="GAU78" s="1209">
        <f t="shared" si="107"/>
        <v>0</v>
      </c>
      <c r="GAV78" s="1209">
        <f t="shared" si="107"/>
        <v>0</v>
      </c>
      <c r="GAW78" s="1209">
        <f t="shared" si="107"/>
        <v>0</v>
      </c>
      <c r="GAX78" s="1209">
        <f t="shared" si="107"/>
        <v>0</v>
      </c>
      <c r="GAY78" s="1209">
        <f t="shared" si="107"/>
        <v>0</v>
      </c>
      <c r="GAZ78" s="1209">
        <f t="shared" si="107"/>
        <v>0</v>
      </c>
      <c r="GBA78" s="1209">
        <f t="shared" si="107"/>
        <v>0</v>
      </c>
      <c r="GBB78" s="1209">
        <f t="shared" si="107"/>
        <v>0</v>
      </c>
      <c r="GBC78" s="1209">
        <f t="shared" si="107"/>
        <v>0</v>
      </c>
      <c r="GBD78" s="1209">
        <f t="shared" si="107"/>
        <v>0</v>
      </c>
      <c r="GBE78" s="1209">
        <f t="shared" si="107"/>
        <v>0</v>
      </c>
      <c r="GBF78" s="1209">
        <f t="shared" si="107"/>
        <v>0</v>
      </c>
      <c r="GBG78" s="1209">
        <f t="shared" si="107"/>
        <v>0</v>
      </c>
      <c r="GBH78" s="1209">
        <f t="shared" si="107"/>
        <v>0</v>
      </c>
      <c r="GBI78" s="1209">
        <f t="shared" si="107"/>
        <v>0</v>
      </c>
      <c r="GBJ78" s="1209">
        <f t="shared" si="107"/>
        <v>0</v>
      </c>
      <c r="GBK78" s="1209">
        <f t="shared" si="107"/>
        <v>0</v>
      </c>
      <c r="GBL78" s="1209">
        <f t="shared" si="107"/>
        <v>0</v>
      </c>
      <c r="GBM78" s="1209">
        <f t="shared" si="107"/>
        <v>0</v>
      </c>
      <c r="GBN78" s="1209">
        <f t="shared" si="107"/>
        <v>0</v>
      </c>
      <c r="GBO78" s="1209">
        <f t="shared" si="107"/>
        <v>0</v>
      </c>
      <c r="GBP78" s="1209">
        <f t="shared" si="107"/>
        <v>0</v>
      </c>
      <c r="GBQ78" s="1209">
        <f t="shared" si="107"/>
        <v>0</v>
      </c>
      <c r="GBR78" s="1209">
        <f t="shared" si="107"/>
        <v>0</v>
      </c>
      <c r="GBS78" s="1209">
        <f t="shared" si="107"/>
        <v>0</v>
      </c>
      <c r="GBT78" s="1209">
        <f t="shared" ref="GBT78:GEE78" si="108">SUM(GBT76:GBT77)</f>
        <v>0</v>
      </c>
      <c r="GBU78" s="1209">
        <f t="shared" si="108"/>
        <v>0</v>
      </c>
      <c r="GBV78" s="1209">
        <f t="shared" si="108"/>
        <v>0</v>
      </c>
      <c r="GBW78" s="1209">
        <f t="shared" si="108"/>
        <v>0</v>
      </c>
      <c r="GBX78" s="1209">
        <f t="shared" si="108"/>
        <v>0</v>
      </c>
      <c r="GBY78" s="1209">
        <f t="shared" si="108"/>
        <v>0</v>
      </c>
      <c r="GBZ78" s="1209">
        <f t="shared" si="108"/>
        <v>0</v>
      </c>
      <c r="GCA78" s="1209">
        <f t="shared" si="108"/>
        <v>0</v>
      </c>
      <c r="GCB78" s="1209">
        <f t="shared" si="108"/>
        <v>0</v>
      </c>
      <c r="GCC78" s="1209">
        <f t="shared" si="108"/>
        <v>0</v>
      </c>
      <c r="GCD78" s="1209">
        <f t="shared" si="108"/>
        <v>0</v>
      </c>
      <c r="GCE78" s="1209">
        <f t="shared" si="108"/>
        <v>0</v>
      </c>
      <c r="GCF78" s="1209">
        <f t="shared" si="108"/>
        <v>0</v>
      </c>
      <c r="GCG78" s="1209">
        <f t="shared" si="108"/>
        <v>0</v>
      </c>
      <c r="GCH78" s="1209">
        <f t="shared" si="108"/>
        <v>0</v>
      </c>
      <c r="GCI78" s="1209">
        <f t="shared" si="108"/>
        <v>0</v>
      </c>
      <c r="GCJ78" s="1209">
        <f t="shared" si="108"/>
        <v>0</v>
      </c>
      <c r="GCK78" s="1209">
        <f t="shared" si="108"/>
        <v>0</v>
      </c>
      <c r="GCL78" s="1209">
        <f t="shared" si="108"/>
        <v>0</v>
      </c>
      <c r="GCM78" s="1209">
        <f t="shared" si="108"/>
        <v>0</v>
      </c>
      <c r="GCN78" s="1209">
        <f t="shared" si="108"/>
        <v>0</v>
      </c>
      <c r="GCO78" s="1209">
        <f t="shared" si="108"/>
        <v>0</v>
      </c>
      <c r="GCP78" s="1209">
        <f t="shared" si="108"/>
        <v>0</v>
      </c>
      <c r="GCQ78" s="1209">
        <f t="shared" si="108"/>
        <v>0</v>
      </c>
      <c r="GCR78" s="1209">
        <f t="shared" si="108"/>
        <v>0</v>
      </c>
      <c r="GCS78" s="1209">
        <f t="shared" si="108"/>
        <v>0</v>
      </c>
      <c r="GCT78" s="1209">
        <f t="shared" si="108"/>
        <v>0</v>
      </c>
      <c r="GCU78" s="1209">
        <f t="shared" si="108"/>
        <v>0</v>
      </c>
      <c r="GCV78" s="1209">
        <f t="shared" si="108"/>
        <v>0</v>
      </c>
      <c r="GCW78" s="1209">
        <f t="shared" si="108"/>
        <v>0</v>
      </c>
      <c r="GCX78" s="1209">
        <f t="shared" si="108"/>
        <v>0</v>
      </c>
      <c r="GCY78" s="1209">
        <f t="shared" si="108"/>
        <v>0</v>
      </c>
      <c r="GCZ78" s="1209">
        <f t="shared" si="108"/>
        <v>0</v>
      </c>
      <c r="GDA78" s="1209">
        <f t="shared" si="108"/>
        <v>0</v>
      </c>
      <c r="GDB78" s="1209">
        <f t="shared" si="108"/>
        <v>0</v>
      </c>
      <c r="GDC78" s="1209">
        <f t="shared" si="108"/>
        <v>0</v>
      </c>
      <c r="GDD78" s="1209">
        <f t="shared" si="108"/>
        <v>0</v>
      </c>
      <c r="GDE78" s="1209">
        <f t="shared" si="108"/>
        <v>0</v>
      </c>
      <c r="GDF78" s="1209">
        <f t="shared" si="108"/>
        <v>0</v>
      </c>
      <c r="GDG78" s="1209">
        <f t="shared" si="108"/>
        <v>0</v>
      </c>
      <c r="GDH78" s="1209">
        <f t="shared" si="108"/>
        <v>0</v>
      </c>
      <c r="GDI78" s="1209">
        <f t="shared" si="108"/>
        <v>0</v>
      </c>
      <c r="GDJ78" s="1209">
        <f t="shared" si="108"/>
        <v>0</v>
      </c>
      <c r="GDK78" s="1209">
        <f t="shared" si="108"/>
        <v>0</v>
      </c>
      <c r="GDL78" s="1209">
        <f t="shared" si="108"/>
        <v>0</v>
      </c>
      <c r="GDM78" s="1209">
        <f t="shared" si="108"/>
        <v>0</v>
      </c>
      <c r="GDN78" s="1209">
        <f t="shared" si="108"/>
        <v>0</v>
      </c>
      <c r="GDO78" s="1209">
        <f t="shared" si="108"/>
        <v>0</v>
      </c>
      <c r="GDP78" s="1209">
        <f t="shared" si="108"/>
        <v>0</v>
      </c>
      <c r="GDQ78" s="1209">
        <f t="shared" si="108"/>
        <v>0</v>
      </c>
      <c r="GDR78" s="1209">
        <f t="shared" si="108"/>
        <v>0</v>
      </c>
      <c r="GDS78" s="1209">
        <f t="shared" si="108"/>
        <v>0</v>
      </c>
      <c r="GDT78" s="1209">
        <f t="shared" si="108"/>
        <v>0</v>
      </c>
      <c r="GDU78" s="1209">
        <f t="shared" si="108"/>
        <v>0</v>
      </c>
      <c r="GDV78" s="1209">
        <f t="shared" si="108"/>
        <v>0</v>
      </c>
      <c r="GDW78" s="1209">
        <f t="shared" si="108"/>
        <v>0</v>
      </c>
      <c r="GDX78" s="1209">
        <f t="shared" si="108"/>
        <v>0</v>
      </c>
      <c r="GDY78" s="1209">
        <f t="shared" si="108"/>
        <v>0</v>
      </c>
      <c r="GDZ78" s="1209">
        <f t="shared" si="108"/>
        <v>0</v>
      </c>
      <c r="GEA78" s="1209">
        <f t="shared" si="108"/>
        <v>0</v>
      </c>
      <c r="GEB78" s="1209">
        <f t="shared" si="108"/>
        <v>0</v>
      </c>
      <c r="GEC78" s="1209">
        <f t="shared" si="108"/>
        <v>0</v>
      </c>
      <c r="GED78" s="1209">
        <f t="shared" si="108"/>
        <v>0</v>
      </c>
      <c r="GEE78" s="1209">
        <f t="shared" si="108"/>
        <v>0</v>
      </c>
      <c r="GEF78" s="1209">
        <f t="shared" ref="GEF78:GGQ78" si="109">SUM(GEF76:GEF77)</f>
        <v>0</v>
      </c>
      <c r="GEG78" s="1209">
        <f t="shared" si="109"/>
        <v>0</v>
      </c>
      <c r="GEH78" s="1209">
        <f t="shared" si="109"/>
        <v>0</v>
      </c>
      <c r="GEI78" s="1209">
        <f t="shared" si="109"/>
        <v>0</v>
      </c>
      <c r="GEJ78" s="1209">
        <f t="shared" si="109"/>
        <v>0</v>
      </c>
      <c r="GEK78" s="1209">
        <f t="shared" si="109"/>
        <v>0</v>
      </c>
      <c r="GEL78" s="1209">
        <f t="shared" si="109"/>
        <v>0</v>
      </c>
      <c r="GEM78" s="1209">
        <f t="shared" si="109"/>
        <v>0</v>
      </c>
      <c r="GEN78" s="1209">
        <f t="shared" si="109"/>
        <v>0</v>
      </c>
      <c r="GEO78" s="1209">
        <f t="shared" si="109"/>
        <v>0</v>
      </c>
      <c r="GEP78" s="1209">
        <f t="shared" si="109"/>
        <v>0</v>
      </c>
      <c r="GEQ78" s="1209">
        <f t="shared" si="109"/>
        <v>0</v>
      </c>
      <c r="GER78" s="1209">
        <f t="shared" si="109"/>
        <v>0</v>
      </c>
      <c r="GES78" s="1209">
        <f t="shared" si="109"/>
        <v>0</v>
      </c>
      <c r="GET78" s="1209">
        <f t="shared" si="109"/>
        <v>0</v>
      </c>
      <c r="GEU78" s="1209">
        <f t="shared" si="109"/>
        <v>0</v>
      </c>
      <c r="GEV78" s="1209">
        <f t="shared" si="109"/>
        <v>0</v>
      </c>
      <c r="GEW78" s="1209">
        <f t="shared" si="109"/>
        <v>0</v>
      </c>
      <c r="GEX78" s="1209">
        <f t="shared" si="109"/>
        <v>0</v>
      </c>
      <c r="GEY78" s="1209">
        <f t="shared" si="109"/>
        <v>0</v>
      </c>
      <c r="GEZ78" s="1209">
        <f t="shared" si="109"/>
        <v>0</v>
      </c>
      <c r="GFA78" s="1209">
        <f t="shared" si="109"/>
        <v>0</v>
      </c>
      <c r="GFB78" s="1209">
        <f t="shared" si="109"/>
        <v>0</v>
      </c>
      <c r="GFC78" s="1209">
        <f t="shared" si="109"/>
        <v>0</v>
      </c>
      <c r="GFD78" s="1209">
        <f t="shared" si="109"/>
        <v>0</v>
      </c>
      <c r="GFE78" s="1209">
        <f t="shared" si="109"/>
        <v>0</v>
      </c>
      <c r="GFF78" s="1209">
        <f t="shared" si="109"/>
        <v>0</v>
      </c>
      <c r="GFG78" s="1209">
        <f t="shared" si="109"/>
        <v>0</v>
      </c>
      <c r="GFH78" s="1209">
        <f t="shared" si="109"/>
        <v>0</v>
      </c>
      <c r="GFI78" s="1209">
        <f t="shared" si="109"/>
        <v>0</v>
      </c>
      <c r="GFJ78" s="1209">
        <f t="shared" si="109"/>
        <v>0</v>
      </c>
      <c r="GFK78" s="1209">
        <f t="shared" si="109"/>
        <v>0</v>
      </c>
      <c r="GFL78" s="1209">
        <f t="shared" si="109"/>
        <v>0</v>
      </c>
      <c r="GFM78" s="1209">
        <f t="shared" si="109"/>
        <v>0</v>
      </c>
      <c r="GFN78" s="1209">
        <f t="shared" si="109"/>
        <v>0</v>
      </c>
      <c r="GFO78" s="1209">
        <f t="shared" si="109"/>
        <v>0</v>
      </c>
      <c r="GFP78" s="1209">
        <f t="shared" si="109"/>
        <v>0</v>
      </c>
      <c r="GFQ78" s="1209">
        <f t="shared" si="109"/>
        <v>0</v>
      </c>
      <c r="GFR78" s="1209">
        <f t="shared" si="109"/>
        <v>0</v>
      </c>
      <c r="GFS78" s="1209">
        <f t="shared" si="109"/>
        <v>0</v>
      </c>
      <c r="GFT78" s="1209">
        <f t="shared" si="109"/>
        <v>0</v>
      </c>
      <c r="GFU78" s="1209">
        <f t="shared" si="109"/>
        <v>0</v>
      </c>
      <c r="GFV78" s="1209">
        <f t="shared" si="109"/>
        <v>0</v>
      </c>
      <c r="GFW78" s="1209">
        <f t="shared" si="109"/>
        <v>0</v>
      </c>
      <c r="GFX78" s="1209">
        <f t="shared" si="109"/>
        <v>0</v>
      </c>
      <c r="GFY78" s="1209">
        <f t="shared" si="109"/>
        <v>0</v>
      </c>
      <c r="GFZ78" s="1209">
        <f t="shared" si="109"/>
        <v>0</v>
      </c>
      <c r="GGA78" s="1209">
        <f t="shared" si="109"/>
        <v>0</v>
      </c>
      <c r="GGB78" s="1209">
        <f t="shared" si="109"/>
        <v>0</v>
      </c>
      <c r="GGC78" s="1209">
        <f t="shared" si="109"/>
        <v>0</v>
      </c>
      <c r="GGD78" s="1209">
        <f t="shared" si="109"/>
        <v>0</v>
      </c>
      <c r="GGE78" s="1209">
        <f t="shared" si="109"/>
        <v>0</v>
      </c>
      <c r="GGF78" s="1209">
        <f t="shared" si="109"/>
        <v>0</v>
      </c>
      <c r="GGG78" s="1209">
        <f t="shared" si="109"/>
        <v>0</v>
      </c>
      <c r="GGH78" s="1209">
        <f t="shared" si="109"/>
        <v>0</v>
      </c>
      <c r="GGI78" s="1209">
        <f t="shared" si="109"/>
        <v>0</v>
      </c>
      <c r="GGJ78" s="1209">
        <f t="shared" si="109"/>
        <v>0</v>
      </c>
      <c r="GGK78" s="1209">
        <f t="shared" si="109"/>
        <v>0</v>
      </c>
      <c r="GGL78" s="1209">
        <f t="shared" si="109"/>
        <v>0</v>
      </c>
      <c r="GGM78" s="1209">
        <f t="shared" si="109"/>
        <v>0</v>
      </c>
      <c r="GGN78" s="1209">
        <f t="shared" si="109"/>
        <v>0</v>
      </c>
      <c r="GGO78" s="1209">
        <f t="shared" si="109"/>
        <v>0</v>
      </c>
      <c r="GGP78" s="1209">
        <f t="shared" si="109"/>
        <v>0</v>
      </c>
      <c r="GGQ78" s="1209">
        <f t="shared" si="109"/>
        <v>0</v>
      </c>
      <c r="GGR78" s="1209">
        <f t="shared" ref="GGR78:GJC78" si="110">SUM(GGR76:GGR77)</f>
        <v>0</v>
      </c>
      <c r="GGS78" s="1209">
        <f t="shared" si="110"/>
        <v>0</v>
      </c>
      <c r="GGT78" s="1209">
        <f t="shared" si="110"/>
        <v>0</v>
      </c>
      <c r="GGU78" s="1209">
        <f t="shared" si="110"/>
        <v>0</v>
      </c>
      <c r="GGV78" s="1209">
        <f t="shared" si="110"/>
        <v>0</v>
      </c>
      <c r="GGW78" s="1209">
        <f t="shared" si="110"/>
        <v>0</v>
      </c>
      <c r="GGX78" s="1209">
        <f t="shared" si="110"/>
        <v>0</v>
      </c>
      <c r="GGY78" s="1209">
        <f t="shared" si="110"/>
        <v>0</v>
      </c>
      <c r="GGZ78" s="1209">
        <f t="shared" si="110"/>
        <v>0</v>
      </c>
      <c r="GHA78" s="1209">
        <f t="shared" si="110"/>
        <v>0</v>
      </c>
      <c r="GHB78" s="1209">
        <f t="shared" si="110"/>
        <v>0</v>
      </c>
      <c r="GHC78" s="1209">
        <f t="shared" si="110"/>
        <v>0</v>
      </c>
      <c r="GHD78" s="1209">
        <f t="shared" si="110"/>
        <v>0</v>
      </c>
      <c r="GHE78" s="1209">
        <f t="shared" si="110"/>
        <v>0</v>
      </c>
      <c r="GHF78" s="1209">
        <f t="shared" si="110"/>
        <v>0</v>
      </c>
      <c r="GHG78" s="1209">
        <f t="shared" si="110"/>
        <v>0</v>
      </c>
      <c r="GHH78" s="1209">
        <f t="shared" si="110"/>
        <v>0</v>
      </c>
      <c r="GHI78" s="1209">
        <f t="shared" si="110"/>
        <v>0</v>
      </c>
      <c r="GHJ78" s="1209">
        <f t="shared" si="110"/>
        <v>0</v>
      </c>
      <c r="GHK78" s="1209">
        <f t="shared" si="110"/>
        <v>0</v>
      </c>
      <c r="GHL78" s="1209">
        <f t="shared" si="110"/>
        <v>0</v>
      </c>
      <c r="GHM78" s="1209">
        <f t="shared" si="110"/>
        <v>0</v>
      </c>
      <c r="GHN78" s="1209">
        <f t="shared" si="110"/>
        <v>0</v>
      </c>
      <c r="GHO78" s="1209">
        <f t="shared" si="110"/>
        <v>0</v>
      </c>
      <c r="GHP78" s="1209">
        <f t="shared" si="110"/>
        <v>0</v>
      </c>
      <c r="GHQ78" s="1209">
        <f t="shared" si="110"/>
        <v>0</v>
      </c>
      <c r="GHR78" s="1209">
        <f t="shared" si="110"/>
        <v>0</v>
      </c>
      <c r="GHS78" s="1209">
        <f t="shared" si="110"/>
        <v>0</v>
      </c>
      <c r="GHT78" s="1209">
        <f t="shared" si="110"/>
        <v>0</v>
      </c>
      <c r="GHU78" s="1209">
        <f t="shared" si="110"/>
        <v>0</v>
      </c>
      <c r="GHV78" s="1209">
        <f t="shared" si="110"/>
        <v>0</v>
      </c>
      <c r="GHW78" s="1209">
        <f t="shared" si="110"/>
        <v>0</v>
      </c>
      <c r="GHX78" s="1209">
        <f t="shared" si="110"/>
        <v>0</v>
      </c>
      <c r="GHY78" s="1209">
        <f t="shared" si="110"/>
        <v>0</v>
      </c>
      <c r="GHZ78" s="1209">
        <f t="shared" si="110"/>
        <v>0</v>
      </c>
      <c r="GIA78" s="1209">
        <f t="shared" si="110"/>
        <v>0</v>
      </c>
      <c r="GIB78" s="1209">
        <f t="shared" si="110"/>
        <v>0</v>
      </c>
      <c r="GIC78" s="1209">
        <f t="shared" si="110"/>
        <v>0</v>
      </c>
      <c r="GID78" s="1209">
        <f t="shared" si="110"/>
        <v>0</v>
      </c>
      <c r="GIE78" s="1209">
        <f t="shared" si="110"/>
        <v>0</v>
      </c>
      <c r="GIF78" s="1209">
        <f t="shared" si="110"/>
        <v>0</v>
      </c>
      <c r="GIG78" s="1209">
        <f t="shared" si="110"/>
        <v>0</v>
      </c>
      <c r="GIH78" s="1209">
        <f t="shared" si="110"/>
        <v>0</v>
      </c>
      <c r="GII78" s="1209">
        <f t="shared" si="110"/>
        <v>0</v>
      </c>
      <c r="GIJ78" s="1209">
        <f t="shared" si="110"/>
        <v>0</v>
      </c>
      <c r="GIK78" s="1209">
        <f t="shared" si="110"/>
        <v>0</v>
      </c>
      <c r="GIL78" s="1209">
        <f t="shared" si="110"/>
        <v>0</v>
      </c>
      <c r="GIM78" s="1209">
        <f t="shared" si="110"/>
        <v>0</v>
      </c>
      <c r="GIN78" s="1209">
        <f t="shared" si="110"/>
        <v>0</v>
      </c>
      <c r="GIO78" s="1209">
        <f t="shared" si="110"/>
        <v>0</v>
      </c>
      <c r="GIP78" s="1209">
        <f t="shared" si="110"/>
        <v>0</v>
      </c>
      <c r="GIQ78" s="1209">
        <f t="shared" si="110"/>
        <v>0</v>
      </c>
      <c r="GIR78" s="1209">
        <f t="shared" si="110"/>
        <v>0</v>
      </c>
      <c r="GIS78" s="1209">
        <f t="shared" si="110"/>
        <v>0</v>
      </c>
      <c r="GIT78" s="1209">
        <f t="shared" si="110"/>
        <v>0</v>
      </c>
      <c r="GIU78" s="1209">
        <f t="shared" si="110"/>
        <v>0</v>
      </c>
      <c r="GIV78" s="1209">
        <f t="shared" si="110"/>
        <v>0</v>
      </c>
      <c r="GIW78" s="1209">
        <f t="shared" si="110"/>
        <v>0</v>
      </c>
      <c r="GIX78" s="1209">
        <f t="shared" si="110"/>
        <v>0</v>
      </c>
      <c r="GIY78" s="1209">
        <f t="shared" si="110"/>
        <v>0</v>
      </c>
      <c r="GIZ78" s="1209">
        <f t="shared" si="110"/>
        <v>0</v>
      </c>
      <c r="GJA78" s="1209">
        <f t="shared" si="110"/>
        <v>0</v>
      </c>
      <c r="GJB78" s="1209">
        <f t="shared" si="110"/>
        <v>0</v>
      </c>
      <c r="GJC78" s="1209">
        <f t="shared" si="110"/>
        <v>0</v>
      </c>
      <c r="GJD78" s="1209">
        <f t="shared" ref="GJD78:GLO78" si="111">SUM(GJD76:GJD77)</f>
        <v>0</v>
      </c>
      <c r="GJE78" s="1209">
        <f t="shared" si="111"/>
        <v>0</v>
      </c>
      <c r="GJF78" s="1209">
        <f t="shared" si="111"/>
        <v>0</v>
      </c>
      <c r="GJG78" s="1209">
        <f t="shared" si="111"/>
        <v>0</v>
      </c>
      <c r="GJH78" s="1209">
        <f t="shared" si="111"/>
        <v>0</v>
      </c>
      <c r="GJI78" s="1209">
        <f t="shared" si="111"/>
        <v>0</v>
      </c>
      <c r="GJJ78" s="1209">
        <f t="shared" si="111"/>
        <v>0</v>
      </c>
      <c r="GJK78" s="1209">
        <f t="shared" si="111"/>
        <v>0</v>
      </c>
      <c r="GJL78" s="1209">
        <f t="shared" si="111"/>
        <v>0</v>
      </c>
      <c r="GJM78" s="1209">
        <f t="shared" si="111"/>
        <v>0</v>
      </c>
      <c r="GJN78" s="1209">
        <f t="shared" si="111"/>
        <v>0</v>
      </c>
      <c r="GJO78" s="1209">
        <f t="shared" si="111"/>
        <v>0</v>
      </c>
      <c r="GJP78" s="1209">
        <f t="shared" si="111"/>
        <v>0</v>
      </c>
      <c r="GJQ78" s="1209">
        <f t="shared" si="111"/>
        <v>0</v>
      </c>
      <c r="GJR78" s="1209">
        <f t="shared" si="111"/>
        <v>0</v>
      </c>
      <c r="GJS78" s="1209">
        <f t="shared" si="111"/>
        <v>0</v>
      </c>
      <c r="GJT78" s="1209">
        <f t="shared" si="111"/>
        <v>0</v>
      </c>
      <c r="GJU78" s="1209">
        <f t="shared" si="111"/>
        <v>0</v>
      </c>
      <c r="GJV78" s="1209">
        <f t="shared" si="111"/>
        <v>0</v>
      </c>
      <c r="GJW78" s="1209">
        <f t="shared" si="111"/>
        <v>0</v>
      </c>
      <c r="GJX78" s="1209">
        <f t="shared" si="111"/>
        <v>0</v>
      </c>
      <c r="GJY78" s="1209">
        <f t="shared" si="111"/>
        <v>0</v>
      </c>
      <c r="GJZ78" s="1209">
        <f t="shared" si="111"/>
        <v>0</v>
      </c>
      <c r="GKA78" s="1209">
        <f t="shared" si="111"/>
        <v>0</v>
      </c>
      <c r="GKB78" s="1209">
        <f t="shared" si="111"/>
        <v>0</v>
      </c>
      <c r="GKC78" s="1209">
        <f t="shared" si="111"/>
        <v>0</v>
      </c>
      <c r="GKD78" s="1209">
        <f t="shared" si="111"/>
        <v>0</v>
      </c>
      <c r="GKE78" s="1209">
        <f t="shared" si="111"/>
        <v>0</v>
      </c>
      <c r="GKF78" s="1209">
        <f t="shared" si="111"/>
        <v>0</v>
      </c>
      <c r="GKG78" s="1209">
        <f t="shared" si="111"/>
        <v>0</v>
      </c>
      <c r="GKH78" s="1209">
        <f t="shared" si="111"/>
        <v>0</v>
      </c>
      <c r="GKI78" s="1209">
        <f t="shared" si="111"/>
        <v>0</v>
      </c>
      <c r="GKJ78" s="1209">
        <f t="shared" si="111"/>
        <v>0</v>
      </c>
      <c r="GKK78" s="1209">
        <f t="shared" si="111"/>
        <v>0</v>
      </c>
      <c r="GKL78" s="1209">
        <f t="shared" si="111"/>
        <v>0</v>
      </c>
      <c r="GKM78" s="1209">
        <f t="shared" si="111"/>
        <v>0</v>
      </c>
      <c r="GKN78" s="1209">
        <f t="shared" si="111"/>
        <v>0</v>
      </c>
      <c r="GKO78" s="1209">
        <f t="shared" si="111"/>
        <v>0</v>
      </c>
      <c r="GKP78" s="1209">
        <f t="shared" si="111"/>
        <v>0</v>
      </c>
      <c r="GKQ78" s="1209">
        <f t="shared" si="111"/>
        <v>0</v>
      </c>
      <c r="GKR78" s="1209">
        <f t="shared" si="111"/>
        <v>0</v>
      </c>
      <c r="GKS78" s="1209">
        <f t="shared" si="111"/>
        <v>0</v>
      </c>
      <c r="GKT78" s="1209">
        <f t="shared" si="111"/>
        <v>0</v>
      </c>
      <c r="GKU78" s="1209">
        <f t="shared" si="111"/>
        <v>0</v>
      </c>
      <c r="GKV78" s="1209">
        <f t="shared" si="111"/>
        <v>0</v>
      </c>
      <c r="GKW78" s="1209">
        <f t="shared" si="111"/>
        <v>0</v>
      </c>
      <c r="GKX78" s="1209">
        <f t="shared" si="111"/>
        <v>0</v>
      </c>
      <c r="GKY78" s="1209">
        <f t="shared" si="111"/>
        <v>0</v>
      </c>
      <c r="GKZ78" s="1209">
        <f t="shared" si="111"/>
        <v>0</v>
      </c>
      <c r="GLA78" s="1209">
        <f t="shared" si="111"/>
        <v>0</v>
      </c>
      <c r="GLB78" s="1209">
        <f t="shared" si="111"/>
        <v>0</v>
      </c>
      <c r="GLC78" s="1209">
        <f t="shared" si="111"/>
        <v>0</v>
      </c>
      <c r="GLD78" s="1209">
        <f t="shared" si="111"/>
        <v>0</v>
      </c>
      <c r="GLE78" s="1209">
        <f t="shared" si="111"/>
        <v>0</v>
      </c>
      <c r="GLF78" s="1209">
        <f t="shared" si="111"/>
        <v>0</v>
      </c>
      <c r="GLG78" s="1209">
        <f t="shared" si="111"/>
        <v>0</v>
      </c>
      <c r="GLH78" s="1209">
        <f t="shared" si="111"/>
        <v>0</v>
      </c>
      <c r="GLI78" s="1209">
        <f t="shared" si="111"/>
        <v>0</v>
      </c>
      <c r="GLJ78" s="1209">
        <f t="shared" si="111"/>
        <v>0</v>
      </c>
      <c r="GLK78" s="1209">
        <f t="shared" si="111"/>
        <v>0</v>
      </c>
      <c r="GLL78" s="1209">
        <f t="shared" si="111"/>
        <v>0</v>
      </c>
      <c r="GLM78" s="1209">
        <f t="shared" si="111"/>
        <v>0</v>
      </c>
      <c r="GLN78" s="1209">
        <f t="shared" si="111"/>
        <v>0</v>
      </c>
      <c r="GLO78" s="1209">
        <f t="shared" si="111"/>
        <v>0</v>
      </c>
      <c r="GLP78" s="1209">
        <f t="shared" ref="GLP78:GOA78" si="112">SUM(GLP76:GLP77)</f>
        <v>0</v>
      </c>
      <c r="GLQ78" s="1209">
        <f t="shared" si="112"/>
        <v>0</v>
      </c>
      <c r="GLR78" s="1209">
        <f t="shared" si="112"/>
        <v>0</v>
      </c>
      <c r="GLS78" s="1209">
        <f t="shared" si="112"/>
        <v>0</v>
      </c>
      <c r="GLT78" s="1209">
        <f t="shared" si="112"/>
        <v>0</v>
      </c>
      <c r="GLU78" s="1209">
        <f t="shared" si="112"/>
        <v>0</v>
      </c>
      <c r="GLV78" s="1209">
        <f t="shared" si="112"/>
        <v>0</v>
      </c>
      <c r="GLW78" s="1209">
        <f t="shared" si="112"/>
        <v>0</v>
      </c>
      <c r="GLX78" s="1209">
        <f t="shared" si="112"/>
        <v>0</v>
      </c>
      <c r="GLY78" s="1209">
        <f t="shared" si="112"/>
        <v>0</v>
      </c>
      <c r="GLZ78" s="1209">
        <f t="shared" si="112"/>
        <v>0</v>
      </c>
      <c r="GMA78" s="1209">
        <f t="shared" si="112"/>
        <v>0</v>
      </c>
      <c r="GMB78" s="1209">
        <f t="shared" si="112"/>
        <v>0</v>
      </c>
      <c r="GMC78" s="1209">
        <f t="shared" si="112"/>
        <v>0</v>
      </c>
      <c r="GMD78" s="1209">
        <f t="shared" si="112"/>
        <v>0</v>
      </c>
      <c r="GME78" s="1209">
        <f t="shared" si="112"/>
        <v>0</v>
      </c>
      <c r="GMF78" s="1209">
        <f t="shared" si="112"/>
        <v>0</v>
      </c>
      <c r="GMG78" s="1209">
        <f t="shared" si="112"/>
        <v>0</v>
      </c>
      <c r="GMH78" s="1209">
        <f t="shared" si="112"/>
        <v>0</v>
      </c>
      <c r="GMI78" s="1209">
        <f t="shared" si="112"/>
        <v>0</v>
      </c>
      <c r="GMJ78" s="1209">
        <f t="shared" si="112"/>
        <v>0</v>
      </c>
      <c r="GMK78" s="1209">
        <f t="shared" si="112"/>
        <v>0</v>
      </c>
      <c r="GML78" s="1209">
        <f t="shared" si="112"/>
        <v>0</v>
      </c>
      <c r="GMM78" s="1209">
        <f t="shared" si="112"/>
        <v>0</v>
      </c>
      <c r="GMN78" s="1209">
        <f t="shared" si="112"/>
        <v>0</v>
      </c>
      <c r="GMO78" s="1209">
        <f t="shared" si="112"/>
        <v>0</v>
      </c>
      <c r="GMP78" s="1209">
        <f t="shared" si="112"/>
        <v>0</v>
      </c>
      <c r="GMQ78" s="1209">
        <f t="shared" si="112"/>
        <v>0</v>
      </c>
      <c r="GMR78" s="1209">
        <f t="shared" si="112"/>
        <v>0</v>
      </c>
      <c r="GMS78" s="1209">
        <f t="shared" si="112"/>
        <v>0</v>
      </c>
      <c r="GMT78" s="1209">
        <f t="shared" si="112"/>
        <v>0</v>
      </c>
      <c r="GMU78" s="1209">
        <f t="shared" si="112"/>
        <v>0</v>
      </c>
      <c r="GMV78" s="1209">
        <f t="shared" si="112"/>
        <v>0</v>
      </c>
      <c r="GMW78" s="1209">
        <f t="shared" si="112"/>
        <v>0</v>
      </c>
      <c r="GMX78" s="1209">
        <f t="shared" si="112"/>
        <v>0</v>
      </c>
      <c r="GMY78" s="1209">
        <f t="shared" si="112"/>
        <v>0</v>
      </c>
      <c r="GMZ78" s="1209">
        <f t="shared" si="112"/>
        <v>0</v>
      </c>
      <c r="GNA78" s="1209">
        <f t="shared" si="112"/>
        <v>0</v>
      </c>
      <c r="GNB78" s="1209">
        <f t="shared" si="112"/>
        <v>0</v>
      </c>
      <c r="GNC78" s="1209">
        <f t="shared" si="112"/>
        <v>0</v>
      </c>
      <c r="GND78" s="1209">
        <f t="shared" si="112"/>
        <v>0</v>
      </c>
      <c r="GNE78" s="1209">
        <f t="shared" si="112"/>
        <v>0</v>
      </c>
      <c r="GNF78" s="1209">
        <f t="shared" si="112"/>
        <v>0</v>
      </c>
      <c r="GNG78" s="1209">
        <f t="shared" si="112"/>
        <v>0</v>
      </c>
      <c r="GNH78" s="1209">
        <f t="shared" si="112"/>
        <v>0</v>
      </c>
      <c r="GNI78" s="1209">
        <f t="shared" si="112"/>
        <v>0</v>
      </c>
      <c r="GNJ78" s="1209">
        <f t="shared" si="112"/>
        <v>0</v>
      </c>
      <c r="GNK78" s="1209">
        <f t="shared" si="112"/>
        <v>0</v>
      </c>
      <c r="GNL78" s="1209">
        <f t="shared" si="112"/>
        <v>0</v>
      </c>
      <c r="GNM78" s="1209">
        <f t="shared" si="112"/>
        <v>0</v>
      </c>
      <c r="GNN78" s="1209">
        <f t="shared" si="112"/>
        <v>0</v>
      </c>
      <c r="GNO78" s="1209">
        <f t="shared" si="112"/>
        <v>0</v>
      </c>
      <c r="GNP78" s="1209">
        <f t="shared" si="112"/>
        <v>0</v>
      </c>
      <c r="GNQ78" s="1209">
        <f t="shared" si="112"/>
        <v>0</v>
      </c>
      <c r="GNR78" s="1209">
        <f t="shared" si="112"/>
        <v>0</v>
      </c>
      <c r="GNS78" s="1209">
        <f t="shared" si="112"/>
        <v>0</v>
      </c>
      <c r="GNT78" s="1209">
        <f t="shared" si="112"/>
        <v>0</v>
      </c>
      <c r="GNU78" s="1209">
        <f t="shared" si="112"/>
        <v>0</v>
      </c>
      <c r="GNV78" s="1209">
        <f t="shared" si="112"/>
        <v>0</v>
      </c>
      <c r="GNW78" s="1209">
        <f t="shared" si="112"/>
        <v>0</v>
      </c>
      <c r="GNX78" s="1209">
        <f t="shared" si="112"/>
        <v>0</v>
      </c>
      <c r="GNY78" s="1209">
        <f t="shared" si="112"/>
        <v>0</v>
      </c>
      <c r="GNZ78" s="1209">
        <f t="shared" si="112"/>
        <v>0</v>
      </c>
      <c r="GOA78" s="1209">
        <f t="shared" si="112"/>
        <v>0</v>
      </c>
      <c r="GOB78" s="1209">
        <f t="shared" ref="GOB78:GQM78" si="113">SUM(GOB76:GOB77)</f>
        <v>0</v>
      </c>
      <c r="GOC78" s="1209">
        <f t="shared" si="113"/>
        <v>0</v>
      </c>
      <c r="GOD78" s="1209">
        <f t="shared" si="113"/>
        <v>0</v>
      </c>
      <c r="GOE78" s="1209">
        <f t="shared" si="113"/>
        <v>0</v>
      </c>
      <c r="GOF78" s="1209">
        <f t="shared" si="113"/>
        <v>0</v>
      </c>
      <c r="GOG78" s="1209">
        <f t="shared" si="113"/>
        <v>0</v>
      </c>
      <c r="GOH78" s="1209">
        <f t="shared" si="113"/>
        <v>0</v>
      </c>
      <c r="GOI78" s="1209">
        <f t="shared" si="113"/>
        <v>0</v>
      </c>
      <c r="GOJ78" s="1209">
        <f t="shared" si="113"/>
        <v>0</v>
      </c>
      <c r="GOK78" s="1209">
        <f t="shared" si="113"/>
        <v>0</v>
      </c>
      <c r="GOL78" s="1209">
        <f t="shared" si="113"/>
        <v>0</v>
      </c>
      <c r="GOM78" s="1209">
        <f t="shared" si="113"/>
        <v>0</v>
      </c>
      <c r="GON78" s="1209">
        <f t="shared" si="113"/>
        <v>0</v>
      </c>
      <c r="GOO78" s="1209">
        <f t="shared" si="113"/>
        <v>0</v>
      </c>
      <c r="GOP78" s="1209">
        <f t="shared" si="113"/>
        <v>0</v>
      </c>
      <c r="GOQ78" s="1209">
        <f t="shared" si="113"/>
        <v>0</v>
      </c>
      <c r="GOR78" s="1209">
        <f t="shared" si="113"/>
        <v>0</v>
      </c>
      <c r="GOS78" s="1209">
        <f t="shared" si="113"/>
        <v>0</v>
      </c>
      <c r="GOT78" s="1209">
        <f t="shared" si="113"/>
        <v>0</v>
      </c>
      <c r="GOU78" s="1209">
        <f t="shared" si="113"/>
        <v>0</v>
      </c>
      <c r="GOV78" s="1209">
        <f t="shared" si="113"/>
        <v>0</v>
      </c>
      <c r="GOW78" s="1209">
        <f t="shared" si="113"/>
        <v>0</v>
      </c>
      <c r="GOX78" s="1209">
        <f t="shared" si="113"/>
        <v>0</v>
      </c>
      <c r="GOY78" s="1209">
        <f t="shared" si="113"/>
        <v>0</v>
      </c>
      <c r="GOZ78" s="1209">
        <f t="shared" si="113"/>
        <v>0</v>
      </c>
      <c r="GPA78" s="1209">
        <f t="shared" si="113"/>
        <v>0</v>
      </c>
      <c r="GPB78" s="1209">
        <f t="shared" si="113"/>
        <v>0</v>
      </c>
      <c r="GPC78" s="1209">
        <f t="shared" si="113"/>
        <v>0</v>
      </c>
      <c r="GPD78" s="1209">
        <f t="shared" si="113"/>
        <v>0</v>
      </c>
      <c r="GPE78" s="1209">
        <f t="shared" si="113"/>
        <v>0</v>
      </c>
      <c r="GPF78" s="1209">
        <f t="shared" si="113"/>
        <v>0</v>
      </c>
      <c r="GPG78" s="1209">
        <f t="shared" si="113"/>
        <v>0</v>
      </c>
      <c r="GPH78" s="1209">
        <f t="shared" si="113"/>
        <v>0</v>
      </c>
      <c r="GPI78" s="1209">
        <f t="shared" si="113"/>
        <v>0</v>
      </c>
      <c r="GPJ78" s="1209">
        <f t="shared" si="113"/>
        <v>0</v>
      </c>
      <c r="GPK78" s="1209">
        <f t="shared" si="113"/>
        <v>0</v>
      </c>
      <c r="GPL78" s="1209">
        <f t="shared" si="113"/>
        <v>0</v>
      </c>
      <c r="GPM78" s="1209">
        <f t="shared" si="113"/>
        <v>0</v>
      </c>
      <c r="GPN78" s="1209">
        <f t="shared" si="113"/>
        <v>0</v>
      </c>
      <c r="GPO78" s="1209">
        <f t="shared" si="113"/>
        <v>0</v>
      </c>
      <c r="GPP78" s="1209">
        <f t="shared" si="113"/>
        <v>0</v>
      </c>
      <c r="GPQ78" s="1209">
        <f t="shared" si="113"/>
        <v>0</v>
      </c>
      <c r="GPR78" s="1209">
        <f t="shared" si="113"/>
        <v>0</v>
      </c>
      <c r="GPS78" s="1209">
        <f t="shared" si="113"/>
        <v>0</v>
      </c>
      <c r="GPT78" s="1209">
        <f t="shared" si="113"/>
        <v>0</v>
      </c>
      <c r="GPU78" s="1209">
        <f t="shared" si="113"/>
        <v>0</v>
      </c>
      <c r="GPV78" s="1209">
        <f t="shared" si="113"/>
        <v>0</v>
      </c>
      <c r="GPW78" s="1209">
        <f t="shared" si="113"/>
        <v>0</v>
      </c>
      <c r="GPX78" s="1209">
        <f t="shared" si="113"/>
        <v>0</v>
      </c>
      <c r="GPY78" s="1209">
        <f t="shared" si="113"/>
        <v>0</v>
      </c>
      <c r="GPZ78" s="1209">
        <f t="shared" si="113"/>
        <v>0</v>
      </c>
      <c r="GQA78" s="1209">
        <f t="shared" si="113"/>
        <v>0</v>
      </c>
      <c r="GQB78" s="1209">
        <f t="shared" si="113"/>
        <v>0</v>
      </c>
      <c r="GQC78" s="1209">
        <f t="shared" si="113"/>
        <v>0</v>
      </c>
      <c r="GQD78" s="1209">
        <f t="shared" si="113"/>
        <v>0</v>
      </c>
      <c r="GQE78" s="1209">
        <f t="shared" si="113"/>
        <v>0</v>
      </c>
      <c r="GQF78" s="1209">
        <f t="shared" si="113"/>
        <v>0</v>
      </c>
      <c r="GQG78" s="1209">
        <f t="shared" si="113"/>
        <v>0</v>
      </c>
      <c r="GQH78" s="1209">
        <f t="shared" si="113"/>
        <v>0</v>
      </c>
      <c r="GQI78" s="1209">
        <f t="shared" si="113"/>
        <v>0</v>
      </c>
      <c r="GQJ78" s="1209">
        <f t="shared" si="113"/>
        <v>0</v>
      </c>
      <c r="GQK78" s="1209">
        <f t="shared" si="113"/>
        <v>0</v>
      </c>
      <c r="GQL78" s="1209">
        <f t="shared" si="113"/>
        <v>0</v>
      </c>
      <c r="GQM78" s="1209">
        <f t="shared" si="113"/>
        <v>0</v>
      </c>
      <c r="GQN78" s="1209">
        <f t="shared" ref="GQN78:GSY78" si="114">SUM(GQN76:GQN77)</f>
        <v>0</v>
      </c>
      <c r="GQO78" s="1209">
        <f t="shared" si="114"/>
        <v>0</v>
      </c>
      <c r="GQP78" s="1209">
        <f t="shared" si="114"/>
        <v>0</v>
      </c>
      <c r="GQQ78" s="1209">
        <f t="shared" si="114"/>
        <v>0</v>
      </c>
      <c r="GQR78" s="1209">
        <f t="shared" si="114"/>
        <v>0</v>
      </c>
      <c r="GQS78" s="1209">
        <f t="shared" si="114"/>
        <v>0</v>
      </c>
      <c r="GQT78" s="1209">
        <f t="shared" si="114"/>
        <v>0</v>
      </c>
      <c r="GQU78" s="1209">
        <f t="shared" si="114"/>
        <v>0</v>
      </c>
      <c r="GQV78" s="1209">
        <f t="shared" si="114"/>
        <v>0</v>
      </c>
      <c r="GQW78" s="1209">
        <f t="shared" si="114"/>
        <v>0</v>
      </c>
      <c r="GQX78" s="1209">
        <f t="shared" si="114"/>
        <v>0</v>
      </c>
      <c r="GQY78" s="1209">
        <f t="shared" si="114"/>
        <v>0</v>
      </c>
      <c r="GQZ78" s="1209">
        <f t="shared" si="114"/>
        <v>0</v>
      </c>
      <c r="GRA78" s="1209">
        <f t="shared" si="114"/>
        <v>0</v>
      </c>
      <c r="GRB78" s="1209">
        <f t="shared" si="114"/>
        <v>0</v>
      </c>
      <c r="GRC78" s="1209">
        <f t="shared" si="114"/>
        <v>0</v>
      </c>
      <c r="GRD78" s="1209">
        <f t="shared" si="114"/>
        <v>0</v>
      </c>
      <c r="GRE78" s="1209">
        <f t="shared" si="114"/>
        <v>0</v>
      </c>
      <c r="GRF78" s="1209">
        <f t="shared" si="114"/>
        <v>0</v>
      </c>
      <c r="GRG78" s="1209">
        <f t="shared" si="114"/>
        <v>0</v>
      </c>
      <c r="GRH78" s="1209">
        <f t="shared" si="114"/>
        <v>0</v>
      </c>
      <c r="GRI78" s="1209">
        <f t="shared" si="114"/>
        <v>0</v>
      </c>
      <c r="GRJ78" s="1209">
        <f t="shared" si="114"/>
        <v>0</v>
      </c>
      <c r="GRK78" s="1209">
        <f t="shared" si="114"/>
        <v>0</v>
      </c>
      <c r="GRL78" s="1209">
        <f t="shared" si="114"/>
        <v>0</v>
      </c>
      <c r="GRM78" s="1209">
        <f t="shared" si="114"/>
        <v>0</v>
      </c>
      <c r="GRN78" s="1209">
        <f t="shared" si="114"/>
        <v>0</v>
      </c>
      <c r="GRO78" s="1209">
        <f t="shared" si="114"/>
        <v>0</v>
      </c>
      <c r="GRP78" s="1209">
        <f t="shared" si="114"/>
        <v>0</v>
      </c>
      <c r="GRQ78" s="1209">
        <f t="shared" si="114"/>
        <v>0</v>
      </c>
      <c r="GRR78" s="1209">
        <f t="shared" si="114"/>
        <v>0</v>
      </c>
      <c r="GRS78" s="1209">
        <f t="shared" si="114"/>
        <v>0</v>
      </c>
      <c r="GRT78" s="1209">
        <f t="shared" si="114"/>
        <v>0</v>
      </c>
      <c r="GRU78" s="1209">
        <f t="shared" si="114"/>
        <v>0</v>
      </c>
      <c r="GRV78" s="1209">
        <f t="shared" si="114"/>
        <v>0</v>
      </c>
      <c r="GRW78" s="1209">
        <f t="shared" si="114"/>
        <v>0</v>
      </c>
      <c r="GRX78" s="1209">
        <f t="shared" si="114"/>
        <v>0</v>
      </c>
      <c r="GRY78" s="1209">
        <f t="shared" si="114"/>
        <v>0</v>
      </c>
      <c r="GRZ78" s="1209">
        <f t="shared" si="114"/>
        <v>0</v>
      </c>
      <c r="GSA78" s="1209">
        <f t="shared" si="114"/>
        <v>0</v>
      </c>
      <c r="GSB78" s="1209">
        <f t="shared" si="114"/>
        <v>0</v>
      </c>
      <c r="GSC78" s="1209">
        <f t="shared" si="114"/>
        <v>0</v>
      </c>
      <c r="GSD78" s="1209">
        <f t="shared" si="114"/>
        <v>0</v>
      </c>
      <c r="GSE78" s="1209">
        <f t="shared" si="114"/>
        <v>0</v>
      </c>
      <c r="GSF78" s="1209">
        <f t="shared" si="114"/>
        <v>0</v>
      </c>
      <c r="GSG78" s="1209">
        <f t="shared" si="114"/>
        <v>0</v>
      </c>
      <c r="GSH78" s="1209">
        <f t="shared" si="114"/>
        <v>0</v>
      </c>
      <c r="GSI78" s="1209">
        <f t="shared" si="114"/>
        <v>0</v>
      </c>
      <c r="GSJ78" s="1209">
        <f t="shared" si="114"/>
        <v>0</v>
      </c>
      <c r="GSK78" s="1209">
        <f t="shared" si="114"/>
        <v>0</v>
      </c>
      <c r="GSL78" s="1209">
        <f t="shared" si="114"/>
        <v>0</v>
      </c>
      <c r="GSM78" s="1209">
        <f t="shared" si="114"/>
        <v>0</v>
      </c>
      <c r="GSN78" s="1209">
        <f t="shared" si="114"/>
        <v>0</v>
      </c>
      <c r="GSO78" s="1209">
        <f t="shared" si="114"/>
        <v>0</v>
      </c>
      <c r="GSP78" s="1209">
        <f t="shared" si="114"/>
        <v>0</v>
      </c>
      <c r="GSQ78" s="1209">
        <f t="shared" si="114"/>
        <v>0</v>
      </c>
      <c r="GSR78" s="1209">
        <f t="shared" si="114"/>
        <v>0</v>
      </c>
      <c r="GSS78" s="1209">
        <f t="shared" si="114"/>
        <v>0</v>
      </c>
      <c r="GST78" s="1209">
        <f t="shared" si="114"/>
        <v>0</v>
      </c>
      <c r="GSU78" s="1209">
        <f t="shared" si="114"/>
        <v>0</v>
      </c>
      <c r="GSV78" s="1209">
        <f t="shared" si="114"/>
        <v>0</v>
      </c>
      <c r="GSW78" s="1209">
        <f t="shared" si="114"/>
        <v>0</v>
      </c>
      <c r="GSX78" s="1209">
        <f t="shared" si="114"/>
        <v>0</v>
      </c>
      <c r="GSY78" s="1209">
        <f t="shared" si="114"/>
        <v>0</v>
      </c>
      <c r="GSZ78" s="1209">
        <f t="shared" ref="GSZ78:GVK78" si="115">SUM(GSZ76:GSZ77)</f>
        <v>0</v>
      </c>
      <c r="GTA78" s="1209">
        <f t="shared" si="115"/>
        <v>0</v>
      </c>
      <c r="GTB78" s="1209">
        <f t="shared" si="115"/>
        <v>0</v>
      </c>
      <c r="GTC78" s="1209">
        <f t="shared" si="115"/>
        <v>0</v>
      </c>
      <c r="GTD78" s="1209">
        <f t="shared" si="115"/>
        <v>0</v>
      </c>
      <c r="GTE78" s="1209">
        <f t="shared" si="115"/>
        <v>0</v>
      </c>
      <c r="GTF78" s="1209">
        <f t="shared" si="115"/>
        <v>0</v>
      </c>
      <c r="GTG78" s="1209">
        <f t="shared" si="115"/>
        <v>0</v>
      </c>
      <c r="GTH78" s="1209">
        <f t="shared" si="115"/>
        <v>0</v>
      </c>
      <c r="GTI78" s="1209">
        <f t="shared" si="115"/>
        <v>0</v>
      </c>
      <c r="GTJ78" s="1209">
        <f t="shared" si="115"/>
        <v>0</v>
      </c>
      <c r="GTK78" s="1209">
        <f t="shared" si="115"/>
        <v>0</v>
      </c>
      <c r="GTL78" s="1209">
        <f t="shared" si="115"/>
        <v>0</v>
      </c>
      <c r="GTM78" s="1209">
        <f t="shared" si="115"/>
        <v>0</v>
      </c>
      <c r="GTN78" s="1209">
        <f t="shared" si="115"/>
        <v>0</v>
      </c>
      <c r="GTO78" s="1209">
        <f t="shared" si="115"/>
        <v>0</v>
      </c>
      <c r="GTP78" s="1209">
        <f t="shared" si="115"/>
        <v>0</v>
      </c>
      <c r="GTQ78" s="1209">
        <f t="shared" si="115"/>
        <v>0</v>
      </c>
      <c r="GTR78" s="1209">
        <f t="shared" si="115"/>
        <v>0</v>
      </c>
      <c r="GTS78" s="1209">
        <f t="shared" si="115"/>
        <v>0</v>
      </c>
      <c r="GTT78" s="1209">
        <f t="shared" si="115"/>
        <v>0</v>
      </c>
      <c r="GTU78" s="1209">
        <f t="shared" si="115"/>
        <v>0</v>
      </c>
      <c r="GTV78" s="1209">
        <f t="shared" si="115"/>
        <v>0</v>
      </c>
      <c r="GTW78" s="1209">
        <f t="shared" si="115"/>
        <v>0</v>
      </c>
      <c r="GTX78" s="1209">
        <f t="shared" si="115"/>
        <v>0</v>
      </c>
      <c r="GTY78" s="1209">
        <f t="shared" si="115"/>
        <v>0</v>
      </c>
      <c r="GTZ78" s="1209">
        <f t="shared" si="115"/>
        <v>0</v>
      </c>
      <c r="GUA78" s="1209">
        <f t="shared" si="115"/>
        <v>0</v>
      </c>
      <c r="GUB78" s="1209">
        <f t="shared" si="115"/>
        <v>0</v>
      </c>
      <c r="GUC78" s="1209">
        <f t="shared" si="115"/>
        <v>0</v>
      </c>
      <c r="GUD78" s="1209">
        <f t="shared" si="115"/>
        <v>0</v>
      </c>
      <c r="GUE78" s="1209">
        <f t="shared" si="115"/>
        <v>0</v>
      </c>
      <c r="GUF78" s="1209">
        <f t="shared" si="115"/>
        <v>0</v>
      </c>
      <c r="GUG78" s="1209">
        <f t="shared" si="115"/>
        <v>0</v>
      </c>
      <c r="GUH78" s="1209">
        <f t="shared" si="115"/>
        <v>0</v>
      </c>
      <c r="GUI78" s="1209">
        <f t="shared" si="115"/>
        <v>0</v>
      </c>
      <c r="GUJ78" s="1209">
        <f t="shared" si="115"/>
        <v>0</v>
      </c>
      <c r="GUK78" s="1209">
        <f t="shared" si="115"/>
        <v>0</v>
      </c>
      <c r="GUL78" s="1209">
        <f t="shared" si="115"/>
        <v>0</v>
      </c>
      <c r="GUM78" s="1209">
        <f t="shared" si="115"/>
        <v>0</v>
      </c>
      <c r="GUN78" s="1209">
        <f t="shared" si="115"/>
        <v>0</v>
      </c>
      <c r="GUO78" s="1209">
        <f t="shared" si="115"/>
        <v>0</v>
      </c>
      <c r="GUP78" s="1209">
        <f t="shared" si="115"/>
        <v>0</v>
      </c>
      <c r="GUQ78" s="1209">
        <f t="shared" si="115"/>
        <v>0</v>
      </c>
      <c r="GUR78" s="1209">
        <f t="shared" si="115"/>
        <v>0</v>
      </c>
      <c r="GUS78" s="1209">
        <f t="shared" si="115"/>
        <v>0</v>
      </c>
      <c r="GUT78" s="1209">
        <f t="shared" si="115"/>
        <v>0</v>
      </c>
      <c r="GUU78" s="1209">
        <f t="shared" si="115"/>
        <v>0</v>
      </c>
      <c r="GUV78" s="1209">
        <f t="shared" si="115"/>
        <v>0</v>
      </c>
      <c r="GUW78" s="1209">
        <f t="shared" si="115"/>
        <v>0</v>
      </c>
      <c r="GUX78" s="1209">
        <f t="shared" si="115"/>
        <v>0</v>
      </c>
      <c r="GUY78" s="1209">
        <f t="shared" si="115"/>
        <v>0</v>
      </c>
      <c r="GUZ78" s="1209">
        <f t="shared" si="115"/>
        <v>0</v>
      </c>
      <c r="GVA78" s="1209">
        <f t="shared" si="115"/>
        <v>0</v>
      </c>
      <c r="GVB78" s="1209">
        <f t="shared" si="115"/>
        <v>0</v>
      </c>
      <c r="GVC78" s="1209">
        <f t="shared" si="115"/>
        <v>0</v>
      </c>
      <c r="GVD78" s="1209">
        <f t="shared" si="115"/>
        <v>0</v>
      </c>
      <c r="GVE78" s="1209">
        <f t="shared" si="115"/>
        <v>0</v>
      </c>
      <c r="GVF78" s="1209">
        <f t="shared" si="115"/>
        <v>0</v>
      </c>
      <c r="GVG78" s="1209">
        <f t="shared" si="115"/>
        <v>0</v>
      </c>
      <c r="GVH78" s="1209">
        <f t="shared" si="115"/>
        <v>0</v>
      </c>
      <c r="GVI78" s="1209">
        <f t="shared" si="115"/>
        <v>0</v>
      </c>
      <c r="GVJ78" s="1209">
        <f t="shared" si="115"/>
        <v>0</v>
      </c>
      <c r="GVK78" s="1209">
        <f t="shared" si="115"/>
        <v>0</v>
      </c>
      <c r="GVL78" s="1209">
        <f t="shared" ref="GVL78:GXW78" si="116">SUM(GVL76:GVL77)</f>
        <v>0</v>
      </c>
      <c r="GVM78" s="1209">
        <f t="shared" si="116"/>
        <v>0</v>
      </c>
      <c r="GVN78" s="1209">
        <f t="shared" si="116"/>
        <v>0</v>
      </c>
      <c r="GVO78" s="1209">
        <f t="shared" si="116"/>
        <v>0</v>
      </c>
      <c r="GVP78" s="1209">
        <f t="shared" si="116"/>
        <v>0</v>
      </c>
      <c r="GVQ78" s="1209">
        <f t="shared" si="116"/>
        <v>0</v>
      </c>
      <c r="GVR78" s="1209">
        <f t="shared" si="116"/>
        <v>0</v>
      </c>
      <c r="GVS78" s="1209">
        <f t="shared" si="116"/>
        <v>0</v>
      </c>
      <c r="GVT78" s="1209">
        <f t="shared" si="116"/>
        <v>0</v>
      </c>
      <c r="GVU78" s="1209">
        <f t="shared" si="116"/>
        <v>0</v>
      </c>
      <c r="GVV78" s="1209">
        <f t="shared" si="116"/>
        <v>0</v>
      </c>
      <c r="GVW78" s="1209">
        <f t="shared" si="116"/>
        <v>0</v>
      </c>
      <c r="GVX78" s="1209">
        <f t="shared" si="116"/>
        <v>0</v>
      </c>
      <c r="GVY78" s="1209">
        <f t="shared" si="116"/>
        <v>0</v>
      </c>
      <c r="GVZ78" s="1209">
        <f t="shared" si="116"/>
        <v>0</v>
      </c>
      <c r="GWA78" s="1209">
        <f t="shared" si="116"/>
        <v>0</v>
      </c>
      <c r="GWB78" s="1209">
        <f t="shared" si="116"/>
        <v>0</v>
      </c>
      <c r="GWC78" s="1209">
        <f t="shared" si="116"/>
        <v>0</v>
      </c>
      <c r="GWD78" s="1209">
        <f t="shared" si="116"/>
        <v>0</v>
      </c>
      <c r="GWE78" s="1209">
        <f t="shared" si="116"/>
        <v>0</v>
      </c>
      <c r="GWF78" s="1209">
        <f t="shared" si="116"/>
        <v>0</v>
      </c>
      <c r="GWG78" s="1209">
        <f t="shared" si="116"/>
        <v>0</v>
      </c>
      <c r="GWH78" s="1209">
        <f t="shared" si="116"/>
        <v>0</v>
      </c>
      <c r="GWI78" s="1209">
        <f t="shared" si="116"/>
        <v>0</v>
      </c>
      <c r="GWJ78" s="1209">
        <f t="shared" si="116"/>
        <v>0</v>
      </c>
      <c r="GWK78" s="1209">
        <f t="shared" si="116"/>
        <v>0</v>
      </c>
      <c r="GWL78" s="1209">
        <f t="shared" si="116"/>
        <v>0</v>
      </c>
      <c r="GWM78" s="1209">
        <f t="shared" si="116"/>
        <v>0</v>
      </c>
      <c r="GWN78" s="1209">
        <f t="shared" si="116"/>
        <v>0</v>
      </c>
      <c r="GWO78" s="1209">
        <f t="shared" si="116"/>
        <v>0</v>
      </c>
      <c r="GWP78" s="1209">
        <f t="shared" si="116"/>
        <v>0</v>
      </c>
      <c r="GWQ78" s="1209">
        <f t="shared" si="116"/>
        <v>0</v>
      </c>
      <c r="GWR78" s="1209">
        <f t="shared" si="116"/>
        <v>0</v>
      </c>
      <c r="GWS78" s="1209">
        <f t="shared" si="116"/>
        <v>0</v>
      </c>
      <c r="GWT78" s="1209">
        <f t="shared" si="116"/>
        <v>0</v>
      </c>
      <c r="GWU78" s="1209">
        <f t="shared" si="116"/>
        <v>0</v>
      </c>
      <c r="GWV78" s="1209">
        <f t="shared" si="116"/>
        <v>0</v>
      </c>
      <c r="GWW78" s="1209">
        <f t="shared" si="116"/>
        <v>0</v>
      </c>
      <c r="GWX78" s="1209">
        <f t="shared" si="116"/>
        <v>0</v>
      </c>
      <c r="GWY78" s="1209">
        <f t="shared" si="116"/>
        <v>0</v>
      </c>
      <c r="GWZ78" s="1209">
        <f t="shared" si="116"/>
        <v>0</v>
      </c>
      <c r="GXA78" s="1209">
        <f t="shared" si="116"/>
        <v>0</v>
      </c>
      <c r="GXB78" s="1209">
        <f t="shared" si="116"/>
        <v>0</v>
      </c>
      <c r="GXC78" s="1209">
        <f t="shared" si="116"/>
        <v>0</v>
      </c>
      <c r="GXD78" s="1209">
        <f t="shared" si="116"/>
        <v>0</v>
      </c>
      <c r="GXE78" s="1209">
        <f t="shared" si="116"/>
        <v>0</v>
      </c>
      <c r="GXF78" s="1209">
        <f t="shared" si="116"/>
        <v>0</v>
      </c>
      <c r="GXG78" s="1209">
        <f t="shared" si="116"/>
        <v>0</v>
      </c>
      <c r="GXH78" s="1209">
        <f t="shared" si="116"/>
        <v>0</v>
      </c>
      <c r="GXI78" s="1209">
        <f t="shared" si="116"/>
        <v>0</v>
      </c>
      <c r="GXJ78" s="1209">
        <f t="shared" si="116"/>
        <v>0</v>
      </c>
      <c r="GXK78" s="1209">
        <f t="shared" si="116"/>
        <v>0</v>
      </c>
      <c r="GXL78" s="1209">
        <f t="shared" si="116"/>
        <v>0</v>
      </c>
      <c r="GXM78" s="1209">
        <f t="shared" si="116"/>
        <v>0</v>
      </c>
      <c r="GXN78" s="1209">
        <f t="shared" si="116"/>
        <v>0</v>
      </c>
      <c r="GXO78" s="1209">
        <f t="shared" si="116"/>
        <v>0</v>
      </c>
      <c r="GXP78" s="1209">
        <f t="shared" si="116"/>
        <v>0</v>
      </c>
      <c r="GXQ78" s="1209">
        <f t="shared" si="116"/>
        <v>0</v>
      </c>
      <c r="GXR78" s="1209">
        <f t="shared" si="116"/>
        <v>0</v>
      </c>
      <c r="GXS78" s="1209">
        <f t="shared" si="116"/>
        <v>0</v>
      </c>
      <c r="GXT78" s="1209">
        <f t="shared" si="116"/>
        <v>0</v>
      </c>
      <c r="GXU78" s="1209">
        <f t="shared" si="116"/>
        <v>0</v>
      </c>
      <c r="GXV78" s="1209">
        <f t="shared" si="116"/>
        <v>0</v>
      </c>
      <c r="GXW78" s="1209">
        <f t="shared" si="116"/>
        <v>0</v>
      </c>
      <c r="GXX78" s="1209">
        <f t="shared" ref="GXX78:HAI78" si="117">SUM(GXX76:GXX77)</f>
        <v>0</v>
      </c>
      <c r="GXY78" s="1209">
        <f t="shared" si="117"/>
        <v>0</v>
      </c>
      <c r="GXZ78" s="1209">
        <f t="shared" si="117"/>
        <v>0</v>
      </c>
      <c r="GYA78" s="1209">
        <f t="shared" si="117"/>
        <v>0</v>
      </c>
      <c r="GYB78" s="1209">
        <f t="shared" si="117"/>
        <v>0</v>
      </c>
      <c r="GYC78" s="1209">
        <f t="shared" si="117"/>
        <v>0</v>
      </c>
      <c r="GYD78" s="1209">
        <f t="shared" si="117"/>
        <v>0</v>
      </c>
      <c r="GYE78" s="1209">
        <f t="shared" si="117"/>
        <v>0</v>
      </c>
      <c r="GYF78" s="1209">
        <f t="shared" si="117"/>
        <v>0</v>
      </c>
      <c r="GYG78" s="1209">
        <f t="shared" si="117"/>
        <v>0</v>
      </c>
      <c r="GYH78" s="1209">
        <f t="shared" si="117"/>
        <v>0</v>
      </c>
      <c r="GYI78" s="1209">
        <f t="shared" si="117"/>
        <v>0</v>
      </c>
      <c r="GYJ78" s="1209">
        <f t="shared" si="117"/>
        <v>0</v>
      </c>
      <c r="GYK78" s="1209">
        <f t="shared" si="117"/>
        <v>0</v>
      </c>
      <c r="GYL78" s="1209">
        <f t="shared" si="117"/>
        <v>0</v>
      </c>
      <c r="GYM78" s="1209">
        <f t="shared" si="117"/>
        <v>0</v>
      </c>
      <c r="GYN78" s="1209">
        <f t="shared" si="117"/>
        <v>0</v>
      </c>
      <c r="GYO78" s="1209">
        <f t="shared" si="117"/>
        <v>0</v>
      </c>
      <c r="GYP78" s="1209">
        <f t="shared" si="117"/>
        <v>0</v>
      </c>
      <c r="GYQ78" s="1209">
        <f t="shared" si="117"/>
        <v>0</v>
      </c>
      <c r="GYR78" s="1209">
        <f t="shared" si="117"/>
        <v>0</v>
      </c>
      <c r="GYS78" s="1209">
        <f t="shared" si="117"/>
        <v>0</v>
      </c>
      <c r="GYT78" s="1209">
        <f t="shared" si="117"/>
        <v>0</v>
      </c>
      <c r="GYU78" s="1209">
        <f t="shared" si="117"/>
        <v>0</v>
      </c>
      <c r="GYV78" s="1209">
        <f t="shared" si="117"/>
        <v>0</v>
      </c>
      <c r="GYW78" s="1209">
        <f t="shared" si="117"/>
        <v>0</v>
      </c>
      <c r="GYX78" s="1209">
        <f t="shared" si="117"/>
        <v>0</v>
      </c>
      <c r="GYY78" s="1209">
        <f t="shared" si="117"/>
        <v>0</v>
      </c>
      <c r="GYZ78" s="1209">
        <f t="shared" si="117"/>
        <v>0</v>
      </c>
      <c r="GZA78" s="1209">
        <f t="shared" si="117"/>
        <v>0</v>
      </c>
      <c r="GZB78" s="1209">
        <f t="shared" si="117"/>
        <v>0</v>
      </c>
      <c r="GZC78" s="1209">
        <f t="shared" si="117"/>
        <v>0</v>
      </c>
      <c r="GZD78" s="1209">
        <f t="shared" si="117"/>
        <v>0</v>
      </c>
      <c r="GZE78" s="1209">
        <f t="shared" si="117"/>
        <v>0</v>
      </c>
      <c r="GZF78" s="1209">
        <f t="shared" si="117"/>
        <v>0</v>
      </c>
      <c r="GZG78" s="1209">
        <f t="shared" si="117"/>
        <v>0</v>
      </c>
      <c r="GZH78" s="1209">
        <f t="shared" si="117"/>
        <v>0</v>
      </c>
      <c r="GZI78" s="1209">
        <f t="shared" si="117"/>
        <v>0</v>
      </c>
      <c r="GZJ78" s="1209">
        <f t="shared" si="117"/>
        <v>0</v>
      </c>
      <c r="GZK78" s="1209">
        <f t="shared" si="117"/>
        <v>0</v>
      </c>
      <c r="GZL78" s="1209">
        <f t="shared" si="117"/>
        <v>0</v>
      </c>
      <c r="GZM78" s="1209">
        <f t="shared" si="117"/>
        <v>0</v>
      </c>
      <c r="GZN78" s="1209">
        <f t="shared" si="117"/>
        <v>0</v>
      </c>
      <c r="GZO78" s="1209">
        <f t="shared" si="117"/>
        <v>0</v>
      </c>
      <c r="GZP78" s="1209">
        <f t="shared" si="117"/>
        <v>0</v>
      </c>
      <c r="GZQ78" s="1209">
        <f t="shared" si="117"/>
        <v>0</v>
      </c>
      <c r="GZR78" s="1209">
        <f t="shared" si="117"/>
        <v>0</v>
      </c>
      <c r="GZS78" s="1209">
        <f t="shared" si="117"/>
        <v>0</v>
      </c>
      <c r="GZT78" s="1209">
        <f t="shared" si="117"/>
        <v>0</v>
      </c>
      <c r="GZU78" s="1209">
        <f t="shared" si="117"/>
        <v>0</v>
      </c>
      <c r="GZV78" s="1209">
        <f t="shared" si="117"/>
        <v>0</v>
      </c>
      <c r="GZW78" s="1209">
        <f t="shared" si="117"/>
        <v>0</v>
      </c>
      <c r="GZX78" s="1209">
        <f t="shared" si="117"/>
        <v>0</v>
      </c>
      <c r="GZY78" s="1209">
        <f t="shared" si="117"/>
        <v>0</v>
      </c>
      <c r="GZZ78" s="1209">
        <f t="shared" si="117"/>
        <v>0</v>
      </c>
      <c r="HAA78" s="1209">
        <f t="shared" si="117"/>
        <v>0</v>
      </c>
      <c r="HAB78" s="1209">
        <f t="shared" si="117"/>
        <v>0</v>
      </c>
      <c r="HAC78" s="1209">
        <f t="shared" si="117"/>
        <v>0</v>
      </c>
      <c r="HAD78" s="1209">
        <f t="shared" si="117"/>
        <v>0</v>
      </c>
      <c r="HAE78" s="1209">
        <f t="shared" si="117"/>
        <v>0</v>
      </c>
      <c r="HAF78" s="1209">
        <f t="shared" si="117"/>
        <v>0</v>
      </c>
      <c r="HAG78" s="1209">
        <f t="shared" si="117"/>
        <v>0</v>
      </c>
      <c r="HAH78" s="1209">
        <f t="shared" si="117"/>
        <v>0</v>
      </c>
      <c r="HAI78" s="1209">
        <f t="shared" si="117"/>
        <v>0</v>
      </c>
      <c r="HAJ78" s="1209">
        <f t="shared" ref="HAJ78:HCU78" si="118">SUM(HAJ76:HAJ77)</f>
        <v>0</v>
      </c>
      <c r="HAK78" s="1209">
        <f t="shared" si="118"/>
        <v>0</v>
      </c>
      <c r="HAL78" s="1209">
        <f t="shared" si="118"/>
        <v>0</v>
      </c>
      <c r="HAM78" s="1209">
        <f t="shared" si="118"/>
        <v>0</v>
      </c>
      <c r="HAN78" s="1209">
        <f t="shared" si="118"/>
        <v>0</v>
      </c>
      <c r="HAO78" s="1209">
        <f t="shared" si="118"/>
        <v>0</v>
      </c>
      <c r="HAP78" s="1209">
        <f t="shared" si="118"/>
        <v>0</v>
      </c>
      <c r="HAQ78" s="1209">
        <f t="shared" si="118"/>
        <v>0</v>
      </c>
      <c r="HAR78" s="1209">
        <f t="shared" si="118"/>
        <v>0</v>
      </c>
      <c r="HAS78" s="1209">
        <f t="shared" si="118"/>
        <v>0</v>
      </c>
      <c r="HAT78" s="1209">
        <f t="shared" si="118"/>
        <v>0</v>
      </c>
      <c r="HAU78" s="1209">
        <f t="shared" si="118"/>
        <v>0</v>
      </c>
      <c r="HAV78" s="1209">
        <f t="shared" si="118"/>
        <v>0</v>
      </c>
      <c r="HAW78" s="1209">
        <f t="shared" si="118"/>
        <v>0</v>
      </c>
      <c r="HAX78" s="1209">
        <f t="shared" si="118"/>
        <v>0</v>
      </c>
      <c r="HAY78" s="1209">
        <f t="shared" si="118"/>
        <v>0</v>
      </c>
      <c r="HAZ78" s="1209">
        <f t="shared" si="118"/>
        <v>0</v>
      </c>
      <c r="HBA78" s="1209">
        <f t="shared" si="118"/>
        <v>0</v>
      </c>
      <c r="HBB78" s="1209">
        <f t="shared" si="118"/>
        <v>0</v>
      </c>
      <c r="HBC78" s="1209">
        <f t="shared" si="118"/>
        <v>0</v>
      </c>
      <c r="HBD78" s="1209">
        <f t="shared" si="118"/>
        <v>0</v>
      </c>
      <c r="HBE78" s="1209">
        <f t="shared" si="118"/>
        <v>0</v>
      </c>
      <c r="HBF78" s="1209">
        <f t="shared" si="118"/>
        <v>0</v>
      </c>
      <c r="HBG78" s="1209">
        <f t="shared" si="118"/>
        <v>0</v>
      </c>
      <c r="HBH78" s="1209">
        <f t="shared" si="118"/>
        <v>0</v>
      </c>
      <c r="HBI78" s="1209">
        <f t="shared" si="118"/>
        <v>0</v>
      </c>
      <c r="HBJ78" s="1209">
        <f t="shared" si="118"/>
        <v>0</v>
      </c>
      <c r="HBK78" s="1209">
        <f t="shared" si="118"/>
        <v>0</v>
      </c>
      <c r="HBL78" s="1209">
        <f t="shared" si="118"/>
        <v>0</v>
      </c>
      <c r="HBM78" s="1209">
        <f t="shared" si="118"/>
        <v>0</v>
      </c>
      <c r="HBN78" s="1209">
        <f t="shared" si="118"/>
        <v>0</v>
      </c>
      <c r="HBO78" s="1209">
        <f t="shared" si="118"/>
        <v>0</v>
      </c>
      <c r="HBP78" s="1209">
        <f t="shared" si="118"/>
        <v>0</v>
      </c>
      <c r="HBQ78" s="1209">
        <f t="shared" si="118"/>
        <v>0</v>
      </c>
      <c r="HBR78" s="1209">
        <f t="shared" si="118"/>
        <v>0</v>
      </c>
      <c r="HBS78" s="1209">
        <f t="shared" si="118"/>
        <v>0</v>
      </c>
      <c r="HBT78" s="1209">
        <f t="shared" si="118"/>
        <v>0</v>
      </c>
      <c r="HBU78" s="1209">
        <f t="shared" si="118"/>
        <v>0</v>
      </c>
      <c r="HBV78" s="1209">
        <f t="shared" si="118"/>
        <v>0</v>
      </c>
      <c r="HBW78" s="1209">
        <f t="shared" si="118"/>
        <v>0</v>
      </c>
      <c r="HBX78" s="1209">
        <f t="shared" si="118"/>
        <v>0</v>
      </c>
      <c r="HBY78" s="1209">
        <f t="shared" si="118"/>
        <v>0</v>
      </c>
      <c r="HBZ78" s="1209">
        <f t="shared" si="118"/>
        <v>0</v>
      </c>
      <c r="HCA78" s="1209">
        <f t="shared" si="118"/>
        <v>0</v>
      </c>
      <c r="HCB78" s="1209">
        <f t="shared" si="118"/>
        <v>0</v>
      </c>
      <c r="HCC78" s="1209">
        <f t="shared" si="118"/>
        <v>0</v>
      </c>
      <c r="HCD78" s="1209">
        <f t="shared" si="118"/>
        <v>0</v>
      </c>
      <c r="HCE78" s="1209">
        <f t="shared" si="118"/>
        <v>0</v>
      </c>
      <c r="HCF78" s="1209">
        <f t="shared" si="118"/>
        <v>0</v>
      </c>
      <c r="HCG78" s="1209">
        <f t="shared" si="118"/>
        <v>0</v>
      </c>
      <c r="HCH78" s="1209">
        <f t="shared" si="118"/>
        <v>0</v>
      </c>
      <c r="HCI78" s="1209">
        <f t="shared" si="118"/>
        <v>0</v>
      </c>
      <c r="HCJ78" s="1209">
        <f t="shared" si="118"/>
        <v>0</v>
      </c>
      <c r="HCK78" s="1209">
        <f t="shared" si="118"/>
        <v>0</v>
      </c>
      <c r="HCL78" s="1209">
        <f t="shared" si="118"/>
        <v>0</v>
      </c>
      <c r="HCM78" s="1209">
        <f t="shared" si="118"/>
        <v>0</v>
      </c>
      <c r="HCN78" s="1209">
        <f t="shared" si="118"/>
        <v>0</v>
      </c>
      <c r="HCO78" s="1209">
        <f t="shared" si="118"/>
        <v>0</v>
      </c>
      <c r="HCP78" s="1209">
        <f t="shared" si="118"/>
        <v>0</v>
      </c>
      <c r="HCQ78" s="1209">
        <f t="shared" si="118"/>
        <v>0</v>
      </c>
      <c r="HCR78" s="1209">
        <f t="shared" si="118"/>
        <v>0</v>
      </c>
      <c r="HCS78" s="1209">
        <f t="shared" si="118"/>
        <v>0</v>
      </c>
      <c r="HCT78" s="1209">
        <f t="shared" si="118"/>
        <v>0</v>
      </c>
      <c r="HCU78" s="1209">
        <f t="shared" si="118"/>
        <v>0</v>
      </c>
      <c r="HCV78" s="1209">
        <f t="shared" ref="HCV78:HFG78" si="119">SUM(HCV76:HCV77)</f>
        <v>0</v>
      </c>
      <c r="HCW78" s="1209">
        <f t="shared" si="119"/>
        <v>0</v>
      </c>
      <c r="HCX78" s="1209">
        <f t="shared" si="119"/>
        <v>0</v>
      </c>
      <c r="HCY78" s="1209">
        <f t="shared" si="119"/>
        <v>0</v>
      </c>
      <c r="HCZ78" s="1209">
        <f t="shared" si="119"/>
        <v>0</v>
      </c>
      <c r="HDA78" s="1209">
        <f t="shared" si="119"/>
        <v>0</v>
      </c>
      <c r="HDB78" s="1209">
        <f t="shared" si="119"/>
        <v>0</v>
      </c>
      <c r="HDC78" s="1209">
        <f t="shared" si="119"/>
        <v>0</v>
      </c>
      <c r="HDD78" s="1209">
        <f t="shared" si="119"/>
        <v>0</v>
      </c>
      <c r="HDE78" s="1209">
        <f t="shared" si="119"/>
        <v>0</v>
      </c>
      <c r="HDF78" s="1209">
        <f t="shared" si="119"/>
        <v>0</v>
      </c>
      <c r="HDG78" s="1209">
        <f t="shared" si="119"/>
        <v>0</v>
      </c>
      <c r="HDH78" s="1209">
        <f t="shared" si="119"/>
        <v>0</v>
      </c>
      <c r="HDI78" s="1209">
        <f t="shared" si="119"/>
        <v>0</v>
      </c>
      <c r="HDJ78" s="1209">
        <f t="shared" si="119"/>
        <v>0</v>
      </c>
      <c r="HDK78" s="1209">
        <f t="shared" si="119"/>
        <v>0</v>
      </c>
      <c r="HDL78" s="1209">
        <f t="shared" si="119"/>
        <v>0</v>
      </c>
      <c r="HDM78" s="1209">
        <f t="shared" si="119"/>
        <v>0</v>
      </c>
      <c r="HDN78" s="1209">
        <f t="shared" si="119"/>
        <v>0</v>
      </c>
      <c r="HDO78" s="1209">
        <f t="shared" si="119"/>
        <v>0</v>
      </c>
      <c r="HDP78" s="1209">
        <f t="shared" si="119"/>
        <v>0</v>
      </c>
      <c r="HDQ78" s="1209">
        <f t="shared" si="119"/>
        <v>0</v>
      </c>
      <c r="HDR78" s="1209">
        <f t="shared" si="119"/>
        <v>0</v>
      </c>
      <c r="HDS78" s="1209">
        <f t="shared" si="119"/>
        <v>0</v>
      </c>
      <c r="HDT78" s="1209">
        <f t="shared" si="119"/>
        <v>0</v>
      </c>
      <c r="HDU78" s="1209">
        <f t="shared" si="119"/>
        <v>0</v>
      </c>
      <c r="HDV78" s="1209">
        <f t="shared" si="119"/>
        <v>0</v>
      </c>
      <c r="HDW78" s="1209">
        <f t="shared" si="119"/>
        <v>0</v>
      </c>
      <c r="HDX78" s="1209">
        <f t="shared" si="119"/>
        <v>0</v>
      </c>
      <c r="HDY78" s="1209">
        <f t="shared" si="119"/>
        <v>0</v>
      </c>
      <c r="HDZ78" s="1209">
        <f t="shared" si="119"/>
        <v>0</v>
      </c>
      <c r="HEA78" s="1209">
        <f t="shared" si="119"/>
        <v>0</v>
      </c>
      <c r="HEB78" s="1209">
        <f t="shared" si="119"/>
        <v>0</v>
      </c>
      <c r="HEC78" s="1209">
        <f t="shared" si="119"/>
        <v>0</v>
      </c>
      <c r="HED78" s="1209">
        <f t="shared" si="119"/>
        <v>0</v>
      </c>
      <c r="HEE78" s="1209">
        <f t="shared" si="119"/>
        <v>0</v>
      </c>
      <c r="HEF78" s="1209">
        <f t="shared" si="119"/>
        <v>0</v>
      </c>
      <c r="HEG78" s="1209">
        <f t="shared" si="119"/>
        <v>0</v>
      </c>
      <c r="HEH78" s="1209">
        <f t="shared" si="119"/>
        <v>0</v>
      </c>
      <c r="HEI78" s="1209">
        <f t="shared" si="119"/>
        <v>0</v>
      </c>
      <c r="HEJ78" s="1209">
        <f t="shared" si="119"/>
        <v>0</v>
      </c>
      <c r="HEK78" s="1209">
        <f t="shared" si="119"/>
        <v>0</v>
      </c>
      <c r="HEL78" s="1209">
        <f t="shared" si="119"/>
        <v>0</v>
      </c>
      <c r="HEM78" s="1209">
        <f t="shared" si="119"/>
        <v>0</v>
      </c>
      <c r="HEN78" s="1209">
        <f t="shared" si="119"/>
        <v>0</v>
      </c>
      <c r="HEO78" s="1209">
        <f t="shared" si="119"/>
        <v>0</v>
      </c>
      <c r="HEP78" s="1209">
        <f t="shared" si="119"/>
        <v>0</v>
      </c>
      <c r="HEQ78" s="1209">
        <f t="shared" si="119"/>
        <v>0</v>
      </c>
      <c r="HER78" s="1209">
        <f t="shared" si="119"/>
        <v>0</v>
      </c>
      <c r="HES78" s="1209">
        <f t="shared" si="119"/>
        <v>0</v>
      </c>
      <c r="HET78" s="1209">
        <f t="shared" si="119"/>
        <v>0</v>
      </c>
      <c r="HEU78" s="1209">
        <f t="shared" si="119"/>
        <v>0</v>
      </c>
      <c r="HEV78" s="1209">
        <f t="shared" si="119"/>
        <v>0</v>
      </c>
      <c r="HEW78" s="1209">
        <f t="shared" si="119"/>
        <v>0</v>
      </c>
      <c r="HEX78" s="1209">
        <f t="shared" si="119"/>
        <v>0</v>
      </c>
      <c r="HEY78" s="1209">
        <f t="shared" si="119"/>
        <v>0</v>
      </c>
      <c r="HEZ78" s="1209">
        <f t="shared" si="119"/>
        <v>0</v>
      </c>
      <c r="HFA78" s="1209">
        <f t="shared" si="119"/>
        <v>0</v>
      </c>
      <c r="HFB78" s="1209">
        <f t="shared" si="119"/>
        <v>0</v>
      </c>
      <c r="HFC78" s="1209">
        <f t="shared" si="119"/>
        <v>0</v>
      </c>
      <c r="HFD78" s="1209">
        <f t="shared" si="119"/>
        <v>0</v>
      </c>
      <c r="HFE78" s="1209">
        <f t="shared" si="119"/>
        <v>0</v>
      </c>
      <c r="HFF78" s="1209">
        <f t="shared" si="119"/>
        <v>0</v>
      </c>
      <c r="HFG78" s="1209">
        <f t="shared" si="119"/>
        <v>0</v>
      </c>
      <c r="HFH78" s="1209">
        <f t="shared" ref="HFH78:HHS78" si="120">SUM(HFH76:HFH77)</f>
        <v>0</v>
      </c>
      <c r="HFI78" s="1209">
        <f t="shared" si="120"/>
        <v>0</v>
      </c>
      <c r="HFJ78" s="1209">
        <f t="shared" si="120"/>
        <v>0</v>
      </c>
      <c r="HFK78" s="1209">
        <f t="shared" si="120"/>
        <v>0</v>
      </c>
      <c r="HFL78" s="1209">
        <f t="shared" si="120"/>
        <v>0</v>
      </c>
      <c r="HFM78" s="1209">
        <f t="shared" si="120"/>
        <v>0</v>
      </c>
      <c r="HFN78" s="1209">
        <f t="shared" si="120"/>
        <v>0</v>
      </c>
      <c r="HFO78" s="1209">
        <f t="shared" si="120"/>
        <v>0</v>
      </c>
      <c r="HFP78" s="1209">
        <f t="shared" si="120"/>
        <v>0</v>
      </c>
      <c r="HFQ78" s="1209">
        <f t="shared" si="120"/>
        <v>0</v>
      </c>
      <c r="HFR78" s="1209">
        <f t="shared" si="120"/>
        <v>0</v>
      </c>
      <c r="HFS78" s="1209">
        <f t="shared" si="120"/>
        <v>0</v>
      </c>
      <c r="HFT78" s="1209">
        <f t="shared" si="120"/>
        <v>0</v>
      </c>
      <c r="HFU78" s="1209">
        <f t="shared" si="120"/>
        <v>0</v>
      </c>
      <c r="HFV78" s="1209">
        <f t="shared" si="120"/>
        <v>0</v>
      </c>
      <c r="HFW78" s="1209">
        <f t="shared" si="120"/>
        <v>0</v>
      </c>
      <c r="HFX78" s="1209">
        <f t="shared" si="120"/>
        <v>0</v>
      </c>
      <c r="HFY78" s="1209">
        <f t="shared" si="120"/>
        <v>0</v>
      </c>
      <c r="HFZ78" s="1209">
        <f t="shared" si="120"/>
        <v>0</v>
      </c>
      <c r="HGA78" s="1209">
        <f t="shared" si="120"/>
        <v>0</v>
      </c>
      <c r="HGB78" s="1209">
        <f t="shared" si="120"/>
        <v>0</v>
      </c>
      <c r="HGC78" s="1209">
        <f t="shared" si="120"/>
        <v>0</v>
      </c>
      <c r="HGD78" s="1209">
        <f t="shared" si="120"/>
        <v>0</v>
      </c>
      <c r="HGE78" s="1209">
        <f t="shared" si="120"/>
        <v>0</v>
      </c>
      <c r="HGF78" s="1209">
        <f t="shared" si="120"/>
        <v>0</v>
      </c>
      <c r="HGG78" s="1209">
        <f t="shared" si="120"/>
        <v>0</v>
      </c>
      <c r="HGH78" s="1209">
        <f t="shared" si="120"/>
        <v>0</v>
      </c>
      <c r="HGI78" s="1209">
        <f t="shared" si="120"/>
        <v>0</v>
      </c>
      <c r="HGJ78" s="1209">
        <f t="shared" si="120"/>
        <v>0</v>
      </c>
      <c r="HGK78" s="1209">
        <f t="shared" si="120"/>
        <v>0</v>
      </c>
      <c r="HGL78" s="1209">
        <f t="shared" si="120"/>
        <v>0</v>
      </c>
      <c r="HGM78" s="1209">
        <f t="shared" si="120"/>
        <v>0</v>
      </c>
      <c r="HGN78" s="1209">
        <f t="shared" si="120"/>
        <v>0</v>
      </c>
      <c r="HGO78" s="1209">
        <f t="shared" si="120"/>
        <v>0</v>
      </c>
      <c r="HGP78" s="1209">
        <f t="shared" si="120"/>
        <v>0</v>
      </c>
      <c r="HGQ78" s="1209">
        <f t="shared" si="120"/>
        <v>0</v>
      </c>
      <c r="HGR78" s="1209">
        <f t="shared" si="120"/>
        <v>0</v>
      </c>
      <c r="HGS78" s="1209">
        <f t="shared" si="120"/>
        <v>0</v>
      </c>
      <c r="HGT78" s="1209">
        <f t="shared" si="120"/>
        <v>0</v>
      </c>
      <c r="HGU78" s="1209">
        <f t="shared" si="120"/>
        <v>0</v>
      </c>
      <c r="HGV78" s="1209">
        <f t="shared" si="120"/>
        <v>0</v>
      </c>
      <c r="HGW78" s="1209">
        <f t="shared" si="120"/>
        <v>0</v>
      </c>
      <c r="HGX78" s="1209">
        <f t="shared" si="120"/>
        <v>0</v>
      </c>
      <c r="HGY78" s="1209">
        <f t="shared" si="120"/>
        <v>0</v>
      </c>
      <c r="HGZ78" s="1209">
        <f t="shared" si="120"/>
        <v>0</v>
      </c>
      <c r="HHA78" s="1209">
        <f t="shared" si="120"/>
        <v>0</v>
      </c>
      <c r="HHB78" s="1209">
        <f t="shared" si="120"/>
        <v>0</v>
      </c>
      <c r="HHC78" s="1209">
        <f t="shared" si="120"/>
        <v>0</v>
      </c>
      <c r="HHD78" s="1209">
        <f t="shared" si="120"/>
        <v>0</v>
      </c>
      <c r="HHE78" s="1209">
        <f t="shared" si="120"/>
        <v>0</v>
      </c>
      <c r="HHF78" s="1209">
        <f t="shared" si="120"/>
        <v>0</v>
      </c>
      <c r="HHG78" s="1209">
        <f t="shared" si="120"/>
        <v>0</v>
      </c>
      <c r="HHH78" s="1209">
        <f t="shared" si="120"/>
        <v>0</v>
      </c>
      <c r="HHI78" s="1209">
        <f t="shared" si="120"/>
        <v>0</v>
      </c>
      <c r="HHJ78" s="1209">
        <f t="shared" si="120"/>
        <v>0</v>
      </c>
      <c r="HHK78" s="1209">
        <f t="shared" si="120"/>
        <v>0</v>
      </c>
      <c r="HHL78" s="1209">
        <f t="shared" si="120"/>
        <v>0</v>
      </c>
      <c r="HHM78" s="1209">
        <f t="shared" si="120"/>
        <v>0</v>
      </c>
      <c r="HHN78" s="1209">
        <f t="shared" si="120"/>
        <v>0</v>
      </c>
      <c r="HHO78" s="1209">
        <f t="shared" si="120"/>
        <v>0</v>
      </c>
      <c r="HHP78" s="1209">
        <f t="shared" si="120"/>
        <v>0</v>
      </c>
      <c r="HHQ78" s="1209">
        <f t="shared" si="120"/>
        <v>0</v>
      </c>
      <c r="HHR78" s="1209">
        <f t="shared" si="120"/>
        <v>0</v>
      </c>
      <c r="HHS78" s="1209">
        <f t="shared" si="120"/>
        <v>0</v>
      </c>
      <c r="HHT78" s="1209">
        <f t="shared" ref="HHT78:HKE78" si="121">SUM(HHT76:HHT77)</f>
        <v>0</v>
      </c>
      <c r="HHU78" s="1209">
        <f t="shared" si="121"/>
        <v>0</v>
      </c>
      <c r="HHV78" s="1209">
        <f t="shared" si="121"/>
        <v>0</v>
      </c>
      <c r="HHW78" s="1209">
        <f t="shared" si="121"/>
        <v>0</v>
      </c>
      <c r="HHX78" s="1209">
        <f t="shared" si="121"/>
        <v>0</v>
      </c>
      <c r="HHY78" s="1209">
        <f t="shared" si="121"/>
        <v>0</v>
      </c>
      <c r="HHZ78" s="1209">
        <f t="shared" si="121"/>
        <v>0</v>
      </c>
      <c r="HIA78" s="1209">
        <f t="shared" si="121"/>
        <v>0</v>
      </c>
      <c r="HIB78" s="1209">
        <f t="shared" si="121"/>
        <v>0</v>
      </c>
      <c r="HIC78" s="1209">
        <f t="shared" si="121"/>
        <v>0</v>
      </c>
      <c r="HID78" s="1209">
        <f t="shared" si="121"/>
        <v>0</v>
      </c>
      <c r="HIE78" s="1209">
        <f t="shared" si="121"/>
        <v>0</v>
      </c>
      <c r="HIF78" s="1209">
        <f t="shared" si="121"/>
        <v>0</v>
      </c>
      <c r="HIG78" s="1209">
        <f t="shared" si="121"/>
        <v>0</v>
      </c>
      <c r="HIH78" s="1209">
        <f t="shared" si="121"/>
        <v>0</v>
      </c>
      <c r="HII78" s="1209">
        <f t="shared" si="121"/>
        <v>0</v>
      </c>
      <c r="HIJ78" s="1209">
        <f t="shared" si="121"/>
        <v>0</v>
      </c>
      <c r="HIK78" s="1209">
        <f t="shared" si="121"/>
        <v>0</v>
      </c>
      <c r="HIL78" s="1209">
        <f t="shared" si="121"/>
        <v>0</v>
      </c>
      <c r="HIM78" s="1209">
        <f t="shared" si="121"/>
        <v>0</v>
      </c>
      <c r="HIN78" s="1209">
        <f t="shared" si="121"/>
        <v>0</v>
      </c>
      <c r="HIO78" s="1209">
        <f t="shared" si="121"/>
        <v>0</v>
      </c>
      <c r="HIP78" s="1209">
        <f t="shared" si="121"/>
        <v>0</v>
      </c>
      <c r="HIQ78" s="1209">
        <f t="shared" si="121"/>
        <v>0</v>
      </c>
      <c r="HIR78" s="1209">
        <f t="shared" si="121"/>
        <v>0</v>
      </c>
      <c r="HIS78" s="1209">
        <f t="shared" si="121"/>
        <v>0</v>
      </c>
      <c r="HIT78" s="1209">
        <f t="shared" si="121"/>
        <v>0</v>
      </c>
      <c r="HIU78" s="1209">
        <f t="shared" si="121"/>
        <v>0</v>
      </c>
      <c r="HIV78" s="1209">
        <f t="shared" si="121"/>
        <v>0</v>
      </c>
      <c r="HIW78" s="1209">
        <f t="shared" si="121"/>
        <v>0</v>
      </c>
      <c r="HIX78" s="1209">
        <f t="shared" si="121"/>
        <v>0</v>
      </c>
      <c r="HIY78" s="1209">
        <f t="shared" si="121"/>
        <v>0</v>
      </c>
      <c r="HIZ78" s="1209">
        <f t="shared" si="121"/>
        <v>0</v>
      </c>
      <c r="HJA78" s="1209">
        <f t="shared" si="121"/>
        <v>0</v>
      </c>
      <c r="HJB78" s="1209">
        <f t="shared" si="121"/>
        <v>0</v>
      </c>
      <c r="HJC78" s="1209">
        <f t="shared" si="121"/>
        <v>0</v>
      </c>
      <c r="HJD78" s="1209">
        <f t="shared" si="121"/>
        <v>0</v>
      </c>
      <c r="HJE78" s="1209">
        <f t="shared" si="121"/>
        <v>0</v>
      </c>
      <c r="HJF78" s="1209">
        <f t="shared" si="121"/>
        <v>0</v>
      </c>
      <c r="HJG78" s="1209">
        <f t="shared" si="121"/>
        <v>0</v>
      </c>
      <c r="HJH78" s="1209">
        <f t="shared" si="121"/>
        <v>0</v>
      </c>
      <c r="HJI78" s="1209">
        <f t="shared" si="121"/>
        <v>0</v>
      </c>
      <c r="HJJ78" s="1209">
        <f t="shared" si="121"/>
        <v>0</v>
      </c>
      <c r="HJK78" s="1209">
        <f t="shared" si="121"/>
        <v>0</v>
      </c>
      <c r="HJL78" s="1209">
        <f t="shared" si="121"/>
        <v>0</v>
      </c>
      <c r="HJM78" s="1209">
        <f t="shared" si="121"/>
        <v>0</v>
      </c>
      <c r="HJN78" s="1209">
        <f t="shared" si="121"/>
        <v>0</v>
      </c>
      <c r="HJO78" s="1209">
        <f t="shared" si="121"/>
        <v>0</v>
      </c>
      <c r="HJP78" s="1209">
        <f t="shared" si="121"/>
        <v>0</v>
      </c>
      <c r="HJQ78" s="1209">
        <f t="shared" si="121"/>
        <v>0</v>
      </c>
      <c r="HJR78" s="1209">
        <f t="shared" si="121"/>
        <v>0</v>
      </c>
      <c r="HJS78" s="1209">
        <f t="shared" si="121"/>
        <v>0</v>
      </c>
      <c r="HJT78" s="1209">
        <f t="shared" si="121"/>
        <v>0</v>
      </c>
      <c r="HJU78" s="1209">
        <f t="shared" si="121"/>
        <v>0</v>
      </c>
      <c r="HJV78" s="1209">
        <f t="shared" si="121"/>
        <v>0</v>
      </c>
      <c r="HJW78" s="1209">
        <f t="shared" si="121"/>
        <v>0</v>
      </c>
      <c r="HJX78" s="1209">
        <f t="shared" si="121"/>
        <v>0</v>
      </c>
      <c r="HJY78" s="1209">
        <f t="shared" si="121"/>
        <v>0</v>
      </c>
      <c r="HJZ78" s="1209">
        <f t="shared" si="121"/>
        <v>0</v>
      </c>
      <c r="HKA78" s="1209">
        <f t="shared" si="121"/>
        <v>0</v>
      </c>
      <c r="HKB78" s="1209">
        <f t="shared" si="121"/>
        <v>0</v>
      </c>
      <c r="HKC78" s="1209">
        <f t="shared" si="121"/>
        <v>0</v>
      </c>
      <c r="HKD78" s="1209">
        <f t="shared" si="121"/>
        <v>0</v>
      </c>
      <c r="HKE78" s="1209">
        <f t="shared" si="121"/>
        <v>0</v>
      </c>
      <c r="HKF78" s="1209">
        <f t="shared" ref="HKF78:HMQ78" si="122">SUM(HKF76:HKF77)</f>
        <v>0</v>
      </c>
      <c r="HKG78" s="1209">
        <f t="shared" si="122"/>
        <v>0</v>
      </c>
      <c r="HKH78" s="1209">
        <f t="shared" si="122"/>
        <v>0</v>
      </c>
      <c r="HKI78" s="1209">
        <f t="shared" si="122"/>
        <v>0</v>
      </c>
      <c r="HKJ78" s="1209">
        <f t="shared" si="122"/>
        <v>0</v>
      </c>
      <c r="HKK78" s="1209">
        <f t="shared" si="122"/>
        <v>0</v>
      </c>
      <c r="HKL78" s="1209">
        <f t="shared" si="122"/>
        <v>0</v>
      </c>
      <c r="HKM78" s="1209">
        <f t="shared" si="122"/>
        <v>0</v>
      </c>
      <c r="HKN78" s="1209">
        <f t="shared" si="122"/>
        <v>0</v>
      </c>
      <c r="HKO78" s="1209">
        <f t="shared" si="122"/>
        <v>0</v>
      </c>
      <c r="HKP78" s="1209">
        <f t="shared" si="122"/>
        <v>0</v>
      </c>
      <c r="HKQ78" s="1209">
        <f t="shared" si="122"/>
        <v>0</v>
      </c>
      <c r="HKR78" s="1209">
        <f t="shared" si="122"/>
        <v>0</v>
      </c>
      <c r="HKS78" s="1209">
        <f t="shared" si="122"/>
        <v>0</v>
      </c>
      <c r="HKT78" s="1209">
        <f t="shared" si="122"/>
        <v>0</v>
      </c>
      <c r="HKU78" s="1209">
        <f t="shared" si="122"/>
        <v>0</v>
      </c>
      <c r="HKV78" s="1209">
        <f t="shared" si="122"/>
        <v>0</v>
      </c>
      <c r="HKW78" s="1209">
        <f t="shared" si="122"/>
        <v>0</v>
      </c>
      <c r="HKX78" s="1209">
        <f t="shared" si="122"/>
        <v>0</v>
      </c>
      <c r="HKY78" s="1209">
        <f t="shared" si="122"/>
        <v>0</v>
      </c>
      <c r="HKZ78" s="1209">
        <f t="shared" si="122"/>
        <v>0</v>
      </c>
      <c r="HLA78" s="1209">
        <f t="shared" si="122"/>
        <v>0</v>
      </c>
      <c r="HLB78" s="1209">
        <f t="shared" si="122"/>
        <v>0</v>
      </c>
      <c r="HLC78" s="1209">
        <f t="shared" si="122"/>
        <v>0</v>
      </c>
      <c r="HLD78" s="1209">
        <f t="shared" si="122"/>
        <v>0</v>
      </c>
      <c r="HLE78" s="1209">
        <f t="shared" si="122"/>
        <v>0</v>
      </c>
      <c r="HLF78" s="1209">
        <f t="shared" si="122"/>
        <v>0</v>
      </c>
      <c r="HLG78" s="1209">
        <f t="shared" si="122"/>
        <v>0</v>
      </c>
      <c r="HLH78" s="1209">
        <f t="shared" si="122"/>
        <v>0</v>
      </c>
      <c r="HLI78" s="1209">
        <f t="shared" si="122"/>
        <v>0</v>
      </c>
      <c r="HLJ78" s="1209">
        <f t="shared" si="122"/>
        <v>0</v>
      </c>
      <c r="HLK78" s="1209">
        <f t="shared" si="122"/>
        <v>0</v>
      </c>
      <c r="HLL78" s="1209">
        <f t="shared" si="122"/>
        <v>0</v>
      </c>
      <c r="HLM78" s="1209">
        <f t="shared" si="122"/>
        <v>0</v>
      </c>
      <c r="HLN78" s="1209">
        <f t="shared" si="122"/>
        <v>0</v>
      </c>
      <c r="HLO78" s="1209">
        <f t="shared" si="122"/>
        <v>0</v>
      </c>
      <c r="HLP78" s="1209">
        <f t="shared" si="122"/>
        <v>0</v>
      </c>
      <c r="HLQ78" s="1209">
        <f t="shared" si="122"/>
        <v>0</v>
      </c>
      <c r="HLR78" s="1209">
        <f t="shared" si="122"/>
        <v>0</v>
      </c>
      <c r="HLS78" s="1209">
        <f t="shared" si="122"/>
        <v>0</v>
      </c>
      <c r="HLT78" s="1209">
        <f t="shared" si="122"/>
        <v>0</v>
      </c>
      <c r="HLU78" s="1209">
        <f t="shared" si="122"/>
        <v>0</v>
      </c>
      <c r="HLV78" s="1209">
        <f t="shared" si="122"/>
        <v>0</v>
      </c>
      <c r="HLW78" s="1209">
        <f t="shared" si="122"/>
        <v>0</v>
      </c>
      <c r="HLX78" s="1209">
        <f t="shared" si="122"/>
        <v>0</v>
      </c>
      <c r="HLY78" s="1209">
        <f t="shared" si="122"/>
        <v>0</v>
      </c>
      <c r="HLZ78" s="1209">
        <f t="shared" si="122"/>
        <v>0</v>
      </c>
      <c r="HMA78" s="1209">
        <f t="shared" si="122"/>
        <v>0</v>
      </c>
      <c r="HMB78" s="1209">
        <f t="shared" si="122"/>
        <v>0</v>
      </c>
      <c r="HMC78" s="1209">
        <f t="shared" si="122"/>
        <v>0</v>
      </c>
      <c r="HMD78" s="1209">
        <f t="shared" si="122"/>
        <v>0</v>
      </c>
      <c r="HME78" s="1209">
        <f t="shared" si="122"/>
        <v>0</v>
      </c>
      <c r="HMF78" s="1209">
        <f t="shared" si="122"/>
        <v>0</v>
      </c>
      <c r="HMG78" s="1209">
        <f t="shared" si="122"/>
        <v>0</v>
      </c>
      <c r="HMH78" s="1209">
        <f t="shared" si="122"/>
        <v>0</v>
      </c>
      <c r="HMI78" s="1209">
        <f t="shared" si="122"/>
        <v>0</v>
      </c>
      <c r="HMJ78" s="1209">
        <f t="shared" si="122"/>
        <v>0</v>
      </c>
      <c r="HMK78" s="1209">
        <f t="shared" si="122"/>
        <v>0</v>
      </c>
      <c r="HML78" s="1209">
        <f t="shared" si="122"/>
        <v>0</v>
      </c>
      <c r="HMM78" s="1209">
        <f t="shared" si="122"/>
        <v>0</v>
      </c>
      <c r="HMN78" s="1209">
        <f t="shared" si="122"/>
        <v>0</v>
      </c>
      <c r="HMO78" s="1209">
        <f t="shared" si="122"/>
        <v>0</v>
      </c>
      <c r="HMP78" s="1209">
        <f t="shared" si="122"/>
        <v>0</v>
      </c>
      <c r="HMQ78" s="1209">
        <f t="shared" si="122"/>
        <v>0</v>
      </c>
      <c r="HMR78" s="1209">
        <f t="shared" ref="HMR78:HPC78" si="123">SUM(HMR76:HMR77)</f>
        <v>0</v>
      </c>
      <c r="HMS78" s="1209">
        <f t="shared" si="123"/>
        <v>0</v>
      </c>
      <c r="HMT78" s="1209">
        <f t="shared" si="123"/>
        <v>0</v>
      </c>
      <c r="HMU78" s="1209">
        <f t="shared" si="123"/>
        <v>0</v>
      </c>
      <c r="HMV78" s="1209">
        <f t="shared" si="123"/>
        <v>0</v>
      </c>
      <c r="HMW78" s="1209">
        <f t="shared" si="123"/>
        <v>0</v>
      </c>
      <c r="HMX78" s="1209">
        <f t="shared" si="123"/>
        <v>0</v>
      </c>
      <c r="HMY78" s="1209">
        <f t="shared" si="123"/>
        <v>0</v>
      </c>
      <c r="HMZ78" s="1209">
        <f t="shared" si="123"/>
        <v>0</v>
      </c>
      <c r="HNA78" s="1209">
        <f t="shared" si="123"/>
        <v>0</v>
      </c>
      <c r="HNB78" s="1209">
        <f t="shared" si="123"/>
        <v>0</v>
      </c>
      <c r="HNC78" s="1209">
        <f t="shared" si="123"/>
        <v>0</v>
      </c>
      <c r="HND78" s="1209">
        <f t="shared" si="123"/>
        <v>0</v>
      </c>
      <c r="HNE78" s="1209">
        <f t="shared" si="123"/>
        <v>0</v>
      </c>
      <c r="HNF78" s="1209">
        <f t="shared" si="123"/>
        <v>0</v>
      </c>
      <c r="HNG78" s="1209">
        <f t="shared" si="123"/>
        <v>0</v>
      </c>
      <c r="HNH78" s="1209">
        <f t="shared" si="123"/>
        <v>0</v>
      </c>
      <c r="HNI78" s="1209">
        <f t="shared" si="123"/>
        <v>0</v>
      </c>
      <c r="HNJ78" s="1209">
        <f t="shared" si="123"/>
        <v>0</v>
      </c>
      <c r="HNK78" s="1209">
        <f t="shared" si="123"/>
        <v>0</v>
      </c>
      <c r="HNL78" s="1209">
        <f t="shared" si="123"/>
        <v>0</v>
      </c>
      <c r="HNM78" s="1209">
        <f t="shared" si="123"/>
        <v>0</v>
      </c>
      <c r="HNN78" s="1209">
        <f t="shared" si="123"/>
        <v>0</v>
      </c>
      <c r="HNO78" s="1209">
        <f t="shared" si="123"/>
        <v>0</v>
      </c>
      <c r="HNP78" s="1209">
        <f t="shared" si="123"/>
        <v>0</v>
      </c>
      <c r="HNQ78" s="1209">
        <f t="shared" si="123"/>
        <v>0</v>
      </c>
      <c r="HNR78" s="1209">
        <f t="shared" si="123"/>
        <v>0</v>
      </c>
      <c r="HNS78" s="1209">
        <f t="shared" si="123"/>
        <v>0</v>
      </c>
      <c r="HNT78" s="1209">
        <f t="shared" si="123"/>
        <v>0</v>
      </c>
      <c r="HNU78" s="1209">
        <f t="shared" si="123"/>
        <v>0</v>
      </c>
      <c r="HNV78" s="1209">
        <f t="shared" si="123"/>
        <v>0</v>
      </c>
      <c r="HNW78" s="1209">
        <f t="shared" si="123"/>
        <v>0</v>
      </c>
      <c r="HNX78" s="1209">
        <f t="shared" si="123"/>
        <v>0</v>
      </c>
      <c r="HNY78" s="1209">
        <f t="shared" si="123"/>
        <v>0</v>
      </c>
      <c r="HNZ78" s="1209">
        <f t="shared" si="123"/>
        <v>0</v>
      </c>
      <c r="HOA78" s="1209">
        <f t="shared" si="123"/>
        <v>0</v>
      </c>
      <c r="HOB78" s="1209">
        <f t="shared" si="123"/>
        <v>0</v>
      </c>
      <c r="HOC78" s="1209">
        <f t="shared" si="123"/>
        <v>0</v>
      </c>
      <c r="HOD78" s="1209">
        <f t="shared" si="123"/>
        <v>0</v>
      </c>
      <c r="HOE78" s="1209">
        <f t="shared" si="123"/>
        <v>0</v>
      </c>
      <c r="HOF78" s="1209">
        <f t="shared" si="123"/>
        <v>0</v>
      </c>
      <c r="HOG78" s="1209">
        <f t="shared" si="123"/>
        <v>0</v>
      </c>
      <c r="HOH78" s="1209">
        <f t="shared" si="123"/>
        <v>0</v>
      </c>
      <c r="HOI78" s="1209">
        <f t="shared" si="123"/>
        <v>0</v>
      </c>
      <c r="HOJ78" s="1209">
        <f t="shared" si="123"/>
        <v>0</v>
      </c>
      <c r="HOK78" s="1209">
        <f t="shared" si="123"/>
        <v>0</v>
      </c>
      <c r="HOL78" s="1209">
        <f t="shared" si="123"/>
        <v>0</v>
      </c>
      <c r="HOM78" s="1209">
        <f t="shared" si="123"/>
        <v>0</v>
      </c>
      <c r="HON78" s="1209">
        <f t="shared" si="123"/>
        <v>0</v>
      </c>
      <c r="HOO78" s="1209">
        <f t="shared" si="123"/>
        <v>0</v>
      </c>
      <c r="HOP78" s="1209">
        <f t="shared" si="123"/>
        <v>0</v>
      </c>
      <c r="HOQ78" s="1209">
        <f t="shared" si="123"/>
        <v>0</v>
      </c>
      <c r="HOR78" s="1209">
        <f t="shared" si="123"/>
        <v>0</v>
      </c>
      <c r="HOS78" s="1209">
        <f t="shared" si="123"/>
        <v>0</v>
      </c>
      <c r="HOT78" s="1209">
        <f t="shared" si="123"/>
        <v>0</v>
      </c>
      <c r="HOU78" s="1209">
        <f t="shared" si="123"/>
        <v>0</v>
      </c>
      <c r="HOV78" s="1209">
        <f t="shared" si="123"/>
        <v>0</v>
      </c>
      <c r="HOW78" s="1209">
        <f t="shared" si="123"/>
        <v>0</v>
      </c>
      <c r="HOX78" s="1209">
        <f t="shared" si="123"/>
        <v>0</v>
      </c>
      <c r="HOY78" s="1209">
        <f t="shared" si="123"/>
        <v>0</v>
      </c>
      <c r="HOZ78" s="1209">
        <f t="shared" si="123"/>
        <v>0</v>
      </c>
      <c r="HPA78" s="1209">
        <f t="shared" si="123"/>
        <v>0</v>
      </c>
      <c r="HPB78" s="1209">
        <f t="shared" si="123"/>
        <v>0</v>
      </c>
      <c r="HPC78" s="1209">
        <f t="shared" si="123"/>
        <v>0</v>
      </c>
      <c r="HPD78" s="1209">
        <f t="shared" ref="HPD78:HRO78" si="124">SUM(HPD76:HPD77)</f>
        <v>0</v>
      </c>
      <c r="HPE78" s="1209">
        <f t="shared" si="124"/>
        <v>0</v>
      </c>
      <c r="HPF78" s="1209">
        <f t="shared" si="124"/>
        <v>0</v>
      </c>
      <c r="HPG78" s="1209">
        <f t="shared" si="124"/>
        <v>0</v>
      </c>
      <c r="HPH78" s="1209">
        <f t="shared" si="124"/>
        <v>0</v>
      </c>
      <c r="HPI78" s="1209">
        <f t="shared" si="124"/>
        <v>0</v>
      </c>
      <c r="HPJ78" s="1209">
        <f t="shared" si="124"/>
        <v>0</v>
      </c>
      <c r="HPK78" s="1209">
        <f t="shared" si="124"/>
        <v>0</v>
      </c>
      <c r="HPL78" s="1209">
        <f t="shared" si="124"/>
        <v>0</v>
      </c>
      <c r="HPM78" s="1209">
        <f t="shared" si="124"/>
        <v>0</v>
      </c>
      <c r="HPN78" s="1209">
        <f t="shared" si="124"/>
        <v>0</v>
      </c>
      <c r="HPO78" s="1209">
        <f t="shared" si="124"/>
        <v>0</v>
      </c>
      <c r="HPP78" s="1209">
        <f t="shared" si="124"/>
        <v>0</v>
      </c>
      <c r="HPQ78" s="1209">
        <f t="shared" si="124"/>
        <v>0</v>
      </c>
      <c r="HPR78" s="1209">
        <f t="shared" si="124"/>
        <v>0</v>
      </c>
      <c r="HPS78" s="1209">
        <f t="shared" si="124"/>
        <v>0</v>
      </c>
      <c r="HPT78" s="1209">
        <f t="shared" si="124"/>
        <v>0</v>
      </c>
      <c r="HPU78" s="1209">
        <f t="shared" si="124"/>
        <v>0</v>
      </c>
      <c r="HPV78" s="1209">
        <f t="shared" si="124"/>
        <v>0</v>
      </c>
      <c r="HPW78" s="1209">
        <f t="shared" si="124"/>
        <v>0</v>
      </c>
      <c r="HPX78" s="1209">
        <f t="shared" si="124"/>
        <v>0</v>
      </c>
      <c r="HPY78" s="1209">
        <f t="shared" si="124"/>
        <v>0</v>
      </c>
      <c r="HPZ78" s="1209">
        <f t="shared" si="124"/>
        <v>0</v>
      </c>
      <c r="HQA78" s="1209">
        <f t="shared" si="124"/>
        <v>0</v>
      </c>
      <c r="HQB78" s="1209">
        <f t="shared" si="124"/>
        <v>0</v>
      </c>
      <c r="HQC78" s="1209">
        <f t="shared" si="124"/>
        <v>0</v>
      </c>
      <c r="HQD78" s="1209">
        <f t="shared" si="124"/>
        <v>0</v>
      </c>
      <c r="HQE78" s="1209">
        <f t="shared" si="124"/>
        <v>0</v>
      </c>
      <c r="HQF78" s="1209">
        <f t="shared" si="124"/>
        <v>0</v>
      </c>
      <c r="HQG78" s="1209">
        <f t="shared" si="124"/>
        <v>0</v>
      </c>
      <c r="HQH78" s="1209">
        <f t="shared" si="124"/>
        <v>0</v>
      </c>
      <c r="HQI78" s="1209">
        <f t="shared" si="124"/>
        <v>0</v>
      </c>
      <c r="HQJ78" s="1209">
        <f t="shared" si="124"/>
        <v>0</v>
      </c>
      <c r="HQK78" s="1209">
        <f t="shared" si="124"/>
        <v>0</v>
      </c>
      <c r="HQL78" s="1209">
        <f t="shared" si="124"/>
        <v>0</v>
      </c>
      <c r="HQM78" s="1209">
        <f t="shared" si="124"/>
        <v>0</v>
      </c>
      <c r="HQN78" s="1209">
        <f t="shared" si="124"/>
        <v>0</v>
      </c>
      <c r="HQO78" s="1209">
        <f t="shared" si="124"/>
        <v>0</v>
      </c>
      <c r="HQP78" s="1209">
        <f t="shared" si="124"/>
        <v>0</v>
      </c>
      <c r="HQQ78" s="1209">
        <f t="shared" si="124"/>
        <v>0</v>
      </c>
      <c r="HQR78" s="1209">
        <f t="shared" si="124"/>
        <v>0</v>
      </c>
      <c r="HQS78" s="1209">
        <f t="shared" si="124"/>
        <v>0</v>
      </c>
      <c r="HQT78" s="1209">
        <f t="shared" si="124"/>
        <v>0</v>
      </c>
      <c r="HQU78" s="1209">
        <f t="shared" si="124"/>
        <v>0</v>
      </c>
      <c r="HQV78" s="1209">
        <f t="shared" si="124"/>
        <v>0</v>
      </c>
      <c r="HQW78" s="1209">
        <f t="shared" si="124"/>
        <v>0</v>
      </c>
      <c r="HQX78" s="1209">
        <f t="shared" si="124"/>
        <v>0</v>
      </c>
      <c r="HQY78" s="1209">
        <f t="shared" si="124"/>
        <v>0</v>
      </c>
      <c r="HQZ78" s="1209">
        <f t="shared" si="124"/>
        <v>0</v>
      </c>
      <c r="HRA78" s="1209">
        <f t="shared" si="124"/>
        <v>0</v>
      </c>
      <c r="HRB78" s="1209">
        <f t="shared" si="124"/>
        <v>0</v>
      </c>
      <c r="HRC78" s="1209">
        <f t="shared" si="124"/>
        <v>0</v>
      </c>
      <c r="HRD78" s="1209">
        <f t="shared" si="124"/>
        <v>0</v>
      </c>
      <c r="HRE78" s="1209">
        <f t="shared" si="124"/>
        <v>0</v>
      </c>
      <c r="HRF78" s="1209">
        <f t="shared" si="124"/>
        <v>0</v>
      </c>
      <c r="HRG78" s="1209">
        <f t="shared" si="124"/>
        <v>0</v>
      </c>
      <c r="HRH78" s="1209">
        <f t="shared" si="124"/>
        <v>0</v>
      </c>
      <c r="HRI78" s="1209">
        <f t="shared" si="124"/>
        <v>0</v>
      </c>
      <c r="HRJ78" s="1209">
        <f t="shared" si="124"/>
        <v>0</v>
      </c>
      <c r="HRK78" s="1209">
        <f t="shared" si="124"/>
        <v>0</v>
      </c>
      <c r="HRL78" s="1209">
        <f t="shared" si="124"/>
        <v>0</v>
      </c>
      <c r="HRM78" s="1209">
        <f t="shared" si="124"/>
        <v>0</v>
      </c>
      <c r="HRN78" s="1209">
        <f t="shared" si="124"/>
        <v>0</v>
      </c>
      <c r="HRO78" s="1209">
        <f t="shared" si="124"/>
        <v>0</v>
      </c>
      <c r="HRP78" s="1209">
        <f t="shared" ref="HRP78:HUA78" si="125">SUM(HRP76:HRP77)</f>
        <v>0</v>
      </c>
      <c r="HRQ78" s="1209">
        <f t="shared" si="125"/>
        <v>0</v>
      </c>
      <c r="HRR78" s="1209">
        <f t="shared" si="125"/>
        <v>0</v>
      </c>
      <c r="HRS78" s="1209">
        <f t="shared" si="125"/>
        <v>0</v>
      </c>
      <c r="HRT78" s="1209">
        <f t="shared" si="125"/>
        <v>0</v>
      </c>
      <c r="HRU78" s="1209">
        <f t="shared" si="125"/>
        <v>0</v>
      </c>
      <c r="HRV78" s="1209">
        <f t="shared" si="125"/>
        <v>0</v>
      </c>
      <c r="HRW78" s="1209">
        <f t="shared" si="125"/>
        <v>0</v>
      </c>
      <c r="HRX78" s="1209">
        <f t="shared" si="125"/>
        <v>0</v>
      </c>
      <c r="HRY78" s="1209">
        <f t="shared" si="125"/>
        <v>0</v>
      </c>
      <c r="HRZ78" s="1209">
        <f t="shared" si="125"/>
        <v>0</v>
      </c>
      <c r="HSA78" s="1209">
        <f t="shared" si="125"/>
        <v>0</v>
      </c>
      <c r="HSB78" s="1209">
        <f t="shared" si="125"/>
        <v>0</v>
      </c>
      <c r="HSC78" s="1209">
        <f t="shared" si="125"/>
        <v>0</v>
      </c>
      <c r="HSD78" s="1209">
        <f t="shared" si="125"/>
        <v>0</v>
      </c>
      <c r="HSE78" s="1209">
        <f t="shared" si="125"/>
        <v>0</v>
      </c>
      <c r="HSF78" s="1209">
        <f t="shared" si="125"/>
        <v>0</v>
      </c>
      <c r="HSG78" s="1209">
        <f t="shared" si="125"/>
        <v>0</v>
      </c>
      <c r="HSH78" s="1209">
        <f t="shared" si="125"/>
        <v>0</v>
      </c>
      <c r="HSI78" s="1209">
        <f t="shared" si="125"/>
        <v>0</v>
      </c>
      <c r="HSJ78" s="1209">
        <f t="shared" si="125"/>
        <v>0</v>
      </c>
      <c r="HSK78" s="1209">
        <f t="shared" si="125"/>
        <v>0</v>
      </c>
      <c r="HSL78" s="1209">
        <f t="shared" si="125"/>
        <v>0</v>
      </c>
      <c r="HSM78" s="1209">
        <f t="shared" si="125"/>
        <v>0</v>
      </c>
      <c r="HSN78" s="1209">
        <f t="shared" si="125"/>
        <v>0</v>
      </c>
      <c r="HSO78" s="1209">
        <f t="shared" si="125"/>
        <v>0</v>
      </c>
      <c r="HSP78" s="1209">
        <f t="shared" si="125"/>
        <v>0</v>
      </c>
      <c r="HSQ78" s="1209">
        <f t="shared" si="125"/>
        <v>0</v>
      </c>
      <c r="HSR78" s="1209">
        <f t="shared" si="125"/>
        <v>0</v>
      </c>
      <c r="HSS78" s="1209">
        <f t="shared" si="125"/>
        <v>0</v>
      </c>
      <c r="HST78" s="1209">
        <f t="shared" si="125"/>
        <v>0</v>
      </c>
      <c r="HSU78" s="1209">
        <f t="shared" si="125"/>
        <v>0</v>
      </c>
      <c r="HSV78" s="1209">
        <f t="shared" si="125"/>
        <v>0</v>
      </c>
      <c r="HSW78" s="1209">
        <f t="shared" si="125"/>
        <v>0</v>
      </c>
      <c r="HSX78" s="1209">
        <f t="shared" si="125"/>
        <v>0</v>
      </c>
      <c r="HSY78" s="1209">
        <f t="shared" si="125"/>
        <v>0</v>
      </c>
      <c r="HSZ78" s="1209">
        <f t="shared" si="125"/>
        <v>0</v>
      </c>
      <c r="HTA78" s="1209">
        <f t="shared" si="125"/>
        <v>0</v>
      </c>
      <c r="HTB78" s="1209">
        <f t="shared" si="125"/>
        <v>0</v>
      </c>
      <c r="HTC78" s="1209">
        <f t="shared" si="125"/>
        <v>0</v>
      </c>
      <c r="HTD78" s="1209">
        <f t="shared" si="125"/>
        <v>0</v>
      </c>
      <c r="HTE78" s="1209">
        <f t="shared" si="125"/>
        <v>0</v>
      </c>
      <c r="HTF78" s="1209">
        <f t="shared" si="125"/>
        <v>0</v>
      </c>
      <c r="HTG78" s="1209">
        <f t="shared" si="125"/>
        <v>0</v>
      </c>
      <c r="HTH78" s="1209">
        <f t="shared" si="125"/>
        <v>0</v>
      </c>
      <c r="HTI78" s="1209">
        <f t="shared" si="125"/>
        <v>0</v>
      </c>
      <c r="HTJ78" s="1209">
        <f t="shared" si="125"/>
        <v>0</v>
      </c>
      <c r="HTK78" s="1209">
        <f t="shared" si="125"/>
        <v>0</v>
      </c>
      <c r="HTL78" s="1209">
        <f t="shared" si="125"/>
        <v>0</v>
      </c>
      <c r="HTM78" s="1209">
        <f t="shared" si="125"/>
        <v>0</v>
      </c>
      <c r="HTN78" s="1209">
        <f t="shared" si="125"/>
        <v>0</v>
      </c>
      <c r="HTO78" s="1209">
        <f t="shared" si="125"/>
        <v>0</v>
      </c>
      <c r="HTP78" s="1209">
        <f t="shared" si="125"/>
        <v>0</v>
      </c>
      <c r="HTQ78" s="1209">
        <f t="shared" si="125"/>
        <v>0</v>
      </c>
      <c r="HTR78" s="1209">
        <f t="shared" si="125"/>
        <v>0</v>
      </c>
      <c r="HTS78" s="1209">
        <f t="shared" si="125"/>
        <v>0</v>
      </c>
      <c r="HTT78" s="1209">
        <f t="shared" si="125"/>
        <v>0</v>
      </c>
      <c r="HTU78" s="1209">
        <f t="shared" si="125"/>
        <v>0</v>
      </c>
      <c r="HTV78" s="1209">
        <f t="shared" si="125"/>
        <v>0</v>
      </c>
      <c r="HTW78" s="1209">
        <f t="shared" si="125"/>
        <v>0</v>
      </c>
      <c r="HTX78" s="1209">
        <f t="shared" si="125"/>
        <v>0</v>
      </c>
      <c r="HTY78" s="1209">
        <f t="shared" si="125"/>
        <v>0</v>
      </c>
      <c r="HTZ78" s="1209">
        <f t="shared" si="125"/>
        <v>0</v>
      </c>
      <c r="HUA78" s="1209">
        <f t="shared" si="125"/>
        <v>0</v>
      </c>
      <c r="HUB78" s="1209">
        <f t="shared" ref="HUB78:HWM78" si="126">SUM(HUB76:HUB77)</f>
        <v>0</v>
      </c>
      <c r="HUC78" s="1209">
        <f t="shared" si="126"/>
        <v>0</v>
      </c>
      <c r="HUD78" s="1209">
        <f t="shared" si="126"/>
        <v>0</v>
      </c>
      <c r="HUE78" s="1209">
        <f t="shared" si="126"/>
        <v>0</v>
      </c>
      <c r="HUF78" s="1209">
        <f t="shared" si="126"/>
        <v>0</v>
      </c>
      <c r="HUG78" s="1209">
        <f t="shared" si="126"/>
        <v>0</v>
      </c>
      <c r="HUH78" s="1209">
        <f t="shared" si="126"/>
        <v>0</v>
      </c>
      <c r="HUI78" s="1209">
        <f t="shared" si="126"/>
        <v>0</v>
      </c>
      <c r="HUJ78" s="1209">
        <f t="shared" si="126"/>
        <v>0</v>
      </c>
      <c r="HUK78" s="1209">
        <f t="shared" si="126"/>
        <v>0</v>
      </c>
      <c r="HUL78" s="1209">
        <f t="shared" si="126"/>
        <v>0</v>
      </c>
      <c r="HUM78" s="1209">
        <f t="shared" si="126"/>
        <v>0</v>
      </c>
      <c r="HUN78" s="1209">
        <f t="shared" si="126"/>
        <v>0</v>
      </c>
      <c r="HUO78" s="1209">
        <f t="shared" si="126"/>
        <v>0</v>
      </c>
      <c r="HUP78" s="1209">
        <f t="shared" si="126"/>
        <v>0</v>
      </c>
      <c r="HUQ78" s="1209">
        <f t="shared" si="126"/>
        <v>0</v>
      </c>
      <c r="HUR78" s="1209">
        <f t="shared" si="126"/>
        <v>0</v>
      </c>
      <c r="HUS78" s="1209">
        <f t="shared" si="126"/>
        <v>0</v>
      </c>
      <c r="HUT78" s="1209">
        <f t="shared" si="126"/>
        <v>0</v>
      </c>
      <c r="HUU78" s="1209">
        <f t="shared" si="126"/>
        <v>0</v>
      </c>
      <c r="HUV78" s="1209">
        <f t="shared" si="126"/>
        <v>0</v>
      </c>
      <c r="HUW78" s="1209">
        <f t="shared" si="126"/>
        <v>0</v>
      </c>
      <c r="HUX78" s="1209">
        <f t="shared" si="126"/>
        <v>0</v>
      </c>
      <c r="HUY78" s="1209">
        <f t="shared" si="126"/>
        <v>0</v>
      </c>
      <c r="HUZ78" s="1209">
        <f t="shared" si="126"/>
        <v>0</v>
      </c>
      <c r="HVA78" s="1209">
        <f t="shared" si="126"/>
        <v>0</v>
      </c>
      <c r="HVB78" s="1209">
        <f t="shared" si="126"/>
        <v>0</v>
      </c>
      <c r="HVC78" s="1209">
        <f t="shared" si="126"/>
        <v>0</v>
      </c>
      <c r="HVD78" s="1209">
        <f t="shared" si="126"/>
        <v>0</v>
      </c>
      <c r="HVE78" s="1209">
        <f t="shared" si="126"/>
        <v>0</v>
      </c>
      <c r="HVF78" s="1209">
        <f t="shared" si="126"/>
        <v>0</v>
      </c>
      <c r="HVG78" s="1209">
        <f t="shared" si="126"/>
        <v>0</v>
      </c>
      <c r="HVH78" s="1209">
        <f t="shared" si="126"/>
        <v>0</v>
      </c>
      <c r="HVI78" s="1209">
        <f t="shared" si="126"/>
        <v>0</v>
      </c>
      <c r="HVJ78" s="1209">
        <f t="shared" si="126"/>
        <v>0</v>
      </c>
      <c r="HVK78" s="1209">
        <f t="shared" si="126"/>
        <v>0</v>
      </c>
      <c r="HVL78" s="1209">
        <f t="shared" si="126"/>
        <v>0</v>
      </c>
      <c r="HVM78" s="1209">
        <f t="shared" si="126"/>
        <v>0</v>
      </c>
      <c r="HVN78" s="1209">
        <f t="shared" si="126"/>
        <v>0</v>
      </c>
      <c r="HVO78" s="1209">
        <f t="shared" si="126"/>
        <v>0</v>
      </c>
      <c r="HVP78" s="1209">
        <f t="shared" si="126"/>
        <v>0</v>
      </c>
      <c r="HVQ78" s="1209">
        <f t="shared" si="126"/>
        <v>0</v>
      </c>
      <c r="HVR78" s="1209">
        <f t="shared" si="126"/>
        <v>0</v>
      </c>
      <c r="HVS78" s="1209">
        <f t="shared" si="126"/>
        <v>0</v>
      </c>
      <c r="HVT78" s="1209">
        <f t="shared" si="126"/>
        <v>0</v>
      </c>
      <c r="HVU78" s="1209">
        <f t="shared" si="126"/>
        <v>0</v>
      </c>
      <c r="HVV78" s="1209">
        <f t="shared" si="126"/>
        <v>0</v>
      </c>
      <c r="HVW78" s="1209">
        <f t="shared" si="126"/>
        <v>0</v>
      </c>
      <c r="HVX78" s="1209">
        <f t="shared" si="126"/>
        <v>0</v>
      </c>
      <c r="HVY78" s="1209">
        <f t="shared" si="126"/>
        <v>0</v>
      </c>
      <c r="HVZ78" s="1209">
        <f t="shared" si="126"/>
        <v>0</v>
      </c>
      <c r="HWA78" s="1209">
        <f t="shared" si="126"/>
        <v>0</v>
      </c>
      <c r="HWB78" s="1209">
        <f t="shared" si="126"/>
        <v>0</v>
      </c>
      <c r="HWC78" s="1209">
        <f t="shared" si="126"/>
        <v>0</v>
      </c>
      <c r="HWD78" s="1209">
        <f t="shared" si="126"/>
        <v>0</v>
      </c>
      <c r="HWE78" s="1209">
        <f t="shared" si="126"/>
        <v>0</v>
      </c>
      <c r="HWF78" s="1209">
        <f t="shared" si="126"/>
        <v>0</v>
      </c>
      <c r="HWG78" s="1209">
        <f t="shared" si="126"/>
        <v>0</v>
      </c>
      <c r="HWH78" s="1209">
        <f t="shared" si="126"/>
        <v>0</v>
      </c>
      <c r="HWI78" s="1209">
        <f t="shared" si="126"/>
        <v>0</v>
      </c>
      <c r="HWJ78" s="1209">
        <f t="shared" si="126"/>
        <v>0</v>
      </c>
      <c r="HWK78" s="1209">
        <f t="shared" si="126"/>
        <v>0</v>
      </c>
      <c r="HWL78" s="1209">
        <f t="shared" si="126"/>
        <v>0</v>
      </c>
      <c r="HWM78" s="1209">
        <f t="shared" si="126"/>
        <v>0</v>
      </c>
      <c r="HWN78" s="1209">
        <f t="shared" ref="HWN78:HYY78" si="127">SUM(HWN76:HWN77)</f>
        <v>0</v>
      </c>
      <c r="HWO78" s="1209">
        <f t="shared" si="127"/>
        <v>0</v>
      </c>
      <c r="HWP78" s="1209">
        <f t="shared" si="127"/>
        <v>0</v>
      </c>
      <c r="HWQ78" s="1209">
        <f t="shared" si="127"/>
        <v>0</v>
      </c>
      <c r="HWR78" s="1209">
        <f t="shared" si="127"/>
        <v>0</v>
      </c>
      <c r="HWS78" s="1209">
        <f t="shared" si="127"/>
        <v>0</v>
      </c>
      <c r="HWT78" s="1209">
        <f t="shared" si="127"/>
        <v>0</v>
      </c>
      <c r="HWU78" s="1209">
        <f t="shared" si="127"/>
        <v>0</v>
      </c>
      <c r="HWV78" s="1209">
        <f t="shared" si="127"/>
        <v>0</v>
      </c>
      <c r="HWW78" s="1209">
        <f t="shared" si="127"/>
        <v>0</v>
      </c>
      <c r="HWX78" s="1209">
        <f t="shared" si="127"/>
        <v>0</v>
      </c>
      <c r="HWY78" s="1209">
        <f t="shared" si="127"/>
        <v>0</v>
      </c>
      <c r="HWZ78" s="1209">
        <f t="shared" si="127"/>
        <v>0</v>
      </c>
      <c r="HXA78" s="1209">
        <f t="shared" si="127"/>
        <v>0</v>
      </c>
      <c r="HXB78" s="1209">
        <f t="shared" si="127"/>
        <v>0</v>
      </c>
      <c r="HXC78" s="1209">
        <f t="shared" si="127"/>
        <v>0</v>
      </c>
      <c r="HXD78" s="1209">
        <f t="shared" si="127"/>
        <v>0</v>
      </c>
      <c r="HXE78" s="1209">
        <f t="shared" si="127"/>
        <v>0</v>
      </c>
      <c r="HXF78" s="1209">
        <f t="shared" si="127"/>
        <v>0</v>
      </c>
      <c r="HXG78" s="1209">
        <f t="shared" si="127"/>
        <v>0</v>
      </c>
      <c r="HXH78" s="1209">
        <f t="shared" si="127"/>
        <v>0</v>
      </c>
      <c r="HXI78" s="1209">
        <f t="shared" si="127"/>
        <v>0</v>
      </c>
      <c r="HXJ78" s="1209">
        <f t="shared" si="127"/>
        <v>0</v>
      </c>
      <c r="HXK78" s="1209">
        <f t="shared" si="127"/>
        <v>0</v>
      </c>
      <c r="HXL78" s="1209">
        <f t="shared" si="127"/>
        <v>0</v>
      </c>
      <c r="HXM78" s="1209">
        <f t="shared" si="127"/>
        <v>0</v>
      </c>
      <c r="HXN78" s="1209">
        <f t="shared" si="127"/>
        <v>0</v>
      </c>
      <c r="HXO78" s="1209">
        <f t="shared" si="127"/>
        <v>0</v>
      </c>
      <c r="HXP78" s="1209">
        <f t="shared" si="127"/>
        <v>0</v>
      </c>
      <c r="HXQ78" s="1209">
        <f t="shared" si="127"/>
        <v>0</v>
      </c>
      <c r="HXR78" s="1209">
        <f t="shared" si="127"/>
        <v>0</v>
      </c>
      <c r="HXS78" s="1209">
        <f t="shared" si="127"/>
        <v>0</v>
      </c>
      <c r="HXT78" s="1209">
        <f t="shared" si="127"/>
        <v>0</v>
      </c>
      <c r="HXU78" s="1209">
        <f t="shared" si="127"/>
        <v>0</v>
      </c>
      <c r="HXV78" s="1209">
        <f t="shared" si="127"/>
        <v>0</v>
      </c>
      <c r="HXW78" s="1209">
        <f t="shared" si="127"/>
        <v>0</v>
      </c>
      <c r="HXX78" s="1209">
        <f t="shared" si="127"/>
        <v>0</v>
      </c>
      <c r="HXY78" s="1209">
        <f t="shared" si="127"/>
        <v>0</v>
      </c>
      <c r="HXZ78" s="1209">
        <f t="shared" si="127"/>
        <v>0</v>
      </c>
      <c r="HYA78" s="1209">
        <f t="shared" si="127"/>
        <v>0</v>
      </c>
      <c r="HYB78" s="1209">
        <f t="shared" si="127"/>
        <v>0</v>
      </c>
      <c r="HYC78" s="1209">
        <f t="shared" si="127"/>
        <v>0</v>
      </c>
      <c r="HYD78" s="1209">
        <f t="shared" si="127"/>
        <v>0</v>
      </c>
      <c r="HYE78" s="1209">
        <f t="shared" si="127"/>
        <v>0</v>
      </c>
      <c r="HYF78" s="1209">
        <f t="shared" si="127"/>
        <v>0</v>
      </c>
      <c r="HYG78" s="1209">
        <f t="shared" si="127"/>
        <v>0</v>
      </c>
      <c r="HYH78" s="1209">
        <f t="shared" si="127"/>
        <v>0</v>
      </c>
      <c r="HYI78" s="1209">
        <f t="shared" si="127"/>
        <v>0</v>
      </c>
      <c r="HYJ78" s="1209">
        <f t="shared" si="127"/>
        <v>0</v>
      </c>
      <c r="HYK78" s="1209">
        <f t="shared" si="127"/>
        <v>0</v>
      </c>
      <c r="HYL78" s="1209">
        <f t="shared" si="127"/>
        <v>0</v>
      </c>
      <c r="HYM78" s="1209">
        <f t="shared" si="127"/>
        <v>0</v>
      </c>
      <c r="HYN78" s="1209">
        <f t="shared" si="127"/>
        <v>0</v>
      </c>
      <c r="HYO78" s="1209">
        <f t="shared" si="127"/>
        <v>0</v>
      </c>
      <c r="HYP78" s="1209">
        <f t="shared" si="127"/>
        <v>0</v>
      </c>
      <c r="HYQ78" s="1209">
        <f t="shared" si="127"/>
        <v>0</v>
      </c>
      <c r="HYR78" s="1209">
        <f t="shared" si="127"/>
        <v>0</v>
      </c>
      <c r="HYS78" s="1209">
        <f t="shared" si="127"/>
        <v>0</v>
      </c>
      <c r="HYT78" s="1209">
        <f t="shared" si="127"/>
        <v>0</v>
      </c>
      <c r="HYU78" s="1209">
        <f t="shared" si="127"/>
        <v>0</v>
      </c>
      <c r="HYV78" s="1209">
        <f t="shared" si="127"/>
        <v>0</v>
      </c>
      <c r="HYW78" s="1209">
        <f t="shared" si="127"/>
        <v>0</v>
      </c>
      <c r="HYX78" s="1209">
        <f t="shared" si="127"/>
        <v>0</v>
      </c>
      <c r="HYY78" s="1209">
        <f t="shared" si="127"/>
        <v>0</v>
      </c>
      <c r="HYZ78" s="1209">
        <f t="shared" ref="HYZ78:IBK78" si="128">SUM(HYZ76:HYZ77)</f>
        <v>0</v>
      </c>
      <c r="HZA78" s="1209">
        <f t="shared" si="128"/>
        <v>0</v>
      </c>
      <c r="HZB78" s="1209">
        <f t="shared" si="128"/>
        <v>0</v>
      </c>
      <c r="HZC78" s="1209">
        <f t="shared" si="128"/>
        <v>0</v>
      </c>
      <c r="HZD78" s="1209">
        <f t="shared" si="128"/>
        <v>0</v>
      </c>
      <c r="HZE78" s="1209">
        <f t="shared" si="128"/>
        <v>0</v>
      </c>
      <c r="HZF78" s="1209">
        <f t="shared" si="128"/>
        <v>0</v>
      </c>
      <c r="HZG78" s="1209">
        <f t="shared" si="128"/>
        <v>0</v>
      </c>
      <c r="HZH78" s="1209">
        <f t="shared" si="128"/>
        <v>0</v>
      </c>
      <c r="HZI78" s="1209">
        <f t="shared" si="128"/>
        <v>0</v>
      </c>
      <c r="HZJ78" s="1209">
        <f t="shared" si="128"/>
        <v>0</v>
      </c>
      <c r="HZK78" s="1209">
        <f t="shared" si="128"/>
        <v>0</v>
      </c>
      <c r="HZL78" s="1209">
        <f t="shared" si="128"/>
        <v>0</v>
      </c>
      <c r="HZM78" s="1209">
        <f t="shared" si="128"/>
        <v>0</v>
      </c>
      <c r="HZN78" s="1209">
        <f t="shared" si="128"/>
        <v>0</v>
      </c>
      <c r="HZO78" s="1209">
        <f t="shared" si="128"/>
        <v>0</v>
      </c>
      <c r="HZP78" s="1209">
        <f t="shared" si="128"/>
        <v>0</v>
      </c>
      <c r="HZQ78" s="1209">
        <f t="shared" si="128"/>
        <v>0</v>
      </c>
      <c r="HZR78" s="1209">
        <f t="shared" si="128"/>
        <v>0</v>
      </c>
      <c r="HZS78" s="1209">
        <f t="shared" si="128"/>
        <v>0</v>
      </c>
      <c r="HZT78" s="1209">
        <f t="shared" si="128"/>
        <v>0</v>
      </c>
      <c r="HZU78" s="1209">
        <f t="shared" si="128"/>
        <v>0</v>
      </c>
      <c r="HZV78" s="1209">
        <f t="shared" si="128"/>
        <v>0</v>
      </c>
      <c r="HZW78" s="1209">
        <f t="shared" si="128"/>
        <v>0</v>
      </c>
      <c r="HZX78" s="1209">
        <f t="shared" si="128"/>
        <v>0</v>
      </c>
      <c r="HZY78" s="1209">
        <f t="shared" si="128"/>
        <v>0</v>
      </c>
      <c r="HZZ78" s="1209">
        <f t="shared" si="128"/>
        <v>0</v>
      </c>
      <c r="IAA78" s="1209">
        <f t="shared" si="128"/>
        <v>0</v>
      </c>
      <c r="IAB78" s="1209">
        <f t="shared" si="128"/>
        <v>0</v>
      </c>
      <c r="IAC78" s="1209">
        <f t="shared" si="128"/>
        <v>0</v>
      </c>
      <c r="IAD78" s="1209">
        <f t="shared" si="128"/>
        <v>0</v>
      </c>
      <c r="IAE78" s="1209">
        <f t="shared" si="128"/>
        <v>0</v>
      </c>
      <c r="IAF78" s="1209">
        <f t="shared" si="128"/>
        <v>0</v>
      </c>
      <c r="IAG78" s="1209">
        <f t="shared" si="128"/>
        <v>0</v>
      </c>
      <c r="IAH78" s="1209">
        <f t="shared" si="128"/>
        <v>0</v>
      </c>
      <c r="IAI78" s="1209">
        <f t="shared" si="128"/>
        <v>0</v>
      </c>
      <c r="IAJ78" s="1209">
        <f t="shared" si="128"/>
        <v>0</v>
      </c>
      <c r="IAK78" s="1209">
        <f t="shared" si="128"/>
        <v>0</v>
      </c>
      <c r="IAL78" s="1209">
        <f t="shared" si="128"/>
        <v>0</v>
      </c>
      <c r="IAM78" s="1209">
        <f t="shared" si="128"/>
        <v>0</v>
      </c>
      <c r="IAN78" s="1209">
        <f t="shared" si="128"/>
        <v>0</v>
      </c>
      <c r="IAO78" s="1209">
        <f t="shared" si="128"/>
        <v>0</v>
      </c>
      <c r="IAP78" s="1209">
        <f t="shared" si="128"/>
        <v>0</v>
      </c>
      <c r="IAQ78" s="1209">
        <f t="shared" si="128"/>
        <v>0</v>
      </c>
      <c r="IAR78" s="1209">
        <f t="shared" si="128"/>
        <v>0</v>
      </c>
      <c r="IAS78" s="1209">
        <f t="shared" si="128"/>
        <v>0</v>
      </c>
      <c r="IAT78" s="1209">
        <f t="shared" si="128"/>
        <v>0</v>
      </c>
      <c r="IAU78" s="1209">
        <f t="shared" si="128"/>
        <v>0</v>
      </c>
      <c r="IAV78" s="1209">
        <f t="shared" si="128"/>
        <v>0</v>
      </c>
      <c r="IAW78" s="1209">
        <f t="shared" si="128"/>
        <v>0</v>
      </c>
      <c r="IAX78" s="1209">
        <f t="shared" si="128"/>
        <v>0</v>
      </c>
      <c r="IAY78" s="1209">
        <f t="shared" si="128"/>
        <v>0</v>
      </c>
      <c r="IAZ78" s="1209">
        <f t="shared" si="128"/>
        <v>0</v>
      </c>
      <c r="IBA78" s="1209">
        <f t="shared" si="128"/>
        <v>0</v>
      </c>
      <c r="IBB78" s="1209">
        <f t="shared" si="128"/>
        <v>0</v>
      </c>
      <c r="IBC78" s="1209">
        <f t="shared" si="128"/>
        <v>0</v>
      </c>
      <c r="IBD78" s="1209">
        <f t="shared" si="128"/>
        <v>0</v>
      </c>
      <c r="IBE78" s="1209">
        <f t="shared" si="128"/>
        <v>0</v>
      </c>
      <c r="IBF78" s="1209">
        <f t="shared" si="128"/>
        <v>0</v>
      </c>
      <c r="IBG78" s="1209">
        <f t="shared" si="128"/>
        <v>0</v>
      </c>
      <c r="IBH78" s="1209">
        <f t="shared" si="128"/>
        <v>0</v>
      </c>
      <c r="IBI78" s="1209">
        <f t="shared" si="128"/>
        <v>0</v>
      </c>
      <c r="IBJ78" s="1209">
        <f t="shared" si="128"/>
        <v>0</v>
      </c>
      <c r="IBK78" s="1209">
        <f t="shared" si="128"/>
        <v>0</v>
      </c>
      <c r="IBL78" s="1209">
        <f t="shared" ref="IBL78:IDW78" si="129">SUM(IBL76:IBL77)</f>
        <v>0</v>
      </c>
      <c r="IBM78" s="1209">
        <f t="shared" si="129"/>
        <v>0</v>
      </c>
      <c r="IBN78" s="1209">
        <f t="shared" si="129"/>
        <v>0</v>
      </c>
      <c r="IBO78" s="1209">
        <f t="shared" si="129"/>
        <v>0</v>
      </c>
      <c r="IBP78" s="1209">
        <f t="shared" si="129"/>
        <v>0</v>
      </c>
      <c r="IBQ78" s="1209">
        <f t="shared" si="129"/>
        <v>0</v>
      </c>
      <c r="IBR78" s="1209">
        <f t="shared" si="129"/>
        <v>0</v>
      </c>
      <c r="IBS78" s="1209">
        <f t="shared" si="129"/>
        <v>0</v>
      </c>
      <c r="IBT78" s="1209">
        <f t="shared" si="129"/>
        <v>0</v>
      </c>
      <c r="IBU78" s="1209">
        <f t="shared" si="129"/>
        <v>0</v>
      </c>
      <c r="IBV78" s="1209">
        <f t="shared" si="129"/>
        <v>0</v>
      </c>
      <c r="IBW78" s="1209">
        <f t="shared" si="129"/>
        <v>0</v>
      </c>
      <c r="IBX78" s="1209">
        <f t="shared" si="129"/>
        <v>0</v>
      </c>
      <c r="IBY78" s="1209">
        <f t="shared" si="129"/>
        <v>0</v>
      </c>
      <c r="IBZ78" s="1209">
        <f t="shared" si="129"/>
        <v>0</v>
      </c>
      <c r="ICA78" s="1209">
        <f t="shared" si="129"/>
        <v>0</v>
      </c>
      <c r="ICB78" s="1209">
        <f t="shared" si="129"/>
        <v>0</v>
      </c>
      <c r="ICC78" s="1209">
        <f t="shared" si="129"/>
        <v>0</v>
      </c>
      <c r="ICD78" s="1209">
        <f t="shared" si="129"/>
        <v>0</v>
      </c>
      <c r="ICE78" s="1209">
        <f t="shared" si="129"/>
        <v>0</v>
      </c>
      <c r="ICF78" s="1209">
        <f t="shared" si="129"/>
        <v>0</v>
      </c>
      <c r="ICG78" s="1209">
        <f t="shared" si="129"/>
        <v>0</v>
      </c>
      <c r="ICH78" s="1209">
        <f t="shared" si="129"/>
        <v>0</v>
      </c>
      <c r="ICI78" s="1209">
        <f t="shared" si="129"/>
        <v>0</v>
      </c>
      <c r="ICJ78" s="1209">
        <f t="shared" si="129"/>
        <v>0</v>
      </c>
      <c r="ICK78" s="1209">
        <f t="shared" si="129"/>
        <v>0</v>
      </c>
      <c r="ICL78" s="1209">
        <f t="shared" si="129"/>
        <v>0</v>
      </c>
      <c r="ICM78" s="1209">
        <f t="shared" si="129"/>
        <v>0</v>
      </c>
      <c r="ICN78" s="1209">
        <f t="shared" si="129"/>
        <v>0</v>
      </c>
      <c r="ICO78" s="1209">
        <f t="shared" si="129"/>
        <v>0</v>
      </c>
      <c r="ICP78" s="1209">
        <f t="shared" si="129"/>
        <v>0</v>
      </c>
      <c r="ICQ78" s="1209">
        <f t="shared" si="129"/>
        <v>0</v>
      </c>
      <c r="ICR78" s="1209">
        <f t="shared" si="129"/>
        <v>0</v>
      </c>
      <c r="ICS78" s="1209">
        <f t="shared" si="129"/>
        <v>0</v>
      </c>
      <c r="ICT78" s="1209">
        <f t="shared" si="129"/>
        <v>0</v>
      </c>
      <c r="ICU78" s="1209">
        <f t="shared" si="129"/>
        <v>0</v>
      </c>
      <c r="ICV78" s="1209">
        <f t="shared" si="129"/>
        <v>0</v>
      </c>
      <c r="ICW78" s="1209">
        <f t="shared" si="129"/>
        <v>0</v>
      </c>
      <c r="ICX78" s="1209">
        <f t="shared" si="129"/>
        <v>0</v>
      </c>
      <c r="ICY78" s="1209">
        <f t="shared" si="129"/>
        <v>0</v>
      </c>
      <c r="ICZ78" s="1209">
        <f t="shared" si="129"/>
        <v>0</v>
      </c>
      <c r="IDA78" s="1209">
        <f t="shared" si="129"/>
        <v>0</v>
      </c>
      <c r="IDB78" s="1209">
        <f t="shared" si="129"/>
        <v>0</v>
      </c>
      <c r="IDC78" s="1209">
        <f t="shared" si="129"/>
        <v>0</v>
      </c>
      <c r="IDD78" s="1209">
        <f t="shared" si="129"/>
        <v>0</v>
      </c>
      <c r="IDE78" s="1209">
        <f t="shared" si="129"/>
        <v>0</v>
      </c>
      <c r="IDF78" s="1209">
        <f t="shared" si="129"/>
        <v>0</v>
      </c>
      <c r="IDG78" s="1209">
        <f t="shared" si="129"/>
        <v>0</v>
      </c>
      <c r="IDH78" s="1209">
        <f t="shared" si="129"/>
        <v>0</v>
      </c>
      <c r="IDI78" s="1209">
        <f t="shared" si="129"/>
        <v>0</v>
      </c>
      <c r="IDJ78" s="1209">
        <f t="shared" si="129"/>
        <v>0</v>
      </c>
      <c r="IDK78" s="1209">
        <f t="shared" si="129"/>
        <v>0</v>
      </c>
      <c r="IDL78" s="1209">
        <f t="shared" si="129"/>
        <v>0</v>
      </c>
      <c r="IDM78" s="1209">
        <f t="shared" si="129"/>
        <v>0</v>
      </c>
      <c r="IDN78" s="1209">
        <f t="shared" si="129"/>
        <v>0</v>
      </c>
      <c r="IDO78" s="1209">
        <f t="shared" si="129"/>
        <v>0</v>
      </c>
      <c r="IDP78" s="1209">
        <f t="shared" si="129"/>
        <v>0</v>
      </c>
      <c r="IDQ78" s="1209">
        <f t="shared" si="129"/>
        <v>0</v>
      </c>
      <c r="IDR78" s="1209">
        <f t="shared" si="129"/>
        <v>0</v>
      </c>
      <c r="IDS78" s="1209">
        <f t="shared" si="129"/>
        <v>0</v>
      </c>
      <c r="IDT78" s="1209">
        <f t="shared" si="129"/>
        <v>0</v>
      </c>
      <c r="IDU78" s="1209">
        <f t="shared" si="129"/>
        <v>0</v>
      </c>
      <c r="IDV78" s="1209">
        <f t="shared" si="129"/>
        <v>0</v>
      </c>
      <c r="IDW78" s="1209">
        <f t="shared" si="129"/>
        <v>0</v>
      </c>
      <c r="IDX78" s="1209">
        <f t="shared" ref="IDX78:IGI78" si="130">SUM(IDX76:IDX77)</f>
        <v>0</v>
      </c>
      <c r="IDY78" s="1209">
        <f t="shared" si="130"/>
        <v>0</v>
      </c>
      <c r="IDZ78" s="1209">
        <f t="shared" si="130"/>
        <v>0</v>
      </c>
      <c r="IEA78" s="1209">
        <f t="shared" si="130"/>
        <v>0</v>
      </c>
      <c r="IEB78" s="1209">
        <f t="shared" si="130"/>
        <v>0</v>
      </c>
      <c r="IEC78" s="1209">
        <f t="shared" si="130"/>
        <v>0</v>
      </c>
      <c r="IED78" s="1209">
        <f t="shared" si="130"/>
        <v>0</v>
      </c>
      <c r="IEE78" s="1209">
        <f t="shared" si="130"/>
        <v>0</v>
      </c>
      <c r="IEF78" s="1209">
        <f t="shared" si="130"/>
        <v>0</v>
      </c>
      <c r="IEG78" s="1209">
        <f t="shared" si="130"/>
        <v>0</v>
      </c>
      <c r="IEH78" s="1209">
        <f t="shared" si="130"/>
        <v>0</v>
      </c>
      <c r="IEI78" s="1209">
        <f t="shared" si="130"/>
        <v>0</v>
      </c>
      <c r="IEJ78" s="1209">
        <f t="shared" si="130"/>
        <v>0</v>
      </c>
      <c r="IEK78" s="1209">
        <f t="shared" si="130"/>
        <v>0</v>
      </c>
      <c r="IEL78" s="1209">
        <f t="shared" si="130"/>
        <v>0</v>
      </c>
      <c r="IEM78" s="1209">
        <f t="shared" si="130"/>
        <v>0</v>
      </c>
      <c r="IEN78" s="1209">
        <f t="shared" si="130"/>
        <v>0</v>
      </c>
      <c r="IEO78" s="1209">
        <f t="shared" si="130"/>
        <v>0</v>
      </c>
      <c r="IEP78" s="1209">
        <f t="shared" si="130"/>
        <v>0</v>
      </c>
      <c r="IEQ78" s="1209">
        <f t="shared" si="130"/>
        <v>0</v>
      </c>
      <c r="IER78" s="1209">
        <f t="shared" si="130"/>
        <v>0</v>
      </c>
      <c r="IES78" s="1209">
        <f t="shared" si="130"/>
        <v>0</v>
      </c>
      <c r="IET78" s="1209">
        <f t="shared" si="130"/>
        <v>0</v>
      </c>
      <c r="IEU78" s="1209">
        <f t="shared" si="130"/>
        <v>0</v>
      </c>
      <c r="IEV78" s="1209">
        <f t="shared" si="130"/>
        <v>0</v>
      </c>
      <c r="IEW78" s="1209">
        <f t="shared" si="130"/>
        <v>0</v>
      </c>
      <c r="IEX78" s="1209">
        <f t="shared" si="130"/>
        <v>0</v>
      </c>
      <c r="IEY78" s="1209">
        <f t="shared" si="130"/>
        <v>0</v>
      </c>
      <c r="IEZ78" s="1209">
        <f t="shared" si="130"/>
        <v>0</v>
      </c>
      <c r="IFA78" s="1209">
        <f t="shared" si="130"/>
        <v>0</v>
      </c>
      <c r="IFB78" s="1209">
        <f t="shared" si="130"/>
        <v>0</v>
      </c>
      <c r="IFC78" s="1209">
        <f t="shared" si="130"/>
        <v>0</v>
      </c>
      <c r="IFD78" s="1209">
        <f t="shared" si="130"/>
        <v>0</v>
      </c>
      <c r="IFE78" s="1209">
        <f t="shared" si="130"/>
        <v>0</v>
      </c>
      <c r="IFF78" s="1209">
        <f t="shared" si="130"/>
        <v>0</v>
      </c>
      <c r="IFG78" s="1209">
        <f t="shared" si="130"/>
        <v>0</v>
      </c>
      <c r="IFH78" s="1209">
        <f t="shared" si="130"/>
        <v>0</v>
      </c>
      <c r="IFI78" s="1209">
        <f t="shared" si="130"/>
        <v>0</v>
      </c>
      <c r="IFJ78" s="1209">
        <f t="shared" si="130"/>
        <v>0</v>
      </c>
      <c r="IFK78" s="1209">
        <f t="shared" si="130"/>
        <v>0</v>
      </c>
      <c r="IFL78" s="1209">
        <f t="shared" si="130"/>
        <v>0</v>
      </c>
      <c r="IFM78" s="1209">
        <f t="shared" si="130"/>
        <v>0</v>
      </c>
      <c r="IFN78" s="1209">
        <f t="shared" si="130"/>
        <v>0</v>
      </c>
      <c r="IFO78" s="1209">
        <f t="shared" si="130"/>
        <v>0</v>
      </c>
      <c r="IFP78" s="1209">
        <f t="shared" si="130"/>
        <v>0</v>
      </c>
      <c r="IFQ78" s="1209">
        <f t="shared" si="130"/>
        <v>0</v>
      </c>
      <c r="IFR78" s="1209">
        <f t="shared" si="130"/>
        <v>0</v>
      </c>
      <c r="IFS78" s="1209">
        <f t="shared" si="130"/>
        <v>0</v>
      </c>
      <c r="IFT78" s="1209">
        <f t="shared" si="130"/>
        <v>0</v>
      </c>
      <c r="IFU78" s="1209">
        <f t="shared" si="130"/>
        <v>0</v>
      </c>
      <c r="IFV78" s="1209">
        <f t="shared" si="130"/>
        <v>0</v>
      </c>
      <c r="IFW78" s="1209">
        <f t="shared" si="130"/>
        <v>0</v>
      </c>
      <c r="IFX78" s="1209">
        <f t="shared" si="130"/>
        <v>0</v>
      </c>
      <c r="IFY78" s="1209">
        <f t="shared" si="130"/>
        <v>0</v>
      </c>
      <c r="IFZ78" s="1209">
        <f t="shared" si="130"/>
        <v>0</v>
      </c>
      <c r="IGA78" s="1209">
        <f t="shared" si="130"/>
        <v>0</v>
      </c>
      <c r="IGB78" s="1209">
        <f t="shared" si="130"/>
        <v>0</v>
      </c>
      <c r="IGC78" s="1209">
        <f t="shared" si="130"/>
        <v>0</v>
      </c>
      <c r="IGD78" s="1209">
        <f t="shared" si="130"/>
        <v>0</v>
      </c>
      <c r="IGE78" s="1209">
        <f t="shared" si="130"/>
        <v>0</v>
      </c>
      <c r="IGF78" s="1209">
        <f t="shared" si="130"/>
        <v>0</v>
      </c>
      <c r="IGG78" s="1209">
        <f t="shared" si="130"/>
        <v>0</v>
      </c>
      <c r="IGH78" s="1209">
        <f t="shared" si="130"/>
        <v>0</v>
      </c>
      <c r="IGI78" s="1209">
        <f t="shared" si="130"/>
        <v>0</v>
      </c>
      <c r="IGJ78" s="1209">
        <f t="shared" ref="IGJ78:IIU78" si="131">SUM(IGJ76:IGJ77)</f>
        <v>0</v>
      </c>
      <c r="IGK78" s="1209">
        <f t="shared" si="131"/>
        <v>0</v>
      </c>
      <c r="IGL78" s="1209">
        <f t="shared" si="131"/>
        <v>0</v>
      </c>
      <c r="IGM78" s="1209">
        <f t="shared" si="131"/>
        <v>0</v>
      </c>
      <c r="IGN78" s="1209">
        <f t="shared" si="131"/>
        <v>0</v>
      </c>
      <c r="IGO78" s="1209">
        <f t="shared" si="131"/>
        <v>0</v>
      </c>
      <c r="IGP78" s="1209">
        <f t="shared" si="131"/>
        <v>0</v>
      </c>
      <c r="IGQ78" s="1209">
        <f t="shared" si="131"/>
        <v>0</v>
      </c>
      <c r="IGR78" s="1209">
        <f t="shared" si="131"/>
        <v>0</v>
      </c>
      <c r="IGS78" s="1209">
        <f t="shared" si="131"/>
        <v>0</v>
      </c>
      <c r="IGT78" s="1209">
        <f t="shared" si="131"/>
        <v>0</v>
      </c>
      <c r="IGU78" s="1209">
        <f t="shared" si="131"/>
        <v>0</v>
      </c>
      <c r="IGV78" s="1209">
        <f t="shared" si="131"/>
        <v>0</v>
      </c>
      <c r="IGW78" s="1209">
        <f t="shared" si="131"/>
        <v>0</v>
      </c>
      <c r="IGX78" s="1209">
        <f t="shared" si="131"/>
        <v>0</v>
      </c>
      <c r="IGY78" s="1209">
        <f t="shared" si="131"/>
        <v>0</v>
      </c>
      <c r="IGZ78" s="1209">
        <f t="shared" si="131"/>
        <v>0</v>
      </c>
      <c r="IHA78" s="1209">
        <f t="shared" si="131"/>
        <v>0</v>
      </c>
      <c r="IHB78" s="1209">
        <f t="shared" si="131"/>
        <v>0</v>
      </c>
      <c r="IHC78" s="1209">
        <f t="shared" si="131"/>
        <v>0</v>
      </c>
      <c r="IHD78" s="1209">
        <f t="shared" si="131"/>
        <v>0</v>
      </c>
      <c r="IHE78" s="1209">
        <f t="shared" si="131"/>
        <v>0</v>
      </c>
      <c r="IHF78" s="1209">
        <f t="shared" si="131"/>
        <v>0</v>
      </c>
      <c r="IHG78" s="1209">
        <f t="shared" si="131"/>
        <v>0</v>
      </c>
      <c r="IHH78" s="1209">
        <f t="shared" si="131"/>
        <v>0</v>
      </c>
      <c r="IHI78" s="1209">
        <f t="shared" si="131"/>
        <v>0</v>
      </c>
      <c r="IHJ78" s="1209">
        <f t="shared" si="131"/>
        <v>0</v>
      </c>
      <c r="IHK78" s="1209">
        <f t="shared" si="131"/>
        <v>0</v>
      </c>
      <c r="IHL78" s="1209">
        <f t="shared" si="131"/>
        <v>0</v>
      </c>
      <c r="IHM78" s="1209">
        <f t="shared" si="131"/>
        <v>0</v>
      </c>
      <c r="IHN78" s="1209">
        <f t="shared" si="131"/>
        <v>0</v>
      </c>
      <c r="IHO78" s="1209">
        <f t="shared" si="131"/>
        <v>0</v>
      </c>
      <c r="IHP78" s="1209">
        <f t="shared" si="131"/>
        <v>0</v>
      </c>
      <c r="IHQ78" s="1209">
        <f t="shared" si="131"/>
        <v>0</v>
      </c>
      <c r="IHR78" s="1209">
        <f t="shared" si="131"/>
        <v>0</v>
      </c>
      <c r="IHS78" s="1209">
        <f t="shared" si="131"/>
        <v>0</v>
      </c>
      <c r="IHT78" s="1209">
        <f t="shared" si="131"/>
        <v>0</v>
      </c>
      <c r="IHU78" s="1209">
        <f t="shared" si="131"/>
        <v>0</v>
      </c>
      <c r="IHV78" s="1209">
        <f t="shared" si="131"/>
        <v>0</v>
      </c>
      <c r="IHW78" s="1209">
        <f t="shared" si="131"/>
        <v>0</v>
      </c>
      <c r="IHX78" s="1209">
        <f t="shared" si="131"/>
        <v>0</v>
      </c>
      <c r="IHY78" s="1209">
        <f t="shared" si="131"/>
        <v>0</v>
      </c>
      <c r="IHZ78" s="1209">
        <f t="shared" si="131"/>
        <v>0</v>
      </c>
      <c r="IIA78" s="1209">
        <f t="shared" si="131"/>
        <v>0</v>
      </c>
      <c r="IIB78" s="1209">
        <f t="shared" si="131"/>
        <v>0</v>
      </c>
      <c r="IIC78" s="1209">
        <f t="shared" si="131"/>
        <v>0</v>
      </c>
      <c r="IID78" s="1209">
        <f t="shared" si="131"/>
        <v>0</v>
      </c>
      <c r="IIE78" s="1209">
        <f t="shared" si="131"/>
        <v>0</v>
      </c>
      <c r="IIF78" s="1209">
        <f t="shared" si="131"/>
        <v>0</v>
      </c>
      <c r="IIG78" s="1209">
        <f t="shared" si="131"/>
        <v>0</v>
      </c>
      <c r="IIH78" s="1209">
        <f t="shared" si="131"/>
        <v>0</v>
      </c>
      <c r="III78" s="1209">
        <f t="shared" si="131"/>
        <v>0</v>
      </c>
      <c r="IIJ78" s="1209">
        <f t="shared" si="131"/>
        <v>0</v>
      </c>
      <c r="IIK78" s="1209">
        <f t="shared" si="131"/>
        <v>0</v>
      </c>
      <c r="IIL78" s="1209">
        <f t="shared" si="131"/>
        <v>0</v>
      </c>
      <c r="IIM78" s="1209">
        <f t="shared" si="131"/>
        <v>0</v>
      </c>
      <c r="IIN78" s="1209">
        <f t="shared" si="131"/>
        <v>0</v>
      </c>
      <c r="IIO78" s="1209">
        <f t="shared" si="131"/>
        <v>0</v>
      </c>
      <c r="IIP78" s="1209">
        <f t="shared" si="131"/>
        <v>0</v>
      </c>
      <c r="IIQ78" s="1209">
        <f t="shared" si="131"/>
        <v>0</v>
      </c>
      <c r="IIR78" s="1209">
        <f t="shared" si="131"/>
        <v>0</v>
      </c>
      <c r="IIS78" s="1209">
        <f t="shared" si="131"/>
        <v>0</v>
      </c>
      <c r="IIT78" s="1209">
        <f t="shared" si="131"/>
        <v>0</v>
      </c>
      <c r="IIU78" s="1209">
        <f t="shared" si="131"/>
        <v>0</v>
      </c>
      <c r="IIV78" s="1209">
        <f t="shared" ref="IIV78:ILG78" si="132">SUM(IIV76:IIV77)</f>
        <v>0</v>
      </c>
      <c r="IIW78" s="1209">
        <f t="shared" si="132"/>
        <v>0</v>
      </c>
      <c r="IIX78" s="1209">
        <f t="shared" si="132"/>
        <v>0</v>
      </c>
      <c r="IIY78" s="1209">
        <f t="shared" si="132"/>
        <v>0</v>
      </c>
      <c r="IIZ78" s="1209">
        <f t="shared" si="132"/>
        <v>0</v>
      </c>
      <c r="IJA78" s="1209">
        <f t="shared" si="132"/>
        <v>0</v>
      </c>
      <c r="IJB78" s="1209">
        <f t="shared" si="132"/>
        <v>0</v>
      </c>
      <c r="IJC78" s="1209">
        <f t="shared" si="132"/>
        <v>0</v>
      </c>
      <c r="IJD78" s="1209">
        <f t="shared" si="132"/>
        <v>0</v>
      </c>
      <c r="IJE78" s="1209">
        <f t="shared" si="132"/>
        <v>0</v>
      </c>
      <c r="IJF78" s="1209">
        <f t="shared" si="132"/>
        <v>0</v>
      </c>
      <c r="IJG78" s="1209">
        <f t="shared" si="132"/>
        <v>0</v>
      </c>
      <c r="IJH78" s="1209">
        <f t="shared" si="132"/>
        <v>0</v>
      </c>
      <c r="IJI78" s="1209">
        <f t="shared" si="132"/>
        <v>0</v>
      </c>
      <c r="IJJ78" s="1209">
        <f t="shared" si="132"/>
        <v>0</v>
      </c>
      <c r="IJK78" s="1209">
        <f t="shared" si="132"/>
        <v>0</v>
      </c>
      <c r="IJL78" s="1209">
        <f t="shared" si="132"/>
        <v>0</v>
      </c>
      <c r="IJM78" s="1209">
        <f t="shared" si="132"/>
        <v>0</v>
      </c>
      <c r="IJN78" s="1209">
        <f t="shared" si="132"/>
        <v>0</v>
      </c>
      <c r="IJO78" s="1209">
        <f t="shared" si="132"/>
        <v>0</v>
      </c>
      <c r="IJP78" s="1209">
        <f t="shared" si="132"/>
        <v>0</v>
      </c>
      <c r="IJQ78" s="1209">
        <f t="shared" si="132"/>
        <v>0</v>
      </c>
      <c r="IJR78" s="1209">
        <f t="shared" si="132"/>
        <v>0</v>
      </c>
      <c r="IJS78" s="1209">
        <f t="shared" si="132"/>
        <v>0</v>
      </c>
      <c r="IJT78" s="1209">
        <f t="shared" si="132"/>
        <v>0</v>
      </c>
      <c r="IJU78" s="1209">
        <f t="shared" si="132"/>
        <v>0</v>
      </c>
      <c r="IJV78" s="1209">
        <f t="shared" si="132"/>
        <v>0</v>
      </c>
      <c r="IJW78" s="1209">
        <f t="shared" si="132"/>
        <v>0</v>
      </c>
      <c r="IJX78" s="1209">
        <f t="shared" si="132"/>
        <v>0</v>
      </c>
      <c r="IJY78" s="1209">
        <f t="shared" si="132"/>
        <v>0</v>
      </c>
      <c r="IJZ78" s="1209">
        <f t="shared" si="132"/>
        <v>0</v>
      </c>
      <c r="IKA78" s="1209">
        <f t="shared" si="132"/>
        <v>0</v>
      </c>
      <c r="IKB78" s="1209">
        <f t="shared" si="132"/>
        <v>0</v>
      </c>
      <c r="IKC78" s="1209">
        <f t="shared" si="132"/>
        <v>0</v>
      </c>
      <c r="IKD78" s="1209">
        <f t="shared" si="132"/>
        <v>0</v>
      </c>
      <c r="IKE78" s="1209">
        <f t="shared" si="132"/>
        <v>0</v>
      </c>
      <c r="IKF78" s="1209">
        <f t="shared" si="132"/>
        <v>0</v>
      </c>
      <c r="IKG78" s="1209">
        <f t="shared" si="132"/>
        <v>0</v>
      </c>
      <c r="IKH78" s="1209">
        <f t="shared" si="132"/>
        <v>0</v>
      </c>
      <c r="IKI78" s="1209">
        <f t="shared" si="132"/>
        <v>0</v>
      </c>
      <c r="IKJ78" s="1209">
        <f t="shared" si="132"/>
        <v>0</v>
      </c>
      <c r="IKK78" s="1209">
        <f t="shared" si="132"/>
        <v>0</v>
      </c>
      <c r="IKL78" s="1209">
        <f t="shared" si="132"/>
        <v>0</v>
      </c>
      <c r="IKM78" s="1209">
        <f t="shared" si="132"/>
        <v>0</v>
      </c>
      <c r="IKN78" s="1209">
        <f t="shared" si="132"/>
        <v>0</v>
      </c>
      <c r="IKO78" s="1209">
        <f t="shared" si="132"/>
        <v>0</v>
      </c>
      <c r="IKP78" s="1209">
        <f t="shared" si="132"/>
        <v>0</v>
      </c>
      <c r="IKQ78" s="1209">
        <f t="shared" si="132"/>
        <v>0</v>
      </c>
      <c r="IKR78" s="1209">
        <f t="shared" si="132"/>
        <v>0</v>
      </c>
      <c r="IKS78" s="1209">
        <f t="shared" si="132"/>
        <v>0</v>
      </c>
      <c r="IKT78" s="1209">
        <f t="shared" si="132"/>
        <v>0</v>
      </c>
      <c r="IKU78" s="1209">
        <f t="shared" si="132"/>
        <v>0</v>
      </c>
      <c r="IKV78" s="1209">
        <f t="shared" si="132"/>
        <v>0</v>
      </c>
      <c r="IKW78" s="1209">
        <f t="shared" si="132"/>
        <v>0</v>
      </c>
      <c r="IKX78" s="1209">
        <f t="shared" si="132"/>
        <v>0</v>
      </c>
      <c r="IKY78" s="1209">
        <f t="shared" si="132"/>
        <v>0</v>
      </c>
      <c r="IKZ78" s="1209">
        <f t="shared" si="132"/>
        <v>0</v>
      </c>
      <c r="ILA78" s="1209">
        <f t="shared" si="132"/>
        <v>0</v>
      </c>
      <c r="ILB78" s="1209">
        <f t="shared" si="132"/>
        <v>0</v>
      </c>
      <c r="ILC78" s="1209">
        <f t="shared" si="132"/>
        <v>0</v>
      </c>
      <c r="ILD78" s="1209">
        <f t="shared" si="132"/>
        <v>0</v>
      </c>
      <c r="ILE78" s="1209">
        <f t="shared" si="132"/>
        <v>0</v>
      </c>
      <c r="ILF78" s="1209">
        <f t="shared" si="132"/>
        <v>0</v>
      </c>
      <c r="ILG78" s="1209">
        <f t="shared" si="132"/>
        <v>0</v>
      </c>
      <c r="ILH78" s="1209">
        <f t="shared" ref="ILH78:INS78" si="133">SUM(ILH76:ILH77)</f>
        <v>0</v>
      </c>
      <c r="ILI78" s="1209">
        <f t="shared" si="133"/>
        <v>0</v>
      </c>
      <c r="ILJ78" s="1209">
        <f t="shared" si="133"/>
        <v>0</v>
      </c>
      <c r="ILK78" s="1209">
        <f t="shared" si="133"/>
        <v>0</v>
      </c>
      <c r="ILL78" s="1209">
        <f t="shared" si="133"/>
        <v>0</v>
      </c>
      <c r="ILM78" s="1209">
        <f t="shared" si="133"/>
        <v>0</v>
      </c>
      <c r="ILN78" s="1209">
        <f t="shared" si="133"/>
        <v>0</v>
      </c>
      <c r="ILO78" s="1209">
        <f t="shared" si="133"/>
        <v>0</v>
      </c>
      <c r="ILP78" s="1209">
        <f t="shared" si="133"/>
        <v>0</v>
      </c>
      <c r="ILQ78" s="1209">
        <f t="shared" si="133"/>
        <v>0</v>
      </c>
      <c r="ILR78" s="1209">
        <f t="shared" si="133"/>
        <v>0</v>
      </c>
      <c r="ILS78" s="1209">
        <f t="shared" si="133"/>
        <v>0</v>
      </c>
      <c r="ILT78" s="1209">
        <f t="shared" si="133"/>
        <v>0</v>
      </c>
      <c r="ILU78" s="1209">
        <f t="shared" si="133"/>
        <v>0</v>
      </c>
      <c r="ILV78" s="1209">
        <f t="shared" si="133"/>
        <v>0</v>
      </c>
      <c r="ILW78" s="1209">
        <f t="shared" si="133"/>
        <v>0</v>
      </c>
      <c r="ILX78" s="1209">
        <f t="shared" si="133"/>
        <v>0</v>
      </c>
      <c r="ILY78" s="1209">
        <f t="shared" si="133"/>
        <v>0</v>
      </c>
      <c r="ILZ78" s="1209">
        <f t="shared" si="133"/>
        <v>0</v>
      </c>
      <c r="IMA78" s="1209">
        <f t="shared" si="133"/>
        <v>0</v>
      </c>
      <c r="IMB78" s="1209">
        <f t="shared" si="133"/>
        <v>0</v>
      </c>
      <c r="IMC78" s="1209">
        <f t="shared" si="133"/>
        <v>0</v>
      </c>
      <c r="IMD78" s="1209">
        <f t="shared" si="133"/>
        <v>0</v>
      </c>
      <c r="IME78" s="1209">
        <f t="shared" si="133"/>
        <v>0</v>
      </c>
      <c r="IMF78" s="1209">
        <f t="shared" si="133"/>
        <v>0</v>
      </c>
      <c r="IMG78" s="1209">
        <f t="shared" si="133"/>
        <v>0</v>
      </c>
      <c r="IMH78" s="1209">
        <f t="shared" si="133"/>
        <v>0</v>
      </c>
      <c r="IMI78" s="1209">
        <f t="shared" si="133"/>
        <v>0</v>
      </c>
      <c r="IMJ78" s="1209">
        <f t="shared" si="133"/>
        <v>0</v>
      </c>
      <c r="IMK78" s="1209">
        <f t="shared" si="133"/>
        <v>0</v>
      </c>
      <c r="IML78" s="1209">
        <f t="shared" si="133"/>
        <v>0</v>
      </c>
      <c r="IMM78" s="1209">
        <f t="shared" si="133"/>
        <v>0</v>
      </c>
      <c r="IMN78" s="1209">
        <f t="shared" si="133"/>
        <v>0</v>
      </c>
      <c r="IMO78" s="1209">
        <f t="shared" si="133"/>
        <v>0</v>
      </c>
      <c r="IMP78" s="1209">
        <f t="shared" si="133"/>
        <v>0</v>
      </c>
      <c r="IMQ78" s="1209">
        <f t="shared" si="133"/>
        <v>0</v>
      </c>
      <c r="IMR78" s="1209">
        <f t="shared" si="133"/>
        <v>0</v>
      </c>
      <c r="IMS78" s="1209">
        <f t="shared" si="133"/>
        <v>0</v>
      </c>
      <c r="IMT78" s="1209">
        <f t="shared" si="133"/>
        <v>0</v>
      </c>
      <c r="IMU78" s="1209">
        <f t="shared" si="133"/>
        <v>0</v>
      </c>
      <c r="IMV78" s="1209">
        <f t="shared" si="133"/>
        <v>0</v>
      </c>
      <c r="IMW78" s="1209">
        <f t="shared" si="133"/>
        <v>0</v>
      </c>
      <c r="IMX78" s="1209">
        <f t="shared" si="133"/>
        <v>0</v>
      </c>
      <c r="IMY78" s="1209">
        <f t="shared" si="133"/>
        <v>0</v>
      </c>
      <c r="IMZ78" s="1209">
        <f t="shared" si="133"/>
        <v>0</v>
      </c>
      <c r="INA78" s="1209">
        <f t="shared" si="133"/>
        <v>0</v>
      </c>
      <c r="INB78" s="1209">
        <f t="shared" si="133"/>
        <v>0</v>
      </c>
      <c r="INC78" s="1209">
        <f t="shared" si="133"/>
        <v>0</v>
      </c>
      <c r="IND78" s="1209">
        <f t="shared" si="133"/>
        <v>0</v>
      </c>
      <c r="INE78" s="1209">
        <f t="shared" si="133"/>
        <v>0</v>
      </c>
      <c r="INF78" s="1209">
        <f t="shared" si="133"/>
        <v>0</v>
      </c>
      <c r="ING78" s="1209">
        <f t="shared" si="133"/>
        <v>0</v>
      </c>
      <c r="INH78" s="1209">
        <f t="shared" si="133"/>
        <v>0</v>
      </c>
      <c r="INI78" s="1209">
        <f t="shared" si="133"/>
        <v>0</v>
      </c>
      <c r="INJ78" s="1209">
        <f t="shared" si="133"/>
        <v>0</v>
      </c>
      <c r="INK78" s="1209">
        <f t="shared" si="133"/>
        <v>0</v>
      </c>
      <c r="INL78" s="1209">
        <f t="shared" si="133"/>
        <v>0</v>
      </c>
      <c r="INM78" s="1209">
        <f t="shared" si="133"/>
        <v>0</v>
      </c>
      <c r="INN78" s="1209">
        <f t="shared" si="133"/>
        <v>0</v>
      </c>
      <c r="INO78" s="1209">
        <f t="shared" si="133"/>
        <v>0</v>
      </c>
      <c r="INP78" s="1209">
        <f t="shared" si="133"/>
        <v>0</v>
      </c>
      <c r="INQ78" s="1209">
        <f t="shared" si="133"/>
        <v>0</v>
      </c>
      <c r="INR78" s="1209">
        <f t="shared" si="133"/>
        <v>0</v>
      </c>
      <c r="INS78" s="1209">
        <f t="shared" si="133"/>
        <v>0</v>
      </c>
      <c r="INT78" s="1209">
        <f t="shared" ref="INT78:IQE78" si="134">SUM(INT76:INT77)</f>
        <v>0</v>
      </c>
      <c r="INU78" s="1209">
        <f t="shared" si="134"/>
        <v>0</v>
      </c>
      <c r="INV78" s="1209">
        <f t="shared" si="134"/>
        <v>0</v>
      </c>
      <c r="INW78" s="1209">
        <f t="shared" si="134"/>
        <v>0</v>
      </c>
      <c r="INX78" s="1209">
        <f t="shared" si="134"/>
        <v>0</v>
      </c>
      <c r="INY78" s="1209">
        <f t="shared" si="134"/>
        <v>0</v>
      </c>
      <c r="INZ78" s="1209">
        <f t="shared" si="134"/>
        <v>0</v>
      </c>
      <c r="IOA78" s="1209">
        <f t="shared" si="134"/>
        <v>0</v>
      </c>
      <c r="IOB78" s="1209">
        <f t="shared" si="134"/>
        <v>0</v>
      </c>
      <c r="IOC78" s="1209">
        <f t="shared" si="134"/>
        <v>0</v>
      </c>
      <c r="IOD78" s="1209">
        <f t="shared" si="134"/>
        <v>0</v>
      </c>
      <c r="IOE78" s="1209">
        <f t="shared" si="134"/>
        <v>0</v>
      </c>
      <c r="IOF78" s="1209">
        <f t="shared" si="134"/>
        <v>0</v>
      </c>
      <c r="IOG78" s="1209">
        <f t="shared" si="134"/>
        <v>0</v>
      </c>
      <c r="IOH78" s="1209">
        <f t="shared" si="134"/>
        <v>0</v>
      </c>
      <c r="IOI78" s="1209">
        <f t="shared" si="134"/>
        <v>0</v>
      </c>
      <c r="IOJ78" s="1209">
        <f t="shared" si="134"/>
        <v>0</v>
      </c>
      <c r="IOK78" s="1209">
        <f t="shared" si="134"/>
        <v>0</v>
      </c>
      <c r="IOL78" s="1209">
        <f t="shared" si="134"/>
        <v>0</v>
      </c>
      <c r="IOM78" s="1209">
        <f t="shared" si="134"/>
        <v>0</v>
      </c>
      <c r="ION78" s="1209">
        <f t="shared" si="134"/>
        <v>0</v>
      </c>
      <c r="IOO78" s="1209">
        <f t="shared" si="134"/>
        <v>0</v>
      </c>
      <c r="IOP78" s="1209">
        <f t="shared" si="134"/>
        <v>0</v>
      </c>
      <c r="IOQ78" s="1209">
        <f t="shared" si="134"/>
        <v>0</v>
      </c>
      <c r="IOR78" s="1209">
        <f t="shared" si="134"/>
        <v>0</v>
      </c>
      <c r="IOS78" s="1209">
        <f t="shared" si="134"/>
        <v>0</v>
      </c>
      <c r="IOT78" s="1209">
        <f t="shared" si="134"/>
        <v>0</v>
      </c>
      <c r="IOU78" s="1209">
        <f t="shared" si="134"/>
        <v>0</v>
      </c>
      <c r="IOV78" s="1209">
        <f t="shared" si="134"/>
        <v>0</v>
      </c>
      <c r="IOW78" s="1209">
        <f t="shared" si="134"/>
        <v>0</v>
      </c>
      <c r="IOX78" s="1209">
        <f t="shared" si="134"/>
        <v>0</v>
      </c>
      <c r="IOY78" s="1209">
        <f t="shared" si="134"/>
        <v>0</v>
      </c>
      <c r="IOZ78" s="1209">
        <f t="shared" si="134"/>
        <v>0</v>
      </c>
      <c r="IPA78" s="1209">
        <f t="shared" si="134"/>
        <v>0</v>
      </c>
      <c r="IPB78" s="1209">
        <f t="shared" si="134"/>
        <v>0</v>
      </c>
      <c r="IPC78" s="1209">
        <f t="shared" si="134"/>
        <v>0</v>
      </c>
      <c r="IPD78" s="1209">
        <f t="shared" si="134"/>
        <v>0</v>
      </c>
      <c r="IPE78" s="1209">
        <f t="shared" si="134"/>
        <v>0</v>
      </c>
      <c r="IPF78" s="1209">
        <f t="shared" si="134"/>
        <v>0</v>
      </c>
      <c r="IPG78" s="1209">
        <f t="shared" si="134"/>
        <v>0</v>
      </c>
      <c r="IPH78" s="1209">
        <f t="shared" si="134"/>
        <v>0</v>
      </c>
      <c r="IPI78" s="1209">
        <f t="shared" si="134"/>
        <v>0</v>
      </c>
      <c r="IPJ78" s="1209">
        <f t="shared" si="134"/>
        <v>0</v>
      </c>
      <c r="IPK78" s="1209">
        <f t="shared" si="134"/>
        <v>0</v>
      </c>
      <c r="IPL78" s="1209">
        <f t="shared" si="134"/>
        <v>0</v>
      </c>
      <c r="IPM78" s="1209">
        <f t="shared" si="134"/>
        <v>0</v>
      </c>
      <c r="IPN78" s="1209">
        <f t="shared" si="134"/>
        <v>0</v>
      </c>
      <c r="IPO78" s="1209">
        <f t="shared" si="134"/>
        <v>0</v>
      </c>
      <c r="IPP78" s="1209">
        <f t="shared" si="134"/>
        <v>0</v>
      </c>
      <c r="IPQ78" s="1209">
        <f t="shared" si="134"/>
        <v>0</v>
      </c>
      <c r="IPR78" s="1209">
        <f t="shared" si="134"/>
        <v>0</v>
      </c>
      <c r="IPS78" s="1209">
        <f t="shared" si="134"/>
        <v>0</v>
      </c>
      <c r="IPT78" s="1209">
        <f t="shared" si="134"/>
        <v>0</v>
      </c>
      <c r="IPU78" s="1209">
        <f t="shared" si="134"/>
        <v>0</v>
      </c>
      <c r="IPV78" s="1209">
        <f t="shared" si="134"/>
        <v>0</v>
      </c>
      <c r="IPW78" s="1209">
        <f t="shared" si="134"/>
        <v>0</v>
      </c>
      <c r="IPX78" s="1209">
        <f t="shared" si="134"/>
        <v>0</v>
      </c>
      <c r="IPY78" s="1209">
        <f t="shared" si="134"/>
        <v>0</v>
      </c>
      <c r="IPZ78" s="1209">
        <f t="shared" si="134"/>
        <v>0</v>
      </c>
      <c r="IQA78" s="1209">
        <f t="shared" si="134"/>
        <v>0</v>
      </c>
      <c r="IQB78" s="1209">
        <f t="shared" si="134"/>
        <v>0</v>
      </c>
      <c r="IQC78" s="1209">
        <f t="shared" si="134"/>
        <v>0</v>
      </c>
      <c r="IQD78" s="1209">
        <f t="shared" si="134"/>
        <v>0</v>
      </c>
      <c r="IQE78" s="1209">
        <f t="shared" si="134"/>
        <v>0</v>
      </c>
      <c r="IQF78" s="1209">
        <f t="shared" ref="IQF78:ISQ78" si="135">SUM(IQF76:IQF77)</f>
        <v>0</v>
      </c>
      <c r="IQG78" s="1209">
        <f t="shared" si="135"/>
        <v>0</v>
      </c>
      <c r="IQH78" s="1209">
        <f t="shared" si="135"/>
        <v>0</v>
      </c>
      <c r="IQI78" s="1209">
        <f t="shared" si="135"/>
        <v>0</v>
      </c>
      <c r="IQJ78" s="1209">
        <f t="shared" si="135"/>
        <v>0</v>
      </c>
      <c r="IQK78" s="1209">
        <f t="shared" si="135"/>
        <v>0</v>
      </c>
      <c r="IQL78" s="1209">
        <f t="shared" si="135"/>
        <v>0</v>
      </c>
      <c r="IQM78" s="1209">
        <f t="shared" si="135"/>
        <v>0</v>
      </c>
      <c r="IQN78" s="1209">
        <f t="shared" si="135"/>
        <v>0</v>
      </c>
      <c r="IQO78" s="1209">
        <f t="shared" si="135"/>
        <v>0</v>
      </c>
      <c r="IQP78" s="1209">
        <f t="shared" si="135"/>
        <v>0</v>
      </c>
      <c r="IQQ78" s="1209">
        <f t="shared" si="135"/>
        <v>0</v>
      </c>
      <c r="IQR78" s="1209">
        <f t="shared" si="135"/>
        <v>0</v>
      </c>
      <c r="IQS78" s="1209">
        <f t="shared" si="135"/>
        <v>0</v>
      </c>
      <c r="IQT78" s="1209">
        <f t="shared" si="135"/>
        <v>0</v>
      </c>
      <c r="IQU78" s="1209">
        <f t="shared" si="135"/>
        <v>0</v>
      </c>
      <c r="IQV78" s="1209">
        <f t="shared" si="135"/>
        <v>0</v>
      </c>
      <c r="IQW78" s="1209">
        <f t="shared" si="135"/>
        <v>0</v>
      </c>
      <c r="IQX78" s="1209">
        <f t="shared" si="135"/>
        <v>0</v>
      </c>
      <c r="IQY78" s="1209">
        <f t="shared" si="135"/>
        <v>0</v>
      </c>
      <c r="IQZ78" s="1209">
        <f t="shared" si="135"/>
        <v>0</v>
      </c>
      <c r="IRA78" s="1209">
        <f t="shared" si="135"/>
        <v>0</v>
      </c>
      <c r="IRB78" s="1209">
        <f t="shared" si="135"/>
        <v>0</v>
      </c>
      <c r="IRC78" s="1209">
        <f t="shared" si="135"/>
        <v>0</v>
      </c>
      <c r="IRD78" s="1209">
        <f t="shared" si="135"/>
        <v>0</v>
      </c>
      <c r="IRE78" s="1209">
        <f t="shared" si="135"/>
        <v>0</v>
      </c>
      <c r="IRF78" s="1209">
        <f t="shared" si="135"/>
        <v>0</v>
      </c>
      <c r="IRG78" s="1209">
        <f t="shared" si="135"/>
        <v>0</v>
      </c>
      <c r="IRH78" s="1209">
        <f t="shared" si="135"/>
        <v>0</v>
      </c>
      <c r="IRI78" s="1209">
        <f t="shared" si="135"/>
        <v>0</v>
      </c>
      <c r="IRJ78" s="1209">
        <f t="shared" si="135"/>
        <v>0</v>
      </c>
      <c r="IRK78" s="1209">
        <f t="shared" si="135"/>
        <v>0</v>
      </c>
      <c r="IRL78" s="1209">
        <f t="shared" si="135"/>
        <v>0</v>
      </c>
      <c r="IRM78" s="1209">
        <f t="shared" si="135"/>
        <v>0</v>
      </c>
      <c r="IRN78" s="1209">
        <f t="shared" si="135"/>
        <v>0</v>
      </c>
      <c r="IRO78" s="1209">
        <f t="shared" si="135"/>
        <v>0</v>
      </c>
      <c r="IRP78" s="1209">
        <f t="shared" si="135"/>
        <v>0</v>
      </c>
      <c r="IRQ78" s="1209">
        <f t="shared" si="135"/>
        <v>0</v>
      </c>
      <c r="IRR78" s="1209">
        <f t="shared" si="135"/>
        <v>0</v>
      </c>
      <c r="IRS78" s="1209">
        <f t="shared" si="135"/>
        <v>0</v>
      </c>
      <c r="IRT78" s="1209">
        <f t="shared" si="135"/>
        <v>0</v>
      </c>
      <c r="IRU78" s="1209">
        <f t="shared" si="135"/>
        <v>0</v>
      </c>
      <c r="IRV78" s="1209">
        <f t="shared" si="135"/>
        <v>0</v>
      </c>
      <c r="IRW78" s="1209">
        <f t="shared" si="135"/>
        <v>0</v>
      </c>
      <c r="IRX78" s="1209">
        <f t="shared" si="135"/>
        <v>0</v>
      </c>
      <c r="IRY78" s="1209">
        <f t="shared" si="135"/>
        <v>0</v>
      </c>
      <c r="IRZ78" s="1209">
        <f t="shared" si="135"/>
        <v>0</v>
      </c>
      <c r="ISA78" s="1209">
        <f t="shared" si="135"/>
        <v>0</v>
      </c>
      <c r="ISB78" s="1209">
        <f t="shared" si="135"/>
        <v>0</v>
      </c>
      <c r="ISC78" s="1209">
        <f t="shared" si="135"/>
        <v>0</v>
      </c>
      <c r="ISD78" s="1209">
        <f t="shared" si="135"/>
        <v>0</v>
      </c>
      <c r="ISE78" s="1209">
        <f t="shared" si="135"/>
        <v>0</v>
      </c>
      <c r="ISF78" s="1209">
        <f t="shared" si="135"/>
        <v>0</v>
      </c>
      <c r="ISG78" s="1209">
        <f t="shared" si="135"/>
        <v>0</v>
      </c>
      <c r="ISH78" s="1209">
        <f t="shared" si="135"/>
        <v>0</v>
      </c>
      <c r="ISI78" s="1209">
        <f t="shared" si="135"/>
        <v>0</v>
      </c>
      <c r="ISJ78" s="1209">
        <f t="shared" si="135"/>
        <v>0</v>
      </c>
      <c r="ISK78" s="1209">
        <f t="shared" si="135"/>
        <v>0</v>
      </c>
      <c r="ISL78" s="1209">
        <f t="shared" si="135"/>
        <v>0</v>
      </c>
      <c r="ISM78" s="1209">
        <f t="shared" si="135"/>
        <v>0</v>
      </c>
      <c r="ISN78" s="1209">
        <f t="shared" si="135"/>
        <v>0</v>
      </c>
      <c r="ISO78" s="1209">
        <f t="shared" si="135"/>
        <v>0</v>
      </c>
      <c r="ISP78" s="1209">
        <f t="shared" si="135"/>
        <v>0</v>
      </c>
      <c r="ISQ78" s="1209">
        <f t="shared" si="135"/>
        <v>0</v>
      </c>
      <c r="ISR78" s="1209">
        <f t="shared" ref="ISR78:IVC78" si="136">SUM(ISR76:ISR77)</f>
        <v>0</v>
      </c>
      <c r="ISS78" s="1209">
        <f t="shared" si="136"/>
        <v>0</v>
      </c>
      <c r="IST78" s="1209">
        <f t="shared" si="136"/>
        <v>0</v>
      </c>
      <c r="ISU78" s="1209">
        <f t="shared" si="136"/>
        <v>0</v>
      </c>
      <c r="ISV78" s="1209">
        <f t="shared" si="136"/>
        <v>0</v>
      </c>
      <c r="ISW78" s="1209">
        <f t="shared" si="136"/>
        <v>0</v>
      </c>
      <c r="ISX78" s="1209">
        <f t="shared" si="136"/>
        <v>0</v>
      </c>
      <c r="ISY78" s="1209">
        <f t="shared" si="136"/>
        <v>0</v>
      </c>
      <c r="ISZ78" s="1209">
        <f t="shared" si="136"/>
        <v>0</v>
      </c>
      <c r="ITA78" s="1209">
        <f t="shared" si="136"/>
        <v>0</v>
      </c>
      <c r="ITB78" s="1209">
        <f t="shared" si="136"/>
        <v>0</v>
      </c>
      <c r="ITC78" s="1209">
        <f t="shared" si="136"/>
        <v>0</v>
      </c>
      <c r="ITD78" s="1209">
        <f t="shared" si="136"/>
        <v>0</v>
      </c>
      <c r="ITE78" s="1209">
        <f t="shared" si="136"/>
        <v>0</v>
      </c>
      <c r="ITF78" s="1209">
        <f t="shared" si="136"/>
        <v>0</v>
      </c>
      <c r="ITG78" s="1209">
        <f t="shared" si="136"/>
        <v>0</v>
      </c>
      <c r="ITH78" s="1209">
        <f t="shared" si="136"/>
        <v>0</v>
      </c>
      <c r="ITI78" s="1209">
        <f t="shared" si="136"/>
        <v>0</v>
      </c>
      <c r="ITJ78" s="1209">
        <f t="shared" si="136"/>
        <v>0</v>
      </c>
      <c r="ITK78" s="1209">
        <f t="shared" si="136"/>
        <v>0</v>
      </c>
      <c r="ITL78" s="1209">
        <f t="shared" si="136"/>
        <v>0</v>
      </c>
      <c r="ITM78" s="1209">
        <f t="shared" si="136"/>
        <v>0</v>
      </c>
      <c r="ITN78" s="1209">
        <f t="shared" si="136"/>
        <v>0</v>
      </c>
      <c r="ITO78" s="1209">
        <f t="shared" si="136"/>
        <v>0</v>
      </c>
      <c r="ITP78" s="1209">
        <f t="shared" si="136"/>
        <v>0</v>
      </c>
      <c r="ITQ78" s="1209">
        <f t="shared" si="136"/>
        <v>0</v>
      </c>
      <c r="ITR78" s="1209">
        <f t="shared" si="136"/>
        <v>0</v>
      </c>
      <c r="ITS78" s="1209">
        <f t="shared" si="136"/>
        <v>0</v>
      </c>
      <c r="ITT78" s="1209">
        <f t="shared" si="136"/>
        <v>0</v>
      </c>
      <c r="ITU78" s="1209">
        <f t="shared" si="136"/>
        <v>0</v>
      </c>
      <c r="ITV78" s="1209">
        <f t="shared" si="136"/>
        <v>0</v>
      </c>
      <c r="ITW78" s="1209">
        <f t="shared" si="136"/>
        <v>0</v>
      </c>
      <c r="ITX78" s="1209">
        <f t="shared" si="136"/>
        <v>0</v>
      </c>
      <c r="ITY78" s="1209">
        <f t="shared" si="136"/>
        <v>0</v>
      </c>
      <c r="ITZ78" s="1209">
        <f t="shared" si="136"/>
        <v>0</v>
      </c>
      <c r="IUA78" s="1209">
        <f t="shared" si="136"/>
        <v>0</v>
      </c>
      <c r="IUB78" s="1209">
        <f t="shared" si="136"/>
        <v>0</v>
      </c>
      <c r="IUC78" s="1209">
        <f t="shared" si="136"/>
        <v>0</v>
      </c>
      <c r="IUD78" s="1209">
        <f t="shared" si="136"/>
        <v>0</v>
      </c>
      <c r="IUE78" s="1209">
        <f t="shared" si="136"/>
        <v>0</v>
      </c>
      <c r="IUF78" s="1209">
        <f t="shared" si="136"/>
        <v>0</v>
      </c>
      <c r="IUG78" s="1209">
        <f t="shared" si="136"/>
        <v>0</v>
      </c>
      <c r="IUH78" s="1209">
        <f t="shared" si="136"/>
        <v>0</v>
      </c>
      <c r="IUI78" s="1209">
        <f t="shared" si="136"/>
        <v>0</v>
      </c>
      <c r="IUJ78" s="1209">
        <f t="shared" si="136"/>
        <v>0</v>
      </c>
      <c r="IUK78" s="1209">
        <f t="shared" si="136"/>
        <v>0</v>
      </c>
      <c r="IUL78" s="1209">
        <f t="shared" si="136"/>
        <v>0</v>
      </c>
      <c r="IUM78" s="1209">
        <f t="shared" si="136"/>
        <v>0</v>
      </c>
      <c r="IUN78" s="1209">
        <f t="shared" si="136"/>
        <v>0</v>
      </c>
      <c r="IUO78" s="1209">
        <f t="shared" si="136"/>
        <v>0</v>
      </c>
      <c r="IUP78" s="1209">
        <f t="shared" si="136"/>
        <v>0</v>
      </c>
      <c r="IUQ78" s="1209">
        <f t="shared" si="136"/>
        <v>0</v>
      </c>
      <c r="IUR78" s="1209">
        <f t="shared" si="136"/>
        <v>0</v>
      </c>
      <c r="IUS78" s="1209">
        <f t="shared" si="136"/>
        <v>0</v>
      </c>
      <c r="IUT78" s="1209">
        <f t="shared" si="136"/>
        <v>0</v>
      </c>
      <c r="IUU78" s="1209">
        <f t="shared" si="136"/>
        <v>0</v>
      </c>
      <c r="IUV78" s="1209">
        <f t="shared" si="136"/>
        <v>0</v>
      </c>
      <c r="IUW78" s="1209">
        <f t="shared" si="136"/>
        <v>0</v>
      </c>
      <c r="IUX78" s="1209">
        <f t="shared" si="136"/>
        <v>0</v>
      </c>
      <c r="IUY78" s="1209">
        <f t="shared" si="136"/>
        <v>0</v>
      </c>
      <c r="IUZ78" s="1209">
        <f t="shared" si="136"/>
        <v>0</v>
      </c>
      <c r="IVA78" s="1209">
        <f t="shared" si="136"/>
        <v>0</v>
      </c>
      <c r="IVB78" s="1209">
        <f t="shared" si="136"/>
        <v>0</v>
      </c>
      <c r="IVC78" s="1209">
        <f t="shared" si="136"/>
        <v>0</v>
      </c>
      <c r="IVD78" s="1209">
        <f t="shared" ref="IVD78:IXO78" si="137">SUM(IVD76:IVD77)</f>
        <v>0</v>
      </c>
      <c r="IVE78" s="1209">
        <f t="shared" si="137"/>
        <v>0</v>
      </c>
      <c r="IVF78" s="1209">
        <f t="shared" si="137"/>
        <v>0</v>
      </c>
      <c r="IVG78" s="1209">
        <f t="shared" si="137"/>
        <v>0</v>
      </c>
      <c r="IVH78" s="1209">
        <f t="shared" si="137"/>
        <v>0</v>
      </c>
      <c r="IVI78" s="1209">
        <f t="shared" si="137"/>
        <v>0</v>
      </c>
      <c r="IVJ78" s="1209">
        <f t="shared" si="137"/>
        <v>0</v>
      </c>
      <c r="IVK78" s="1209">
        <f t="shared" si="137"/>
        <v>0</v>
      </c>
      <c r="IVL78" s="1209">
        <f t="shared" si="137"/>
        <v>0</v>
      </c>
      <c r="IVM78" s="1209">
        <f t="shared" si="137"/>
        <v>0</v>
      </c>
      <c r="IVN78" s="1209">
        <f t="shared" si="137"/>
        <v>0</v>
      </c>
      <c r="IVO78" s="1209">
        <f t="shared" si="137"/>
        <v>0</v>
      </c>
      <c r="IVP78" s="1209">
        <f t="shared" si="137"/>
        <v>0</v>
      </c>
      <c r="IVQ78" s="1209">
        <f t="shared" si="137"/>
        <v>0</v>
      </c>
      <c r="IVR78" s="1209">
        <f t="shared" si="137"/>
        <v>0</v>
      </c>
      <c r="IVS78" s="1209">
        <f t="shared" si="137"/>
        <v>0</v>
      </c>
      <c r="IVT78" s="1209">
        <f t="shared" si="137"/>
        <v>0</v>
      </c>
      <c r="IVU78" s="1209">
        <f t="shared" si="137"/>
        <v>0</v>
      </c>
      <c r="IVV78" s="1209">
        <f t="shared" si="137"/>
        <v>0</v>
      </c>
      <c r="IVW78" s="1209">
        <f t="shared" si="137"/>
        <v>0</v>
      </c>
      <c r="IVX78" s="1209">
        <f t="shared" si="137"/>
        <v>0</v>
      </c>
      <c r="IVY78" s="1209">
        <f t="shared" si="137"/>
        <v>0</v>
      </c>
      <c r="IVZ78" s="1209">
        <f t="shared" si="137"/>
        <v>0</v>
      </c>
      <c r="IWA78" s="1209">
        <f t="shared" si="137"/>
        <v>0</v>
      </c>
      <c r="IWB78" s="1209">
        <f t="shared" si="137"/>
        <v>0</v>
      </c>
      <c r="IWC78" s="1209">
        <f t="shared" si="137"/>
        <v>0</v>
      </c>
      <c r="IWD78" s="1209">
        <f t="shared" si="137"/>
        <v>0</v>
      </c>
      <c r="IWE78" s="1209">
        <f t="shared" si="137"/>
        <v>0</v>
      </c>
      <c r="IWF78" s="1209">
        <f t="shared" si="137"/>
        <v>0</v>
      </c>
      <c r="IWG78" s="1209">
        <f t="shared" si="137"/>
        <v>0</v>
      </c>
      <c r="IWH78" s="1209">
        <f t="shared" si="137"/>
        <v>0</v>
      </c>
      <c r="IWI78" s="1209">
        <f t="shared" si="137"/>
        <v>0</v>
      </c>
      <c r="IWJ78" s="1209">
        <f t="shared" si="137"/>
        <v>0</v>
      </c>
      <c r="IWK78" s="1209">
        <f t="shared" si="137"/>
        <v>0</v>
      </c>
      <c r="IWL78" s="1209">
        <f t="shared" si="137"/>
        <v>0</v>
      </c>
      <c r="IWM78" s="1209">
        <f t="shared" si="137"/>
        <v>0</v>
      </c>
      <c r="IWN78" s="1209">
        <f t="shared" si="137"/>
        <v>0</v>
      </c>
      <c r="IWO78" s="1209">
        <f t="shared" si="137"/>
        <v>0</v>
      </c>
      <c r="IWP78" s="1209">
        <f t="shared" si="137"/>
        <v>0</v>
      </c>
      <c r="IWQ78" s="1209">
        <f t="shared" si="137"/>
        <v>0</v>
      </c>
      <c r="IWR78" s="1209">
        <f t="shared" si="137"/>
        <v>0</v>
      </c>
      <c r="IWS78" s="1209">
        <f t="shared" si="137"/>
        <v>0</v>
      </c>
      <c r="IWT78" s="1209">
        <f t="shared" si="137"/>
        <v>0</v>
      </c>
      <c r="IWU78" s="1209">
        <f t="shared" si="137"/>
        <v>0</v>
      </c>
      <c r="IWV78" s="1209">
        <f t="shared" si="137"/>
        <v>0</v>
      </c>
      <c r="IWW78" s="1209">
        <f t="shared" si="137"/>
        <v>0</v>
      </c>
      <c r="IWX78" s="1209">
        <f t="shared" si="137"/>
        <v>0</v>
      </c>
      <c r="IWY78" s="1209">
        <f t="shared" si="137"/>
        <v>0</v>
      </c>
      <c r="IWZ78" s="1209">
        <f t="shared" si="137"/>
        <v>0</v>
      </c>
      <c r="IXA78" s="1209">
        <f t="shared" si="137"/>
        <v>0</v>
      </c>
      <c r="IXB78" s="1209">
        <f t="shared" si="137"/>
        <v>0</v>
      </c>
      <c r="IXC78" s="1209">
        <f t="shared" si="137"/>
        <v>0</v>
      </c>
      <c r="IXD78" s="1209">
        <f t="shared" si="137"/>
        <v>0</v>
      </c>
      <c r="IXE78" s="1209">
        <f t="shared" si="137"/>
        <v>0</v>
      </c>
      <c r="IXF78" s="1209">
        <f t="shared" si="137"/>
        <v>0</v>
      </c>
      <c r="IXG78" s="1209">
        <f t="shared" si="137"/>
        <v>0</v>
      </c>
      <c r="IXH78" s="1209">
        <f t="shared" si="137"/>
        <v>0</v>
      </c>
      <c r="IXI78" s="1209">
        <f t="shared" si="137"/>
        <v>0</v>
      </c>
      <c r="IXJ78" s="1209">
        <f t="shared" si="137"/>
        <v>0</v>
      </c>
      <c r="IXK78" s="1209">
        <f t="shared" si="137"/>
        <v>0</v>
      </c>
      <c r="IXL78" s="1209">
        <f t="shared" si="137"/>
        <v>0</v>
      </c>
      <c r="IXM78" s="1209">
        <f t="shared" si="137"/>
        <v>0</v>
      </c>
      <c r="IXN78" s="1209">
        <f t="shared" si="137"/>
        <v>0</v>
      </c>
      <c r="IXO78" s="1209">
        <f t="shared" si="137"/>
        <v>0</v>
      </c>
      <c r="IXP78" s="1209">
        <f t="shared" ref="IXP78:JAA78" si="138">SUM(IXP76:IXP77)</f>
        <v>0</v>
      </c>
      <c r="IXQ78" s="1209">
        <f t="shared" si="138"/>
        <v>0</v>
      </c>
      <c r="IXR78" s="1209">
        <f t="shared" si="138"/>
        <v>0</v>
      </c>
      <c r="IXS78" s="1209">
        <f t="shared" si="138"/>
        <v>0</v>
      </c>
      <c r="IXT78" s="1209">
        <f t="shared" si="138"/>
        <v>0</v>
      </c>
      <c r="IXU78" s="1209">
        <f t="shared" si="138"/>
        <v>0</v>
      </c>
      <c r="IXV78" s="1209">
        <f t="shared" si="138"/>
        <v>0</v>
      </c>
      <c r="IXW78" s="1209">
        <f t="shared" si="138"/>
        <v>0</v>
      </c>
      <c r="IXX78" s="1209">
        <f t="shared" si="138"/>
        <v>0</v>
      </c>
      <c r="IXY78" s="1209">
        <f t="shared" si="138"/>
        <v>0</v>
      </c>
      <c r="IXZ78" s="1209">
        <f t="shared" si="138"/>
        <v>0</v>
      </c>
      <c r="IYA78" s="1209">
        <f t="shared" si="138"/>
        <v>0</v>
      </c>
      <c r="IYB78" s="1209">
        <f t="shared" si="138"/>
        <v>0</v>
      </c>
      <c r="IYC78" s="1209">
        <f t="shared" si="138"/>
        <v>0</v>
      </c>
      <c r="IYD78" s="1209">
        <f t="shared" si="138"/>
        <v>0</v>
      </c>
      <c r="IYE78" s="1209">
        <f t="shared" si="138"/>
        <v>0</v>
      </c>
      <c r="IYF78" s="1209">
        <f t="shared" si="138"/>
        <v>0</v>
      </c>
      <c r="IYG78" s="1209">
        <f t="shared" si="138"/>
        <v>0</v>
      </c>
      <c r="IYH78" s="1209">
        <f t="shared" si="138"/>
        <v>0</v>
      </c>
      <c r="IYI78" s="1209">
        <f t="shared" si="138"/>
        <v>0</v>
      </c>
      <c r="IYJ78" s="1209">
        <f t="shared" si="138"/>
        <v>0</v>
      </c>
      <c r="IYK78" s="1209">
        <f t="shared" si="138"/>
        <v>0</v>
      </c>
      <c r="IYL78" s="1209">
        <f t="shared" si="138"/>
        <v>0</v>
      </c>
      <c r="IYM78" s="1209">
        <f t="shared" si="138"/>
        <v>0</v>
      </c>
      <c r="IYN78" s="1209">
        <f t="shared" si="138"/>
        <v>0</v>
      </c>
      <c r="IYO78" s="1209">
        <f t="shared" si="138"/>
        <v>0</v>
      </c>
      <c r="IYP78" s="1209">
        <f t="shared" si="138"/>
        <v>0</v>
      </c>
      <c r="IYQ78" s="1209">
        <f t="shared" si="138"/>
        <v>0</v>
      </c>
      <c r="IYR78" s="1209">
        <f t="shared" si="138"/>
        <v>0</v>
      </c>
      <c r="IYS78" s="1209">
        <f t="shared" si="138"/>
        <v>0</v>
      </c>
      <c r="IYT78" s="1209">
        <f t="shared" si="138"/>
        <v>0</v>
      </c>
      <c r="IYU78" s="1209">
        <f t="shared" si="138"/>
        <v>0</v>
      </c>
      <c r="IYV78" s="1209">
        <f t="shared" si="138"/>
        <v>0</v>
      </c>
      <c r="IYW78" s="1209">
        <f t="shared" si="138"/>
        <v>0</v>
      </c>
      <c r="IYX78" s="1209">
        <f t="shared" si="138"/>
        <v>0</v>
      </c>
      <c r="IYY78" s="1209">
        <f t="shared" si="138"/>
        <v>0</v>
      </c>
      <c r="IYZ78" s="1209">
        <f t="shared" si="138"/>
        <v>0</v>
      </c>
      <c r="IZA78" s="1209">
        <f t="shared" si="138"/>
        <v>0</v>
      </c>
      <c r="IZB78" s="1209">
        <f t="shared" si="138"/>
        <v>0</v>
      </c>
      <c r="IZC78" s="1209">
        <f t="shared" si="138"/>
        <v>0</v>
      </c>
      <c r="IZD78" s="1209">
        <f t="shared" si="138"/>
        <v>0</v>
      </c>
      <c r="IZE78" s="1209">
        <f t="shared" si="138"/>
        <v>0</v>
      </c>
      <c r="IZF78" s="1209">
        <f t="shared" si="138"/>
        <v>0</v>
      </c>
      <c r="IZG78" s="1209">
        <f t="shared" si="138"/>
        <v>0</v>
      </c>
      <c r="IZH78" s="1209">
        <f t="shared" si="138"/>
        <v>0</v>
      </c>
      <c r="IZI78" s="1209">
        <f t="shared" si="138"/>
        <v>0</v>
      </c>
      <c r="IZJ78" s="1209">
        <f t="shared" si="138"/>
        <v>0</v>
      </c>
      <c r="IZK78" s="1209">
        <f t="shared" si="138"/>
        <v>0</v>
      </c>
      <c r="IZL78" s="1209">
        <f t="shared" si="138"/>
        <v>0</v>
      </c>
      <c r="IZM78" s="1209">
        <f t="shared" si="138"/>
        <v>0</v>
      </c>
      <c r="IZN78" s="1209">
        <f t="shared" si="138"/>
        <v>0</v>
      </c>
      <c r="IZO78" s="1209">
        <f t="shared" si="138"/>
        <v>0</v>
      </c>
      <c r="IZP78" s="1209">
        <f t="shared" si="138"/>
        <v>0</v>
      </c>
      <c r="IZQ78" s="1209">
        <f t="shared" si="138"/>
        <v>0</v>
      </c>
      <c r="IZR78" s="1209">
        <f t="shared" si="138"/>
        <v>0</v>
      </c>
      <c r="IZS78" s="1209">
        <f t="shared" si="138"/>
        <v>0</v>
      </c>
      <c r="IZT78" s="1209">
        <f t="shared" si="138"/>
        <v>0</v>
      </c>
      <c r="IZU78" s="1209">
        <f t="shared" si="138"/>
        <v>0</v>
      </c>
      <c r="IZV78" s="1209">
        <f t="shared" si="138"/>
        <v>0</v>
      </c>
      <c r="IZW78" s="1209">
        <f t="shared" si="138"/>
        <v>0</v>
      </c>
      <c r="IZX78" s="1209">
        <f t="shared" si="138"/>
        <v>0</v>
      </c>
      <c r="IZY78" s="1209">
        <f t="shared" si="138"/>
        <v>0</v>
      </c>
      <c r="IZZ78" s="1209">
        <f t="shared" si="138"/>
        <v>0</v>
      </c>
      <c r="JAA78" s="1209">
        <f t="shared" si="138"/>
        <v>0</v>
      </c>
      <c r="JAB78" s="1209">
        <f t="shared" ref="JAB78:JCM78" si="139">SUM(JAB76:JAB77)</f>
        <v>0</v>
      </c>
      <c r="JAC78" s="1209">
        <f t="shared" si="139"/>
        <v>0</v>
      </c>
      <c r="JAD78" s="1209">
        <f t="shared" si="139"/>
        <v>0</v>
      </c>
      <c r="JAE78" s="1209">
        <f t="shared" si="139"/>
        <v>0</v>
      </c>
      <c r="JAF78" s="1209">
        <f t="shared" si="139"/>
        <v>0</v>
      </c>
      <c r="JAG78" s="1209">
        <f t="shared" si="139"/>
        <v>0</v>
      </c>
      <c r="JAH78" s="1209">
        <f t="shared" si="139"/>
        <v>0</v>
      </c>
      <c r="JAI78" s="1209">
        <f t="shared" si="139"/>
        <v>0</v>
      </c>
      <c r="JAJ78" s="1209">
        <f t="shared" si="139"/>
        <v>0</v>
      </c>
      <c r="JAK78" s="1209">
        <f t="shared" si="139"/>
        <v>0</v>
      </c>
      <c r="JAL78" s="1209">
        <f t="shared" si="139"/>
        <v>0</v>
      </c>
      <c r="JAM78" s="1209">
        <f t="shared" si="139"/>
        <v>0</v>
      </c>
      <c r="JAN78" s="1209">
        <f t="shared" si="139"/>
        <v>0</v>
      </c>
      <c r="JAO78" s="1209">
        <f t="shared" si="139"/>
        <v>0</v>
      </c>
      <c r="JAP78" s="1209">
        <f t="shared" si="139"/>
        <v>0</v>
      </c>
      <c r="JAQ78" s="1209">
        <f t="shared" si="139"/>
        <v>0</v>
      </c>
      <c r="JAR78" s="1209">
        <f t="shared" si="139"/>
        <v>0</v>
      </c>
      <c r="JAS78" s="1209">
        <f t="shared" si="139"/>
        <v>0</v>
      </c>
      <c r="JAT78" s="1209">
        <f t="shared" si="139"/>
        <v>0</v>
      </c>
      <c r="JAU78" s="1209">
        <f t="shared" si="139"/>
        <v>0</v>
      </c>
      <c r="JAV78" s="1209">
        <f t="shared" si="139"/>
        <v>0</v>
      </c>
      <c r="JAW78" s="1209">
        <f t="shared" si="139"/>
        <v>0</v>
      </c>
      <c r="JAX78" s="1209">
        <f t="shared" si="139"/>
        <v>0</v>
      </c>
      <c r="JAY78" s="1209">
        <f t="shared" si="139"/>
        <v>0</v>
      </c>
      <c r="JAZ78" s="1209">
        <f t="shared" si="139"/>
        <v>0</v>
      </c>
      <c r="JBA78" s="1209">
        <f t="shared" si="139"/>
        <v>0</v>
      </c>
      <c r="JBB78" s="1209">
        <f t="shared" si="139"/>
        <v>0</v>
      </c>
      <c r="JBC78" s="1209">
        <f t="shared" si="139"/>
        <v>0</v>
      </c>
      <c r="JBD78" s="1209">
        <f t="shared" si="139"/>
        <v>0</v>
      </c>
      <c r="JBE78" s="1209">
        <f t="shared" si="139"/>
        <v>0</v>
      </c>
      <c r="JBF78" s="1209">
        <f t="shared" si="139"/>
        <v>0</v>
      </c>
      <c r="JBG78" s="1209">
        <f t="shared" si="139"/>
        <v>0</v>
      </c>
      <c r="JBH78" s="1209">
        <f t="shared" si="139"/>
        <v>0</v>
      </c>
      <c r="JBI78" s="1209">
        <f t="shared" si="139"/>
        <v>0</v>
      </c>
      <c r="JBJ78" s="1209">
        <f t="shared" si="139"/>
        <v>0</v>
      </c>
      <c r="JBK78" s="1209">
        <f t="shared" si="139"/>
        <v>0</v>
      </c>
      <c r="JBL78" s="1209">
        <f t="shared" si="139"/>
        <v>0</v>
      </c>
      <c r="JBM78" s="1209">
        <f t="shared" si="139"/>
        <v>0</v>
      </c>
      <c r="JBN78" s="1209">
        <f t="shared" si="139"/>
        <v>0</v>
      </c>
      <c r="JBO78" s="1209">
        <f t="shared" si="139"/>
        <v>0</v>
      </c>
      <c r="JBP78" s="1209">
        <f t="shared" si="139"/>
        <v>0</v>
      </c>
      <c r="JBQ78" s="1209">
        <f t="shared" si="139"/>
        <v>0</v>
      </c>
      <c r="JBR78" s="1209">
        <f t="shared" si="139"/>
        <v>0</v>
      </c>
      <c r="JBS78" s="1209">
        <f t="shared" si="139"/>
        <v>0</v>
      </c>
      <c r="JBT78" s="1209">
        <f t="shared" si="139"/>
        <v>0</v>
      </c>
      <c r="JBU78" s="1209">
        <f t="shared" si="139"/>
        <v>0</v>
      </c>
      <c r="JBV78" s="1209">
        <f t="shared" si="139"/>
        <v>0</v>
      </c>
      <c r="JBW78" s="1209">
        <f t="shared" si="139"/>
        <v>0</v>
      </c>
      <c r="JBX78" s="1209">
        <f t="shared" si="139"/>
        <v>0</v>
      </c>
      <c r="JBY78" s="1209">
        <f t="shared" si="139"/>
        <v>0</v>
      </c>
      <c r="JBZ78" s="1209">
        <f t="shared" si="139"/>
        <v>0</v>
      </c>
      <c r="JCA78" s="1209">
        <f t="shared" si="139"/>
        <v>0</v>
      </c>
      <c r="JCB78" s="1209">
        <f t="shared" si="139"/>
        <v>0</v>
      </c>
      <c r="JCC78" s="1209">
        <f t="shared" si="139"/>
        <v>0</v>
      </c>
      <c r="JCD78" s="1209">
        <f t="shared" si="139"/>
        <v>0</v>
      </c>
      <c r="JCE78" s="1209">
        <f t="shared" si="139"/>
        <v>0</v>
      </c>
      <c r="JCF78" s="1209">
        <f t="shared" si="139"/>
        <v>0</v>
      </c>
      <c r="JCG78" s="1209">
        <f t="shared" si="139"/>
        <v>0</v>
      </c>
      <c r="JCH78" s="1209">
        <f t="shared" si="139"/>
        <v>0</v>
      </c>
      <c r="JCI78" s="1209">
        <f t="shared" si="139"/>
        <v>0</v>
      </c>
      <c r="JCJ78" s="1209">
        <f t="shared" si="139"/>
        <v>0</v>
      </c>
      <c r="JCK78" s="1209">
        <f t="shared" si="139"/>
        <v>0</v>
      </c>
      <c r="JCL78" s="1209">
        <f t="shared" si="139"/>
        <v>0</v>
      </c>
      <c r="JCM78" s="1209">
        <f t="shared" si="139"/>
        <v>0</v>
      </c>
      <c r="JCN78" s="1209">
        <f t="shared" ref="JCN78:JEY78" si="140">SUM(JCN76:JCN77)</f>
        <v>0</v>
      </c>
      <c r="JCO78" s="1209">
        <f t="shared" si="140"/>
        <v>0</v>
      </c>
      <c r="JCP78" s="1209">
        <f t="shared" si="140"/>
        <v>0</v>
      </c>
      <c r="JCQ78" s="1209">
        <f t="shared" si="140"/>
        <v>0</v>
      </c>
      <c r="JCR78" s="1209">
        <f t="shared" si="140"/>
        <v>0</v>
      </c>
      <c r="JCS78" s="1209">
        <f t="shared" si="140"/>
        <v>0</v>
      </c>
      <c r="JCT78" s="1209">
        <f t="shared" si="140"/>
        <v>0</v>
      </c>
      <c r="JCU78" s="1209">
        <f t="shared" si="140"/>
        <v>0</v>
      </c>
      <c r="JCV78" s="1209">
        <f t="shared" si="140"/>
        <v>0</v>
      </c>
      <c r="JCW78" s="1209">
        <f t="shared" si="140"/>
        <v>0</v>
      </c>
      <c r="JCX78" s="1209">
        <f t="shared" si="140"/>
        <v>0</v>
      </c>
      <c r="JCY78" s="1209">
        <f t="shared" si="140"/>
        <v>0</v>
      </c>
      <c r="JCZ78" s="1209">
        <f t="shared" si="140"/>
        <v>0</v>
      </c>
      <c r="JDA78" s="1209">
        <f t="shared" si="140"/>
        <v>0</v>
      </c>
      <c r="JDB78" s="1209">
        <f t="shared" si="140"/>
        <v>0</v>
      </c>
      <c r="JDC78" s="1209">
        <f t="shared" si="140"/>
        <v>0</v>
      </c>
      <c r="JDD78" s="1209">
        <f t="shared" si="140"/>
        <v>0</v>
      </c>
      <c r="JDE78" s="1209">
        <f t="shared" si="140"/>
        <v>0</v>
      </c>
      <c r="JDF78" s="1209">
        <f t="shared" si="140"/>
        <v>0</v>
      </c>
      <c r="JDG78" s="1209">
        <f t="shared" si="140"/>
        <v>0</v>
      </c>
      <c r="JDH78" s="1209">
        <f t="shared" si="140"/>
        <v>0</v>
      </c>
      <c r="JDI78" s="1209">
        <f t="shared" si="140"/>
        <v>0</v>
      </c>
      <c r="JDJ78" s="1209">
        <f t="shared" si="140"/>
        <v>0</v>
      </c>
      <c r="JDK78" s="1209">
        <f t="shared" si="140"/>
        <v>0</v>
      </c>
      <c r="JDL78" s="1209">
        <f t="shared" si="140"/>
        <v>0</v>
      </c>
      <c r="JDM78" s="1209">
        <f t="shared" si="140"/>
        <v>0</v>
      </c>
      <c r="JDN78" s="1209">
        <f t="shared" si="140"/>
        <v>0</v>
      </c>
      <c r="JDO78" s="1209">
        <f t="shared" si="140"/>
        <v>0</v>
      </c>
      <c r="JDP78" s="1209">
        <f t="shared" si="140"/>
        <v>0</v>
      </c>
      <c r="JDQ78" s="1209">
        <f t="shared" si="140"/>
        <v>0</v>
      </c>
      <c r="JDR78" s="1209">
        <f t="shared" si="140"/>
        <v>0</v>
      </c>
      <c r="JDS78" s="1209">
        <f t="shared" si="140"/>
        <v>0</v>
      </c>
      <c r="JDT78" s="1209">
        <f t="shared" si="140"/>
        <v>0</v>
      </c>
      <c r="JDU78" s="1209">
        <f t="shared" si="140"/>
        <v>0</v>
      </c>
      <c r="JDV78" s="1209">
        <f t="shared" si="140"/>
        <v>0</v>
      </c>
      <c r="JDW78" s="1209">
        <f t="shared" si="140"/>
        <v>0</v>
      </c>
      <c r="JDX78" s="1209">
        <f t="shared" si="140"/>
        <v>0</v>
      </c>
      <c r="JDY78" s="1209">
        <f t="shared" si="140"/>
        <v>0</v>
      </c>
      <c r="JDZ78" s="1209">
        <f t="shared" si="140"/>
        <v>0</v>
      </c>
      <c r="JEA78" s="1209">
        <f t="shared" si="140"/>
        <v>0</v>
      </c>
      <c r="JEB78" s="1209">
        <f t="shared" si="140"/>
        <v>0</v>
      </c>
      <c r="JEC78" s="1209">
        <f t="shared" si="140"/>
        <v>0</v>
      </c>
      <c r="JED78" s="1209">
        <f t="shared" si="140"/>
        <v>0</v>
      </c>
      <c r="JEE78" s="1209">
        <f t="shared" si="140"/>
        <v>0</v>
      </c>
      <c r="JEF78" s="1209">
        <f t="shared" si="140"/>
        <v>0</v>
      </c>
      <c r="JEG78" s="1209">
        <f t="shared" si="140"/>
        <v>0</v>
      </c>
      <c r="JEH78" s="1209">
        <f t="shared" si="140"/>
        <v>0</v>
      </c>
      <c r="JEI78" s="1209">
        <f t="shared" si="140"/>
        <v>0</v>
      </c>
      <c r="JEJ78" s="1209">
        <f t="shared" si="140"/>
        <v>0</v>
      </c>
      <c r="JEK78" s="1209">
        <f t="shared" si="140"/>
        <v>0</v>
      </c>
      <c r="JEL78" s="1209">
        <f t="shared" si="140"/>
        <v>0</v>
      </c>
      <c r="JEM78" s="1209">
        <f t="shared" si="140"/>
        <v>0</v>
      </c>
      <c r="JEN78" s="1209">
        <f t="shared" si="140"/>
        <v>0</v>
      </c>
      <c r="JEO78" s="1209">
        <f t="shared" si="140"/>
        <v>0</v>
      </c>
      <c r="JEP78" s="1209">
        <f t="shared" si="140"/>
        <v>0</v>
      </c>
      <c r="JEQ78" s="1209">
        <f t="shared" si="140"/>
        <v>0</v>
      </c>
      <c r="JER78" s="1209">
        <f t="shared" si="140"/>
        <v>0</v>
      </c>
      <c r="JES78" s="1209">
        <f t="shared" si="140"/>
        <v>0</v>
      </c>
      <c r="JET78" s="1209">
        <f t="shared" si="140"/>
        <v>0</v>
      </c>
      <c r="JEU78" s="1209">
        <f t="shared" si="140"/>
        <v>0</v>
      </c>
      <c r="JEV78" s="1209">
        <f t="shared" si="140"/>
        <v>0</v>
      </c>
      <c r="JEW78" s="1209">
        <f t="shared" si="140"/>
        <v>0</v>
      </c>
      <c r="JEX78" s="1209">
        <f t="shared" si="140"/>
        <v>0</v>
      </c>
      <c r="JEY78" s="1209">
        <f t="shared" si="140"/>
        <v>0</v>
      </c>
      <c r="JEZ78" s="1209">
        <f t="shared" ref="JEZ78:JHK78" si="141">SUM(JEZ76:JEZ77)</f>
        <v>0</v>
      </c>
      <c r="JFA78" s="1209">
        <f t="shared" si="141"/>
        <v>0</v>
      </c>
      <c r="JFB78" s="1209">
        <f t="shared" si="141"/>
        <v>0</v>
      </c>
      <c r="JFC78" s="1209">
        <f t="shared" si="141"/>
        <v>0</v>
      </c>
      <c r="JFD78" s="1209">
        <f t="shared" si="141"/>
        <v>0</v>
      </c>
      <c r="JFE78" s="1209">
        <f t="shared" si="141"/>
        <v>0</v>
      </c>
      <c r="JFF78" s="1209">
        <f t="shared" si="141"/>
        <v>0</v>
      </c>
      <c r="JFG78" s="1209">
        <f t="shared" si="141"/>
        <v>0</v>
      </c>
      <c r="JFH78" s="1209">
        <f t="shared" si="141"/>
        <v>0</v>
      </c>
      <c r="JFI78" s="1209">
        <f t="shared" si="141"/>
        <v>0</v>
      </c>
      <c r="JFJ78" s="1209">
        <f t="shared" si="141"/>
        <v>0</v>
      </c>
      <c r="JFK78" s="1209">
        <f t="shared" si="141"/>
        <v>0</v>
      </c>
      <c r="JFL78" s="1209">
        <f t="shared" si="141"/>
        <v>0</v>
      </c>
      <c r="JFM78" s="1209">
        <f t="shared" si="141"/>
        <v>0</v>
      </c>
      <c r="JFN78" s="1209">
        <f t="shared" si="141"/>
        <v>0</v>
      </c>
      <c r="JFO78" s="1209">
        <f t="shared" si="141"/>
        <v>0</v>
      </c>
      <c r="JFP78" s="1209">
        <f t="shared" si="141"/>
        <v>0</v>
      </c>
      <c r="JFQ78" s="1209">
        <f t="shared" si="141"/>
        <v>0</v>
      </c>
      <c r="JFR78" s="1209">
        <f t="shared" si="141"/>
        <v>0</v>
      </c>
      <c r="JFS78" s="1209">
        <f t="shared" si="141"/>
        <v>0</v>
      </c>
      <c r="JFT78" s="1209">
        <f t="shared" si="141"/>
        <v>0</v>
      </c>
      <c r="JFU78" s="1209">
        <f t="shared" si="141"/>
        <v>0</v>
      </c>
      <c r="JFV78" s="1209">
        <f t="shared" si="141"/>
        <v>0</v>
      </c>
      <c r="JFW78" s="1209">
        <f t="shared" si="141"/>
        <v>0</v>
      </c>
      <c r="JFX78" s="1209">
        <f t="shared" si="141"/>
        <v>0</v>
      </c>
      <c r="JFY78" s="1209">
        <f t="shared" si="141"/>
        <v>0</v>
      </c>
      <c r="JFZ78" s="1209">
        <f t="shared" si="141"/>
        <v>0</v>
      </c>
      <c r="JGA78" s="1209">
        <f t="shared" si="141"/>
        <v>0</v>
      </c>
      <c r="JGB78" s="1209">
        <f t="shared" si="141"/>
        <v>0</v>
      </c>
      <c r="JGC78" s="1209">
        <f t="shared" si="141"/>
        <v>0</v>
      </c>
      <c r="JGD78" s="1209">
        <f t="shared" si="141"/>
        <v>0</v>
      </c>
      <c r="JGE78" s="1209">
        <f t="shared" si="141"/>
        <v>0</v>
      </c>
      <c r="JGF78" s="1209">
        <f t="shared" si="141"/>
        <v>0</v>
      </c>
      <c r="JGG78" s="1209">
        <f t="shared" si="141"/>
        <v>0</v>
      </c>
      <c r="JGH78" s="1209">
        <f t="shared" si="141"/>
        <v>0</v>
      </c>
      <c r="JGI78" s="1209">
        <f t="shared" si="141"/>
        <v>0</v>
      </c>
      <c r="JGJ78" s="1209">
        <f t="shared" si="141"/>
        <v>0</v>
      </c>
      <c r="JGK78" s="1209">
        <f t="shared" si="141"/>
        <v>0</v>
      </c>
      <c r="JGL78" s="1209">
        <f t="shared" si="141"/>
        <v>0</v>
      </c>
      <c r="JGM78" s="1209">
        <f t="shared" si="141"/>
        <v>0</v>
      </c>
      <c r="JGN78" s="1209">
        <f t="shared" si="141"/>
        <v>0</v>
      </c>
      <c r="JGO78" s="1209">
        <f t="shared" si="141"/>
        <v>0</v>
      </c>
      <c r="JGP78" s="1209">
        <f t="shared" si="141"/>
        <v>0</v>
      </c>
      <c r="JGQ78" s="1209">
        <f t="shared" si="141"/>
        <v>0</v>
      </c>
      <c r="JGR78" s="1209">
        <f t="shared" si="141"/>
        <v>0</v>
      </c>
      <c r="JGS78" s="1209">
        <f t="shared" si="141"/>
        <v>0</v>
      </c>
      <c r="JGT78" s="1209">
        <f t="shared" si="141"/>
        <v>0</v>
      </c>
      <c r="JGU78" s="1209">
        <f t="shared" si="141"/>
        <v>0</v>
      </c>
      <c r="JGV78" s="1209">
        <f t="shared" si="141"/>
        <v>0</v>
      </c>
      <c r="JGW78" s="1209">
        <f t="shared" si="141"/>
        <v>0</v>
      </c>
      <c r="JGX78" s="1209">
        <f t="shared" si="141"/>
        <v>0</v>
      </c>
      <c r="JGY78" s="1209">
        <f t="shared" si="141"/>
        <v>0</v>
      </c>
      <c r="JGZ78" s="1209">
        <f t="shared" si="141"/>
        <v>0</v>
      </c>
      <c r="JHA78" s="1209">
        <f t="shared" si="141"/>
        <v>0</v>
      </c>
      <c r="JHB78" s="1209">
        <f t="shared" si="141"/>
        <v>0</v>
      </c>
      <c r="JHC78" s="1209">
        <f t="shared" si="141"/>
        <v>0</v>
      </c>
      <c r="JHD78" s="1209">
        <f t="shared" si="141"/>
        <v>0</v>
      </c>
      <c r="JHE78" s="1209">
        <f t="shared" si="141"/>
        <v>0</v>
      </c>
      <c r="JHF78" s="1209">
        <f t="shared" si="141"/>
        <v>0</v>
      </c>
      <c r="JHG78" s="1209">
        <f t="shared" si="141"/>
        <v>0</v>
      </c>
      <c r="JHH78" s="1209">
        <f t="shared" si="141"/>
        <v>0</v>
      </c>
      <c r="JHI78" s="1209">
        <f t="shared" si="141"/>
        <v>0</v>
      </c>
      <c r="JHJ78" s="1209">
        <f t="shared" si="141"/>
        <v>0</v>
      </c>
      <c r="JHK78" s="1209">
        <f t="shared" si="141"/>
        <v>0</v>
      </c>
      <c r="JHL78" s="1209">
        <f t="shared" ref="JHL78:JJW78" si="142">SUM(JHL76:JHL77)</f>
        <v>0</v>
      </c>
      <c r="JHM78" s="1209">
        <f t="shared" si="142"/>
        <v>0</v>
      </c>
      <c r="JHN78" s="1209">
        <f t="shared" si="142"/>
        <v>0</v>
      </c>
      <c r="JHO78" s="1209">
        <f t="shared" si="142"/>
        <v>0</v>
      </c>
      <c r="JHP78" s="1209">
        <f t="shared" si="142"/>
        <v>0</v>
      </c>
      <c r="JHQ78" s="1209">
        <f t="shared" si="142"/>
        <v>0</v>
      </c>
      <c r="JHR78" s="1209">
        <f t="shared" si="142"/>
        <v>0</v>
      </c>
      <c r="JHS78" s="1209">
        <f t="shared" si="142"/>
        <v>0</v>
      </c>
      <c r="JHT78" s="1209">
        <f t="shared" si="142"/>
        <v>0</v>
      </c>
      <c r="JHU78" s="1209">
        <f t="shared" si="142"/>
        <v>0</v>
      </c>
      <c r="JHV78" s="1209">
        <f t="shared" si="142"/>
        <v>0</v>
      </c>
      <c r="JHW78" s="1209">
        <f t="shared" si="142"/>
        <v>0</v>
      </c>
      <c r="JHX78" s="1209">
        <f t="shared" si="142"/>
        <v>0</v>
      </c>
      <c r="JHY78" s="1209">
        <f t="shared" si="142"/>
        <v>0</v>
      </c>
      <c r="JHZ78" s="1209">
        <f t="shared" si="142"/>
        <v>0</v>
      </c>
      <c r="JIA78" s="1209">
        <f t="shared" si="142"/>
        <v>0</v>
      </c>
      <c r="JIB78" s="1209">
        <f t="shared" si="142"/>
        <v>0</v>
      </c>
      <c r="JIC78" s="1209">
        <f t="shared" si="142"/>
        <v>0</v>
      </c>
      <c r="JID78" s="1209">
        <f t="shared" si="142"/>
        <v>0</v>
      </c>
      <c r="JIE78" s="1209">
        <f t="shared" si="142"/>
        <v>0</v>
      </c>
      <c r="JIF78" s="1209">
        <f t="shared" si="142"/>
        <v>0</v>
      </c>
      <c r="JIG78" s="1209">
        <f t="shared" si="142"/>
        <v>0</v>
      </c>
      <c r="JIH78" s="1209">
        <f t="shared" si="142"/>
        <v>0</v>
      </c>
      <c r="JII78" s="1209">
        <f t="shared" si="142"/>
        <v>0</v>
      </c>
      <c r="JIJ78" s="1209">
        <f t="shared" si="142"/>
        <v>0</v>
      </c>
      <c r="JIK78" s="1209">
        <f t="shared" si="142"/>
        <v>0</v>
      </c>
      <c r="JIL78" s="1209">
        <f t="shared" si="142"/>
        <v>0</v>
      </c>
      <c r="JIM78" s="1209">
        <f t="shared" si="142"/>
        <v>0</v>
      </c>
      <c r="JIN78" s="1209">
        <f t="shared" si="142"/>
        <v>0</v>
      </c>
      <c r="JIO78" s="1209">
        <f t="shared" si="142"/>
        <v>0</v>
      </c>
      <c r="JIP78" s="1209">
        <f t="shared" si="142"/>
        <v>0</v>
      </c>
      <c r="JIQ78" s="1209">
        <f t="shared" si="142"/>
        <v>0</v>
      </c>
      <c r="JIR78" s="1209">
        <f t="shared" si="142"/>
        <v>0</v>
      </c>
      <c r="JIS78" s="1209">
        <f t="shared" si="142"/>
        <v>0</v>
      </c>
      <c r="JIT78" s="1209">
        <f t="shared" si="142"/>
        <v>0</v>
      </c>
      <c r="JIU78" s="1209">
        <f t="shared" si="142"/>
        <v>0</v>
      </c>
      <c r="JIV78" s="1209">
        <f t="shared" si="142"/>
        <v>0</v>
      </c>
      <c r="JIW78" s="1209">
        <f t="shared" si="142"/>
        <v>0</v>
      </c>
      <c r="JIX78" s="1209">
        <f t="shared" si="142"/>
        <v>0</v>
      </c>
      <c r="JIY78" s="1209">
        <f t="shared" si="142"/>
        <v>0</v>
      </c>
      <c r="JIZ78" s="1209">
        <f t="shared" si="142"/>
        <v>0</v>
      </c>
      <c r="JJA78" s="1209">
        <f t="shared" si="142"/>
        <v>0</v>
      </c>
      <c r="JJB78" s="1209">
        <f t="shared" si="142"/>
        <v>0</v>
      </c>
      <c r="JJC78" s="1209">
        <f t="shared" si="142"/>
        <v>0</v>
      </c>
      <c r="JJD78" s="1209">
        <f t="shared" si="142"/>
        <v>0</v>
      </c>
      <c r="JJE78" s="1209">
        <f t="shared" si="142"/>
        <v>0</v>
      </c>
      <c r="JJF78" s="1209">
        <f t="shared" si="142"/>
        <v>0</v>
      </c>
      <c r="JJG78" s="1209">
        <f t="shared" si="142"/>
        <v>0</v>
      </c>
      <c r="JJH78" s="1209">
        <f t="shared" si="142"/>
        <v>0</v>
      </c>
      <c r="JJI78" s="1209">
        <f t="shared" si="142"/>
        <v>0</v>
      </c>
      <c r="JJJ78" s="1209">
        <f t="shared" si="142"/>
        <v>0</v>
      </c>
      <c r="JJK78" s="1209">
        <f t="shared" si="142"/>
        <v>0</v>
      </c>
      <c r="JJL78" s="1209">
        <f t="shared" si="142"/>
        <v>0</v>
      </c>
      <c r="JJM78" s="1209">
        <f t="shared" si="142"/>
        <v>0</v>
      </c>
      <c r="JJN78" s="1209">
        <f t="shared" si="142"/>
        <v>0</v>
      </c>
      <c r="JJO78" s="1209">
        <f t="shared" si="142"/>
        <v>0</v>
      </c>
      <c r="JJP78" s="1209">
        <f t="shared" si="142"/>
        <v>0</v>
      </c>
      <c r="JJQ78" s="1209">
        <f t="shared" si="142"/>
        <v>0</v>
      </c>
      <c r="JJR78" s="1209">
        <f t="shared" si="142"/>
        <v>0</v>
      </c>
      <c r="JJS78" s="1209">
        <f t="shared" si="142"/>
        <v>0</v>
      </c>
      <c r="JJT78" s="1209">
        <f t="shared" si="142"/>
        <v>0</v>
      </c>
      <c r="JJU78" s="1209">
        <f t="shared" si="142"/>
        <v>0</v>
      </c>
      <c r="JJV78" s="1209">
        <f t="shared" si="142"/>
        <v>0</v>
      </c>
      <c r="JJW78" s="1209">
        <f t="shared" si="142"/>
        <v>0</v>
      </c>
      <c r="JJX78" s="1209">
        <f t="shared" ref="JJX78:JMI78" si="143">SUM(JJX76:JJX77)</f>
        <v>0</v>
      </c>
      <c r="JJY78" s="1209">
        <f t="shared" si="143"/>
        <v>0</v>
      </c>
      <c r="JJZ78" s="1209">
        <f t="shared" si="143"/>
        <v>0</v>
      </c>
      <c r="JKA78" s="1209">
        <f t="shared" si="143"/>
        <v>0</v>
      </c>
      <c r="JKB78" s="1209">
        <f t="shared" si="143"/>
        <v>0</v>
      </c>
      <c r="JKC78" s="1209">
        <f t="shared" si="143"/>
        <v>0</v>
      </c>
      <c r="JKD78" s="1209">
        <f t="shared" si="143"/>
        <v>0</v>
      </c>
      <c r="JKE78" s="1209">
        <f t="shared" si="143"/>
        <v>0</v>
      </c>
      <c r="JKF78" s="1209">
        <f t="shared" si="143"/>
        <v>0</v>
      </c>
      <c r="JKG78" s="1209">
        <f t="shared" si="143"/>
        <v>0</v>
      </c>
      <c r="JKH78" s="1209">
        <f t="shared" si="143"/>
        <v>0</v>
      </c>
      <c r="JKI78" s="1209">
        <f t="shared" si="143"/>
        <v>0</v>
      </c>
      <c r="JKJ78" s="1209">
        <f t="shared" si="143"/>
        <v>0</v>
      </c>
      <c r="JKK78" s="1209">
        <f t="shared" si="143"/>
        <v>0</v>
      </c>
      <c r="JKL78" s="1209">
        <f t="shared" si="143"/>
        <v>0</v>
      </c>
      <c r="JKM78" s="1209">
        <f t="shared" si="143"/>
        <v>0</v>
      </c>
      <c r="JKN78" s="1209">
        <f t="shared" si="143"/>
        <v>0</v>
      </c>
      <c r="JKO78" s="1209">
        <f t="shared" si="143"/>
        <v>0</v>
      </c>
      <c r="JKP78" s="1209">
        <f t="shared" si="143"/>
        <v>0</v>
      </c>
      <c r="JKQ78" s="1209">
        <f t="shared" si="143"/>
        <v>0</v>
      </c>
      <c r="JKR78" s="1209">
        <f t="shared" si="143"/>
        <v>0</v>
      </c>
      <c r="JKS78" s="1209">
        <f t="shared" si="143"/>
        <v>0</v>
      </c>
      <c r="JKT78" s="1209">
        <f t="shared" si="143"/>
        <v>0</v>
      </c>
      <c r="JKU78" s="1209">
        <f t="shared" si="143"/>
        <v>0</v>
      </c>
      <c r="JKV78" s="1209">
        <f t="shared" si="143"/>
        <v>0</v>
      </c>
      <c r="JKW78" s="1209">
        <f t="shared" si="143"/>
        <v>0</v>
      </c>
      <c r="JKX78" s="1209">
        <f t="shared" si="143"/>
        <v>0</v>
      </c>
      <c r="JKY78" s="1209">
        <f t="shared" si="143"/>
        <v>0</v>
      </c>
      <c r="JKZ78" s="1209">
        <f t="shared" si="143"/>
        <v>0</v>
      </c>
      <c r="JLA78" s="1209">
        <f t="shared" si="143"/>
        <v>0</v>
      </c>
      <c r="JLB78" s="1209">
        <f t="shared" si="143"/>
        <v>0</v>
      </c>
      <c r="JLC78" s="1209">
        <f t="shared" si="143"/>
        <v>0</v>
      </c>
      <c r="JLD78" s="1209">
        <f t="shared" si="143"/>
        <v>0</v>
      </c>
      <c r="JLE78" s="1209">
        <f t="shared" si="143"/>
        <v>0</v>
      </c>
      <c r="JLF78" s="1209">
        <f t="shared" si="143"/>
        <v>0</v>
      </c>
      <c r="JLG78" s="1209">
        <f t="shared" si="143"/>
        <v>0</v>
      </c>
      <c r="JLH78" s="1209">
        <f t="shared" si="143"/>
        <v>0</v>
      </c>
      <c r="JLI78" s="1209">
        <f t="shared" si="143"/>
        <v>0</v>
      </c>
      <c r="JLJ78" s="1209">
        <f t="shared" si="143"/>
        <v>0</v>
      </c>
      <c r="JLK78" s="1209">
        <f t="shared" si="143"/>
        <v>0</v>
      </c>
      <c r="JLL78" s="1209">
        <f t="shared" si="143"/>
        <v>0</v>
      </c>
      <c r="JLM78" s="1209">
        <f t="shared" si="143"/>
        <v>0</v>
      </c>
      <c r="JLN78" s="1209">
        <f t="shared" si="143"/>
        <v>0</v>
      </c>
      <c r="JLO78" s="1209">
        <f t="shared" si="143"/>
        <v>0</v>
      </c>
      <c r="JLP78" s="1209">
        <f t="shared" si="143"/>
        <v>0</v>
      </c>
      <c r="JLQ78" s="1209">
        <f t="shared" si="143"/>
        <v>0</v>
      </c>
      <c r="JLR78" s="1209">
        <f t="shared" si="143"/>
        <v>0</v>
      </c>
      <c r="JLS78" s="1209">
        <f t="shared" si="143"/>
        <v>0</v>
      </c>
      <c r="JLT78" s="1209">
        <f t="shared" si="143"/>
        <v>0</v>
      </c>
      <c r="JLU78" s="1209">
        <f t="shared" si="143"/>
        <v>0</v>
      </c>
      <c r="JLV78" s="1209">
        <f t="shared" si="143"/>
        <v>0</v>
      </c>
      <c r="JLW78" s="1209">
        <f t="shared" si="143"/>
        <v>0</v>
      </c>
      <c r="JLX78" s="1209">
        <f t="shared" si="143"/>
        <v>0</v>
      </c>
      <c r="JLY78" s="1209">
        <f t="shared" si="143"/>
        <v>0</v>
      </c>
      <c r="JLZ78" s="1209">
        <f t="shared" si="143"/>
        <v>0</v>
      </c>
      <c r="JMA78" s="1209">
        <f t="shared" si="143"/>
        <v>0</v>
      </c>
      <c r="JMB78" s="1209">
        <f t="shared" si="143"/>
        <v>0</v>
      </c>
      <c r="JMC78" s="1209">
        <f t="shared" si="143"/>
        <v>0</v>
      </c>
      <c r="JMD78" s="1209">
        <f t="shared" si="143"/>
        <v>0</v>
      </c>
      <c r="JME78" s="1209">
        <f t="shared" si="143"/>
        <v>0</v>
      </c>
      <c r="JMF78" s="1209">
        <f t="shared" si="143"/>
        <v>0</v>
      </c>
      <c r="JMG78" s="1209">
        <f t="shared" si="143"/>
        <v>0</v>
      </c>
      <c r="JMH78" s="1209">
        <f t="shared" si="143"/>
        <v>0</v>
      </c>
      <c r="JMI78" s="1209">
        <f t="shared" si="143"/>
        <v>0</v>
      </c>
      <c r="JMJ78" s="1209">
        <f t="shared" ref="JMJ78:JOU78" si="144">SUM(JMJ76:JMJ77)</f>
        <v>0</v>
      </c>
      <c r="JMK78" s="1209">
        <f t="shared" si="144"/>
        <v>0</v>
      </c>
      <c r="JML78" s="1209">
        <f t="shared" si="144"/>
        <v>0</v>
      </c>
      <c r="JMM78" s="1209">
        <f t="shared" si="144"/>
        <v>0</v>
      </c>
      <c r="JMN78" s="1209">
        <f t="shared" si="144"/>
        <v>0</v>
      </c>
      <c r="JMO78" s="1209">
        <f t="shared" si="144"/>
        <v>0</v>
      </c>
      <c r="JMP78" s="1209">
        <f t="shared" si="144"/>
        <v>0</v>
      </c>
      <c r="JMQ78" s="1209">
        <f t="shared" si="144"/>
        <v>0</v>
      </c>
      <c r="JMR78" s="1209">
        <f t="shared" si="144"/>
        <v>0</v>
      </c>
      <c r="JMS78" s="1209">
        <f t="shared" si="144"/>
        <v>0</v>
      </c>
      <c r="JMT78" s="1209">
        <f t="shared" si="144"/>
        <v>0</v>
      </c>
      <c r="JMU78" s="1209">
        <f t="shared" si="144"/>
        <v>0</v>
      </c>
      <c r="JMV78" s="1209">
        <f t="shared" si="144"/>
        <v>0</v>
      </c>
      <c r="JMW78" s="1209">
        <f t="shared" si="144"/>
        <v>0</v>
      </c>
      <c r="JMX78" s="1209">
        <f t="shared" si="144"/>
        <v>0</v>
      </c>
      <c r="JMY78" s="1209">
        <f t="shared" si="144"/>
        <v>0</v>
      </c>
      <c r="JMZ78" s="1209">
        <f t="shared" si="144"/>
        <v>0</v>
      </c>
      <c r="JNA78" s="1209">
        <f t="shared" si="144"/>
        <v>0</v>
      </c>
      <c r="JNB78" s="1209">
        <f t="shared" si="144"/>
        <v>0</v>
      </c>
      <c r="JNC78" s="1209">
        <f t="shared" si="144"/>
        <v>0</v>
      </c>
      <c r="JND78" s="1209">
        <f t="shared" si="144"/>
        <v>0</v>
      </c>
      <c r="JNE78" s="1209">
        <f t="shared" si="144"/>
        <v>0</v>
      </c>
      <c r="JNF78" s="1209">
        <f t="shared" si="144"/>
        <v>0</v>
      </c>
      <c r="JNG78" s="1209">
        <f t="shared" si="144"/>
        <v>0</v>
      </c>
      <c r="JNH78" s="1209">
        <f t="shared" si="144"/>
        <v>0</v>
      </c>
      <c r="JNI78" s="1209">
        <f t="shared" si="144"/>
        <v>0</v>
      </c>
      <c r="JNJ78" s="1209">
        <f t="shared" si="144"/>
        <v>0</v>
      </c>
      <c r="JNK78" s="1209">
        <f t="shared" si="144"/>
        <v>0</v>
      </c>
      <c r="JNL78" s="1209">
        <f t="shared" si="144"/>
        <v>0</v>
      </c>
      <c r="JNM78" s="1209">
        <f t="shared" si="144"/>
        <v>0</v>
      </c>
      <c r="JNN78" s="1209">
        <f t="shared" si="144"/>
        <v>0</v>
      </c>
      <c r="JNO78" s="1209">
        <f t="shared" si="144"/>
        <v>0</v>
      </c>
      <c r="JNP78" s="1209">
        <f t="shared" si="144"/>
        <v>0</v>
      </c>
      <c r="JNQ78" s="1209">
        <f t="shared" si="144"/>
        <v>0</v>
      </c>
      <c r="JNR78" s="1209">
        <f t="shared" si="144"/>
        <v>0</v>
      </c>
      <c r="JNS78" s="1209">
        <f t="shared" si="144"/>
        <v>0</v>
      </c>
      <c r="JNT78" s="1209">
        <f t="shared" si="144"/>
        <v>0</v>
      </c>
      <c r="JNU78" s="1209">
        <f t="shared" si="144"/>
        <v>0</v>
      </c>
      <c r="JNV78" s="1209">
        <f t="shared" si="144"/>
        <v>0</v>
      </c>
      <c r="JNW78" s="1209">
        <f t="shared" si="144"/>
        <v>0</v>
      </c>
      <c r="JNX78" s="1209">
        <f t="shared" si="144"/>
        <v>0</v>
      </c>
      <c r="JNY78" s="1209">
        <f t="shared" si="144"/>
        <v>0</v>
      </c>
      <c r="JNZ78" s="1209">
        <f t="shared" si="144"/>
        <v>0</v>
      </c>
      <c r="JOA78" s="1209">
        <f t="shared" si="144"/>
        <v>0</v>
      </c>
      <c r="JOB78" s="1209">
        <f t="shared" si="144"/>
        <v>0</v>
      </c>
      <c r="JOC78" s="1209">
        <f t="shared" si="144"/>
        <v>0</v>
      </c>
      <c r="JOD78" s="1209">
        <f t="shared" si="144"/>
        <v>0</v>
      </c>
      <c r="JOE78" s="1209">
        <f t="shared" si="144"/>
        <v>0</v>
      </c>
      <c r="JOF78" s="1209">
        <f t="shared" si="144"/>
        <v>0</v>
      </c>
      <c r="JOG78" s="1209">
        <f t="shared" si="144"/>
        <v>0</v>
      </c>
      <c r="JOH78" s="1209">
        <f t="shared" si="144"/>
        <v>0</v>
      </c>
      <c r="JOI78" s="1209">
        <f t="shared" si="144"/>
        <v>0</v>
      </c>
      <c r="JOJ78" s="1209">
        <f t="shared" si="144"/>
        <v>0</v>
      </c>
      <c r="JOK78" s="1209">
        <f t="shared" si="144"/>
        <v>0</v>
      </c>
      <c r="JOL78" s="1209">
        <f t="shared" si="144"/>
        <v>0</v>
      </c>
      <c r="JOM78" s="1209">
        <f t="shared" si="144"/>
        <v>0</v>
      </c>
      <c r="JON78" s="1209">
        <f t="shared" si="144"/>
        <v>0</v>
      </c>
      <c r="JOO78" s="1209">
        <f t="shared" si="144"/>
        <v>0</v>
      </c>
      <c r="JOP78" s="1209">
        <f t="shared" si="144"/>
        <v>0</v>
      </c>
      <c r="JOQ78" s="1209">
        <f t="shared" si="144"/>
        <v>0</v>
      </c>
      <c r="JOR78" s="1209">
        <f t="shared" si="144"/>
        <v>0</v>
      </c>
      <c r="JOS78" s="1209">
        <f t="shared" si="144"/>
        <v>0</v>
      </c>
      <c r="JOT78" s="1209">
        <f t="shared" si="144"/>
        <v>0</v>
      </c>
      <c r="JOU78" s="1209">
        <f t="shared" si="144"/>
        <v>0</v>
      </c>
      <c r="JOV78" s="1209">
        <f t="shared" ref="JOV78:JRG78" si="145">SUM(JOV76:JOV77)</f>
        <v>0</v>
      </c>
      <c r="JOW78" s="1209">
        <f t="shared" si="145"/>
        <v>0</v>
      </c>
      <c r="JOX78" s="1209">
        <f t="shared" si="145"/>
        <v>0</v>
      </c>
      <c r="JOY78" s="1209">
        <f t="shared" si="145"/>
        <v>0</v>
      </c>
      <c r="JOZ78" s="1209">
        <f t="shared" si="145"/>
        <v>0</v>
      </c>
      <c r="JPA78" s="1209">
        <f t="shared" si="145"/>
        <v>0</v>
      </c>
      <c r="JPB78" s="1209">
        <f t="shared" si="145"/>
        <v>0</v>
      </c>
      <c r="JPC78" s="1209">
        <f t="shared" si="145"/>
        <v>0</v>
      </c>
      <c r="JPD78" s="1209">
        <f t="shared" si="145"/>
        <v>0</v>
      </c>
      <c r="JPE78" s="1209">
        <f t="shared" si="145"/>
        <v>0</v>
      </c>
      <c r="JPF78" s="1209">
        <f t="shared" si="145"/>
        <v>0</v>
      </c>
      <c r="JPG78" s="1209">
        <f t="shared" si="145"/>
        <v>0</v>
      </c>
      <c r="JPH78" s="1209">
        <f t="shared" si="145"/>
        <v>0</v>
      </c>
      <c r="JPI78" s="1209">
        <f t="shared" si="145"/>
        <v>0</v>
      </c>
      <c r="JPJ78" s="1209">
        <f t="shared" si="145"/>
        <v>0</v>
      </c>
      <c r="JPK78" s="1209">
        <f t="shared" si="145"/>
        <v>0</v>
      </c>
      <c r="JPL78" s="1209">
        <f t="shared" si="145"/>
        <v>0</v>
      </c>
      <c r="JPM78" s="1209">
        <f t="shared" si="145"/>
        <v>0</v>
      </c>
      <c r="JPN78" s="1209">
        <f t="shared" si="145"/>
        <v>0</v>
      </c>
      <c r="JPO78" s="1209">
        <f t="shared" si="145"/>
        <v>0</v>
      </c>
      <c r="JPP78" s="1209">
        <f t="shared" si="145"/>
        <v>0</v>
      </c>
      <c r="JPQ78" s="1209">
        <f t="shared" si="145"/>
        <v>0</v>
      </c>
      <c r="JPR78" s="1209">
        <f t="shared" si="145"/>
        <v>0</v>
      </c>
      <c r="JPS78" s="1209">
        <f t="shared" si="145"/>
        <v>0</v>
      </c>
      <c r="JPT78" s="1209">
        <f t="shared" si="145"/>
        <v>0</v>
      </c>
      <c r="JPU78" s="1209">
        <f t="shared" si="145"/>
        <v>0</v>
      </c>
      <c r="JPV78" s="1209">
        <f t="shared" si="145"/>
        <v>0</v>
      </c>
      <c r="JPW78" s="1209">
        <f t="shared" si="145"/>
        <v>0</v>
      </c>
      <c r="JPX78" s="1209">
        <f t="shared" si="145"/>
        <v>0</v>
      </c>
      <c r="JPY78" s="1209">
        <f t="shared" si="145"/>
        <v>0</v>
      </c>
      <c r="JPZ78" s="1209">
        <f t="shared" si="145"/>
        <v>0</v>
      </c>
      <c r="JQA78" s="1209">
        <f t="shared" si="145"/>
        <v>0</v>
      </c>
      <c r="JQB78" s="1209">
        <f t="shared" si="145"/>
        <v>0</v>
      </c>
      <c r="JQC78" s="1209">
        <f t="shared" si="145"/>
        <v>0</v>
      </c>
      <c r="JQD78" s="1209">
        <f t="shared" si="145"/>
        <v>0</v>
      </c>
      <c r="JQE78" s="1209">
        <f t="shared" si="145"/>
        <v>0</v>
      </c>
      <c r="JQF78" s="1209">
        <f t="shared" si="145"/>
        <v>0</v>
      </c>
      <c r="JQG78" s="1209">
        <f t="shared" si="145"/>
        <v>0</v>
      </c>
      <c r="JQH78" s="1209">
        <f t="shared" si="145"/>
        <v>0</v>
      </c>
      <c r="JQI78" s="1209">
        <f t="shared" si="145"/>
        <v>0</v>
      </c>
      <c r="JQJ78" s="1209">
        <f t="shared" si="145"/>
        <v>0</v>
      </c>
      <c r="JQK78" s="1209">
        <f t="shared" si="145"/>
        <v>0</v>
      </c>
      <c r="JQL78" s="1209">
        <f t="shared" si="145"/>
        <v>0</v>
      </c>
      <c r="JQM78" s="1209">
        <f t="shared" si="145"/>
        <v>0</v>
      </c>
      <c r="JQN78" s="1209">
        <f t="shared" si="145"/>
        <v>0</v>
      </c>
      <c r="JQO78" s="1209">
        <f t="shared" si="145"/>
        <v>0</v>
      </c>
      <c r="JQP78" s="1209">
        <f t="shared" si="145"/>
        <v>0</v>
      </c>
      <c r="JQQ78" s="1209">
        <f t="shared" si="145"/>
        <v>0</v>
      </c>
      <c r="JQR78" s="1209">
        <f t="shared" si="145"/>
        <v>0</v>
      </c>
      <c r="JQS78" s="1209">
        <f t="shared" si="145"/>
        <v>0</v>
      </c>
      <c r="JQT78" s="1209">
        <f t="shared" si="145"/>
        <v>0</v>
      </c>
      <c r="JQU78" s="1209">
        <f t="shared" si="145"/>
        <v>0</v>
      </c>
      <c r="JQV78" s="1209">
        <f t="shared" si="145"/>
        <v>0</v>
      </c>
      <c r="JQW78" s="1209">
        <f t="shared" si="145"/>
        <v>0</v>
      </c>
      <c r="JQX78" s="1209">
        <f t="shared" si="145"/>
        <v>0</v>
      </c>
      <c r="JQY78" s="1209">
        <f t="shared" si="145"/>
        <v>0</v>
      </c>
      <c r="JQZ78" s="1209">
        <f t="shared" si="145"/>
        <v>0</v>
      </c>
      <c r="JRA78" s="1209">
        <f t="shared" si="145"/>
        <v>0</v>
      </c>
      <c r="JRB78" s="1209">
        <f t="shared" si="145"/>
        <v>0</v>
      </c>
      <c r="JRC78" s="1209">
        <f t="shared" si="145"/>
        <v>0</v>
      </c>
      <c r="JRD78" s="1209">
        <f t="shared" si="145"/>
        <v>0</v>
      </c>
      <c r="JRE78" s="1209">
        <f t="shared" si="145"/>
        <v>0</v>
      </c>
      <c r="JRF78" s="1209">
        <f t="shared" si="145"/>
        <v>0</v>
      </c>
      <c r="JRG78" s="1209">
        <f t="shared" si="145"/>
        <v>0</v>
      </c>
      <c r="JRH78" s="1209">
        <f t="shared" ref="JRH78:JTS78" si="146">SUM(JRH76:JRH77)</f>
        <v>0</v>
      </c>
      <c r="JRI78" s="1209">
        <f t="shared" si="146"/>
        <v>0</v>
      </c>
      <c r="JRJ78" s="1209">
        <f t="shared" si="146"/>
        <v>0</v>
      </c>
      <c r="JRK78" s="1209">
        <f t="shared" si="146"/>
        <v>0</v>
      </c>
      <c r="JRL78" s="1209">
        <f t="shared" si="146"/>
        <v>0</v>
      </c>
      <c r="JRM78" s="1209">
        <f t="shared" si="146"/>
        <v>0</v>
      </c>
      <c r="JRN78" s="1209">
        <f t="shared" si="146"/>
        <v>0</v>
      </c>
      <c r="JRO78" s="1209">
        <f t="shared" si="146"/>
        <v>0</v>
      </c>
      <c r="JRP78" s="1209">
        <f t="shared" si="146"/>
        <v>0</v>
      </c>
      <c r="JRQ78" s="1209">
        <f t="shared" si="146"/>
        <v>0</v>
      </c>
      <c r="JRR78" s="1209">
        <f t="shared" si="146"/>
        <v>0</v>
      </c>
      <c r="JRS78" s="1209">
        <f t="shared" si="146"/>
        <v>0</v>
      </c>
      <c r="JRT78" s="1209">
        <f t="shared" si="146"/>
        <v>0</v>
      </c>
      <c r="JRU78" s="1209">
        <f t="shared" si="146"/>
        <v>0</v>
      </c>
      <c r="JRV78" s="1209">
        <f t="shared" si="146"/>
        <v>0</v>
      </c>
      <c r="JRW78" s="1209">
        <f t="shared" si="146"/>
        <v>0</v>
      </c>
      <c r="JRX78" s="1209">
        <f t="shared" si="146"/>
        <v>0</v>
      </c>
      <c r="JRY78" s="1209">
        <f t="shared" si="146"/>
        <v>0</v>
      </c>
      <c r="JRZ78" s="1209">
        <f t="shared" si="146"/>
        <v>0</v>
      </c>
      <c r="JSA78" s="1209">
        <f t="shared" si="146"/>
        <v>0</v>
      </c>
      <c r="JSB78" s="1209">
        <f t="shared" si="146"/>
        <v>0</v>
      </c>
      <c r="JSC78" s="1209">
        <f t="shared" si="146"/>
        <v>0</v>
      </c>
      <c r="JSD78" s="1209">
        <f t="shared" si="146"/>
        <v>0</v>
      </c>
      <c r="JSE78" s="1209">
        <f t="shared" si="146"/>
        <v>0</v>
      </c>
      <c r="JSF78" s="1209">
        <f t="shared" si="146"/>
        <v>0</v>
      </c>
      <c r="JSG78" s="1209">
        <f t="shared" si="146"/>
        <v>0</v>
      </c>
      <c r="JSH78" s="1209">
        <f t="shared" si="146"/>
        <v>0</v>
      </c>
      <c r="JSI78" s="1209">
        <f t="shared" si="146"/>
        <v>0</v>
      </c>
      <c r="JSJ78" s="1209">
        <f t="shared" si="146"/>
        <v>0</v>
      </c>
      <c r="JSK78" s="1209">
        <f t="shared" si="146"/>
        <v>0</v>
      </c>
      <c r="JSL78" s="1209">
        <f t="shared" si="146"/>
        <v>0</v>
      </c>
      <c r="JSM78" s="1209">
        <f t="shared" si="146"/>
        <v>0</v>
      </c>
      <c r="JSN78" s="1209">
        <f t="shared" si="146"/>
        <v>0</v>
      </c>
      <c r="JSO78" s="1209">
        <f t="shared" si="146"/>
        <v>0</v>
      </c>
      <c r="JSP78" s="1209">
        <f t="shared" si="146"/>
        <v>0</v>
      </c>
      <c r="JSQ78" s="1209">
        <f t="shared" si="146"/>
        <v>0</v>
      </c>
      <c r="JSR78" s="1209">
        <f t="shared" si="146"/>
        <v>0</v>
      </c>
      <c r="JSS78" s="1209">
        <f t="shared" si="146"/>
        <v>0</v>
      </c>
      <c r="JST78" s="1209">
        <f t="shared" si="146"/>
        <v>0</v>
      </c>
      <c r="JSU78" s="1209">
        <f t="shared" si="146"/>
        <v>0</v>
      </c>
      <c r="JSV78" s="1209">
        <f t="shared" si="146"/>
        <v>0</v>
      </c>
      <c r="JSW78" s="1209">
        <f t="shared" si="146"/>
        <v>0</v>
      </c>
      <c r="JSX78" s="1209">
        <f t="shared" si="146"/>
        <v>0</v>
      </c>
      <c r="JSY78" s="1209">
        <f t="shared" si="146"/>
        <v>0</v>
      </c>
      <c r="JSZ78" s="1209">
        <f t="shared" si="146"/>
        <v>0</v>
      </c>
      <c r="JTA78" s="1209">
        <f t="shared" si="146"/>
        <v>0</v>
      </c>
      <c r="JTB78" s="1209">
        <f t="shared" si="146"/>
        <v>0</v>
      </c>
      <c r="JTC78" s="1209">
        <f t="shared" si="146"/>
        <v>0</v>
      </c>
      <c r="JTD78" s="1209">
        <f t="shared" si="146"/>
        <v>0</v>
      </c>
      <c r="JTE78" s="1209">
        <f t="shared" si="146"/>
        <v>0</v>
      </c>
      <c r="JTF78" s="1209">
        <f t="shared" si="146"/>
        <v>0</v>
      </c>
      <c r="JTG78" s="1209">
        <f t="shared" si="146"/>
        <v>0</v>
      </c>
      <c r="JTH78" s="1209">
        <f t="shared" si="146"/>
        <v>0</v>
      </c>
      <c r="JTI78" s="1209">
        <f t="shared" si="146"/>
        <v>0</v>
      </c>
      <c r="JTJ78" s="1209">
        <f t="shared" si="146"/>
        <v>0</v>
      </c>
      <c r="JTK78" s="1209">
        <f t="shared" si="146"/>
        <v>0</v>
      </c>
      <c r="JTL78" s="1209">
        <f t="shared" si="146"/>
        <v>0</v>
      </c>
      <c r="JTM78" s="1209">
        <f t="shared" si="146"/>
        <v>0</v>
      </c>
      <c r="JTN78" s="1209">
        <f t="shared" si="146"/>
        <v>0</v>
      </c>
      <c r="JTO78" s="1209">
        <f t="shared" si="146"/>
        <v>0</v>
      </c>
      <c r="JTP78" s="1209">
        <f t="shared" si="146"/>
        <v>0</v>
      </c>
      <c r="JTQ78" s="1209">
        <f t="shared" si="146"/>
        <v>0</v>
      </c>
      <c r="JTR78" s="1209">
        <f t="shared" si="146"/>
        <v>0</v>
      </c>
      <c r="JTS78" s="1209">
        <f t="shared" si="146"/>
        <v>0</v>
      </c>
      <c r="JTT78" s="1209">
        <f t="shared" ref="JTT78:JWE78" si="147">SUM(JTT76:JTT77)</f>
        <v>0</v>
      </c>
      <c r="JTU78" s="1209">
        <f t="shared" si="147"/>
        <v>0</v>
      </c>
      <c r="JTV78" s="1209">
        <f t="shared" si="147"/>
        <v>0</v>
      </c>
      <c r="JTW78" s="1209">
        <f t="shared" si="147"/>
        <v>0</v>
      </c>
      <c r="JTX78" s="1209">
        <f t="shared" si="147"/>
        <v>0</v>
      </c>
      <c r="JTY78" s="1209">
        <f t="shared" si="147"/>
        <v>0</v>
      </c>
      <c r="JTZ78" s="1209">
        <f t="shared" si="147"/>
        <v>0</v>
      </c>
      <c r="JUA78" s="1209">
        <f t="shared" si="147"/>
        <v>0</v>
      </c>
      <c r="JUB78" s="1209">
        <f t="shared" si="147"/>
        <v>0</v>
      </c>
      <c r="JUC78" s="1209">
        <f t="shared" si="147"/>
        <v>0</v>
      </c>
      <c r="JUD78" s="1209">
        <f t="shared" si="147"/>
        <v>0</v>
      </c>
      <c r="JUE78" s="1209">
        <f t="shared" si="147"/>
        <v>0</v>
      </c>
      <c r="JUF78" s="1209">
        <f t="shared" si="147"/>
        <v>0</v>
      </c>
      <c r="JUG78" s="1209">
        <f t="shared" si="147"/>
        <v>0</v>
      </c>
      <c r="JUH78" s="1209">
        <f t="shared" si="147"/>
        <v>0</v>
      </c>
      <c r="JUI78" s="1209">
        <f t="shared" si="147"/>
        <v>0</v>
      </c>
      <c r="JUJ78" s="1209">
        <f t="shared" si="147"/>
        <v>0</v>
      </c>
      <c r="JUK78" s="1209">
        <f t="shared" si="147"/>
        <v>0</v>
      </c>
      <c r="JUL78" s="1209">
        <f t="shared" si="147"/>
        <v>0</v>
      </c>
      <c r="JUM78" s="1209">
        <f t="shared" si="147"/>
        <v>0</v>
      </c>
      <c r="JUN78" s="1209">
        <f t="shared" si="147"/>
        <v>0</v>
      </c>
      <c r="JUO78" s="1209">
        <f t="shared" si="147"/>
        <v>0</v>
      </c>
      <c r="JUP78" s="1209">
        <f t="shared" si="147"/>
        <v>0</v>
      </c>
      <c r="JUQ78" s="1209">
        <f t="shared" si="147"/>
        <v>0</v>
      </c>
      <c r="JUR78" s="1209">
        <f t="shared" si="147"/>
        <v>0</v>
      </c>
      <c r="JUS78" s="1209">
        <f t="shared" si="147"/>
        <v>0</v>
      </c>
      <c r="JUT78" s="1209">
        <f t="shared" si="147"/>
        <v>0</v>
      </c>
      <c r="JUU78" s="1209">
        <f t="shared" si="147"/>
        <v>0</v>
      </c>
      <c r="JUV78" s="1209">
        <f t="shared" si="147"/>
        <v>0</v>
      </c>
      <c r="JUW78" s="1209">
        <f t="shared" si="147"/>
        <v>0</v>
      </c>
      <c r="JUX78" s="1209">
        <f t="shared" si="147"/>
        <v>0</v>
      </c>
      <c r="JUY78" s="1209">
        <f t="shared" si="147"/>
        <v>0</v>
      </c>
      <c r="JUZ78" s="1209">
        <f t="shared" si="147"/>
        <v>0</v>
      </c>
      <c r="JVA78" s="1209">
        <f t="shared" si="147"/>
        <v>0</v>
      </c>
      <c r="JVB78" s="1209">
        <f t="shared" si="147"/>
        <v>0</v>
      </c>
      <c r="JVC78" s="1209">
        <f t="shared" si="147"/>
        <v>0</v>
      </c>
      <c r="JVD78" s="1209">
        <f t="shared" si="147"/>
        <v>0</v>
      </c>
      <c r="JVE78" s="1209">
        <f t="shared" si="147"/>
        <v>0</v>
      </c>
      <c r="JVF78" s="1209">
        <f t="shared" si="147"/>
        <v>0</v>
      </c>
      <c r="JVG78" s="1209">
        <f t="shared" si="147"/>
        <v>0</v>
      </c>
      <c r="JVH78" s="1209">
        <f t="shared" si="147"/>
        <v>0</v>
      </c>
      <c r="JVI78" s="1209">
        <f t="shared" si="147"/>
        <v>0</v>
      </c>
      <c r="JVJ78" s="1209">
        <f t="shared" si="147"/>
        <v>0</v>
      </c>
      <c r="JVK78" s="1209">
        <f t="shared" si="147"/>
        <v>0</v>
      </c>
      <c r="JVL78" s="1209">
        <f t="shared" si="147"/>
        <v>0</v>
      </c>
      <c r="JVM78" s="1209">
        <f t="shared" si="147"/>
        <v>0</v>
      </c>
      <c r="JVN78" s="1209">
        <f t="shared" si="147"/>
        <v>0</v>
      </c>
      <c r="JVO78" s="1209">
        <f t="shared" si="147"/>
        <v>0</v>
      </c>
      <c r="JVP78" s="1209">
        <f t="shared" si="147"/>
        <v>0</v>
      </c>
      <c r="JVQ78" s="1209">
        <f t="shared" si="147"/>
        <v>0</v>
      </c>
      <c r="JVR78" s="1209">
        <f t="shared" si="147"/>
        <v>0</v>
      </c>
      <c r="JVS78" s="1209">
        <f t="shared" si="147"/>
        <v>0</v>
      </c>
      <c r="JVT78" s="1209">
        <f t="shared" si="147"/>
        <v>0</v>
      </c>
      <c r="JVU78" s="1209">
        <f t="shared" si="147"/>
        <v>0</v>
      </c>
      <c r="JVV78" s="1209">
        <f t="shared" si="147"/>
        <v>0</v>
      </c>
      <c r="JVW78" s="1209">
        <f t="shared" si="147"/>
        <v>0</v>
      </c>
      <c r="JVX78" s="1209">
        <f t="shared" si="147"/>
        <v>0</v>
      </c>
      <c r="JVY78" s="1209">
        <f t="shared" si="147"/>
        <v>0</v>
      </c>
      <c r="JVZ78" s="1209">
        <f t="shared" si="147"/>
        <v>0</v>
      </c>
      <c r="JWA78" s="1209">
        <f t="shared" si="147"/>
        <v>0</v>
      </c>
      <c r="JWB78" s="1209">
        <f t="shared" si="147"/>
        <v>0</v>
      </c>
      <c r="JWC78" s="1209">
        <f t="shared" si="147"/>
        <v>0</v>
      </c>
      <c r="JWD78" s="1209">
        <f t="shared" si="147"/>
        <v>0</v>
      </c>
      <c r="JWE78" s="1209">
        <f t="shared" si="147"/>
        <v>0</v>
      </c>
      <c r="JWF78" s="1209">
        <f t="shared" ref="JWF78:JYQ78" si="148">SUM(JWF76:JWF77)</f>
        <v>0</v>
      </c>
      <c r="JWG78" s="1209">
        <f t="shared" si="148"/>
        <v>0</v>
      </c>
      <c r="JWH78" s="1209">
        <f t="shared" si="148"/>
        <v>0</v>
      </c>
      <c r="JWI78" s="1209">
        <f t="shared" si="148"/>
        <v>0</v>
      </c>
      <c r="JWJ78" s="1209">
        <f t="shared" si="148"/>
        <v>0</v>
      </c>
      <c r="JWK78" s="1209">
        <f t="shared" si="148"/>
        <v>0</v>
      </c>
      <c r="JWL78" s="1209">
        <f t="shared" si="148"/>
        <v>0</v>
      </c>
      <c r="JWM78" s="1209">
        <f t="shared" si="148"/>
        <v>0</v>
      </c>
      <c r="JWN78" s="1209">
        <f t="shared" si="148"/>
        <v>0</v>
      </c>
      <c r="JWO78" s="1209">
        <f t="shared" si="148"/>
        <v>0</v>
      </c>
      <c r="JWP78" s="1209">
        <f t="shared" si="148"/>
        <v>0</v>
      </c>
      <c r="JWQ78" s="1209">
        <f t="shared" si="148"/>
        <v>0</v>
      </c>
      <c r="JWR78" s="1209">
        <f t="shared" si="148"/>
        <v>0</v>
      </c>
      <c r="JWS78" s="1209">
        <f t="shared" si="148"/>
        <v>0</v>
      </c>
      <c r="JWT78" s="1209">
        <f t="shared" si="148"/>
        <v>0</v>
      </c>
      <c r="JWU78" s="1209">
        <f t="shared" si="148"/>
        <v>0</v>
      </c>
      <c r="JWV78" s="1209">
        <f t="shared" si="148"/>
        <v>0</v>
      </c>
      <c r="JWW78" s="1209">
        <f t="shared" si="148"/>
        <v>0</v>
      </c>
      <c r="JWX78" s="1209">
        <f t="shared" si="148"/>
        <v>0</v>
      </c>
      <c r="JWY78" s="1209">
        <f t="shared" si="148"/>
        <v>0</v>
      </c>
      <c r="JWZ78" s="1209">
        <f t="shared" si="148"/>
        <v>0</v>
      </c>
      <c r="JXA78" s="1209">
        <f t="shared" si="148"/>
        <v>0</v>
      </c>
      <c r="JXB78" s="1209">
        <f t="shared" si="148"/>
        <v>0</v>
      </c>
      <c r="JXC78" s="1209">
        <f t="shared" si="148"/>
        <v>0</v>
      </c>
      <c r="JXD78" s="1209">
        <f t="shared" si="148"/>
        <v>0</v>
      </c>
      <c r="JXE78" s="1209">
        <f t="shared" si="148"/>
        <v>0</v>
      </c>
      <c r="JXF78" s="1209">
        <f t="shared" si="148"/>
        <v>0</v>
      </c>
      <c r="JXG78" s="1209">
        <f t="shared" si="148"/>
        <v>0</v>
      </c>
      <c r="JXH78" s="1209">
        <f t="shared" si="148"/>
        <v>0</v>
      </c>
      <c r="JXI78" s="1209">
        <f t="shared" si="148"/>
        <v>0</v>
      </c>
      <c r="JXJ78" s="1209">
        <f t="shared" si="148"/>
        <v>0</v>
      </c>
      <c r="JXK78" s="1209">
        <f t="shared" si="148"/>
        <v>0</v>
      </c>
      <c r="JXL78" s="1209">
        <f t="shared" si="148"/>
        <v>0</v>
      </c>
      <c r="JXM78" s="1209">
        <f t="shared" si="148"/>
        <v>0</v>
      </c>
      <c r="JXN78" s="1209">
        <f t="shared" si="148"/>
        <v>0</v>
      </c>
      <c r="JXO78" s="1209">
        <f t="shared" si="148"/>
        <v>0</v>
      </c>
      <c r="JXP78" s="1209">
        <f t="shared" si="148"/>
        <v>0</v>
      </c>
      <c r="JXQ78" s="1209">
        <f t="shared" si="148"/>
        <v>0</v>
      </c>
      <c r="JXR78" s="1209">
        <f t="shared" si="148"/>
        <v>0</v>
      </c>
      <c r="JXS78" s="1209">
        <f t="shared" si="148"/>
        <v>0</v>
      </c>
      <c r="JXT78" s="1209">
        <f t="shared" si="148"/>
        <v>0</v>
      </c>
      <c r="JXU78" s="1209">
        <f t="shared" si="148"/>
        <v>0</v>
      </c>
      <c r="JXV78" s="1209">
        <f t="shared" si="148"/>
        <v>0</v>
      </c>
      <c r="JXW78" s="1209">
        <f t="shared" si="148"/>
        <v>0</v>
      </c>
      <c r="JXX78" s="1209">
        <f t="shared" si="148"/>
        <v>0</v>
      </c>
      <c r="JXY78" s="1209">
        <f t="shared" si="148"/>
        <v>0</v>
      </c>
      <c r="JXZ78" s="1209">
        <f t="shared" si="148"/>
        <v>0</v>
      </c>
      <c r="JYA78" s="1209">
        <f t="shared" si="148"/>
        <v>0</v>
      </c>
      <c r="JYB78" s="1209">
        <f t="shared" si="148"/>
        <v>0</v>
      </c>
      <c r="JYC78" s="1209">
        <f t="shared" si="148"/>
        <v>0</v>
      </c>
      <c r="JYD78" s="1209">
        <f t="shared" si="148"/>
        <v>0</v>
      </c>
      <c r="JYE78" s="1209">
        <f t="shared" si="148"/>
        <v>0</v>
      </c>
      <c r="JYF78" s="1209">
        <f t="shared" si="148"/>
        <v>0</v>
      </c>
      <c r="JYG78" s="1209">
        <f t="shared" si="148"/>
        <v>0</v>
      </c>
      <c r="JYH78" s="1209">
        <f t="shared" si="148"/>
        <v>0</v>
      </c>
      <c r="JYI78" s="1209">
        <f t="shared" si="148"/>
        <v>0</v>
      </c>
      <c r="JYJ78" s="1209">
        <f t="shared" si="148"/>
        <v>0</v>
      </c>
      <c r="JYK78" s="1209">
        <f t="shared" si="148"/>
        <v>0</v>
      </c>
      <c r="JYL78" s="1209">
        <f t="shared" si="148"/>
        <v>0</v>
      </c>
      <c r="JYM78" s="1209">
        <f t="shared" si="148"/>
        <v>0</v>
      </c>
      <c r="JYN78" s="1209">
        <f t="shared" si="148"/>
        <v>0</v>
      </c>
      <c r="JYO78" s="1209">
        <f t="shared" si="148"/>
        <v>0</v>
      </c>
      <c r="JYP78" s="1209">
        <f t="shared" si="148"/>
        <v>0</v>
      </c>
      <c r="JYQ78" s="1209">
        <f t="shared" si="148"/>
        <v>0</v>
      </c>
      <c r="JYR78" s="1209">
        <f t="shared" ref="JYR78:KBC78" si="149">SUM(JYR76:JYR77)</f>
        <v>0</v>
      </c>
      <c r="JYS78" s="1209">
        <f t="shared" si="149"/>
        <v>0</v>
      </c>
      <c r="JYT78" s="1209">
        <f t="shared" si="149"/>
        <v>0</v>
      </c>
      <c r="JYU78" s="1209">
        <f t="shared" si="149"/>
        <v>0</v>
      </c>
      <c r="JYV78" s="1209">
        <f t="shared" si="149"/>
        <v>0</v>
      </c>
      <c r="JYW78" s="1209">
        <f t="shared" si="149"/>
        <v>0</v>
      </c>
      <c r="JYX78" s="1209">
        <f t="shared" si="149"/>
        <v>0</v>
      </c>
      <c r="JYY78" s="1209">
        <f t="shared" si="149"/>
        <v>0</v>
      </c>
      <c r="JYZ78" s="1209">
        <f t="shared" si="149"/>
        <v>0</v>
      </c>
      <c r="JZA78" s="1209">
        <f t="shared" si="149"/>
        <v>0</v>
      </c>
      <c r="JZB78" s="1209">
        <f t="shared" si="149"/>
        <v>0</v>
      </c>
      <c r="JZC78" s="1209">
        <f t="shared" si="149"/>
        <v>0</v>
      </c>
      <c r="JZD78" s="1209">
        <f t="shared" si="149"/>
        <v>0</v>
      </c>
      <c r="JZE78" s="1209">
        <f t="shared" si="149"/>
        <v>0</v>
      </c>
      <c r="JZF78" s="1209">
        <f t="shared" si="149"/>
        <v>0</v>
      </c>
      <c r="JZG78" s="1209">
        <f t="shared" si="149"/>
        <v>0</v>
      </c>
      <c r="JZH78" s="1209">
        <f t="shared" si="149"/>
        <v>0</v>
      </c>
      <c r="JZI78" s="1209">
        <f t="shared" si="149"/>
        <v>0</v>
      </c>
      <c r="JZJ78" s="1209">
        <f t="shared" si="149"/>
        <v>0</v>
      </c>
      <c r="JZK78" s="1209">
        <f t="shared" si="149"/>
        <v>0</v>
      </c>
      <c r="JZL78" s="1209">
        <f t="shared" si="149"/>
        <v>0</v>
      </c>
      <c r="JZM78" s="1209">
        <f t="shared" si="149"/>
        <v>0</v>
      </c>
      <c r="JZN78" s="1209">
        <f t="shared" si="149"/>
        <v>0</v>
      </c>
      <c r="JZO78" s="1209">
        <f t="shared" si="149"/>
        <v>0</v>
      </c>
      <c r="JZP78" s="1209">
        <f t="shared" si="149"/>
        <v>0</v>
      </c>
      <c r="JZQ78" s="1209">
        <f t="shared" si="149"/>
        <v>0</v>
      </c>
      <c r="JZR78" s="1209">
        <f t="shared" si="149"/>
        <v>0</v>
      </c>
      <c r="JZS78" s="1209">
        <f t="shared" si="149"/>
        <v>0</v>
      </c>
      <c r="JZT78" s="1209">
        <f t="shared" si="149"/>
        <v>0</v>
      </c>
      <c r="JZU78" s="1209">
        <f t="shared" si="149"/>
        <v>0</v>
      </c>
      <c r="JZV78" s="1209">
        <f t="shared" si="149"/>
        <v>0</v>
      </c>
      <c r="JZW78" s="1209">
        <f t="shared" si="149"/>
        <v>0</v>
      </c>
      <c r="JZX78" s="1209">
        <f t="shared" si="149"/>
        <v>0</v>
      </c>
      <c r="JZY78" s="1209">
        <f t="shared" si="149"/>
        <v>0</v>
      </c>
      <c r="JZZ78" s="1209">
        <f t="shared" si="149"/>
        <v>0</v>
      </c>
      <c r="KAA78" s="1209">
        <f t="shared" si="149"/>
        <v>0</v>
      </c>
      <c r="KAB78" s="1209">
        <f t="shared" si="149"/>
        <v>0</v>
      </c>
      <c r="KAC78" s="1209">
        <f t="shared" si="149"/>
        <v>0</v>
      </c>
      <c r="KAD78" s="1209">
        <f t="shared" si="149"/>
        <v>0</v>
      </c>
      <c r="KAE78" s="1209">
        <f t="shared" si="149"/>
        <v>0</v>
      </c>
      <c r="KAF78" s="1209">
        <f t="shared" si="149"/>
        <v>0</v>
      </c>
      <c r="KAG78" s="1209">
        <f t="shared" si="149"/>
        <v>0</v>
      </c>
      <c r="KAH78" s="1209">
        <f t="shared" si="149"/>
        <v>0</v>
      </c>
      <c r="KAI78" s="1209">
        <f t="shared" si="149"/>
        <v>0</v>
      </c>
      <c r="KAJ78" s="1209">
        <f t="shared" si="149"/>
        <v>0</v>
      </c>
      <c r="KAK78" s="1209">
        <f t="shared" si="149"/>
        <v>0</v>
      </c>
      <c r="KAL78" s="1209">
        <f t="shared" si="149"/>
        <v>0</v>
      </c>
      <c r="KAM78" s="1209">
        <f t="shared" si="149"/>
        <v>0</v>
      </c>
      <c r="KAN78" s="1209">
        <f t="shared" si="149"/>
        <v>0</v>
      </c>
      <c r="KAO78" s="1209">
        <f t="shared" si="149"/>
        <v>0</v>
      </c>
      <c r="KAP78" s="1209">
        <f t="shared" si="149"/>
        <v>0</v>
      </c>
      <c r="KAQ78" s="1209">
        <f t="shared" si="149"/>
        <v>0</v>
      </c>
      <c r="KAR78" s="1209">
        <f t="shared" si="149"/>
        <v>0</v>
      </c>
      <c r="KAS78" s="1209">
        <f t="shared" si="149"/>
        <v>0</v>
      </c>
      <c r="KAT78" s="1209">
        <f t="shared" si="149"/>
        <v>0</v>
      </c>
      <c r="KAU78" s="1209">
        <f t="shared" si="149"/>
        <v>0</v>
      </c>
      <c r="KAV78" s="1209">
        <f t="shared" si="149"/>
        <v>0</v>
      </c>
      <c r="KAW78" s="1209">
        <f t="shared" si="149"/>
        <v>0</v>
      </c>
      <c r="KAX78" s="1209">
        <f t="shared" si="149"/>
        <v>0</v>
      </c>
      <c r="KAY78" s="1209">
        <f t="shared" si="149"/>
        <v>0</v>
      </c>
      <c r="KAZ78" s="1209">
        <f t="shared" si="149"/>
        <v>0</v>
      </c>
      <c r="KBA78" s="1209">
        <f t="shared" si="149"/>
        <v>0</v>
      </c>
      <c r="KBB78" s="1209">
        <f t="shared" si="149"/>
        <v>0</v>
      </c>
      <c r="KBC78" s="1209">
        <f t="shared" si="149"/>
        <v>0</v>
      </c>
      <c r="KBD78" s="1209">
        <f t="shared" ref="KBD78:KDO78" si="150">SUM(KBD76:KBD77)</f>
        <v>0</v>
      </c>
      <c r="KBE78" s="1209">
        <f t="shared" si="150"/>
        <v>0</v>
      </c>
      <c r="KBF78" s="1209">
        <f t="shared" si="150"/>
        <v>0</v>
      </c>
      <c r="KBG78" s="1209">
        <f t="shared" si="150"/>
        <v>0</v>
      </c>
      <c r="KBH78" s="1209">
        <f t="shared" si="150"/>
        <v>0</v>
      </c>
      <c r="KBI78" s="1209">
        <f t="shared" si="150"/>
        <v>0</v>
      </c>
      <c r="KBJ78" s="1209">
        <f t="shared" si="150"/>
        <v>0</v>
      </c>
      <c r="KBK78" s="1209">
        <f t="shared" si="150"/>
        <v>0</v>
      </c>
      <c r="KBL78" s="1209">
        <f t="shared" si="150"/>
        <v>0</v>
      </c>
      <c r="KBM78" s="1209">
        <f t="shared" si="150"/>
        <v>0</v>
      </c>
      <c r="KBN78" s="1209">
        <f t="shared" si="150"/>
        <v>0</v>
      </c>
      <c r="KBO78" s="1209">
        <f t="shared" si="150"/>
        <v>0</v>
      </c>
      <c r="KBP78" s="1209">
        <f t="shared" si="150"/>
        <v>0</v>
      </c>
      <c r="KBQ78" s="1209">
        <f t="shared" si="150"/>
        <v>0</v>
      </c>
      <c r="KBR78" s="1209">
        <f t="shared" si="150"/>
        <v>0</v>
      </c>
      <c r="KBS78" s="1209">
        <f t="shared" si="150"/>
        <v>0</v>
      </c>
      <c r="KBT78" s="1209">
        <f t="shared" si="150"/>
        <v>0</v>
      </c>
      <c r="KBU78" s="1209">
        <f t="shared" si="150"/>
        <v>0</v>
      </c>
      <c r="KBV78" s="1209">
        <f t="shared" si="150"/>
        <v>0</v>
      </c>
      <c r="KBW78" s="1209">
        <f t="shared" si="150"/>
        <v>0</v>
      </c>
      <c r="KBX78" s="1209">
        <f t="shared" si="150"/>
        <v>0</v>
      </c>
      <c r="KBY78" s="1209">
        <f t="shared" si="150"/>
        <v>0</v>
      </c>
      <c r="KBZ78" s="1209">
        <f t="shared" si="150"/>
        <v>0</v>
      </c>
      <c r="KCA78" s="1209">
        <f t="shared" si="150"/>
        <v>0</v>
      </c>
      <c r="KCB78" s="1209">
        <f t="shared" si="150"/>
        <v>0</v>
      </c>
      <c r="KCC78" s="1209">
        <f t="shared" si="150"/>
        <v>0</v>
      </c>
      <c r="KCD78" s="1209">
        <f t="shared" si="150"/>
        <v>0</v>
      </c>
      <c r="KCE78" s="1209">
        <f t="shared" si="150"/>
        <v>0</v>
      </c>
      <c r="KCF78" s="1209">
        <f t="shared" si="150"/>
        <v>0</v>
      </c>
      <c r="KCG78" s="1209">
        <f t="shared" si="150"/>
        <v>0</v>
      </c>
      <c r="KCH78" s="1209">
        <f t="shared" si="150"/>
        <v>0</v>
      </c>
      <c r="KCI78" s="1209">
        <f t="shared" si="150"/>
        <v>0</v>
      </c>
      <c r="KCJ78" s="1209">
        <f t="shared" si="150"/>
        <v>0</v>
      </c>
      <c r="KCK78" s="1209">
        <f t="shared" si="150"/>
        <v>0</v>
      </c>
      <c r="KCL78" s="1209">
        <f t="shared" si="150"/>
        <v>0</v>
      </c>
      <c r="KCM78" s="1209">
        <f t="shared" si="150"/>
        <v>0</v>
      </c>
      <c r="KCN78" s="1209">
        <f t="shared" si="150"/>
        <v>0</v>
      </c>
      <c r="KCO78" s="1209">
        <f t="shared" si="150"/>
        <v>0</v>
      </c>
      <c r="KCP78" s="1209">
        <f t="shared" si="150"/>
        <v>0</v>
      </c>
      <c r="KCQ78" s="1209">
        <f t="shared" si="150"/>
        <v>0</v>
      </c>
      <c r="KCR78" s="1209">
        <f t="shared" si="150"/>
        <v>0</v>
      </c>
      <c r="KCS78" s="1209">
        <f t="shared" si="150"/>
        <v>0</v>
      </c>
      <c r="KCT78" s="1209">
        <f t="shared" si="150"/>
        <v>0</v>
      </c>
      <c r="KCU78" s="1209">
        <f t="shared" si="150"/>
        <v>0</v>
      </c>
      <c r="KCV78" s="1209">
        <f t="shared" si="150"/>
        <v>0</v>
      </c>
      <c r="KCW78" s="1209">
        <f t="shared" si="150"/>
        <v>0</v>
      </c>
      <c r="KCX78" s="1209">
        <f t="shared" si="150"/>
        <v>0</v>
      </c>
      <c r="KCY78" s="1209">
        <f t="shared" si="150"/>
        <v>0</v>
      </c>
      <c r="KCZ78" s="1209">
        <f t="shared" si="150"/>
        <v>0</v>
      </c>
      <c r="KDA78" s="1209">
        <f t="shared" si="150"/>
        <v>0</v>
      </c>
      <c r="KDB78" s="1209">
        <f t="shared" si="150"/>
        <v>0</v>
      </c>
      <c r="KDC78" s="1209">
        <f t="shared" si="150"/>
        <v>0</v>
      </c>
      <c r="KDD78" s="1209">
        <f t="shared" si="150"/>
        <v>0</v>
      </c>
      <c r="KDE78" s="1209">
        <f t="shared" si="150"/>
        <v>0</v>
      </c>
      <c r="KDF78" s="1209">
        <f t="shared" si="150"/>
        <v>0</v>
      </c>
      <c r="KDG78" s="1209">
        <f t="shared" si="150"/>
        <v>0</v>
      </c>
      <c r="KDH78" s="1209">
        <f t="shared" si="150"/>
        <v>0</v>
      </c>
      <c r="KDI78" s="1209">
        <f t="shared" si="150"/>
        <v>0</v>
      </c>
      <c r="KDJ78" s="1209">
        <f t="shared" si="150"/>
        <v>0</v>
      </c>
      <c r="KDK78" s="1209">
        <f t="shared" si="150"/>
        <v>0</v>
      </c>
      <c r="KDL78" s="1209">
        <f t="shared" si="150"/>
        <v>0</v>
      </c>
      <c r="KDM78" s="1209">
        <f t="shared" si="150"/>
        <v>0</v>
      </c>
      <c r="KDN78" s="1209">
        <f t="shared" si="150"/>
        <v>0</v>
      </c>
      <c r="KDO78" s="1209">
        <f t="shared" si="150"/>
        <v>0</v>
      </c>
      <c r="KDP78" s="1209">
        <f t="shared" ref="KDP78:KGA78" si="151">SUM(KDP76:KDP77)</f>
        <v>0</v>
      </c>
      <c r="KDQ78" s="1209">
        <f t="shared" si="151"/>
        <v>0</v>
      </c>
      <c r="KDR78" s="1209">
        <f t="shared" si="151"/>
        <v>0</v>
      </c>
      <c r="KDS78" s="1209">
        <f t="shared" si="151"/>
        <v>0</v>
      </c>
      <c r="KDT78" s="1209">
        <f t="shared" si="151"/>
        <v>0</v>
      </c>
      <c r="KDU78" s="1209">
        <f t="shared" si="151"/>
        <v>0</v>
      </c>
      <c r="KDV78" s="1209">
        <f t="shared" si="151"/>
        <v>0</v>
      </c>
      <c r="KDW78" s="1209">
        <f t="shared" si="151"/>
        <v>0</v>
      </c>
      <c r="KDX78" s="1209">
        <f t="shared" si="151"/>
        <v>0</v>
      </c>
      <c r="KDY78" s="1209">
        <f t="shared" si="151"/>
        <v>0</v>
      </c>
      <c r="KDZ78" s="1209">
        <f t="shared" si="151"/>
        <v>0</v>
      </c>
      <c r="KEA78" s="1209">
        <f t="shared" si="151"/>
        <v>0</v>
      </c>
      <c r="KEB78" s="1209">
        <f t="shared" si="151"/>
        <v>0</v>
      </c>
      <c r="KEC78" s="1209">
        <f t="shared" si="151"/>
        <v>0</v>
      </c>
      <c r="KED78" s="1209">
        <f t="shared" si="151"/>
        <v>0</v>
      </c>
      <c r="KEE78" s="1209">
        <f t="shared" si="151"/>
        <v>0</v>
      </c>
      <c r="KEF78" s="1209">
        <f t="shared" si="151"/>
        <v>0</v>
      </c>
      <c r="KEG78" s="1209">
        <f t="shared" si="151"/>
        <v>0</v>
      </c>
      <c r="KEH78" s="1209">
        <f t="shared" si="151"/>
        <v>0</v>
      </c>
      <c r="KEI78" s="1209">
        <f t="shared" si="151"/>
        <v>0</v>
      </c>
      <c r="KEJ78" s="1209">
        <f t="shared" si="151"/>
        <v>0</v>
      </c>
      <c r="KEK78" s="1209">
        <f t="shared" si="151"/>
        <v>0</v>
      </c>
      <c r="KEL78" s="1209">
        <f t="shared" si="151"/>
        <v>0</v>
      </c>
      <c r="KEM78" s="1209">
        <f t="shared" si="151"/>
        <v>0</v>
      </c>
      <c r="KEN78" s="1209">
        <f t="shared" si="151"/>
        <v>0</v>
      </c>
      <c r="KEO78" s="1209">
        <f t="shared" si="151"/>
        <v>0</v>
      </c>
      <c r="KEP78" s="1209">
        <f t="shared" si="151"/>
        <v>0</v>
      </c>
      <c r="KEQ78" s="1209">
        <f t="shared" si="151"/>
        <v>0</v>
      </c>
      <c r="KER78" s="1209">
        <f t="shared" si="151"/>
        <v>0</v>
      </c>
      <c r="KES78" s="1209">
        <f t="shared" si="151"/>
        <v>0</v>
      </c>
      <c r="KET78" s="1209">
        <f t="shared" si="151"/>
        <v>0</v>
      </c>
      <c r="KEU78" s="1209">
        <f t="shared" si="151"/>
        <v>0</v>
      </c>
      <c r="KEV78" s="1209">
        <f t="shared" si="151"/>
        <v>0</v>
      </c>
      <c r="KEW78" s="1209">
        <f t="shared" si="151"/>
        <v>0</v>
      </c>
      <c r="KEX78" s="1209">
        <f t="shared" si="151"/>
        <v>0</v>
      </c>
      <c r="KEY78" s="1209">
        <f t="shared" si="151"/>
        <v>0</v>
      </c>
      <c r="KEZ78" s="1209">
        <f t="shared" si="151"/>
        <v>0</v>
      </c>
      <c r="KFA78" s="1209">
        <f t="shared" si="151"/>
        <v>0</v>
      </c>
      <c r="KFB78" s="1209">
        <f t="shared" si="151"/>
        <v>0</v>
      </c>
      <c r="KFC78" s="1209">
        <f t="shared" si="151"/>
        <v>0</v>
      </c>
      <c r="KFD78" s="1209">
        <f t="shared" si="151"/>
        <v>0</v>
      </c>
      <c r="KFE78" s="1209">
        <f t="shared" si="151"/>
        <v>0</v>
      </c>
      <c r="KFF78" s="1209">
        <f t="shared" si="151"/>
        <v>0</v>
      </c>
      <c r="KFG78" s="1209">
        <f t="shared" si="151"/>
        <v>0</v>
      </c>
      <c r="KFH78" s="1209">
        <f t="shared" si="151"/>
        <v>0</v>
      </c>
      <c r="KFI78" s="1209">
        <f t="shared" si="151"/>
        <v>0</v>
      </c>
      <c r="KFJ78" s="1209">
        <f t="shared" si="151"/>
        <v>0</v>
      </c>
      <c r="KFK78" s="1209">
        <f t="shared" si="151"/>
        <v>0</v>
      </c>
      <c r="KFL78" s="1209">
        <f t="shared" si="151"/>
        <v>0</v>
      </c>
      <c r="KFM78" s="1209">
        <f t="shared" si="151"/>
        <v>0</v>
      </c>
      <c r="KFN78" s="1209">
        <f t="shared" si="151"/>
        <v>0</v>
      </c>
      <c r="KFO78" s="1209">
        <f t="shared" si="151"/>
        <v>0</v>
      </c>
      <c r="KFP78" s="1209">
        <f t="shared" si="151"/>
        <v>0</v>
      </c>
      <c r="KFQ78" s="1209">
        <f t="shared" si="151"/>
        <v>0</v>
      </c>
      <c r="KFR78" s="1209">
        <f t="shared" si="151"/>
        <v>0</v>
      </c>
      <c r="KFS78" s="1209">
        <f t="shared" si="151"/>
        <v>0</v>
      </c>
      <c r="KFT78" s="1209">
        <f t="shared" si="151"/>
        <v>0</v>
      </c>
      <c r="KFU78" s="1209">
        <f t="shared" si="151"/>
        <v>0</v>
      </c>
      <c r="KFV78" s="1209">
        <f t="shared" si="151"/>
        <v>0</v>
      </c>
      <c r="KFW78" s="1209">
        <f t="shared" si="151"/>
        <v>0</v>
      </c>
      <c r="KFX78" s="1209">
        <f t="shared" si="151"/>
        <v>0</v>
      </c>
      <c r="KFY78" s="1209">
        <f t="shared" si="151"/>
        <v>0</v>
      </c>
      <c r="KFZ78" s="1209">
        <f t="shared" si="151"/>
        <v>0</v>
      </c>
      <c r="KGA78" s="1209">
        <f t="shared" si="151"/>
        <v>0</v>
      </c>
      <c r="KGB78" s="1209">
        <f t="shared" ref="KGB78:KIM78" si="152">SUM(KGB76:KGB77)</f>
        <v>0</v>
      </c>
      <c r="KGC78" s="1209">
        <f t="shared" si="152"/>
        <v>0</v>
      </c>
      <c r="KGD78" s="1209">
        <f t="shared" si="152"/>
        <v>0</v>
      </c>
      <c r="KGE78" s="1209">
        <f t="shared" si="152"/>
        <v>0</v>
      </c>
      <c r="KGF78" s="1209">
        <f t="shared" si="152"/>
        <v>0</v>
      </c>
      <c r="KGG78" s="1209">
        <f t="shared" si="152"/>
        <v>0</v>
      </c>
      <c r="KGH78" s="1209">
        <f t="shared" si="152"/>
        <v>0</v>
      </c>
      <c r="KGI78" s="1209">
        <f t="shared" si="152"/>
        <v>0</v>
      </c>
      <c r="KGJ78" s="1209">
        <f t="shared" si="152"/>
        <v>0</v>
      </c>
      <c r="KGK78" s="1209">
        <f t="shared" si="152"/>
        <v>0</v>
      </c>
      <c r="KGL78" s="1209">
        <f t="shared" si="152"/>
        <v>0</v>
      </c>
      <c r="KGM78" s="1209">
        <f t="shared" si="152"/>
        <v>0</v>
      </c>
      <c r="KGN78" s="1209">
        <f t="shared" si="152"/>
        <v>0</v>
      </c>
      <c r="KGO78" s="1209">
        <f t="shared" si="152"/>
        <v>0</v>
      </c>
      <c r="KGP78" s="1209">
        <f t="shared" si="152"/>
        <v>0</v>
      </c>
      <c r="KGQ78" s="1209">
        <f t="shared" si="152"/>
        <v>0</v>
      </c>
      <c r="KGR78" s="1209">
        <f t="shared" si="152"/>
        <v>0</v>
      </c>
      <c r="KGS78" s="1209">
        <f t="shared" si="152"/>
        <v>0</v>
      </c>
      <c r="KGT78" s="1209">
        <f t="shared" si="152"/>
        <v>0</v>
      </c>
      <c r="KGU78" s="1209">
        <f t="shared" si="152"/>
        <v>0</v>
      </c>
      <c r="KGV78" s="1209">
        <f t="shared" si="152"/>
        <v>0</v>
      </c>
      <c r="KGW78" s="1209">
        <f t="shared" si="152"/>
        <v>0</v>
      </c>
      <c r="KGX78" s="1209">
        <f t="shared" si="152"/>
        <v>0</v>
      </c>
      <c r="KGY78" s="1209">
        <f t="shared" si="152"/>
        <v>0</v>
      </c>
      <c r="KGZ78" s="1209">
        <f t="shared" si="152"/>
        <v>0</v>
      </c>
      <c r="KHA78" s="1209">
        <f t="shared" si="152"/>
        <v>0</v>
      </c>
      <c r="KHB78" s="1209">
        <f t="shared" si="152"/>
        <v>0</v>
      </c>
      <c r="KHC78" s="1209">
        <f t="shared" si="152"/>
        <v>0</v>
      </c>
      <c r="KHD78" s="1209">
        <f t="shared" si="152"/>
        <v>0</v>
      </c>
      <c r="KHE78" s="1209">
        <f t="shared" si="152"/>
        <v>0</v>
      </c>
      <c r="KHF78" s="1209">
        <f t="shared" si="152"/>
        <v>0</v>
      </c>
      <c r="KHG78" s="1209">
        <f t="shared" si="152"/>
        <v>0</v>
      </c>
      <c r="KHH78" s="1209">
        <f t="shared" si="152"/>
        <v>0</v>
      </c>
      <c r="KHI78" s="1209">
        <f t="shared" si="152"/>
        <v>0</v>
      </c>
      <c r="KHJ78" s="1209">
        <f t="shared" si="152"/>
        <v>0</v>
      </c>
      <c r="KHK78" s="1209">
        <f t="shared" si="152"/>
        <v>0</v>
      </c>
      <c r="KHL78" s="1209">
        <f t="shared" si="152"/>
        <v>0</v>
      </c>
      <c r="KHM78" s="1209">
        <f t="shared" si="152"/>
        <v>0</v>
      </c>
      <c r="KHN78" s="1209">
        <f t="shared" si="152"/>
        <v>0</v>
      </c>
      <c r="KHO78" s="1209">
        <f t="shared" si="152"/>
        <v>0</v>
      </c>
      <c r="KHP78" s="1209">
        <f t="shared" si="152"/>
        <v>0</v>
      </c>
      <c r="KHQ78" s="1209">
        <f t="shared" si="152"/>
        <v>0</v>
      </c>
      <c r="KHR78" s="1209">
        <f t="shared" si="152"/>
        <v>0</v>
      </c>
      <c r="KHS78" s="1209">
        <f t="shared" si="152"/>
        <v>0</v>
      </c>
      <c r="KHT78" s="1209">
        <f t="shared" si="152"/>
        <v>0</v>
      </c>
      <c r="KHU78" s="1209">
        <f t="shared" si="152"/>
        <v>0</v>
      </c>
      <c r="KHV78" s="1209">
        <f t="shared" si="152"/>
        <v>0</v>
      </c>
      <c r="KHW78" s="1209">
        <f t="shared" si="152"/>
        <v>0</v>
      </c>
      <c r="KHX78" s="1209">
        <f t="shared" si="152"/>
        <v>0</v>
      </c>
      <c r="KHY78" s="1209">
        <f t="shared" si="152"/>
        <v>0</v>
      </c>
      <c r="KHZ78" s="1209">
        <f t="shared" si="152"/>
        <v>0</v>
      </c>
      <c r="KIA78" s="1209">
        <f t="shared" si="152"/>
        <v>0</v>
      </c>
      <c r="KIB78" s="1209">
        <f t="shared" si="152"/>
        <v>0</v>
      </c>
      <c r="KIC78" s="1209">
        <f t="shared" si="152"/>
        <v>0</v>
      </c>
      <c r="KID78" s="1209">
        <f t="shared" si="152"/>
        <v>0</v>
      </c>
      <c r="KIE78" s="1209">
        <f t="shared" si="152"/>
        <v>0</v>
      </c>
      <c r="KIF78" s="1209">
        <f t="shared" si="152"/>
        <v>0</v>
      </c>
      <c r="KIG78" s="1209">
        <f t="shared" si="152"/>
        <v>0</v>
      </c>
      <c r="KIH78" s="1209">
        <f t="shared" si="152"/>
        <v>0</v>
      </c>
      <c r="KII78" s="1209">
        <f t="shared" si="152"/>
        <v>0</v>
      </c>
      <c r="KIJ78" s="1209">
        <f t="shared" si="152"/>
        <v>0</v>
      </c>
      <c r="KIK78" s="1209">
        <f t="shared" si="152"/>
        <v>0</v>
      </c>
      <c r="KIL78" s="1209">
        <f t="shared" si="152"/>
        <v>0</v>
      </c>
      <c r="KIM78" s="1209">
        <f t="shared" si="152"/>
        <v>0</v>
      </c>
      <c r="KIN78" s="1209">
        <f t="shared" ref="KIN78:KKY78" si="153">SUM(KIN76:KIN77)</f>
        <v>0</v>
      </c>
      <c r="KIO78" s="1209">
        <f t="shared" si="153"/>
        <v>0</v>
      </c>
      <c r="KIP78" s="1209">
        <f t="shared" si="153"/>
        <v>0</v>
      </c>
      <c r="KIQ78" s="1209">
        <f t="shared" si="153"/>
        <v>0</v>
      </c>
      <c r="KIR78" s="1209">
        <f t="shared" si="153"/>
        <v>0</v>
      </c>
      <c r="KIS78" s="1209">
        <f t="shared" si="153"/>
        <v>0</v>
      </c>
      <c r="KIT78" s="1209">
        <f t="shared" si="153"/>
        <v>0</v>
      </c>
      <c r="KIU78" s="1209">
        <f t="shared" si="153"/>
        <v>0</v>
      </c>
      <c r="KIV78" s="1209">
        <f t="shared" si="153"/>
        <v>0</v>
      </c>
      <c r="KIW78" s="1209">
        <f t="shared" si="153"/>
        <v>0</v>
      </c>
      <c r="KIX78" s="1209">
        <f t="shared" si="153"/>
        <v>0</v>
      </c>
      <c r="KIY78" s="1209">
        <f t="shared" si="153"/>
        <v>0</v>
      </c>
      <c r="KIZ78" s="1209">
        <f t="shared" si="153"/>
        <v>0</v>
      </c>
      <c r="KJA78" s="1209">
        <f t="shared" si="153"/>
        <v>0</v>
      </c>
      <c r="KJB78" s="1209">
        <f t="shared" si="153"/>
        <v>0</v>
      </c>
      <c r="KJC78" s="1209">
        <f t="shared" si="153"/>
        <v>0</v>
      </c>
      <c r="KJD78" s="1209">
        <f t="shared" si="153"/>
        <v>0</v>
      </c>
      <c r="KJE78" s="1209">
        <f t="shared" si="153"/>
        <v>0</v>
      </c>
      <c r="KJF78" s="1209">
        <f t="shared" si="153"/>
        <v>0</v>
      </c>
      <c r="KJG78" s="1209">
        <f t="shared" si="153"/>
        <v>0</v>
      </c>
      <c r="KJH78" s="1209">
        <f t="shared" si="153"/>
        <v>0</v>
      </c>
      <c r="KJI78" s="1209">
        <f t="shared" si="153"/>
        <v>0</v>
      </c>
      <c r="KJJ78" s="1209">
        <f t="shared" si="153"/>
        <v>0</v>
      </c>
      <c r="KJK78" s="1209">
        <f t="shared" si="153"/>
        <v>0</v>
      </c>
      <c r="KJL78" s="1209">
        <f t="shared" si="153"/>
        <v>0</v>
      </c>
      <c r="KJM78" s="1209">
        <f t="shared" si="153"/>
        <v>0</v>
      </c>
      <c r="KJN78" s="1209">
        <f t="shared" si="153"/>
        <v>0</v>
      </c>
      <c r="KJO78" s="1209">
        <f t="shared" si="153"/>
        <v>0</v>
      </c>
      <c r="KJP78" s="1209">
        <f t="shared" si="153"/>
        <v>0</v>
      </c>
      <c r="KJQ78" s="1209">
        <f t="shared" si="153"/>
        <v>0</v>
      </c>
      <c r="KJR78" s="1209">
        <f t="shared" si="153"/>
        <v>0</v>
      </c>
      <c r="KJS78" s="1209">
        <f t="shared" si="153"/>
        <v>0</v>
      </c>
      <c r="KJT78" s="1209">
        <f t="shared" si="153"/>
        <v>0</v>
      </c>
      <c r="KJU78" s="1209">
        <f t="shared" si="153"/>
        <v>0</v>
      </c>
      <c r="KJV78" s="1209">
        <f t="shared" si="153"/>
        <v>0</v>
      </c>
      <c r="KJW78" s="1209">
        <f t="shared" si="153"/>
        <v>0</v>
      </c>
      <c r="KJX78" s="1209">
        <f t="shared" si="153"/>
        <v>0</v>
      </c>
      <c r="KJY78" s="1209">
        <f t="shared" si="153"/>
        <v>0</v>
      </c>
      <c r="KJZ78" s="1209">
        <f t="shared" si="153"/>
        <v>0</v>
      </c>
      <c r="KKA78" s="1209">
        <f t="shared" si="153"/>
        <v>0</v>
      </c>
      <c r="KKB78" s="1209">
        <f t="shared" si="153"/>
        <v>0</v>
      </c>
      <c r="KKC78" s="1209">
        <f t="shared" si="153"/>
        <v>0</v>
      </c>
      <c r="KKD78" s="1209">
        <f t="shared" si="153"/>
        <v>0</v>
      </c>
      <c r="KKE78" s="1209">
        <f t="shared" si="153"/>
        <v>0</v>
      </c>
      <c r="KKF78" s="1209">
        <f t="shared" si="153"/>
        <v>0</v>
      </c>
      <c r="KKG78" s="1209">
        <f t="shared" si="153"/>
        <v>0</v>
      </c>
      <c r="KKH78" s="1209">
        <f t="shared" si="153"/>
        <v>0</v>
      </c>
      <c r="KKI78" s="1209">
        <f t="shared" si="153"/>
        <v>0</v>
      </c>
      <c r="KKJ78" s="1209">
        <f t="shared" si="153"/>
        <v>0</v>
      </c>
      <c r="KKK78" s="1209">
        <f t="shared" si="153"/>
        <v>0</v>
      </c>
      <c r="KKL78" s="1209">
        <f t="shared" si="153"/>
        <v>0</v>
      </c>
      <c r="KKM78" s="1209">
        <f t="shared" si="153"/>
        <v>0</v>
      </c>
      <c r="KKN78" s="1209">
        <f t="shared" si="153"/>
        <v>0</v>
      </c>
      <c r="KKO78" s="1209">
        <f t="shared" si="153"/>
        <v>0</v>
      </c>
      <c r="KKP78" s="1209">
        <f t="shared" si="153"/>
        <v>0</v>
      </c>
      <c r="KKQ78" s="1209">
        <f t="shared" si="153"/>
        <v>0</v>
      </c>
      <c r="KKR78" s="1209">
        <f t="shared" si="153"/>
        <v>0</v>
      </c>
      <c r="KKS78" s="1209">
        <f t="shared" si="153"/>
        <v>0</v>
      </c>
      <c r="KKT78" s="1209">
        <f t="shared" si="153"/>
        <v>0</v>
      </c>
      <c r="KKU78" s="1209">
        <f t="shared" si="153"/>
        <v>0</v>
      </c>
      <c r="KKV78" s="1209">
        <f t="shared" si="153"/>
        <v>0</v>
      </c>
      <c r="KKW78" s="1209">
        <f t="shared" si="153"/>
        <v>0</v>
      </c>
      <c r="KKX78" s="1209">
        <f t="shared" si="153"/>
        <v>0</v>
      </c>
      <c r="KKY78" s="1209">
        <f t="shared" si="153"/>
        <v>0</v>
      </c>
      <c r="KKZ78" s="1209">
        <f t="shared" ref="KKZ78:KNK78" si="154">SUM(KKZ76:KKZ77)</f>
        <v>0</v>
      </c>
      <c r="KLA78" s="1209">
        <f t="shared" si="154"/>
        <v>0</v>
      </c>
      <c r="KLB78" s="1209">
        <f t="shared" si="154"/>
        <v>0</v>
      </c>
      <c r="KLC78" s="1209">
        <f t="shared" si="154"/>
        <v>0</v>
      </c>
      <c r="KLD78" s="1209">
        <f t="shared" si="154"/>
        <v>0</v>
      </c>
      <c r="KLE78" s="1209">
        <f t="shared" si="154"/>
        <v>0</v>
      </c>
      <c r="KLF78" s="1209">
        <f t="shared" si="154"/>
        <v>0</v>
      </c>
      <c r="KLG78" s="1209">
        <f t="shared" si="154"/>
        <v>0</v>
      </c>
      <c r="KLH78" s="1209">
        <f t="shared" si="154"/>
        <v>0</v>
      </c>
      <c r="KLI78" s="1209">
        <f t="shared" si="154"/>
        <v>0</v>
      </c>
      <c r="KLJ78" s="1209">
        <f t="shared" si="154"/>
        <v>0</v>
      </c>
      <c r="KLK78" s="1209">
        <f t="shared" si="154"/>
        <v>0</v>
      </c>
      <c r="KLL78" s="1209">
        <f t="shared" si="154"/>
        <v>0</v>
      </c>
      <c r="KLM78" s="1209">
        <f t="shared" si="154"/>
        <v>0</v>
      </c>
      <c r="KLN78" s="1209">
        <f t="shared" si="154"/>
        <v>0</v>
      </c>
      <c r="KLO78" s="1209">
        <f t="shared" si="154"/>
        <v>0</v>
      </c>
      <c r="KLP78" s="1209">
        <f t="shared" si="154"/>
        <v>0</v>
      </c>
      <c r="KLQ78" s="1209">
        <f t="shared" si="154"/>
        <v>0</v>
      </c>
      <c r="KLR78" s="1209">
        <f t="shared" si="154"/>
        <v>0</v>
      </c>
      <c r="KLS78" s="1209">
        <f t="shared" si="154"/>
        <v>0</v>
      </c>
      <c r="KLT78" s="1209">
        <f t="shared" si="154"/>
        <v>0</v>
      </c>
      <c r="KLU78" s="1209">
        <f t="shared" si="154"/>
        <v>0</v>
      </c>
      <c r="KLV78" s="1209">
        <f t="shared" si="154"/>
        <v>0</v>
      </c>
      <c r="KLW78" s="1209">
        <f t="shared" si="154"/>
        <v>0</v>
      </c>
      <c r="KLX78" s="1209">
        <f t="shared" si="154"/>
        <v>0</v>
      </c>
      <c r="KLY78" s="1209">
        <f t="shared" si="154"/>
        <v>0</v>
      </c>
      <c r="KLZ78" s="1209">
        <f t="shared" si="154"/>
        <v>0</v>
      </c>
      <c r="KMA78" s="1209">
        <f t="shared" si="154"/>
        <v>0</v>
      </c>
      <c r="KMB78" s="1209">
        <f t="shared" si="154"/>
        <v>0</v>
      </c>
      <c r="KMC78" s="1209">
        <f t="shared" si="154"/>
        <v>0</v>
      </c>
      <c r="KMD78" s="1209">
        <f t="shared" si="154"/>
        <v>0</v>
      </c>
      <c r="KME78" s="1209">
        <f t="shared" si="154"/>
        <v>0</v>
      </c>
      <c r="KMF78" s="1209">
        <f t="shared" si="154"/>
        <v>0</v>
      </c>
      <c r="KMG78" s="1209">
        <f t="shared" si="154"/>
        <v>0</v>
      </c>
      <c r="KMH78" s="1209">
        <f t="shared" si="154"/>
        <v>0</v>
      </c>
      <c r="KMI78" s="1209">
        <f t="shared" si="154"/>
        <v>0</v>
      </c>
      <c r="KMJ78" s="1209">
        <f t="shared" si="154"/>
        <v>0</v>
      </c>
      <c r="KMK78" s="1209">
        <f t="shared" si="154"/>
        <v>0</v>
      </c>
      <c r="KML78" s="1209">
        <f t="shared" si="154"/>
        <v>0</v>
      </c>
      <c r="KMM78" s="1209">
        <f t="shared" si="154"/>
        <v>0</v>
      </c>
      <c r="KMN78" s="1209">
        <f t="shared" si="154"/>
        <v>0</v>
      </c>
      <c r="KMO78" s="1209">
        <f t="shared" si="154"/>
        <v>0</v>
      </c>
      <c r="KMP78" s="1209">
        <f t="shared" si="154"/>
        <v>0</v>
      </c>
      <c r="KMQ78" s="1209">
        <f t="shared" si="154"/>
        <v>0</v>
      </c>
      <c r="KMR78" s="1209">
        <f t="shared" si="154"/>
        <v>0</v>
      </c>
      <c r="KMS78" s="1209">
        <f t="shared" si="154"/>
        <v>0</v>
      </c>
      <c r="KMT78" s="1209">
        <f t="shared" si="154"/>
        <v>0</v>
      </c>
      <c r="KMU78" s="1209">
        <f t="shared" si="154"/>
        <v>0</v>
      </c>
      <c r="KMV78" s="1209">
        <f t="shared" si="154"/>
        <v>0</v>
      </c>
      <c r="KMW78" s="1209">
        <f t="shared" si="154"/>
        <v>0</v>
      </c>
      <c r="KMX78" s="1209">
        <f t="shared" si="154"/>
        <v>0</v>
      </c>
      <c r="KMY78" s="1209">
        <f t="shared" si="154"/>
        <v>0</v>
      </c>
      <c r="KMZ78" s="1209">
        <f t="shared" si="154"/>
        <v>0</v>
      </c>
      <c r="KNA78" s="1209">
        <f t="shared" si="154"/>
        <v>0</v>
      </c>
      <c r="KNB78" s="1209">
        <f t="shared" si="154"/>
        <v>0</v>
      </c>
      <c r="KNC78" s="1209">
        <f t="shared" si="154"/>
        <v>0</v>
      </c>
      <c r="KND78" s="1209">
        <f t="shared" si="154"/>
        <v>0</v>
      </c>
      <c r="KNE78" s="1209">
        <f t="shared" si="154"/>
        <v>0</v>
      </c>
      <c r="KNF78" s="1209">
        <f t="shared" si="154"/>
        <v>0</v>
      </c>
      <c r="KNG78" s="1209">
        <f t="shared" si="154"/>
        <v>0</v>
      </c>
      <c r="KNH78" s="1209">
        <f t="shared" si="154"/>
        <v>0</v>
      </c>
      <c r="KNI78" s="1209">
        <f t="shared" si="154"/>
        <v>0</v>
      </c>
      <c r="KNJ78" s="1209">
        <f t="shared" si="154"/>
        <v>0</v>
      </c>
      <c r="KNK78" s="1209">
        <f t="shared" si="154"/>
        <v>0</v>
      </c>
      <c r="KNL78" s="1209">
        <f t="shared" ref="KNL78:KPW78" si="155">SUM(KNL76:KNL77)</f>
        <v>0</v>
      </c>
      <c r="KNM78" s="1209">
        <f t="shared" si="155"/>
        <v>0</v>
      </c>
      <c r="KNN78" s="1209">
        <f t="shared" si="155"/>
        <v>0</v>
      </c>
      <c r="KNO78" s="1209">
        <f t="shared" si="155"/>
        <v>0</v>
      </c>
      <c r="KNP78" s="1209">
        <f t="shared" si="155"/>
        <v>0</v>
      </c>
      <c r="KNQ78" s="1209">
        <f t="shared" si="155"/>
        <v>0</v>
      </c>
      <c r="KNR78" s="1209">
        <f t="shared" si="155"/>
        <v>0</v>
      </c>
      <c r="KNS78" s="1209">
        <f t="shared" si="155"/>
        <v>0</v>
      </c>
      <c r="KNT78" s="1209">
        <f t="shared" si="155"/>
        <v>0</v>
      </c>
      <c r="KNU78" s="1209">
        <f t="shared" si="155"/>
        <v>0</v>
      </c>
      <c r="KNV78" s="1209">
        <f t="shared" si="155"/>
        <v>0</v>
      </c>
      <c r="KNW78" s="1209">
        <f t="shared" si="155"/>
        <v>0</v>
      </c>
      <c r="KNX78" s="1209">
        <f t="shared" si="155"/>
        <v>0</v>
      </c>
      <c r="KNY78" s="1209">
        <f t="shared" si="155"/>
        <v>0</v>
      </c>
      <c r="KNZ78" s="1209">
        <f t="shared" si="155"/>
        <v>0</v>
      </c>
      <c r="KOA78" s="1209">
        <f t="shared" si="155"/>
        <v>0</v>
      </c>
      <c r="KOB78" s="1209">
        <f t="shared" si="155"/>
        <v>0</v>
      </c>
      <c r="KOC78" s="1209">
        <f t="shared" si="155"/>
        <v>0</v>
      </c>
      <c r="KOD78" s="1209">
        <f t="shared" si="155"/>
        <v>0</v>
      </c>
      <c r="KOE78" s="1209">
        <f t="shared" si="155"/>
        <v>0</v>
      </c>
      <c r="KOF78" s="1209">
        <f t="shared" si="155"/>
        <v>0</v>
      </c>
      <c r="KOG78" s="1209">
        <f t="shared" si="155"/>
        <v>0</v>
      </c>
      <c r="KOH78" s="1209">
        <f t="shared" si="155"/>
        <v>0</v>
      </c>
      <c r="KOI78" s="1209">
        <f t="shared" si="155"/>
        <v>0</v>
      </c>
      <c r="KOJ78" s="1209">
        <f t="shared" si="155"/>
        <v>0</v>
      </c>
      <c r="KOK78" s="1209">
        <f t="shared" si="155"/>
        <v>0</v>
      </c>
      <c r="KOL78" s="1209">
        <f t="shared" si="155"/>
        <v>0</v>
      </c>
      <c r="KOM78" s="1209">
        <f t="shared" si="155"/>
        <v>0</v>
      </c>
      <c r="KON78" s="1209">
        <f t="shared" si="155"/>
        <v>0</v>
      </c>
      <c r="KOO78" s="1209">
        <f t="shared" si="155"/>
        <v>0</v>
      </c>
      <c r="KOP78" s="1209">
        <f t="shared" si="155"/>
        <v>0</v>
      </c>
      <c r="KOQ78" s="1209">
        <f t="shared" si="155"/>
        <v>0</v>
      </c>
      <c r="KOR78" s="1209">
        <f t="shared" si="155"/>
        <v>0</v>
      </c>
      <c r="KOS78" s="1209">
        <f t="shared" si="155"/>
        <v>0</v>
      </c>
      <c r="KOT78" s="1209">
        <f t="shared" si="155"/>
        <v>0</v>
      </c>
      <c r="KOU78" s="1209">
        <f t="shared" si="155"/>
        <v>0</v>
      </c>
      <c r="KOV78" s="1209">
        <f t="shared" si="155"/>
        <v>0</v>
      </c>
      <c r="KOW78" s="1209">
        <f t="shared" si="155"/>
        <v>0</v>
      </c>
      <c r="KOX78" s="1209">
        <f t="shared" si="155"/>
        <v>0</v>
      </c>
      <c r="KOY78" s="1209">
        <f t="shared" si="155"/>
        <v>0</v>
      </c>
      <c r="KOZ78" s="1209">
        <f t="shared" si="155"/>
        <v>0</v>
      </c>
      <c r="KPA78" s="1209">
        <f t="shared" si="155"/>
        <v>0</v>
      </c>
      <c r="KPB78" s="1209">
        <f t="shared" si="155"/>
        <v>0</v>
      </c>
      <c r="KPC78" s="1209">
        <f t="shared" si="155"/>
        <v>0</v>
      </c>
      <c r="KPD78" s="1209">
        <f t="shared" si="155"/>
        <v>0</v>
      </c>
      <c r="KPE78" s="1209">
        <f t="shared" si="155"/>
        <v>0</v>
      </c>
      <c r="KPF78" s="1209">
        <f t="shared" si="155"/>
        <v>0</v>
      </c>
      <c r="KPG78" s="1209">
        <f t="shared" si="155"/>
        <v>0</v>
      </c>
      <c r="KPH78" s="1209">
        <f t="shared" si="155"/>
        <v>0</v>
      </c>
      <c r="KPI78" s="1209">
        <f t="shared" si="155"/>
        <v>0</v>
      </c>
      <c r="KPJ78" s="1209">
        <f t="shared" si="155"/>
        <v>0</v>
      </c>
      <c r="KPK78" s="1209">
        <f t="shared" si="155"/>
        <v>0</v>
      </c>
      <c r="KPL78" s="1209">
        <f t="shared" si="155"/>
        <v>0</v>
      </c>
      <c r="KPM78" s="1209">
        <f t="shared" si="155"/>
        <v>0</v>
      </c>
      <c r="KPN78" s="1209">
        <f t="shared" si="155"/>
        <v>0</v>
      </c>
      <c r="KPO78" s="1209">
        <f t="shared" si="155"/>
        <v>0</v>
      </c>
      <c r="KPP78" s="1209">
        <f t="shared" si="155"/>
        <v>0</v>
      </c>
      <c r="KPQ78" s="1209">
        <f t="shared" si="155"/>
        <v>0</v>
      </c>
      <c r="KPR78" s="1209">
        <f t="shared" si="155"/>
        <v>0</v>
      </c>
      <c r="KPS78" s="1209">
        <f t="shared" si="155"/>
        <v>0</v>
      </c>
      <c r="KPT78" s="1209">
        <f t="shared" si="155"/>
        <v>0</v>
      </c>
      <c r="KPU78" s="1209">
        <f t="shared" si="155"/>
        <v>0</v>
      </c>
      <c r="KPV78" s="1209">
        <f t="shared" si="155"/>
        <v>0</v>
      </c>
      <c r="KPW78" s="1209">
        <f t="shared" si="155"/>
        <v>0</v>
      </c>
      <c r="KPX78" s="1209">
        <f t="shared" ref="KPX78:KSI78" si="156">SUM(KPX76:KPX77)</f>
        <v>0</v>
      </c>
      <c r="KPY78" s="1209">
        <f t="shared" si="156"/>
        <v>0</v>
      </c>
      <c r="KPZ78" s="1209">
        <f t="shared" si="156"/>
        <v>0</v>
      </c>
      <c r="KQA78" s="1209">
        <f t="shared" si="156"/>
        <v>0</v>
      </c>
      <c r="KQB78" s="1209">
        <f t="shared" si="156"/>
        <v>0</v>
      </c>
      <c r="KQC78" s="1209">
        <f t="shared" si="156"/>
        <v>0</v>
      </c>
      <c r="KQD78" s="1209">
        <f t="shared" si="156"/>
        <v>0</v>
      </c>
      <c r="KQE78" s="1209">
        <f t="shared" si="156"/>
        <v>0</v>
      </c>
      <c r="KQF78" s="1209">
        <f t="shared" si="156"/>
        <v>0</v>
      </c>
      <c r="KQG78" s="1209">
        <f t="shared" si="156"/>
        <v>0</v>
      </c>
      <c r="KQH78" s="1209">
        <f t="shared" si="156"/>
        <v>0</v>
      </c>
      <c r="KQI78" s="1209">
        <f t="shared" si="156"/>
        <v>0</v>
      </c>
      <c r="KQJ78" s="1209">
        <f t="shared" si="156"/>
        <v>0</v>
      </c>
      <c r="KQK78" s="1209">
        <f t="shared" si="156"/>
        <v>0</v>
      </c>
      <c r="KQL78" s="1209">
        <f t="shared" si="156"/>
        <v>0</v>
      </c>
      <c r="KQM78" s="1209">
        <f t="shared" si="156"/>
        <v>0</v>
      </c>
      <c r="KQN78" s="1209">
        <f t="shared" si="156"/>
        <v>0</v>
      </c>
      <c r="KQO78" s="1209">
        <f t="shared" si="156"/>
        <v>0</v>
      </c>
      <c r="KQP78" s="1209">
        <f t="shared" si="156"/>
        <v>0</v>
      </c>
      <c r="KQQ78" s="1209">
        <f t="shared" si="156"/>
        <v>0</v>
      </c>
      <c r="KQR78" s="1209">
        <f t="shared" si="156"/>
        <v>0</v>
      </c>
      <c r="KQS78" s="1209">
        <f t="shared" si="156"/>
        <v>0</v>
      </c>
      <c r="KQT78" s="1209">
        <f t="shared" si="156"/>
        <v>0</v>
      </c>
      <c r="KQU78" s="1209">
        <f t="shared" si="156"/>
        <v>0</v>
      </c>
      <c r="KQV78" s="1209">
        <f t="shared" si="156"/>
        <v>0</v>
      </c>
      <c r="KQW78" s="1209">
        <f t="shared" si="156"/>
        <v>0</v>
      </c>
      <c r="KQX78" s="1209">
        <f t="shared" si="156"/>
        <v>0</v>
      </c>
      <c r="KQY78" s="1209">
        <f t="shared" si="156"/>
        <v>0</v>
      </c>
      <c r="KQZ78" s="1209">
        <f t="shared" si="156"/>
        <v>0</v>
      </c>
      <c r="KRA78" s="1209">
        <f t="shared" si="156"/>
        <v>0</v>
      </c>
      <c r="KRB78" s="1209">
        <f t="shared" si="156"/>
        <v>0</v>
      </c>
      <c r="KRC78" s="1209">
        <f t="shared" si="156"/>
        <v>0</v>
      </c>
      <c r="KRD78" s="1209">
        <f t="shared" si="156"/>
        <v>0</v>
      </c>
      <c r="KRE78" s="1209">
        <f t="shared" si="156"/>
        <v>0</v>
      </c>
      <c r="KRF78" s="1209">
        <f t="shared" si="156"/>
        <v>0</v>
      </c>
      <c r="KRG78" s="1209">
        <f t="shared" si="156"/>
        <v>0</v>
      </c>
      <c r="KRH78" s="1209">
        <f t="shared" si="156"/>
        <v>0</v>
      </c>
      <c r="KRI78" s="1209">
        <f t="shared" si="156"/>
        <v>0</v>
      </c>
      <c r="KRJ78" s="1209">
        <f t="shared" si="156"/>
        <v>0</v>
      </c>
      <c r="KRK78" s="1209">
        <f t="shared" si="156"/>
        <v>0</v>
      </c>
      <c r="KRL78" s="1209">
        <f t="shared" si="156"/>
        <v>0</v>
      </c>
      <c r="KRM78" s="1209">
        <f t="shared" si="156"/>
        <v>0</v>
      </c>
      <c r="KRN78" s="1209">
        <f t="shared" si="156"/>
        <v>0</v>
      </c>
      <c r="KRO78" s="1209">
        <f t="shared" si="156"/>
        <v>0</v>
      </c>
      <c r="KRP78" s="1209">
        <f t="shared" si="156"/>
        <v>0</v>
      </c>
      <c r="KRQ78" s="1209">
        <f t="shared" si="156"/>
        <v>0</v>
      </c>
      <c r="KRR78" s="1209">
        <f t="shared" si="156"/>
        <v>0</v>
      </c>
      <c r="KRS78" s="1209">
        <f t="shared" si="156"/>
        <v>0</v>
      </c>
      <c r="KRT78" s="1209">
        <f t="shared" si="156"/>
        <v>0</v>
      </c>
      <c r="KRU78" s="1209">
        <f t="shared" si="156"/>
        <v>0</v>
      </c>
      <c r="KRV78" s="1209">
        <f t="shared" si="156"/>
        <v>0</v>
      </c>
      <c r="KRW78" s="1209">
        <f t="shared" si="156"/>
        <v>0</v>
      </c>
      <c r="KRX78" s="1209">
        <f t="shared" si="156"/>
        <v>0</v>
      </c>
      <c r="KRY78" s="1209">
        <f t="shared" si="156"/>
        <v>0</v>
      </c>
      <c r="KRZ78" s="1209">
        <f t="shared" si="156"/>
        <v>0</v>
      </c>
      <c r="KSA78" s="1209">
        <f t="shared" si="156"/>
        <v>0</v>
      </c>
      <c r="KSB78" s="1209">
        <f t="shared" si="156"/>
        <v>0</v>
      </c>
      <c r="KSC78" s="1209">
        <f t="shared" si="156"/>
        <v>0</v>
      </c>
      <c r="KSD78" s="1209">
        <f t="shared" si="156"/>
        <v>0</v>
      </c>
      <c r="KSE78" s="1209">
        <f t="shared" si="156"/>
        <v>0</v>
      </c>
      <c r="KSF78" s="1209">
        <f t="shared" si="156"/>
        <v>0</v>
      </c>
      <c r="KSG78" s="1209">
        <f t="shared" si="156"/>
        <v>0</v>
      </c>
      <c r="KSH78" s="1209">
        <f t="shared" si="156"/>
        <v>0</v>
      </c>
      <c r="KSI78" s="1209">
        <f t="shared" si="156"/>
        <v>0</v>
      </c>
      <c r="KSJ78" s="1209">
        <f t="shared" ref="KSJ78:KUU78" si="157">SUM(KSJ76:KSJ77)</f>
        <v>0</v>
      </c>
      <c r="KSK78" s="1209">
        <f t="shared" si="157"/>
        <v>0</v>
      </c>
      <c r="KSL78" s="1209">
        <f t="shared" si="157"/>
        <v>0</v>
      </c>
      <c r="KSM78" s="1209">
        <f t="shared" si="157"/>
        <v>0</v>
      </c>
      <c r="KSN78" s="1209">
        <f t="shared" si="157"/>
        <v>0</v>
      </c>
      <c r="KSO78" s="1209">
        <f t="shared" si="157"/>
        <v>0</v>
      </c>
      <c r="KSP78" s="1209">
        <f t="shared" si="157"/>
        <v>0</v>
      </c>
      <c r="KSQ78" s="1209">
        <f t="shared" si="157"/>
        <v>0</v>
      </c>
      <c r="KSR78" s="1209">
        <f t="shared" si="157"/>
        <v>0</v>
      </c>
      <c r="KSS78" s="1209">
        <f t="shared" si="157"/>
        <v>0</v>
      </c>
      <c r="KST78" s="1209">
        <f t="shared" si="157"/>
        <v>0</v>
      </c>
      <c r="KSU78" s="1209">
        <f t="shared" si="157"/>
        <v>0</v>
      </c>
      <c r="KSV78" s="1209">
        <f t="shared" si="157"/>
        <v>0</v>
      </c>
      <c r="KSW78" s="1209">
        <f t="shared" si="157"/>
        <v>0</v>
      </c>
      <c r="KSX78" s="1209">
        <f t="shared" si="157"/>
        <v>0</v>
      </c>
      <c r="KSY78" s="1209">
        <f t="shared" si="157"/>
        <v>0</v>
      </c>
      <c r="KSZ78" s="1209">
        <f t="shared" si="157"/>
        <v>0</v>
      </c>
      <c r="KTA78" s="1209">
        <f t="shared" si="157"/>
        <v>0</v>
      </c>
      <c r="KTB78" s="1209">
        <f t="shared" si="157"/>
        <v>0</v>
      </c>
      <c r="KTC78" s="1209">
        <f t="shared" si="157"/>
        <v>0</v>
      </c>
      <c r="KTD78" s="1209">
        <f t="shared" si="157"/>
        <v>0</v>
      </c>
      <c r="KTE78" s="1209">
        <f t="shared" si="157"/>
        <v>0</v>
      </c>
      <c r="KTF78" s="1209">
        <f t="shared" si="157"/>
        <v>0</v>
      </c>
      <c r="KTG78" s="1209">
        <f t="shared" si="157"/>
        <v>0</v>
      </c>
      <c r="KTH78" s="1209">
        <f t="shared" si="157"/>
        <v>0</v>
      </c>
      <c r="KTI78" s="1209">
        <f t="shared" si="157"/>
        <v>0</v>
      </c>
      <c r="KTJ78" s="1209">
        <f t="shared" si="157"/>
        <v>0</v>
      </c>
      <c r="KTK78" s="1209">
        <f t="shared" si="157"/>
        <v>0</v>
      </c>
      <c r="KTL78" s="1209">
        <f t="shared" si="157"/>
        <v>0</v>
      </c>
      <c r="KTM78" s="1209">
        <f t="shared" si="157"/>
        <v>0</v>
      </c>
      <c r="KTN78" s="1209">
        <f t="shared" si="157"/>
        <v>0</v>
      </c>
      <c r="KTO78" s="1209">
        <f t="shared" si="157"/>
        <v>0</v>
      </c>
      <c r="KTP78" s="1209">
        <f t="shared" si="157"/>
        <v>0</v>
      </c>
      <c r="KTQ78" s="1209">
        <f t="shared" si="157"/>
        <v>0</v>
      </c>
      <c r="KTR78" s="1209">
        <f t="shared" si="157"/>
        <v>0</v>
      </c>
      <c r="KTS78" s="1209">
        <f t="shared" si="157"/>
        <v>0</v>
      </c>
      <c r="KTT78" s="1209">
        <f t="shared" si="157"/>
        <v>0</v>
      </c>
      <c r="KTU78" s="1209">
        <f t="shared" si="157"/>
        <v>0</v>
      </c>
      <c r="KTV78" s="1209">
        <f t="shared" si="157"/>
        <v>0</v>
      </c>
      <c r="KTW78" s="1209">
        <f t="shared" si="157"/>
        <v>0</v>
      </c>
      <c r="KTX78" s="1209">
        <f t="shared" si="157"/>
        <v>0</v>
      </c>
      <c r="KTY78" s="1209">
        <f t="shared" si="157"/>
        <v>0</v>
      </c>
      <c r="KTZ78" s="1209">
        <f t="shared" si="157"/>
        <v>0</v>
      </c>
      <c r="KUA78" s="1209">
        <f t="shared" si="157"/>
        <v>0</v>
      </c>
      <c r="KUB78" s="1209">
        <f t="shared" si="157"/>
        <v>0</v>
      </c>
      <c r="KUC78" s="1209">
        <f t="shared" si="157"/>
        <v>0</v>
      </c>
      <c r="KUD78" s="1209">
        <f t="shared" si="157"/>
        <v>0</v>
      </c>
      <c r="KUE78" s="1209">
        <f t="shared" si="157"/>
        <v>0</v>
      </c>
      <c r="KUF78" s="1209">
        <f t="shared" si="157"/>
        <v>0</v>
      </c>
      <c r="KUG78" s="1209">
        <f t="shared" si="157"/>
        <v>0</v>
      </c>
      <c r="KUH78" s="1209">
        <f t="shared" si="157"/>
        <v>0</v>
      </c>
      <c r="KUI78" s="1209">
        <f t="shared" si="157"/>
        <v>0</v>
      </c>
      <c r="KUJ78" s="1209">
        <f t="shared" si="157"/>
        <v>0</v>
      </c>
      <c r="KUK78" s="1209">
        <f t="shared" si="157"/>
        <v>0</v>
      </c>
      <c r="KUL78" s="1209">
        <f t="shared" si="157"/>
        <v>0</v>
      </c>
      <c r="KUM78" s="1209">
        <f t="shared" si="157"/>
        <v>0</v>
      </c>
      <c r="KUN78" s="1209">
        <f t="shared" si="157"/>
        <v>0</v>
      </c>
      <c r="KUO78" s="1209">
        <f t="shared" si="157"/>
        <v>0</v>
      </c>
      <c r="KUP78" s="1209">
        <f t="shared" si="157"/>
        <v>0</v>
      </c>
      <c r="KUQ78" s="1209">
        <f t="shared" si="157"/>
        <v>0</v>
      </c>
      <c r="KUR78" s="1209">
        <f t="shared" si="157"/>
        <v>0</v>
      </c>
      <c r="KUS78" s="1209">
        <f t="shared" si="157"/>
        <v>0</v>
      </c>
      <c r="KUT78" s="1209">
        <f t="shared" si="157"/>
        <v>0</v>
      </c>
      <c r="KUU78" s="1209">
        <f t="shared" si="157"/>
        <v>0</v>
      </c>
      <c r="KUV78" s="1209">
        <f t="shared" ref="KUV78:KXG78" si="158">SUM(KUV76:KUV77)</f>
        <v>0</v>
      </c>
      <c r="KUW78" s="1209">
        <f t="shared" si="158"/>
        <v>0</v>
      </c>
      <c r="KUX78" s="1209">
        <f t="shared" si="158"/>
        <v>0</v>
      </c>
      <c r="KUY78" s="1209">
        <f t="shared" si="158"/>
        <v>0</v>
      </c>
      <c r="KUZ78" s="1209">
        <f t="shared" si="158"/>
        <v>0</v>
      </c>
      <c r="KVA78" s="1209">
        <f t="shared" si="158"/>
        <v>0</v>
      </c>
      <c r="KVB78" s="1209">
        <f t="shared" si="158"/>
        <v>0</v>
      </c>
      <c r="KVC78" s="1209">
        <f t="shared" si="158"/>
        <v>0</v>
      </c>
      <c r="KVD78" s="1209">
        <f t="shared" si="158"/>
        <v>0</v>
      </c>
      <c r="KVE78" s="1209">
        <f t="shared" si="158"/>
        <v>0</v>
      </c>
      <c r="KVF78" s="1209">
        <f t="shared" si="158"/>
        <v>0</v>
      </c>
      <c r="KVG78" s="1209">
        <f t="shared" si="158"/>
        <v>0</v>
      </c>
      <c r="KVH78" s="1209">
        <f t="shared" si="158"/>
        <v>0</v>
      </c>
      <c r="KVI78" s="1209">
        <f t="shared" si="158"/>
        <v>0</v>
      </c>
      <c r="KVJ78" s="1209">
        <f t="shared" si="158"/>
        <v>0</v>
      </c>
      <c r="KVK78" s="1209">
        <f t="shared" si="158"/>
        <v>0</v>
      </c>
      <c r="KVL78" s="1209">
        <f t="shared" si="158"/>
        <v>0</v>
      </c>
      <c r="KVM78" s="1209">
        <f t="shared" si="158"/>
        <v>0</v>
      </c>
      <c r="KVN78" s="1209">
        <f t="shared" si="158"/>
        <v>0</v>
      </c>
      <c r="KVO78" s="1209">
        <f t="shared" si="158"/>
        <v>0</v>
      </c>
      <c r="KVP78" s="1209">
        <f t="shared" si="158"/>
        <v>0</v>
      </c>
      <c r="KVQ78" s="1209">
        <f t="shared" si="158"/>
        <v>0</v>
      </c>
      <c r="KVR78" s="1209">
        <f t="shared" si="158"/>
        <v>0</v>
      </c>
      <c r="KVS78" s="1209">
        <f t="shared" si="158"/>
        <v>0</v>
      </c>
      <c r="KVT78" s="1209">
        <f t="shared" si="158"/>
        <v>0</v>
      </c>
      <c r="KVU78" s="1209">
        <f t="shared" si="158"/>
        <v>0</v>
      </c>
      <c r="KVV78" s="1209">
        <f t="shared" si="158"/>
        <v>0</v>
      </c>
      <c r="KVW78" s="1209">
        <f t="shared" si="158"/>
        <v>0</v>
      </c>
      <c r="KVX78" s="1209">
        <f t="shared" si="158"/>
        <v>0</v>
      </c>
      <c r="KVY78" s="1209">
        <f t="shared" si="158"/>
        <v>0</v>
      </c>
      <c r="KVZ78" s="1209">
        <f t="shared" si="158"/>
        <v>0</v>
      </c>
      <c r="KWA78" s="1209">
        <f t="shared" si="158"/>
        <v>0</v>
      </c>
      <c r="KWB78" s="1209">
        <f t="shared" si="158"/>
        <v>0</v>
      </c>
      <c r="KWC78" s="1209">
        <f t="shared" si="158"/>
        <v>0</v>
      </c>
      <c r="KWD78" s="1209">
        <f t="shared" si="158"/>
        <v>0</v>
      </c>
      <c r="KWE78" s="1209">
        <f t="shared" si="158"/>
        <v>0</v>
      </c>
      <c r="KWF78" s="1209">
        <f t="shared" si="158"/>
        <v>0</v>
      </c>
      <c r="KWG78" s="1209">
        <f t="shared" si="158"/>
        <v>0</v>
      </c>
      <c r="KWH78" s="1209">
        <f t="shared" si="158"/>
        <v>0</v>
      </c>
      <c r="KWI78" s="1209">
        <f t="shared" si="158"/>
        <v>0</v>
      </c>
      <c r="KWJ78" s="1209">
        <f t="shared" si="158"/>
        <v>0</v>
      </c>
      <c r="KWK78" s="1209">
        <f t="shared" si="158"/>
        <v>0</v>
      </c>
      <c r="KWL78" s="1209">
        <f t="shared" si="158"/>
        <v>0</v>
      </c>
      <c r="KWM78" s="1209">
        <f t="shared" si="158"/>
        <v>0</v>
      </c>
      <c r="KWN78" s="1209">
        <f t="shared" si="158"/>
        <v>0</v>
      </c>
      <c r="KWO78" s="1209">
        <f t="shared" si="158"/>
        <v>0</v>
      </c>
      <c r="KWP78" s="1209">
        <f t="shared" si="158"/>
        <v>0</v>
      </c>
      <c r="KWQ78" s="1209">
        <f t="shared" si="158"/>
        <v>0</v>
      </c>
      <c r="KWR78" s="1209">
        <f t="shared" si="158"/>
        <v>0</v>
      </c>
      <c r="KWS78" s="1209">
        <f t="shared" si="158"/>
        <v>0</v>
      </c>
      <c r="KWT78" s="1209">
        <f t="shared" si="158"/>
        <v>0</v>
      </c>
      <c r="KWU78" s="1209">
        <f t="shared" si="158"/>
        <v>0</v>
      </c>
      <c r="KWV78" s="1209">
        <f t="shared" si="158"/>
        <v>0</v>
      </c>
      <c r="KWW78" s="1209">
        <f t="shared" si="158"/>
        <v>0</v>
      </c>
      <c r="KWX78" s="1209">
        <f t="shared" si="158"/>
        <v>0</v>
      </c>
      <c r="KWY78" s="1209">
        <f t="shared" si="158"/>
        <v>0</v>
      </c>
      <c r="KWZ78" s="1209">
        <f t="shared" si="158"/>
        <v>0</v>
      </c>
      <c r="KXA78" s="1209">
        <f t="shared" si="158"/>
        <v>0</v>
      </c>
      <c r="KXB78" s="1209">
        <f t="shared" si="158"/>
        <v>0</v>
      </c>
      <c r="KXC78" s="1209">
        <f t="shared" si="158"/>
        <v>0</v>
      </c>
      <c r="KXD78" s="1209">
        <f t="shared" si="158"/>
        <v>0</v>
      </c>
      <c r="KXE78" s="1209">
        <f t="shared" si="158"/>
        <v>0</v>
      </c>
      <c r="KXF78" s="1209">
        <f t="shared" si="158"/>
        <v>0</v>
      </c>
      <c r="KXG78" s="1209">
        <f t="shared" si="158"/>
        <v>0</v>
      </c>
      <c r="KXH78" s="1209">
        <f t="shared" ref="KXH78:KZS78" si="159">SUM(KXH76:KXH77)</f>
        <v>0</v>
      </c>
      <c r="KXI78" s="1209">
        <f t="shared" si="159"/>
        <v>0</v>
      </c>
      <c r="KXJ78" s="1209">
        <f t="shared" si="159"/>
        <v>0</v>
      </c>
      <c r="KXK78" s="1209">
        <f t="shared" si="159"/>
        <v>0</v>
      </c>
      <c r="KXL78" s="1209">
        <f t="shared" si="159"/>
        <v>0</v>
      </c>
      <c r="KXM78" s="1209">
        <f t="shared" si="159"/>
        <v>0</v>
      </c>
      <c r="KXN78" s="1209">
        <f t="shared" si="159"/>
        <v>0</v>
      </c>
      <c r="KXO78" s="1209">
        <f t="shared" si="159"/>
        <v>0</v>
      </c>
      <c r="KXP78" s="1209">
        <f t="shared" si="159"/>
        <v>0</v>
      </c>
      <c r="KXQ78" s="1209">
        <f t="shared" si="159"/>
        <v>0</v>
      </c>
      <c r="KXR78" s="1209">
        <f t="shared" si="159"/>
        <v>0</v>
      </c>
      <c r="KXS78" s="1209">
        <f t="shared" si="159"/>
        <v>0</v>
      </c>
      <c r="KXT78" s="1209">
        <f t="shared" si="159"/>
        <v>0</v>
      </c>
      <c r="KXU78" s="1209">
        <f t="shared" si="159"/>
        <v>0</v>
      </c>
      <c r="KXV78" s="1209">
        <f t="shared" si="159"/>
        <v>0</v>
      </c>
      <c r="KXW78" s="1209">
        <f t="shared" si="159"/>
        <v>0</v>
      </c>
      <c r="KXX78" s="1209">
        <f t="shared" si="159"/>
        <v>0</v>
      </c>
      <c r="KXY78" s="1209">
        <f t="shared" si="159"/>
        <v>0</v>
      </c>
      <c r="KXZ78" s="1209">
        <f t="shared" si="159"/>
        <v>0</v>
      </c>
      <c r="KYA78" s="1209">
        <f t="shared" si="159"/>
        <v>0</v>
      </c>
      <c r="KYB78" s="1209">
        <f t="shared" si="159"/>
        <v>0</v>
      </c>
      <c r="KYC78" s="1209">
        <f t="shared" si="159"/>
        <v>0</v>
      </c>
      <c r="KYD78" s="1209">
        <f t="shared" si="159"/>
        <v>0</v>
      </c>
      <c r="KYE78" s="1209">
        <f t="shared" si="159"/>
        <v>0</v>
      </c>
      <c r="KYF78" s="1209">
        <f t="shared" si="159"/>
        <v>0</v>
      </c>
      <c r="KYG78" s="1209">
        <f t="shared" si="159"/>
        <v>0</v>
      </c>
      <c r="KYH78" s="1209">
        <f t="shared" si="159"/>
        <v>0</v>
      </c>
      <c r="KYI78" s="1209">
        <f t="shared" si="159"/>
        <v>0</v>
      </c>
      <c r="KYJ78" s="1209">
        <f t="shared" si="159"/>
        <v>0</v>
      </c>
      <c r="KYK78" s="1209">
        <f t="shared" si="159"/>
        <v>0</v>
      </c>
      <c r="KYL78" s="1209">
        <f t="shared" si="159"/>
        <v>0</v>
      </c>
      <c r="KYM78" s="1209">
        <f t="shared" si="159"/>
        <v>0</v>
      </c>
      <c r="KYN78" s="1209">
        <f t="shared" si="159"/>
        <v>0</v>
      </c>
      <c r="KYO78" s="1209">
        <f t="shared" si="159"/>
        <v>0</v>
      </c>
      <c r="KYP78" s="1209">
        <f t="shared" si="159"/>
        <v>0</v>
      </c>
      <c r="KYQ78" s="1209">
        <f t="shared" si="159"/>
        <v>0</v>
      </c>
      <c r="KYR78" s="1209">
        <f t="shared" si="159"/>
        <v>0</v>
      </c>
      <c r="KYS78" s="1209">
        <f t="shared" si="159"/>
        <v>0</v>
      </c>
      <c r="KYT78" s="1209">
        <f t="shared" si="159"/>
        <v>0</v>
      </c>
      <c r="KYU78" s="1209">
        <f t="shared" si="159"/>
        <v>0</v>
      </c>
      <c r="KYV78" s="1209">
        <f t="shared" si="159"/>
        <v>0</v>
      </c>
      <c r="KYW78" s="1209">
        <f t="shared" si="159"/>
        <v>0</v>
      </c>
      <c r="KYX78" s="1209">
        <f t="shared" si="159"/>
        <v>0</v>
      </c>
      <c r="KYY78" s="1209">
        <f t="shared" si="159"/>
        <v>0</v>
      </c>
      <c r="KYZ78" s="1209">
        <f t="shared" si="159"/>
        <v>0</v>
      </c>
      <c r="KZA78" s="1209">
        <f t="shared" si="159"/>
        <v>0</v>
      </c>
      <c r="KZB78" s="1209">
        <f t="shared" si="159"/>
        <v>0</v>
      </c>
      <c r="KZC78" s="1209">
        <f t="shared" si="159"/>
        <v>0</v>
      </c>
      <c r="KZD78" s="1209">
        <f t="shared" si="159"/>
        <v>0</v>
      </c>
      <c r="KZE78" s="1209">
        <f t="shared" si="159"/>
        <v>0</v>
      </c>
      <c r="KZF78" s="1209">
        <f t="shared" si="159"/>
        <v>0</v>
      </c>
      <c r="KZG78" s="1209">
        <f t="shared" si="159"/>
        <v>0</v>
      </c>
      <c r="KZH78" s="1209">
        <f t="shared" si="159"/>
        <v>0</v>
      </c>
      <c r="KZI78" s="1209">
        <f t="shared" si="159"/>
        <v>0</v>
      </c>
      <c r="KZJ78" s="1209">
        <f t="shared" si="159"/>
        <v>0</v>
      </c>
      <c r="KZK78" s="1209">
        <f t="shared" si="159"/>
        <v>0</v>
      </c>
      <c r="KZL78" s="1209">
        <f t="shared" si="159"/>
        <v>0</v>
      </c>
      <c r="KZM78" s="1209">
        <f t="shared" si="159"/>
        <v>0</v>
      </c>
      <c r="KZN78" s="1209">
        <f t="shared" si="159"/>
        <v>0</v>
      </c>
      <c r="KZO78" s="1209">
        <f t="shared" si="159"/>
        <v>0</v>
      </c>
      <c r="KZP78" s="1209">
        <f t="shared" si="159"/>
        <v>0</v>
      </c>
      <c r="KZQ78" s="1209">
        <f t="shared" si="159"/>
        <v>0</v>
      </c>
      <c r="KZR78" s="1209">
        <f t="shared" si="159"/>
        <v>0</v>
      </c>
      <c r="KZS78" s="1209">
        <f t="shared" si="159"/>
        <v>0</v>
      </c>
      <c r="KZT78" s="1209">
        <f t="shared" ref="KZT78:LCE78" si="160">SUM(KZT76:KZT77)</f>
        <v>0</v>
      </c>
      <c r="KZU78" s="1209">
        <f t="shared" si="160"/>
        <v>0</v>
      </c>
      <c r="KZV78" s="1209">
        <f t="shared" si="160"/>
        <v>0</v>
      </c>
      <c r="KZW78" s="1209">
        <f t="shared" si="160"/>
        <v>0</v>
      </c>
      <c r="KZX78" s="1209">
        <f t="shared" si="160"/>
        <v>0</v>
      </c>
      <c r="KZY78" s="1209">
        <f t="shared" si="160"/>
        <v>0</v>
      </c>
      <c r="KZZ78" s="1209">
        <f t="shared" si="160"/>
        <v>0</v>
      </c>
      <c r="LAA78" s="1209">
        <f t="shared" si="160"/>
        <v>0</v>
      </c>
      <c r="LAB78" s="1209">
        <f t="shared" si="160"/>
        <v>0</v>
      </c>
      <c r="LAC78" s="1209">
        <f t="shared" si="160"/>
        <v>0</v>
      </c>
      <c r="LAD78" s="1209">
        <f t="shared" si="160"/>
        <v>0</v>
      </c>
      <c r="LAE78" s="1209">
        <f t="shared" si="160"/>
        <v>0</v>
      </c>
      <c r="LAF78" s="1209">
        <f t="shared" si="160"/>
        <v>0</v>
      </c>
      <c r="LAG78" s="1209">
        <f t="shared" si="160"/>
        <v>0</v>
      </c>
      <c r="LAH78" s="1209">
        <f t="shared" si="160"/>
        <v>0</v>
      </c>
      <c r="LAI78" s="1209">
        <f t="shared" si="160"/>
        <v>0</v>
      </c>
      <c r="LAJ78" s="1209">
        <f t="shared" si="160"/>
        <v>0</v>
      </c>
      <c r="LAK78" s="1209">
        <f t="shared" si="160"/>
        <v>0</v>
      </c>
      <c r="LAL78" s="1209">
        <f t="shared" si="160"/>
        <v>0</v>
      </c>
      <c r="LAM78" s="1209">
        <f t="shared" si="160"/>
        <v>0</v>
      </c>
      <c r="LAN78" s="1209">
        <f t="shared" si="160"/>
        <v>0</v>
      </c>
      <c r="LAO78" s="1209">
        <f t="shared" si="160"/>
        <v>0</v>
      </c>
      <c r="LAP78" s="1209">
        <f t="shared" si="160"/>
        <v>0</v>
      </c>
      <c r="LAQ78" s="1209">
        <f t="shared" si="160"/>
        <v>0</v>
      </c>
      <c r="LAR78" s="1209">
        <f t="shared" si="160"/>
        <v>0</v>
      </c>
      <c r="LAS78" s="1209">
        <f t="shared" si="160"/>
        <v>0</v>
      </c>
      <c r="LAT78" s="1209">
        <f t="shared" si="160"/>
        <v>0</v>
      </c>
      <c r="LAU78" s="1209">
        <f t="shared" si="160"/>
        <v>0</v>
      </c>
      <c r="LAV78" s="1209">
        <f t="shared" si="160"/>
        <v>0</v>
      </c>
      <c r="LAW78" s="1209">
        <f t="shared" si="160"/>
        <v>0</v>
      </c>
      <c r="LAX78" s="1209">
        <f t="shared" si="160"/>
        <v>0</v>
      </c>
      <c r="LAY78" s="1209">
        <f t="shared" si="160"/>
        <v>0</v>
      </c>
      <c r="LAZ78" s="1209">
        <f t="shared" si="160"/>
        <v>0</v>
      </c>
      <c r="LBA78" s="1209">
        <f t="shared" si="160"/>
        <v>0</v>
      </c>
      <c r="LBB78" s="1209">
        <f t="shared" si="160"/>
        <v>0</v>
      </c>
      <c r="LBC78" s="1209">
        <f t="shared" si="160"/>
        <v>0</v>
      </c>
      <c r="LBD78" s="1209">
        <f t="shared" si="160"/>
        <v>0</v>
      </c>
      <c r="LBE78" s="1209">
        <f t="shared" si="160"/>
        <v>0</v>
      </c>
      <c r="LBF78" s="1209">
        <f t="shared" si="160"/>
        <v>0</v>
      </c>
      <c r="LBG78" s="1209">
        <f t="shared" si="160"/>
        <v>0</v>
      </c>
      <c r="LBH78" s="1209">
        <f t="shared" si="160"/>
        <v>0</v>
      </c>
      <c r="LBI78" s="1209">
        <f t="shared" si="160"/>
        <v>0</v>
      </c>
      <c r="LBJ78" s="1209">
        <f t="shared" si="160"/>
        <v>0</v>
      </c>
      <c r="LBK78" s="1209">
        <f t="shared" si="160"/>
        <v>0</v>
      </c>
      <c r="LBL78" s="1209">
        <f t="shared" si="160"/>
        <v>0</v>
      </c>
      <c r="LBM78" s="1209">
        <f t="shared" si="160"/>
        <v>0</v>
      </c>
      <c r="LBN78" s="1209">
        <f t="shared" si="160"/>
        <v>0</v>
      </c>
      <c r="LBO78" s="1209">
        <f t="shared" si="160"/>
        <v>0</v>
      </c>
      <c r="LBP78" s="1209">
        <f t="shared" si="160"/>
        <v>0</v>
      </c>
      <c r="LBQ78" s="1209">
        <f t="shared" si="160"/>
        <v>0</v>
      </c>
      <c r="LBR78" s="1209">
        <f t="shared" si="160"/>
        <v>0</v>
      </c>
      <c r="LBS78" s="1209">
        <f t="shared" si="160"/>
        <v>0</v>
      </c>
      <c r="LBT78" s="1209">
        <f t="shared" si="160"/>
        <v>0</v>
      </c>
      <c r="LBU78" s="1209">
        <f t="shared" si="160"/>
        <v>0</v>
      </c>
      <c r="LBV78" s="1209">
        <f t="shared" si="160"/>
        <v>0</v>
      </c>
      <c r="LBW78" s="1209">
        <f t="shared" si="160"/>
        <v>0</v>
      </c>
      <c r="LBX78" s="1209">
        <f t="shared" si="160"/>
        <v>0</v>
      </c>
      <c r="LBY78" s="1209">
        <f t="shared" si="160"/>
        <v>0</v>
      </c>
      <c r="LBZ78" s="1209">
        <f t="shared" si="160"/>
        <v>0</v>
      </c>
      <c r="LCA78" s="1209">
        <f t="shared" si="160"/>
        <v>0</v>
      </c>
      <c r="LCB78" s="1209">
        <f t="shared" si="160"/>
        <v>0</v>
      </c>
      <c r="LCC78" s="1209">
        <f t="shared" si="160"/>
        <v>0</v>
      </c>
      <c r="LCD78" s="1209">
        <f t="shared" si="160"/>
        <v>0</v>
      </c>
      <c r="LCE78" s="1209">
        <f t="shared" si="160"/>
        <v>0</v>
      </c>
      <c r="LCF78" s="1209">
        <f t="shared" ref="LCF78:LEQ78" si="161">SUM(LCF76:LCF77)</f>
        <v>0</v>
      </c>
      <c r="LCG78" s="1209">
        <f t="shared" si="161"/>
        <v>0</v>
      </c>
      <c r="LCH78" s="1209">
        <f t="shared" si="161"/>
        <v>0</v>
      </c>
      <c r="LCI78" s="1209">
        <f t="shared" si="161"/>
        <v>0</v>
      </c>
      <c r="LCJ78" s="1209">
        <f t="shared" si="161"/>
        <v>0</v>
      </c>
      <c r="LCK78" s="1209">
        <f t="shared" si="161"/>
        <v>0</v>
      </c>
      <c r="LCL78" s="1209">
        <f t="shared" si="161"/>
        <v>0</v>
      </c>
      <c r="LCM78" s="1209">
        <f t="shared" si="161"/>
        <v>0</v>
      </c>
      <c r="LCN78" s="1209">
        <f t="shared" si="161"/>
        <v>0</v>
      </c>
      <c r="LCO78" s="1209">
        <f t="shared" si="161"/>
        <v>0</v>
      </c>
      <c r="LCP78" s="1209">
        <f t="shared" si="161"/>
        <v>0</v>
      </c>
      <c r="LCQ78" s="1209">
        <f t="shared" si="161"/>
        <v>0</v>
      </c>
      <c r="LCR78" s="1209">
        <f t="shared" si="161"/>
        <v>0</v>
      </c>
      <c r="LCS78" s="1209">
        <f t="shared" si="161"/>
        <v>0</v>
      </c>
      <c r="LCT78" s="1209">
        <f t="shared" si="161"/>
        <v>0</v>
      </c>
      <c r="LCU78" s="1209">
        <f t="shared" si="161"/>
        <v>0</v>
      </c>
      <c r="LCV78" s="1209">
        <f t="shared" si="161"/>
        <v>0</v>
      </c>
      <c r="LCW78" s="1209">
        <f t="shared" si="161"/>
        <v>0</v>
      </c>
      <c r="LCX78" s="1209">
        <f t="shared" si="161"/>
        <v>0</v>
      </c>
      <c r="LCY78" s="1209">
        <f t="shared" si="161"/>
        <v>0</v>
      </c>
      <c r="LCZ78" s="1209">
        <f t="shared" si="161"/>
        <v>0</v>
      </c>
      <c r="LDA78" s="1209">
        <f t="shared" si="161"/>
        <v>0</v>
      </c>
      <c r="LDB78" s="1209">
        <f t="shared" si="161"/>
        <v>0</v>
      </c>
      <c r="LDC78" s="1209">
        <f t="shared" si="161"/>
        <v>0</v>
      </c>
      <c r="LDD78" s="1209">
        <f t="shared" si="161"/>
        <v>0</v>
      </c>
      <c r="LDE78" s="1209">
        <f t="shared" si="161"/>
        <v>0</v>
      </c>
      <c r="LDF78" s="1209">
        <f t="shared" si="161"/>
        <v>0</v>
      </c>
      <c r="LDG78" s="1209">
        <f t="shared" si="161"/>
        <v>0</v>
      </c>
      <c r="LDH78" s="1209">
        <f t="shared" si="161"/>
        <v>0</v>
      </c>
      <c r="LDI78" s="1209">
        <f t="shared" si="161"/>
        <v>0</v>
      </c>
      <c r="LDJ78" s="1209">
        <f t="shared" si="161"/>
        <v>0</v>
      </c>
      <c r="LDK78" s="1209">
        <f t="shared" si="161"/>
        <v>0</v>
      </c>
      <c r="LDL78" s="1209">
        <f t="shared" si="161"/>
        <v>0</v>
      </c>
      <c r="LDM78" s="1209">
        <f t="shared" si="161"/>
        <v>0</v>
      </c>
      <c r="LDN78" s="1209">
        <f t="shared" si="161"/>
        <v>0</v>
      </c>
      <c r="LDO78" s="1209">
        <f t="shared" si="161"/>
        <v>0</v>
      </c>
      <c r="LDP78" s="1209">
        <f t="shared" si="161"/>
        <v>0</v>
      </c>
      <c r="LDQ78" s="1209">
        <f t="shared" si="161"/>
        <v>0</v>
      </c>
      <c r="LDR78" s="1209">
        <f t="shared" si="161"/>
        <v>0</v>
      </c>
      <c r="LDS78" s="1209">
        <f t="shared" si="161"/>
        <v>0</v>
      </c>
      <c r="LDT78" s="1209">
        <f t="shared" si="161"/>
        <v>0</v>
      </c>
      <c r="LDU78" s="1209">
        <f t="shared" si="161"/>
        <v>0</v>
      </c>
      <c r="LDV78" s="1209">
        <f t="shared" si="161"/>
        <v>0</v>
      </c>
      <c r="LDW78" s="1209">
        <f t="shared" si="161"/>
        <v>0</v>
      </c>
      <c r="LDX78" s="1209">
        <f t="shared" si="161"/>
        <v>0</v>
      </c>
      <c r="LDY78" s="1209">
        <f t="shared" si="161"/>
        <v>0</v>
      </c>
      <c r="LDZ78" s="1209">
        <f t="shared" si="161"/>
        <v>0</v>
      </c>
      <c r="LEA78" s="1209">
        <f t="shared" si="161"/>
        <v>0</v>
      </c>
      <c r="LEB78" s="1209">
        <f t="shared" si="161"/>
        <v>0</v>
      </c>
      <c r="LEC78" s="1209">
        <f t="shared" si="161"/>
        <v>0</v>
      </c>
      <c r="LED78" s="1209">
        <f t="shared" si="161"/>
        <v>0</v>
      </c>
      <c r="LEE78" s="1209">
        <f t="shared" si="161"/>
        <v>0</v>
      </c>
      <c r="LEF78" s="1209">
        <f t="shared" si="161"/>
        <v>0</v>
      </c>
      <c r="LEG78" s="1209">
        <f t="shared" si="161"/>
        <v>0</v>
      </c>
      <c r="LEH78" s="1209">
        <f t="shared" si="161"/>
        <v>0</v>
      </c>
      <c r="LEI78" s="1209">
        <f t="shared" si="161"/>
        <v>0</v>
      </c>
      <c r="LEJ78" s="1209">
        <f t="shared" si="161"/>
        <v>0</v>
      </c>
      <c r="LEK78" s="1209">
        <f t="shared" si="161"/>
        <v>0</v>
      </c>
      <c r="LEL78" s="1209">
        <f t="shared" si="161"/>
        <v>0</v>
      </c>
      <c r="LEM78" s="1209">
        <f t="shared" si="161"/>
        <v>0</v>
      </c>
      <c r="LEN78" s="1209">
        <f t="shared" si="161"/>
        <v>0</v>
      </c>
      <c r="LEO78" s="1209">
        <f t="shared" si="161"/>
        <v>0</v>
      </c>
      <c r="LEP78" s="1209">
        <f t="shared" si="161"/>
        <v>0</v>
      </c>
      <c r="LEQ78" s="1209">
        <f t="shared" si="161"/>
        <v>0</v>
      </c>
      <c r="LER78" s="1209">
        <f t="shared" ref="LER78:LHC78" si="162">SUM(LER76:LER77)</f>
        <v>0</v>
      </c>
      <c r="LES78" s="1209">
        <f t="shared" si="162"/>
        <v>0</v>
      </c>
      <c r="LET78" s="1209">
        <f t="shared" si="162"/>
        <v>0</v>
      </c>
      <c r="LEU78" s="1209">
        <f t="shared" si="162"/>
        <v>0</v>
      </c>
      <c r="LEV78" s="1209">
        <f t="shared" si="162"/>
        <v>0</v>
      </c>
      <c r="LEW78" s="1209">
        <f t="shared" si="162"/>
        <v>0</v>
      </c>
      <c r="LEX78" s="1209">
        <f t="shared" si="162"/>
        <v>0</v>
      </c>
      <c r="LEY78" s="1209">
        <f t="shared" si="162"/>
        <v>0</v>
      </c>
      <c r="LEZ78" s="1209">
        <f t="shared" si="162"/>
        <v>0</v>
      </c>
      <c r="LFA78" s="1209">
        <f t="shared" si="162"/>
        <v>0</v>
      </c>
      <c r="LFB78" s="1209">
        <f t="shared" si="162"/>
        <v>0</v>
      </c>
      <c r="LFC78" s="1209">
        <f t="shared" si="162"/>
        <v>0</v>
      </c>
      <c r="LFD78" s="1209">
        <f t="shared" si="162"/>
        <v>0</v>
      </c>
      <c r="LFE78" s="1209">
        <f t="shared" si="162"/>
        <v>0</v>
      </c>
      <c r="LFF78" s="1209">
        <f t="shared" si="162"/>
        <v>0</v>
      </c>
      <c r="LFG78" s="1209">
        <f t="shared" si="162"/>
        <v>0</v>
      </c>
      <c r="LFH78" s="1209">
        <f t="shared" si="162"/>
        <v>0</v>
      </c>
      <c r="LFI78" s="1209">
        <f t="shared" si="162"/>
        <v>0</v>
      </c>
      <c r="LFJ78" s="1209">
        <f t="shared" si="162"/>
        <v>0</v>
      </c>
      <c r="LFK78" s="1209">
        <f t="shared" si="162"/>
        <v>0</v>
      </c>
      <c r="LFL78" s="1209">
        <f t="shared" si="162"/>
        <v>0</v>
      </c>
      <c r="LFM78" s="1209">
        <f t="shared" si="162"/>
        <v>0</v>
      </c>
      <c r="LFN78" s="1209">
        <f t="shared" si="162"/>
        <v>0</v>
      </c>
      <c r="LFO78" s="1209">
        <f t="shared" si="162"/>
        <v>0</v>
      </c>
      <c r="LFP78" s="1209">
        <f t="shared" si="162"/>
        <v>0</v>
      </c>
      <c r="LFQ78" s="1209">
        <f t="shared" si="162"/>
        <v>0</v>
      </c>
      <c r="LFR78" s="1209">
        <f t="shared" si="162"/>
        <v>0</v>
      </c>
      <c r="LFS78" s="1209">
        <f t="shared" si="162"/>
        <v>0</v>
      </c>
      <c r="LFT78" s="1209">
        <f t="shared" si="162"/>
        <v>0</v>
      </c>
      <c r="LFU78" s="1209">
        <f t="shared" si="162"/>
        <v>0</v>
      </c>
      <c r="LFV78" s="1209">
        <f t="shared" si="162"/>
        <v>0</v>
      </c>
      <c r="LFW78" s="1209">
        <f t="shared" si="162"/>
        <v>0</v>
      </c>
      <c r="LFX78" s="1209">
        <f t="shared" si="162"/>
        <v>0</v>
      </c>
      <c r="LFY78" s="1209">
        <f t="shared" si="162"/>
        <v>0</v>
      </c>
      <c r="LFZ78" s="1209">
        <f t="shared" si="162"/>
        <v>0</v>
      </c>
      <c r="LGA78" s="1209">
        <f t="shared" si="162"/>
        <v>0</v>
      </c>
      <c r="LGB78" s="1209">
        <f t="shared" si="162"/>
        <v>0</v>
      </c>
      <c r="LGC78" s="1209">
        <f t="shared" si="162"/>
        <v>0</v>
      </c>
      <c r="LGD78" s="1209">
        <f t="shared" si="162"/>
        <v>0</v>
      </c>
      <c r="LGE78" s="1209">
        <f t="shared" si="162"/>
        <v>0</v>
      </c>
      <c r="LGF78" s="1209">
        <f t="shared" si="162"/>
        <v>0</v>
      </c>
      <c r="LGG78" s="1209">
        <f t="shared" si="162"/>
        <v>0</v>
      </c>
      <c r="LGH78" s="1209">
        <f t="shared" si="162"/>
        <v>0</v>
      </c>
      <c r="LGI78" s="1209">
        <f t="shared" si="162"/>
        <v>0</v>
      </c>
      <c r="LGJ78" s="1209">
        <f t="shared" si="162"/>
        <v>0</v>
      </c>
      <c r="LGK78" s="1209">
        <f t="shared" si="162"/>
        <v>0</v>
      </c>
      <c r="LGL78" s="1209">
        <f t="shared" si="162"/>
        <v>0</v>
      </c>
      <c r="LGM78" s="1209">
        <f t="shared" si="162"/>
        <v>0</v>
      </c>
      <c r="LGN78" s="1209">
        <f t="shared" si="162"/>
        <v>0</v>
      </c>
      <c r="LGO78" s="1209">
        <f t="shared" si="162"/>
        <v>0</v>
      </c>
      <c r="LGP78" s="1209">
        <f t="shared" si="162"/>
        <v>0</v>
      </c>
      <c r="LGQ78" s="1209">
        <f t="shared" si="162"/>
        <v>0</v>
      </c>
      <c r="LGR78" s="1209">
        <f t="shared" si="162"/>
        <v>0</v>
      </c>
      <c r="LGS78" s="1209">
        <f t="shared" si="162"/>
        <v>0</v>
      </c>
      <c r="LGT78" s="1209">
        <f t="shared" si="162"/>
        <v>0</v>
      </c>
      <c r="LGU78" s="1209">
        <f t="shared" si="162"/>
        <v>0</v>
      </c>
      <c r="LGV78" s="1209">
        <f t="shared" si="162"/>
        <v>0</v>
      </c>
      <c r="LGW78" s="1209">
        <f t="shared" si="162"/>
        <v>0</v>
      </c>
      <c r="LGX78" s="1209">
        <f t="shared" si="162"/>
        <v>0</v>
      </c>
      <c r="LGY78" s="1209">
        <f t="shared" si="162"/>
        <v>0</v>
      </c>
      <c r="LGZ78" s="1209">
        <f t="shared" si="162"/>
        <v>0</v>
      </c>
      <c r="LHA78" s="1209">
        <f t="shared" si="162"/>
        <v>0</v>
      </c>
      <c r="LHB78" s="1209">
        <f t="shared" si="162"/>
        <v>0</v>
      </c>
      <c r="LHC78" s="1209">
        <f t="shared" si="162"/>
        <v>0</v>
      </c>
      <c r="LHD78" s="1209">
        <f t="shared" ref="LHD78:LJO78" si="163">SUM(LHD76:LHD77)</f>
        <v>0</v>
      </c>
      <c r="LHE78" s="1209">
        <f t="shared" si="163"/>
        <v>0</v>
      </c>
      <c r="LHF78" s="1209">
        <f t="shared" si="163"/>
        <v>0</v>
      </c>
      <c r="LHG78" s="1209">
        <f t="shared" si="163"/>
        <v>0</v>
      </c>
      <c r="LHH78" s="1209">
        <f t="shared" si="163"/>
        <v>0</v>
      </c>
      <c r="LHI78" s="1209">
        <f t="shared" si="163"/>
        <v>0</v>
      </c>
      <c r="LHJ78" s="1209">
        <f t="shared" si="163"/>
        <v>0</v>
      </c>
      <c r="LHK78" s="1209">
        <f t="shared" si="163"/>
        <v>0</v>
      </c>
      <c r="LHL78" s="1209">
        <f t="shared" si="163"/>
        <v>0</v>
      </c>
      <c r="LHM78" s="1209">
        <f t="shared" si="163"/>
        <v>0</v>
      </c>
      <c r="LHN78" s="1209">
        <f t="shared" si="163"/>
        <v>0</v>
      </c>
      <c r="LHO78" s="1209">
        <f t="shared" si="163"/>
        <v>0</v>
      </c>
      <c r="LHP78" s="1209">
        <f t="shared" si="163"/>
        <v>0</v>
      </c>
      <c r="LHQ78" s="1209">
        <f t="shared" si="163"/>
        <v>0</v>
      </c>
      <c r="LHR78" s="1209">
        <f t="shared" si="163"/>
        <v>0</v>
      </c>
      <c r="LHS78" s="1209">
        <f t="shared" si="163"/>
        <v>0</v>
      </c>
      <c r="LHT78" s="1209">
        <f t="shared" si="163"/>
        <v>0</v>
      </c>
      <c r="LHU78" s="1209">
        <f t="shared" si="163"/>
        <v>0</v>
      </c>
      <c r="LHV78" s="1209">
        <f t="shared" si="163"/>
        <v>0</v>
      </c>
      <c r="LHW78" s="1209">
        <f t="shared" si="163"/>
        <v>0</v>
      </c>
      <c r="LHX78" s="1209">
        <f t="shared" si="163"/>
        <v>0</v>
      </c>
      <c r="LHY78" s="1209">
        <f t="shared" si="163"/>
        <v>0</v>
      </c>
      <c r="LHZ78" s="1209">
        <f t="shared" si="163"/>
        <v>0</v>
      </c>
      <c r="LIA78" s="1209">
        <f t="shared" si="163"/>
        <v>0</v>
      </c>
      <c r="LIB78" s="1209">
        <f t="shared" si="163"/>
        <v>0</v>
      </c>
      <c r="LIC78" s="1209">
        <f t="shared" si="163"/>
        <v>0</v>
      </c>
      <c r="LID78" s="1209">
        <f t="shared" si="163"/>
        <v>0</v>
      </c>
      <c r="LIE78" s="1209">
        <f t="shared" si="163"/>
        <v>0</v>
      </c>
      <c r="LIF78" s="1209">
        <f t="shared" si="163"/>
        <v>0</v>
      </c>
      <c r="LIG78" s="1209">
        <f t="shared" si="163"/>
        <v>0</v>
      </c>
      <c r="LIH78" s="1209">
        <f t="shared" si="163"/>
        <v>0</v>
      </c>
      <c r="LII78" s="1209">
        <f t="shared" si="163"/>
        <v>0</v>
      </c>
      <c r="LIJ78" s="1209">
        <f t="shared" si="163"/>
        <v>0</v>
      </c>
      <c r="LIK78" s="1209">
        <f t="shared" si="163"/>
        <v>0</v>
      </c>
      <c r="LIL78" s="1209">
        <f t="shared" si="163"/>
        <v>0</v>
      </c>
      <c r="LIM78" s="1209">
        <f t="shared" si="163"/>
        <v>0</v>
      </c>
      <c r="LIN78" s="1209">
        <f t="shared" si="163"/>
        <v>0</v>
      </c>
      <c r="LIO78" s="1209">
        <f t="shared" si="163"/>
        <v>0</v>
      </c>
      <c r="LIP78" s="1209">
        <f t="shared" si="163"/>
        <v>0</v>
      </c>
      <c r="LIQ78" s="1209">
        <f t="shared" si="163"/>
        <v>0</v>
      </c>
      <c r="LIR78" s="1209">
        <f t="shared" si="163"/>
        <v>0</v>
      </c>
      <c r="LIS78" s="1209">
        <f t="shared" si="163"/>
        <v>0</v>
      </c>
      <c r="LIT78" s="1209">
        <f t="shared" si="163"/>
        <v>0</v>
      </c>
      <c r="LIU78" s="1209">
        <f t="shared" si="163"/>
        <v>0</v>
      </c>
      <c r="LIV78" s="1209">
        <f t="shared" si="163"/>
        <v>0</v>
      </c>
      <c r="LIW78" s="1209">
        <f t="shared" si="163"/>
        <v>0</v>
      </c>
      <c r="LIX78" s="1209">
        <f t="shared" si="163"/>
        <v>0</v>
      </c>
      <c r="LIY78" s="1209">
        <f t="shared" si="163"/>
        <v>0</v>
      </c>
      <c r="LIZ78" s="1209">
        <f t="shared" si="163"/>
        <v>0</v>
      </c>
      <c r="LJA78" s="1209">
        <f t="shared" si="163"/>
        <v>0</v>
      </c>
      <c r="LJB78" s="1209">
        <f t="shared" si="163"/>
        <v>0</v>
      </c>
      <c r="LJC78" s="1209">
        <f t="shared" si="163"/>
        <v>0</v>
      </c>
      <c r="LJD78" s="1209">
        <f t="shared" si="163"/>
        <v>0</v>
      </c>
      <c r="LJE78" s="1209">
        <f t="shared" si="163"/>
        <v>0</v>
      </c>
      <c r="LJF78" s="1209">
        <f t="shared" si="163"/>
        <v>0</v>
      </c>
      <c r="LJG78" s="1209">
        <f t="shared" si="163"/>
        <v>0</v>
      </c>
      <c r="LJH78" s="1209">
        <f t="shared" si="163"/>
        <v>0</v>
      </c>
      <c r="LJI78" s="1209">
        <f t="shared" si="163"/>
        <v>0</v>
      </c>
      <c r="LJJ78" s="1209">
        <f t="shared" si="163"/>
        <v>0</v>
      </c>
      <c r="LJK78" s="1209">
        <f t="shared" si="163"/>
        <v>0</v>
      </c>
      <c r="LJL78" s="1209">
        <f t="shared" si="163"/>
        <v>0</v>
      </c>
      <c r="LJM78" s="1209">
        <f t="shared" si="163"/>
        <v>0</v>
      </c>
      <c r="LJN78" s="1209">
        <f t="shared" si="163"/>
        <v>0</v>
      </c>
      <c r="LJO78" s="1209">
        <f t="shared" si="163"/>
        <v>0</v>
      </c>
      <c r="LJP78" s="1209">
        <f t="shared" ref="LJP78:LMA78" si="164">SUM(LJP76:LJP77)</f>
        <v>0</v>
      </c>
      <c r="LJQ78" s="1209">
        <f t="shared" si="164"/>
        <v>0</v>
      </c>
      <c r="LJR78" s="1209">
        <f t="shared" si="164"/>
        <v>0</v>
      </c>
      <c r="LJS78" s="1209">
        <f t="shared" si="164"/>
        <v>0</v>
      </c>
      <c r="LJT78" s="1209">
        <f t="shared" si="164"/>
        <v>0</v>
      </c>
      <c r="LJU78" s="1209">
        <f t="shared" si="164"/>
        <v>0</v>
      </c>
      <c r="LJV78" s="1209">
        <f t="shared" si="164"/>
        <v>0</v>
      </c>
      <c r="LJW78" s="1209">
        <f t="shared" si="164"/>
        <v>0</v>
      </c>
      <c r="LJX78" s="1209">
        <f t="shared" si="164"/>
        <v>0</v>
      </c>
      <c r="LJY78" s="1209">
        <f t="shared" si="164"/>
        <v>0</v>
      </c>
      <c r="LJZ78" s="1209">
        <f t="shared" si="164"/>
        <v>0</v>
      </c>
      <c r="LKA78" s="1209">
        <f t="shared" si="164"/>
        <v>0</v>
      </c>
      <c r="LKB78" s="1209">
        <f t="shared" si="164"/>
        <v>0</v>
      </c>
      <c r="LKC78" s="1209">
        <f t="shared" si="164"/>
        <v>0</v>
      </c>
      <c r="LKD78" s="1209">
        <f t="shared" si="164"/>
        <v>0</v>
      </c>
      <c r="LKE78" s="1209">
        <f t="shared" si="164"/>
        <v>0</v>
      </c>
      <c r="LKF78" s="1209">
        <f t="shared" si="164"/>
        <v>0</v>
      </c>
      <c r="LKG78" s="1209">
        <f t="shared" si="164"/>
        <v>0</v>
      </c>
      <c r="LKH78" s="1209">
        <f t="shared" si="164"/>
        <v>0</v>
      </c>
      <c r="LKI78" s="1209">
        <f t="shared" si="164"/>
        <v>0</v>
      </c>
      <c r="LKJ78" s="1209">
        <f t="shared" si="164"/>
        <v>0</v>
      </c>
      <c r="LKK78" s="1209">
        <f t="shared" si="164"/>
        <v>0</v>
      </c>
      <c r="LKL78" s="1209">
        <f t="shared" si="164"/>
        <v>0</v>
      </c>
      <c r="LKM78" s="1209">
        <f t="shared" si="164"/>
        <v>0</v>
      </c>
      <c r="LKN78" s="1209">
        <f t="shared" si="164"/>
        <v>0</v>
      </c>
      <c r="LKO78" s="1209">
        <f t="shared" si="164"/>
        <v>0</v>
      </c>
      <c r="LKP78" s="1209">
        <f t="shared" si="164"/>
        <v>0</v>
      </c>
      <c r="LKQ78" s="1209">
        <f t="shared" si="164"/>
        <v>0</v>
      </c>
      <c r="LKR78" s="1209">
        <f t="shared" si="164"/>
        <v>0</v>
      </c>
      <c r="LKS78" s="1209">
        <f t="shared" si="164"/>
        <v>0</v>
      </c>
      <c r="LKT78" s="1209">
        <f t="shared" si="164"/>
        <v>0</v>
      </c>
      <c r="LKU78" s="1209">
        <f t="shared" si="164"/>
        <v>0</v>
      </c>
      <c r="LKV78" s="1209">
        <f t="shared" si="164"/>
        <v>0</v>
      </c>
      <c r="LKW78" s="1209">
        <f t="shared" si="164"/>
        <v>0</v>
      </c>
      <c r="LKX78" s="1209">
        <f t="shared" si="164"/>
        <v>0</v>
      </c>
      <c r="LKY78" s="1209">
        <f t="shared" si="164"/>
        <v>0</v>
      </c>
      <c r="LKZ78" s="1209">
        <f t="shared" si="164"/>
        <v>0</v>
      </c>
      <c r="LLA78" s="1209">
        <f t="shared" si="164"/>
        <v>0</v>
      </c>
      <c r="LLB78" s="1209">
        <f t="shared" si="164"/>
        <v>0</v>
      </c>
      <c r="LLC78" s="1209">
        <f t="shared" si="164"/>
        <v>0</v>
      </c>
      <c r="LLD78" s="1209">
        <f t="shared" si="164"/>
        <v>0</v>
      </c>
      <c r="LLE78" s="1209">
        <f t="shared" si="164"/>
        <v>0</v>
      </c>
      <c r="LLF78" s="1209">
        <f t="shared" si="164"/>
        <v>0</v>
      </c>
      <c r="LLG78" s="1209">
        <f t="shared" si="164"/>
        <v>0</v>
      </c>
      <c r="LLH78" s="1209">
        <f t="shared" si="164"/>
        <v>0</v>
      </c>
      <c r="LLI78" s="1209">
        <f t="shared" si="164"/>
        <v>0</v>
      </c>
      <c r="LLJ78" s="1209">
        <f t="shared" si="164"/>
        <v>0</v>
      </c>
      <c r="LLK78" s="1209">
        <f t="shared" si="164"/>
        <v>0</v>
      </c>
      <c r="LLL78" s="1209">
        <f t="shared" si="164"/>
        <v>0</v>
      </c>
      <c r="LLM78" s="1209">
        <f t="shared" si="164"/>
        <v>0</v>
      </c>
      <c r="LLN78" s="1209">
        <f t="shared" si="164"/>
        <v>0</v>
      </c>
      <c r="LLO78" s="1209">
        <f t="shared" si="164"/>
        <v>0</v>
      </c>
      <c r="LLP78" s="1209">
        <f t="shared" si="164"/>
        <v>0</v>
      </c>
      <c r="LLQ78" s="1209">
        <f t="shared" si="164"/>
        <v>0</v>
      </c>
      <c r="LLR78" s="1209">
        <f t="shared" si="164"/>
        <v>0</v>
      </c>
      <c r="LLS78" s="1209">
        <f t="shared" si="164"/>
        <v>0</v>
      </c>
      <c r="LLT78" s="1209">
        <f t="shared" si="164"/>
        <v>0</v>
      </c>
      <c r="LLU78" s="1209">
        <f t="shared" si="164"/>
        <v>0</v>
      </c>
      <c r="LLV78" s="1209">
        <f t="shared" si="164"/>
        <v>0</v>
      </c>
      <c r="LLW78" s="1209">
        <f t="shared" si="164"/>
        <v>0</v>
      </c>
      <c r="LLX78" s="1209">
        <f t="shared" si="164"/>
        <v>0</v>
      </c>
      <c r="LLY78" s="1209">
        <f t="shared" si="164"/>
        <v>0</v>
      </c>
      <c r="LLZ78" s="1209">
        <f t="shared" si="164"/>
        <v>0</v>
      </c>
      <c r="LMA78" s="1209">
        <f t="shared" si="164"/>
        <v>0</v>
      </c>
      <c r="LMB78" s="1209">
        <f t="shared" ref="LMB78:LOM78" si="165">SUM(LMB76:LMB77)</f>
        <v>0</v>
      </c>
      <c r="LMC78" s="1209">
        <f t="shared" si="165"/>
        <v>0</v>
      </c>
      <c r="LMD78" s="1209">
        <f t="shared" si="165"/>
        <v>0</v>
      </c>
      <c r="LME78" s="1209">
        <f t="shared" si="165"/>
        <v>0</v>
      </c>
      <c r="LMF78" s="1209">
        <f t="shared" si="165"/>
        <v>0</v>
      </c>
      <c r="LMG78" s="1209">
        <f t="shared" si="165"/>
        <v>0</v>
      </c>
      <c r="LMH78" s="1209">
        <f t="shared" si="165"/>
        <v>0</v>
      </c>
      <c r="LMI78" s="1209">
        <f t="shared" si="165"/>
        <v>0</v>
      </c>
      <c r="LMJ78" s="1209">
        <f t="shared" si="165"/>
        <v>0</v>
      </c>
      <c r="LMK78" s="1209">
        <f t="shared" si="165"/>
        <v>0</v>
      </c>
      <c r="LML78" s="1209">
        <f t="shared" si="165"/>
        <v>0</v>
      </c>
      <c r="LMM78" s="1209">
        <f t="shared" si="165"/>
        <v>0</v>
      </c>
      <c r="LMN78" s="1209">
        <f t="shared" si="165"/>
        <v>0</v>
      </c>
      <c r="LMO78" s="1209">
        <f t="shared" si="165"/>
        <v>0</v>
      </c>
      <c r="LMP78" s="1209">
        <f t="shared" si="165"/>
        <v>0</v>
      </c>
      <c r="LMQ78" s="1209">
        <f t="shared" si="165"/>
        <v>0</v>
      </c>
      <c r="LMR78" s="1209">
        <f t="shared" si="165"/>
        <v>0</v>
      </c>
      <c r="LMS78" s="1209">
        <f t="shared" si="165"/>
        <v>0</v>
      </c>
      <c r="LMT78" s="1209">
        <f t="shared" si="165"/>
        <v>0</v>
      </c>
      <c r="LMU78" s="1209">
        <f t="shared" si="165"/>
        <v>0</v>
      </c>
      <c r="LMV78" s="1209">
        <f t="shared" si="165"/>
        <v>0</v>
      </c>
      <c r="LMW78" s="1209">
        <f t="shared" si="165"/>
        <v>0</v>
      </c>
      <c r="LMX78" s="1209">
        <f t="shared" si="165"/>
        <v>0</v>
      </c>
      <c r="LMY78" s="1209">
        <f t="shared" si="165"/>
        <v>0</v>
      </c>
      <c r="LMZ78" s="1209">
        <f t="shared" si="165"/>
        <v>0</v>
      </c>
      <c r="LNA78" s="1209">
        <f t="shared" si="165"/>
        <v>0</v>
      </c>
      <c r="LNB78" s="1209">
        <f t="shared" si="165"/>
        <v>0</v>
      </c>
      <c r="LNC78" s="1209">
        <f t="shared" si="165"/>
        <v>0</v>
      </c>
      <c r="LND78" s="1209">
        <f t="shared" si="165"/>
        <v>0</v>
      </c>
      <c r="LNE78" s="1209">
        <f t="shared" si="165"/>
        <v>0</v>
      </c>
      <c r="LNF78" s="1209">
        <f t="shared" si="165"/>
        <v>0</v>
      </c>
      <c r="LNG78" s="1209">
        <f t="shared" si="165"/>
        <v>0</v>
      </c>
      <c r="LNH78" s="1209">
        <f t="shared" si="165"/>
        <v>0</v>
      </c>
      <c r="LNI78" s="1209">
        <f t="shared" si="165"/>
        <v>0</v>
      </c>
      <c r="LNJ78" s="1209">
        <f t="shared" si="165"/>
        <v>0</v>
      </c>
      <c r="LNK78" s="1209">
        <f t="shared" si="165"/>
        <v>0</v>
      </c>
      <c r="LNL78" s="1209">
        <f t="shared" si="165"/>
        <v>0</v>
      </c>
      <c r="LNM78" s="1209">
        <f t="shared" si="165"/>
        <v>0</v>
      </c>
      <c r="LNN78" s="1209">
        <f t="shared" si="165"/>
        <v>0</v>
      </c>
      <c r="LNO78" s="1209">
        <f t="shared" si="165"/>
        <v>0</v>
      </c>
      <c r="LNP78" s="1209">
        <f t="shared" si="165"/>
        <v>0</v>
      </c>
      <c r="LNQ78" s="1209">
        <f t="shared" si="165"/>
        <v>0</v>
      </c>
      <c r="LNR78" s="1209">
        <f t="shared" si="165"/>
        <v>0</v>
      </c>
      <c r="LNS78" s="1209">
        <f t="shared" si="165"/>
        <v>0</v>
      </c>
      <c r="LNT78" s="1209">
        <f t="shared" si="165"/>
        <v>0</v>
      </c>
      <c r="LNU78" s="1209">
        <f t="shared" si="165"/>
        <v>0</v>
      </c>
      <c r="LNV78" s="1209">
        <f t="shared" si="165"/>
        <v>0</v>
      </c>
      <c r="LNW78" s="1209">
        <f t="shared" si="165"/>
        <v>0</v>
      </c>
      <c r="LNX78" s="1209">
        <f t="shared" si="165"/>
        <v>0</v>
      </c>
      <c r="LNY78" s="1209">
        <f t="shared" si="165"/>
        <v>0</v>
      </c>
      <c r="LNZ78" s="1209">
        <f t="shared" si="165"/>
        <v>0</v>
      </c>
      <c r="LOA78" s="1209">
        <f t="shared" si="165"/>
        <v>0</v>
      </c>
      <c r="LOB78" s="1209">
        <f t="shared" si="165"/>
        <v>0</v>
      </c>
      <c r="LOC78" s="1209">
        <f t="shared" si="165"/>
        <v>0</v>
      </c>
      <c r="LOD78" s="1209">
        <f t="shared" si="165"/>
        <v>0</v>
      </c>
      <c r="LOE78" s="1209">
        <f t="shared" si="165"/>
        <v>0</v>
      </c>
      <c r="LOF78" s="1209">
        <f t="shared" si="165"/>
        <v>0</v>
      </c>
      <c r="LOG78" s="1209">
        <f t="shared" si="165"/>
        <v>0</v>
      </c>
      <c r="LOH78" s="1209">
        <f t="shared" si="165"/>
        <v>0</v>
      </c>
      <c r="LOI78" s="1209">
        <f t="shared" si="165"/>
        <v>0</v>
      </c>
      <c r="LOJ78" s="1209">
        <f t="shared" si="165"/>
        <v>0</v>
      </c>
      <c r="LOK78" s="1209">
        <f t="shared" si="165"/>
        <v>0</v>
      </c>
      <c r="LOL78" s="1209">
        <f t="shared" si="165"/>
        <v>0</v>
      </c>
      <c r="LOM78" s="1209">
        <f t="shared" si="165"/>
        <v>0</v>
      </c>
      <c r="LON78" s="1209">
        <f t="shared" ref="LON78:LQY78" si="166">SUM(LON76:LON77)</f>
        <v>0</v>
      </c>
      <c r="LOO78" s="1209">
        <f t="shared" si="166"/>
        <v>0</v>
      </c>
      <c r="LOP78" s="1209">
        <f t="shared" si="166"/>
        <v>0</v>
      </c>
      <c r="LOQ78" s="1209">
        <f t="shared" si="166"/>
        <v>0</v>
      </c>
      <c r="LOR78" s="1209">
        <f t="shared" si="166"/>
        <v>0</v>
      </c>
      <c r="LOS78" s="1209">
        <f t="shared" si="166"/>
        <v>0</v>
      </c>
      <c r="LOT78" s="1209">
        <f t="shared" si="166"/>
        <v>0</v>
      </c>
      <c r="LOU78" s="1209">
        <f t="shared" si="166"/>
        <v>0</v>
      </c>
      <c r="LOV78" s="1209">
        <f t="shared" si="166"/>
        <v>0</v>
      </c>
      <c r="LOW78" s="1209">
        <f t="shared" si="166"/>
        <v>0</v>
      </c>
      <c r="LOX78" s="1209">
        <f t="shared" si="166"/>
        <v>0</v>
      </c>
      <c r="LOY78" s="1209">
        <f t="shared" si="166"/>
        <v>0</v>
      </c>
      <c r="LOZ78" s="1209">
        <f t="shared" si="166"/>
        <v>0</v>
      </c>
      <c r="LPA78" s="1209">
        <f t="shared" si="166"/>
        <v>0</v>
      </c>
      <c r="LPB78" s="1209">
        <f t="shared" si="166"/>
        <v>0</v>
      </c>
      <c r="LPC78" s="1209">
        <f t="shared" si="166"/>
        <v>0</v>
      </c>
      <c r="LPD78" s="1209">
        <f t="shared" si="166"/>
        <v>0</v>
      </c>
      <c r="LPE78" s="1209">
        <f t="shared" si="166"/>
        <v>0</v>
      </c>
      <c r="LPF78" s="1209">
        <f t="shared" si="166"/>
        <v>0</v>
      </c>
      <c r="LPG78" s="1209">
        <f t="shared" si="166"/>
        <v>0</v>
      </c>
      <c r="LPH78" s="1209">
        <f t="shared" si="166"/>
        <v>0</v>
      </c>
      <c r="LPI78" s="1209">
        <f t="shared" si="166"/>
        <v>0</v>
      </c>
      <c r="LPJ78" s="1209">
        <f t="shared" si="166"/>
        <v>0</v>
      </c>
      <c r="LPK78" s="1209">
        <f t="shared" si="166"/>
        <v>0</v>
      </c>
      <c r="LPL78" s="1209">
        <f t="shared" si="166"/>
        <v>0</v>
      </c>
      <c r="LPM78" s="1209">
        <f t="shared" si="166"/>
        <v>0</v>
      </c>
      <c r="LPN78" s="1209">
        <f t="shared" si="166"/>
        <v>0</v>
      </c>
      <c r="LPO78" s="1209">
        <f t="shared" si="166"/>
        <v>0</v>
      </c>
      <c r="LPP78" s="1209">
        <f t="shared" si="166"/>
        <v>0</v>
      </c>
      <c r="LPQ78" s="1209">
        <f t="shared" si="166"/>
        <v>0</v>
      </c>
      <c r="LPR78" s="1209">
        <f t="shared" si="166"/>
        <v>0</v>
      </c>
      <c r="LPS78" s="1209">
        <f t="shared" si="166"/>
        <v>0</v>
      </c>
      <c r="LPT78" s="1209">
        <f t="shared" si="166"/>
        <v>0</v>
      </c>
      <c r="LPU78" s="1209">
        <f t="shared" si="166"/>
        <v>0</v>
      </c>
      <c r="LPV78" s="1209">
        <f t="shared" si="166"/>
        <v>0</v>
      </c>
      <c r="LPW78" s="1209">
        <f t="shared" si="166"/>
        <v>0</v>
      </c>
      <c r="LPX78" s="1209">
        <f t="shared" si="166"/>
        <v>0</v>
      </c>
      <c r="LPY78" s="1209">
        <f t="shared" si="166"/>
        <v>0</v>
      </c>
      <c r="LPZ78" s="1209">
        <f t="shared" si="166"/>
        <v>0</v>
      </c>
      <c r="LQA78" s="1209">
        <f t="shared" si="166"/>
        <v>0</v>
      </c>
      <c r="LQB78" s="1209">
        <f t="shared" si="166"/>
        <v>0</v>
      </c>
      <c r="LQC78" s="1209">
        <f t="shared" si="166"/>
        <v>0</v>
      </c>
      <c r="LQD78" s="1209">
        <f t="shared" si="166"/>
        <v>0</v>
      </c>
      <c r="LQE78" s="1209">
        <f t="shared" si="166"/>
        <v>0</v>
      </c>
      <c r="LQF78" s="1209">
        <f t="shared" si="166"/>
        <v>0</v>
      </c>
      <c r="LQG78" s="1209">
        <f t="shared" si="166"/>
        <v>0</v>
      </c>
      <c r="LQH78" s="1209">
        <f t="shared" si="166"/>
        <v>0</v>
      </c>
      <c r="LQI78" s="1209">
        <f t="shared" si="166"/>
        <v>0</v>
      </c>
      <c r="LQJ78" s="1209">
        <f t="shared" si="166"/>
        <v>0</v>
      </c>
      <c r="LQK78" s="1209">
        <f t="shared" si="166"/>
        <v>0</v>
      </c>
      <c r="LQL78" s="1209">
        <f t="shared" si="166"/>
        <v>0</v>
      </c>
      <c r="LQM78" s="1209">
        <f t="shared" si="166"/>
        <v>0</v>
      </c>
      <c r="LQN78" s="1209">
        <f t="shared" si="166"/>
        <v>0</v>
      </c>
      <c r="LQO78" s="1209">
        <f t="shared" si="166"/>
        <v>0</v>
      </c>
      <c r="LQP78" s="1209">
        <f t="shared" si="166"/>
        <v>0</v>
      </c>
      <c r="LQQ78" s="1209">
        <f t="shared" si="166"/>
        <v>0</v>
      </c>
      <c r="LQR78" s="1209">
        <f t="shared" si="166"/>
        <v>0</v>
      </c>
      <c r="LQS78" s="1209">
        <f t="shared" si="166"/>
        <v>0</v>
      </c>
      <c r="LQT78" s="1209">
        <f t="shared" si="166"/>
        <v>0</v>
      </c>
      <c r="LQU78" s="1209">
        <f t="shared" si="166"/>
        <v>0</v>
      </c>
      <c r="LQV78" s="1209">
        <f t="shared" si="166"/>
        <v>0</v>
      </c>
      <c r="LQW78" s="1209">
        <f t="shared" si="166"/>
        <v>0</v>
      </c>
      <c r="LQX78" s="1209">
        <f t="shared" si="166"/>
        <v>0</v>
      </c>
      <c r="LQY78" s="1209">
        <f t="shared" si="166"/>
        <v>0</v>
      </c>
      <c r="LQZ78" s="1209">
        <f t="shared" ref="LQZ78:LTK78" si="167">SUM(LQZ76:LQZ77)</f>
        <v>0</v>
      </c>
      <c r="LRA78" s="1209">
        <f t="shared" si="167"/>
        <v>0</v>
      </c>
      <c r="LRB78" s="1209">
        <f t="shared" si="167"/>
        <v>0</v>
      </c>
      <c r="LRC78" s="1209">
        <f t="shared" si="167"/>
        <v>0</v>
      </c>
      <c r="LRD78" s="1209">
        <f t="shared" si="167"/>
        <v>0</v>
      </c>
      <c r="LRE78" s="1209">
        <f t="shared" si="167"/>
        <v>0</v>
      </c>
      <c r="LRF78" s="1209">
        <f t="shared" si="167"/>
        <v>0</v>
      </c>
      <c r="LRG78" s="1209">
        <f t="shared" si="167"/>
        <v>0</v>
      </c>
      <c r="LRH78" s="1209">
        <f t="shared" si="167"/>
        <v>0</v>
      </c>
      <c r="LRI78" s="1209">
        <f t="shared" si="167"/>
        <v>0</v>
      </c>
      <c r="LRJ78" s="1209">
        <f t="shared" si="167"/>
        <v>0</v>
      </c>
      <c r="LRK78" s="1209">
        <f t="shared" si="167"/>
        <v>0</v>
      </c>
      <c r="LRL78" s="1209">
        <f t="shared" si="167"/>
        <v>0</v>
      </c>
      <c r="LRM78" s="1209">
        <f t="shared" si="167"/>
        <v>0</v>
      </c>
      <c r="LRN78" s="1209">
        <f t="shared" si="167"/>
        <v>0</v>
      </c>
      <c r="LRO78" s="1209">
        <f t="shared" si="167"/>
        <v>0</v>
      </c>
      <c r="LRP78" s="1209">
        <f t="shared" si="167"/>
        <v>0</v>
      </c>
      <c r="LRQ78" s="1209">
        <f t="shared" si="167"/>
        <v>0</v>
      </c>
      <c r="LRR78" s="1209">
        <f t="shared" si="167"/>
        <v>0</v>
      </c>
      <c r="LRS78" s="1209">
        <f t="shared" si="167"/>
        <v>0</v>
      </c>
      <c r="LRT78" s="1209">
        <f t="shared" si="167"/>
        <v>0</v>
      </c>
      <c r="LRU78" s="1209">
        <f t="shared" si="167"/>
        <v>0</v>
      </c>
      <c r="LRV78" s="1209">
        <f t="shared" si="167"/>
        <v>0</v>
      </c>
      <c r="LRW78" s="1209">
        <f t="shared" si="167"/>
        <v>0</v>
      </c>
      <c r="LRX78" s="1209">
        <f t="shared" si="167"/>
        <v>0</v>
      </c>
      <c r="LRY78" s="1209">
        <f t="shared" si="167"/>
        <v>0</v>
      </c>
      <c r="LRZ78" s="1209">
        <f t="shared" si="167"/>
        <v>0</v>
      </c>
      <c r="LSA78" s="1209">
        <f t="shared" si="167"/>
        <v>0</v>
      </c>
      <c r="LSB78" s="1209">
        <f t="shared" si="167"/>
        <v>0</v>
      </c>
      <c r="LSC78" s="1209">
        <f t="shared" si="167"/>
        <v>0</v>
      </c>
      <c r="LSD78" s="1209">
        <f t="shared" si="167"/>
        <v>0</v>
      </c>
      <c r="LSE78" s="1209">
        <f t="shared" si="167"/>
        <v>0</v>
      </c>
      <c r="LSF78" s="1209">
        <f t="shared" si="167"/>
        <v>0</v>
      </c>
      <c r="LSG78" s="1209">
        <f t="shared" si="167"/>
        <v>0</v>
      </c>
      <c r="LSH78" s="1209">
        <f t="shared" si="167"/>
        <v>0</v>
      </c>
      <c r="LSI78" s="1209">
        <f t="shared" si="167"/>
        <v>0</v>
      </c>
      <c r="LSJ78" s="1209">
        <f t="shared" si="167"/>
        <v>0</v>
      </c>
      <c r="LSK78" s="1209">
        <f t="shared" si="167"/>
        <v>0</v>
      </c>
      <c r="LSL78" s="1209">
        <f t="shared" si="167"/>
        <v>0</v>
      </c>
      <c r="LSM78" s="1209">
        <f t="shared" si="167"/>
        <v>0</v>
      </c>
      <c r="LSN78" s="1209">
        <f t="shared" si="167"/>
        <v>0</v>
      </c>
      <c r="LSO78" s="1209">
        <f t="shared" si="167"/>
        <v>0</v>
      </c>
      <c r="LSP78" s="1209">
        <f t="shared" si="167"/>
        <v>0</v>
      </c>
      <c r="LSQ78" s="1209">
        <f t="shared" si="167"/>
        <v>0</v>
      </c>
      <c r="LSR78" s="1209">
        <f t="shared" si="167"/>
        <v>0</v>
      </c>
      <c r="LSS78" s="1209">
        <f t="shared" si="167"/>
        <v>0</v>
      </c>
      <c r="LST78" s="1209">
        <f t="shared" si="167"/>
        <v>0</v>
      </c>
      <c r="LSU78" s="1209">
        <f t="shared" si="167"/>
        <v>0</v>
      </c>
      <c r="LSV78" s="1209">
        <f t="shared" si="167"/>
        <v>0</v>
      </c>
      <c r="LSW78" s="1209">
        <f t="shared" si="167"/>
        <v>0</v>
      </c>
      <c r="LSX78" s="1209">
        <f t="shared" si="167"/>
        <v>0</v>
      </c>
      <c r="LSY78" s="1209">
        <f t="shared" si="167"/>
        <v>0</v>
      </c>
      <c r="LSZ78" s="1209">
        <f t="shared" si="167"/>
        <v>0</v>
      </c>
      <c r="LTA78" s="1209">
        <f t="shared" si="167"/>
        <v>0</v>
      </c>
      <c r="LTB78" s="1209">
        <f t="shared" si="167"/>
        <v>0</v>
      </c>
      <c r="LTC78" s="1209">
        <f t="shared" si="167"/>
        <v>0</v>
      </c>
      <c r="LTD78" s="1209">
        <f t="shared" si="167"/>
        <v>0</v>
      </c>
      <c r="LTE78" s="1209">
        <f t="shared" si="167"/>
        <v>0</v>
      </c>
      <c r="LTF78" s="1209">
        <f t="shared" si="167"/>
        <v>0</v>
      </c>
      <c r="LTG78" s="1209">
        <f t="shared" si="167"/>
        <v>0</v>
      </c>
      <c r="LTH78" s="1209">
        <f t="shared" si="167"/>
        <v>0</v>
      </c>
      <c r="LTI78" s="1209">
        <f t="shared" si="167"/>
        <v>0</v>
      </c>
      <c r="LTJ78" s="1209">
        <f t="shared" si="167"/>
        <v>0</v>
      </c>
      <c r="LTK78" s="1209">
        <f t="shared" si="167"/>
        <v>0</v>
      </c>
      <c r="LTL78" s="1209">
        <f t="shared" ref="LTL78:LVW78" si="168">SUM(LTL76:LTL77)</f>
        <v>0</v>
      </c>
      <c r="LTM78" s="1209">
        <f t="shared" si="168"/>
        <v>0</v>
      </c>
      <c r="LTN78" s="1209">
        <f t="shared" si="168"/>
        <v>0</v>
      </c>
      <c r="LTO78" s="1209">
        <f t="shared" si="168"/>
        <v>0</v>
      </c>
      <c r="LTP78" s="1209">
        <f t="shared" si="168"/>
        <v>0</v>
      </c>
      <c r="LTQ78" s="1209">
        <f t="shared" si="168"/>
        <v>0</v>
      </c>
      <c r="LTR78" s="1209">
        <f t="shared" si="168"/>
        <v>0</v>
      </c>
      <c r="LTS78" s="1209">
        <f t="shared" si="168"/>
        <v>0</v>
      </c>
      <c r="LTT78" s="1209">
        <f t="shared" si="168"/>
        <v>0</v>
      </c>
      <c r="LTU78" s="1209">
        <f t="shared" si="168"/>
        <v>0</v>
      </c>
      <c r="LTV78" s="1209">
        <f t="shared" si="168"/>
        <v>0</v>
      </c>
      <c r="LTW78" s="1209">
        <f t="shared" si="168"/>
        <v>0</v>
      </c>
      <c r="LTX78" s="1209">
        <f t="shared" si="168"/>
        <v>0</v>
      </c>
      <c r="LTY78" s="1209">
        <f t="shared" si="168"/>
        <v>0</v>
      </c>
      <c r="LTZ78" s="1209">
        <f t="shared" si="168"/>
        <v>0</v>
      </c>
      <c r="LUA78" s="1209">
        <f t="shared" si="168"/>
        <v>0</v>
      </c>
      <c r="LUB78" s="1209">
        <f t="shared" si="168"/>
        <v>0</v>
      </c>
      <c r="LUC78" s="1209">
        <f t="shared" si="168"/>
        <v>0</v>
      </c>
      <c r="LUD78" s="1209">
        <f t="shared" si="168"/>
        <v>0</v>
      </c>
      <c r="LUE78" s="1209">
        <f t="shared" si="168"/>
        <v>0</v>
      </c>
      <c r="LUF78" s="1209">
        <f t="shared" si="168"/>
        <v>0</v>
      </c>
      <c r="LUG78" s="1209">
        <f t="shared" si="168"/>
        <v>0</v>
      </c>
      <c r="LUH78" s="1209">
        <f t="shared" si="168"/>
        <v>0</v>
      </c>
      <c r="LUI78" s="1209">
        <f t="shared" si="168"/>
        <v>0</v>
      </c>
      <c r="LUJ78" s="1209">
        <f t="shared" si="168"/>
        <v>0</v>
      </c>
      <c r="LUK78" s="1209">
        <f t="shared" si="168"/>
        <v>0</v>
      </c>
      <c r="LUL78" s="1209">
        <f t="shared" si="168"/>
        <v>0</v>
      </c>
      <c r="LUM78" s="1209">
        <f t="shared" si="168"/>
        <v>0</v>
      </c>
      <c r="LUN78" s="1209">
        <f t="shared" si="168"/>
        <v>0</v>
      </c>
      <c r="LUO78" s="1209">
        <f t="shared" si="168"/>
        <v>0</v>
      </c>
      <c r="LUP78" s="1209">
        <f t="shared" si="168"/>
        <v>0</v>
      </c>
      <c r="LUQ78" s="1209">
        <f t="shared" si="168"/>
        <v>0</v>
      </c>
      <c r="LUR78" s="1209">
        <f t="shared" si="168"/>
        <v>0</v>
      </c>
      <c r="LUS78" s="1209">
        <f t="shared" si="168"/>
        <v>0</v>
      </c>
      <c r="LUT78" s="1209">
        <f t="shared" si="168"/>
        <v>0</v>
      </c>
      <c r="LUU78" s="1209">
        <f t="shared" si="168"/>
        <v>0</v>
      </c>
      <c r="LUV78" s="1209">
        <f t="shared" si="168"/>
        <v>0</v>
      </c>
      <c r="LUW78" s="1209">
        <f t="shared" si="168"/>
        <v>0</v>
      </c>
      <c r="LUX78" s="1209">
        <f t="shared" si="168"/>
        <v>0</v>
      </c>
      <c r="LUY78" s="1209">
        <f t="shared" si="168"/>
        <v>0</v>
      </c>
      <c r="LUZ78" s="1209">
        <f t="shared" si="168"/>
        <v>0</v>
      </c>
      <c r="LVA78" s="1209">
        <f t="shared" si="168"/>
        <v>0</v>
      </c>
      <c r="LVB78" s="1209">
        <f t="shared" si="168"/>
        <v>0</v>
      </c>
      <c r="LVC78" s="1209">
        <f t="shared" si="168"/>
        <v>0</v>
      </c>
      <c r="LVD78" s="1209">
        <f t="shared" si="168"/>
        <v>0</v>
      </c>
      <c r="LVE78" s="1209">
        <f t="shared" si="168"/>
        <v>0</v>
      </c>
      <c r="LVF78" s="1209">
        <f t="shared" si="168"/>
        <v>0</v>
      </c>
      <c r="LVG78" s="1209">
        <f t="shared" si="168"/>
        <v>0</v>
      </c>
      <c r="LVH78" s="1209">
        <f t="shared" si="168"/>
        <v>0</v>
      </c>
      <c r="LVI78" s="1209">
        <f t="shared" si="168"/>
        <v>0</v>
      </c>
      <c r="LVJ78" s="1209">
        <f t="shared" si="168"/>
        <v>0</v>
      </c>
      <c r="LVK78" s="1209">
        <f t="shared" si="168"/>
        <v>0</v>
      </c>
      <c r="LVL78" s="1209">
        <f t="shared" si="168"/>
        <v>0</v>
      </c>
      <c r="LVM78" s="1209">
        <f t="shared" si="168"/>
        <v>0</v>
      </c>
      <c r="LVN78" s="1209">
        <f t="shared" si="168"/>
        <v>0</v>
      </c>
      <c r="LVO78" s="1209">
        <f t="shared" si="168"/>
        <v>0</v>
      </c>
      <c r="LVP78" s="1209">
        <f t="shared" si="168"/>
        <v>0</v>
      </c>
      <c r="LVQ78" s="1209">
        <f t="shared" si="168"/>
        <v>0</v>
      </c>
      <c r="LVR78" s="1209">
        <f t="shared" si="168"/>
        <v>0</v>
      </c>
      <c r="LVS78" s="1209">
        <f t="shared" si="168"/>
        <v>0</v>
      </c>
      <c r="LVT78" s="1209">
        <f t="shared" si="168"/>
        <v>0</v>
      </c>
      <c r="LVU78" s="1209">
        <f t="shared" si="168"/>
        <v>0</v>
      </c>
      <c r="LVV78" s="1209">
        <f t="shared" si="168"/>
        <v>0</v>
      </c>
      <c r="LVW78" s="1209">
        <f t="shared" si="168"/>
        <v>0</v>
      </c>
      <c r="LVX78" s="1209">
        <f t="shared" ref="LVX78:LYI78" si="169">SUM(LVX76:LVX77)</f>
        <v>0</v>
      </c>
      <c r="LVY78" s="1209">
        <f t="shared" si="169"/>
        <v>0</v>
      </c>
      <c r="LVZ78" s="1209">
        <f t="shared" si="169"/>
        <v>0</v>
      </c>
      <c r="LWA78" s="1209">
        <f t="shared" si="169"/>
        <v>0</v>
      </c>
      <c r="LWB78" s="1209">
        <f t="shared" si="169"/>
        <v>0</v>
      </c>
      <c r="LWC78" s="1209">
        <f t="shared" si="169"/>
        <v>0</v>
      </c>
      <c r="LWD78" s="1209">
        <f t="shared" si="169"/>
        <v>0</v>
      </c>
      <c r="LWE78" s="1209">
        <f t="shared" si="169"/>
        <v>0</v>
      </c>
      <c r="LWF78" s="1209">
        <f t="shared" si="169"/>
        <v>0</v>
      </c>
      <c r="LWG78" s="1209">
        <f t="shared" si="169"/>
        <v>0</v>
      </c>
      <c r="LWH78" s="1209">
        <f t="shared" si="169"/>
        <v>0</v>
      </c>
      <c r="LWI78" s="1209">
        <f t="shared" si="169"/>
        <v>0</v>
      </c>
      <c r="LWJ78" s="1209">
        <f t="shared" si="169"/>
        <v>0</v>
      </c>
      <c r="LWK78" s="1209">
        <f t="shared" si="169"/>
        <v>0</v>
      </c>
      <c r="LWL78" s="1209">
        <f t="shared" si="169"/>
        <v>0</v>
      </c>
      <c r="LWM78" s="1209">
        <f t="shared" si="169"/>
        <v>0</v>
      </c>
      <c r="LWN78" s="1209">
        <f t="shared" si="169"/>
        <v>0</v>
      </c>
      <c r="LWO78" s="1209">
        <f t="shared" si="169"/>
        <v>0</v>
      </c>
      <c r="LWP78" s="1209">
        <f t="shared" si="169"/>
        <v>0</v>
      </c>
      <c r="LWQ78" s="1209">
        <f t="shared" si="169"/>
        <v>0</v>
      </c>
      <c r="LWR78" s="1209">
        <f t="shared" si="169"/>
        <v>0</v>
      </c>
      <c r="LWS78" s="1209">
        <f t="shared" si="169"/>
        <v>0</v>
      </c>
      <c r="LWT78" s="1209">
        <f t="shared" si="169"/>
        <v>0</v>
      </c>
      <c r="LWU78" s="1209">
        <f t="shared" si="169"/>
        <v>0</v>
      </c>
      <c r="LWV78" s="1209">
        <f t="shared" si="169"/>
        <v>0</v>
      </c>
      <c r="LWW78" s="1209">
        <f t="shared" si="169"/>
        <v>0</v>
      </c>
      <c r="LWX78" s="1209">
        <f t="shared" si="169"/>
        <v>0</v>
      </c>
      <c r="LWY78" s="1209">
        <f t="shared" si="169"/>
        <v>0</v>
      </c>
      <c r="LWZ78" s="1209">
        <f t="shared" si="169"/>
        <v>0</v>
      </c>
      <c r="LXA78" s="1209">
        <f t="shared" si="169"/>
        <v>0</v>
      </c>
      <c r="LXB78" s="1209">
        <f t="shared" si="169"/>
        <v>0</v>
      </c>
      <c r="LXC78" s="1209">
        <f t="shared" si="169"/>
        <v>0</v>
      </c>
      <c r="LXD78" s="1209">
        <f t="shared" si="169"/>
        <v>0</v>
      </c>
      <c r="LXE78" s="1209">
        <f t="shared" si="169"/>
        <v>0</v>
      </c>
      <c r="LXF78" s="1209">
        <f t="shared" si="169"/>
        <v>0</v>
      </c>
      <c r="LXG78" s="1209">
        <f t="shared" si="169"/>
        <v>0</v>
      </c>
      <c r="LXH78" s="1209">
        <f t="shared" si="169"/>
        <v>0</v>
      </c>
      <c r="LXI78" s="1209">
        <f t="shared" si="169"/>
        <v>0</v>
      </c>
      <c r="LXJ78" s="1209">
        <f t="shared" si="169"/>
        <v>0</v>
      </c>
      <c r="LXK78" s="1209">
        <f t="shared" si="169"/>
        <v>0</v>
      </c>
      <c r="LXL78" s="1209">
        <f t="shared" si="169"/>
        <v>0</v>
      </c>
      <c r="LXM78" s="1209">
        <f t="shared" si="169"/>
        <v>0</v>
      </c>
      <c r="LXN78" s="1209">
        <f t="shared" si="169"/>
        <v>0</v>
      </c>
      <c r="LXO78" s="1209">
        <f t="shared" si="169"/>
        <v>0</v>
      </c>
      <c r="LXP78" s="1209">
        <f t="shared" si="169"/>
        <v>0</v>
      </c>
      <c r="LXQ78" s="1209">
        <f t="shared" si="169"/>
        <v>0</v>
      </c>
      <c r="LXR78" s="1209">
        <f t="shared" si="169"/>
        <v>0</v>
      </c>
      <c r="LXS78" s="1209">
        <f t="shared" si="169"/>
        <v>0</v>
      </c>
      <c r="LXT78" s="1209">
        <f t="shared" si="169"/>
        <v>0</v>
      </c>
      <c r="LXU78" s="1209">
        <f t="shared" si="169"/>
        <v>0</v>
      </c>
      <c r="LXV78" s="1209">
        <f t="shared" si="169"/>
        <v>0</v>
      </c>
      <c r="LXW78" s="1209">
        <f t="shared" si="169"/>
        <v>0</v>
      </c>
      <c r="LXX78" s="1209">
        <f t="shared" si="169"/>
        <v>0</v>
      </c>
      <c r="LXY78" s="1209">
        <f t="shared" si="169"/>
        <v>0</v>
      </c>
      <c r="LXZ78" s="1209">
        <f t="shared" si="169"/>
        <v>0</v>
      </c>
      <c r="LYA78" s="1209">
        <f t="shared" si="169"/>
        <v>0</v>
      </c>
      <c r="LYB78" s="1209">
        <f t="shared" si="169"/>
        <v>0</v>
      </c>
      <c r="LYC78" s="1209">
        <f t="shared" si="169"/>
        <v>0</v>
      </c>
      <c r="LYD78" s="1209">
        <f t="shared" si="169"/>
        <v>0</v>
      </c>
      <c r="LYE78" s="1209">
        <f t="shared" si="169"/>
        <v>0</v>
      </c>
      <c r="LYF78" s="1209">
        <f t="shared" si="169"/>
        <v>0</v>
      </c>
      <c r="LYG78" s="1209">
        <f t="shared" si="169"/>
        <v>0</v>
      </c>
      <c r="LYH78" s="1209">
        <f t="shared" si="169"/>
        <v>0</v>
      </c>
      <c r="LYI78" s="1209">
        <f t="shared" si="169"/>
        <v>0</v>
      </c>
      <c r="LYJ78" s="1209">
        <f t="shared" ref="LYJ78:MAU78" si="170">SUM(LYJ76:LYJ77)</f>
        <v>0</v>
      </c>
      <c r="LYK78" s="1209">
        <f t="shared" si="170"/>
        <v>0</v>
      </c>
      <c r="LYL78" s="1209">
        <f t="shared" si="170"/>
        <v>0</v>
      </c>
      <c r="LYM78" s="1209">
        <f t="shared" si="170"/>
        <v>0</v>
      </c>
      <c r="LYN78" s="1209">
        <f t="shared" si="170"/>
        <v>0</v>
      </c>
      <c r="LYO78" s="1209">
        <f t="shared" si="170"/>
        <v>0</v>
      </c>
      <c r="LYP78" s="1209">
        <f t="shared" si="170"/>
        <v>0</v>
      </c>
      <c r="LYQ78" s="1209">
        <f t="shared" si="170"/>
        <v>0</v>
      </c>
      <c r="LYR78" s="1209">
        <f t="shared" si="170"/>
        <v>0</v>
      </c>
      <c r="LYS78" s="1209">
        <f t="shared" si="170"/>
        <v>0</v>
      </c>
      <c r="LYT78" s="1209">
        <f t="shared" si="170"/>
        <v>0</v>
      </c>
      <c r="LYU78" s="1209">
        <f t="shared" si="170"/>
        <v>0</v>
      </c>
      <c r="LYV78" s="1209">
        <f t="shared" si="170"/>
        <v>0</v>
      </c>
      <c r="LYW78" s="1209">
        <f t="shared" si="170"/>
        <v>0</v>
      </c>
      <c r="LYX78" s="1209">
        <f t="shared" si="170"/>
        <v>0</v>
      </c>
      <c r="LYY78" s="1209">
        <f t="shared" si="170"/>
        <v>0</v>
      </c>
      <c r="LYZ78" s="1209">
        <f t="shared" si="170"/>
        <v>0</v>
      </c>
      <c r="LZA78" s="1209">
        <f t="shared" si="170"/>
        <v>0</v>
      </c>
      <c r="LZB78" s="1209">
        <f t="shared" si="170"/>
        <v>0</v>
      </c>
      <c r="LZC78" s="1209">
        <f t="shared" si="170"/>
        <v>0</v>
      </c>
      <c r="LZD78" s="1209">
        <f t="shared" si="170"/>
        <v>0</v>
      </c>
      <c r="LZE78" s="1209">
        <f t="shared" si="170"/>
        <v>0</v>
      </c>
      <c r="LZF78" s="1209">
        <f t="shared" si="170"/>
        <v>0</v>
      </c>
      <c r="LZG78" s="1209">
        <f t="shared" si="170"/>
        <v>0</v>
      </c>
      <c r="LZH78" s="1209">
        <f t="shared" si="170"/>
        <v>0</v>
      </c>
      <c r="LZI78" s="1209">
        <f t="shared" si="170"/>
        <v>0</v>
      </c>
      <c r="LZJ78" s="1209">
        <f t="shared" si="170"/>
        <v>0</v>
      </c>
      <c r="LZK78" s="1209">
        <f t="shared" si="170"/>
        <v>0</v>
      </c>
      <c r="LZL78" s="1209">
        <f t="shared" si="170"/>
        <v>0</v>
      </c>
      <c r="LZM78" s="1209">
        <f t="shared" si="170"/>
        <v>0</v>
      </c>
      <c r="LZN78" s="1209">
        <f t="shared" si="170"/>
        <v>0</v>
      </c>
      <c r="LZO78" s="1209">
        <f t="shared" si="170"/>
        <v>0</v>
      </c>
      <c r="LZP78" s="1209">
        <f t="shared" si="170"/>
        <v>0</v>
      </c>
      <c r="LZQ78" s="1209">
        <f t="shared" si="170"/>
        <v>0</v>
      </c>
      <c r="LZR78" s="1209">
        <f t="shared" si="170"/>
        <v>0</v>
      </c>
      <c r="LZS78" s="1209">
        <f t="shared" si="170"/>
        <v>0</v>
      </c>
      <c r="LZT78" s="1209">
        <f t="shared" si="170"/>
        <v>0</v>
      </c>
      <c r="LZU78" s="1209">
        <f t="shared" si="170"/>
        <v>0</v>
      </c>
      <c r="LZV78" s="1209">
        <f t="shared" si="170"/>
        <v>0</v>
      </c>
      <c r="LZW78" s="1209">
        <f t="shared" si="170"/>
        <v>0</v>
      </c>
      <c r="LZX78" s="1209">
        <f t="shared" si="170"/>
        <v>0</v>
      </c>
      <c r="LZY78" s="1209">
        <f t="shared" si="170"/>
        <v>0</v>
      </c>
      <c r="LZZ78" s="1209">
        <f t="shared" si="170"/>
        <v>0</v>
      </c>
      <c r="MAA78" s="1209">
        <f t="shared" si="170"/>
        <v>0</v>
      </c>
      <c r="MAB78" s="1209">
        <f t="shared" si="170"/>
        <v>0</v>
      </c>
      <c r="MAC78" s="1209">
        <f t="shared" si="170"/>
        <v>0</v>
      </c>
      <c r="MAD78" s="1209">
        <f t="shared" si="170"/>
        <v>0</v>
      </c>
      <c r="MAE78" s="1209">
        <f t="shared" si="170"/>
        <v>0</v>
      </c>
      <c r="MAF78" s="1209">
        <f t="shared" si="170"/>
        <v>0</v>
      </c>
      <c r="MAG78" s="1209">
        <f t="shared" si="170"/>
        <v>0</v>
      </c>
      <c r="MAH78" s="1209">
        <f t="shared" si="170"/>
        <v>0</v>
      </c>
      <c r="MAI78" s="1209">
        <f t="shared" si="170"/>
        <v>0</v>
      </c>
      <c r="MAJ78" s="1209">
        <f t="shared" si="170"/>
        <v>0</v>
      </c>
      <c r="MAK78" s="1209">
        <f t="shared" si="170"/>
        <v>0</v>
      </c>
      <c r="MAL78" s="1209">
        <f t="shared" si="170"/>
        <v>0</v>
      </c>
      <c r="MAM78" s="1209">
        <f t="shared" si="170"/>
        <v>0</v>
      </c>
      <c r="MAN78" s="1209">
        <f t="shared" si="170"/>
        <v>0</v>
      </c>
      <c r="MAO78" s="1209">
        <f t="shared" si="170"/>
        <v>0</v>
      </c>
      <c r="MAP78" s="1209">
        <f t="shared" si="170"/>
        <v>0</v>
      </c>
      <c r="MAQ78" s="1209">
        <f t="shared" si="170"/>
        <v>0</v>
      </c>
      <c r="MAR78" s="1209">
        <f t="shared" si="170"/>
        <v>0</v>
      </c>
      <c r="MAS78" s="1209">
        <f t="shared" si="170"/>
        <v>0</v>
      </c>
      <c r="MAT78" s="1209">
        <f t="shared" si="170"/>
        <v>0</v>
      </c>
      <c r="MAU78" s="1209">
        <f t="shared" si="170"/>
        <v>0</v>
      </c>
      <c r="MAV78" s="1209">
        <f t="shared" ref="MAV78:MDG78" si="171">SUM(MAV76:MAV77)</f>
        <v>0</v>
      </c>
      <c r="MAW78" s="1209">
        <f t="shared" si="171"/>
        <v>0</v>
      </c>
      <c r="MAX78" s="1209">
        <f t="shared" si="171"/>
        <v>0</v>
      </c>
      <c r="MAY78" s="1209">
        <f t="shared" si="171"/>
        <v>0</v>
      </c>
      <c r="MAZ78" s="1209">
        <f t="shared" si="171"/>
        <v>0</v>
      </c>
      <c r="MBA78" s="1209">
        <f t="shared" si="171"/>
        <v>0</v>
      </c>
      <c r="MBB78" s="1209">
        <f t="shared" si="171"/>
        <v>0</v>
      </c>
      <c r="MBC78" s="1209">
        <f t="shared" si="171"/>
        <v>0</v>
      </c>
      <c r="MBD78" s="1209">
        <f t="shared" si="171"/>
        <v>0</v>
      </c>
      <c r="MBE78" s="1209">
        <f t="shared" si="171"/>
        <v>0</v>
      </c>
      <c r="MBF78" s="1209">
        <f t="shared" si="171"/>
        <v>0</v>
      </c>
      <c r="MBG78" s="1209">
        <f t="shared" si="171"/>
        <v>0</v>
      </c>
      <c r="MBH78" s="1209">
        <f t="shared" si="171"/>
        <v>0</v>
      </c>
      <c r="MBI78" s="1209">
        <f t="shared" si="171"/>
        <v>0</v>
      </c>
      <c r="MBJ78" s="1209">
        <f t="shared" si="171"/>
        <v>0</v>
      </c>
      <c r="MBK78" s="1209">
        <f t="shared" si="171"/>
        <v>0</v>
      </c>
      <c r="MBL78" s="1209">
        <f t="shared" si="171"/>
        <v>0</v>
      </c>
      <c r="MBM78" s="1209">
        <f t="shared" si="171"/>
        <v>0</v>
      </c>
      <c r="MBN78" s="1209">
        <f t="shared" si="171"/>
        <v>0</v>
      </c>
      <c r="MBO78" s="1209">
        <f t="shared" si="171"/>
        <v>0</v>
      </c>
      <c r="MBP78" s="1209">
        <f t="shared" si="171"/>
        <v>0</v>
      </c>
      <c r="MBQ78" s="1209">
        <f t="shared" si="171"/>
        <v>0</v>
      </c>
      <c r="MBR78" s="1209">
        <f t="shared" si="171"/>
        <v>0</v>
      </c>
      <c r="MBS78" s="1209">
        <f t="shared" si="171"/>
        <v>0</v>
      </c>
      <c r="MBT78" s="1209">
        <f t="shared" si="171"/>
        <v>0</v>
      </c>
      <c r="MBU78" s="1209">
        <f t="shared" si="171"/>
        <v>0</v>
      </c>
      <c r="MBV78" s="1209">
        <f t="shared" si="171"/>
        <v>0</v>
      </c>
      <c r="MBW78" s="1209">
        <f t="shared" si="171"/>
        <v>0</v>
      </c>
      <c r="MBX78" s="1209">
        <f t="shared" si="171"/>
        <v>0</v>
      </c>
      <c r="MBY78" s="1209">
        <f t="shared" si="171"/>
        <v>0</v>
      </c>
      <c r="MBZ78" s="1209">
        <f t="shared" si="171"/>
        <v>0</v>
      </c>
      <c r="MCA78" s="1209">
        <f t="shared" si="171"/>
        <v>0</v>
      </c>
      <c r="MCB78" s="1209">
        <f t="shared" si="171"/>
        <v>0</v>
      </c>
      <c r="MCC78" s="1209">
        <f t="shared" si="171"/>
        <v>0</v>
      </c>
      <c r="MCD78" s="1209">
        <f t="shared" si="171"/>
        <v>0</v>
      </c>
      <c r="MCE78" s="1209">
        <f t="shared" si="171"/>
        <v>0</v>
      </c>
      <c r="MCF78" s="1209">
        <f t="shared" si="171"/>
        <v>0</v>
      </c>
      <c r="MCG78" s="1209">
        <f t="shared" si="171"/>
        <v>0</v>
      </c>
      <c r="MCH78" s="1209">
        <f t="shared" si="171"/>
        <v>0</v>
      </c>
      <c r="MCI78" s="1209">
        <f t="shared" si="171"/>
        <v>0</v>
      </c>
      <c r="MCJ78" s="1209">
        <f t="shared" si="171"/>
        <v>0</v>
      </c>
      <c r="MCK78" s="1209">
        <f t="shared" si="171"/>
        <v>0</v>
      </c>
      <c r="MCL78" s="1209">
        <f t="shared" si="171"/>
        <v>0</v>
      </c>
      <c r="MCM78" s="1209">
        <f t="shared" si="171"/>
        <v>0</v>
      </c>
      <c r="MCN78" s="1209">
        <f t="shared" si="171"/>
        <v>0</v>
      </c>
      <c r="MCO78" s="1209">
        <f t="shared" si="171"/>
        <v>0</v>
      </c>
      <c r="MCP78" s="1209">
        <f t="shared" si="171"/>
        <v>0</v>
      </c>
      <c r="MCQ78" s="1209">
        <f t="shared" si="171"/>
        <v>0</v>
      </c>
      <c r="MCR78" s="1209">
        <f t="shared" si="171"/>
        <v>0</v>
      </c>
      <c r="MCS78" s="1209">
        <f t="shared" si="171"/>
        <v>0</v>
      </c>
      <c r="MCT78" s="1209">
        <f t="shared" si="171"/>
        <v>0</v>
      </c>
      <c r="MCU78" s="1209">
        <f t="shared" si="171"/>
        <v>0</v>
      </c>
      <c r="MCV78" s="1209">
        <f t="shared" si="171"/>
        <v>0</v>
      </c>
      <c r="MCW78" s="1209">
        <f t="shared" si="171"/>
        <v>0</v>
      </c>
      <c r="MCX78" s="1209">
        <f t="shared" si="171"/>
        <v>0</v>
      </c>
      <c r="MCY78" s="1209">
        <f t="shared" si="171"/>
        <v>0</v>
      </c>
      <c r="MCZ78" s="1209">
        <f t="shared" si="171"/>
        <v>0</v>
      </c>
      <c r="MDA78" s="1209">
        <f t="shared" si="171"/>
        <v>0</v>
      </c>
      <c r="MDB78" s="1209">
        <f t="shared" si="171"/>
        <v>0</v>
      </c>
      <c r="MDC78" s="1209">
        <f t="shared" si="171"/>
        <v>0</v>
      </c>
      <c r="MDD78" s="1209">
        <f t="shared" si="171"/>
        <v>0</v>
      </c>
      <c r="MDE78" s="1209">
        <f t="shared" si="171"/>
        <v>0</v>
      </c>
      <c r="MDF78" s="1209">
        <f t="shared" si="171"/>
        <v>0</v>
      </c>
      <c r="MDG78" s="1209">
        <f t="shared" si="171"/>
        <v>0</v>
      </c>
      <c r="MDH78" s="1209">
        <f t="shared" ref="MDH78:MFS78" si="172">SUM(MDH76:MDH77)</f>
        <v>0</v>
      </c>
      <c r="MDI78" s="1209">
        <f t="shared" si="172"/>
        <v>0</v>
      </c>
      <c r="MDJ78" s="1209">
        <f t="shared" si="172"/>
        <v>0</v>
      </c>
      <c r="MDK78" s="1209">
        <f t="shared" si="172"/>
        <v>0</v>
      </c>
      <c r="MDL78" s="1209">
        <f t="shared" si="172"/>
        <v>0</v>
      </c>
      <c r="MDM78" s="1209">
        <f t="shared" si="172"/>
        <v>0</v>
      </c>
      <c r="MDN78" s="1209">
        <f t="shared" si="172"/>
        <v>0</v>
      </c>
      <c r="MDO78" s="1209">
        <f t="shared" si="172"/>
        <v>0</v>
      </c>
      <c r="MDP78" s="1209">
        <f t="shared" si="172"/>
        <v>0</v>
      </c>
      <c r="MDQ78" s="1209">
        <f t="shared" si="172"/>
        <v>0</v>
      </c>
      <c r="MDR78" s="1209">
        <f t="shared" si="172"/>
        <v>0</v>
      </c>
      <c r="MDS78" s="1209">
        <f t="shared" si="172"/>
        <v>0</v>
      </c>
      <c r="MDT78" s="1209">
        <f t="shared" si="172"/>
        <v>0</v>
      </c>
      <c r="MDU78" s="1209">
        <f t="shared" si="172"/>
        <v>0</v>
      </c>
      <c r="MDV78" s="1209">
        <f t="shared" si="172"/>
        <v>0</v>
      </c>
      <c r="MDW78" s="1209">
        <f t="shared" si="172"/>
        <v>0</v>
      </c>
      <c r="MDX78" s="1209">
        <f t="shared" si="172"/>
        <v>0</v>
      </c>
      <c r="MDY78" s="1209">
        <f t="shared" si="172"/>
        <v>0</v>
      </c>
      <c r="MDZ78" s="1209">
        <f t="shared" si="172"/>
        <v>0</v>
      </c>
      <c r="MEA78" s="1209">
        <f t="shared" si="172"/>
        <v>0</v>
      </c>
      <c r="MEB78" s="1209">
        <f t="shared" si="172"/>
        <v>0</v>
      </c>
      <c r="MEC78" s="1209">
        <f t="shared" si="172"/>
        <v>0</v>
      </c>
      <c r="MED78" s="1209">
        <f t="shared" si="172"/>
        <v>0</v>
      </c>
      <c r="MEE78" s="1209">
        <f t="shared" si="172"/>
        <v>0</v>
      </c>
      <c r="MEF78" s="1209">
        <f t="shared" si="172"/>
        <v>0</v>
      </c>
      <c r="MEG78" s="1209">
        <f t="shared" si="172"/>
        <v>0</v>
      </c>
      <c r="MEH78" s="1209">
        <f t="shared" si="172"/>
        <v>0</v>
      </c>
      <c r="MEI78" s="1209">
        <f t="shared" si="172"/>
        <v>0</v>
      </c>
      <c r="MEJ78" s="1209">
        <f t="shared" si="172"/>
        <v>0</v>
      </c>
      <c r="MEK78" s="1209">
        <f t="shared" si="172"/>
        <v>0</v>
      </c>
      <c r="MEL78" s="1209">
        <f t="shared" si="172"/>
        <v>0</v>
      </c>
      <c r="MEM78" s="1209">
        <f t="shared" si="172"/>
        <v>0</v>
      </c>
      <c r="MEN78" s="1209">
        <f t="shared" si="172"/>
        <v>0</v>
      </c>
      <c r="MEO78" s="1209">
        <f t="shared" si="172"/>
        <v>0</v>
      </c>
      <c r="MEP78" s="1209">
        <f t="shared" si="172"/>
        <v>0</v>
      </c>
      <c r="MEQ78" s="1209">
        <f t="shared" si="172"/>
        <v>0</v>
      </c>
      <c r="MER78" s="1209">
        <f t="shared" si="172"/>
        <v>0</v>
      </c>
      <c r="MES78" s="1209">
        <f t="shared" si="172"/>
        <v>0</v>
      </c>
      <c r="MET78" s="1209">
        <f t="shared" si="172"/>
        <v>0</v>
      </c>
      <c r="MEU78" s="1209">
        <f t="shared" si="172"/>
        <v>0</v>
      </c>
      <c r="MEV78" s="1209">
        <f t="shared" si="172"/>
        <v>0</v>
      </c>
      <c r="MEW78" s="1209">
        <f t="shared" si="172"/>
        <v>0</v>
      </c>
      <c r="MEX78" s="1209">
        <f t="shared" si="172"/>
        <v>0</v>
      </c>
      <c r="MEY78" s="1209">
        <f t="shared" si="172"/>
        <v>0</v>
      </c>
      <c r="MEZ78" s="1209">
        <f t="shared" si="172"/>
        <v>0</v>
      </c>
      <c r="MFA78" s="1209">
        <f t="shared" si="172"/>
        <v>0</v>
      </c>
      <c r="MFB78" s="1209">
        <f t="shared" si="172"/>
        <v>0</v>
      </c>
      <c r="MFC78" s="1209">
        <f t="shared" si="172"/>
        <v>0</v>
      </c>
      <c r="MFD78" s="1209">
        <f t="shared" si="172"/>
        <v>0</v>
      </c>
      <c r="MFE78" s="1209">
        <f t="shared" si="172"/>
        <v>0</v>
      </c>
      <c r="MFF78" s="1209">
        <f t="shared" si="172"/>
        <v>0</v>
      </c>
      <c r="MFG78" s="1209">
        <f t="shared" si="172"/>
        <v>0</v>
      </c>
      <c r="MFH78" s="1209">
        <f t="shared" si="172"/>
        <v>0</v>
      </c>
      <c r="MFI78" s="1209">
        <f t="shared" si="172"/>
        <v>0</v>
      </c>
      <c r="MFJ78" s="1209">
        <f t="shared" si="172"/>
        <v>0</v>
      </c>
      <c r="MFK78" s="1209">
        <f t="shared" si="172"/>
        <v>0</v>
      </c>
      <c r="MFL78" s="1209">
        <f t="shared" si="172"/>
        <v>0</v>
      </c>
      <c r="MFM78" s="1209">
        <f t="shared" si="172"/>
        <v>0</v>
      </c>
      <c r="MFN78" s="1209">
        <f t="shared" si="172"/>
        <v>0</v>
      </c>
      <c r="MFO78" s="1209">
        <f t="shared" si="172"/>
        <v>0</v>
      </c>
      <c r="MFP78" s="1209">
        <f t="shared" si="172"/>
        <v>0</v>
      </c>
      <c r="MFQ78" s="1209">
        <f t="shared" si="172"/>
        <v>0</v>
      </c>
      <c r="MFR78" s="1209">
        <f t="shared" si="172"/>
        <v>0</v>
      </c>
      <c r="MFS78" s="1209">
        <f t="shared" si="172"/>
        <v>0</v>
      </c>
      <c r="MFT78" s="1209">
        <f t="shared" ref="MFT78:MIE78" si="173">SUM(MFT76:MFT77)</f>
        <v>0</v>
      </c>
      <c r="MFU78" s="1209">
        <f t="shared" si="173"/>
        <v>0</v>
      </c>
      <c r="MFV78" s="1209">
        <f t="shared" si="173"/>
        <v>0</v>
      </c>
      <c r="MFW78" s="1209">
        <f t="shared" si="173"/>
        <v>0</v>
      </c>
      <c r="MFX78" s="1209">
        <f t="shared" si="173"/>
        <v>0</v>
      </c>
      <c r="MFY78" s="1209">
        <f t="shared" si="173"/>
        <v>0</v>
      </c>
      <c r="MFZ78" s="1209">
        <f t="shared" si="173"/>
        <v>0</v>
      </c>
      <c r="MGA78" s="1209">
        <f t="shared" si="173"/>
        <v>0</v>
      </c>
      <c r="MGB78" s="1209">
        <f t="shared" si="173"/>
        <v>0</v>
      </c>
      <c r="MGC78" s="1209">
        <f t="shared" si="173"/>
        <v>0</v>
      </c>
      <c r="MGD78" s="1209">
        <f t="shared" si="173"/>
        <v>0</v>
      </c>
      <c r="MGE78" s="1209">
        <f t="shared" si="173"/>
        <v>0</v>
      </c>
      <c r="MGF78" s="1209">
        <f t="shared" si="173"/>
        <v>0</v>
      </c>
      <c r="MGG78" s="1209">
        <f t="shared" si="173"/>
        <v>0</v>
      </c>
      <c r="MGH78" s="1209">
        <f t="shared" si="173"/>
        <v>0</v>
      </c>
      <c r="MGI78" s="1209">
        <f t="shared" si="173"/>
        <v>0</v>
      </c>
      <c r="MGJ78" s="1209">
        <f t="shared" si="173"/>
        <v>0</v>
      </c>
      <c r="MGK78" s="1209">
        <f t="shared" si="173"/>
        <v>0</v>
      </c>
      <c r="MGL78" s="1209">
        <f t="shared" si="173"/>
        <v>0</v>
      </c>
      <c r="MGM78" s="1209">
        <f t="shared" si="173"/>
        <v>0</v>
      </c>
      <c r="MGN78" s="1209">
        <f t="shared" si="173"/>
        <v>0</v>
      </c>
      <c r="MGO78" s="1209">
        <f t="shared" si="173"/>
        <v>0</v>
      </c>
      <c r="MGP78" s="1209">
        <f t="shared" si="173"/>
        <v>0</v>
      </c>
      <c r="MGQ78" s="1209">
        <f t="shared" si="173"/>
        <v>0</v>
      </c>
      <c r="MGR78" s="1209">
        <f t="shared" si="173"/>
        <v>0</v>
      </c>
      <c r="MGS78" s="1209">
        <f t="shared" si="173"/>
        <v>0</v>
      </c>
      <c r="MGT78" s="1209">
        <f t="shared" si="173"/>
        <v>0</v>
      </c>
      <c r="MGU78" s="1209">
        <f t="shared" si="173"/>
        <v>0</v>
      </c>
      <c r="MGV78" s="1209">
        <f t="shared" si="173"/>
        <v>0</v>
      </c>
      <c r="MGW78" s="1209">
        <f t="shared" si="173"/>
        <v>0</v>
      </c>
      <c r="MGX78" s="1209">
        <f t="shared" si="173"/>
        <v>0</v>
      </c>
      <c r="MGY78" s="1209">
        <f t="shared" si="173"/>
        <v>0</v>
      </c>
      <c r="MGZ78" s="1209">
        <f t="shared" si="173"/>
        <v>0</v>
      </c>
      <c r="MHA78" s="1209">
        <f t="shared" si="173"/>
        <v>0</v>
      </c>
      <c r="MHB78" s="1209">
        <f t="shared" si="173"/>
        <v>0</v>
      </c>
      <c r="MHC78" s="1209">
        <f t="shared" si="173"/>
        <v>0</v>
      </c>
      <c r="MHD78" s="1209">
        <f t="shared" si="173"/>
        <v>0</v>
      </c>
      <c r="MHE78" s="1209">
        <f t="shared" si="173"/>
        <v>0</v>
      </c>
      <c r="MHF78" s="1209">
        <f t="shared" si="173"/>
        <v>0</v>
      </c>
      <c r="MHG78" s="1209">
        <f t="shared" si="173"/>
        <v>0</v>
      </c>
      <c r="MHH78" s="1209">
        <f t="shared" si="173"/>
        <v>0</v>
      </c>
      <c r="MHI78" s="1209">
        <f t="shared" si="173"/>
        <v>0</v>
      </c>
      <c r="MHJ78" s="1209">
        <f t="shared" si="173"/>
        <v>0</v>
      </c>
      <c r="MHK78" s="1209">
        <f t="shared" si="173"/>
        <v>0</v>
      </c>
      <c r="MHL78" s="1209">
        <f t="shared" si="173"/>
        <v>0</v>
      </c>
      <c r="MHM78" s="1209">
        <f t="shared" si="173"/>
        <v>0</v>
      </c>
      <c r="MHN78" s="1209">
        <f t="shared" si="173"/>
        <v>0</v>
      </c>
      <c r="MHO78" s="1209">
        <f t="shared" si="173"/>
        <v>0</v>
      </c>
      <c r="MHP78" s="1209">
        <f t="shared" si="173"/>
        <v>0</v>
      </c>
      <c r="MHQ78" s="1209">
        <f t="shared" si="173"/>
        <v>0</v>
      </c>
      <c r="MHR78" s="1209">
        <f t="shared" si="173"/>
        <v>0</v>
      </c>
      <c r="MHS78" s="1209">
        <f t="shared" si="173"/>
        <v>0</v>
      </c>
      <c r="MHT78" s="1209">
        <f t="shared" si="173"/>
        <v>0</v>
      </c>
      <c r="MHU78" s="1209">
        <f t="shared" si="173"/>
        <v>0</v>
      </c>
      <c r="MHV78" s="1209">
        <f t="shared" si="173"/>
        <v>0</v>
      </c>
      <c r="MHW78" s="1209">
        <f t="shared" si="173"/>
        <v>0</v>
      </c>
      <c r="MHX78" s="1209">
        <f t="shared" si="173"/>
        <v>0</v>
      </c>
      <c r="MHY78" s="1209">
        <f t="shared" si="173"/>
        <v>0</v>
      </c>
      <c r="MHZ78" s="1209">
        <f t="shared" si="173"/>
        <v>0</v>
      </c>
      <c r="MIA78" s="1209">
        <f t="shared" si="173"/>
        <v>0</v>
      </c>
      <c r="MIB78" s="1209">
        <f t="shared" si="173"/>
        <v>0</v>
      </c>
      <c r="MIC78" s="1209">
        <f t="shared" si="173"/>
        <v>0</v>
      </c>
      <c r="MID78" s="1209">
        <f t="shared" si="173"/>
        <v>0</v>
      </c>
      <c r="MIE78" s="1209">
        <f t="shared" si="173"/>
        <v>0</v>
      </c>
      <c r="MIF78" s="1209">
        <f t="shared" ref="MIF78:MKQ78" si="174">SUM(MIF76:MIF77)</f>
        <v>0</v>
      </c>
      <c r="MIG78" s="1209">
        <f t="shared" si="174"/>
        <v>0</v>
      </c>
      <c r="MIH78" s="1209">
        <f t="shared" si="174"/>
        <v>0</v>
      </c>
      <c r="MII78" s="1209">
        <f t="shared" si="174"/>
        <v>0</v>
      </c>
      <c r="MIJ78" s="1209">
        <f t="shared" si="174"/>
        <v>0</v>
      </c>
      <c r="MIK78" s="1209">
        <f t="shared" si="174"/>
        <v>0</v>
      </c>
      <c r="MIL78" s="1209">
        <f t="shared" si="174"/>
        <v>0</v>
      </c>
      <c r="MIM78" s="1209">
        <f t="shared" si="174"/>
        <v>0</v>
      </c>
      <c r="MIN78" s="1209">
        <f t="shared" si="174"/>
        <v>0</v>
      </c>
      <c r="MIO78" s="1209">
        <f t="shared" si="174"/>
        <v>0</v>
      </c>
      <c r="MIP78" s="1209">
        <f t="shared" si="174"/>
        <v>0</v>
      </c>
      <c r="MIQ78" s="1209">
        <f t="shared" si="174"/>
        <v>0</v>
      </c>
      <c r="MIR78" s="1209">
        <f t="shared" si="174"/>
        <v>0</v>
      </c>
      <c r="MIS78" s="1209">
        <f t="shared" si="174"/>
        <v>0</v>
      </c>
      <c r="MIT78" s="1209">
        <f t="shared" si="174"/>
        <v>0</v>
      </c>
      <c r="MIU78" s="1209">
        <f t="shared" si="174"/>
        <v>0</v>
      </c>
      <c r="MIV78" s="1209">
        <f t="shared" si="174"/>
        <v>0</v>
      </c>
      <c r="MIW78" s="1209">
        <f t="shared" si="174"/>
        <v>0</v>
      </c>
      <c r="MIX78" s="1209">
        <f t="shared" si="174"/>
        <v>0</v>
      </c>
      <c r="MIY78" s="1209">
        <f t="shared" si="174"/>
        <v>0</v>
      </c>
      <c r="MIZ78" s="1209">
        <f t="shared" si="174"/>
        <v>0</v>
      </c>
      <c r="MJA78" s="1209">
        <f t="shared" si="174"/>
        <v>0</v>
      </c>
      <c r="MJB78" s="1209">
        <f t="shared" si="174"/>
        <v>0</v>
      </c>
      <c r="MJC78" s="1209">
        <f t="shared" si="174"/>
        <v>0</v>
      </c>
      <c r="MJD78" s="1209">
        <f t="shared" si="174"/>
        <v>0</v>
      </c>
      <c r="MJE78" s="1209">
        <f t="shared" si="174"/>
        <v>0</v>
      </c>
      <c r="MJF78" s="1209">
        <f t="shared" si="174"/>
        <v>0</v>
      </c>
      <c r="MJG78" s="1209">
        <f t="shared" si="174"/>
        <v>0</v>
      </c>
      <c r="MJH78" s="1209">
        <f t="shared" si="174"/>
        <v>0</v>
      </c>
      <c r="MJI78" s="1209">
        <f t="shared" si="174"/>
        <v>0</v>
      </c>
      <c r="MJJ78" s="1209">
        <f t="shared" si="174"/>
        <v>0</v>
      </c>
      <c r="MJK78" s="1209">
        <f t="shared" si="174"/>
        <v>0</v>
      </c>
      <c r="MJL78" s="1209">
        <f t="shared" si="174"/>
        <v>0</v>
      </c>
      <c r="MJM78" s="1209">
        <f t="shared" si="174"/>
        <v>0</v>
      </c>
      <c r="MJN78" s="1209">
        <f t="shared" si="174"/>
        <v>0</v>
      </c>
      <c r="MJO78" s="1209">
        <f t="shared" si="174"/>
        <v>0</v>
      </c>
      <c r="MJP78" s="1209">
        <f t="shared" si="174"/>
        <v>0</v>
      </c>
      <c r="MJQ78" s="1209">
        <f t="shared" si="174"/>
        <v>0</v>
      </c>
      <c r="MJR78" s="1209">
        <f t="shared" si="174"/>
        <v>0</v>
      </c>
      <c r="MJS78" s="1209">
        <f t="shared" si="174"/>
        <v>0</v>
      </c>
      <c r="MJT78" s="1209">
        <f t="shared" si="174"/>
        <v>0</v>
      </c>
      <c r="MJU78" s="1209">
        <f t="shared" si="174"/>
        <v>0</v>
      </c>
      <c r="MJV78" s="1209">
        <f t="shared" si="174"/>
        <v>0</v>
      </c>
      <c r="MJW78" s="1209">
        <f t="shared" si="174"/>
        <v>0</v>
      </c>
      <c r="MJX78" s="1209">
        <f t="shared" si="174"/>
        <v>0</v>
      </c>
      <c r="MJY78" s="1209">
        <f t="shared" si="174"/>
        <v>0</v>
      </c>
      <c r="MJZ78" s="1209">
        <f t="shared" si="174"/>
        <v>0</v>
      </c>
      <c r="MKA78" s="1209">
        <f t="shared" si="174"/>
        <v>0</v>
      </c>
      <c r="MKB78" s="1209">
        <f t="shared" si="174"/>
        <v>0</v>
      </c>
      <c r="MKC78" s="1209">
        <f t="shared" si="174"/>
        <v>0</v>
      </c>
      <c r="MKD78" s="1209">
        <f t="shared" si="174"/>
        <v>0</v>
      </c>
      <c r="MKE78" s="1209">
        <f t="shared" si="174"/>
        <v>0</v>
      </c>
      <c r="MKF78" s="1209">
        <f t="shared" si="174"/>
        <v>0</v>
      </c>
      <c r="MKG78" s="1209">
        <f t="shared" si="174"/>
        <v>0</v>
      </c>
      <c r="MKH78" s="1209">
        <f t="shared" si="174"/>
        <v>0</v>
      </c>
      <c r="MKI78" s="1209">
        <f t="shared" si="174"/>
        <v>0</v>
      </c>
      <c r="MKJ78" s="1209">
        <f t="shared" si="174"/>
        <v>0</v>
      </c>
      <c r="MKK78" s="1209">
        <f t="shared" si="174"/>
        <v>0</v>
      </c>
      <c r="MKL78" s="1209">
        <f t="shared" si="174"/>
        <v>0</v>
      </c>
      <c r="MKM78" s="1209">
        <f t="shared" si="174"/>
        <v>0</v>
      </c>
      <c r="MKN78" s="1209">
        <f t="shared" si="174"/>
        <v>0</v>
      </c>
      <c r="MKO78" s="1209">
        <f t="shared" si="174"/>
        <v>0</v>
      </c>
      <c r="MKP78" s="1209">
        <f t="shared" si="174"/>
        <v>0</v>
      </c>
      <c r="MKQ78" s="1209">
        <f t="shared" si="174"/>
        <v>0</v>
      </c>
      <c r="MKR78" s="1209">
        <f t="shared" ref="MKR78:MNC78" si="175">SUM(MKR76:MKR77)</f>
        <v>0</v>
      </c>
      <c r="MKS78" s="1209">
        <f t="shared" si="175"/>
        <v>0</v>
      </c>
      <c r="MKT78" s="1209">
        <f t="shared" si="175"/>
        <v>0</v>
      </c>
      <c r="MKU78" s="1209">
        <f t="shared" si="175"/>
        <v>0</v>
      </c>
      <c r="MKV78" s="1209">
        <f t="shared" si="175"/>
        <v>0</v>
      </c>
      <c r="MKW78" s="1209">
        <f t="shared" si="175"/>
        <v>0</v>
      </c>
      <c r="MKX78" s="1209">
        <f t="shared" si="175"/>
        <v>0</v>
      </c>
      <c r="MKY78" s="1209">
        <f t="shared" si="175"/>
        <v>0</v>
      </c>
      <c r="MKZ78" s="1209">
        <f t="shared" si="175"/>
        <v>0</v>
      </c>
      <c r="MLA78" s="1209">
        <f t="shared" si="175"/>
        <v>0</v>
      </c>
      <c r="MLB78" s="1209">
        <f t="shared" si="175"/>
        <v>0</v>
      </c>
      <c r="MLC78" s="1209">
        <f t="shared" si="175"/>
        <v>0</v>
      </c>
      <c r="MLD78" s="1209">
        <f t="shared" si="175"/>
        <v>0</v>
      </c>
      <c r="MLE78" s="1209">
        <f t="shared" si="175"/>
        <v>0</v>
      </c>
      <c r="MLF78" s="1209">
        <f t="shared" si="175"/>
        <v>0</v>
      </c>
      <c r="MLG78" s="1209">
        <f t="shared" si="175"/>
        <v>0</v>
      </c>
      <c r="MLH78" s="1209">
        <f t="shared" si="175"/>
        <v>0</v>
      </c>
      <c r="MLI78" s="1209">
        <f t="shared" si="175"/>
        <v>0</v>
      </c>
      <c r="MLJ78" s="1209">
        <f t="shared" si="175"/>
        <v>0</v>
      </c>
      <c r="MLK78" s="1209">
        <f t="shared" si="175"/>
        <v>0</v>
      </c>
      <c r="MLL78" s="1209">
        <f t="shared" si="175"/>
        <v>0</v>
      </c>
      <c r="MLM78" s="1209">
        <f t="shared" si="175"/>
        <v>0</v>
      </c>
      <c r="MLN78" s="1209">
        <f t="shared" si="175"/>
        <v>0</v>
      </c>
      <c r="MLO78" s="1209">
        <f t="shared" si="175"/>
        <v>0</v>
      </c>
      <c r="MLP78" s="1209">
        <f t="shared" si="175"/>
        <v>0</v>
      </c>
      <c r="MLQ78" s="1209">
        <f t="shared" si="175"/>
        <v>0</v>
      </c>
      <c r="MLR78" s="1209">
        <f t="shared" si="175"/>
        <v>0</v>
      </c>
      <c r="MLS78" s="1209">
        <f t="shared" si="175"/>
        <v>0</v>
      </c>
      <c r="MLT78" s="1209">
        <f t="shared" si="175"/>
        <v>0</v>
      </c>
      <c r="MLU78" s="1209">
        <f t="shared" si="175"/>
        <v>0</v>
      </c>
      <c r="MLV78" s="1209">
        <f t="shared" si="175"/>
        <v>0</v>
      </c>
      <c r="MLW78" s="1209">
        <f t="shared" si="175"/>
        <v>0</v>
      </c>
      <c r="MLX78" s="1209">
        <f t="shared" si="175"/>
        <v>0</v>
      </c>
      <c r="MLY78" s="1209">
        <f t="shared" si="175"/>
        <v>0</v>
      </c>
      <c r="MLZ78" s="1209">
        <f t="shared" si="175"/>
        <v>0</v>
      </c>
      <c r="MMA78" s="1209">
        <f t="shared" si="175"/>
        <v>0</v>
      </c>
      <c r="MMB78" s="1209">
        <f t="shared" si="175"/>
        <v>0</v>
      </c>
      <c r="MMC78" s="1209">
        <f t="shared" si="175"/>
        <v>0</v>
      </c>
      <c r="MMD78" s="1209">
        <f t="shared" si="175"/>
        <v>0</v>
      </c>
      <c r="MME78" s="1209">
        <f t="shared" si="175"/>
        <v>0</v>
      </c>
      <c r="MMF78" s="1209">
        <f t="shared" si="175"/>
        <v>0</v>
      </c>
      <c r="MMG78" s="1209">
        <f t="shared" si="175"/>
        <v>0</v>
      </c>
      <c r="MMH78" s="1209">
        <f t="shared" si="175"/>
        <v>0</v>
      </c>
      <c r="MMI78" s="1209">
        <f t="shared" si="175"/>
        <v>0</v>
      </c>
      <c r="MMJ78" s="1209">
        <f t="shared" si="175"/>
        <v>0</v>
      </c>
      <c r="MMK78" s="1209">
        <f t="shared" si="175"/>
        <v>0</v>
      </c>
      <c r="MML78" s="1209">
        <f t="shared" si="175"/>
        <v>0</v>
      </c>
      <c r="MMM78" s="1209">
        <f t="shared" si="175"/>
        <v>0</v>
      </c>
      <c r="MMN78" s="1209">
        <f t="shared" si="175"/>
        <v>0</v>
      </c>
      <c r="MMO78" s="1209">
        <f t="shared" si="175"/>
        <v>0</v>
      </c>
      <c r="MMP78" s="1209">
        <f t="shared" si="175"/>
        <v>0</v>
      </c>
      <c r="MMQ78" s="1209">
        <f t="shared" si="175"/>
        <v>0</v>
      </c>
      <c r="MMR78" s="1209">
        <f t="shared" si="175"/>
        <v>0</v>
      </c>
      <c r="MMS78" s="1209">
        <f t="shared" si="175"/>
        <v>0</v>
      </c>
      <c r="MMT78" s="1209">
        <f t="shared" si="175"/>
        <v>0</v>
      </c>
      <c r="MMU78" s="1209">
        <f t="shared" si="175"/>
        <v>0</v>
      </c>
      <c r="MMV78" s="1209">
        <f t="shared" si="175"/>
        <v>0</v>
      </c>
      <c r="MMW78" s="1209">
        <f t="shared" si="175"/>
        <v>0</v>
      </c>
      <c r="MMX78" s="1209">
        <f t="shared" si="175"/>
        <v>0</v>
      </c>
      <c r="MMY78" s="1209">
        <f t="shared" si="175"/>
        <v>0</v>
      </c>
      <c r="MMZ78" s="1209">
        <f t="shared" si="175"/>
        <v>0</v>
      </c>
      <c r="MNA78" s="1209">
        <f t="shared" si="175"/>
        <v>0</v>
      </c>
      <c r="MNB78" s="1209">
        <f t="shared" si="175"/>
        <v>0</v>
      </c>
      <c r="MNC78" s="1209">
        <f t="shared" si="175"/>
        <v>0</v>
      </c>
      <c r="MND78" s="1209">
        <f t="shared" ref="MND78:MPO78" si="176">SUM(MND76:MND77)</f>
        <v>0</v>
      </c>
      <c r="MNE78" s="1209">
        <f t="shared" si="176"/>
        <v>0</v>
      </c>
      <c r="MNF78" s="1209">
        <f t="shared" si="176"/>
        <v>0</v>
      </c>
      <c r="MNG78" s="1209">
        <f t="shared" si="176"/>
        <v>0</v>
      </c>
      <c r="MNH78" s="1209">
        <f t="shared" si="176"/>
        <v>0</v>
      </c>
      <c r="MNI78" s="1209">
        <f t="shared" si="176"/>
        <v>0</v>
      </c>
      <c r="MNJ78" s="1209">
        <f t="shared" si="176"/>
        <v>0</v>
      </c>
      <c r="MNK78" s="1209">
        <f t="shared" si="176"/>
        <v>0</v>
      </c>
      <c r="MNL78" s="1209">
        <f t="shared" si="176"/>
        <v>0</v>
      </c>
      <c r="MNM78" s="1209">
        <f t="shared" si="176"/>
        <v>0</v>
      </c>
      <c r="MNN78" s="1209">
        <f t="shared" si="176"/>
        <v>0</v>
      </c>
      <c r="MNO78" s="1209">
        <f t="shared" si="176"/>
        <v>0</v>
      </c>
      <c r="MNP78" s="1209">
        <f t="shared" si="176"/>
        <v>0</v>
      </c>
      <c r="MNQ78" s="1209">
        <f t="shared" si="176"/>
        <v>0</v>
      </c>
      <c r="MNR78" s="1209">
        <f t="shared" si="176"/>
        <v>0</v>
      </c>
      <c r="MNS78" s="1209">
        <f t="shared" si="176"/>
        <v>0</v>
      </c>
      <c r="MNT78" s="1209">
        <f t="shared" si="176"/>
        <v>0</v>
      </c>
      <c r="MNU78" s="1209">
        <f t="shared" si="176"/>
        <v>0</v>
      </c>
      <c r="MNV78" s="1209">
        <f t="shared" si="176"/>
        <v>0</v>
      </c>
      <c r="MNW78" s="1209">
        <f t="shared" si="176"/>
        <v>0</v>
      </c>
      <c r="MNX78" s="1209">
        <f t="shared" si="176"/>
        <v>0</v>
      </c>
      <c r="MNY78" s="1209">
        <f t="shared" si="176"/>
        <v>0</v>
      </c>
      <c r="MNZ78" s="1209">
        <f t="shared" si="176"/>
        <v>0</v>
      </c>
      <c r="MOA78" s="1209">
        <f t="shared" si="176"/>
        <v>0</v>
      </c>
      <c r="MOB78" s="1209">
        <f t="shared" si="176"/>
        <v>0</v>
      </c>
      <c r="MOC78" s="1209">
        <f t="shared" si="176"/>
        <v>0</v>
      </c>
      <c r="MOD78" s="1209">
        <f t="shared" si="176"/>
        <v>0</v>
      </c>
      <c r="MOE78" s="1209">
        <f t="shared" si="176"/>
        <v>0</v>
      </c>
      <c r="MOF78" s="1209">
        <f t="shared" si="176"/>
        <v>0</v>
      </c>
      <c r="MOG78" s="1209">
        <f t="shared" si="176"/>
        <v>0</v>
      </c>
      <c r="MOH78" s="1209">
        <f t="shared" si="176"/>
        <v>0</v>
      </c>
      <c r="MOI78" s="1209">
        <f t="shared" si="176"/>
        <v>0</v>
      </c>
      <c r="MOJ78" s="1209">
        <f t="shared" si="176"/>
        <v>0</v>
      </c>
      <c r="MOK78" s="1209">
        <f t="shared" si="176"/>
        <v>0</v>
      </c>
      <c r="MOL78" s="1209">
        <f t="shared" si="176"/>
        <v>0</v>
      </c>
      <c r="MOM78" s="1209">
        <f t="shared" si="176"/>
        <v>0</v>
      </c>
      <c r="MON78" s="1209">
        <f t="shared" si="176"/>
        <v>0</v>
      </c>
      <c r="MOO78" s="1209">
        <f t="shared" si="176"/>
        <v>0</v>
      </c>
      <c r="MOP78" s="1209">
        <f t="shared" si="176"/>
        <v>0</v>
      </c>
      <c r="MOQ78" s="1209">
        <f t="shared" si="176"/>
        <v>0</v>
      </c>
      <c r="MOR78" s="1209">
        <f t="shared" si="176"/>
        <v>0</v>
      </c>
      <c r="MOS78" s="1209">
        <f t="shared" si="176"/>
        <v>0</v>
      </c>
      <c r="MOT78" s="1209">
        <f t="shared" si="176"/>
        <v>0</v>
      </c>
      <c r="MOU78" s="1209">
        <f t="shared" si="176"/>
        <v>0</v>
      </c>
      <c r="MOV78" s="1209">
        <f t="shared" si="176"/>
        <v>0</v>
      </c>
      <c r="MOW78" s="1209">
        <f t="shared" si="176"/>
        <v>0</v>
      </c>
      <c r="MOX78" s="1209">
        <f t="shared" si="176"/>
        <v>0</v>
      </c>
      <c r="MOY78" s="1209">
        <f t="shared" si="176"/>
        <v>0</v>
      </c>
      <c r="MOZ78" s="1209">
        <f t="shared" si="176"/>
        <v>0</v>
      </c>
      <c r="MPA78" s="1209">
        <f t="shared" si="176"/>
        <v>0</v>
      </c>
      <c r="MPB78" s="1209">
        <f t="shared" si="176"/>
        <v>0</v>
      </c>
      <c r="MPC78" s="1209">
        <f t="shared" si="176"/>
        <v>0</v>
      </c>
      <c r="MPD78" s="1209">
        <f t="shared" si="176"/>
        <v>0</v>
      </c>
      <c r="MPE78" s="1209">
        <f t="shared" si="176"/>
        <v>0</v>
      </c>
      <c r="MPF78" s="1209">
        <f t="shared" si="176"/>
        <v>0</v>
      </c>
      <c r="MPG78" s="1209">
        <f t="shared" si="176"/>
        <v>0</v>
      </c>
      <c r="MPH78" s="1209">
        <f t="shared" si="176"/>
        <v>0</v>
      </c>
      <c r="MPI78" s="1209">
        <f t="shared" si="176"/>
        <v>0</v>
      </c>
      <c r="MPJ78" s="1209">
        <f t="shared" si="176"/>
        <v>0</v>
      </c>
      <c r="MPK78" s="1209">
        <f t="shared" si="176"/>
        <v>0</v>
      </c>
      <c r="MPL78" s="1209">
        <f t="shared" si="176"/>
        <v>0</v>
      </c>
      <c r="MPM78" s="1209">
        <f t="shared" si="176"/>
        <v>0</v>
      </c>
      <c r="MPN78" s="1209">
        <f t="shared" si="176"/>
        <v>0</v>
      </c>
      <c r="MPO78" s="1209">
        <f t="shared" si="176"/>
        <v>0</v>
      </c>
      <c r="MPP78" s="1209">
        <f t="shared" ref="MPP78:MSA78" si="177">SUM(MPP76:MPP77)</f>
        <v>0</v>
      </c>
      <c r="MPQ78" s="1209">
        <f t="shared" si="177"/>
        <v>0</v>
      </c>
      <c r="MPR78" s="1209">
        <f t="shared" si="177"/>
        <v>0</v>
      </c>
      <c r="MPS78" s="1209">
        <f t="shared" si="177"/>
        <v>0</v>
      </c>
      <c r="MPT78" s="1209">
        <f t="shared" si="177"/>
        <v>0</v>
      </c>
      <c r="MPU78" s="1209">
        <f t="shared" si="177"/>
        <v>0</v>
      </c>
      <c r="MPV78" s="1209">
        <f t="shared" si="177"/>
        <v>0</v>
      </c>
      <c r="MPW78" s="1209">
        <f t="shared" si="177"/>
        <v>0</v>
      </c>
      <c r="MPX78" s="1209">
        <f t="shared" si="177"/>
        <v>0</v>
      </c>
      <c r="MPY78" s="1209">
        <f t="shared" si="177"/>
        <v>0</v>
      </c>
      <c r="MPZ78" s="1209">
        <f t="shared" si="177"/>
        <v>0</v>
      </c>
      <c r="MQA78" s="1209">
        <f t="shared" si="177"/>
        <v>0</v>
      </c>
      <c r="MQB78" s="1209">
        <f t="shared" si="177"/>
        <v>0</v>
      </c>
      <c r="MQC78" s="1209">
        <f t="shared" si="177"/>
        <v>0</v>
      </c>
      <c r="MQD78" s="1209">
        <f t="shared" si="177"/>
        <v>0</v>
      </c>
      <c r="MQE78" s="1209">
        <f t="shared" si="177"/>
        <v>0</v>
      </c>
      <c r="MQF78" s="1209">
        <f t="shared" si="177"/>
        <v>0</v>
      </c>
      <c r="MQG78" s="1209">
        <f t="shared" si="177"/>
        <v>0</v>
      </c>
      <c r="MQH78" s="1209">
        <f t="shared" si="177"/>
        <v>0</v>
      </c>
      <c r="MQI78" s="1209">
        <f t="shared" si="177"/>
        <v>0</v>
      </c>
      <c r="MQJ78" s="1209">
        <f t="shared" si="177"/>
        <v>0</v>
      </c>
      <c r="MQK78" s="1209">
        <f t="shared" si="177"/>
        <v>0</v>
      </c>
      <c r="MQL78" s="1209">
        <f t="shared" si="177"/>
        <v>0</v>
      </c>
      <c r="MQM78" s="1209">
        <f t="shared" si="177"/>
        <v>0</v>
      </c>
      <c r="MQN78" s="1209">
        <f t="shared" si="177"/>
        <v>0</v>
      </c>
      <c r="MQO78" s="1209">
        <f t="shared" si="177"/>
        <v>0</v>
      </c>
      <c r="MQP78" s="1209">
        <f t="shared" si="177"/>
        <v>0</v>
      </c>
      <c r="MQQ78" s="1209">
        <f t="shared" si="177"/>
        <v>0</v>
      </c>
      <c r="MQR78" s="1209">
        <f t="shared" si="177"/>
        <v>0</v>
      </c>
      <c r="MQS78" s="1209">
        <f t="shared" si="177"/>
        <v>0</v>
      </c>
      <c r="MQT78" s="1209">
        <f t="shared" si="177"/>
        <v>0</v>
      </c>
      <c r="MQU78" s="1209">
        <f t="shared" si="177"/>
        <v>0</v>
      </c>
      <c r="MQV78" s="1209">
        <f t="shared" si="177"/>
        <v>0</v>
      </c>
      <c r="MQW78" s="1209">
        <f t="shared" si="177"/>
        <v>0</v>
      </c>
      <c r="MQX78" s="1209">
        <f t="shared" si="177"/>
        <v>0</v>
      </c>
      <c r="MQY78" s="1209">
        <f t="shared" si="177"/>
        <v>0</v>
      </c>
      <c r="MQZ78" s="1209">
        <f t="shared" si="177"/>
        <v>0</v>
      </c>
      <c r="MRA78" s="1209">
        <f t="shared" si="177"/>
        <v>0</v>
      </c>
      <c r="MRB78" s="1209">
        <f t="shared" si="177"/>
        <v>0</v>
      </c>
      <c r="MRC78" s="1209">
        <f t="shared" si="177"/>
        <v>0</v>
      </c>
      <c r="MRD78" s="1209">
        <f t="shared" si="177"/>
        <v>0</v>
      </c>
      <c r="MRE78" s="1209">
        <f t="shared" si="177"/>
        <v>0</v>
      </c>
      <c r="MRF78" s="1209">
        <f t="shared" si="177"/>
        <v>0</v>
      </c>
      <c r="MRG78" s="1209">
        <f t="shared" si="177"/>
        <v>0</v>
      </c>
      <c r="MRH78" s="1209">
        <f t="shared" si="177"/>
        <v>0</v>
      </c>
      <c r="MRI78" s="1209">
        <f t="shared" si="177"/>
        <v>0</v>
      </c>
      <c r="MRJ78" s="1209">
        <f t="shared" si="177"/>
        <v>0</v>
      </c>
      <c r="MRK78" s="1209">
        <f t="shared" si="177"/>
        <v>0</v>
      </c>
      <c r="MRL78" s="1209">
        <f t="shared" si="177"/>
        <v>0</v>
      </c>
      <c r="MRM78" s="1209">
        <f t="shared" si="177"/>
        <v>0</v>
      </c>
      <c r="MRN78" s="1209">
        <f t="shared" si="177"/>
        <v>0</v>
      </c>
      <c r="MRO78" s="1209">
        <f t="shared" si="177"/>
        <v>0</v>
      </c>
      <c r="MRP78" s="1209">
        <f t="shared" si="177"/>
        <v>0</v>
      </c>
      <c r="MRQ78" s="1209">
        <f t="shared" si="177"/>
        <v>0</v>
      </c>
      <c r="MRR78" s="1209">
        <f t="shared" si="177"/>
        <v>0</v>
      </c>
      <c r="MRS78" s="1209">
        <f t="shared" si="177"/>
        <v>0</v>
      </c>
      <c r="MRT78" s="1209">
        <f t="shared" si="177"/>
        <v>0</v>
      </c>
      <c r="MRU78" s="1209">
        <f t="shared" si="177"/>
        <v>0</v>
      </c>
      <c r="MRV78" s="1209">
        <f t="shared" si="177"/>
        <v>0</v>
      </c>
      <c r="MRW78" s="1209">
        <f t="shared" si="177"/>
        <v>0</v>
      </c>
      <c r="MRX78" s="1209">
        <f t="shared" si="177"/>
        <v>0</v>
      </c>
      <c r="MRY78" s="1209">
        <f t="shared" si="177"/>
        <v>0</v>
      </c>
      <c r="MRZ78" s="1209">
        <f t="shared" si="177"/>
        <v>0</v>
      </c>
      <c r="MSA78" s="1209">
        <f t="shared" si="177"/>
        <v>0</v>
      </c>
      <c r="MSB78" s="1209">
        <f t="shared" ref="MSB78:MUM78" si="178">SUM(MSB76:MSB77)</f>
        <v>0</v>
      </c>
      <c r="MSC78" s="1209">
        <f t="shared" si="178"/>
        <v>0</v>
      </c>
      <c r="MSD78" s="1209">
        <f t="shared" si="178"/>
        <v>0</v>
      </c>
      <c r="MSE78" s="1209">
        <f t="shared" si="178"/>
        <v>0</v>
      </c>
      <c r="MSF78" s="1209">
        <f t="shared" si="178"/>
        <v>0</v>
      </c>
      <c r="MSG78" s="1209">
        <f t="shared" si="178"/>
        <v>0</v>
      </c>
      <c r="MSH78" s="1209">
        <f t="shared" si="178"/>
        <v>0</v>
      </c>
      <c r="MSI78" s="1209">
        <f t="shared" si="178"/>
        <v>0</v>
      </c>
      <c r="MSJ78" s="1209">
        <f t="shared" si="178"/>
        <v>0</v>
      </c>
      <c r="MSK78" s="1209">
        <f t="shared" si="178"/>
        <v>0</v>
      </c>
      <c r="MSL78" s="1209">
        <f t="shared" si="178"/>
        <v>0</v>
      </c>
      <c r="MSM78" s="1209">
        <f t="shared" si="178"/>
        <v>0</v>
      </c>
      <c r="MSN78" s="1209">
        <f t="shared" si="178"/>
        <v>0</v>
      </c>
      <c r="MSO78" s="1209">
        <f t="shared" si="178"/>
        <v>0</v>
      </c>
      <c r="MSP78" s="1209">
        <f t="shared" si="178"/>
        <v>0</v>
      </c>
      <c r="MSQ78" s="1209">
        <f t="shared" si="178"/>
        <v>0</v>
      </c>
      <c r="MSR78" s="1209">
        <f t="shared" si="178"/>
        <v>0</v>
      </c>
      <c r="MSS78" s="1209">
        <f t="shared" si="178"/>
        <v>0</v>
      </c>
      <c r="MST78" s="1209">
        <f t="shared" si="178"/>
        <v>0</v>
      </c>
      <c r="MSU78" s="1209">
        <f t="shared" si="178"/>
        <v>0</v>
      </c>
      <c r="MSV78" s="1209">
        <f t="shared" si="178"/>
        <v>0</v>
      </c>
      <c r="MSW78" s="1209">
        <f t="shared" si="178"/>
        <v>0</v>
      </c>
      <c r="MSX78" s="1209">
        <f t="shared" si="178"/>
        <v>0</v>
      </c>
      <c r="MSY78" s="1209">
        <f t="shared" si="178"/>
        <v>0</v>
      </c>
      <c r="MSZ78" s="1209">
        <f t="shared" si="178"/>
        <v>0</v>
      </c>
      <c r="MTA78" s="1209">
        <f t="shared" si="178"/>
        <v>0</v>
      </c>
      <c r="MTB78" s="1209">
        <f t="shared" si="178"/>
        <v>0</v>
      </c>
      <c r="MTC78" s="1209">
        <f t="shared" si="178"/>
        <v>0</v>
      </c>
      <c r="MTD78" s="1209">
        <f t="shared" si="178"/>
        <v>0</v>
      </c>
      <c r="MTE78" s="1209">
        <f t="shared" si="178"/>
        <v>0</v>
      </c>
      <c r="MTF78" s="1209">
        <f t="shared" si="178"/>
        <v>0</v>
      </c>
      <c r="MTG78" s="1209">
        <f t="shared" si="178"/>
        <v>0</v>
      </c>
      <c r="MTH78" s="1209">
        <f t="shared" si="178"/>
        <v>0</v>
      </c>
      <c r="MTI78" s="1209">
        <f t="shared" si="178"/>
        <v>0</v>
      </c>
      <c r="MTJ78" s="1209">
        <f t="shared" si="178"/>
        <v>0</v>
      </c>
      <c r="MTK78" s="1209">
        <f t="shared" si="178"/>
        <v>0</v>
      </c>
      <c r="MTL78" s="1209">
        <f t="shared" si="178"/>
        <v>0</v>
      </c>
      <c r="MTM78" s="1209">
        <f t="shared" si="178"/>
        <v>0</v>
      </c>
      <c r="MTN78" s="1209">
        <f t="shared" si="178"/>
        <v>0</v>
      </c>
      <c r="MTO78" s="1209">
        <f t="shared" si="178"/>
        <v>0</v>
      </c>
      <c r="MTP78" s="1209">
        <f t="shared" si="178"/>
        <v>0</v>
      </c>
      <c r="MTQ78" s="1209">
        <f t="shared" si="178"/>
        <v>0</v>
      </c>
      <c r="MTR78" s="1209">
        <f t="shared" si="178"/>
        <v>0</v>
      </c>
      <c r="MTS78" s="1209">
        <f t="shared" si="178"/>
        <v>0</v>
      </c>
      <c r="MTT78" s="1209">
        <f t="shared" si="178"/>
        <v>0</v>
      </c>
      <c r="MTU78" s="1209">
        <f t="shared" si="178"/>
        <v>0</v>
      </c>
      <c r="MTV78" s="1209">
        <f t="shared" si="178"/>
        <v>0</v>
      </c>
      <c r="MTW78" s="1209">
        <f t="shared" si="178"/>
        <v>0</v>
      </c>
      <c r="MTX78" s="1209">
        <f t="shared" si="178"/>
        <v>0</v>
      </c>
      <c r="MTY78" s="1209">
        <f t="shared" si="178"/>
        <v>0</v>
      </c>
      <c r="MTZ78" s="1209">
        <f t="shared" si="178"/>
        <v>0</v>
      </c>
      <c r="MUA78" s="1209">
        <f t="shared" si="178"/>
        <v>0</v>
      </c>
      <c r="MUB78" s="1209">
        <f t="shared" si="178"/>
        <v>0</v>
      </c>
      <c r="MUC78" s="1209">
        <f t="shared" si="178"/>
        <v>0</v>
      </c>
      <c r="MUD78" s="1209">
        <f t="shared" si="178"/>
        <v>0</v>
      </c>
      <c r="MUE78" s="1209">
        <f t="shared" si="178"/>
        <v>0</v>
      </c>
      <c r="MUF78" s="1209">
        <f t="shared" si="178"/>
        <v>0</v>
      </c>
      <c r="MUG78" s="1209">
        <f t="shared" si="178"/>
        <v>0</v>
      </c>
      <c r="MUH78" s="1209">
        <f t="shared" si="178"/>
        <v>0</v>
      </c>
      <c r="MUI78" s="1209">
        <f t="shared" si="178"/>
        <v>0</v>
      </c>
      <c r="MUJ78" s="1209">
        <f t="shared" si="178"/>
        <v>0</v>
      </c>
      <c r="MUK78" s="1209">
        <f t="shared" si="178"/>
        <v>0</v>
      </c>
      <c r="MUL78" s="1209">
        <f t="shared" si="178"/>
        <v>0</v>
      </c>
      <c r="MUM78" s="1209">
        <f t="shared" si="178"/>
        <v>0</v>
      </c>
      <c r="MUN78" s="1209">
        <f t="shared" ref="MUN78:MWY78" si="179">SUM(MUN76:MUN77)</f>
        <v>0</v>
      </c>
      <c r="MUO78" s="1209">
        <f t="shared" si="179"/>
        <v>0</v>
      </c>
      <c r="MUP78" s="1209">
        <f t="shared" si="179"/>
        <v>0</v>
      </c>
      <c r="MUQ78" s="1209">
        <f t="shared" si="179"/>
        <v>0</v>
      </c>
      <c r="MUR78" s="1209">
        <f t="shared" si="179"/>
        <v>0</v>
      </c>
      <c r="MUS78" s="1209">
        <f t="shared" si="179"/>
        <v>0</v>
      </c>
      <c r="MUT78" s="1209">
        <f t="shared" si="179"/>
        <v>0</v>
      </c>
      <c r="MUU78" s="1209">
        <f t="shared" si="179"/>
        <v>0</v>
      </c>
      <c r="MUV78" s="1209">
        <f t="shared" si="179"/>
        <v>0</v>
      </c>
      <c r="MUW78" s="1209">
        <f t="shared" si="179"/>
        <v>0</v>
      </c>
      <c r="MUX78" s="1209">
        <f t="shared" si="179"/>
        <v>0</v>
      </c>
      <c r="MUY78" s="1209">
        <f t="shared" si="179"/>
        <v>0</v>
      </c>
      <c r="MUZ78" s="1209">
        <f t="shared" si="179"/>
        <v>0</v>
      </c>
      <c r="MVA78" s="1209">
        <f t="shared" si="179"/>
        <v>0</v>
      </c>
      <c r="MVB78" s="1209">
        <f t="shared" si="179"/>
        <v>0</v>
      </c>
      <c r="MVC78" s="1209">
        <f t="shared" si="179"/>
        <v>0</v>
      </c>
      <c r="MVD78" s="1209">
        <f t="shared" si="179"/>
        <v>0</v>
      </c>
      <c r="MVE78" s="1209">
        <f t="shared" si="179"/>
        <v>0</v>
      </c>
      <c r="MVF78" s="1209">
        <f t="shared" si="179"/>
        <v>0</v>
      </c>
      <c r="MVG78" s="1209">
        <f t="shared" si="179"/>
        <v>0</v>
      </c>
      <c r="MVH78" s="1209">
        <f t="shared" si="179"/>
        <v>0</v>
      </c>
      <c r="MVI78" s="1209">
        <f t="shared" si="179"/>
        <v>0</v>
      </c>
      <c r="MVJ78" s="1209">
        <f t="shared" si="179"/>
        <v>0</v>
      </c>
      <c r="MVK78" s="1209">
        <f t="shared" si="179"/>
        <v>0</v>
      </c>
      <c r="MVL78" s="1209">
        <f t="shared" si="179"/>
        <v>0</v>
      </c>
      <c r="MVM78" s="1209">
        <f t="shared" si="179"/>
        <v>0</v>
      </c>
      <c r="MVN78" s="1209">
        <f t="shared" si="179"/>
        <v>0</v>
      </c>
      <c r="MVO78" s="1209">
        <f t="shared" si="179"/>
        <v>0</v>
      </c>
      <c r="MVP78" s="1209">
        <f t="shared" si="179"/>
        <v>0</v>
      </c>
      <c r="MVQ78" s="1209">
        <f t="shared" si="179"/>
        <v>0</v>
      </c>
      <c r="MVR78" s="1209">
        <f t="shared" si="179"/>
        <v>0</v>
      </c>
      <c r="MVS78" s="1209">
        <f t="shared" si="179"/>
        <v>0</v>
      </c>
      <c r="MVT78" s="1209">
        <f t="shared" si="179"/>
        <v>0</v>
      </c>
      <c r="MVU78" s="1209">
        <f t="shared" si="179"/>
        <v>0</v>
      </c>
      <c r="MVV78" s="1209">
        <f t="shared" si="179"/>
        <v>0</v>
      </c>
      <c r="MVW78" s="1209">
        <f t="shared" si="179"/>
        <v>0</v>
      </c>
      <c r="MVX78" s="1209">
        <f t="shared" si="179"/>
        <v>0</v>
      </c>
      <c r="MVY78" s="1209">
        <f t="shared" si="179"/>
        <v>0</v>
      </c>
      <c r="MVZ78" s="1209">
        <f t="shared" si="179"/>
        <v>0</v>
      </c>
      <c r="MWA78" s="1209">
        <f t="shared" si="179"/>
        <v>0</v>
      </c>
      <c r="MWB78" s="1209">
        <f t="shared" si="179"/>
        <v>0</v>
      </c>
      <c r="MWC78" s="1209">
        <f t="shared" si="179"/>
        <v>0</v>
      </c>
      <c r="MWD78" s="1209">
        <f t="shared" si="179"/>
        <v>0</v>
      </c>
      <c r="MWE78" s="1209">
        <f t="shared" si="179"/>
        <v>0</v>
      </c>
      <c r="MWF78" s="1209">
        <f t="shared" si="179"/>
        <v>0</v>
      </c>
      <c r="MWG78" s="1209">
        <f t="shared" si="179"/>
        <v>0</v>
      </c>
      <c r="MWH78" s="1209">
        <f t="shared" si="179"/>
        <v>0</v>
      </c>
      <c r="MWI78" s="1209">
        <f t="shared" si="179"/>
        <v>0</v>
      </c>
      <c r="MWJ78" s="1209">
        <f t="shared" si="179"/>
        <v>0</v>
      </c>
      <c r="MWK78" s="1209">
        <f t="shared" si="179"/>
        <v>0</v>
      </c>
      <c r="MWL78" s="1209">
        <f t="shared" si="179"/>
        <v>0</v>
      </c>
      <c r="MWM78" s="1209">
        <f t="shared" si="179"/>
        <v>0</v>
      </c>
      <c r="MWN78" s="1209">
        <f t="shared" si="179"/>
        <v>0</v>
      </c>
      <c r="MWO78" s="1209">
        <f t="shared" si="179"/>
        <v>0</v>
      </c>
      <c r="MWP78" s="1209">
        <f t="shared" si="179"/>
        <v>0</v>
      </c>
      <c r="MWQ78" s="1209">
        <f t="shared" si="179"/>
        <v>0</v>
      </c>
      <c r="MWR78" s="1209">
        <f t="shared" si="179"/>
        <v>0</v>
      </c>
      <c r="MWS78" s="1209">
        <f t="shared" si="179"/>
        <v>0</v>
      </c>
      <c r="MWT78" s="1209">
        <f t="shared" si="179"/>
        <v>0</v>
      </c>
      <c r="MWU78" s="1209">
        <f t="shared" si="179"/>
        <v>0</v>
      </c>
      <c r="MWV78" s="1209">
        <f t="shared" si="179"/>
        <v>0</v>
      </c>
      <c r="MWW78" s="1209">
        <f t="shared" si="179"/>
        <v>0</v>
      </c>
      <c r="MWX78" s="1209">
        <f t="shared" si="179"/>
        <v>0</v>
      </c>
      <c r="MWY78" s="1209">
        <f t="shared" si="179"/>
        <v>0</v>
      </c>
      <c r="MWZ78" s="1209">
        <f t="shared" ref="MWZ78:MZK78" si="180">SUM(MWZ76:MWZ77)</f>
        <v>0</v>
      </c>
      <c r="MXA78" s="1209">
        <f t="shared" si="180"/>
        <v>0</v>
      </c>
      <c r="MXB78" s="1209">
        <f t="shared" si="180"/>
        <v>0</v>
      </c>
      <c r="MXC78" s="1209">
        <f t="shared" si="180"/>
        <v>0</v>
      </c>
      <c r="MXD78" s="1209">
        <f t="shared" si="180"/>
        <v>0</v>
      </c>
      <c r="MXE78" s="1209">
        <f t="shared" si="180"/>
        <v>0</v>
      </c>
      <c r="MXF78" s="1209">
        <f t="shared" si="180"/>
        <v>0</v>
      </c>
      <c r="MXG78" s="1209">
        <f t="shared" si="180"/>
        <v>0</v>
      </c>
      <c r="MXH78" s="1209">
        <f t="shared" si="180"/>
        <v>0</v>
      </c>
      <c r="MXI78" s="1209">
        <f t="shared" si="180"/>
        <v>0</v>
      </c>
      <c r="MXJ78" s="1209">
        <f t="shared" si="180"/>
        <v>0</v>
      </c>
      <c r="MXK78" s="1209">
        <f t="shared" si="180"/>
        <v>0</v>
      </c>
      <c r="MXL78" s="1209">
        <f t="shared" si="180"/>
        <v>0</v>
      </c>
      <c r="MXM78" s="1209">
        <f t="shared" si="180"/>
        <v>0</v>
      </c>
      <c r="MXN78" s="1209">
        <f t="shared" si="180"/>
        <v>0</v>
      </c>
      <c r="MXO78" s="1209">
        <f t="shared" si="180"/>
        <v>0</v>
      </c>
      <c r="MXP78" s="1209">
        <f t="shared" si="180"/>
        <v>0</v>
      </c>
      <c r="MXQ78" s="1209">
        <f t="shared" si="180"/>
        <v>0</v>
      </c>
      <c r="MXR78" s="1209">
        <f t="shared" si="180"/>
        <v>0</v>
      </c>
      <c r="MXS78" s="1209">
        <f t="shared" si="180"/>
        <v>0</v>
      </c>
      <c r="MXT78" s="1209">
        <f t="shared" si="180"/>
        <v>0</v>
      </c>
      <c r="MXU78" s="1209">
        <f t="shared" si="180"/>
        <v>0</v>
      </c>
      <c r="MXV78" s="1209">
        <f t="shared" si="180"/>
        <v>0</v>
      </c>
      <c r="MXW78" s="1209">
        <f t="shared" si="180"/>
        <v>0</v>
      </c>
      <c r="MXX78" s="1209">
        <f t="shared" si="180"/>
        <v>0</v>
      </c>
      <c r="MXY78" s="1209">
        <f t="shared" si="180"/>
        <v>0</v>
      </c>
      <c r="MXZ78" s="1209">
        <f t="shared" si="180"/>
        <v>0</v>
      </c>
      <c r="MYA78" s="1209">
        <f t="shared" si="180"/>
        <v>0</v>
      </c>
      <c r="MYB78" s="1209">
        <f t="shared" si="180"/>
        <v>0</v>
      </c>
      <c r="MYC78" s="1209">
        <f t="shared" si="180"/>
        <v>0</v>
      </c>
      <c r="MYD78" s="1209">
        <f t="shared" si="180"/>
        <v>0</v>
      </c>
      <c r="MYE78" s="1209">
        <f t="shared" si="180"/>
        <v>0</v>
      </c>
      <c r="MYF78" s="1209">
        <f t="shared" si="180"/>
        <v>0</v>
      </c>
      <c r="MYG78" s="1209">
        <f t="shared" si="180"/>
        <v>0</v>
      </c>
      <c r="MYH78" s="1209">
        <f t="shared" si="180"/>
        <v>0</v>
      </c>
      <c r="MYI78" s="1209">
        <f t="shared" si="180"/>
        <v>0</v>
      </c>
      <c r="MYJ78" s="1209">
        <f t="shared" si="180"/>
        <v>0</v>
      </c>
      <c r="MYK78" s="1209">
        <f t="shared" si="180"/>
        <v>0</v>
      </c>
      <c r="MYL78" s="1209">
        <f t="shared" si="180"/>
        <v>0</v>
      </c>
      <c r="MYM78" s="1209">
        <f t="shared" si="180"/>
        <v>0</v>
      </c>
      <c r="MYN78" s="1209">
        <f t="shared" si="180"/>
        <v>0</v>
      </c>
      <c r="MYO78" s="1209">
        <f t="shared" si="180"/>
        <v>0</v>
      </c>
      <c r="MYP78" s="1209">
        <f t="shared" si="180"/>
        <v>0</v>
      </c>
      <c r="MYQ78" s="1209">
        <f t="shared" si="180"/>
        <v>0</v>
      </c>
      <c r="MYR78" s="1209">
        <f t="shared" si="180"/>
        <v>0</v>
      </c>
      <c r="MYS78" s="1209">
        <f t="shared" si="180"/>
        <v>0</v>
      </c>
      <c r="MYT78" s="1209">
        <f t="shared" si="180"/>
        <v>0</v>
      </c>
      <c r="MYU78" s="1209">
        <f t="shared" si="180"/>
        <v>0</v>
      </c>
      <c r="MYV78" s="1209">
        <f t="shared" si="180"/>
        <v>0</v>
      </c>
      <c r="MYW78" s="1209">
        <f t="shared" si="180"/>
        <v>0</v>
      </c>
      <c r="MYX78" s="1209">
        <f t="shared" si="180"/>
        <v>0</v>
      </c>
      <c r="MYY78" s="1209">
        <f t="shared" si="180"/>
        <v>0</v>
      </c>
      <c r="MYZ78" s="1209">
        <f t="shared" si="180"/>
        <v>0</v>
      </c>
      <c r="MZA78" s="1209">
        <f t="shared" si="180"/>
        <v>0</v>
      </c>
      <c r="MZB78" s="1209">
        <f t="shared" si="180"/>
        <v>0</v>
      </c>
      <c r="MZC78" s="1209">
        <f t="shared" si="180"/>
        <v>0</v>
      </c>
      <c r="MZD78" s="1209">
        <f t="shared" si="180"/>
        <v>0</v>
      </c>
      <c r="MZE78" s="1209">
        <f t="shared" si="180"/>
        <v>0</v>
      </c>
      <c r="MZF78" s="1209">
        <f t="shared" si="180"/>
        <v>0</v>
      </c>
      <c r="MZG78" s="1209">
        <f t="shared" si="180"/>
        <v>0</v>
      </c>
      <c r="MZH78" s="1209">
        <f t="shared" si="180"/>
        <v>0</v>
      </c>
      <c r="MZI78" s="1209">
        <f t="shared" si="180"/>
        <v>0</v>
      </c>
      <c r="MZJ78" s="1209">
        <f t="shared" si="180"/>
        <v>0</v>
      </c>
      <c r="MZK78" s="1209">
        <f t="shared" si="180"/>
        <v>0</v>
      </c>
      <c r="MZL78" s="1209">
        <f t="shared" ref="MZL78:NBW78" si="181">SUM(MZL76:MZL77)</f>
        <v>0</v>
      </c>
      <c r="MZM78" s="1209">
        <f t="shared" si="181"/>
        <v>0</v>
      </c>
      <c r="MZN78" s="1209">
        <f t="shared" si="181"/>
        <v>0</v>
      </c>
      <c r="MZO78" s="1209">
        <f t="shared" si="181"/>
        <v>0</v>
      </c>
      <c r="MZP78" s="1209">
        <f t="shared" si="181"/>
        <v>0</v>
      </c>
      <c r="MZQ78" s="1209">
        <f t="shared" si="181"/>
        <v>0</v>
      </c>
      <c r="MZR78" s="1209">
        <f t="shared" si="181"/>
        <v>0</v>
      </c>
      <c r="MZS78" s="1209">
        <f t="shared" si="181"/>
        <v>0</v>
      </c>
      <c r="MZT78" s="1209">
        <f t="shared" si="181"/>
        <v>0</v>
      </c>
      <c r="MZU78" s="1209">
        <f t="shared" si="181"/>
        <v>0</v>
      </c>
      <c r="MZV78" s="1209">
        <f t="shared" si="181"/>
        <v>0</v>
      </c>
      <c r="MZW78" s="1209">
        <f t="shared" si="181"/>
        <v>0</v>
      </c>
      <c r="MZX78" s="1209">
        <f t="shared" si="181"/>
        <v>0</v>
      </c>
      <c r="MZY78" s="1209">
        <f t="shared" si="181"/>
        <v>0</v>
      </c>
      <c r="MZZ78" s="1209">
        <f t="shared" si="181"/>
        <v>0</v>
      </c>
      <c r="NAA78" s="1209">
        <f t="shared" si="181"/>
        <v>0</v>
      </c>
      <c r="NAB78" s="1209">
        <f t="shared" si="181"/>
        <v>0</v>
      </c>
      <c r="NAC78" s="1209">
        <f t="shared" si="181"/>
        <v>0</v>
      </c>
      <c r="NAD78" s="1209">
        <f t="shared" si="181"/>
        <v>0</v>
      </c>
      <c r="NAE78" s="1209">
        <f t="shared" si="181"/>
        <v>0</v>
      </c>
      <c r="NAF78" s="1209">
        <f t="shared" si="181"/>
        <v>0</v>
      </c>
      <c r="NAG78" s="1209">
        <f t="shared" si="181"/>
        <v>0</v>
      </c>
      <c r="NAH78" s="1209">
        <f t="shared" si="181"/>
        <v>0</v>
      </c>
      <c r="NAI78" s="1209">
        <f t="shared" si="181"/>
        <v>0</v>
      </c>
      <c r="NAJ78" s="1209">
        <f t="shared" si="181"/>
        <v>0</v>
      </c>
      <c r="NAK78" s="1209">
        <f t="shared" si="181"/>
        <v>0</v>
      </c>
      <c r="NAL78" s="1209">
        <f t="shared" si="181"/>
        <v>0</v>
      </c>
      <c r="NAM78" s="1209">
        <f t="shared" si="181"/>
        <v>0</v>
      </c>
      <c r="NAN78" s="1209">
        <f t="shared" si="181"/>
        <v>0</v>
      </c>
      <c r="NAO78" s="1209">
        <f t="shared" si="181"/>
        <v>0</v>
      </c>
      <c r="NAP78" s="1209">
        <f t="shared" si="181"/>
        <v>0</v>
      </c>
      <c r="NAQ78" s="1209">
        <f t="shared" si="181"/>
        <v>0</v>
      </c>
      <c r="NAR78" s="1209">
        <f t="shared" si="181"/>
        <v>0</v>
      </c>
      <c r="NAS78" s="1209">
        <f t="shared" si="181"/>
        <v>0</v>
      </c>
      <c r="NAT78" s="1209">
        <f t="shared" si="181"/>
        <v>0</v>
      </c>
      <c r="NAU78" s="1209">
        <f t="shared" si="181"/>
        <v>0</v>
      </c>
      <c r="NAV78" s="1209">
        <f t="shared" si="181"/>
        <v>0</v>
      </c>
      <c r="NAW78" s="1209">
        <f t="shared" si="181"/>
        <v>0</v>
      </c>
      <c r="NAX78" s="1209">
        <f t="shared" si="181"/>
        <v>0</v>
      </c>
      <c r="NAY78" s="1209">
        <f t="shared" si="181"/>
        <v>0</v>
      </c>
      <c r="NAZ78" s="1209">
        <f t="shared" si="181"/>
        <v>0</v>
      </c>
      <c r="NBA78" s="1209">
        <f t="shared" si="181"/>
        <v>0</v>
      </c>
      <c r="NBB78" s="1209">
        <f t="shared" si="181"/>
        <v>0</v>
      </c>
      <c r="NBC78" s="1209">
        <f t="shared" si="181"/>
        <v>0</v>
      </c>
      <c r="NBD78" s="1209">
        <f t="shared" si="181"/>
        <v>0</v>
      </c>
      <c r="NBE78" s="1209">
        <f t="shared" si="181"/>
        <v>0</v>
      </c>
      <c r="NBF78" s="1209">
        <f t="shared" si="181"/>
        <v>0</v>
      </c>
      <c r="NBG78" s="1209">
        <f t="shared" si="181"/>
        <v>0</v>
      </c>
      <c r="NBH78" s="1209">
        <f t="shared" si="181"/>
        <v>0</v>
      </c>
      <c r="NBI78" s="1209">
        <f t="shared" si="181"/>
        <v>0</v>
      </c>
      <c r="NBJ78" s="1209">
        <f t="shared" si="181"/>
        <v>0</v>
      </c>
      <c r="NBK78" s="1209">
        <f t="shared" si="181"/>
        <v>0</v>
      </c>
      <c r="NBL78" s="1209">
        <f t="shared" si="181"/>
        <v>0</v>
      </c>
      <c r="NBM78" s="1209">
        <f t="shared" si="181"/>
        <v>0</v>
      </c>
      <c r="NBN78" s="1209">
        <f t="shared" si="181"/>
        <v>0</v>
      </c>
      <c r="NBO78" s="1209">
        <f t="shared" si="181"/>
        <v>0</v>
      </c>
      <c r="NBP78" s="1209">
        <f t="shared" si="181"/>
        <v>0</v>
      </c>
      <c r="NBQ78" s="1209">
        <f t="shared" si="181"/>
        <v>0</v>
      </c>
      <c r="NBR78" s="1209">
        <f t="shared" si="181"/>
        <v>0</v>
      </c>
      <c r="NBS78" s="1209">
        <f t="shared" si="181"/>
        <v>0</v>
      </c>
      <c r="NBT78" s="1209">
        <f t="shared" si="181"/>
        <v>0</v>
      </c>
      <c r="NBU78" s="1209">
        <f t="shared" si="181"/>
        <v>0</v>
      </c>
      <c r="NBV78" s="1209">
        <f t="shared" si="181"/>
        <v>0</v>
      </c>
      <c r="NBW78" s="1209">
        <f t="shared" si="181"/>
        <v>0</v>
      </c>
      <c r="NBX78" s="1209">
        <f t="shared" ref="NBX78:NEI78" si="182">SUM(NBX76:NBX77)</f>
        <v>0</v>
      </c>
      <c r="NBY78" s="1209">
        <f t="shared" si="182"/>
        <v>0</v>
      </c>
      <c r="NBZ78" s="1209">
        <f t="shared" si="182"/>
        <v>0</v>
      </c>
      <c r="NCA78" s="1209">
        <f t="shared" si="182"/>
        <v>0</v>
      </c>
      <c r="NCB78" s="1209">
        <f t="shared" si="182"/>
        <v>0</v>
      </c>
      <c r="NCC78" s="1209">
        <f t="shared" si="182"/>
        <v>0</v>
      </c>
      <c r="NCD78" s="1209">
        <f t="shared" si="182"/>
        <v>0</v>
      </c>
      <c r="NCE78" s="1209">
        <f t="shared" si="182"/>
        <v>0</v>
      </c>
      <c r="NCF78" s="1209">
        <f t="shared" si="182"/>
        <v>0</v>
      </c>
      <c r="NCG78" s="1209">
        <f t="shared" si="182"/>
        <v>0</v>
      </c>
      <c r="NCH78" s="1209">
        <f t="shared" si="182"/>
        <v>0</v>
      </c>
      <c r="NCI78" s="1209">
        <f t="shared" si="182"/>
        <v>0</v>
      </c>
      <c r="NCJ78" s="1209">
        <f t="shared" si="182"/>
        <v>0</v>
      </c>
      <c r="NCK78" s="1209">
        <f t="shared" si="182"/>
        <v>0</v>
      </c>
      <c r="NCL78" s="1209">
        <f t="shared" si="182"/>
        <v>0</v>
      </c>
      <c r="NCM78" s="1209">
        <f t="shared" si="182"/>
        <v>0</v>
      </c>
      <c r="NCN78" s="1209">
        <f t="shared" si="182"/>
        <v>0</v>
      </c>
      <c r="NCO78" s="1209">
        <f t="shared" si="182"/>
        <v>0</v>
      </c>
      <c r="NCP78" s="1209">
        <f t="shared" si="182"/>
        <v>0</v>
      </c>
      <c r="NCQ78" s="1209">
        <f t="shared" si="182"/>
        <v>0</v>
      </c>
      <c r="NCR78" s="1209">
        <f t="shared" si="182"/>
        <v>0</v>
      </c>
      <c r="NCS78" s="1209">
        <f t="shared" si="182"/>
        <v>0</v>
      </c>
      <c r="NCT78" s="1209">
        <f t="shared" si="182"/>
        <v>0</v>
      </c>
      <c r="NCU78" s="1209">
        <f t="shared" si="182"/>
        <v>0</v>
      </c>
      <c r="NCV78" s="1209">
        <f t="shared" si="182"/>
        <v>0</v>
      </c>
      <c r="NCW78" s="1209">
        <f t="shared" si="182"/>
        <v>0</v>
      </c>
      <c r="NCX78" s="1209">
        <f t="shared" si="182"/>
        <v>0</v>
      </c>
      <c r="NCY78" s="1209">
        <f t="shared" si="182"/>
        <v>0</v>
      </c>
      <c r="NCZ78" s="1209">
        <f t="shared" si="182"/>
        <v>0</v>
      </c>
      <c r="NDA78" s="1209">
        <f t="shared" si="182"/>
        <v>0</v>
      </c>
      <c r="NDB78" s="1209">
        <f t="shared" si="182"/>
        <v>0</v>
      </c>
      <c r="NDC78" s="1209">
        <f t="shared" si="182"/>
        <v>0</v>
      </c>
      <c r="NDD78" s="1209">
        <f t="shared" si="182"/>
        <v>0</v>
      </c>
      <c r="NDE78" s="1209">
        <f t="shared" si="182"/>
        <v>0</v>
      </c>
      <c r="NDF78" s="1209">
        <f t="shared" si="182"/>
        <v>0</v>
      </c>
      <c r="NDG78" s="1209">
        <f t="shared" si="182"/>
        <v>0</v>
      </c>
      <c r="NDH78" s="1209">
        <f t="shared" si="182"/>
        <v>0</v>
      </c>
      <c r="NDI78" s="1209">
        <f t="shared" si="182"/>
        <v>0</v>
      </c>
      <c r="NDJ78" s="1209">
        <f t="shared" si="182"/>
        <v>0</v>
      </c>
      <c r="NDK78" s="1209">
        <f t="shared" si="182"/>
        <v>0</v>
      </c>
      <c r="NDL78" s="1209">
        <f t="shared" si="182"/>
        <v>0</v>
      </c>
      <c r="NDM78" s="1209">
        <f t="shared" si="182"/>
        <v>0</v>
      </c>
      <c r="NDN78" s="1209">
        <f t="shared" si="182"/>
        <v>0</v>
      </c>
      <c r="NDO78" s="1209">
        <f t="shared" si="182"/>
        <v>0</v>
      </c>
      <c r="NDP78" s="1209">
        <f t="shared" si="182"/>
        <v>0</v>
      </c>
      <c r="NDQ78" s="1209">
        <f t="shared" si="182"/>
        <v>0</v>
      </c>
      <c r="NDR78" s="1209">
        <f t="shared" si="182"/>
        <v>0</v>
      </c>
      <c r="NDS78" s="1209">
        <f t="shared" si="182"/>
        <v>0</v>
      </c>
      <c r="NDT78" s="1209">
        <f t="shared" si="182"/>
        <v>0</v>
      </c>
      <c r="NDU78" s="1209">
        <f t="shared" si="182"/>
        <v>0</v>
      </c>
      <c r="NDV78" s="1209">
        <f t="shared" si="182"/>
        <v>0</v>
      </c>
      <c r="NDW78" s="1209">
        <f t="shared" si="182"/>
        <v>0</v>
      </c>
      <c r="NDX78" s="1209">
        <f t="shared" si="182"/>
        <v>0</v>
      </c>
      <c r="NDY78" s="1209">
        <f t="shared" si="182"/>
        <v>0</v>
      </c>
      <c r="NDZ78" s="1209">
        <f t="shared" si="182"/>
        <v>0</v>
      </c>
      <c r="NEA78" s="1209">
        <f t="shared" si="182"/>
        <v>0</v>
      </c>
      <c r="NEB78" s="1209">
        <f t="shared" si="182"/>
        <v>0</v>
      </c>
      <c r="NEC78" s="1209">
        <f t="shared" si="182"/>
        <v>0</v>
      </c>
      <c r="NED78" s="1209">
        <f t="shared" si="182"/>
        <v>0</v>
      </c>
      <c r="NEE78" s="1209">
        <f t="shared" si="182"/>
        <v>0</v>
      </c>
      <c r="NEF78" s="1209">
        <f t="shared" si="182"/>
        <v>0</v>
      </c>
      <c r="NEG78" s="1209">
        <f t="shared" si="182"/>
        <v>0</v>
      </c>
      <c r="NEH78" s="1209">
        <f t="shared" si="182"/>
        <v>0</v>
      </c>
      <c r="NEI78" s="1209">
        <f t="shared" si="182"/>
        <v>0</v>
      </c>
      <c r="NEJ78" s="1209">
        <f t="shared" ref="NEJ78:NGU78" si="183">SUM(NEJ76:NEJ77)</f>
        <v>0</v>
      </c>
      <c r="NEK78" s="1209">
        <f t="shared" si="183"/>
        <v>0</v>
      </c>
      <c r="NEL78" s="1209">
        <f t="shared" si="183"/>
        <v>0</v>
      </c>
      <c r="NEM78" s="1209">
        <f t="shared" si="183"/>
        <v>0</v>
      </c>
      <c r="NEN78" s="1209">
        <f t="shared" si="183"/>
        <v>0</v>
      </c>
      <c r="NEO78" s="1209">
        <f t="shared" si="183"/>
        <v>0</v>
      </c>
      <c r="NEP78" s="1209">
        <f t="shared" si="183"/>
        <v>0</v>
      </c>
      <c r="NEQ78" s="1209">
        <f t="shared" si="183"/>
        <v>0</v>
      </c>
      <c r="NER78" s="1209">
        <f t="shared" si="183"/>
        <v>0</v>
      </c>
      <c r="NES78" s="1209">
        <f t="shared" si="183"/>
        <v>0</v>
      </c>
      <c r="NET78" s="1209">
        <f t="shared" si="183"/>
        <v>0</v>
      </c>
      <c r="NEU78" s="1209">
        <f t="shared" si="183"/>
        <v>0</v>
      </c>
      <c r="NEV78" s="1209">
        <f t="shared" si="183"/>
        <v>0</v>
      </c>
      <c r="NEW78" s="1209">
        <f t="shared" si="183"/>
        <v>0</v>
      </c>
      <c r="NEX78" s="1209">
        <f t="shared" si="183"/>
        <v>0</v>
      </c>
      <c r="NEY78" s="1209">
        <f t="shared" si="183"/>
        <v>0</v>
      </c>
      <c r="NEZ78" s="1209">
        <f t="shared" si="183"/>
        <v>0</v>
      </c>
      <c r="NFA78" s="1209">
        <f t="shared" si="183"/>
        <v>0</v>
      </c>
      <c r="NFB78" s="1209">
        <f t="shared" si="183"/>
        <v>0</v>
      </c>
      <c r="NFC78" s="1209">
        <f t="shared" si="183"/>
        <v>0</v>
      </c>
      <c r="NFD78" s="1209">
        <f t="shared" si="183"/>
        <v>0</v>
      </c>
      <c r="NFE78" s="1209">
        <f t="shared" si="183"/>
        <v>0</v>
      </c>
      <c r="NFF78" s="1209">
        <f t="shared" si="183"/>
        <v>0</v>
      </c>
      <c r="NFG78" s="1209">
        <f t="shared" si="183"/>
        <v>0</v>
      </c>
      <c r="NFH78" s="1209">
        <f t="shared" si="183"/>
        <v>0</v>
      </c>
      <c r="NFI78" s="1209">
        <f t="shared" si="183"/>
        <v>0</v>
      </c>
      <c r="NFJ78" s="1209">
        <f t="shared" si="183"/>
        <v>0</v>
      </c>
      <c r="NFK78" s="1209">
        <f t="shared" si="183"/>
        <v>0</v>
      </c>
      <c r="NFL78" s="1209">
        <f t="shared" si="183"/>
        <v>0</v>
      </c>
      <c r="NFM78" s="1209">
        <f t="shared" si="183"/>
        <v>0</v>
      </c>
      <c r="NFN78" s="1209">
        <f t="shared" si="183"/>
        <v>0</v>
      </c>
      <c r="NFO78" s="1209">
        <f t="shared" si="183"/>
        <v>0</v>
      </c>
      <c r="NFP78" s="1209">
        <f t="shared" si="183"/>
        <v>0</v>
      </c>
      <c r="NFQ78" s="1209">
        <f t="shared" si="183"/>
        <v>0</v>
      </c>
      <c r="NFR78" s="1209">
        <f t="shared" si="183"/>
        <v>0</v>
      </c>
      <c r="NFS78" s="1209">
        <f t="shared" si="183"/>
        <v>0</v>
      </c>
      <c r="NFT78" s="1209">
        <f t="shared" si="183"/>
        <v>0</v>
      </c>
      <c r="NFU78" s="1209">
        <f t="shared" si="183"/>
        <v>0</v>
      </c>
      <c r="NFV78" s="1209">
        <f t="shared" si="183"/>
        <v>0</v>
      </c>
      <c r="NFW78" s="1209">
        <f t="shared" si="183"/>
        <v>0</v>
      </c>
      <c r="NFX78" s="1209">
        <f t="shared" si="183"/>
        <v>0</v>
      </c>
      <c r="NFY78" s="1209">
        <f t="shared" si="183"/>
        <v>0</v>
      </c>
      <c r="NFZ78" s="1209">
        <f t="shared" si="183"/>
        <v>0</v>
      </c>
      <c r="NGA78" s="1209">
        <f t="shared" si="183"/>
        <v>0</v>
      </c>
      <c r="NGB78" s="1209">
        <f t="shared" si="183"/>
        <v>0</v>
      </c>
      <c r="NGC78" s="1209">
        <f t="shared" si="183"/>
        <v>0</v>
      </c>
      <c r="NGD78" s="1209">
        <f t="shared" si="183"/>
        <v>0</v>
      </c>
      <c r="NGE78" s="1209">
        <f t="shared" si="183"/>
        <v>0</v>
      </c>
      <c r="NGF78" s="1209">
        <f t="shared" si="183"/>
        <v>0</v>
      </c>
      <c r="NGG78" s="1209">
        <f t="shared" si="183"/>
        <v>0</v>
      </c>
      <c r="NGH78" s="1209">
        <f t="shared" si="183"/>
        <v>0</v>
      </c>
      <c r="NGI78" s="1209">
        <f t="shared" si="183"/>
        <v>0</v>
      </c>
      <c r="NGJ78" s="1209">
        <f t="shared" si="183"/>
        <v>0</v>
      </c>
      <c r="NGK78" s="1209">
        <f t="shared" si="183"/>
        <v>0</v>
      </c>
      <c r="NGL78" s="1209">
        <f t="shared" si="183"/>
        <v>0</v>
      </c>
      <c r="NGM78" s="1209">
        <f t="shared" si="183"/>
        <v>0</v>
      </c>
      <c r="NGN78" s="1209">
        <f t="shared" si="183"/>
        <v>0</v>
      </c>
      <c r="NGO78" s="1209">
        <f t="shared" si="183"/>
        <v>0</v>
      </c>
      <c r="NGP78" s="1209">
        <f t="shared" si="183"/>
        <v>0</v>
      </c>
      <c r="NGQ78" s="1209">
        <f t="shared" si="183"/>
        <v>0</v>
      </c>
      <c r="NGR78" s="1209">
        <f t="shared" si="183"/>
        <v>0</v>
      </c>
      <c r="NGS78" s="1209">
        <f t="shared" si="183"/>
        <v>0</v>
      </c>
      <c r="NGT78" s="1209">
        <f t="shared" si="183"/>
        <v>0</v>
      </c>
      <c r="NGU78" s="1209">
        <f t="shared" si="183"/>
        <v>0</v>
      </c>
      <c r="NGV78" s="1209">
        <f t="shared" ref="NGV78:NJG78" si="184">SUM(NGV76:NGV77)</f>
        <v>0</v>
      </c>
      <c r="NGW78" s="1209">
        <f t="shared" si="184"/>
        <v>0</v>
      </c>
      <c r="NGX78" s="1209">
        <f t="shared" si="184"/>
        <v>0</v>
      </c>
      <c r="NGY78" s="1209">
        <f t="shared" si="184"/>
        <v>0</v>
      </c>
      <c r="NGZ78" s="1209">
        <f t="shared" si="184"/>
        <v>0</v>
      </c>
      <c r="NHA78" s="1209">
        <f t="shared" si="184"/>
        <v>0</v>
      </c>
      <c r="NHB78" s="1209">
        <f t="shared" si="184"/>
        <v>0</v>
      </c>
      <c r="NHC78" s="1209">
        <f t="shared" si="184"/>
        <v>0</v>
      </c>
      <c r="NHD78" s="1209">
        <f t="shared" si="184"/>
        <v>0</v>
      </c>
      <c r="NHE78" s="1209">
        <f t="shared" si="184"/>
        <v>0</v>
      </c>
      <c r="NHF78" s="1209">
        <f t="shared" si="184"/>
        <v>0</v>
      </c>
      <c r="NHG78" s="1209">
        <f t="shared" si="184"/>
        <v>0</v>
      </c>
      <c r="NHH78" s="1209">
        <f t="shared" si="184"/>
        <v>0</v>
      </c>
      <c r="NHI78" s="1209">
        <f t="shared" si="184"/>
        <v>0</v>
      </c>
      <c r="NHJ78" s="1209">
        <f t="shared" si="184"/>
        <v>0</v>
      </c>
      <c r="NHK78" s="1209">
        <f t="shared" si="184"/>
        <v>0</v>
      </c>
      <c r="NHL78" s="1209">
        <f t="shared" si="184"/>
        <v>0</v>
      </c>
      <c r="NHM78" s="1209">
        <f t="shared" si="184"/>
        <v>0</v>
      </c>
      <c r="NHN78" s="1209">
        <f t="shared" si="184"/>
        <v>0</v>
      </c>
      <c r="NHO78" s="1209">
        <f t="shared" si="184"/>
        <v>0</v>
      </c>
      <c r="NHP78" s="1209">
        <f t="shared" si="184"/>
        <v>0</v>
      </c>
      <c r="NHQ78" s="1209">
        <f t="shared" si="184"/>
        <v>0</v>
      </c>
      <c r="NHR78" s="1209">
        <f t="shared" si="184"/>
        <v>0</v>
      </c>
      <c r="NHS78" s="1209">
        <f t="shared" si="184"/>
        <v>0</v>
      </c>
      <c r="NHT78" s="1209">
        <f t="shared" si="184"/>
        <v>0</v>
      </c>
      <c r="NHU78" s="1209">
        <f t="shared" si="184"/>
        <v>0</v>
      </c>
      <c r="NHV78" s="1209">
        <f t="shared" si="184"/>
        <v>0</v>
      </c>
      <c r="NHW78" s="1209">
        <f t="shared" si="184"/>
        <v>0</v>
      </c>
      <c r="NHX78" s="1209">
        <f t="shared" si="184"/>
        <v>0</v>
      </c>
      <c r="NHY78" s="1209">
        <f t="shared" si="184"/>
        <v>0</v>
      </c>
      <c r="NHZ78" s="1209">
        <f t="shared" si="184"/>
        <v>0</v>
      </c>
      <c r="NIA78" s="1209">
        <f t="shared" si="184"/>
        <v>0</v>
      </c>
      <c r="NIB78" s="1209">
        <f t="shared" si="184"/>
        <v>0</v>
      </c>
      <c r="NIC78" s="1209">
        <f t="shared" si="184"/>
        <v>0</v>
      </c>
      <c r="NID78" s="1209">
        <f t="shared" si="184"/>
        <v>0</v>
      </c>
      <c r="NIE78" s="1209">
        <f t="shared" si="184"/>
        <v>0</v>
      </c>
      <c r="NIF78" s="1209">
        <f t="shared" si="184"/>
        <v>0</v>
      </c>
      <c r="NIG78" s="1209">
        <f t="shared" si="184"/>
        <v>0</v>
      </c>
      <c r="NIH78" s="1209">
        <f t="shared" si="184"/>
        <v>0</v>
      </c>
      <c r="NII78" s="1209">
        <f t="shared" si="184"/>
        <v>0</v>
      </c>
      <c r="NIJ78" s="1209">
        <f t="shared" si="184"/>
        <v>0</v>
      </c>
      <c r="NIK78" s="1209">
        <f t="shared" si="184"/>
        <v>0</v>
      </c>
      <c r="NIL78" s="1209">
        <f t="shared" si="184"/>
        <v>0</v>
      </c>
      <c r="NIM78" s="1209">
        <f t="shared" si="184"/>
        <v>0</v>
      </c>
      <c r="NIN78" s="1209">
        <f t="shared" si="184"/>
        <v>0</v>
      </c>
      <c r="NIO78" s="1209">
        <f t="shared" si="184"/>
        <v>0</v>
      </c>
      <c r="NIP78" s="1209">
        <f t="shared" si="184"/>
        <v>0</v>
      </c>
      <c r="NIQ78" s="1209">
        <f t="shared" si="184"/>
        <v>0</v>
      </c>
      <c r="NIR78" s="1209">
        <f t="shared" si="184"/>
        <v>0</v>
      </c>
      <c r="NIS78" s="1209">
        <f t="shared" si="184"/>
        <v>0</v>
      </c>
      <c r="NIT78" s="1209">
        <f t="shared" si="184"/>
        <v>0</v>
      </c>
      <c r="NIU78" s="1209">
        <f t="shared" si="184"/>
        <v>0</v>
      </c>
      <c r="NIV78" s="1209">
        <f t="shared" si="184"/>
        <v>0</v>
      </c>
      <c r="NIW78" s="1209">
        <f t="shared" si="184"/>
        <v>0</v>
      </c>
      <c r="NIX78" s="1209">
        <f t="shared" si="184"/>
        <v>0</v>
      </c>
      <c r="NIY78" s="1209">
        <f t="shared" si="184"/>
        <v>0</v>
      </c>
      <c r="NIZ78" s="1209">
        <f t="shared" si="184"/>
        <v>0</v>
      </c>
      <c r="NJA78" s="1209">
        <f t="shared" si="184"/>
        <v>0</v>
      </c>
      <c r="NJB78" s="1209">
        <f t="shared" si="184"/>
        <v>0</v>
      </c>
      <c r="NJC78" s="1209">
        <f t="shared" si="184"/>
        <v>0</v>
      </c>
      <c r="NJD78" s="1209">
        <f t="shared" si="184"/>
        <v>0</v>
      </c>
      <c r="NJE78" s="1209">
        <f t="shared" si="184"/>
        <v>0</v>
      </c>
      <c r="NJF78" s="1209">
        <f t="shared" si="184"/>
        <v>0</v>
      </c>
      <c r="NJG78" s="1209">
        <f t="shared" si="184"/>
        <v>0</v>
      </c>
      <c r="NJH78" s="1209">
        <f t="shared" ref="NJH78:NLS78" si="185">SUM(NJH76:NJH77)</f>
        <v>0</v>
      </c>
      <c r="NJI78" s="1209">
        <f t="shared" si="185"/>
        <v>0</v>
      </c>
      <c r="NJJ78" s="1209">
        <f t="shared" si="185"/>
        <v>0</v>
      </c>
      <c r="NJK78" s="1209">
        <f t="shared" si="185"/>
        <v>0</v>
      </c>
      <c r="NJL78" s="1209">
        <f t="shared" si="185"/>
        <v>0</v>
      </c>
      <c r="NJM78" s="1209">
        <f t="shared" si="185"/>
        <v>0</v>
      </c>
      <c r="NJN78" s="1209">
        <f t="shared" si="185"/>
        <v>0</v>
      </c>
      <c r="NJO78" s="1209">
        <f t="shared" si="185"/>
        <v>0</v>
      </c>
      <c r="NJP78" s="1209">
        <f t="shared" si="185"/>
        <v>0</v>
      </c>
      <c r="NJQ78" s="1209">
        <f t="shared" si="185"/>
        <v>0</v>
      </c>
      <c r="NJR78" s="1209">
        <f t="shared" si="185"/>
        <v>0</v>
      </c>
      <c r="NJS78" s="1209">
        <f t="shared" si="185"/>
        <v>0</v>
      </c>
      <c r="NJT78" s="1209">
        <f t="shared" si="185"/>
        <v>0</v>
      </c>
      <c r="NJU78" s="1209">
        <f t="shared" si="185"/>
        <v>0</v>
      </c>
      <c r="NJV78" s="1209">
        <f t="shared" si="185"/>
        <v>0</v>
      </c>
      <c r="NJW78" s="1209">
        <f t="shared" si="185"/>
        <v>0</v>
      </c>
      <c r="NJX78" s="1209">
        <f t="shared" si="185"/>
        <v>0</v>
      </c>
      <c r="NJY78" s="1209">
        <f t="shared" si="185"/>
        <v>0</v>
      </c>
      <c r="NJZ78" s="1209">
        <f t="shared" si="185"/>
        <v>0</v>
      </c>
      <c r="NKA78" s="1209">
        <f t="shared" si="185"/>
        <v>0</v>
      </c>
      <c r="NKB78" s="1209">
        <f t="shared" si="185"/>
        <v>0</v>
      </c>
      <c r="NKC78" s="1209">
        <f t="shared" si="185"/>
        <v>0</v>
      </c>
      <c r="NKD78" s="1209">
        <f t="shared" si="185"/>
        <v>0</v>
      </c>
      <c r="NKE78" s="1209">
        <f t="shared" si="185"/>
        <v>0</v>
      </c>
      <c r="NKF78" s="1209">
        <f t="shared" si="185"/>
        <v>0</v>
      </c>
      <c r="NKG78" s="1209">
        <f t="shared" si="185"/>
        <v>0</v>
      </c>
      <c r="NKH78" s="1209">
        <f t="shared" si="185"/>
        <v>0</v>
      </c>
      <c r="NKI78" s="1209">
        <f t="shared" si="185"/>
        <v>0</v>
      </c>
      <c r="NKJ78" s="1209">
        <f t="shared" si="185"/>
        <v>0</v>
      </c>
      <c r="NKK78" s="1209">
        <f t="shared" si="185"/>
        <v>0</v>
      </c>
      <c r="NKL78" s="1209">
        <f t="shared" si="185"/>
        <v>0</v>
      </c>
      <c r="NKM78" s="1209">
        <f t="shared" si="185"/>
        <v>0</v>
      </c>
      <c r="NKN78" s="1209">
        <f t="shared" si="185"/>
        <v>0</v>
      </c>
      <c r="NKO78" s="1209">
        <f t="shared" si="185"/>
        <v>0</v>
      </c>
      <c r="NKP78" s="1209">
        <f t="shared" si="185"/>
        <v>0</v>
      </c>
      <c r="NKQ78" s="1209">
        <f t="shared" si="185"/>
        <v>0</v>
      </c>
      <c r="NKR78" s="1209">
        <f t="shared" si="185"/>
        <v>0</v>
      </c>
      <c r="NKS78" s="1209">
        <f t="shared" si="185"/>
        <v>0</v>
      </c>
      <c r="NKT78" s="1209">
        <f t="shared" si="185"/>
        <v>0</v>
      </c>
      <c r="NKU78" s="1209">
        <f t="shared" si="185"/>
        <v>0</v>
      </c>
      <c r="NKV78" s="1209">
        <f t="shared" si="185"/>
        <v>0</v>
      </c>
      <c r="NKW78" s="1209">
        <f t="shared" si="185"/>
        <v>0</v>
      </c>
      <c r="NKX78" s="1209">
        <f t="shared" si="185"/>
        <v>0</v>
      </c>
      <c r="NKY78" s="1209">
        <f t="shared" si="185"/>
        <v>0</v>
      </c>
      <c r="NKZ78" s="1209">
        <f t="shared" si="185"/>
        <v>0</v>
      </c>
      <c r="NLA78" s="1209">
        <f t="shared" si="185"/>
        <v>0</v>
      </c>
      <c r="NLB78" s="1209">
        <f t="shared" si="185"/>
        <v>0</v>
      </c>
      <c r="NLC78" s="1209">
        <f t="shared" si="185"/>
        <v>0</v>
      </c>
      <c r="NLD78" s="1209">
        <f t="shared" si="185"/>
        <v>0</v>
      </c>
      <c r="NLE78" s="1209">
        <f t="shared" si="185"/>
        <v>0</v>
      </c>
      <c r="NLF78" s="1209">
        <f t="shared" si="185"/>
        <v>0</v>
      </c>
      <c r="NLG78" s="1209">
        <f t="shared" si="185"/>
        <v>0</v>
      </c>
      <c r="NLH78" s="1209">
        <f t="shared" si="185"/>
        <v>0</v>
      </c>
      <c r="NLI78" s="1209">
        <f t="shared" si="185"/>
        <v>0</v>
      </c>
      <c r="NLJ78" s="1209">
        <f t="shared" si="185"/>
        <v>0</v>
      </c>
      <c r="NLK78" s="1209">
        <f t="shared" si="185"/>
        <v>0</v>
      </c>
      <c r="NLL78" s="1209">
        <f t="shared" si="185"/>
        <v>0</v>
      </c>
      <c r="NLM78" s="1209">
        <f t="shared" si="185"/>
        <v>0</v>
      </c>
      <c r="NLN78" s="1209">
        <f t="shared" si="185"/>
        <v>0</v>
      </c>
      <c r="NLO78" s="1209">
        <f t="shared" si="185"/>
        <v>0</v>
      </c>
      <c r="NLP78" s="1209">
        <f t="shared" si="185"/>
        <v>0</v>
      </c>
      <c r="NLQ78" s="1209">
        <f t="shared" si="185"/>
        <v>0</v>
      </c>
      <c r="NLR78" s="1209">
        <f t="shared" si="185"/>
        <v>0</v>
      </c>
      <c r="NLS78" s="1209">
        <f t="shared" si="185"/>
        <v>0</v>
      </c>
      <c r="NLT78" s="1209">
        <f t="shared" ref="NLT78:NOE78" si="186">SUM(NLT76:NLT77)</f>
        <v>0</v>
      </c>
      <c r="NLU78" s="1209">
        <f t="shared" si="186"/>
        <v>0</v>
      </c>
      <c r="NLV78" s="1209">
        <f t="shared" si="186"/>
        <v>0</v>
      </c>
      <c r="NLW78" s="1209">
        <f t="shared" si="186"/>
        <v>0</v>
      </c>
      <c r="NLX78" s="1209">
        <f t="shared" si="186"/>
        <v>0</v>
      </c>
      <c r="NLY78" s="1209">
        <f t="shared" si="186"/>
        <v>0</v>
      </c>
      <c r="NLZ78" s="1209">
        <f t="shared" si="186"/>
        <v>0</v>
      </c>
      <c r="NMA78" s="1209">
        <f t="shared" si="186"/>
        <v>0</v>
      </c>
      <c r="NMB78" s="1209">
        <f t="shared" si="186"/>
        <v>0</v>
      </c>
      <c r="NMC78" s="1209">
        <f t="shared" si="186"/>
        <v>0</v>
      </c>
      <c r="NMD78" s="1209">
        <f t="shared" si="186"/>
        <v>0</v>
      </c>
      <c r="NME78" s="1209">
        <f t="shared" si="186"/>
        <v>0</v>
      </c>
      <c r="NMF78" s="1209">
        <f t="shared" si="186"/>
        <v>0</v>
      </c>
      <c r="NMG78" s="1209">
        <f t="shared" si="186"/>
        <v>0</v>
      </c>
      <c r="NMH78" s="1209">
        <f t="shared" si="186"/>
        <v>0</v>
      </c>
      <c r="NMI78" s="1209">
        <f t="shared" si="186"/>
        <v>0</v>
      </c>
      <c r="NMJ78" s="1209">
        <f t="shared" si="186"/>
        <v>0</v>
      </c>
      <c r="NMK78" s="1209">
        <f t="shared" si="186"/>
        <v>0</v>
      </c>
      <c r="NML78" s="1209">
        <f t="shared" si="186"/>
        <v>0</v>
      </c>
      <c r="NMM78" s="1209">
        <f t="shared" si="186"/>
        <v>0</v>
      </c>
      <c r="NMN78" s="1209">
        <f t="shared" si="186"/>
        <v>0</v>
      </c>
      <c r="NMO78" s="1209">
        <f t="shared" si="186"/>
        <v>0</v>
      </c>
      <c r="NMP78" s="1209">
        <f t="shared" si="186"/>
        <v>0</v>
      </c>
      <c r="NMQ78" s="1209">
        <f t="shared" si="186"/>
        <v>0</v>
      </c>
      <c r="NMR78" s="1209">
        <f t="shared" si="186"/>
        <v>0</v>
      </c>
      <c r="NMS78" s="1209">
        <f t="shared" si="186"/>
        <v>0</v>
      </c>
      <c r="NMT78" s="1209">
        <f t="shared" si="186"/>
        <v>0</v>
      </c>
      <c r="NMU78" s="1209">
        <f t="shared" si="186"/>
        <v>0</v>
      </c>
      <c r="NMV78" s="1209">
        <f t="shared" si="186"/>
        <v>0</v>
      </c>
      <c r="NMW78" s="1209">
        <f t="shared" si="186"/>
        <v>0</v>
      </c>
      <c r="NMX78" s="1209">
        <f t="shared" si="186"/>
        <v>0</v>
      </c>
      <c r="NMY78" s="1209">
        <f t="shared" si="186"/>
        <v>0</v>
      </c>
      <c r="NMZ78" s="1209">
        <f t="shared" si="186"/>
        <v>0</v>
      </c>
      <c r="NNA78" s="1209">
        <f t="shared" si="186"/>
        <v>0</v>
      </c>
      <c r="NNB78" s="1209">
        <f t="shared" si="186"/>
        <v>0</v>
      </c>
      <c r="NNC78" s="1209">
        <f t="shared" si="186"/>
        <v>0</v>
      </c>
      <c r="NND78" s="1209">
        <f t="shared" si="186"/>
        <v>0</v>
      </c>
      <c r="NNE78" s="1209">
        <f t="shared" si="186"/>
        <v>0</v>
      </c>
      <c r="NNF78" s="1209">
        <f t="shared" si="186"/>
        <v>0</v>
      </c>
      <c r="NNG78" s="1209">
        <f t="shared" si="186"/>
        <v>0</v>
      </c>
      <c r="NNH78" s="1209">
        <f t="shared" si="186"/>
        <v>0</v>
      </c>
      <c r="NNI78" s="1209">
        <f t="shared" si="186"/>
        <v>0</v>
      </c>
      <c r="NNJ78" s="1209">
        <f t="shared" si="186"/>
        <v>0</v>
      </c>
      <c r="NNK78" s="1209">
        <f t="shared" si="186"/>
        <v>0</v>
      </c>
      <c r="NNL78" s="1209">
        <f t="shared" si="186"/>
        <v>0</v>
      </c>
      <c r="NNM78" s="1209">
        <f t="shared" si="186"/>
        <v>0</v>
      </c>
      <c r="NNN78" s="1209">
        <f t="shared" si="186"/>
        <v>0</v>
      </c>
      <c r="NNO78" s="1209">
        <f t="shared" si="186"/>
        <v>0</v>
      </c>
      <c r="NNP78" s="1209">
        <f t="shared" si="186"/>
        <v>0</v>
      </c>
      <c r="NNQ78" s="1209">
        <f t="shared" si="186"/>
        <v>0</v>
      </c>
      <c r="NNR78" s="1209">
        <f t="shared" si="186"/>
        <v>0</v>
      </c>
      <c r="NNS78" s="1209">
        <f t="shared" si="186"/>
        <v>0</v>
      </c>
      <c r="NNT78" s="1209">
        <f t="shared" si="186"/>
        <v>0</v>
      </c>
      <c r="NNU78" s="1209">
        <f t="shared" si="186"/>
        <v>0</v>
      </c>
      <c r="NNV78" s="1209">
        <f t="shared" si="186"/>
        <v>0</v>
      </c>
      <c r="NNW78" s="1209">
        <f t="shared" si="186"/>
        <v>0</v>
      </c>
      <c r="NNX78" s="1209">
        <f t="shared" si="186"/>
        <v>0</v>
      </c>
      <c r="NNY78" s="1209">
        <f t="shared" si="186"/>
        <v>0</v>
      </c>
      <c r="NNZ78" s="1209">
        <f t="shared" si="186"/>
        <v>0</v>
      </c>
      <c r="NOA78" s="1209">
        <f t="shared" si="186"/>
        <v>0</v>
      </c>
      <c r="NOB78" s="1209">
        <f t="shared" si="186"/>
        <v>0</v>
      </c>
      <c r="NOC78" s="1209">
        <f t="shared" si="186"/>
        <v>0</v>
      </c>
      <c r="NOD78" s="1209">
        <f t="shared" si="186"/>
        <v>0</v>
      </c>
      <c r="NOE78" s="1209">
        <f t="shared" si="186"/>
        <v>0</v>
      </c>
      <c r="NOF78" s="1209">
        <f t="shared" ref="NOF78:NQQ78" si="187">SUM(NOF76:NOF77)</f>
        <v>0</v>
      </c>
      <c r="NOG78" s="1209">
        <f t="shared" si="187"/>
        <v>0</v>
      </c>
      <c r="NOH78" s="1209">
        <f t="shared" si="187"/>
        <v>0</v>
      </c>
      <c r="NOI78" s="1209">
        <f t="shared" si="187"/>
        <v>0</v>
      </c>
      <c r="NOJ78" s="1209">
        <f t="shared" si="187"/>
        <v>0</v>
      </c>
      <c r="NOK78" s="1209">
        <f t="shared" si="187"/>
        <v>0</v>
      </c>
      <c r="NOL78" s="1209">
        <f t="shared" si="187"/>
        <v>0</v>
      </c>
      <c r="NOM78" s="1209">
        <f t="shared" si="187"/>
        <v>0</v>
      </c>
      <c r="NON78" s="1209">
        <f t="shared" si="187"/>
        <v>0</v>
      </c>
      <c r="NOO78" s="1209">
        <f t="shared" si="187"/>
        <v>0</v>
      </c>
      <c r="NOP78" s="1209">
        <f t="shared" si="187"/>
        <v>0</v>
      </c>
      <c r="NOQ78" s="1209">
        <f t="shared" si="187"/>
        <v>0</v>
      </c>
      <c r="NOR78" s="1209">
        <f t="shared" si="187"/>
        <v>0</v>
      </c>
      <c r="NOS78" s="1209">
        <f t="shared" si="187"/>
        <v>0</v>
      </c>
      <c r="NOT78" s="1209">
        <f t="shared" si="187"/>
        <v>0</v>
      </c>
      <c r="NOU78" s="1209">
        <f t="shared" si="187"/>
        <v>0</v>
      </c>
      <c r="NOV78" s="1209">
        <f t="shared" si="187"/>
        <v>0</v>
      </c>
      <c r="NOW78" s="1209">
        <f t="shared" si="187"/>
        <v>0</v>
      </c>
      <c r="NOX78" s="1209">
        <f t="shared" si="187"/>
        <v>0</v>
      </c>
      <c r="NOY78" s="1209">
        <f t="shared" si="187"/>
        <v>0</v>
      </c>
      <c r="NOZ78" s="1209">
        <f t="shared" si="187"/>
        <v>0</v>
      </c>
      <c r="NPA78" s="1209">
        <f t="shared" si="187"/>
        <v>0</v>
      </c>
      <c r="NPB78" s="1209">
        <f t="shared" si="187"/>
        <v>0</v>
      </c>
      <c r="NPC78" s="1209">
        <f t="shared" si="187"/>
        <v>0</v>
      </c>
      <c r="NPD78" s="1209">
        <f t="shared" si="187"/>
        <v>0</v>
      </c>
      <c r="NPE78" s="1209">
        <f t="shared" si="187"/>
        <v>0</v>
      </c>
      <c r="NPF78" s="1209">
        <f t="shared" si="187"/>
        <v>0</v>
      </c>
      <c r="NPG78" s="1209">
        <f t="shared" si="187"/>
        <v>0</v>
      </c>
      <c r="NPH78" s="1209">
        <f t="shared" si="187"/>
        <v>0</v>
      </c>
      <c r="NPI78" s="1209">
        <f t="shared" si="187"/>
        <v>0</v>
      </c>
      <c r="NPJ78" s="1209">
        <f t="shared" si="187"/>
        <v>0</v>
      </c>
      <c r="NPK78" s="1209">
        <f t="shared" si="187"/>
        <v>0</v>
      </c>
      <c r="NPL78" s="1209">
        <f t="shared" si="187"/>
        <v>0</v>
      </c>
      <c r="NPM78" s="1209">
        <f t="shared" si="187"/>
        <v>0</v>
      </c>
      <c r="NPN78" s="1209">
        <f t="shared" si="187"/>
        <v>0</v>
      </c>
      <c r="NPO78" s="1209">
        <f t="shared" si="187"/>
        <v>0</v>
      </c>
      <c r="NPP78" s="1209">
        <f t="shared" si="187"/>
        <v>0</v>
      </c>
      <c r="NPQ78" s="1209">
        <f t="shared" si="187"/>
        <v>0</v>
      </c>
      <c r="NPR78" s="1209">
        <f t="shared" si="187"/>
        <v>0</v>
      </c>
      <c r="NPS78" s="1209">
        <f t="shared" si="187"/>
        <v>0</v>
      </c>
      <c r="NPT78" s="1209">
        <f t="shared" si="187"/>
        <v>0</v>
      </c>
      <c r="NPU78" s="1209">
        <f t="shared" si="187"/>
        <v>0</v>
      </c>
      <c r="NPV78" s="1209">
        <f t="shared" si="187"/>
        <v>0</v>
      </c>
      <c r="NPW78" s="1209">
        <f t="shared" si="187"/>
        <v>0</v>
      </c>
      <c r="NPX78" s="1209">
        <f t="shared" si="187"/>
        <v>0</v>
      </c>
      <c r="NPY78" s="1209">
        <f t="shared" si="187"/>
        <v>0</v>
      </c>
      <c r="NPZ78" s="1209">
        <f t="shared" si="187"/>
        <v>0</v>
      </c>
      <c r="NQA78" s="1209">
        <f t="shared" si="187"/>
        <v>0</v>
      </c>
      <c r="NQB78" s="1209">
        <f t="shared" si="187"/>
        <v>0</v>
      </c>
      <c r="NQC78" s="1209">
        <f t="shared" si="187"/>
        <v>0</v>
      </c>
      <c r="NQD78" s="1209">
        <f t="shared" si="187"/>
        <v>0</v>
      </c>
      <c r="NQE78" s="1209">
        <f t="shared" si="187"/>
        <v>0</v>
      </c>
      <c r="NQF78" s="1209">
        <f t="shared" si="187"/>
        <v>0</v>
      </c>
      <c r="NQG78" s="1209">
        <f t="shared" si="187"/>
        <v>0</v>
      </c>
      <c r="NQH78" s="1209">
        <f t="shared" si="187"/>
        <v>0</v>
      </c>
      <c r="NQI78" s="1209">
        <f t="shared" si="187"/>
        <v>0</v>
      </c>
      <c r="NQJ78" s="1209">
        <f t="shared" si="187"/>
        <v>0</v>
      </c>
      <c r="NQK78" s="1209">
        <f t="shared" si="187"/>
        <v>0</v>
      </c>
      <c r="NQL78" s="1209">
        <f t="shared" si="187"/>
        <v>0</v>
      </c>
      <c r="NQM78" s="1209">
        <f t="shared" si="187"/>
        <v>0</v>
      </c>
      <c r="NQN78" s="1209">
        <f t="shared" si="187"/>
        <v>0</v>
      </c>
      <c r="NQO78" s="1209">
        <f t="shared" si="187"/>
        <v>0</v>
      </c>
      <c r="NQP78" s="1209">
        <f t="shared" si="187"/>
        <v>0</v>
      </c>
      <c r="NQQ78" s="1209">
        <f t="shared" si="187"/>
        <v>0</v>
      </c>
      <c r="NQR78" s="1209">
        <f t="shared" ref="NQR78:NTC78" si="188">SUM(NQR76:NQR77)</f>
        <v>0</v>
      </c>
      <c r="NQS78" s="1209">
        <f t="shared" si="188"/>
        <v>0</v>
      </c>
      <c r="NQT78" s="1209">
        <f t="shared" si="188"/>
        <v>0</v>
      </c>
      <c r="NQU78" s="1209">
        <f t="shared" si="188"/>
        <v>0</v>
      </c>
      <c r="NQV78" s="1209">
        <f t="shared" si="188"/>
        <v>0</v>
      </c>
      <c r="NQW78" s="1209">
        <f t="shared" si="188"/>
        <v>0</v>
      </c>
      <c r="NQX78" s="1209">
        <f t="shared" si="188"/>
        <v>0</v>
      </c>
      <c r="NQY78" s="1209">
        <f t="shared" si="188"/>
        <v>0</v>
      </c>
      <c r="NQZ78" s="1209">
        <f t="shared" si="188"/>
        <v>0</v>
      </c>
      <c r="NRA78" s="1209">
        <f t="shared" si="188"/>
        <v>0</v>
      </c>
      <c r="NRB78" s="1209">
        <f t="shared" si="188"/>
        <v>0</v>
      </c>
      <c r="NRC78" s="1209">
        <f t="shared" si="188"/>
        <v>0</v>
      </c>
      <c r="NRD78" s="1209">
        <f t="shared" si="188"/>
        <v>0</v>
      </c>
      <c r="NRE78" s="1209">
        <f t="shared" si="188"/>
        <v>0</v>
      </c>
      <c r="NRF78" s="1209">
        <f t="shared" si="188"/>
        <v>0</v>
      </c>
      <c r="NRG78" s="1209">
        <f t="shared" si="188"/>
        <v>0</v>
      </c>
      <c r="NRH78" s="1209">
        <f t="shared" si="188"/>
        <v>0</v>
      </c>
      <c r="NRI78" s="1209">
        <f t="shared" si="188"/>
        <v>0</v>
      </c>
      <c r="NRJ78" s="1209">
        <f t="shared" si="188"/>
        <v>0</v>
      </c>
      <c r="NRK78" s="1209">
        <f t="shared" si="188"/>
        <v>0</v>
      </c>
      <c r="NRL78" s="1209">
        <f t="shared" si="188"/>
        <v>0</v>
      </c>
      <c r="NRM78" s="1209">
        <f t="shared" si="188"/>
        <v>0</v>
      </c>
      <c r="NRN78" s="1209">
        <f t="shared" si="188"/>
        <v>0</v>
      </c>
      <c r="NRO78" s="1209">
        <f t="shared" si="188"/>
        <v>0</v>
      </c>
      <c r="NRP78" s="1209">
        <f t="shared" si="188"/>
        <v>0</v>
      </c>
      <c r="NRQ78" s="1209">
        <f t="shared" si="188"/>
        <v>0</v>
      </c>
      <c r="NRR78" s="1209">
        <f t="shared" si="188"/>
        <v>0</v>
      </c>
      <c r="NRS78" s="1209">
        <f t="shared" si="188"/>
        <v>0</v>
      </c>
      <c r="NRT78" s="1209">
        <f t="shared" si="188"/>
        <v>0</v>
      </c>
      <c r="NRU78" s="1209">
        <f t="shared" si="188"/>
        <v>0</v>
      </c>
      <c r="NRV78" s="1209">
        <f t="shared" si="188"/>
        <v>0</v>
      </c>
      <c r="NRW78" s="1209">
        <f t="shared" si="188"/>
        <v>0</v>
      </c>
      <c r="NRX78" s="1209">
        <f t="shared" si="188"/>
        <v>0</v>
      </c>
      <c r="NRY78" s="1209">
        <f t="shared" si="188"/>
        <v>0</v>
      </c>
      <c r="NRZ78" s="1209">
        <f t="shared" si="188"/>
        <v>0</v>
      </c>
      <c r="NSA78" s="1209">
        <f t="shared" si="188"/>
        <v>0</v>
      </c>
      <c r="NSB78" s="1209">
        <f t="shared" si="188"/>
        <v>0</v>
      </c>
      <c r="NSC78" s="1209">
        <f t="shared" si="188"/>
        <v>0</v>
      </c>
      <c r="NSD78" s="1209">
        <f t="shared" si="188"/>
        <v>0</v>
      </c>
      <c r="NSE78" s="1209">
        <f t="shared" si="188"/>
        <v>0</v>
      </c>
      <c r="NSF78" s="1209">
        <f t="shared" si="188"/>
        <v>0</v>
      </c>
      <c r="NSG78" s="1209">
        <f t="shared" si="188"/>
        <v>0</v>
      </c>
      <c r="NSH78" s="1209">
        <f t="shared" si="188"/>
        <v>0</v>
      </c>
      <c r="NSI78" s="1209">
        <f t="shared" si="188"/>
        <v>0</v>
      </c>
      <c r="NSJ78" s="1209">
        <f t="shared" si="188"/>
        <v>0</v>
      </c>
      <c r="NSK78" s="1209">
        <f t="shared" si="188"/>
        <v>0</v>
      </c>
      <c r="NSL78" s="1209">
        <f t="shared" si="188"/>
        <v>0</v>
      </c>
      <c r="NSM78" s="1209">
        <f t="shared" si="188"/>
        <v>0</v>
      </c>
      <c r="NSN78" s="1209">
        <f t="shared" si="188"/>
        <v>0</v>
      </c>
      <c r="NSO78" s="1209">
        <f t="shared" si="188"/>
        <v>0</v>
      </c>
      <c r="NSP78" s="1209">
        <f t="shared" si="188"/>
        <v>0</v>
      </c>
      <c r="NSQ78" s="1209">
        <f t="shared" si="188"/>
        <v>0</v>
      </c>
      <c r="NSR78" s="1209">
        <f t="shared" si="188"/>
        <v>0</v>
      </c>
      <c r="NSS78" s="1209">
        <f t="shared" si="188"/>
        <v>0</v>
      </c>
      <c r="NST78" s="1209">
        <f t="shared" si="188"/>
        <v>0</v>
      </c>
      <c r="NSU78" s="1209">
        <f t="shared" si="188"/>
        <v>0</v>
      </c>
      <c r="NSV78" s="1209">
        <f t="shared" si="188"/>
        <v>0</v>
      </c>
      <c r="NSW78" s="1209">
        <f t="shared" si="188"/>
        <v>0</v>
      </c>
      <c r="NSX78" s="1209">
        <f t="shared" si="188"/>
        <v>0</v>
      </c>
      <c r="NSY78" s="1209">
        <f t="shared" si="188"/>
        <v>0</v>
      </c>
      <c r="NSZ78" s="1209">
        <f t="shared" si="188"/>
        <v>0</v>
      </c>
      <c r="NTA78" s="1209">
        <f t="shared" si="188"/>
        <v>0</v>
      </c>
      <c r="NTB78" s="1209">
        <f t="shared" si="188"/>
        <v>0</v>
      </c>
      <c r="NTC78" s="1209">
        <f t="shared" si="188"/>
        <v>0</v>
      </c>
      <c r="NTD78" s="1209">
        <f t="shared" ref="NTD78:NVO78" si="189">SUM(NTD76:NTD77)</f>
        <v>0</v>
      </c>
      <c r="NTE78" s="1209">
        <f t="shared" si="189"/>
        <v>0</v>
      </c>
      <c r="NTF78" s="1209">
        <f t="shared" si="189"/>
        <v>0</v>
      </c>
      <c r="NTG78" s="1209">
        <f t="shared" si="189"/>
        <v>0</v>
      </c>
      <c r="NTH78" s="1209">
        <f t="shared" si="189"/>
        <v>0</v>
      </c>
      <c r="NTI78" s="1209">
        <f t="shared" si="189"/>
        <v>0</v>
      </c>
      <c r="NTJ78" s="1209">
        <f t="shared" si="189"/>
        <v>0</v>
      </c>
      <c r="NTK78" s="1209">
        <f t="shared" si="189"/>
        <v>0</v>
      </c>
      <c r="NTL78" s="1209">
        <f t="shared" si="189"/>
        <v>0</v>
      </c>
      <c r="NTM78" s="1209">
        <f t="shared" si="189"/>
        <v>0</v>
      </c>
      <c r="NTN78" s="1209">
        <f t="shared" si="189"/>
        <v>0</v>
      </c>
      <c r="NTO78" s="1209">
        <f t="shared" si="189"/>
        <v>0</v>
      </c>
      <c r="NTP78" s="1209">
        <f t="shared" si="189"/>
        <v>0</v>
      </c>
      <c r="NTQ78" s="1209">
        <f t="shared" si="189"/>
        <v>0</v>
      </c>
      <c r="NTR78" s="1209">
        <f t="shared" si="189"/>
        <v>0</v>
      </c>
      <c r="NTS78" s="1209">
        <f t="shared" si="189"/>
        <v>0</v>
      </c>
      <c r="NTT78" s="1209">
        <f t="shared" si="189"/>
        <v>0</v>
      </c>
      <c r="NTU78" s="1209">
        <f t="shared" si="189"/>
        <v>0</v>
      </c>
      <c r="NTV78" s="1209">
        <f t="shared" si="189"/>
        <v>0</v>
      </c>
      <c r="NTW78" s="1209">
        <f t="shared" si="189"/>
        <v>0</v>
      </c>
      <c r="NTX78" s="1209">
        <f t="shared" si="189"/>
        <v>0</v>
      </c>
      <c r="NTY78" s="1209">
        <f t="shared" si="189"/>
        <v>0</v>
      </c>
      <c r="NTZ78" s="1209">
        <f t="shared" si="189"/>
        <v>0</v>
      </c>
      <c r="NUA78" s="1209">
        <f t="shared" si="189"/>
        <v>0</v>
      </c>
      <c r="NUB78" s="1209">
        <f t="shared" si="189"/>
        <v>0</v>
      </c>
      <c r="NUC78" s="1209">
        <f t="shared" si="189"/>
        <v>0</v>
      </c>
      <c r="NUD78" s="1209">
        <f t="shared" si="189"/>
        <v>0</v>
      </c>
      <c r="NUE78" s="1209">
        <f t="shared" si="189"/>
        <v>0</v>
      </c>
      <c r="NUF78" s="1209">
        <f t="shared" si="189"/>
        <v>0</v>
      </c>
      <c r="NUG78" s="1209">
        <f t="shared" si="189"/>
        <v>0</v>
      </c>
      <c r="NUH78" s="1209">
        <f t="shared" si="189"/>
        <v>0</v>
      </c>
      <c r="NUI78" s="1209">
        <f t="shared" si="189"/>
        <v>0</v>
      </c>
      <c r="NUJ78" s="1209">
        <f t="shared" si="189"/>
        <v>0</v>
      </c>
      <c r="NUK78" s="1209">
        <f t="shared" si="189"/>
        <v>0</v>
      </c>
      <c r="NUL78" s="1209">
        <f t="shared" si="189"/>
        <v>0</v>
      </c>
      <c r="NUM78" s="1209">
        <f t="shared" si="189"/>
        <v>0</v>
      </c>
      <c r="NUN78" s="1209">
        <f t="shared" si="189"/>
        <v>0</v>
      </c>
      <c r="NUO78" s="1209">
        <f t="shared" si="189"/>
        <v>0</v>
      </c>
      <c r="NUP78" s="1209">
        <f t="shared" si="189"/>
        <v>0</v>
      </c>
      <c r="NUQ78" s="1209">
        <f t="shared" si="189"/>
        <v>0</v>
      </c>
      <c r="NUR78" s="1209">
        <f t="shared" si="189"/>
        <v>0</v>
      </c>
      <c r="NUS78" s="1209">
        <f t="shared" si="189"/>
        <v>0</v>
      </c>
      <c r="NUT78" s="1209">
        <f t="shared" si="189"/>
        <v>0</v>
      </c>
      <c r="NUU78" s="1209">
        <f t="shared" si="189"/>
        <v>0</v>
      </c>
      <c r="NUV78" s="1209">
        <f t="shared" si="189"/>
        <v>0</v>
      </c>
      <c r="NUW78" s="1209">
        <f t="shared" si="189"/>
        <v>0</v>
      </c>
      <c r="NUX78" s="1209">
        <f t="shared" si="189"/>
        <v>0</v>
      </c>
      <c r="NUY78" s="1209">
        <f t="shared" si="189"/>
        <v>0</v>
      </c>
      <c r="NUZ78" s="1209">
        <f t="shared" si="189"/>
        <v>0</v>
      </c>
      <c r="NVA78" s="1209">
        <f t="shared" si="189"/>
        <v>0</v>
      </c>
      <c r="NVB78" s="1209">
        <f t="shared" si="189"/>
        <v>0</v>
      </c>
      <c r="NVC78" s="1209">
        <f t="shared" si="189"/>
        <v>0</v>
      </c>
      <c r="NVD78" s="1209">
        <f t="shared" si="189"/>
        <v>0</v>
      </c>
      <c r="NVE78" s="1209">
        <f t="shared" si="189"/>
        <v>0</v>
      </c>
      <c r="NVF78" s="1209">
        <f t="shared" si="189"/>
        <v>0</v>
      </c>
      <c r="NVG78" s="1209">
        <f t="shared" si="189"/>
        <v>0</v>
      </c>
      <c r="NVH78" s="1209">
        <f t="shared" si="189"/>
        <v>0</v>
      </c>
      <c r="NVI78" s="1209">
        <f t="shared" si="189"/>
        <v>0</v>
      </c>
      <c r="NVJ78" s="1209">
        <f t="shared" si="189"/>
        <v>0</v>
      </c>
      <c r="NVK78" s="1209">
        <f t="shared" si="189"/>
        <v>0</v>
      </c>
      <c r="NVL78" s="1209">
        <f t="shared" si="189"/>
        <v>0</v>
      </c>
      <c r="NVM78" s="1209">
        <f t="shared" si="189"/>
        <v>0</v>
      </c>
      <c r="NVN78" s="1209">
        <f t="shared" si="189"/>
        <v>0</v>
      </c>
      <c r="NVO78" s="1209">
        <f t="shared" si="189"/>
        <v>0</v>
      </c>
      <c r="NVP78" s="1209">
        <f t="shared" ref="NVP78:NYA78" si="190">SUM(NVP76:NVP77)</f>
        <v>0</v>
      </c>
      <c r="NVQ78" s="1209">
        <f t="shared" si="190"/>
        <v>0</v>
      </c>
      <c r="NVR78" s="1209">
        <f t="shared" si="190"/>
        <v>0</v>
      </c>
      <c r="NVS78" s="1209">
        <f t="shared" si="190"/>
        <v>0</v>
      </c>
      <c r="NVT78" s="1209">
        <f t="shared" si="190"/>
        <v>0</v>
      </c>
      <c r="NVU78" s="1209">
        <f t="shared" si="190"/>
        <v>0</v>
      </c>
      <c r="NVV78" s="1209">
        <f t="shared" si="190"/>
        <v>0</v>
      </c>
      <c r="NVW78" s="1209">
        <f t="shared" si="190"/>
        <v>0</v>
      </c>
      <c r="NVX78" s="1209">
        <f t="shared" si="190"/>
        <v>0</v>
      </c>
      <c r="NVY78" s="1209">
        <f t="shared" si="190"/>
        <v>0</v>
      </c>
      <c r="NVZ78" s="1209">
        <f t="shared" si="190"/>
        <v>0</v>
      </c>
      <c r="NWA78" s="1209">
        <f t="shared" si="190"/>
        <v>0</v>
      </c>
      <c r="NWB78" s="1209">
        <f t="shared" si="190"/>
        <v>0</v>
      </c>
      <c r="NWC78" s="1209">
        <f t="shared" si="190"/>
        <v>0</v>
      </c>
      <c r="NWD78" s="1209">
        <f t="shared" si="190"/>
        <v>0</v>
      </c>
      <c r="NWE78" s="1209">
        <f t="shared" si="190"/>
        <v>0</v>
      </c>
      <c r="NWF78" s="1209">
        <f t="shared" si="190"/>
        <v>0</v>
      </c>
      <c r="NWG78" s="1209">
        <f t="shared" si="190"/>
        <v>0</v>
      </c>
      <c r="NWH78" s="1209">
        <f t="shared" si="190"/>
        <v>0</v>
      </c>
      <c r="NWI78" s="1209">
        <f t="shared" si="190"/>
        <v>0</v>
      </c>
      <c r="NWJ78" s="1209">
        <f t="shared" si="190"/>
        <v>0</v>
      </c>
      <c r="NWK78" s="1209">
        <f t="shared" si="190"/>
        <v>0</v>
      </c>
      <c r="NWL78" s="1209">
        <f t="shared" si="190"/>
        <v>0</v>
      </c>
      <c r="NWM78" s="1209">
        <f t="shared" si="190"/>
        <v>0</v>
      </c>
      <c r="NWN78" s="1209">
        <f t="shared" si="190"/>
        <v>0</v>
      </c>
      <c r="NWO78" s="1209">
        <f t="shared" si="190"/>
        <v>0</v>
      </c>
      <c r="NWP78" s="1209">
        <f t="shared" si="190"/>
        <v>0</v>
      </c>
      <c r="NWQ78" s="1209">
        <f t="shared" si="190"/>
        <v>0</v>
      </c>
      <c r="NWR78" s="1209">
        <f t="shared" si="190"/>
        <v>0</v>
      </c>
      <c r="NWS78" s="1209">
        <f t="shared" si="190"/>
        <v>0</v>
      </c>
      <c r="NWT78" s="1209">
        <f t="shared" si="190"/>
        <v>0</v>
      </c>
      <c r="NWU78" s="1209">
        <f t="shared" si="190"/>
        <v>0</v>
      </c>
      <c r="NWV78" s="1209">
        <f t="shared" si="190"/>
        <v>0</v>
      </c>
      <c r="NWW78" s="1209">
        <f t="shared" si="190"/>
        <v>0</v>
      </c>
      <c r="NWX78" s="1209">
        <f t="shared" si="190"/>
        <v>0</v>
      </c>
      <c r="NWY78" s="1209">
        <f t="shared" si="190"/>
        <v>0</v>
      </c>
      <c r="NWZ78" s="1209">
        <f t="shared" si="190"/>
        <v>0</v>
      </c>
      <c r="NXA78" s="1209">
        <f t="shared" si="190"/>
        <v>0</v>
      </c>
      <c r="NXB78" s="1209">
        <f t="shared" si="190"/>
        <v>0</v>
      </c>
      <c r="NXC78" s="1209">
        <f t="shared" si="190"/>
        <v>0</v>
      </c>
      <c r="NXD78" s="1209">
        <f t="shared" si="190"/>
        <v>0</v>
      </c>
      <c r="NXE78" s="1209">
        <f t="shared" si="190"/>
        <v>0</v>
      </c>
      <c r="NXF78" s="1209">
        <f t="shared" si="190"/>
        <v>0</v>
      </c>
      <c r="NXG78" s="1209">
        <f t="shared" si="190"/>
        <v>0</v>
      </c>
      <c r="NXH78" s="1209">
        <f t="shared" si="190"/>
        <v>0</v>
      </c>
      <c r="NXI78" s="1209">
        <f t="shared" si="190"/>
        <v>0</v>
      </c>
      <c r="NXJ78" s="1209">
        <f t="shared" si="190"/>
        <v>0</v>
      </c>
      <c r="NXK78" s="1209">
        <f t="shared" si="190"/>
        <v>0</v>
      </c>
      <c r="NXL78" s="1209">
        <f t="shared" si="190"/>
        <v>0</v>
      </c>
      <c r="NXM78" s="1209">
        <f t="shared" si="190"/>
        <v>0</v>
      </c>
      <c r="NXN78" s="1209">
        <f t="shared" si="190"/>
        <v>0</v>
      </c>
      <c r="NXO78" s="1209">
        <f t="shared" si="190"/>
        <v>0</v>
      </c>
      <c r="NXP78" s="1209">
        <f t="shared" si="190"/>
        <v>0</v>
      </c>
      <c r="NXQ78" s="1209">
        <f t="shared" si="190"/>
        <v>0</v>
      </c>
      <c r="NXR78" s="1209">
        <f t="shared" si="190"/>
        <v>0</v>
      </c>
      <c r="NXS78" s="1209">
        <f t="shared" si="190"/>
        <v>0</v>
      </c>
      <c r="NXT78" s="1209">
        <f t="shared" si="190"/>
        <v>0</v>
      </c>
      <c r="NXU78" s="1209">
        <f t="shared" si="190"/>
        <v>0</v>
      </c>
      <c r="NXV78" s="1209">
        <f t="shared" si="190"/>
        <v>0</v>
      </c>
      <c r="NXW78" s="1209">
        <f t="shared" si="190"/>
        <v>0</v>
      </c>
      <c r="NXX78" s="1209">
        <f t="shared" si="190"/>
        <v>0</v>
      </c>
      <c r="NXY78" s="1209">
        <f t="shared" si="190"/>
        <v>0</v>
      </c>
      <c r="NXZ78" s="1209">
        <f t="shared" si="190"/>
        <v>0</v>
      </c>
      <c r="NYA78" s="1209">
        <f t="shared" si="190"/>
        <v>0</v>
      </c>
      <c r="NYB78" s="1209">
        <f t="shared" ref="NYB78:OAM78" si="191">SUM(NYB76:NYB77)</f>
        <v>0</v>
      </c>
      <c r="NYC78" s="1209">
        <f t="shared" si="191"/>
        <v>0</v>
      </c>
      <c r="NYD78" s="1209">
        <f t="shared" si="191"/>
        <v>0</v>
      </c>
      <c r="NYE78" s="1209">
        <f t="shared" si="191"/>
        <v>0</v>
      </c>
      <c r="NYF78" s="1209">
        <f t="shared" si="191"/>
        <v>0</v>
      </c>
      <c r="NYG78" s="1209">
        <f t="shared" si="191"/>
        <v>0</v>
      </c>
      <c r="NYH78" s="1209">
        <f t="shared" si="191"/>
        <v>0</v>
      </c>
      <c r="NYI78" s="1209">
        <f t="shared" si="191"/>
        <v>0</v>
      </c>
      <c r="NYJ78" s="1209">
        <f t="shared" si="191"/>
        <v>0</v>
      </c>
      <c r="NYK78" s="1209">
        <f t="shared" si="191"/>
        <v>0</v>
      </c>
      <c r="NYL78" s="1209">
        <f t="shared" si="191"/>
        <v>0</v>
      </c>
      <c r="NYM78" s="1209">
        <f t="shared" si="191"/>
        <v>0</v>
      </c>
      <c r="NYN78" s="1209">
        <f t="shared" si="191"/>
        <v>0</v>
      </c>
      <c r="NYO78" s="1209">
        <f t="shared" si="191"/>
        <v>0</v>
      </c>
      <c r="NYP78" s="1209">
        <f t="shared" si="191"/>
        <v>0</v>
      </c>
      <c r="NYQ78" s="1209">
        <f t="shared" si="191"/>
        <v>0</v>
      </c>
      <c r="NYR78" s="1209">
        <f t="shared" si="191"/>
        <v>0</v>
      </c>
      <c r="NYS78" s="1209">
        <f t="shared" si="191"/>
        <v>0</v>
      </c>
      <c r="NYT78" s="1209">
        <f t="shared" si="191"/>
        <v>0</v>
      </c>
      <c r="NYU78" s="1209">
        <f t="shared" si="191"/>
        <v>0</v>
      </c>
      <c r="NYV78" s="1209">
        <f t="shared" si="191"/>
        <v>0</v>
      </c>
      <c r="NYW78" s="1209">
        <f t="shared" si="191"/>
        <v>0</v>
      </c>
      <c r="NYX78" s="1209">
        <f t="shared" si="191"/>
        <v>0</v>
      </c>
      <c r="NYY78" s="1209">
        <f t="shared" si="191"/>
        <v>0</v>
      </c>
      <c r="NYZ78" s="1209">
        <f t="shared" si="191"/>
        <v>0</v>
      </c>
      <c r="NZA78" s="1209">
        <f t="shared" si="191"/>
        <v>0</v>
      </c>
      <c r="NZB78" s="1209">
        <f t="shared" si="191"/>
        <v>0</v>
      </c>
      <c r="NZC78" s="1209">
        <f t="shared" si="191"/>
        <v>0</v>
      </c>
      <c r="NZD78" s="1209">
        <f t="shared" si="191"/>
        <v>0</v>
      </c>
      <c r="NZE78" s="1209">
        <f t="shared" si="191"/>
        <v>0</v>
      </c>
      <c r="NZF78" s="1209">
        <f t="shared" si="191"/>
        <v>0</v>
      </c>
      <c r="NZG78" s="1209">
        <f t="shared" si="191"/>
        <v>0</v>
      </c>
      <c r="NZH78" s="1209">
        <f t="shared" si="191"/>
        <v>0</v>
      </c>
      <c r="NZI78" s="1209">
        <f t="shared" si="191"/>
        <v>0</v>
      </c>
      <c r="NZJ78" s="1209">
        <f t="shared" si="191"/>
        <v>0</v>
      </c>
      <c r="NZK78" s="1209">
        <f t="shared" si="191"/>
        <v>0</v>
      </c>
      <c r="NZL78" s="1209">
        <f t="shared" si="191"/>
        <v>0</v>
      </c>
      <c r="NZM78" s="1209">
        <f t="shared" si="191"/>
        <v>0</v>
      </c>
      <c r="NZN78" s="1209">
        <f t="shared" si="191"/>
        <v>0</v>
      </c>
      <c r="NZO78" s="1209">
        <f t="shared" si="191"/>
        <v>0</v>
      </c>
      <c r="NZP78" s="1209">
        <f t="shared" si="191"/>
        <v>0</v>
      </c>
      <c r="NZQ78" s="1209">
        <f t="shared" si="191"/>
        <v>0</v>
      </c>
      <c r="NZR78" s="1209">
        <f t="shared" si="191"/>
        <v>0</v>
      </c>
      <c r="NZS78" s="1209">
        <f t="shared" si="191"/>
        <v>0</v>
      </c>
      <c r="NZT78" s="1209">
        <f t="shared" si="191"/>
        <v>0</v>
      </c>
      <c r="NZU78" s="1209">
        <f t="shared" si="191"/>
        <v>0</v>
      </c>
      <c r="NZV78" s="1209">
        <f t="shared" si="191"/>
        <v>0</v>
      </c>
      <c r="NZW78" s="1209">
        <f t="shared" si="191"/>
        <v>0</v>
      </c>
      <c r="NZX78" s="1209">
        <f t="shared" si="191"/>
        <v>0</v>
      </c>
      <c r="NZY78" s="1209">
        <f t="shared" si="191"/>
        <v>0</v>
      </c>
      <c r="NZZ78" s="1209">
        <f t="shared" si="191"/>
        <v>0</v>
      </c>
      <c r="OAA78" s="1209">
        <f t="shared" si="191"/>
        <v>0</v>
      </c>
      <c r="OAB78" s="1209">
        <f t="shared" si="191"/>
        <v>0</v>
      </c>
      <c r="OAC78" s="1209">
        <f t="shared" si="191"/>
        <v>0</v>
      </c>
      <c r="OAD78" s="1209">
        <f t="shared" si="191"/>
        <v>0</v>
      </c>
      <c r="OAE78" s="1209">
        <f t="shared" si="191"/>
        <v>0</v>
      </c>
      <c r="OAF78" s="1209">
        <f t="shared" si="191"/>
        <v>0</v>
      </c>
      <c r="OAG78" s="1209">
        <f t="shared" si="191"/>
        <v>0</v>
      </c>
      <c r="OAH78" s="1209">
        <f t="shared" si="191"/>
        <v>0</v>
      </c>
      <c r="OAI78" s="1209">
        <f t="shared" si="191"/>
        <v>0</v>
      </c>
      <c r="OAJ78" s="1209">
        <f t="shared" si="191"/>
        <v>0</v>
      </c>
      <c r="OAK78" s="1209">
        <f t="shared" si="191"/>
        <v>0</v>
      </c>
      <c r="OAL78" s="1209">
        <f t="shared" si="191"/>
        <v>0</v>
      </c>
      <c r="OAM78" s="1209">
        <f t="shared" si="191"/>
        <v>0</v>
      </c>
      <c r="OAN78" s="1209">
        <f t="shared" ref="OAN78:OCY78" si="192">SUM(OAN76:OAN77)</f>
        <v>0</v>
      </c>
      <c r="OAO78" s="1209">
        <f t="shared" si="192"/>
        <v>0</v>
      </c>
      <c r="OAP78" s="1209">
        <f t="shared" si="192"/>
        <v>0</v>
      </c>
      <c r="OAQ78" s="1209">
        <f t="shared" si="192"/>
        <v>0</v>
      </c>
      <c r="OAR78" s="1209">
        <f t="shared" si="192"/>
        <v>0</v>
      </c>
      <c r="OAS78" s="1209">
        <f t="shared" si="192"/>
        <v>0</v>
      </c>
      <c r="OAT78" s="1209">
        <f t="shared" si="192"/>
        <v>0</v>
      </c>
      <c r="OAU78" s="1209">
        <f t="shared" si="192"/>
        <v>0</v>
      </c>
      <c r="OAV78" s="1209">
        <f t="shared" si="192"/>
        <v>0</v>
      </c>
      <c r="OAW78" s="1209">
        <f t="shared" si="192"/>
        <v>0</v>
      </c>
      <c r="OAX78" s="1209">
        <f t="shared" si="192"/>
        <v>0</v>
      </c>
      <c r="OAY78" s="1209">
        <f t="shared" si="192"/>
        <v>0</v>
      </c>
      <c r="OAZ78" s="1209">
        <f t="shared" si="192"/>
        <v>0</v>
      </c>
      <c r="OBA78" s="1209">
        <f t="shared" si="192"/>
        <v>0</v>
      </c>
      <c r="OBB78" s="1209">
        <f t="shared" si="192"/>
        <v>0</v>
      </c>
      <c r="OBC78" s="1209">
        <f t="shared" si="192"/>
        <v>0</v>
      </c>
      <c r="OBD78" s="1209">
        <f t="shared" si="192"/>
        <v>0</v>
      </c>
      <c r="OBE78" s="1209">
        <f t="shared" si="192"/>
        <v>0</v>
      </c>
      <c r="OBF78" s="1209">
        <f t="shared" si="192"/>
        <v>0</v>
      </c>
      <c r="OBG78" s="1209">
        <f t="shared" si="192"/>
        <v>0</v>
      </c>
      <c r="OBH78" s="1209">
        <f t="shared" si="192"/>
        <v>0</v>
      </c>
      <c r="OBI78" s="1209">
        <f t="shared" si="192"/>
        <v>0</v>
      </c>
      <c r="OBJ78" s="1209">
        <f t="shared" si="192"/>
        <v>0</v>
      </c>
      <c r="OBK78" s="1209">
        <f t="shared" si="192"/>
        <v>0</v>
      </c>
      <c r="OBL78" s="1209">
        <f t="shared" si="192"/>
        <v>0</v>
      </c>
      <c r="OBM78" s="1209">
        <f t="shared" si="192"/>
        <v>0</v>
      </c>
      <c r="OBN78" s="1209">
        <f t="shared" si="192"/>
        <v>0</v>
      </c>
      <c r="OBO78" s="1209">
        <f t="shared" si="192"/>
        <v>0</v>
      </c>
      <c r="OBP78" s="1209">
        <f t="shared" si="192"/>
        <v>0</v>
      </c>
      <c r="OBQ78" s="1209">
        <f t="shared" si="192"/>
        <v>0</v>
      </c>
      <c r="OBR78" s="1209">
        <f t="shared" si="192"/>
        <v>0</v>
      </c>
      <c r="OBS78" s="1209">
        <f t="shared" si="192"/>
        <v>0</v>
      </c>
      <c r="OBT78" s="1209">
        <f t="shared" si="192"/>
        <v>0</v>
      </c>
      <c r="OBU78" s="1209">
        <f t="shared" si="192"/>
        <v>0</v>
      </c>
      <c r="OBV78" s="1209">
        <f t="shared" si="192"/>
        <v>0</v>
      </c>
      <c r="OBW78" s="1209">
        <f t="shared" si="192"/>
        <v>0</v>
      </c>
      <c r="OBX78" s="1209">
        <f t="shared" si="192"/>
        <v>0</v>
      </c>
      <c r="OBY78" s="1209">
        <f t="shared" si="192"/>
        <v>0</v>
      </c>
      <c r="OBZ78" s="1209">
        <f t="shared" si="192"/>
        <v>0</v>
      </c>
      <c r="OCA78" s="1209">
        <f t="shared" si="192"/>
        <v>0</v>
      </c>
      <c r="OCB78" s="1209">
        <f t="shared" si="192"/>
        <v>0</v>
      </c>
      <c r="OCC78" s="1209">
        <f t="shared" si="192"/>
        <v>0</v>
      </c>
      <c r="OCD78" s="1209">
        <f t="shared" si="192"/>
        <v>0</v>
      </c>
      <c r="OCE78" s="1209">
        <f t="shared" si="192"/>
        <v>0</v>
      </c>
      <c r="OCF78" s="1209">
        <f t="shared" si="192"/>
        <v>0</v>
      </c>
      <c r="OCG78" s="1209">
        <f t="shared" si="192"/>
        <v>0</v>
      </c>
      <c r="OCH78" s="1209">
        <f t="shared" si="192"/>
        <v>0</v>
      </c>
      <c r="OCI78" s="1209">
        <f t="shared" si="192"/>
        <v>0</v>
      </c>
      <c r="OCJ78" s="1209">
        <f t="shared" si="192"/>
        <v>0</v>
      </c>
      <c r="OCK78" s="1209">
        <f t="shared" si="192"/>
        <v>0</v>
      </c>
      <c r="OCL78" s="1209">
        <f t="shared" si="192"/>
        <v>0</v>
      </c>
      <c r="OCM78" s="1209">
        <f t="shared" si="192"/>
        <v>0</v>
      </c>
      <c r="OCN78" s="1209">
        <f t="shared" si="192"/>
        <v>0</v>
      </c>
      <c r="OCO78" s="1209">
        <f t="shared" si="192"/>
        <v>0</v>
      </c>
      <c r="OCP78" s="1209">
        <f t="shared" si="192"/>
        <v>0</v>
      </c>
      <c r="OCQ78" s="1209">
        <f t="shared" si="192"/>
        <v>0</v>
      </c>
      <c r="OCR78" s="1209">
        <f t="shared" si="192"/>
        <v>0</v>
      </c>
      <c r="OCS78" s="1209">
        <f t="shared" si="192"/>
        <v>0</v>
      </c>
      <c r="OCT78" s="1209">
        <f t="shared" si="192"/>
        <v>0</v>
      </c>
      <c r="OCU78" s="1209">
        <f t="shared" si="192"/>
        <v>0</v>
      </c>
      <c r="OCV78" s="1209">
        <f t="shared" si="192"/>
        <v>0</v>
      </c>
      <c r="OCW78" s="1209">
        <f t="shared" si="192"/>
        <v>0</v>
      </c>
      <c r="OCX78" s="1209">
        <f t="shared" si="192"/>
        <v>0</v>
      </c>
      <c r="OCY78" s="1209">
        <f t="shared" si="192"/>
        <v>0</v>
      </c>
      <c r="OCZ78" s="1209">
        <f t="shared" ref="OCZ78:OFK78" si="193">SUM(OCZ76:OCZ77)</f>
        <v>0</v>
      </c>
      <c r="ODA78" s="1209">
        <f t="shared" si="193"/>
        <v>0</v>
      </c>
      <c r="ODB78" s="1209">
        <f t="shared" si="193"/>
        <v>0</v>
      </c>
      <c r="ODC78" s="1209">
        <f t="shared" si="193"/>
        <v>0</v>
      </c>
      <c r="ODD78" s="1209">
        <f t="shared" si="193"/>
        <v>0</v>
      </c>
      <c r="ODE78" s="1209">
        <f t="shared" si="193"/>
        <v>0</v>
      </c>
      <c r="ODF78" s="1209">
        <f t="shared" si="193"/>
        <v>0</v>
      </c>
      <c r="ODG78" s="1209">
        <f t="shared" si="193"/>
        <v>0</v>
      </c>
      <c r="ODH78" s="1209">
        <f t="shared" si="193"/>
        <v>0</v>
      </c>
      <c r="ODI78" s="1209">
        <f t="shared" si="193"/>
        <v>0</v>
      </c>
      <c r="ODJ78" s="1209">
        <f t="shared" si="193"/>
        <v>0</v>
      </c>
      <c r="ODK78" s="1209">
        <f t="shared" si="193"/>
        <v>0</v>
      </c>
      <c r="ODL78" s="1209">
        <f t="shared" si="193"/>
        <v>0</v>
      </c>
      <c r="ODM78" s="1209">
        <f t="shared" si="193"/>
        <v>0</v>
      </c>
      <c r="ODN78" s="1209">
        <f t="shared" si="193"/>
        <v>0</v>
      </c>
      <c r="ODO78" s="1209">
        <f t="shared" si="193"/>
        <v>0</v>
      </c>
      <c r="ODP78" s="1209">
        <f t="shared" si="193"/>
        <v>0</v>
      </c>
      <c r="ODQ78" s="1209">
        <f t="shared" si="193"/>
        <v>0</v>
      </c>
      <c r="ODR78" s="1209">
        <f t="shared" si="193"/>
        <v>0</v>
      </c>
      <c r="ODS78" s="1209">
        <f t="shared" si="193"/>
        <v>0</v>
      </c>
      <c r="ODT78" s="1209">
        <f t="shared" si="193"/>
        <v>0</v>
      </c>
      <c r="ODU78" s="1209">
        <f t="shared" si="193"/>
        <v>0</v>
      </c>
      <c r="ODV78" s="1209">
        <f t="shared" si="193"/>
        <v>0</v>
      </c>
      <c r="ODW78" s="1209">
        <f t="shared" si="193"/>
        <v>0</v>
      </c>
      <c r="ODX78" s="1209">
        <f t="shared" si="193"/>
        <v>0</v>
      </c>
      <c r="ODY78" s="1209">
        <f t="shared" si="193"/>
        <v>0</v>
      </c>
      <c r="ODZ78" s="1209">
        <f t="shared" si="193"/>
        <v>0</v>
      </c>
      <c r="OEA78" s="1209">
        <f t="shared" si="193"/>
        <v>0</v>
      </c>
      <c r="OEB78" s="1209">
        <f t="shared" si="193"/>
        <v>0</v>
      </c>
      <c r="OEC78" s="1209">
        <f t="shared" si="193"/>
        <v>0</v>
      </c>
      <c r="OED78" s="1209">
        <f t="shared" si="193"/>
        <v>0</v>
      </c>
      <c r="OEE78" s="1209">
        <f t="shared" si="193"/>
        <v>0</v>
      </c>
      <c r="OEF78" s="1209">
        <f t="shared" si="193"/>
        <v>0</v>
      </c>
      <c r="OEG78" s="1209">
        <f t="shared" si="193"/>
        <v>0</v>
      </c>
      <c r="OEH78" s="1209">
        <f t="shared" si="193"/>
        <v>0</v>
      </c>
      <c r="OEI78" s="1209">
        <f t="shared" si="193"/>
        <v>0</v>
      </c>
      <c r="OEJ78" s="1209">
        <f t="shared" si="193"/>
        <v>0</v>
      </c>
      <c r="OEK78" s="1209">
        <f t="shared" si="193"/>
        <v>0</v>
      </c>
      <c r="OEL78" s="1209">
        <f t="shared" si="193"/>
        <v>0</v>
      </c>
      <c r="OEM78" s="1209">
        <f t="shared" si="193"/>
        <v>0</v>
      </c>
      <c r="OEN78" s="1209">
        <f t="shared" si="193"/>
        <v>0</v>
      </c>
      <c r="OEO78" s="1209">
        <f t="shared" si="193"/>
        <v>0</v>
      </c>
      <c r="OEP78" s="1209">
        <f t="shared" si="193"/>
        <v>0</v>
      </c>
      <c r="OEQ78" s="1209">
        <f t="shared" si="193"/>
        <v>0</v>
      </c>
      <c r="OER78" s="1209">
        <f t="shared" si="193"/>
        <v>0</v>
      </c>
      <c r="OES78" s="1209">
        <f t="shared" si="193"/>
        <v>0</v>
      </c>
      <c r="OET78" s="1209">
        <f t="shared" si="193"/>
        <v>0</v>
      </c>
      <c r="OEU78" s="1209">
        <f t="shared" si="193"/>
        <v>0</v>
      </c>
      <c r="OEV78" s="1209">
        <f t="shared" si="193"/>
        <v>0</v>
      </c>
      <c r="OEW78" s="1209">
        <f t="shared" si="193"/>
        <v>0</v>
      </c>
      <c r="OEX78" s="1209">
        <f t="shared" si="193"/>
        <v>0</v>
      </c>
      <c r="OEY78" s="1209">
        <f t="shared" si="193"/>
        <v>0</v>
      </c>
      <c r="OEZ78" s="1209">
        <f t="shared" si="193"/>
        <v>0</v>
      </c>
      <c r="OFA78" s="1209">
        <f t="shared" si="193"/>
        <v>0</v>
      </c>
      <c r="OFB78" s="1209">
        <f t="shared" si="193"/>
        <v>0</v>
      </c>
      <c r="OFC78" s="1209">
        <f t="shared" si="193"/>
        <v>0</v>
      </c>
      <c r="OFD78" s="1209">
        <f t="shared" si="193"/>
        <v>0</v>
      </c>
      <c r="OFE78" s="1209">
        <f t="shared" si="193"/>
        <v>0</v>
      </c>
      <c r="OFF78" s="1209">
        <f t="shared" si="193"/>
        <v>0</v>
      </c>
      <c r="OFG78" s="1209">
        <f t="shared" si="193"/>
        <v>0</v>
      </c>
      <c r="OFH78" s="1209">
        <f t="shared" si="193"/>
        <v>0</v>
      </c>
      <c r="OFI78" s="1209">
        <f t="shared" si="193"/>
        <v>0</v>
      </c>
      <c r="OFJ78" s="1209">
        <f t="shared" si="193"/>
        <v>0</v>
      </c>
      <c r="OFK78" s="1209">
        <f t="shared" si="193"/>
        <v>0</v>
      </c>
      <c r="OFL78" s="1209">
        <f t="shared" ref="OFL78:OHW78" si="194">SUM(OFL76:OFL77)</f>
        <v>0</v>
      </c>
      <c r="OFM78" s="1209">
        <f t="shared" si="194"/>
        <v>0</v>
      </c>
      <c r="OFN78" s="1209">
        <f t="shared" si="194"/>
        <v>0</v>
      </c>
      <c r="OFO78" s="1209">
        <f t="shared" si="194"/>
        <v>0</v>
      </c>
      <c r="OFP78" s="1209">
        <f t="shared" si="194"/>
        <v>0</v>
      </c>
      <c r="OFQ78" s="1209">
        <f t="shared" si="194"/>
        <v>0</v>
      </c>
      <c r="OFR78" s="1209">
        <f t="shared" si="194"/>
        <v>0</v>
      </c>
      <c r="OFS78" s="1209">
        <f t="shared" si="194"/>
        <v>0</v>
      </c>
      <c r="OFT78" s="1209">
        <f t="shared" si="194"/>
        <v>0</v>
      </c>
      <c r="OFU78" s="1209">
        <f t="shared" si="194"/>
        <v>0</v>
      </c>
      <c r="OFV78" s="1209">
        <f t="shared" si="194"/>
        <v>0</v>
      </c>
      <c r="OFW78" s="1209">
        <f t="shared" si="194"/>
        <v>0</v>
      </c>
      <c r="OFX78" s="1209">
        <f t="shared" si="194"/>
        <v>0</v>
      </c>
      <c r="OFY78" s="1209">
        <f t="shared" si="194"/>
        <v>0</v>
      </c>
      <c r="OFZ78" s="1209">
        <f t="shared" si="194"/>
        <v>0</v>
      </c>
      <c r="OGA78" s="1209">
        <f t="shared" si="194"/>
        <v>0</v>
      </c>
      <c r="OGB78" s="1209">
        <f t="shared" si="194"/>
        <v>0</v>
      </c>
      <c r="OGC78" s="1209">
        <f t="shared" si="194"/>
        <v>0</v>
      </c>
      <c r="OGD78" s="1209">
        <f t="shared" si="194"/>
        <v>0</v>
      </c>
      <c r="OGE78" s="1209">
        <f t="shared" si="194"/>
        <v>0</v>
      </c>
      <c r="OGF78" s="1209">
        <f t="shared" si="194"/>
        <v>0</v>
      </c>
      <c r="OGG78" s="1209">
        <f t="shared" si="194"/>
        <v>0</v>
      </c>
      <c r="OGH78" s="1209">
        <f t="shared" si="194"/>
        <v>0</v>
      </c>
      <c r="OGI78" s="1209">
        <f t="shared" si="194"/>
        <v>0</v>
      </c>
      <c r="OGJ78" s="1209">
        <f t="shared" si="194"/>
        <v>0</v>
      </c>
      <c r="OGK78" s="1209">
        <f t="shared" si="194"/>
        <v>0</v>
      </c>
      <c r="OGL78" s="1209">
        <f t="shared" si="194"/>
        <v>0</v>
      </c>
      <c r="OGM78" s="1209">
        <f t="shared" si="194"/>
        <v>0</v>
      </c>
      <c r="OGN78" s="1209">
        <f t="shared" si="194"/>
        <v>0</v>
      </c>
      <c r="OGO78" s="1209">
        <f t="shared" si="194"/>
        <v>0</v>
      </c>
      <c r="OGP78" s="1209">
        <f t="shared" si="194"/>
        <v>0</v>
      </c>
      <c r="OGQ78" s="1209">
        <f t="shared" si="194"/>
        <v>0</v>
      </c>
      <c r="OGR78" s="1209">
        <f t="shared" si="194"/>
        <v>0</v>
      </c>
      <c r="OGS78" s="1209">
        <f t="shared" si="194"/>
        <v>0</v>
      </c>
      <c r="OGT78" s="1209">
        <f t="shared" si="194"/>
        <v>0</v>
      </c>
      <c r="OGU78" s="1209">
        <f t="shared" si="194"/>
        <v>0</v>
      </c>
      <c r="OGV78" s="1209">
        <f t="shared" si="194"/>
        <v>0</v>
      </c>
      <c r="OGW78" s="1209">
        <f t="shared" si="194"/>
        <v>0</v>
      </c>
      <c r="OGX78" s="1209">
        <f t="shared" si="194"/>
        <v>0</v>
      </c>
      <c r="OGY78" s="1209">
        <f t="shared" si="194"/>
        <v>0</v>
      </c>
      <c r="OGZ78" s="1209">
        <f t="shared" si="194"/>
        <v>0</v>
      </c>
      <c r="OHA78" s="1209">
        <f t="shared" si="194"/>
        <v>0</v>
      </c>
      <c r="OHB78" s="1209">
        <f t="shared" si="194"/>
        <v>0</v>
      </c>
      <c r="OHC78" s="1209">
        <f t="shared" si="194"/>
        <v>0</v>
      </c>
      <c r="OHD78" s="1209">
        <f t="shared" si="194"/>
        <v>0</v>
      </c>
      <c r="OHE78" s="1209">
        <f t="shared" si="194"/>
        <v>0</v>
      </c>
      <c r="OHF78" s="1209">
        <f t="shared" si="194"/>
        <v>0</v>
      </c>
      <c r="OHG78" s="1209">
        <f t="shared" si="194"/>
        <v>0</v>
      </c>
      <c r="OHH78" s="1209">
        <f t="shared" si="194"/>
        <v>0</v>
      </c>
      <c r="OHI78" s="1209">
        <f t="shared" si="194"/>
        <v>0</v>
      </c>
      <c r="OHJ78" s="1209">
        <f t="shared" si="194"/>
        <v>0</v>
      </c>
      <c r="OHK78" s="1209">
        <f t="shared" si="194"/>
        <v>0</v>
      </c>
      <c r="OHL78" s="1209">
        <f t="shared" si="194"/>
        <v>0</v>
      </c>
      <c r="OHM78" s="1209">
        <f t="shared" si="194"/>
        <v>0</v>
      </c>
      <c r="OHN78" s="1209">
        <f t="shared" si="194"/>
        <v>0</v>
      </c>
      <c r="OHO78" s="1209">
        <f t="shared" si="194"/>
        <v>0</v>
      </c>
      <c r="OHP78" s="1209">
        <f t="shared" si="194"/>
        <v>0</v>
      </c>
      <c r="OHQ78" s="1209">
        <f t="shared" si="194"/>
        <v>0</v>
      </c>
      <c r="OHR78" s="1209">
        <f t="shared" si="194"/>
        <v>0</v>
      </c>
      <c r="OHS78" s="1209">
        <f t="shared" si="194"/>
        <v>0</v>
      </c>
      <c r="OHT78" s="1209">
        <f t="shared" si="194"/>
        <v>0</v>
      </c>
      <c r="OHU78" s="1209">
        <f t="shared" si="194"/>
        <v>0</v>
      </c>
      <c r="OHV78" s="1209">
        <f t="shared" si="194"/>
        <v>0</v>
      </c>
      <c r="OHW78" s="1209">
        <f t="shared" si="194"/>
        <v>0</v>
      </c>
      <c r="OHX78" s="1209">
        <f t="shared" ref="OHX78:OKI78" si="195">SUM(OHX76:OHX77)</f>
        <v>0</v>
      </c>
      <c r="OHY78" s="1209">
        <f t="shared" si="195"/>
        <v>0</v>
      </c>
      <c r="OHZ78" s="1209">
        <f t="shared" si="195"/>
        <v>0</v>
      </c>
      <c r="OIA78" s="1209">
        <f t="shared" si="195"/>
        <v>0</v>
      </c>
      <c r="OIB78" s="1209">
        <f t="shared" si="195"/>
        <v>0</v>
      </c>
      <c r="OIC78" s="1209">
        <f t="shared" si="195"/>
        <v>0</v>
      </c>
      <c r="OID78" s="1209">
        <f t="shared" si="195"/>
        <v>0</v>
      </c>
      <c r="OIE78" s="1209">
        <f t="shared" si="195"/>
        <v>0</v>
      </c>
      <c r="OIF78" s="1209">
        <f t="shared" si="195"/>
        <v>0</v>
      </c>
      <c r="OIG78" s="1209">
        <f t="shared" si="195"/>
        <v>0</v>
      </c>
      <c r="OIH78" s="1209">
        <f t="shared" si="195"/>
        <v>0</v>
      </c>
      <c r="OII78" s="1209">
        <f t="shared" si="195"/>
        <v>0</v>
      </c>
      <c r="OIJ78" s="1209">
        <f t="shared" si="195"/>
        <v>0</v>
      </c>
      <c r="OIK78" s="1209">
        <f t="shared" si="195"/>
        <v>0</v>
      </c>
      <c r="OIL78" s="1209">
        <f t="shared" si="195"/>
        <v>0</v>
      </c>
      <c r="OIM78" s="1209">
        <f t="shared" si="195"/>
        <v>0</v>
      </c>
      <c r="OIN78" s="1209">
        <f t="shared" si="195"/>
        <v>0</v>
      </c>
      <c r="OIO78" s="1209">
        <f t="shared" si="195"/>
        <v>0</v>
      </c>
      <c r="OIP78" s="1209">
        <f t="shared" si="195"/>
        <v>0</v>
      </c>
      <c r="OIQ78" s="1209">
        <f t="shared" si="195"/>
        <v>0</v>
      </c>
      <c r="OIR78" s="1209">
        <f t="shared" si="195"/>
        <v>0</v>
      </c>
      <c r="OIS78" s="1209">
        <f t="shared" si="195"/>
        <v>0</v>
      </c>
      <c r="OIT78" s="1209">
        <f t="shared" si="195"/>
        <v>0</v>
      </c>
      <c r="OIU78" s="1209">
        <f t="shared" si="195"/>
        <v>0</v>
      </c>
      <c r="OIV78" s="1209">
        <f t="shared" si="195"/>
        <v>0</v>
      </c>
      <c r="OIW78" s="1209">
        <f t="shared" si="195"/>
        <v>0</v>
      </c>
      <c r="OIX78" s="1209">
        <f t="shared" si="195"/>
        <v>0</v>
      </c>
      <c r="OIY78" s="1209">
        <f t="shared" si="195"/>
        <v>0</v>
      </c>
      <c r="OIZ78" s="1209">
        <f t="shared" si="195"/>
        <v>0</v>
      </c>
      <c r="OJA78" s="1209">
        <f t="shared" si="195"/>
        <v>0</v>
      </c>
      <c r="OJB78" s="1209">
        <f t="shared" si="195"/>
        <v>0</v>
      </c>
      <c r="OJC78" s="1209">
        <f t="shared" si="195"/>
        <v>0</v>
      </c>
      <c r="OJD78" s="1209">
        <f t="shared" si="195"/>
        <v>0</v>
      </c>
      <c r="OJE78" s="1209">
        <f t="shared" si="195"/>
        <v>0</v>
      </c>
      <c r="OJF78" s="1209">
        <f t="shared" si="195"/>
        <v>0</v>
      </c>
      <c r="OJG78" s="1209">
        <f t="shared" si="195"/>
        <v>0</v>
      </c>
      <c r="OJH78" s="1209">
        <f t="shared" si="195"/>
        <v>0</v>
      </c>
      <c r="OJI78" s="1209">
        <f t="shared" si="195"/>
        <v>0</v>
      </c>
      <c r="OJJ78" s="1209">
        <f t="shared" si="195"/>
        <v>0</v>
      </c>
      <c r="OJK78" s="1209">
        <f t="shared" si="195"/>
        <v>0</v>
      </c>
      <c r="OJL78" s="1209">
        <f t="shared" si="195"/>
        <v>0</v>
      </c>
      <c r="OJM78" s="1209">
        <f t="shared" si="195"/>
        <v>0</v>
      </c>
      <c r="OJN78" s="1209">
        <f t="shared" si="195"/>
        <v>0</v>
      </c>
      <c r="OJO78" s="1209">
        <f t="shared" si="195"/>
        <v>0</v>
      </c>
      <c r="OJP78" s="1209">
        <f t="shared" si="195"/>
        <v>0</v>
      </c>
      <c r="OJQ78" s="1209">
        <f t="shared" si="195"/>
        <v>0</v>
      </c>
      <c r="OJR78" s="1209">
        <f t="shared" si="195"/>
        <v>0</v>
      </c>
      <c r="OJS78" s="1209">
        <f t="shared" si="195"/>
        <v>0</v>
      </c>
      <c r="OJT78" s="1209">
        <f t="shared" si="195"/>
        <v>0</v>
      </c>
      <c r="OJU78" s="1209">
        <f t="shared" si="195"/>
        <v>0</v>
      </c>
      <c r="OJV78" s="1209">
        <f t="shared" si="195"/>
        <v>0</v>
      </c>
      <c r="OJW78" s="1209">
        <f t="shared" si="195"/>
        <v>0</v>
      </c>
      <c r="OJX78" s="1209">
        <f t="shared" si="195"/>
        <v>0</v>
      </c>
      <c r="OJY78" s="1209">
        <f t="shared" si="195"/>
        <v>0</v>
      </c>
      <c r="OJZ78" s="1209">
        <f t="shared" si="195"/>
        <v>0</v>
      </c>
      <c r="OKA78" s="1209">
        <f t="shared" si="195"/>
        <v>0</v>
      </c>
      <c r="OKB78" s="1209">
        <f t="shared" si="195"/>
        <v>0</v>
      </c>
      <c r="OKC78" s="1209">
        <f t="shared" si="195"/>
        <v>0</v>
      </c>
      <c r="OKD78" s="1209">
        <f t="shared" si="195"/>
        <v>0</v>
      </c>
      <c r="OKE78" s="1209">
        <f t="shared" si="195"/>
        <v>0</v>
      </c>
      <c r="OKF78" s="1209">
        <f t="shared" si="195"/>
        <v>0</v>
      </c>
      <c r="OKG78" s="1209">
        <f t="shared" si="195"/>
        <v>0</v>
      </c>
      <c r="OKH78" s="1209">
        <f t="shared" si="195"/>
        <v>0</v>
      </c>
      <c r="OKI78" s="1209">
        <f t="shared" si="195"/>
        <v>0</v>
      </c>
      <c r="OKJ78" s="1209">
        <f t="shared" ref="OKJ78:OMU78" si="196">SUM(OKJ76:OKJ77)</f>
        <v>0</v>
      </c>
      <c r="OKK78" s="1209">
        <f t="shared" si="196"/>
        <v>0</v>
      </c>
      <c r="OKL78" s="1209">
        <f t="shared" si="196"/>
        <v>0</v>
      </c>
      <c r="OKM78" s="1209">
        <f t="shared" si="196"/>
        <v>0</v>
      </c>
      <c r="OKN78" s="1209">
        <f t="shared" si="196"/>
        <v>0</v>
      </c>
      <c r="OKO78" s="1209">
        <f t="shared" si="196"/>
        <v>0</v>
      </c>
      <c r="OKP78" s="1209">
        <f t="shared" si="196"/>
        <v>0</v>
      </c>
      <c r="OKQ78" s="1209">
        <f t="shared" si="196"/>
        <v>0</v>
      </c>
      <c r="OKR78" s="1209">
        <f t="shared" si="196"/>
        <v>0</v>
      </c>
      <c r="OKS78" s="1209">
        <f t="shared" si="196"/>
        <v>0</v>
      </c>
      <c r="OKT78" s="1209">
        <f t="shared" si="196"/>
        <v>0</v>
      </c>
      <c r="OKU78" s="1209">
        <f t="shared" si="196"/>
        <v>0</v>
      </c>
      <c r="OKV78" s="1209">
        <f t="shared" si="196"/>
        <v>0</v>
      </c>
      <c r="OKW78" s="1209">
        <f t="shared" si="196"/>
        <v>0</v>
      </c>
      <c r="OKX78" s="1209">
        <f t="shared" si="196"/>
        <v>0</v>
      </c>
      <c r="OKY78" s="1209">
        <f t="shared" si="196"/>
        <v>0</v>
      </c>
      <c r="OKZ78" s="1209">
        <f t="shared" si="196"/>
        <v>0</v>
      </c>
      <c r="OLA78" s="1209">
        <f t="shared" si="196"/>
        <v>0</v>
      </c>
      <c r="OLB78" s="1209">
        <f t="shared" si="196"/>
        <v>0</v>
      </c>
      <c r="OLC78" s="1209">
        <f t="shared" si="196"/>
        <v>0</v>
      </c>
      <c r="OLD78" s="1209">
        <f t="shared" si="196"/>
        <v>0</v>
      </c>
      <c r="OLE78" s="1209">
        <f t="shared" si="196"/>
        <v>0</v>
      </c>
      <c r="OLF78" s="1209">
        <f t="shared" si="196"/>
        <v>0</v>
      </c>
      <c r="OLG78" s="1209">
        <f t="shared" si="196"/>
        <v>0</v>
      </c>
      <c r="OLH78" s="1209">
        <f t="shared" si="196"/>
        <v>0</v>
      </c>
      <c r="OLI78" s="1209">
        <f t="shared" si="196"/>
        <v>0</v>
      </c>
      <c r="OLJ78" s="1209">
        <f t="shared" si="196"/>
        <v>0</v>
      </c>
      <c r="OLK78" s="1209">
        <f t="shared" si="196"/>
        <v>0</v>
      </c>
      <c r="OLL78" s="1209">
        <f t="shared" si="196"/>
        <v>0</v>
      </c>
      <c r="OLM78" s="1209">
        <f t="shared" si="196"/>
        <v>0</v>
      </c>
      <c r="OLN78" s="1209">
        <f t="shared" si="196"/>
        <v>0</v>
      </c>
      <c r="OLO78" s="1209">
        <f t="shared" si="196"/>
        <v>0</v>
      </c>
      <c r="OLP78" s="1209">
        <f t="shared" si="196"/>
        <v>0</v>
      </c>
      <c r="OLQ78" s="1209">
        <f t="shared" si="196"/>
        <v>0</v>
      </c>
      <c r="OLR78" s="1209">
        <f t="shared" si="196"/>
        <v>0</v>
      </c>
      <c r="OLS78" s="1209">
        <f t="shared" si="196"/>
        <v>0</v>
      </c>
      <c r="OLT78" s="1209">
        <f t="shared" si="196"/>
        <v>0</v>
      </c>
      <c r="OLU78" s="1209">
        <f t="shared" si="196"/>
        <v>0</v>
      </c>
      <c r="OLV78" s="1209">
        <f t="shared" si="196"/>
        <v>0</v>
      </c>
      <c r="OLW78" s="1209">
        <f t="shared" si="196"/>
        <v>0</v>
      </c>
      <c r="OLX78" s="1209">
        <f t="shared" si="196"/>
        <v>0</v>
      </c>
      <c r="OLY78" s="1209">
        <f t="shared" si="196"/>
        <v>0</v>
      </c>
      <c r="OLZ78" s="1209">
        <f t="shared" si="196"/>
        <v>0</v>
      </c>
      <c r="OMA78" s="1209">
        <f t="shared" si="196"/>
        <v>0</v>
      </c>
      <c r="OMB78" s="1209">
        <f t="shared" si="196"/>
        <v>0</v>
      </c>
      <c r="OMC78" s="1209">
        <f t="shared" si="196"/>
        <v>0</v>
      </c>
      <c r="OMD78" s="1209">
        <f t="shared" si="196"/>
        <v>0</v>
      </c>
      <c r="OME78" s="1209">
        <f t="shared" si="196"/>
        <v>0</v>
      </c>
      <c r="OMF78" s="1209">
        <f t="shared" si="196"/>
        <v>0</v>
      </c>
      <c r="OMG78" s="1209">
        <f t="shared" si="196"/>
        <v>0</v>
      </c>
      <c r="OMH78" s="1209">
        <f t="shared" si="196"/>
        <v>0</v>
      </c>
      <c r="OMI78" s="1209">
        <f t="shared" si="196"/>
        <v>0</v>
      </c>
      <c r="OMJ78" s="1209">
        <f t="shared" si="196"/>
        <v>0</v>
      </c>
      <c r="OMK78" s="1209">
        <f t="shared" si="196"/>
        <v>0</v>
      </c>
      <c r="OML78" s="1209">
        <f t="shared" si="196"/>
        <v>0</v>
      </c>
      <c r="OMM78" s="1209">
        <f t="shared" si="196"/>
        <v>0</v>
      </c>
      <c r="OMN78" s="1209">
        <f t="shared" si="196"/>
        <v>0</v>
      </c>
      <c r="OMO78" s="1209">
        <f t="shared" si="196"/>
        <v>0</v>
      </c>
      <c r="OMP78" s="1209">
        <f t="shared" si="196"/>
        <v>0</v>
      </c>
      <c r="OMQ78" s="1209">
        <f t="shared" si="196"/>
        <v>0</v>
      </c>
      <c r="OMR78" s="1209">
        <f t="shared" si="196"/>
        <v>0</v>
      </c>
      <c r="OMS78" s="1209">
        <f t="shared" si="196"/>
        <v>0</v>
      </c>
      <c r="OMT78" s="1209">
        <f t="shared" si="196"/>
        <v>0</v>
      </c>
      <c r="OMU78" s="1209">
        <f t="shared" si="196"/>
        <v>0</v>
      </c>
      <c r="OMV78" s="1209">
        <f t="shared" ref="OMV78:OPG78" si="197">SUM(OMV76:OMV77)</f>
        <v>0</v>
      </c>
      <c r="OMW78" s="1209">
        <f t="shared" si="197"/>
        <v>0</v>
      </c>
      <c r="OMX78" s="1209">
        <f t="shared" si="197"/>
        <v>0</v>
      </c>
      <c r="OMY78" s="1209">
        <f t="shared" si="197"/>
        <v>0</v>
      </c>
      <c r="OMZ78" s="1209">
        <f t="shared" si="197"/>
        <v>0</v>
      </c>
      <c r="ONA78" s="1209">
        <f t="shared" si="197"/>
        <v>0</v>
      </c>
      <c r="ONB78" s="1209">
        <f t="shared" si="197"/>
        <v>0</v>
      </c>
      <c r="ONC78" s="1209">
        <f t="shared" si="197"/>
        <v>0</v>
      </c>
      <c r="OND78" s="1209">
        <f t="shared" si="197"/>
        <v>0</v>
      </c>
      <c r="ONE78" s="1209">
        <f t="shared" si="197"/>
        <v>0</v>
      </c>
      <c r="ONF78" s="1209">
        <f t="shared" si="197"/>
        <v>0</v>
      </c>
      <c r="ONG78" s="1209">
        <f t="shared" si="197"/>
        <v>0</v>
      </c>
      <c r="ONH78" s="1209">
        <f t="shared" si="197"/>
        <v>0</v>
      </c>
      <c r="ONI78" s="1209">
        <f t="shared" si="197"/>
        <v>0</v>
      </c>
      <c r="ONJ78" s="1209">
        <f t="shared" si="197"/>
        <v>0</v>
      </c>
      <c r="ONK78" s="1209">
        <f t="shared" si="197"/>
        <v>0</v>
      </c>
      <c r="ONL78" s="1209">
        <f t="shared" si="197"/>
        <v>0</v>
      </c>
      <c r="ONM78" s="1209">
        <f t="shared" si="197"/>
        <v>0</v>
      </c>
      <c r="ONN78" s="1209">
        <f t="shared" si="197"/>
        <v>0</v>
      </c>
      <c r="ONO78" s="1209">
        <f t="shared" si="197"/>
        <v>0</v>
      </c>
      <c r="ONP78" s="1209">
        <f t="shared" si="197"/>
        <v>0</v>
      </c>
      <c r="ONQ78" s="1209">
        <f t="shared" si="197"/>
        <v>0</v>
      </c>
      <c r="ONR78" s="1209">
        <f t="shared" si="197"/>
        <v>0</v>
      </c>
      <c r="ONS78" s="1209">
        <f t="shared" si="197"/>
        <v>0</v>
      </c>
      <c r="ONT78" s="1209">
        <f t="shared" si="197"/>
        <v>0</v>
      </c>
      <c r="ONU78" s="1209">
        <f t="shared" si="197"/>
        <v>0</v>
      </c>
      <c r="ONV78" s="1209">
        <f t="shared" si="197"/>
        <v>0</v>
      </c>
      <c r="ONW78" s="1209">
        <f t="shared" si="197"/>
        <v>0</v>
      </c>
      <c r="ONX78" s="1209">
        <f t="shared" si="197"/>
        <v>0</v>
      </c>
      <c r="ONY78" s="1209">
        <f t="shared" si="197"/>
        <v>0</v>
      </c>
      <c r="ONZ78" s="1209">
        <f t="shared" si="197"/>
        <v>0</v>
      </c>
      <c r="OOA78" s="1209">
        <f t="shared" si="197"/>
        <v>0</v>
      </c>
      <c r="OOB78" s="1209">
        <f t="shared" si="197"/>
        <v>0</v>
      </c>
      <c r="OOC78" s="1209">
        <f t="shared" si="197"/>
        <v>0</v>
      </c>
      <c r="OOD78" s="1209">
        <f t="shared" si="197"/>
        <v>0</v>
      </c>
      <c r="OOE78" s="1209">
        <f t="shared" si="197"/>
        <v>0</v>
      </c>
      <c r="OOF78" s="1209">
        <f t="shared" si="197"/>
        <v>0</v>
      </c>
      <c r="OOG78" s="1209">
        <f t="shared" si="197"/>
        <v>0</v>
      </c>
      <c r="OOH78" s="1209">
        <f t="shared" si="197"/>
        <v>0</v>
      </c>
      <c r="OOI78" s="1209">
        <f t="shared" si="197"/>
        <v>0</v>
      </c>
      <c r="OOJ78" s="1209">
        <f t="shared" si="197"/>
        <v>0</v>
      </c>
      <c r="OOK78" s="1209">
        <f t="shared" si="197"/>
        <v>0</v>
      </c>
      <c r="OOL78" s="1209">
        <f t="shared" si="197"/>
        <v>0</v>
      </c>
      <c r="OOM78" s="1209">
        <f t="shared" si="197"/>
        <v>0</v>
      </c>
      <c r="OON78" s="1209">
        <f t="shared" si="197"/>
        <v>0</v>
      </c>
      <c r="OOO78" s="1209">
        <f t="shared" si="197"/>
        <v>0</v>
      </c>
      <c r="OOP78" s="1209">
        <f t="shared" si="197"/>
        <v>0</v>
      </c>
      <c r="OOQ78" s="1209">
        <f t="shared" si="197"/>
        <v>0</v>
      </c>
      <c r="OOR78" s="1209">
        <f t="shared" si="197"/>
        <v>0</v>
      </c>
      <c r="OOS78" s="1209">
        <f t="shared" si="197"/>
        <v>0</v>
      </c>
      <c r="OOT78" s="1209">
        <f t="shared" si="197"/>
        <v>0</v>
      </c>
      <c r="OOU78" s="1209">
        <f t="shared" si="197"/>
        <v>0</v>
      </c>
      <c r="OOV78" s="1209">
        <f t="shared" si="197"/>
        <v>0</v>
      </c>
      <c r="OOW78" s="1209">
        <f t="shared" si="197"/>
        <v>0</v>
      </c>
      <c r="OOX78" s="1209">
        <f t="shared" si="197"/>
        <v>0</v>
      </c>
      <c r="OOY78" s="1209">
        <f t="shared" si="197"/>
        <v>0</v>
      </c>
      <c r="OOZ78" s="1209">
        <f t="shared" si="197"/>
        <v>0</v>
      </c>
      <c r="OPA78" s="1209">
        <f t="shared" si="197"/>
        <v>0</v>
      </c>
      <c r="OPB78" s="1209">
        <f t="shared" si="197"/>
        <v>0</v>
      </c>
      <c r="OPC78" s="1209">
        <f t="shared" si="197"/>
        <v>0</v>
      </c>
      <c r="OPD78" s="1209">
        <f t="shared" si="197"/>
        <v>0</v>
      </c>
      <c r="OPE78" s="1209">
        <f t="shared" si="197"/>
        <v>0</v>
      </c>
      <c r="OPF78" s="1209">
        <f t="shared" si="197"/>
        <v>0</v>
      </c>
      <c r="OPG78" s="1209">
        <f t="shared" si="197"/>
        <v>0</v>
      </c>
      <c r="OPH78" s="1209">
        <f t="shared" ref="OPH78:ORS78" si="198">SUM(OPH76:OPH77)</f>
        <v>0</v>
      </c>
      <c r="OPI78" s="1209">
        <f t="shared" si="198"/>
        <v>0</v>
      </c>
      <c r="OPJ78" s="1209">
        <f t="shared" si="198"/>
        <v>0</v>
      </c>
      <c r="OPK78" s="1209">
        <f t="shared" si="198"/>
        <v>0</v>
      </c>
      <c r="OPL78" s="1209">
        <f t="shared" si="198"/>
        <v>0</v>
      </c>
      <c r="OPM78" s="1209">
        <f t="shared" si="198"/>
        <v>0</v>
      </c>
      <c r="OPN78" s="1209">
        <f t="shared" si="198"/>
        <v>0</v>
      </c>
      <c r="OPO78" s="1209">
        <f t="shared" si="198"/>
        <v>0</v>
      </c>
      <c r="OPP78" s="1209">
        <f t="shared" si="198"/>
        <v>0</v>
      </c>
      <c r="OPQ78" s="1209">
        <f t="shared" si="198"/>
        <v>0</v>
      </c>
      <c r="OPR78" s="1209">
        <f t="shared" si="198"/>
        <v>0</v>
      </c>
      <c r="OPS78" s="1209">
        <f t="shared" si="198"/>
        <v>0</v>
      </c>
      <c r="OPT78" s="1209">
        <f t="shared" si="198"/>
        <v>0</v>
      </c>
      <c r="OPU78" s="1209">
        <f t="shared" si="198"/>
        <v>0</v>
      </c>
      <c r="OPV78" s="1209">
        <f t="shared" si="198"/>
        <v>0</v>
      </c>
      <c r="OPW78" s="1209">
        <f t="shared" si="198"/>
        <v>0</v>
      </c>
      <c r="OPX78" s="1209">
        <f t="shared" si="198"/>
        <v>0</v>
      </c>
      <c r="OPY78" s="1209">
        <f t="shared" si="198"/>
        <v>0</v>
      </c>
      <c r="OPZ78" s="1209">
        <f t="shared" si="198"/>
        <v>0</v>
      </c>
      <c r="OQA78" s="1209">
        <f t="shared" si="198"/>
        <v>0</v>
      </c>
      <c r="OQB78" s="1209">
        <f t="shared" si="198"/>
        <v>0</v>
      </c>
      <c r="OQC78" s="1209">
        <f t="shared" si="198"/>
        <v>0</v>
      </c>
      <c r="OQD78" s="1209">
        <f t="shared" si="198"/>
        <v>0</v>
      </c>
      <c r="OQE78" s="1209">
        <f t="shared" si="198"/>
        <v>0</v>
      </c>
      <c r="OQF78" s="1209">
        <f t="shared" si="198"/>
        <v>0</v>
      </c>
      <c r="OQG78" s="1209">
        <f t="shared" si="198"/>
        <v>0</v>
      </c>
      <c r="OQH78" s="1209">
        <f t="shared" si="198"/>
        <v>0</v>
      </c>
      <c r="OQI78" s="1209">
        <f t="shared" si="198"/>
        <v>0</v>
      </c>
      <c r="OQJ78" s="1209">
        <f t="shared" si="198"/>
        <v>0</v>
      </c>
      <c r="OQK78" s="1209">
        <f t="shared" si="198"/>
        <v>0</v>
      </c>
      <c r="OQL78" s="1209">
        <f t="shared" si="198"/>
        <v>0</v>
      </c>
      <c r="OQM78" s="1209">
        <f t="shared" si="198"/>
        <v>0</v>
      </c>
      <c r="OQN78" s="1209">
        <f t="shared" si="198"/>
        <v>0</v>
      </c>
      <c r="OQO78" s="1209">
        <f t="shared" si="198"/>
        <v>0</v>
      </c>
      <c r="OQP78" s="1209">
        <f t="shared" si="198"/>
        <v>0</v>
      </c>
      <c r="OQQ78" s="1209">
        <f t="shared" si="198"/>
        <v>0</v>
      </c>
      <c r="OQR78" s="1209">
        <f t="shared" si="198"/>
        <v>0</v>
      </c>
      <c r="OQS78" s="1209">
        <f t="shared" si="198"/>
        <v>0</v>
      </c>
      <c r="OQT78" s="1209">
        <f t="shared" si="198"/>
        <v>0</v>
      </c>
      <c r="OQU78" s="1209">
        <f t="shared" si="198"/>
        <v>0</v>
      </c>
      <c r="OQV78" s="1209">
        <f t="shared" si="198"/>
        <v>0</v>
      </c>
      <c r="OQW78" s="1209">
        <f t="shared" si="198"/>
        <v>0</v>
      </c>
      <c r="OQX78" s="1209">
        <f t="shared" si="198"/>
        <v>0</v>
      </c>
      <c r="OQY78" s="1209">
        <f t="shared" si="198"/>
        <v>0</v>
      </c>
      <c r="OQZ78" s="1209">
        <f t="shared" si="198"/>
        <v>0</v>
      </c>
      <c r="ORA78" s="1209">
        <f t="shared" si="198"/>
        <v>0</v>
      </c>
      <c r="ORB78" s="1209">
        <f t="shared" si="198"/>
        <v>0</v>
      </c>
      <c r="ORC78" s="1209">
        <f t="shared" si="198"/>
        <v>0</v>
      </c>
      <c r="ORD78" s="1209">
        <f t="shared" si="198"/>
        <v>0</v>
      </c>
      <c r="ORE78" s="1209">
        <f t="shared" si="198"/>
        <v>0</v>
      </c>
      <c r="ORF78" s="1209">
        <f t="shared" si="198"/>
        <v>0</v>
      </c>
      <c r="ORG78" s="1209">
        <f t="shared" si="198"/>
        <v>0</v>
      </c>
      <c r="ORH78" s="1209">
        <f t="shared" si="198"/>
        <v>0</v>
      </c>
      <c r="ORI78" s="1209">
        <f t="shared" si="198"/>
        <v>0</v>
      </c>
      <c r="ORJ78" s="1209">
        <f t="shared" si="198"/>
        <v>0</v>
      </c>
      <c r="ORK78" s="1209">
        <f t="shared" si="198"/>
        <v>0</v>
      </c>
      <c r="ORL78" s="1209">
        <f t="shared" si="198"/>
        <v>0</v>
      </c>
      <c r="ORM78" s="1209">
        <f t="shared" si="198"/>
        <v>0</v>
      </c>
      <c r="ORN78" s="1209">
        <f t="shared" si="198"/>
        <v>0</v>
      </c>
      <c r="ORO78" s="1209">
        <f t="shared" si="198"/>
        <v>0</v>
      </c>
      <c r="ORP78" s="1209">
        <f t="shared" si="198"/>
        <v>0</v>
      </c>
      <c r="ORQ78" s="1209">
        <f t="shared" si="198"/>
        <v>0</v>
      </c>
      <c r="ORR78" s="1209">
        <f t="shared" si="198"/>
        <v>0</v>
      </c>
      <c r="ORS78" s="1209">
        <f t="shared" si="198"/>
        <v>0</v>
      </c>
      <c r="ORT78" s="1209">
        <f t="shared" ref="ORT78:OUE78" si="199">SUM(ORT76:ORT77)</f>
        <v>0</v>
      </c>
      <c r="ORU78" s="1209">
        <f t="shared" si="199"/>
        <v>0</v>
      </c>
      <c r="ORV78" s="1209">
        <f t="shared" si="199"/>
        <v>0</v>
      </c>
      <c r="ORW78" s="1209">
        <f t="shared" si="199"/>
        <v>0</v>
      </c>
      <c r="ORX78" s="1209">
        <f t="shared" si="199"/>
        <v>0</v>
      </c>
      <c r="ORY78" s="1209">
        <f t="shared" si="199"/>
        <v>0</v>
      </c>
      <c r="ORZ78" s="1209">
        <f t="shared" si="199"/>
        <v>0</v>
      </c>
      <c r="OSA78" s="1209">
        <f t="shared" si="199"/>
        <v>0</v>
      </c>
      <c r="OSB78" s="1209">
        <f t="shared" si="199"/>
        <v>0</v>
      </c>
      <c r="OSC78" s="1209">
        <f t="shared" si="199"/>
        <v>0</v>
      </c>
      <c r="OSD78" s="1209">
        <f t="shared" si="199"/>
        <v>0</v>
      </c>
      <c r="OSE78" s="1209">
        <f t="shared" si="199"/>
        <v>0</v>
      </c>
      <c r="OSF78" s="1209">
        <f t="shared" si="199"/>
        <v>0</v>
      </c>
      <c r="OSG78" s="1209">
        <f t="shared" si="199"/>
        <v>0</v>
      </c>
      <c r="OSH78" s="1209">
        <f t="shared" si="199"/>
        <v>0</v>
      </c>
      <c r="OSI78" s="1209">
        <f t="shared" si="199"/>
        <v>0</v>
      </c>
      <c r="OSJ78" s="1209">
        <f t="shared" si="199"/>
        <v>0</v>
      </c>
      <c r="OSK78" s="1209">
        <f t="shared" si="199"/>
        <v>0</v>
      </c>
      <c r="OSL78" s="1209">
        <f t="shared" si="199"/>
        <v>0</v>
      </c>
      <c r="OSM78" s="1209">
        <f t="shared" si="199"/>
        <v>0</v>
      </c>
      <c r="OSN78" s="1209">
        <f t="shared" si="199"/>
        <v>0</v>
      </c>
      <c r="OSO78" s="1209">
        <f t="shared" si="199"/>
        <v>0</v>
      </c>
      <c r="OSP78" s="1209">
        <f t="shared" si="199"/>
        <v>0</v>
      </c>
      <c r="OSQ78" s="1209">
        <f t="shared" si="199"/>
        <v>0</v>
      </c>
      <c r="OSR78" s="1209">
        <f t="shared" si="199"/>
        <v>0</v>
      </c>
      <c r="OSS78" s="1209">
        <f t="shared" si="199"/>
        <v>0</v>
      </c>
      <c r="OST78" s="1209">
        <f t="shared" si="199"/>
        <v>0</v>
      </c>
      <c r="OSU78" s="1209">
        <f t="shared" si="199"/>
        <v>0</v>
      </c>
      <c r="OSV78" s="1209">
        <f t="shared" si="199"/>
        <v>0</v>
      </c>
      <c r="OSW78" s="1209">
        <f t="shared" si="199"/>
        <v>0</v>
      </c>
      <c r="OSX78" s="1209">
        <f t="shared" si="199"/>
        <v>0</v>
      </c>
      <c r="OSY78" s="1209">
        <f t="shared" si="199"/>
        <v>0</v>
      </c>
      <c r="OSZ78" s="1209">
        <f t="shared" si="199"/>
        <v>0</v>
      </c>
      <c r="OTA78" s="1209">
        <f t="shared" si="199"/>
        <v>0</v>
      </c>
      <c r="OTB78" s="1209">
        <f t="shared" si="199"/>
        <v>0</v>
      </c>
      <c r="OTC78" s="1209">
        <f t="shared" si="199"/>
        <v>0</v>
      </c>
      <c r="OTD78" s="1209">
        <f t="shared" si="199"/>
        <v>0</v>
      </c>
      <c r="OTE78" s="1209">
        <f t="shared" si="199"/>
        <v>0</v>
      </c>
      <c r="OTF78" s="1209">
        <f t="shared" si="199"/>
        <v>0</v>
      </c>
      <c r="OTG78" s="1209">
        <f t="shared" si="199"/>
        <v>0</v>
      </c>
      <c r="OTH78" s="1209">
        <f t="shared" si="199"/>
        <v>0</v>
      </c>
      <c r="OTI78" s="1209">
        <f t="shared" si="199"/>
        <v>0</v>
      </c>
      <c r="OTJ78" s="1209">
        <f t="shared" si="199"/>
        <v>0</v>
      </c>
      <c r="OTK78" s="1209">
        <f t="shared" si="199"/>
        <v>0</v>
      </c>
      <c r="OTL78" s="1209">
        <f t="shared" si="199"/>
        <v>0</v>
      </c>
      <c r="OTM78" s="1209">
        <f t="shared" si="199"/>
        <v>0</v>
      </c>
      <c r="OTN78" s="1209">
        <f t="shared" si="199"/>
        <v>0</v>
      </c>
      <c r="OTO78" s="1209">
        <f t="shared" si="199"/>
        <v>0</v>
      </c>
      <c r="OTP78" s="1209">
        <f t="shared" si="199"/>
        <v>0</v>
      </c>
      <c r="OTQ78" s="1209">
        <f t="shared" si="199"/>
        <v>0</v>
      </c>
      <c r="OTR78" s="1209">
        <f t="shared" si="199"/>
        <v>0</v>
      </c>
      <c r="OTS78" s="1209">
        <f t="shared" si="199"/>
        <v>0</v>
      </c>
      <c r="OTT78" s="1209">
        <f t="shared" si="199"/>
        <v>0</v>
      </c>
      <c r="OTU78" s="1209">
        <f t="shared" si="199"/>
        <v>0</v>
      </c>
      <c r="OTV78" s="1209">
        <f t="shared" si="199"/>
        <v>0</v>
      </c>
      <c r="OTW78" s="1209">
        <f t="shared" si="199"/>
        <v>0</v>
      </c>
      <c r="OTX78" s="1209">
        <f t="shared" si="199"/>
        <v>0</v>
      </c>
      <c r="OTY78" s="1209">
        <f t="shared" si="199"/>
        <v>0</v>
      </c>
      <c r="OTZ78" s="1209">
        <f t="shared" si="199"/>
        <v>0</v>
      </c>
      <c r="OUA78" s="1209">
        <f t="shared" si="199"/>
        <v>0</v>
      </c>
      <c r="OUB78" s="1209">
        <f t="shared" si="199"/>
        <v>0</v>
      </c>
      <c r="OUC78" s="1209">
        <f t="shared" si="199"/>
        <v>0</v>
      </c>
      <c r="OUD78" s="1209">
        <f t="shared" si="199"/>
        <v>0</v>
      </c>
      <c r="OUE78" s="1209">
        <f t="shared" si="199"/>
        <v>0</v>
      </c>
      <c r="OUF78" s="1209">
        <f t="shared" ref="OUF78:OWQ78" si="200">SUM(OUF76:OUF77)</f>
        <v>0</v>
      </c>
      <c r="OUG78" s="1209">
        <f t="shared" si="200"/>
        <v>0</v>
      </c>
      <c r="OUH78" s="1209">
        <f t="shared" si="200"/>
        <v>0</v>
      </c>
      <c r="OUI78" s="1209">
        <f t="shared" si="200"/>
        <v>0</v>
      </c>
      <c r="OUJ78" s="1209">
        <f t="shared" si="200"/>
        <v>0</v>
      </c>
      <c r="OUK78" s="1209">
        <f t="shared" si="200"/>
        <v>0</v>
      </c>
      <c r="OUL78" s="1209">
        <f t="shared" si="200"/>
        <v>0</v>
      </c>
      <c r="OUM78" s="1209">
        <f t="shared" si="200"/>
        <v>0</v>
      </c>
      <c r="OUN78" s="1209">
        <f t="shared" si="200"/>
        <v>0</v>
      </c>
      <c r="OUO78" s="1209">
        <f t="shared" si="200"/>
        <v>0</v>
      </c>
      <c r="OUP78" s="1209">
        <f t="shared" si="200"/>
        <v>0</v>
      </c>
      <c r="OUQ78" s="1209">
        <f t="shared" si="200"/>
        <v>0</v>
      </c>
      <c r="OUR78" s="1209">
        <f t="shared" si="200"/>
        <v>0</v>
      </c>
      <c r="OUS78" s="1209">
        <f t="shared" si="200"/>
        <v>0</v>
      </c>
      <c r="OUT78" s="1209">
        <f t="shared" si="200"/>
        <v>0</v>
      </c>
      <c r="OUU78" s="1209">
        <f t="shared" si="200"/>
        <v>0</v>
      </c>
      <c r="OUV78" s="1209">
        <f t="shared" si="200"/>
        <v>0</v>
      </c>
      <c r="OUW78" s="1209">
        <f t="shared" si="200"/>
        <v>0</v>
      </c>
      <c r="OUX78" s="1209">
        <f t="shared" si="200"/>
        <v>0</v>
      </c>
      <c r="OUY78" s="1209">
        <f t="shared" si="200"/>
        <v>0</v>
      </c>
      <c r="OUZ78" s="1209">
        <f t="shared" si="200"/>
        <v>0</v>
      </c>
      <c r="OVA78" s="1209">
        <f t="shared" si="200"/>
        <v>0</v>
      </c>
      <c r="OVB78" s="1209">
        <f t="shared" si="200"/>
        <v>0</v>
      </c>
      <c r="OVC78" s="1209">
        <f t="shared" si="200"/>
        <v>0</v>
      </c>
      <c r="OVD78" s="1209">
        <f t="shared" si="200"/>
        <v>0</v>
      </c>
      <c r="OVE78" s="1209">
        <f t="shared" si="200"/>
        <v>0</v>
      </c>
      <c r="OVF78" s="1209">
        <f t="shared" si="200"/>
        <v>0</v>
      </c>
      <c r="OVG78" s="1209">
        <f t="shared" si="200"/>
        <v>0</v>
      </c>
      <c r="OVH78" s="1209">
        <f t="shared" si="200"/>
        <v>0</v>
      </c>
      <c r="OVI78" s="1209">
        <f t="shared" si="200"/>
        <v>0</v>
      </c>
      <c r="OVJ78" s="1209">
        <f t="shared" si="200"/>
        <v>0</v>
      </c>
      <c r="OVK78" s="1209">
        <f t="shared" si="200"/>
        <v>0</v>
      </c>
      <c r="OVL78" s="1209">
        <f t="shared" si="200"/>
        <v>0</v>
      </c>
      <c r="OVM78" s="1209">
        <f t="shared" si="200"/>
        <v>0</v>
      </c>
      <c r="OVN78" s="1209">
        <f t="shared" si="200"/>
        <v>0</v>
      </c>
      <c r="OVO78" s="1209">
        <f t="shared" si="200"/>
        <v>0</v>
      </c>
      <c r="OVP78" s="1209">
        <f t="shared" si="200"/>
        <v>0</v>
      </c>
      <c r="OVQ78" s="1209">
        <f t="shared" si="200"/>
        <v>0</v>
      </c>
      <c r="OVR78" s="1209">
        <f t="shared" si="200"/>
        <v>0</v>
      </c>
      <c r="OVS78" s="1209">
        <f t="shared" si="200"/>
        <v>0</v>
      </c>
      <c r="OVT78" s="1209">
        <f t="shared" si="200"/>
        <v>0</v>
      </c>
      <c r="OVU78" s="1209">
        <f t="shared" si="200"/>
        <v>0</v>
      </c>
      <c r="OVV78" s="1209">
        <f t="shared" si="200"/>
        <v>0</v>
      </c>
      <c r="OVW78" s="1209">
        <f t="shared" si="200"/>
        <v>0</v>
      </c>
      <c r="OVX78" s="1209">
        <f t="shared" si="200"/>
        <v>0</v>
      </c>
      <c r="OVY78" s="1209">
        <f t="shared" si="200"/>
        <v>0</v>
      </c>
      <c r="OVZ78" s="1209">
        <f t="shared" si="200"/>
        <v>0</v>
      </c>
      <c r="OWA78" s="1209">
        <f t="shared" si="200"/>
        <v>0</v>
      </c>
      <c r="OWB78" s="1209">
        <f t="shared" si="200"/>
        <v>0</v>
      </c>
      <c r="OWC78" s="1209">
        <f t="shared" si="200"/>
        <v>0</v>
      </c>
      <c r="OWD78" s="1209">
        <f t="shared" si="200"/>
        <v>0</v>
      </c>
      <c r="OWE78" s="1209">
        <f t="shared" si="200"/>
        <v>0</v>
      </c>
      <c r="OWF78" s="1209">
        <f t="shared" si="200"/>
        <v>0</v>
      </c>
      <c r="OWG78" s="1209">
        <f t="shared" si="200"/>
        <v>0</v>
      </c>
      <c r="OWH78" s="1209">
        <f t="shared" si="200"/>
        <v>0</v>
      </c>
      <c r="OWI78" s="1209">
        <f t="shared" si="200"/>
        <v>0</v>
      </c>
      <c r="OWJ78" s="1209">
        <f t="shared" si="200"/>
        <v>0</v>
      </c>
      <c r="OWK78" s="1209">
        <f t="shared" si="200"/>
        <v>0</v>
      </c>
      <c r="OWL78" s="1209">
        <f t="shared" si="200"/>
        <v>0</v>
      </c>
      <c r="OWM78" s="1209">
        <f t="shared" si="200"/>
        <v>0</v>
      </c>
      <c r="OWN78" s="1209">
        <f t="shared" si="200"/>
        <v>0</v>
      </c>
      <c r="OWO78" s="1209">
        <f t="shared" si="200"/>
        <v>0</v>
      </c>
      <c r="OWP78" s="1209">
        <f t="shared" si="200"/>
        <v>0</v>
      </c>
      <c r="OWQ78" s="1209">
        <f t="shared" si="200"/>
        <v>0</v>
      </c>
      <c r="OWR78" s="1209">
        <f t="shared" ref="OWR78:OZC78" si="201">SUM(OWR76:OWR77)</f>
        <v>0</v>
      </c>
      <c r="OWS78" s="1209">
        <f t="shared" si="201"/>
        <v>0</v>
      </c>
      <c r="OWT78" s="1209">
        <f t="shared" si="201"/>
        <v>0</v>
      </c>
      <c r="OWU78" s="1209">
        <f t="shared" si="201"/>
        <v>0</v>
      </c>
      <c r="OWV78" s="1209">
        <f t="shared" si="201"/>
        <v>0</v>
      </c>
      <c r="OWW78" s="1209">
        <f t="shared" si="201"/>
        <v>0</v>
      </c>
      <c r="OWX78" s="1209">
        <f t="shared" si="201"/>
        <v>0</v>
      </c>
      <c r="OWY78" s="1209">
        <f t="shared" si="201"/>
        <v>0</v>
      </c>
      <c r="OWZ78" s="1209">
        <f t="shared" si="201"/>
        <v>0</v>
      </c>
      <c r="OXA78" s="1209">
        <f t="shared" si="201"/>
        <v>0</v>
      </c>
      <c r="OXB78" s="1209">
        <f t="shared" si="201"/>
        <v>0</v>
      </c>
      <c r="OXC78" s="1209">
        <f t="shared" si="201"/>
        <v>0</v>
      </c>
      <c r="OXD78" s="1209">
        <f t="shared" si="201"/>
        <v>0</v>
      </c>
      <c r="OXE78" s="1209">
        <f t="shared" si="201"/>
        <v>0</v>
      </c>
      <c r="OXF78" s="1209">
        <f t="shared" si="201"/>
        <v>0</v>
      </c>
      <c r="OXG78" s="1209">
        <f t="shared" si="201"/>
        <v>0</v>
      </c>
      <c r="OXH78" s="1209">
        <f t="shared" si="201"/>
        <v>0</v>
      </c>
      <c r="OXI78" s="1209">
        <f t="shared" si="201"/>
        <v>0</v>
      </c>
      <c r="OXJ78" s="1209">
        <f t="shared" si="201"/>
        <v>0</v>
      </c>
      <c r="OXK78" s="1209">
        <f t="shared" si="201"/>
        <v>0</v>
      </c>
      <c r="OXL78" s="1209">
        <f t="shared" si="201"/>
        <v>0</v>
      </c>
      <c r="OXM78" s="1209">
        <f t="shared" si="201"/>
        <v>0</v>
      </c>
      <c r="OXN78" s="1209">
        <f t="shared" si="201"/>
        <v>0</v>
      </c>
      <c r="OXO78" s="1209">
        <f t="shared" si="201"/>
        <v>0</v>
      </c>
      <c r="OXP78" s="1209">
        <f t="shared" si="201"/>
        <v>0</v>
      </c>
      <c r="OXQ78" s="1209">
        <f t="shared" si="201"/>
        <v>0</v>
      </c>
      <c r="OXR78" s="1209">
        <f t="shared" si="201"/>
        <v>0</v>
      </c>
      <c r="OXS78" s="1209">
        <f t="shared" si="201"/>
        <v>0</v>
      </c>
      <c r="OXT78" s="1209">
        <f t="shared" si="201"/>
        <v>0</v>
      </c>
      <c r="OXU78" s="1209">
        <f t="shared" si="201"/>
        <v>0</v>
      </c>
      <c r="OXV78" s="1209">
        <f t="shared" si="201"/>
        <v>0</v>
      </c>
      <c r="OXW78" s="1209">
        <f t="shared" si="201"/>
        <v>0</v>
      </c>
      <c r="OXX78" s="1209">
        <f t="shared" si="201"/>
        <v>0</v>
      </c>
      <c r="OXY78" s="1209">
        <f t="shared" si="201"/>
        <v>0</v>
      </c>
      <c r="OXZ78" s="1209">
        <f t="shared" si="201"/>
        <v>0</v>
      </c>
      <c r="OYA78" s="1209">
        <f t="shared" si="201"/>
        <v>0</v>
      </c>
      <c r="OYB78" s="1209">
        <f t="shared" si="201"/>
        <v>0</v>
      </c>
      <c r="OYC78" s="1209">
        <f t="shared" si="201"/>
        <v>0</v>
      </c>
      <c r="OYD78" s="1209">
        <f t="shared" si="201"/>
        <v>0</v>
      </c>
      <c r="OYE78" s="1209">
        <f t="shared" si="201"/>
        <v>0</v>
      </c>
      <c r="OYF78" s="1209">
        <f t="shared" si="201"/>
        <v>0</v>
      </c>
      <c r="OYG78" s="1209">
        <f t="shared" si="201"/>
        <v>0</v>
      </c>
      <c r="OYH78" s="1209">
        <f t="shared" si="201"/>
        <v>0</v>
      </c>
      <c r="OYI78" s="1209">
        <f t="shared" si="201"/>
        <v>0</v>
      </c>
      <c r="OYJ78" s="1209">
        <f t="shared" si="201"/>
        <v>0</v>
      </c>
      <c r="OYK78" s="1209">
        <f t="shared" si="201"/>
        <v>0</v>
      </c>
      <c r="OYL78" s="1209">
        <f t="shared" si="201"/>
        <v>0</v>
      </c>
      <c r="OYM78" s="1209">
        <f t="shared" si="201"/>
        <v>0</v>
      </c>
      <c r="OYN78" s="1209">
        <f t="shared" si="201"/>
        <v>0</v>
      </c>
      <c r="OYO78" s="1209">
        <f t="shared" si="201"/>
        <v>0</v>
      </c>
      <c r="OYP78" s="1209">
        <f t="shared" si="201"/>
        <v>0</v>
      </c>
      <c r="OYQ78" s="1209">
        <f t="shared" si="201"/>
        <v>0</v>
      </c>
      <c r="OYR78" s="1209">
        <f t="shared" si="201"/>
        <v>0</v>
      </c>
      <c r="OYS78" s="1209">
        <f t="shared" si="201"/>
        <v>0</v>
      </c>
      <c r="OYT78" s="1209">
        <f t="shared" si="201"/>
        <v>0</v>
      </c>
      <c r="OYU78" s="1209">
        <f t="shared" si="201"/>
        <v>0</v>
      </c>
      <c r="OYV78" s="1209">
        <f t="shared" si="201"/>
        <v>0</v>
      </c>
      <c r="OYW78" s="1209">
        <f t="shared" si="201"/>
        <v>0</v>
      </c>
      <c r="OYX78" s="1209">
        <f t="shared" si="201"/>
        <v>0</v>
      </c>
      <c r="OYY78" s="1209">
        <f t="shared" si="201"/>
        <v>0</v>
      </c>
      <c r="OYZ78" s="1209">
        <f t="shared" si="201"/>
        <v>0</v>
      </c>
      <c r="OZA78" s="1209">
        <f t="shared" si="201"/>
        <v>0</v>
      </c>
      <c r="OZB78" s="1209">
        <f t="shared" si="201"/>
        <v>0</v>
      </c>
      <c r="OZC78" s="1209">
        <f t="shared" si="201"/>
        <v>0</v>
      </c>
      <c r="OZD78" s="1209">
        <f t="shared" ref="OZD78:PBO78" si="202">SUM(OZD76:OZD77)</f>
        <v>0</v>
      </c>
      <c r="OZE78" s="1209">
        <f t="shared" si="202"/>
        <v>0</v>
      </c>
      <c r="OZF78" s="1209">
        <f t="shared" si="202"/>
        <v>0</v>
      </c>
      <c r="OZG78" s="1209">
        <f t="shared" si="202"/>
        <v>0</v>
      </c>
      <c r="OZH78" s="1209">
        <f t="shared" si="202"/>
        <v>0</v>
      </c>
      <c r="OZI78" s="1209">
        <f t="shared" si="202"/>
        <v>0</v>
      </c>
      <c r="OZJ78" s="1209">
        <f t="shared" si="202"/>
        <v>0</v>
      </c>
      <c r="OZK78" s="1209">
        <f t="shared" si="202"/>
        <v>0</v>
      </c>
      <c r="OZL78" s="1209">
        <f t="shared" si="202"/>
        <v>0</v>
      </c>
      <c r="OZM78" s="1209">
        <f t="shared" si="202"/>
        <v>0</v>
      </c>
      <c r="OZN78" s="1209">
        <f t="shared" si="202"/>
        <v>0</v>
      </c>
      <c r="OZO78" s="1209">
        <f t="shared" si="202"/>
        <v>0</v>
      </c>
      <c r="OZP78" s="1209">
        <f t="shared" si="202"/>
        <v>0</v>
      </c>
      <c r="OZQ78" s="1209">
        <f t="shared" si="202"/>
        <v>0</v>
      </c>
      <c r="OZR78" s="1209">
        <f t="shared" si="202"/>
        <v>0</v>
      </c>
      <c r="OZS78" s="1209">
        <f t="shared" si="202"/>
        <v>0</v>
      </c>
      <c r="OZT78" s="1209">
        <f t="shared" si="202"/>
        <v>0</v>
      </c>
      <c r="OZU78" s="1209">
        <f t="shared" si="202"/>
        <v>0</v>
      </c>
      <c r="OZV78" s="1209">
        <f t="shared" si="202"/>
        <v>0</v>
      </c>
      <c r="OZW78" s="1209">
        <f t="shared" si="202"/>
        <v>0</v>
      </c>
      <c r="OZX78" s="1209">
        <f t="shared" si="202"/>
        <v>0</v>
      </c>
      <c r="OZY78" s="1209">
        <f t="shared" si="202"/>
        <v>0</v>
      </c>
      <c r="OZZ78" s="1209">
        <f t="shared" si="202"/>
        <v>0</v>
      </c>
      <c r="PAA78" s="1209">
        <f t="shared" si="202"/>
        <v>0</v>
      </c>
      <c r="PAB78" s="1209">
        <f t="shared" si="202"/>
        <v>0</v>
      </c>
      <c r="PAC78" s="1209">
        <f t="shared" si="202"/>
        <v>0</v>
      </c>
      <c r="PAD78" s="1209">
        <f t="shared" si="202"/>
        <v>0</v>
      </c>
      <c r="PAE78" s="1209">
        <f t="shared" si="202"/>
        <v>0</v>
      </c>
      <c r="PAF78" s="1209">
        <f t="shared" si="202"/>
        <v>0</v>
      </c>
      <c r="PAG78" s="1209">
        <f t="shared" si="202"/>
        <v>0</v>
      </c>
      <c r="PAH78" s="1209">
        <f t="shared" si="202"/>
        <v>0</v>
      </c>
      <c r="PAI78" s="1209">
        <f t="shared" si="202"/>
        <v>0</v>
      </c>
      <c r="PAJ78" s="1209">
        <f t="shared" si="202"/>
        <v>0</v>
      </c>
      <c r="PAK78" s="1209">
        <f t="shared" si="202"/>
        <v>0</v>
      </c>
      <c r="PAL78" s="1209">
        <f t="shared" si="202"/>
        <v>0</v>
      </c>
      <c r="PAM78" s="1209">
        <f t="shared" si="202"/>
        <v>0</v>
      </c>
      <c r="PAN78" s="1209">
        <f t="shared" si="202"/>
        <v>0</v>
      </c>
      <c r="PAO78" s="1209">
        <f t="shared" si="202"/>
        <v>0</v>
      </c>
      <c r="PAP78" s="1209">
        <f t="shared" si="202"/>
        <v>0</v>
      </c>
      <c r="PAQ78" s="1209">
        <f t="shared" si="202"/>
        <v>0</v>
      </c>
      <c r="PAR78" s="1209">
        <f t="shared" si="202"/>
        <v>0</v>
      </c>
      <c r="PAS78" s="1209">
        <f t="shared" si="202"/>
        <v>0</v>
      </c>
      <c r="PAT78" s="1209">
        <f t="shared" si="202"/>
        <v>0</v>
      </c>
      <c r="PAU78" s="1209">
        <f t="shared" si="202"/>
        <v>0</v>
      </c>
      <c r="PAV78" s="1209">
        <f t="shared" si="202"/>
        <v>0</v>
      </c>
      <c r="PAW78" s="1209">
        <f t="shared" si="202"/>
        <v>0</v>
      </c>
      <c r="PAX78" s="1209">
        <f t="shared" si="202"/>
        <v>0</v>
      </c>
      <c r="PAY78" s="1209">
        <f t="shared" si="202"/>
        <v>0</v>
      </c>
      <c r="PAZ78" s="1209">
        <f t="shared" si="202"/>
        <v>0</v>
      </c>
      <c r="PBA78" s="1209">
        <f t="shared" si="202"/>
        <v>0</v>
      </c>
      <c r="PBB78" s="1209">
        <f t="shared" si="202"/>
        <v>0</v>
      </c>
      <c r="PBC78" s="1209">
        <f t="shared" si="202"/>
        <v>0</v>
      </c>
      <c r="PBD78" s="1209">
        <f t="shared" si="202"/>
        <v>0</v>
      </c>
      <c r="PBE78" s="1209">
        <f t="shared" si="202"/>
        <v>0</v>
      </c>
      <c r="PBF78" s="1209">
        <f t="shared" si="202"/>
        <v>0</v>
      </c>
      <c r="PBG78" s="1209">
        <f t="shared" si="202"/>
        <v>0</v>
      </c>
      <c r="PBH78" s="1209">
        <f t="shared" si="202"/>
        <v>0</v>
      </c>
      <c r="PBI78" s="1209">
        <f t="shared" si="202"/>
        <v>0</v>
      </c>
      <c r="PBJ78" s="1209">
        <f t="shared" si="202"/>
        <v>0</v>
      </c>
      <c r="PBK78" s="1209">
        <f t="shared" si="202"/>
        <v>0</v>
      </c>
      <c r="PBL78" s="1209">
        <f t="shared" si="202"/>
        <v>0</v>
      </c>
      <c r="PBM78" s="1209">
        <f t="shared" si="202"/>
        <v>0</v>
      </c>
      <c r="PBN78" s="1209">
        <f t="shared" si="202"/>
        <v>0</v>
      </c>
      <c r="PBO78" s="1209">
        <f t="shared" si="202"/>
        <v>0</v>
      </c>
      <c r="PBP78" s="1209">
        <f t="shared" ref="PBP78:PEA78" si="203">SUM(PBP76:PBP77)</f>
        <v>0</v>
      </c>
      <c r="PBQ78" s="1209">
        <f t="shared" si="203"/>
        <v>0</v>
      </c>
      <c r="PBR78" s="1209">
        <f t="shared" si="203"/>
        <v>0</v>
      </c>
      <c r="PBS78" s="1209">
        <f t="shared" si="203"/>
        <v>0</v>
      </c>
      <c r="PBT78" s="1209">
        <f t="shared" si="203"/>
        <v>0</v>
      </c>
      <c r="PBU78" s="1209">
        <f t="shared" si="203"/>
        <v>0</v>
      </c>
      <c r="PBV78" s="1209">
        <f t="shared" si="203"/>
        <v>0</v>
      </c>
      <c r="PBW78" s="1209">
        <f t="shared" si="203"/>
        <v>0</v>
      </c>
      <c r="PBX78" s="1209">
        <f t="shared" si="203"/>
        <v>0</v>
      </c>
      <c r="PBY78" s="1209">
        <f t="shared" si="203"/>
        <v>0</v>
      </c>
      <c r="PBZ78" s="1209">
        <f t="shared" si="203"/>
        <v>0</v>
      </c>
      <c r="PCA78" s="1209">
        <f t="shared" si="203"/>
        <v>0</v>
      </c>
      <c r="PCB78" s="1209">
        <f t="shared" si="203"/>
        <v>0</v>
      </c>
      <c r="PCC78" s="1209">
        <f t="shared" si="203"/>
        <v>0</v>
      </c>
      <c r="PCD78" s="1209">
        <f t="shared" si="203"/>
        <v>0</v>
      </c>
      <c r="PCE78" s="1209">
        <f t="shared" si="203"/>
        <v>0</v>
      </c>
      <c r="PCF78" s="1209">
        <f t="shared" si="203"/>
        <v>0</v>
      </c>
      <c r="PCG78" s="1209">
        <f t="shared" si="203"/>
        <v>0</v>
      </c>
      <c r="PCH78" s="1209">
        <f t="shared" si="203"/>
        <v>0</v>
      </c>
      <c r="PCI78" s="1209">
        <f t="shared" si="203"/>
        <v>0</v>
      </c>
      <c r="PCJ78" s="1209">
        <f t="shared" si="203"/>
        <v>0</v>
      </c>
      <c r="PCK78" s="1209">
        <f t="shared" si="203"/>
        <v>0</v>
      </c>
      <c r="PCL78" s="1209">
        <f t="shared" si="203"/>
        <v>0</v>
      </c>
      <c r="PCM78" s="1209">
        <f t="shared" si="203"/>
        <v>0</v>
      </c>
      <c r="PCN78" s="1209">
        <f t="shared" si="203"/>
        <v>0</v>
      </c>
      <c r="PCO78" s="1209">
        <f t="shared" si="203"/>
        <v>0</v>
      </c>
      <c r="PCP78" s="1209">
        <f t="shared" si="203"/>
        <v>0</v>
      </c>
      <c r="PCQ78" s="1209">
        <f t="shared" si="203"/>
        <v>0</v>
      </c>
      <c r="PCR78" s="1209">
        <f t="shared" si="203"/>
        <v>0</v>
      </c>
      <c r="PCS78" s="1209">
        <f t="shared" si="203"/>
        <v>0</v>
      </c>
      <c r="PCT78" s="1209">
        <f t="shared" si="203"/>
        <v>0</v>
      </c>
      <c r="PCU78" s="1209">
        <f t="shared" si="203"/>
        <v>0</v>
      </c>
      <c r="PCV78" s="1209">
        <f t="shared" si="203"/>
        <v>0</v>
      </c>
      <c r="PCW78" s="1209">
        <f t="shared" si="203"/>
        <v>0</v>
      </c>
      <c r="PCX78" s="1209">
        <f t="shared" si="203"/>
        <v>0</v>
      </c>
      <c r="PCY78" s="1209">
        <f t="shared" si="203"/>
        <v>0</v>
      </c>
      <c r="PCZ78" s="1209">
        <f t="shared" si="203"/>
        <v>0</v>
      </c>
      <c r="PDA78" s="1209">
        <f t="shared" si="203"/>
        <v>0</v>
      </c>
      <c r="PDB78" s="1209">
        <f t="shared" si="203"/>
        <v>0</v>
      </c>
      <c r="PDC78" s="1209">
        <f t="shared" si="203"/>
        <v>0</v>
      </c>
      <c r="PDD78" s="1209">
        <f t="shared" si="203"/>
        <v>0</v>
      </c>
      <c r="PDE78" s="1209">
        <f t="shared" si="203"/>
        <v>0</v>
      </c>
      <c r="PDF78" s="1209">
        <f t="shared" si="203"/>
        <v>0</v>
      </c>
      <c r="PDG78" s="1209">
        <f t="shared" si="203"/>
        <v>0</v>
      </c>
      <c r="PDH78" s="1209">
        <f t="shared" si="203"/>
        <v>0</v>
      </c>
      <c r="PDI78" s="1209">
        <f t="shared" si="203"/>
        <v>0</v>
      </c>
      <c r="PDJ78" s="1209">
        <f t="shared" si="203"/>
        <v>0</v>
      </c>
      <c r="PDK78" s="1209">
        <f t="shared" si="203"/>
        <v>0</v>
      </c>
      <c r="PDL78" s="1209">
        <f t="shared" si="203"/>
        <v>0</v>
      </c>
      <c r="PDM78" s="1209">
        <f t="shared" si="203"/>
        <v>0</v>
      </c>
      <c r="PDN78" s="1209">
        <f t="shared" si="203"/>
        <v>0</v>
      </c>
      <c r="PDO78" s="1209">
        <f t="shared" si="203"/>
        <v>0</v>
      </c>
      <c r="PDP78" s="1209">
        <f t="shared" si="203"/>
        <v>0</v>
      </c>
      <c r="PDQ78" s="1209">
        <f t="shared" si="203"/>
        <v>0</v>
      </c>
      <c r="PDR78" s="1209">
        <f t="shared" si="203"/>
        <v>0</v>
      </c>
      <c r="PDS78" s="1209">
        <f t="shared" si="203"/>
        <v>0</v>
      </c>
      <c r="PDT78" s="1209">
        <f t="shared" si="203"/>
        <v>0</v>
      </c>
      <c r="PDU78" s="1209">
        <f t="shared" si="203"/>
        <v>0</v>
      </c>
      <c r="PDV78" s="1209">
        <f t="shared" si="203"/>
        <v>0</v>
      </c>
      <c r="PDW78" s="1209">
        <f t="shared" si="203"/>
        <v>0</v>
      </c>
      <c r="PDX78" s="1209">
        <f t="shared" si="203"/>
        <v>0</v>
      </c>
      <c r="PDY78" s="1209">
        <f t="shared" si="203"/>
        <v>0</v>
      </c>
      <c r="PDZ78" s="1209">
        <f t="shared" si="203"/>
        <v>0</v>
      </c>
      <c r="PEA78" s="1209">
        <f t="shared" si="203"/>
        <v>0</v>
      </c>
      <c r="PEB78" s="1209">
        <f t="shared" ref="PEB78:PGM78" si="204">SUM(PEB76:PEB77)</f>
        <v>0</v>
      </c>
      <c r="PEC78" s="1209">
        <f t="shared" si="204"/>
        <v>0</v>
      </c>
      <c r="PED78" s="1209">
        <f t="shared" si="204"/>
        <v>0</v>
      </c>
      <c r="PEE78" s="1209">
        <f t="shared" si="204"/>
        <v>0</v>
      </c>
      <c r="PEF78" s="1209">
        <f t="shared" si="204"/>
        <v>0</v>
      </c>
      <c r="PEG78" s="1209">
        <f t="shared" si="204"/>
        <v>0</v>
      </c>
      <c r="PEH78" s="1209">
        <f t="shared" si="204"/>
        <v>0</v>
      </c>
      <c r="PEI78" s="1209">
        <f t="shared" si="204"/>
        <v>0</v>
      </c>
      <c r="PEJ78" s="1209">
        <f t="shared" si="204"/>
        <v>0</v>
      </c>
      <c r="PEK78" s="1209">
        <f t="shared" si="204"/>
        <v>0</v>
      </c>
      <c r="PEL78" s="1209">
        <f t="shared" si="204"/>
        <v>0</v>
      </c>
      <c r="PEM78" s="1209">
        <f t="shared" si="204"/>
        <v>0</v>
      </c>
      <c r="PEN78" s="1209">
        <f t="shared" si="204"/>
        <v>0</v>
      </c>
      <c r="PEO78" s="1209">
        <f t="shared" si="204"/>
        <v>0</v>
      </c>
      <c r="PEP78" s="1209">
        <f t="shared" si="204"/>
        <v>0</v>
      </c>
      <c r="PEQ78" s="1209">
        <f t="shared" si="204"/>
        <v>0</v>
      </c>
      <c r="PER78" s="1209">
        <f t="shared" si="204"/>
        <v>0</v>
      </c>
      <c r="PES78" s="1209">
        <f t="shared" si="204"/>
        <v>0</v>
      </c>
      <c r="PET78" s="1209">
        <f t="shared" si="204"/>
        <v>0</v>
      </c>
      <c r="PEU78" s="1209">
        <f t="shared" si="204"/>
        <v>0</v>
      </c>
      <c r="PEV78" s="1209">
        <f t="shared" si="204"/>
        <v>0</v>
      </c>
      <c r="PEW78" s="1209">
        <f t="shared" si="204"/>
        <v>0</v>
      </c>
      <c r="PEX78" s="1209">
        <f t="shared" si="204"/>
        <v>0</v>
      </c>
      <c r="PEY78" s="1209">
        <f t="shared" si="204"/>
        <v>0</v>
      </c>
      <c r="PEZ78" s="1209">
        <f t="shared" si="204"/>
        <v>0</v>
      </c>
      <c r="PFA78" s="1209">
        <f t="shared" si="204"/>
        <v>0</v>
      </c>
      <c r="PFB78" s="1209">
        <f t="shared" si="204"/>
        <v>0</v>
      </c>
      <c r="PFC78" s="1209">
        <f t="shared" si="204"/>
        <v>0</v>
      </c>
      <c r="PFD78" s="1209">
        <f t="shared" si="204"/>
        <v>0</v>
      </c>
      <c r="PFE78" s="1209">
        <f t="shared" si="204"/>
        <v>0</v>
      </c>
      <c r="PFF78" s="1209">
        <f t="shared" si="204"/>
        <v>0</v>
      </c>
      <c r="PFG78" s="1209">
        <f t="shared" si="204"/>
        <v>0</v>
      </c>
      <c r="PFH78" s="1209">
        <f t="shared" si="204"/>
        <v>0</v>
      </c>
      <c r="PFI78" s="1209">
        <f t="shared" si="204"/>
        <v>0</v>
      </c>
      <c r="PFJ78" s="1209">
        <f t="shared" si="204"/>
        <v>0</v>
      </c>
      <c r="PFK78" s="1209">
        <f t="shared" si="204"/>
        <v>0</v>
      </c>
      <c r="PFL78" s="1209">
        <f t="shared" si="204"/>
        <v>0</v>
      </c>
      <c r="PFM78" s="1209">
        <f t="shared" si="204"/>
        <v>0</v>
      </c>
      <c r="PFN78" s="1209">
        <f t="shared" si="204"/>
        <v>0</v>
      </c>
      <c r="PFO78" s="1209">
        <f t="shared" si="204"/>
        <v>0</v>
      </c>
      <c r="PFP78" s="1209">
        <f t="shared" si="204"/>
        <v>0</v>
      </c>
      <c r="PFQ78" s="1209">
        <f t="shared" si="204"/>
        <v>0</v>
      </c>
      <c r="PFR78" s="1209">
        <f t="shared" si="204"/>
        <v>0</v>
      </c>
      <c r="PFS78" s="1209">
        <f t="shared" si="204"/>
        <v>0</v>
      </c>
      <c r="PFT78" s="1209">
        <f t="shared" si="204"/>
        <v>0</v>
      </c>
      <c r="PFU78" s="1209">
        <f t="shared" si="204"/>
        <v>0</v>
      </c>
      <c r="PFV78" s="1209">
        <f t="shared" si="204"/>
        <v>0</v>
      </c>
      <c r="PFW78" s="1209">
        <f t="shared" si="204"/>
        <v>0</v>
      </c>
      <c r="PFX78" s="1209">
        <f t="shared" si="204"/>
        <v>0</v>
      </c>
      <c r="PFY78" s="1209">
        <f t="shared" si="204"/>
        <v>0</v>
      </c>
      <c r="PFZ78" s="1209">
        <f t="shared" si="204"/>
        <v>0</v>
      </c>
      <c r="PGA78" s="1209">
        <f t="shared" si="204"/>
        <v>0</v>
      </c>
      <c r="PGB78" s="1209">
        <f t="shared" si="204"/>
        <v>0</v>
      </c>
      <c r="PGC78" s="1209">
        <f t="shared" si="204"/>
        <v>0</v>
      </c>
      <c r="PGD78" s="1209">
        <f t="shared" si="204"/>
        <v>0</v>
      </c>
      <c r="PGE78" s="1209">
        <f t="shared" si="204"/>
        <v>0</v>
      </c>
      <c r="PGF78" s="1209">
        <f t="shared" si="204"/>
        <v>0</v>
      </c>
      <c r="PGG78" s="1209">
        <f t="shared" si="204"/>
        <v>0</v>
      </c>
      <c r="PGH78" s="1209">
        <f t="shared" si="204"/>
        <v>0</v>
      </c>
      <c r="PGI78" s="1209">
        <f t="shared" si="204"/>
        <v>0</v>
      </c>
      <c r="PGJ78" s="1209">
        <f t="shared" si="204"/>
        <v>0</v>
      </c>
      <c r="PGK78" s="1209">
        <f t="shared" si="204"/>
        <v>0</v>
      </c>
      <c r="PGL78" s="1209">
        <f t="shared" si="204"/>
        <v>0</v>
      </c>
      <c r="PGM78" s="1209">
        <f t="shared" si="204"/>
        <v>0</v>
      </c>
      <c r="PGN78" s="1209">
        <f t="shared" ref="PGN78:PIY78" si="205">SUM(PGN76:PGN77)</f>
        <v>0</v>
      </c>
      <c r="PGO78" s="1209">
        <f t="shared" si="205"/>
        <v>0</v>
      </c>
      <c r="PGP78" s="1209">
        <f t="shared" si="205"/>
        <v>0</v>
      </c>
      <c r="PGQ78" s="1209">
        <f t="shared" si="205"/>
        <v>0</v>
      </c>
      <c r="PGR78" s="1209">
        <f t="shared" si="205"/>
        <v>0</v>
      </c>
      <c r="PGS78" s="1209">
        <f t="shared" si="205"/>
        <v>0</v>
      </c>
      <c r="PGT78" s="1209">
        <f t="shared" si="205"/>
        <v>0</v>
      </c>
      <c r="PGU78" s="1209">
        <f t="shared" si="205"/>
        <v>0</v>
      </c>
      <c r="PGV78" s="1209">
        <f t="shared" si="205"/>
        <v>0</v>
      </c>
      <c r="PGW78" s="1209">
        <f t="shared" si="205"/>
        <v>0</v>
      </c>
      <c r="PGX78" s="1209">
        <f t="shared" si="205"/>
        <v>0</v>
      </c>
      <c r="PGY78" s="1209">
        <f t="shared" si="205"/>
        <v>0</v>
      </c>
      <c r="PGZ78" s="1209">
        <f t="shared" si="205"/>
        <v>0</v>
      </c>
      <c r="PHA78" s="1209">
        <f t="shared" si="205"/>
        <v>0</v>
      </c>
      <c r="PHB78" s="1209">
        <f t="shared" si="205"/>
        <v>0</v>
      </c>
      <c r="PHC78" s="1209">
        <f t="shared" si="205"/>
        <v>0</v>
      </c>
      <c r="PHD78" s="1209">
        <f t="shared" si="205"/>
        <v>0</v>
      </c>
      <c r="PHE78" s="1209">
        <f t="shared" si="205"/>
        <v>0</v>
      </c>
      <c r="PHF78" s="1209">
        <f t="shared" si="205"/>
        <v>0</v>
      </c>
      <c r="PHG78" s="1209">
        <f t="shared" si="205"/>
        <v>0</v>
      </c>
      <c r="PHH78" s="1209">
        <f t="shared" si="205"/>
        <v>0</v>
      </c>
      <c r="PHI78" s="1209">
        <f t="shared" si="205"/>
        <v>0</v>
      </c>
      <c r="PHJ78" s="1209">
        <f t="shared" si="205"/>
        <v>0</v>
      </c>
      <c r="PHK78" s="1209">
        <f t="shared" si="205"/>
        <v>0</v>
      </c>
      <c r="PHL78" s="1209">
        <f t="shared" si="205"/>
        <v>0</v>
      </c>
      <c r="PHM78" s="1209">
        <f t="shared" si="205"/>
        <v>0</v>
      </c>
      <c r="PHN78" s="1209">
        <f t="shared" si="205"/>
        <v>0</v>
      </c>
      <c r="PHO78" s="1209">
        <f t="shared" si="205"/>
        <v>0</v>
      </c>
      <c r="PHP78" s="1209">
        <f t="shared" si="205"/>
        <v>0</v>
      </c>
      <c r="PHQ78" s="1209">
        <f t="shared" si="205"/>
        <v>0</v>
      </c>
      <c r="PHR78" s="1209">
        <f t="shared" si="205"/>
        <v>0</v>
      </c>
      <c r="PHS78" s="1209">
        <f t="shared" si="205"/>
        <v>0</v>
      </c>
      <c r="PHT78" s="1209">
        <f t="shared" si="205"/>
        <v>0</v>
      </c>
      <c r="PHU78" s="1209">
        <f t="shared" si="205"/>
        <v>0</v>
      </c>
      <c r="PHV78" s="1209">
        <f t="shared" si="205"/>
        <v>0</v>
      </c>
      <c r="PHW78" s="1209">
        <f t="shared" si="205"/>
        <v>0</v>
      </c>
      <c r="PHX78" s="1209">
        <f t="shared" si="205"/>
        <v>0</v>
      </c>
      <c r="PHY78" s="1209">
        <f t="shared" si="205"/>
        <v>0</v>
      </c>
      <c r="PHZ78" s="1209">
        <f t="shared" si="205"/>
        <v>0</v>
      </c>
      <c r="PIA78" s="1209">
        <f t="shared" si="205"/>
        <v>0</v>
      </c>
      <c r="PIB78" s="1209">
        <f t="shared" si="205"/>
        <v>0</v>
      </c>
      <c r="PIC78" s="1209">
        <f t="shared" si="205"/>
        <v>0</v>
      </c>
      <c r="PID78" s="1209">
        <f t="shared" si="205"/>
        <v>0</v>
      </c>
      <c r="PIE78" s="1209">
        <f t="shared" si="205"/>
        <v>0</v>
      </c>
      <c r="PIF78" s="1209">
        <f t="shared" si="205"/>
        <v>0</v>
      </c>
      <c r="PIG78" s="1209">
        <f t="shared" si="205"/>
        <v>0</v>
      </c>
      <c r="PIH78" s="1209">
        <f t="shared" si="205"/>
        <v>0</v>
      </c>
      <c r="PII78" s="1209">
        <f t="shared" si="205"/>
        <v>0</v>
      </c>
      <c r="PIJ78" s="1209">
        <f t="shared" si="205"/>
        <v>0</v>
      </c>
      <c r="PIK78" s="1209">
        <f t="shared" si="205"/>
        <v>0</v>
      </c>
      <c r="PIL78" s="1209">
        <f t="shared" si="205"/>
        <v>0</v>
      </c>
      <c r="PIM78" s="1209">
        <f t="shared" si="205"/>
        <v>0</v>
      </c>
      <c r="PIN78" s="1209">
        <f t="shared" si="205"/>
        <v>0</v>
      </c>
      <c r="PIO78" s="1209">
        <f t="shared" si="205"/>
        <v>0</v>
      </c>
      <c r="PIP78" s="1209">
        <f t="shared" si="205"/>
        <v>0</v>
      </c>
      <c r="PIQ78" s="1209">
        <f t="shared" si="205"/>
        <v>0</v>
      </c>
      <c r="PIR78" s="1209">
        <f t="shared" si="205"/>
        <v>0</v>
      </c>
      <c r="PIS78" s="1209">
        <f t="shared" si="205"/>
        <v>0</v>
      </c>
      <c r="PIT78" s="1209">
        <f t="shared" si="205"/>
        <v>0</v>
      </c>
      <c r="PIU78" s="1209">
        <f t="shared" si="205"/>
        <v>0</v>
      </c>
      <c r="PIV78" s="1209">
        <f t="shared" si="205"/>
        <v>0</v>
      </c>
      <c r="PIW78" s="1209">
        <f t="shared" si="205"/>
        <v>0</v>
      </c>
      <c r="PIX78" s="1209">
        <f t="shared" si="205"/>
        <v>0</v>
      </c>
      <c r="PIY78" s="1209">
        <f t="shared" si="205"/>
        <v>0</v>
      </c>
      <c r="PIZ78" s="1209">
        <f t="shared" ref="PIZ78:PLK78" si="206">SUM(PIZ76:PIZ77)</f>
        <v>0</v>
      </c>
      <c r="PJA78" s="1209">
        <f t="shared" si="206"/>
        <v>0</v>
      </c>
      <c r="PJB78" s="1209">
        <f t="shared" si="206"/>
        <v>0</v>
      </c>
      <c r="PJC78" s="1209">
        <f t="shared" si="206"/>
        <v>0</v>
      </c>
      <c r="PJD78" s="1209">
        <f t="shared" si="206"/>
        <v>0</v>
      </c>
      <c r="PJE78" s="1209">
        <f t="shared" si="206"/>
        <v>0</v>
      </c>
      <c r="PJF78" s="1209">
        <f t="shared" si="206"/>
        <v>0</v>
      </c>
      <c r="PJG78" s="1209">
        <f t="shared" si="206"/>
        <v>0</v>
      </c>
      <c r="PJH78" s="1209">
        <f t="shared" si="206"/>
        <v>0</v>
      </c>
      <c r="PJI78" s="1209">
        <f t="shared" si="206"/>
        <v>0</v>
      </c>
      <c r="PJJ78" s="1209">
        <f t="shared" si="206"/>
        <v>0</v>
      </c>
      <c r="PJK78" s="1209">
        <f t="shared" si="206"/>
        <v>0</v>
      </c>
      <c r="PJL78" s="1209">
        <f t="shared" si="206"/>
        <v>0</v>
      </c>
      <c r="PJM78" s="1209">
        <f t="shared" si="206"/>
        <v>0</v>
      </c>
      <c r="PJN78" s="1209">
        <f t="shared" si="206"/>
        <v>0</v>
      </c>
      <c r="PJO78" s="1209">
        <f t="shared" si="206"/>
        <v>0</v>
      </c>
      <c r="PJP78" s="1209">
        <f t="shared" si="206"/>
        <v>0</v>
      </c>
      <c r="PJQ78" s="1209">
        <f t="shared" si="206"/>
        <v>0</v>
      </c>
      <c r="PJR78" s="1209">
        <f t="shared" si="206"/>
        <v>0</v>
      </c>
      <c r="PJS78" s="1209">
        <f t="shared" si="206"/>
        <v>0</v>
      </c>
      <c r="PJT78" s="1209">
        <f t="shared" si="206"/>
        <v>0</v>
      </c>
      <c r="PJU78" s="1209">
        <f t="shared" si="206"/>
        <v>0</v>
      </c>
      <c r="PJV78" s="1209">
        <f t="shared" si="206"/>
        <v>0</v>
      </c>
      <c r="PJW78" s="1209">
        <f t="shared" si="206"/>
        <v>0</v>
      </c>
      <c r="PJX78" s="1209">
        <f t="shared" si="206"/>
        <v>0</v>
      </c>
      <c r="PJY78" s="1209">
        <f t="shared" si="206"/>
        <v>0</v>
      </c>
      <c r="PJZ78" s="1209">
        <f t="shared" si="206"/>
        <v>0</v>
      </c>
      <c r="PKA78" s="1209">
        <f t="shared" si="206"/>
        <v>0</v>
      </c>
      <c r="PKB78" s="1209">
        <f t="shared" si="206"/>
        <v>0</v>
      </c>
      <c r="PKC78" s="1209">
        <f t="shared" si="206"/>
        <v>0</v>
      </c>
      <c r="PKD78" s="1209">
        <f t="shared" si="206"/>
        <v>0</v>
      </c>
      <c r="PKE78" s="1209">
        <f t="shared" si="206"/>
        <v>0</v>
      </c>
      <c r="PKF78" s="1209">
        <f t="shared" si="206"/>
        <v>0</v>
      </c>
      <c r="PKG78" s="1209">
        <f t="shared" si="206"/>
        <v>0</v>
      </c>
      <c r="PKH78" s="1209">
        <f t="shared" si="206"/>
        <v>0</v>
      </c>
      <c r="PKI78" s="1209">
        <f t="shared" si="206"/>
        <v>0</v>
      </c>
      <c r="PKJ78" s="1209">
        <f t="shared" si="206"/>
        <v>0</v>
      </c>
      <c r="PKK78" s="1209">
        <f t="shared" si="206"/>
        <v>0</v>
      </c>
      <c r="PKL78" s="1209">
        <f t="shared" si="206"/>
        <v>0</v>
      </c>
      <c r="PKM78" s="1209">
        <f t="shared" si="206"/>
        <v>0</v>
      </c>
      <c r="PKN78" s="1209">
        <f t="shared" si="206"/>
        <v>0</v>
      </c>
      <c r="PKO78" s="1209">
        <f t="shared" si="206"/>
        <v>0</v>
      </c>
      <c r="PKP78" s="1209">
        <f t="shared" si="206"/>
        <v>0</v>
      </c>
      <c r="PKQ78" s="1209">
        <f t="shared" si="206"/>
        <v>0</v>
      </c>
      <c r="PKR78" s="1209">
        <f t="shared" si="206"/>
        <v>0</v>
      </c>
      <c r="PKS78" s="1209">
        <f t="shared" si="206"/>
        <v>0</v>
      </c>
      <c r="PKT78" s="1209">
        <f t="shared" si="206"/>
        <v>0</v>
      </c>
      <c r="PKU78" s="1209">
        <f t="shared" si="206"/>
        <v>0</v>
      </c>
      <c r="PKV78" s="1209">
        <f t="shared" si="206"/>
        <v>0</v>
      </c>
      <c r="PKW78" s="1209">
        <f t="shared" si="206"/>
        <v>0</v>
      </c>
      <c r="PKX78" s="1209">
        <f t="shared" si="206"/>
        <v>0</v>
      </c>
      <c r="PKY78" s="1209">
        <f t="shared" si="206"/>
        <v>0</v>
      </c>
      <c r="PKZ78" s="1209">
        <f t="shared" si="206"/>
        <v>0</v>
      </c>
      <c r="PLA78" s="1209">
        <f t="shared" si="206"/>
        <v>0</v>
      </c>
      <c r="PLB78" s="1209">
        <f t="shared" si="206"/>
        <v>0</v>
      </c>
      <c r="PLC78" s="1209">
        <f t="shared" si="206"/>
        <v>0</v>
      </c>
      <c r="PLD78" s="1209">
        <f t="shared" si="206"/>
        <v>0</v>
      </c>
      <c r="PLE78" s="1209">
        <f t="shared" si="206"/>
        <v>0</v>
      </c>
      <c r="PLF78" s="1209">
        <f t="shared" si="206"/>
        <v>0</v>
      </c>
      <c r="PLG78" s="1209">
        <f t="shared" si="206"/>
        <v>0</v>
      </c>
      <c r="PLH78" s="1209">
        <f t="shared" si="206"/>
        <v>0</v>
      </c>
      <c r="PLI78" s="1209">
        <f t="shared" si="206"/>
        <v>0</v>
      </c>
      <c r="PLJ78" s="1209">
        <f t="shared" si="206"/>
        <v>0</v>
      </c>
      <c r="PLK78" s="1209">
        <f t="shared" si="206"/>
        <v>0</v>
      </c>
      <c r="PLL78" s="1209">
        <f t="shared" ref="PLL78:PNW78" si="207">SUM(PLL76:PLL77)</f>
        <v>0</v>
      </c>
      <c r="PLM78" s="1209">
        <f t="shared" si="207"/>
        <v>0</v>
      </c>
      <c r="PLN78" s="1209">
        <f t="shared" si="207"/>
        <v>0</v>
      </c>
      <c r="PLO78" s="1209">
        <f t="shared" si="207"/>
        <v>0</v>
      </c>
      <c r="PLP78" s="1209">
        <f t="shared" si="207"/>
        <v>0</v>
      </c>
      <c r="PLQ78" s="1209">
        <f t="shared" si="207"/>
        <v>0</v>
      </c>
      <c r="PLR78" s="1209">
        <f t="shared" si="207"/>
        <v>0</v>
      </c>
      <c r="PLS78" s="1209">
        <f t="shared" si="207"/>
        <v>0</v>
      </c>
      <c r="PLT78" s="1209">
        <f t="shared" si="207"/>
        <v>0</v>
      </c>
      <c r="PLU78" s="1209">
        <f t="shared" si="207"/>
        <v>0</v>
      </c>
      <c r="PLV78" s="1209">
        <f t="shared" si="207"/>
        <v>0</v>
      </c>
      <c r="PLW78" s="1209">
        <f t="shared" si="207"/>
        <v>0</v>
      </c>
      <c r="PLX78" s="1209">
        <f t="shared" si="207"/>
        <v>0</v>
      </c>
      <c r="PLY78" s="1209">
        <f t="shared" si="207"/>
        <v>0</v>
      </c>
      <c r="PLZ78" s="1209">
        <f t="shared" si="207"/>
        <v>0</v>
      </c>
      <c r="PMA78" s="1209">
        <f t="shared" si="207"/>
        <v>0</v>
      </c>
      <c r="PMB78" s="1209">
        <f t="shared" si="207"/>
        <v>0</v>
      </c>
      <c r="PMC78" s="1209">
        <f t="shared" si="207"/>
        <v>0</v>
      </c>
      <c r="PMD78" s="1209">
        <f t="shared" si="207"/>
        <v>0</v>
      </c>
      <c r="PME78" s="1209">
        <f t="shared" si="207"/>
        <v>0</v>
      </c>
      <c r="PMF78" s="1209">
        <f t="shared" si="207"/>
        <v>0</v>
      </c>
      <c r="PMG78" s="1209">
        <f t="shared" si="207"/>
        <v>0</v>
      </c>
      <c r="PMH78" s="1209">
        <f t="shared" si="207"/>
        <v>0</v>
      </c>
      <c r="PMI78" s="1209">
        <f t="shared" si="207"/>
        <v>0</v>
      </c>
      <c r="PMJ78" s="1209">
        <f t="shared" si="207"/>
        <v>0</v>
      </c>
      <c r="PMK78" s="1209">
        <f t="shared" si="207"/>
        <v>0</v>
      </c>
      <c r="PML78" s="1209">
        <f t="shared" si="207"/>
        <v>0</v>
      </c>
      <c r="PMM78" s="1209">
        <f t="shared" si="207"/>
        <v>0</v>
      </c>
      <c r="PMN78" s="1209">
        <f t="shared" si="207"/>
        <v>0</v>
      </c>
      <c r="PMO78" s="1209">
        <f t="shared" si="207"/>
        <v>0</v>
      </c>
      <c r="PMP78" s="1209">
        <f t="shared" si="207"/>
        <v>0</v>
      </c>
      <c r="PMQ78" s="1209">
        <f t="shared" si="207"/>
        <v>0</v>
      </c>
      <c r="PMR78" s="1209">
        <f t="shared" si="207"/>
        <v>0</v>
      </c>
      <c r="PMS78" s="1209">
        <f t="shared" si="207"/>
        <v>0</v>
      </c>
      <c r="PMT78" s="1209">
        <f t="shared" si="207"/>
        <v>0</v>
      </c>
      <c r="PMU78" s="1209">
        <f t="shared" si="207"/>
        <v>0</v>
      </c>
      <c r="PMV78" s="1209">
        <f t="shared" si="207"/>
        <v>0</v>
      </c>
      <c r="PMW78" s="1209">
        <f t="shared" si="207"/>
        <v>0</v>
      </c>
      <c r="PMX78" s="1209">
        <f t="shared" si="207"/>
        <v>0</v>
      </c>
      <c r="PMY78" s="1209">
        <f t="shared" si="207"/>
        <v>0</v>
      </c>
      <c r="PMZ78" s="1209">
        <f t="shared" si="207"/>
        <v>0</v>
      </c>
      <c r="PNA78" s="1209">
        <f t="shared" si="207"/>
        <v>0</v>
      </c>
      <c r="PNB78" s="1209">
        <f t="shared" si="207"/>
        <v>0</v>
      </c>
      <c r="PNC78" s="1209">
        <f t="shared" si="207"/>
        <v>0</v>
      </c>
      <c r="PND78" s="1209">
        <f t="shared" si="207"/>
        <v>0</v>
      </c>
      <c r="PNE78" s="1209">
        <f t="shared" si="207"/>
        <v>0</v>
      </c>
      <c r="PNF78" s="1209">
        <f t="shared" si="207"/>
        <v>0</v>
      </c>
      <c r="PNG78" s="1209">
        <f t="shared" si="207"/>
        <v>0</v>
      </c>
      <c r="PNH78" s="1209">
        <f t="shared" si="207"/>
        <v>0</v>
      </c>
      <c r="PNI78" s="1209">
        <f t="shared" si="207"/>
        <v>0</v>
      </c>
      <c r="PNJ78" s="1209">
        <f t="shared" si="207"/>
        <v>0</v>
      </c>
      <c r="PNK78" s="1209">
        <f t="shared" si="207"/>
        <v>0</v>
      </c>
      <c r="PNL78" s="1209">
        <f t="shared" si="207"/>
        <v>0</v>
      </c>
      <c r="PNM78" s="1209">
        <f t="shared" si="207"/>
        <v>0</v>
      </c>
      <c r="PNN78" s="1209">
        <f t="shared" si="207"/>
        <v>0</v>
      </c>
      <c r="PNO78" s="1209">
        <f t="shared" si="207"/>
        <v>0</v>
      </c>
      <c r="PNP78" s="1209">
        <f t="shared" si="207"/>
        <v>0</v>
      </c>
      <c r="PNQ78" s="1209">
        <f t="shared" si="207"/>
        <v>0</v>
      </c>
      <c r="PNR78" s="1209">
        <f t="shared" si="207"/>
        <v>0</v>
      </c>
      <c r="PNS78" s="1209">
        <f t="shared" si="207"/>
        <v>0</v>
      </c>
      <c r="PNT78" s="1209">
        <f t="shared" si="207"/>
        <v>0</v>
      </c>
      <c r="PNU78" s="1209">
        <f t="shared" si="207"/>
        <v>0</v>
      </c>
      <c r="PNV78" s="1209">
        <f t="shared" si="207"/>
        <v>0</v>
      </c>
      <c r="PNW78" s="1209">
        <f t="shared" si="207"/>
        <v>0</v>
      </c>
      <c r="PNX78" s="1209">
        <f t="shared" ref="PNX78:PQI78" si="208">SUM(PNX76:PNX77)</f>
        <v>0</v>
      </c>
      <c r="PNY78" s="1209">
        <f t="shared" si="208"/>
        <v>0</v>
      </c>
      <c r="PNZ78" s="1209">
        <f t="shared" si="208"/>
        <v>0</v>
      </c>
      <c r="POA78" s="1209">
        <f t="shared" si="208"/>
        <v>0</v>
      </c>
      <c r="POB78" s="1209">
        <f t="shared" si="208"/>
        <v>0</v>
      </c>
      <c r="POC78" s="1209">
        <f t="shared" si="208"/>
        <v>0</v>
      </c>
      <c r="POD78" s="1209">
        <f t="shared" si="208"/>
        <v>0</v>
      </c>
      <c r="POE78" s="1209">
        <f t="shared" si="208"/>
        <v>0</v>
      </c>
      <c r="POF78" s="1209">
        <f t="shared" si="208"/>
        <v>0</v>
      </c>
      <c r="POG78" s="1209">
        <f t="shared" si="208"/>
        <v>0</v>
      </c>
      <c r="POH78" s="1209">
        <f t="shared" si="208"/>
        <v>0</v>
      </c>
      <c r="POI78" s="1209">
        <f t="shared" si="208"/>
        <v>0</v>
      </c>
      <c r="POJ78" s="1209">
        <f t="shared" si="208"/>
        <v>0</v>
      </c>
      <c r="POK78" s="1209">
        <f t="shared" si="208"/>
        <v>0</v>
      </c>
      <c r="POL78" s="1209">
        <f t="shared" si="208"/>
        <v>0</v>
      </c>
      <c r="POM78" s="1209">
        <f t="shared" si="208"/>
        <v>0</v>
      </c>
      <c r="PON78" s="1209">
        <f t="shared" si="208"/>
        <v>0</v>
      </c>
      <c r="POO78" s="1209">
        <f t="shared" si="208"/>
        <v>0</v>
      </c>
      <c r="POP78" s="1209">
        <f t="shared" si="208"/>
        <v>0</v>
      </c>
      <c r="POQ78" s="1209">
        <f t="shared" si="208"/>
        <v>0</v>
      </c>
      <c r="POR78" s="1209">
        <f t="shared" si="208"/>
        <v>0</v>
      </c>
      <c r="POS78" s="1209">
        <f t="shared" si="208"/>
        <v>0</v>
      </c>
      <c r="POT78" s="1209">
        <f t="shared" si="208"/>
        <v>0</v>
      </c>
      <c r="POU78" s="1209">
        <f t="shared" si="208"/>
        <v>0</v>
      </c>
      <c r="POV78" s="1209">
        <f t="shared" si="208"/>
        <v>0</v>
      </c>
      <c r="POW78" s="1209">
        <f t="shared" si="208"/>
        <v>0</v>
      </c>
      <c r="POX78" s="1209">
        <f t="shared" si="208"/>
        <v>0</v>
      </c>
      <c r="POY78" s="1209">
        <f t="shared" si="208"/>
        <v>0</v>
      </c>
      <c r="POZ78" s="1209">
        <f t="shared" si="208"/>
        <v>0</v>
      </c>
      <c r="PPA78" s="1209">
        <f t="shared" si="208"/>
        <v>0</v>
      </c>
      <c r="PPB78" s="1209">
        <f t="shared" si="208"/>
        <v>0</v>
      </c>
      <c r="PPC78" s="1209">
        <f t="shared" si="208"/>
        <v>0</v>
      </c>
      <c r="PPD78" s="1209">
        <f t="shared" si="208"/>
        <v>0</v>
      </c>
      <c r="PPE78" s="1209">
        <f t="shared" si="208"/>
        <v>0</v>
      </c>
      <c r="PPF78" s="1209">
        <f t="shared" si="208"/>
        <v>0</v>
      </c>
      <c r="PPG78" s="1209">
        <f t="shared" si="208"/>
        <v>0</v>
      </c>
      <c r="PPH78" s="1209">
        <f t="shared" si="208"/>
        <v>0</v>
      </c>
      <c r="PPI78" s="1209">
        <f t="shared" si="208"/>
        <v>0</v>
      </c>
      <c r="PPJ78" s="1209">
        <f t="shared" si="208"/>
        <v>0</v>
      </c>
      <c r="PPK78" s="1209">
        <f t="shared" si="208"/>
        <v>0</v>
      </c>
      <c r="PPL78" s="1209">
        <f t="shared" si="208"/>
        <v>0</v>
      </c>
      <c r="PPM78" s="1209">
        <f t="shared" si="208"/>
        <v>0</v>
      </c>
      <c r="PPN78" s="1209">
        <f t="shared" si="208"/>
        <v>0</v>
      </c>
      <c r="PPO78" s="1209">
        <f t="shared" si="208"/>
        <v>0</v>
      </c>
      <c r="PPP78" s="1209">
        <f t="shared" si="208"/>
        <v>0</v>
      </c>
      <c r="PPQ78" s="1209">
        <f t="shared" si="208"/>
        <v>0</v>
      </c>
      <c r="PPR78" s="1209">
        <f t="shared" si="208"/>
        <v>0</v>
      </c>
      <c r="PPS78" s="1209">
        <f t="shared" si="208"/>
        <v>0</v>
      </c>
      <c r="PPT78" s="1209">
        <f t="shared" si="208"/>
        <v>0</v>
      </c>
      <c r="PPU78" s="1209">
        <f t="shared" si="208"/>
        <v>0</v>
      </c>
      <c r="PPV78" s="1209">
        <f t="shared" si="208"/>
        <v>0</v>
      </c>
      <c r="PPW78" s="1209">
        <f t="shared" si="208"/>
        <v>0</v>
      </c>
      <c r="PPX78" s="1209">
        <f t="shared" si="208"/>
        <v>0</v>
      </c>
      <c r="PPY78" s="1209">
        <f t="shared" si="208"/>
        <v>0</v>
      </c>
      <c r="PPZ78" s="1209">
        <f t="shared" si="208"/>
        <v>0</v>
      </c>
      <c r="PQA78" s="1209">
        <f t="shared" si="208"/>
        <v>0</v>
      </c>
      <c r="PQB78" s="1209">
        <f t="shared" si="208"/>
        <v>0</v>
      </c>
      <c r="PQC78" s="1209">
        <f t="shared" si="208"/>
        <v>0</v>
      </c>
      <c r="PQD78" s="1209">
        <f t="shared" si="208"/>
        <v>0</v>
      </c>
      <c r="PQE78" s="1209">
        <f t="shared" si="208"/>
        <v>0</v>
      </c>
      <c r="PQF78" s="1209">
        <f t="shared" si="208"/>
        <v>0</v>
      </c>
      <c r="PQG78" s="1209">
        <f t="shared" si="208"/>
        <v>0</v>
      </c>
      <c r="PQH78" s="1209">
        <f t="shared" si="208"/>
        <v>0</v>
      </c>
      <c r="PQI78" s="1209">
        <f t="shared" si="208"/>
        <v>0</v>
      </c>
      <c r="PQJ78" s="1209">
        <f t="shared" ref="PQJ78:PSU78" si="209">SUM(PQJ76:PQJ77)</f>
        <v>0</v>
      </c>
      <c r="PQK78" s="1209">
        <f t="shared" si="209"/>
        <v>0</v>
      </c>
      <c r="PQL78" s="1209">
        <f t="shared" si="209"/>
        <v>0</v>
      </c>
      <c r="PQM78" s="1209">
        <f t="shared" si="209"/>
        <v>0</v>
      </c>
      <c r="PQN78" s="1209">
        <f t="shared" si="209"/>
        <v>0</v>
      </c>
      <c r="PQO78" s="1209">
        <f t="shared" si="209"/>
        <v>0</v>
      </c>
      <c r="PQP78" s="1209">
        <f t="shared" si="209"/>
        <v>0</v>
      </c>
      <c r="PQQ78" s="1209">
        <f t="shared" si="209"/>
        <v>0</v>
      </c>
      <c r="PQR78" s="1209">
        <f t="shared" si="209"/>
        <v>0</v>
      </c>
      <c r="PQS78" s="1209">
        <f t="shared" si="209"/>
        <v>0</v>
      </c>
      <c r="PQT78" s="1209">
        <f t="shared" si="209"/>
        <v>0</v>
      </c>
      <c r="PQU78" s="1209">
        <f t="shared" si="209"/>
        <v>0</v>
      </c>
      <c r="PQV78" s="1209">
        <f t="shared" si="209"/>
        <v>0</v>
      </c>
      <c r="PQW78" s="1209">
        <f t="shared" si="209"/>
        <v>0</v>
      </c>
      <c r="PQX78" s="1209">
        <f t="shared" si="209"/>
        <v>0</v>
      </c>
      <c r="PQY78" s="1209">
        <f t="shared" si="209"/>
        <v>0</v>
      </c>
      <c r="PQZ78" s="1209">
        <f t="shared" si="209"/>
        <v>0</v>
      </c>
      <c r="PRA78" s="1209">
        <f t="shared" si="209"/>
        <v>0</v>
      </c>
      <c r="PRB78" s="1209">
        <f t="shared" si="209"/>
        <v>0</v>
      </c>
      <c r="PRC78" s="1209">
        <f t="shared" si="209"/>
        <v>0</v>
      </c>
      <c r="PRD78" s="1209">
        <f t="shared" si="209"/>
        <v>0</v>
      </c>
      <c r="PRE78" s="1209">
        <f t="shared" si="209"/>
        <v>0</v>
      </c>
      <c r="PRF78" s="1209">
        <f t="shared" si="209"/>
        <v>0</v>
      </c>
      <c r="PRG78" s="1209">
        <f t="shared" si="209"/>
        <v>0</v>
      </c>
      <c r="PRH78" s="1209">
        <f t="shared" si="209"/>
        <v>0</v>
      </c>
      <c r="PRI78" s="1209">
        <f t="shared" si="209"/>
        <v>0</v>
      </c>
      <c r="PRJ78" s="1209">
        <f t="shared" si="209"/>
        <v>0</v>
      </c>
      <c r="PRK78" s="1209">
        <f t="shared" si="209"/>
        <v>0</v>
      </c>
      <c r="PRL78" s="1209">
        <f t="shared" si="209"/>
        <v>0</v>
      </c>
      <c r="PRM78" s="1209">
        <f t="shared" si="209"/>
        <v>0</v>
      </c>
      <c r="PRN78" s="1209">
        <f t="shared" si="209"/>
        <v>0</v>
      </c>
      <c r="PRO78" s="1209">
        <f t="shared" si="209"/>
        <v>0</v>
      </c>
      <c r="PRP78" s="1209">
        <f t="shared" si="209"/>
        <v>0</v>
      </c>
      <c r="PRQ78" s="1209">
        <f t="shared" si="209"/>
        <v>0</v>
      </c>
      <c r="PRR78" s="1209">
        <f t="shared" si="209"/>
        <v>0</v>
      </c>
      <c r="PRS78" s="1209">
        <f t="shared" si="209"/>
        <v>0</v>
      </c>
      <c r="PRT78" s="1209">
        <f t="shared" si="209"/>
        <v>0</v>
      </c>
      <c r="PRU78" s="1209">
        <f t="shared" si="209"/>
        <v>0</v>
      </c>
      <c r="PRV78" s="1209">
        <f t="shared" si="209"/>
        <v>0</v>
      </c>
      <c r="PRW78" s="1209">
        <f t="shared" si="209"/>
        <v>0</v>
      </c>
      <c r="PRX78" s="1209">
        <f t="shared" si="209"/>
        <v>0</v>
      </c>
      <c r="PRY78" s="1209">
        <f t="shared" si="209"/>
        <v>0</v>
      </c>
      <c r="PRZ78" s="1209">
        <f t="shared" si="209"/>
        <v>0</v>
      </c>
      <c r="PSA78" s="1209">
        <f t="shared" si="209"/>
        <v>0</v>
      </c>
      <c r="PSB78" s="1209">
        <f t="shared" si="209"/>
        <v>0</v>
      </c>
      <c r="PSC78" s="1209">
        <f t="shared" si="209"/>
        <v>0</v>
      </c>
      <c r="PSD78" s="1209">
        <f t="shared" si="209"/>
        <v>0</v>
      </c>
      <c r="PSE78" s="1209">
        <f t="shared" si="209"/>
        <v>0</v>
      </c>
      <c r="PSF78" s="1209">
        <f t="shared" si="209"/>
        <v>0</v>
      </c>
      <c r="PSG78" s="1209">
        <f t="shared" si="209"/>
        <v>0</v>
      </c>
      <c r="PSH78" s="1209">
        <f t="shared" si="209"/>
        <v>0</v>
      </c>
      <c r="PSI78" s="1209">
        <f t="shared" si="209"/>
        <v>0</v>
      </c>
      <c r="PSJ78" s="1209">
        <f t="shared" si="209"/>
        <v>0</v>
      </c>
      <c r="PSK78" s="1209">
        <f t="shared" si="209"/>
        <v>0</v>
      </c>
      <c r="PSL78" s="1209">
        <f t="shared" si="209"/>
        <v>0</v>
      </c>
      <c r="PSM78" s="1209">
        <f t="shared" si="209"/>
        <v>0</v>
      </c>
      <c r="PSN78" s="1209">
        <f t="shared" si="209"/>
        <v>0</v>
      </c>
      <c r="PSO78" s="1209">
        <f t="shared" si="209"/>
        <v>0</v>
      </c>
      <c r="PSP78" s="1209">
        <f t="shared" si="209"/>
        <v>0</v>
      </c>
      <c r="PSQ78" s="1209">
        <f t="shared" si="209"/>
        <v>0</v>
      </c>
      <c r="PSR78" s="1209">
        <f t="shared" si="209"/>
        <v>0</v>
      </c>
      <c r="PSS78" s="1209">
        <f t="shared" si="209"/>
        <v>0</v>
      </c>
      <c r="PST78" s="1209">
        <f t="shared" si="209"/>
        <v>0</v>
      </c>
      <c r="PSU78" s="1209">
        <f t="shared" si="209"/>
        <v>0</v>
      </c>
      <c r="PSV78" s="1209">
        <f t="shared" ref="PSV78:PVG78" si="210">SUM(PSV76:PSV77)</f>
        <v>0</v>
      </c>
      <c r="PSW78" s="1209">
        <f t="shared" si="210"/>
        <v>0</v>
      </c>
      <c r="PSX78" s="1209">
        <f t="shared" si="210"/>
        <v>0</v>
      </c>
      <c r="PSY78" s="1209">
        <f t="shared" si="210"/>
        <v>0</v>
      </c>
      <c r="PSZ78" s="1209">
        <f t="shared" si="210"/>
        <v>0</v>
      </c>
      <c r="PTA78" s="1209">
        <f t="shared" si="210"/>
        <v>0</v>
      </c>
      <c r="PTB78" s="1209">
        <f t="shared" si="210"/>
        <v>0</v>
      </c>
      <c r="PTC78" s="1209">
        <f t="shared" si="210"/>
        <v>0</v>
      </c>
      <c r="PTD78" s="1209">
        <f t="shared" si="210"/>
        <v>0</v>
      </c>
      <c r="PTE78" s="1209">
        <f t="shared" si="210"/>
        <v>0</v>
      </c>
      <c r="PTF78" s="1209">
        <f t="shared" si="210"/>
        <v>0</v>
      </c>
      <c r="PTG78" s="1209">
        <f t="shared" si="210"/>
        <v>0</v>
      </c>
      <c r="PTH78" s="1209">
        <f t="shared" si="210"/>
        <v>0</v>
      </c>
      <c r="PTI78" s="1209">
        <f t="shared" si="210"/>
        <v>0</v>
      </c>
      <c r="PTJ78" s="1209">
        <f t="shared" si="210"/>
        <v>0</v>
      </c>
      <c r="PTK78" s="1209">
        <f t="shared" si="210"/>
        <v>0</v>
      </c>
      <c r="PTL78" s="1209">
        <f t="shared" si="210"/>
        <v>0</v>
      </c>
      <c r="PTM78" s="1209">
        <f t="shared" si="210"/>
        <v>0</v>
      </c>
      <c r="PTN78" s="1209">
        <f t="shared" si="210"/>
        <v>0</v>
      </c>
      <c r="PTO78" s="1209">
        <f t="shared" si="210"/>
        <v>0</v>
      </c>
      <c r="PTP78" s="1209">
        <f t="shared" si="210"/>
        <v>0</v>
      </c>
      <c r="PTQ78" s="1209">
        <f t="shared" si="210"/>
        <v>0</v>
      </c>
      <c r="PTR78" s="1209">
        <f t="shared" si="210"/>
        <v>0</v>
      </c>
      <c r="PTS78" s="1209">
        <f t="shared" si="210"/>
        <v>0</v>
      </c>
      <c r="PTT78" s="1209">
        <f t="shared" si="210"/>
        <v>0</v>
      </c>
      <c r="PTU78" s="1209">
        <f t="shared" si="210"/>
        <v>0</v>
      </c>
      <c r="PTV78" s="1209">
        <f t="shared" si="210"/>
        <v>0</v>
      </c>
      <c r="PTW78" s="1209">
        <f t="shared" si="210"/>
        <v>0</v>
      </c>
      <c r="PTX78" s="1209">
        <f t="shared" si="210"/>
        <v>0</v>
      </c>
      <c r="PTY78" s="1209">
        <f t="shared" si="210"/>
        <v>0</v>
      </c>
      <c r="PTZ78" s="1209">
        <f t="shared" si="210"/>
        <v>0</v>
      </c>
      <c r="PUA78" s="1209">
        <f t="shared" si="210"/>
        <v>0</v>
      </c>
      <c r="PUB78" s="1209">
        <f t="shared" si="210"/>
        <v>0</v>
      </c>
      <c r="PUC78" s="1209">
        <f t="shared" si="210"/>
        <v>0</v>
      </c>
      <c r="PUD78" s="1209">
        <f t="shared" si="210"/>
        <v>0</v>
      </c>
      <c r="PUE78" s="1209">
        <f t="shared" si="210"/>
        <v>0</v>
      </c>
      <c r="PUF78" s="1209">
        <f t="shared" si="210"/>
        <v>0</v>
      </c>
      <c r="PUG78" s="1209">
        <f t="shared" si="210"/>
        <v>0</v>
      </c>
      <c r="PUH78" s="1209">
        <f t="shared" si="210"/>
        <v>0</v>
      </c>
      <c r="PUI78" s="1209">
        <f t="shared" si="210"/>
        <v>0</v>
      </c>
      <c r="PUJ78" s="1209">
        <f t="shared" si="210"/>
        <v>0</v>
      </c>
      <c r="PUK78" s="1209">
        <f t="shared" si="210"/>
        <v>0</v>
      </c>
      <c r="PUL78" s="1209">
        <f t="shared" si="210"/>
        <v>0</v>
      </c>
      <c r="PUM78" s="1209">
        <f t="shared" si="210"/>
        <v>0</v>
      </c>
      <c r="PUN78" s="1209">
        <f t="shared" si="210"/>
        <v>0</v>
      </c>
      <c r="PUO78" s="1209">
        <f t="shared" si="210"/>
        <v>0</v>
      </c>
      <c r="PUP78" s="1209">
        <f t="shared" si="210"/>
        <v>0</v>
      </c>
      <c r="PUQ78" s="1209">
        <f t="shared" si="210"/>
        <v>0</v>
      </c>
      <c r="PUR78" s="1209">
        <f t="shared" si="210"/>
        <v>0</v>
      </c>
      <c r="PUS78" s="1209">
        <f t="shared" si="210"/>
        <v>0</v>
      </c>
      <c r="PUT78" s="1209">
        <f t="shared" si="210"/>
        <v>0</v>
      </c>
      <c r="PUU78" s="1209">
        <f t="shared" si="210"/>
        <v>0</v>
      </c>
      <c r="PUV78" s="1209">
        <f t="shared" si="210"/>
        <v>0</v>
      </c>
      <c r="PUW78" s="1209">
        <f t="shared" si="210"/>
        <v>0</v>
      </c>
      <c r="PUX78" s="1209">
        <f t="shared" si="210"/>
        <v>0</v>
      </c>
      <c r="PUY78" s="1209">
        <f t="shared" si="210"/>
        <v>0</v>
      </c>
      <c r="PUZ78" s="1209">
        <f t="shared" si="210"/>
        <v>0</v>
      </c>
      <c r="PVA78" s="1209">
        <f t="shared" si="210"/>
        <v>0</v>
      </c>
      <c r="PVB78" s="1209">
        <f t="shared" si="210"/>
        <v>0</v>
      </c>
      <c r="PVC78" s="1209">
        <f t="shared" si="210"/>
        <v>0</v>
      </c>
      <c r="PVD78" s="1209">
        <f t="shared" si="210"/>
        <v>0</v>
      </c>
      <c r="PVE78" s="1209">
        <f t="shared" si="210"/>
        <v>0</v>
      </c>
      <c r="PVF78" s="1209">
        <f t="shared" si="210"/>
        <v>0</v>
      </c>
      <c r="PVG78" s="1209">
        <f t="shared" si="210"/>
        <v>0</v>
      </c>
      <c r="PVH78" s="1209">
        <f t="shared" ref="PVH78:PXS78" si="211">SUM(PVH76:PVH77)</f>
        <v>0</v>
      </c>
      <c r="PVI78" s="1209">
        <f t="shared" si="211"/>
        <v>0</v>
      </c>
      <c r="PVJ78" s="1209">
        <f t="shared" si="211"/>
        <v>0</v>
      </c>
      <c r="PVK78" s="1209">
        <f t="shared" si="211"/>
        <v>0</v>
      </c>
      <c r="PVL78" s="1209">
        <f t="shared" si="211"/>
        <v>0</v>
      </c>
      <c r="PVM78" s="1209">
        <f t="shared" si="211"/>
        <v>0</v>
      </c>
      <c r="PVN78" s="1209">
        <f t="shared" si="211"/>
        <v>0</v>
      </c>
      <c r="PVO78" s="1209">
        <f t="shared" si="211"/>
        <v>0</v>
      </c>
      <c r="PVP78" s="1209">
        <f t="shared" si="211"/>
        <v>0</v>
      </c>
      <c r="PVQ78" s="1209">
        <f t="shared" si="211"/>
        <v>0</v>
      </c>
      <c r="PVR78" s="1209">
        <f t="shared" si="211"/>
        <v>0</v>
      </c>
      <c r="PVS78" s="1209">
        <f t="shared" si="211"/>
        <v>0</v>
      </c>
      <c r="PVT78" s="1209">
        <f t="shared" si="211"/>
        <v>0</v>
      </c>
      <c r="PVU78" s="1209">
        <f t="shared" si="211"/>
        <v>0</v>
      </c>
      <c r="PVV78" s="1209">
        <f t="shared" si="211"/>
        <v>0</v>
      </c>
      <c r="PVW78" s="1209">
        <f t="shared" si="211"/>
        <v>0</v>
      </c>
      <c r="PVX78" s="1209">
        <f t="shared" si="211"/>
        <v>0</v>
      </c>
      <c r="PVY78" s="1209">
        <f t="shared" si="211"/>
        <v>0</v>
      </c>
      <c r="PVZ78" s="1209">
        <f t="shared" si="211"/>
        <v>0</v>
      </c>
      <c r="PWA78" s="1209">
        <f t="shared" si="211"/>
        <v>0</v>
      </c>
      <c r="PWB78" s="1209">
        <f t="shared" si="211"/>
        <v>0</v>
      </c>
      <c r="PWC78" s="1209">
        <f t="shared" si="211"/>
        <v>0</v>
      </c>
      <c r="PWD78" s="1209">
        <f t="shared" si="211"/>
        <v>0</v>
      </c>
      <c r="PWE78" s="1209">
        <f t="shared" si="211"/>
        <v>0</v>
      </c>
      <c r="PWF78" s="1209">
        <f t="shared" si="211"/>
        <v>0</v>
      </c>
      <c r="PWG78" s="1209">
        <f t="shared" si="211"/>
        <v>0</v>
      </c>
      <c r="PWH78" s="1209">
        <f t="shared" si="211"/>
        <v>0</v>
      </c>
      <c r="PWI78" s="1209">
        <f t="shared" si="211"/>
        <v>0</v>
      </c>
      <c r="PWJ78" s="1209">
        <f t="shared" si="211"/>
        <v>0</v>
      </c>
      <c r="PWK78" s="1209">
        <f t="shared" si="211"/>
        <v>0</v>
      </c>
      <c r="PWL78" s="1209">
        <f t="shared" si="211"/>
        <v>0</v>
      </c>
      <c r="PWM78" s="1209">
        <f t="shared" si="211"/>
        <v>0</v>
      </c>
      <c r="PWN78" s="1209">
        <f t="shared" si="211"/>
        <v>0</v>
      </c>
      <c r="PWO78" s="1209">
        <f t="shared" si="211"/>
        <v>0</v>
      </c>
      <c r="PWP78" s="1209">
        <f t="shared" si="211"/>
        <v>0</v>
      </c>
      <c r="PWQ78" s="1209">
        <f t="shared" si="211"/>
        <v>0</v>
      </c>
      <c r="PWR78" s="1209">
        <f t="shared" si="211"/>
        <v>0</v>
      </c>
      <c r="PWS78" s="1209">
        <f t="shared" si="211"/>
        <v>0</v>
      </c>
      <c r="PWT78" s="1209">
        <f t="shared" si="211"/>
        <v>0</v>
      </c>
      <c r="PWU78" s="1209">
        <f t="shared" si="211"/>
        <v>0</v>
      </c>
      <c r="PWV78" s="1209">
        <f t="shared" si="211"/>
        <v>0</v>
      </c>
      <c r="PWW78" s="1209">
        <f t="shared" si="211"/>
        <v>0</v>
      </c>
      <c r="PWX78" s="1209">
        <f t="shared" si="211"/>
        <v>0</v>
      </c>
      <c r="PWY78" s="1209">
        <f t="shared" si="211"/>
        <v>0</v>
      </c>
      <c r="PWZ78" s="1209">
        <f t="shared" si="211"/>
        <v>0</v>
      </c>
      <c r="PXA78" s="1209">
        <f t="shared" si="211"/>
        <v>0</v>
      </c>
      <c r="PXB78" s="1209">
        <f t="shared" si="211"/>
        <v>0</v>
      </c>
      <c r="PXC78" s="1209">
        <f t="shared" si="211"/>
        <v>0</v>
      </c>
      <c r="PXD78" s="1209">
        <f t="shared" si="211"/>
        <v>0</v>
      </c>
      <c r="PXE78" s="1209">
        <f t="shared" si="211"/>
        <v>0</v>
      </c>
      <c r="PXF78" s="1209">
        <f t="shared" si="211"/>
        <v>0</v>
      </c>
      <c r="PXG78" s="1209">
        <f t="shared" si="211"/>
        <v>0</v>
      </c>
      <c r="PXH78" s="1209">
        <f t="shared" si="211"/>
        <v>0</v>
      </c>
      <c r="PXI78" s="1209">
        <f t="shared" si="211"/>
        <v>0</v>
      </c>
      <c r="PXJ78" s="1209">
        <f t="shared" si="211"/>
        <v>0</v>
      </c>
      <c r="PXK78" s="1209">
        <f t="shared" si="211"/>
        <v>0</v>
      </c>
      <c r="PXL78" s="1209">
        <f t="shared" si="211"/>
        <v>0</v>
      </c>
      <c r="PXM78" s="1209">
        <f t="shared" si="211"/>
        <v>0</v>
      </c>
      <c r="PXN78" s="1209">
        <f t="shared" si="211"/>
        <v>0</v>
      </c>
      <c r="PXO78" s="1209">
        <f t="shared" si="211"/>
        <v>0</v>
      </c>
      <c r="PXP78" s="1209">
        <f t="shared" si="211"/>
        <v>0</v>
      </c>
      <c r="PXQ78" s="1209">
        <f t="shared" si="211"/>
        <v>0</v>
      </c>
      <c r="PXR78" s="1209">
        <f t="shared" si="211"/>
        <v>0</v>
      </c>
      <c r="PXS78" s="1209">
        <f t="shared" si="211"/>
        <v>0</v>
      </c>
      <c r="PXT78" s="1209">
        <f t="shared" ref="PXT78:QAE78" si="212">SUM(PXT76:PXT77)</f>
        <v>0</v>
      </c>
      <c r="PXU78" s="1209">
        <f t="shared" si="212"/>
        <v>0</v>
      </c>
      <c r="PXV78" s="1209">
        <f t="shared" si="212"/>
        <v>0</v>
      </c>
      <c r="PXW78" s="1209">
        <f t="shared" si="212"/>
        <v>0</v>
      </c>
      <c r="PXX78" s="1209">
        <f t="shared" si="212"/>
        <v>0</v>
      </c>
      <c r="PXY78" s="1209">
        <f t="shared" si="212"/>
        <v>0</v>
      </c>
      <c r="PXZ78" s="1209">
        <f t="shared" si="212"/>
        <v>0</v>
      </c>
      <c r="PYA78" s="1209">
        <f t="shared" si="212"/>
        <v>0</v>
      </c>
      <c r="PYB78" s="1209">
        <f t="shared" si="212"/>
        <v>0</v>
      </c>
      <c r="PYC78" s="1209">
        <f t="shared" si="212"/>
        <v>0</v>
      </c>
      <c r="PYD78" s="1209">
        <f t="shared" si="212"/>
        <v>0</v>
      </c>
      <c r="PYE78" s="1209">
        <f t="shared" si="212"/>
        <v>0</v>
      </c>
      <c r="PYF78" s="1209">
        <f t="shared" si="212"/>
        <v>0</v>
      </c>
      <c r="PYG78" s="1209">
        <f t="shared" si="212"/>
        <v>0</v>
      </c>
      <c r="PYH78" s="1209">
        <f t="shared" si="212"/>
        <v>0</v>
      </c>
      <c r="PYI78" s="1209">
        <f t="shared" si="212"/>
        <v>0</v>
      </c>
      <c r="PYJ78" s="1209">
        <f t="shared" si="212"/>
        <v>0</v>
      </c>
      <c r="PYK78" s="1209">
        <f t="shared" si="212"/>
        <v>0</v>
      </c>
      <c r="PYL78" s="1209">
        <f t="shared" si="212"/>
        <v>0</v>
      </c>
      <c r="PYM78" s="1209">
        <f t="shared" si="212"/>
        <v>0</v>
      </c>
      <c r="PYN78" s="1209">
        <f t="shared" si="212"/>
        <v>0</v>
      </c>
      <c r="PYO78" s="1209">
        <f t="shared" si="212"/>
        <v>0</v>
      </c>
      <c r="PYP78" s="1209">
        <f t="shared" si="212"/>
        <v>0</v>
      </c>
      <c r="PYQ78" s="1209">
        <f t="shared" si="212"/>
        <v>0</v>
      </c>
      <c r="PYR78" s="1209">
        <f t="shared" si="212"/>
        <v>0</v>
      </c>
      <c r="PYS78" s="1209">
        <f t="shared" si="212"/>
        <v>0</v>
      </c>
      <c r="PYT78" s="1209">
        <f t="shared" si="212"/>
        <v>0</v>
      </c>
      <c r="PYU78" s="1209">
        <f t="shared" si="212"/>
        <v>0</v>
      </c>
      <c r="PYV78" s="1209">
        <f t="shared" si="212"/>
        <v>0</v>
      </c>
      <c r="PYW78" s="1209">
        <f t="shared" si="212"/>
        <v>0</v>
      </c>
      <c r="PYX78" s="1209">
        <f t="shared" si="212"/>
        <v>0</v>
      </c>
      <c r="PYY78" s="1209">
        <f t="shared" si="212"/>
        <v>0</v>
      </c>
      <c r="PYZ78" s="1209">
        <f t="shared" si="212"/>
        <v>0</v>
      </c>
      <c r="PZA78" s="1209">
        <f t="shared" si="212"/>
        <v>0</v>
      </c>
      <c r="PZB78" s="1209">
        <f t="shared" si="212"/>
        <v>0</v>
      </c>
      <c r="PZC78" s="1209">
        <f t="shared" si="212"/>
        <v>0</v>
      </c>
      <c r="PZD78" s="1209">
        <f t="shared" si="212"/>
        <v>0</v>
      </c>
      <c r="PZE78" s="1209">
        <f t="shared" si="212"/>
        <v>0</v>
      </c>
      <c r="PZF78" s="1209">
        <f t="shared" si="212"/>
        <v>0</v>
      </c>
      <c r="PZG78" s="1209">
        <f t="shared" si="212"/>
        <v>0</v>
      </c>
      <c r="PZH78" s="1209">
        <f t="shared" si="212"/>
        <v>0</v>
      </c>
      <c r="PZI78" s="1209">
        <f t="shared" si="212"/>
        <v>0</v>
      </c>
      <c r="PZJ78" s="1209">
        <f t="shared" si="212"/>
        <v>0</v>
      </c>
      <c r="PZK78" s="1209">
        <f t="shared" si="212"/>
        <v>0</v>
      </c>
      <c r="PZL78" s="1209">
        <f t="shared" si="212"/>
        <v>0</v>
      </c>
      <c r="PZM78" s="1209">
        <f t="shared" si="212"/>
        <v>0</v>
      </c>
      <c r="PZN78" s="1209">
        <f t="shared" si="212"/>
        <v>0</v>
      </c>
      <c r="PZO78" s="1209">
        <f t="shared" si="212"/>
        <v>0</v>
      </c>
      <c r="PZP78" s="1209">
        <f t="shared" si="212"/>
        <v>0</v>
      </c>
      <c r="PZQ78" s="1209">
        <f t="shared" si="212"/>
        <v>0</v>
      </c>
      <c r="PZR78" s="1209">
        <f t="shared" si="212"/>
        <v>0</v>
      </c>
      <c r="PZS78" s="1209">
        <f t="shared" si="212"/>
        <v>0</v>
      </c>
      <c r="PZT78" s="1209">
        <f t="shared" si="212"/>
        <v>0</v>
      </c>
      <c r="PZU78" s="1209">
        <f t="shared" si="212"/>
        <v>0</v>
      </c>
      <c r="PZV78" s="1209">
        <f t="shared" si="212"/>
        <v>0</v>
      </c>
      <c r="PZW78" s="1209">
        <f t="shared" si="212"/>
        <v>0</v>
      </c>
      <c r="PZX78" s="1209">
        <f t="shared" si="212"/>
        <v>0</v>
      </c>
      <c r="PZY78" s="1209">
        <f t="shared" si="212"/>
        <v>0</v>
      </c>
      <c r="PZZ78" s="1209">
        <f t="shared" si="212"/>
        <v>0</v>
      </c>
      <c r="QAA78" s="1209">
        <f t="shared" si="212"/>
        <v>0</v>
      </c>
      <c r="QAB78" s="1209">
        <f t="shared" si="212"/>
        <v>0</v>
      </c>
      <c r="QAC78" s="1209">
        <f t="shared" si="212"/>
        <v>0</v>
      </c>
      <c r="QAD78" s="1209">
        <f t="shared" si="212"/>
        <v>0</v>
      </c>
      <c r="QAE78" s="1209">
        <f t="shared" si="212"/>
        <v>0</v>
      </c>
      <c r="QAF78" s="1209">
        <f t="shared" ref="QAF78:QCQ78" si="213">SUM(QAF76:QAF77)</f>
        <v>0</v>
      </c>
      <c r="QAG78" s="1209">
        <f t="shared" si="213"/>
        <v>0</v>
      </c>
      <c r="QAH78" s="1209">
        <f t="shared" si="213"/>
        <v>0</v>
      </c>
      <c r="QAI78" s="1209">
        <f t="shared" si="213"/>
        <v>0</v>
      </c>
      <c r="QAJ78" s="1209">
        <f t="shared" si="213"/>
        <v>0</v>
      </c>
      <c r="QAK78" s="1209">
        <f t="shared" si="213"/>
        <v>0</v>
      </c>
      <c r="QAL78" s="1209">
        <f t="shared" si="213"/>
        <v>0</v>
      </c>
      <c r="QAM78" s="1209">
        <f t="shared" si="213"/>
        <v>0</v>
      </c>
      <c r="QAN78" s="1209">
        <f t="shared" si="213"/>
        <v>0</v>
      </c>
      <c r="QAO78" s="1209">
        <f t="shared" si="213"/>
        <v>0</v>
      </c>
      <c r="QAP78" s="1209">
        <f t="shared" si="213"/>
        <v>0</v>
      </c>
      <c r="QAQ78" s="1209">
        <f t="shared" si="213"/>
        <v>0</v>
      </c>
      <c r="QAR78" s="1209">
        <f t="shared" si="213"/>
        <v>0</v>
      </c>
      <c r="QAS78" s="1209">
        <f t="shared" si="213"/>
        <v>0</v>
      </c>
      <c r="QAT78" s="1209">
        <f t="shared" si="213"/>
        <v>0</v>
      </c>
      <c r="QAU78" s="1209">
        <f t="shared" si="213"/>
        <v>0</v>
      </c>
      <c r="QAV78" s="1209">
        <f t="shared" si="213"/>
        <v>0</v>
      </c>
      <c r="QAW78" s="1209">
        <f t="shared" si="213"/>
        <v>0</v>
      </c>
      <c r="QAX78" s="1209">
        <f t="shared" si="213"/>
        <v>0</v>
      </c>
      <c r="QAY78" s="1209">
        <f t="shared" si="213"/>
        <v>0</v>
      </c>
      <c r="QAZ78" s="1209">
        <f t="shared" si="213"/>
        <v>0</v>
      </c>
      <c r="QBA78" s="1209">
        <f t="shared" si="213"/>
        <v>0</v>
      </c>
      <c r="QBB78" s="1209">
        <f t="shared" si="213"/>
        <v>0</v>
      </c>
      <c r="QBC78" s="1209">
        <f t="shared" si="213"/>
        <v>0</v>
      </c>
      <c r="QBD78" s="1209">
        <f t="shared" si="213"/>
        <v>0</v>
      </c>
      <c r="QBE78" s="1209">
        <f t="shared" si="213"/>
        <v>0</v>
      </c>
      <c r="QBF78" s="1209">
        <f t="shared" si="213"/>
        <v>0</v>
      </c>
      <c r="QBG78" s="1209">
        <f t="shared" si="213"/>
        <v>0</v>
      </c>
      <c r="QBH78" s="1209">
        <f t="shared" si="213"/>
        <v>0</v>
      </c>
      <c r="QBI78" s="1209">
        <f t="shared" si="213"/>
        <v>0</v>
      </c>
      <c r="QBJ78" s="1209">
        <f t="shared" si="213"/>
        <v>0</v>
      </c>
      <c r="QBK78" s="1209">
        <f t="shared" si="213"/>
        <v>0</v>
      </c>
      <c r="QBL78" s="1209">
        <f t="shared" si="213"/>
        <v>0</v>
      </c>
      <c r="QBM78" s="1209">
        <f t="shared" si="213"/>
        <v>0</v>
      </c>
      <c r="QBN78" s="1209">
        <f t="shared" si="213"/>
        <v>0</v>
      </c>
      <c r="QBO78" s="1209">
        <f t="shared" si="213"/>
        <v>0</v>
      </c>
      <c r="QBP78" s="1209">
        <f t="shared" si="213"/>
        <v>0</v>
      </c>
      <c r="QBQ78" s="1209">
        <f t="shared" si="213"/>
        <v>0</v>
      </c>
      <c r="QBR78" s="1209">
        <f t="shared" si="213"/>
        <v>0</v>
      </c>
      <c r="QBS78" s="1209">
        <f t="shared" si="213"/>
        <v>0</v>
      </c>
      <c r="QBT78" s="1209">
        <f t="shared" si="213"/>
        <v>0</v>
      </c>
      <c r="QBU78" s="1209">
        <f t="shared" si="213"/>
        <v>0</v>
      </c>
      <c r="QBV78" s="1209">
        <f t="shared" si="213"/>
        <v>0</v>
      </c>
      <c r="QBW78" s="1209">
        <f t="shared" si="213"/>
        <v>0</v>
      </c>
      <c r="QBX78" s="1209">
        <f t="shared" si="213"/>
        <v>0</v>
      </c>
      <c r="QBY78" s="1209">
        <f t="shared" si="213"/>
        <v>0</v>
      </c>
      <c r="QBZ78" s="1209">
        <f t="shared" si="213"/>
        <v>0</v>
      </c>
      <c r="QCA78" s="1209">
        <f t="shared" si="213"/>
        <v>0</v>
      </c>
      <c r="QCB78" s="1209">
        <f t="shared" si="213"/>
        <v>0</v>
      </c>
      <c r="QCC78" s="1209">
        <f t="shared" si="213"/>
        <v>0</v>
      </c>
      <c r="QCD78" s="1209">
        <f t="shared" si="213"/>
        <v>0</v>
      </c>
      <c r="QCE78" s="1209">
        <f t="shared" si="213"/>
        <v>0</v>
      </c>
      <c r="QCF78" s="1209">
        <f t="shared" si="213"/>
        <v>0</v>
      </c>
      <c r="QCG78" s="1209">
        <f t="shared" si="213"/>
        <v>0</v>
      </c>
      <c r="QCH78" s="1209">
        <f t="shared" si="213"/>
        <v>0</v>
      </c>
      <c r="QCI78" s="1209">
        <f t="shared" si="213"/>
        <v>0</v>
      </c>
      <c r="QCJ78" s="1209">
        <f t="shared" si="213"/>
        <v>0</v>
      </c>
      <c r="QCK78" s="1209">
        <f t="shared" si="213"/>
        <v>0</v>
      </c>
      <c r="QCL78" s="1209">
        <f t="shared" si="213"/>
        <v>0</v>
      </c>
      <c r="QCM78" s="1209">
        <f t="shared" si="213"/>
        <v>0</v>
      </c>
      <c r="QCN78" s="1209">
        <f t="shared" si="213"/>
        <v>0</v>
      </c>
      <c r="QCO78" s="1209">
        <f t="shared" si="213"/>
        <v>0</v>
      </c>
      <c r="QCP78" s="1209">
        <f t="shared" si="213"/>
        <v>0</v>
      </c>
      <c r="QCQ78" s="1209">
        <f t="shared" si="213"/>
        <v>0</v>
      </c>
      <c r="QCR78" s="1209">
        <f t="shared" ref="QCR78:QFC78" si="214">SUM(QCR76:QCR77)</f>
        <v>0</v>
      </c>
      <c r="QCS78" s="1209">
        <f t="shared" si="214"/>
        <v>0</v>
      </c>
      <c r="QCT78" s="1209">
        <f t="shared" si="214"/>
        <v>0</v>
      </c>
      <c r="QCU78" s="1209">
        <f t="shared" si="214"/>
        <v>0</v>
      </c>
      <c r="QCV78" s="1209">
        <f t="shared" si="214"/>
        <v>0</v>
      </c>
      <c r="QCW78" s="1209">
        <f t="shared" si="214"/>
        <v>0</v>
      </c>
      <c r="QCX78" s="1209">
        <f t="shared" si="214"/>
        <v>0</v>
      </c>
      <c r="QCY78" s="1209">
        <f t="shared" si="214"/>
        <v>0</v>
      </c>
      <c r="QCZ78" s="1209">
        <f t="shared" si="214"/>
        <v>0</v>
      </c>
      <c r="QDA78" s="1209">
        <f t="shared" si="214"/>
        <v>0</v>
      </c>
      <c r="QDB78" s="1209">
        <f t="shared" si="214"/>
        <v>0</v>
      </c>
      <c r="QDC78" s="1209">
        <f t="shared" si="214"/>
        <v>0</v>
      </c>
      <c r="QDD78" s="1209">
        <f t="shared" si="214"/>
        <v>0</v>
      </c>
      <c r="QDE78" s="1209">
        <f t="shared" si="214"/>
        <v>0</v>
      </c>
      <c r="QDF78" s="1209">
        <f t="shared" si="214"/>
        <v>0</v>
      </c>
      <c r="QDG78" s="1209">
        <f t="shared" si="214"/>
        <v>0</v>
      </c>
      <c r="QDH78" s="1209">
        <f t="shared" si="214"/>
        <v>0</v>
      </c>
      <c r="QDI78" s="1209">
        <f t="shared" si="214"/>
        <v>0</v>
      </c>
      <c r="QDJ78" s="1209">
        <f t="shared" si="214"/>
        <v>0</v>
      </c>
      <c r="QDK78" s="1209">
        <f t="shared" si="214"/>
        <v>0</v>
      </c>
      <c r="QDL78" s="1209">
        <f t="shared" si="214"/>
        <v>0</v>
      </c>
      <c r="QDM78" s="1209">
        <f t="shared" si="214"/>
        <v>0</v>
      </c>
      <c r="QDN78" s="1209">
        <f t="shared" si="214"/>
        <v>0</v>
      </c>
      <c r="QDO78" s="1209">
        <f t="shared" si="214"/>
        <v>0</v>
      </c>
      <c r="QDP78" s="1209">
        <f t="shared" si="214"/>
        <v>0</v>
      </c>
      <c r="QDQ78" s="1209">
        <f t="shared" si="214"/>
        <v>0</v>
      </c>
      <c r="QDR78" s="1209">
        <f t="shared" si="214"/>
        <v>0</v>
      </c>
      <c r="QDS78" s="1209">
        <f t="shared" si="214"/>
        <v>0</v>
      </c>
      <c r="QDT78" s="1209">
        <f t="shared" si="214"/>
        <v>0</v>
      </c>
      <c r="QDU78" s="1209">
        <f t="shared" si="214"/>
        <v>0</v>
      </c>
      <c r="QDV78" s="1209">
        <f t="shared" si="214"/>
        <v>0</v>
      </c>
      <c r="QDW78" s="1209">
        <f t="shared" si="214"/>
        <v>0</v>
      </c>
      <c r="QDX78" s="1209">
        <f t="shared" si="214"/>
        <v>0</v>
      </c>
      <c r="QDY78" s="1209">
        <f t="shared" si="214"/>
        <v>0</v>
      </c>
      <c r="QDZ78" s="1209">
        <f t="shared" si="214"/>
        <v>0</v>
      </c>
      <c r="QEA78" s="1209">
        <f t="shared" si="214"/>
        <v>0</v>
      </c>
      <c r="QEB78" s="1209">
        <f t="shared" si="214"/>
        <v>0</v>
      </c>
      <c r="QEC78" s="1209">
        <f t="shared" si="214"/>
        <v>0</v>
      </c>
      <c r="QED78" s="1209">
        <f t="shared" si="214"/>
        <v>0</v>
      </c>
      <c r="QEE78" s="1209">
        <f t="shared" si="214"/>
        <v>0</v>
      </c>
      <c r="QEF78" s="1209">
        <f t="shared" si="214"/>
        <v>0</v>
      </c>
      <c r="QEG78" s="1209">
        <f t="shared" si="214"/>
        <v>0</v>
      </c>
      <c r="QEH78" s="1209">
        <f t="shared" si="214"/>
        <v>0</v>
      </c>
      <c r="QEI78" s="1209">
        <f t="shared" si="214"/>
        <v>0</v>
      </c>
      <c r="QEJ78" s="1209">
        <f t="shared" si="214"/>
        <v>0</v>
      </c>
      <c r="QEK78" s="1209">
        <f t="shared" si="214"/>
        <v>0</v>
      </c>
      <c r="QEL78" s="1209">
        <f t="shared" si="214"/>
        <v>0</v>
      </c>
      <c r="QEM78" s="1209">
        <f t="shared" si="214"/>
        <v>0</v>
      </c>
      <c r="QEN78" s="1209">
        <f t="shared" si="214"/>
        <v>0</v>
      </c>
      <c r="QEO78" s="1209">
        <f t="shared" si="214"/>
        <v>0</v>
      </c>
      <c r="QEP78" s="1209">
        <f t="shared" si="214"/>
        <v>0</v>
      </c>
      <c r="QEQ78" s="1209">
        <f t="shared" si="214"/>
        <v>0</v>
      </c>
      <c r="QER78" s="1209">
        <f t="shared" si="214"/>
        <v>0</v>
      </c>
      <c r="QES78" s="1209">
        <f t="shared" si="214"/>
        <v>0</v>
      </c>
      <c r="QET78" s="1209">
        <f t="shared" si="214"/>
        <v>0</v>
      </c>
      <c r="QEU78" s="1209">
        <f t="shared" si="214"/>
        <v>0</v>
      </c>
      <c r="QEV78" s="1209">
        <f t="shared" si="214"/>
        <v>0</v>
      </c>
      <c r="QEW78" s="1209">
        <f t="shared" si="214"/>
        <v>0</v>
      </c>
      <c r="QEX78" s="1209">
        <f t="shared" si="214"/>
        <v>0</v>
      </c>
      <c r="QEY78" s="1209">
        <f t="shared" si="214"/>
        <v>0</v>
      </c>
      <c r="QEZ78" s="1209">
        <f t="shared" si="214"/>
        <v>0</v>
      </c>
      <c r="QFA78" s="1209">
        <f t="shared" si="214"/>
        <v>0</v>
      </c>
      <c r="QFB78" s="1209">
        <f t="shared" si="214"/>
        <v>0</v>
      </c>
      <c r="QFC78" s="1209">
        <f t="shared" si="214"/>
        <v>0</v>
      </c>
      <c r="QFD78" s="1209">
        <f t="shared" ref="QFD78:QHO78" si="215">SUM(QFD76:QFD77)</f>
        <v>0</v>
      </c>
      <c r="QFE78" s="1209">
        <f t="shared" si="215"/>
        <v>0</v>
      </c>
      <c r="QFF78" s="1209">
        <f t="shared" si="215"/>
        <v>0</v>
      </c>
      <c r="QFG78" s="1209">
        <f t="shared" si="215"/>
        <v>0</v>
      </c>
      <c r="QFH78" s="1209">
        <f t="shared" si="215"/>
        <v>0</v>
      </c>
      <c r="QFI78" s="1209">
        <f t="shared" si="215"/>
        <v>0</v>
      </c>
      <c r="QFJ78" s="1209">
        <f t="shared" si="215"/>
        <v>0</v>
      </c>
      <c r="QFK78" s="1209">
        <f t="shared" si="215"/>
        <v>0</v>
      </c>
      <c r="QFL78" s="1209">
        <f t="shared" si="215"/>
        <v>0</v>
      </c>
      <c r="QFM78" s="1209">
        <f t="shared" si="215"/>
        <v>0</v>
      </c>
      <c r="QFN78" s="1209">
        <f t="shared" si="215"/>
        <v>0</v>
      </c>
      <c r="QFO78" s="1209">
        <f t="shared" si="215"/>
        <v>0</v>
      </c>
      <c r="QFP78" s="1209">
        <f t="shared" si="215"/>
        <v>0</v>
      </c>
      <c r="QFQ78" s="1209">
        <f t="shared" si="215"/>
        <v>0</v>
      </c>
      <c r="QFR78" s="1209">
        <f t="shared" si="215"/>
        <v>0</v>
      </c>
      <c r="QFS78" s="1209">
        <f t="shared" si="215"/>
        <v>0</v>
      </c>
      <c r="QFT78" s="1209">
        <f t="shared" si="215"/>
        <v>0</v>
      </c>
      <c r="QFU78" s="1209">
        <f t="shared" si="215"/>
        <v>0</v>
      </c>
      <c r="QFV78" s="1209">
        <f t="shared" si="215"/>
        <v>0</v>
      </c>
      <c r="QFW78" s="1209">
        <f t="shared" si="215"/>
        <v>0</v>
      </c>
      <c r="QFX78" s="1209">
        <f t="shared" si="215"/>
        <v>0</v>
      </c>
      <c r="QFY78" s="1209">
        <f t="shared" si="215"/>
        <v>0</v>
      </c>
      <c r="QFZ78" s="1209">
        <f t="shared" si="215"/>
        <v>0</v>
      </c>
      <c r="QGA78" s="1209">
        <f t="shared" si="215"/>
        <v>0</v>
      </c>
      <c r="QGB78" s="1209">
        <f t="shared" si="215"/>
        <v>0</v>
      </c>
      <c r="QGC78" s="1209">
        <f t="shared" si="215"/>
        <v>0</v>
      </c>
      <c r="QGD78" s="1209">
        <f t="shared" si="215"/>
        <v>0</v>
      </c>
      <c r="QGE78" s="1209">
        <f t="shared" si="215"/>
        <v>0</v>
      </c>
      <c r="QGF78" s="1209">
        <f t="shared" si="215"/>
        <v>0</v>
      </c>
      <c r="QGG78" s="1209">
        <f t="shared" si="215"/>
        <v>0</v>
      </c>
      <c r="QGH78" s="1209">
        <f t="shared" si="215"/>
        <v>0</v>
      </c>
      <c r="QGI78" s="1209">
        <f t="shared" si="215"/>
        <v>0</v>
      </c>
      <c r="QGJ78" s="1209">
        <f t="shared" si="215"/>
        <v>0</v>
      </c>
      <c r="QGK78" s="1209">
        <f t="shared" si="215"/>
        <v>0</v>
      </c>
      <c r="QGL78" s="1209">
        <f t="shared" si="215"/>
        <v>0</v>
      </c>
      <c r="QGM78" s="1209">
        <f t="shared" si="215"/>
        <v>0</v>
      </c>
      <c r="QGN78" s="1209">
        <f t="shared" si="215"/>
        <v>0</v>
      </c>
      <c r="QGO78" s="1209">
        <f t="shared" si="215"/>
        <v>0</v>
      </c>
      <c r="QGP78" s="1209">
        <f t="shared" si="215"/>
        <v>0</v>
      </c>
      <c r="QGQ78" s="1209">
        <f t="shared" si="215"/>
        <v>0</v>
      </c>
      <c r="QGR78" s="1209">
        <f t="shared" si="215"/>
        <v>0</v>
      </c>
      <c r="QGS78" s="1209">
        <f t="shared" si="215"/>
        <v>0</v>
      </c>
      <c r="QGT78" s="1209">
        <f t="shared" si="215"/>
        <v>0</v>
      </c>
      <c r="QGU78" s="1209">
        <f t="shared" si="215"/>
        <v>0</v>
      </c>
      <c r="QGV78" s="1209">
        <f t="shared" si="215"/>
        <v>0</v>
      </c>
      <c r="QGW78" s="1209">
        <f t="shared" si="215"/>
        <v>0</v>
      </c>
      <c r="QGX78" s="1209">
        <f t="shared" si="215"/>
        <v>0</v>
      </c>
      <c r="QGY78" s="1209">
        <f t="shared" si="215"/>
        <v>0</v>
      </c>
      <c r="QGZ78" s="1209">
        <f t="shared" si="215"/>
        <v>0</v>
      </c>
      <c r="QHA78" s="1209">
        <f t="shared" si="215"/>
        <v>0</v>
      </c>
      <c r="QHB78" s="1209">
        <f t="shared" si="215"/>
        <v>0</v>
      </c>
      <c r="QHC78" s="1209">
        <f t="shared" si="215"/>
        <v>0</v>
      </c>
      <c r="QHD78" s="1209">
        <f t="shared" si="215"/>
        <v>0</v>
      </c>
      <c r="QHE78" s="1209">
        <f t="shared" si="215"/>
        <v>0</v>
      </c>
      <c r="QHF78" s="1209">
        <f t="shared" si="215"/>
        <v>0</v>
      </c>
      <c r="QHG78" s="1209">
        <f t="shared" si="215"/>
        <v>0</v>
      </c>
      <c r="QHH78" s="1209">
        <f t="shared" si="215"/>
        <v>0</v>
      </c>
      <c r="QHI78" s="1209">
        <f t="shared" si="215"/>
        <v>0</v>
      </c>
      <c r="QHJ78" s="1209">
        <f t="shared" si="215"/>
        <v>0</v>
      </c>
      <c r="QHK78" s="1209">
        <f t="shared" si="215"/>
        <v>0</v>
      </c>
      <c r="QHL78" s="1209">
        <f t="shared" si="215"/>
        <v>0</v>
      </c>
      <c r="QHM78" s="1209">
        <f t="shared" si="215"/>
        <v>0</v>
      </c>
      <c r="QHN78" s="1209">
        <f t="shared" si="215"/>
        <v>0</v>
      </c>
      <c r="QHO78" s="1209">
        <f t="shared" si="215"/>
        <v>0</v>
      </c>
      <c r="QHP78" s="1209">
        <f t="shared" ref="QHP78:QKA78" si="216">SUM(QHP76:QHP77)</f>
        <v>0</v>
      </c>
      <c r="QHQ78" s="1209">
        <f t="shared" si="216"/>
        <v>0</v>
      </c>
      <c r="QHR78" s="1209">
        <f t="shared" si="216"/>
        <v>0</v>
      </c>
      <c r="QHS78" s="1209">
        <f t="shared" si="216"/>
        <v>0</v>
      </c>
      <c r="QHT78" s="1209">
        <f t="shared" si="216"/>
        <v>0</v>
      </c>
      <c r="QHU78" s="1209">
        <f t="shared" si="216"/>
        <v>0</v>
      </c>
      <c r="QHV78" s="1209">
        <f t="shared" si="216"/>
        <v>0</v>
      </c>
      <c r="QHW78" s="1209">
        <f t="shared" si="216"/>
        <v>0</v>
      </c>
      <c r="QHX78" s="1209">
        <f t="shared" si="216"/>
        <v>0</v>
      </c>
      <c r="QHY78" s="1209">
        <f t="shared" si="216"/>
        <v>0</v>
      </c>
      <c r="QHZ78" s="1209">
        <f t="shared" si="216"/>
        <v>0</v>
      </c>
      <c r="QIA78" s="1209">
        <f t="shared" si="216"/>
        <v>0</v>
      </c>
      <c r="QIB78" s="1209">
        <f t="shared" si="216"/>
        <v>0</v>
      </c>
      <c r="QIC78" s="1209">
        <f t="shared" si="216"/>
        <v>0</v>
      </c>
      <c r="QID78" s="1209">
        <f t="shared" si="216"/>
        <v>0</v>
      </c>
      <c r="QIE78" s="1209">
        <f t="shared" si="216"/>
        <v>0</v>
      </c>
      <c r="QIF78" s="1209">
        <f t="shared" si="216"/>
        <v>0</v>
      </c>
      <c r="QIG78" s="1209">
        <f t="shared" si="216"/>
        <v>0</v>
      </c>
      <c r="QIH78" s="1209">
        <f t="shared" si="216"/>
        <v>0</v>
      </c>
      <c r="QII78" s="1209">
        <f t="shared" si="216"/>
        <v>0</v>
      </c>
      <c r="QIJ78" s="1209">
        <f t="shared" si="216"/>
        <v>0</v>
      </c>
      <c r="QIK78" s="1209">
        <f t="shared" si="216"/>
        <v>0</v>
      </c>
      <c r="QIL78" s="1209">
        <f t="shared" si="216"/>
        <v>0</v>
      </c>
      <c r="QIM78" s="1209">
        <f t="shared" si="216"/>
        <v>0</v>
      </c>
      <c r="QIN78" s="1209">
        <f t="shared" si="216"/>
        <v>0</v>
      </c>
      <c r="QIO78" s="1209">
        <f t="shared" si="216"/>
        <v>0</v>
      </c>
      <c r="QIP78" s="1209">
        <f t="shared" si="216"/>
        <v>0</v>
      </c>
      <c r="QIQ78" s="1209">
        <f t="shared" si="216"/>
        <v>0</v>
      </c>
      <c r="QIR78" s="1209">
        <f t="shared" si="216"/>
        <v>0</v>
      </c>
      <c r="QIS78" s="1209">
        <f t="shared" si="216"/>
        <v>0</v>
      </c>
      <c r="QIT78" s="1209">
        <f t="shared" si="216"/>
        <v>0</v>
      </c>
      <c r="QIU78" s="1209">
        <f t="shared" si="216"/>
        <v>0</v>
      </c>
      <c r="QIV78" s="1209">
        <f t="shared" si="216"/>
        <v>0</v>
      </c>
      <c r="QIW78" s="1209">
        <f t="shared" si="216"/>
        <v>0</v>
      </c>
      <c r="QIX78" s="1209">
        <f t="shared" si="216"/>
        <v>0</v>
      </c>
      <c r="QIY78" s="1209">
        <f t="shared" si="216"/>
        <v>0</v>
      </c>
      <c r="QIZ78" s="1209">
        <f t="shared" si="216"/>
        <v>0</v>
      </c>
      <c r="QJA78" s="1209">
        <f t="shared" si="216"/>
        <v>0</v>
      </c>
      <c r="QJB78" s="1209">
        <f t="shared" si="216"/>
        <v>0</v>
      </c>
      <c r="QJC78" s="1209">
        <f t="shared" si="216"/>
        <v>0</v>
      </c>
      <c r="QJD78" s="1209">
        <f t="shared" si="216"/>
        <v>0</v>
      </c>
      <c r="QJE78" s="1209">
        <f t="shared" si="216"/>
        <v>0</v>
      </c>
      <c r="QJF78" s="1209">
        <f t="shared" si="216"/>
        <v>0</v>
      </c>
      <c r="QJG78" s="1209">
        <f t="shared" si="216"/>
        <v>0</v>
      </c>
      <c r="QJH78" s="1209">
        <f t="shared" si="216"/>
        <v>0</v>
      </c>
      <c r="QJI78" s="1209">
        <f t="shared" si="216"/>
        <v>0</v>
      </c>
      <c r="QJJ78" s="1209">
        <f t="shared" si="216"/>
        <v>0</v>
      </c>
      <c r="QJK78" s="1209">
        <f t="shared" si="216"/>
        <v>0</v>
      </c>
      <c r="QJL78" s="1209">
        <f t="shared" si="216"/>
        <v>0</v>
      </c>
      <c r="QJM78" s="1209">
        <f t="shared" si="216"/>
        <v>0</v>
      </c>
      <c r="QJN78" s="1209">
        <f t="shared" si="216"/>
        <v>0</v>
      </c>
      <c r="QJO78" s="1209">
        <f t="shared" si="216"/>
        <v>0</v>
      </c>
      <c r="QJP78" s="1209">
        <f t="shared" si="216"/>
        <v>0</v>
      </c>
      <c r="QJQ78" s="1209">
        <f t="shared" si="216"/>
        <v>0</v>
      </c>
      <c r="QJR78" s="1209">
        <f t="shared" si="216"/>
        <v>0</v>
      </c>
      <c r="QJS78" s="1209">
        <f t="shared" si="216"/>
        <v>0</v>
      </c>
      <c r="QJT78" s="1209">
        <f t="shared" si="216"/>
        <v>0</v>
      </c>
      <c r="QJU78" s="1209">
        <f t="shared" si="216"/>
        <v>0</v>
      </c>
      <c r="QJV78" s="1209">
        <f t="shared" si="216"/>
        <v>0</v>
      </c>
      <c r="QJW78" s="1209">
        <f t="shared" si="216"/>
        <v>0</v>
      </c>
      <c r="QJX78" s="1209">
        <f t="shared" si="216"/>
        <v>0</v>
      </c>
      <c r="QJY78" s="1209">
        <f t="shared" si="216"/>
        <v>0</v>
      </c>
      <c r="QJZ78" s="1209">
        <f t="shared" si="216"/>
        <v>0</v>
      </c>
      <c r="QKA78" s="1209">
        <f t="shared" si="216"/>
        <v>0</v>
      </c>
      <c r="QKB78" s="1209">
        <f t="shared" ref="QKB78:QMM78" si="217">SUM(QKB76:QKB77)</f>
        <v>0</v>
      </c>
      <c r="QKC78" s="1209">
        <f t="shared" si="217"/>
        <v>0</v>
      </c>
      <c r="QKD78" s="1209">
        <f t="shared" si="217"/>
        <v>0</v>
      </c>
      <c r="QKE78" s="1209">
        <f t="shared" si="217"/>
        <v>0</v>
      </c>
      <c r="QKF78" s="1209">
        <f t="shared" si="217"/>
        <v>0</v>
      </c>
      <c r="QKG78" s="1209">
        <f t="shared" si="217"/>
        <v>0</v>
      </c>
      <c r="QKH78" s="1209">
        <f t="shared" si="217"/>
        <v>0</v>
      </c>
      <c r="QKI78" s="1209">
        <f t="shared" si="217"/>
        <v>0</v>
      </c>
      <c r="QKJ78" s="1209">
        <f t="shared" si="217"/>
        <v>0</v>
      </c>
      <c r="QKK78" s="1209">
        <f t="shared" si="217"/>
        <v>0</v>
      </c>
      <c r="QKL78" s="1209">
        <f t="shared" si="217"/>
        <v>0</v>
      </c>
      <c r="QKM78" s="1209">
        <f t="shared" si="217"/>
        <v>0</v>
      </c>
      <c r="QKN78" s="1209">
        <f t="shared" si="217"/>
        <v>0</v>
      </c>
      <c r="QKO78" s="1209">
        <f t="shared" si="217"/>
        <v>0</v>
      </c>
      <c r="QKP78" s="1209">
        <f t="shared" si="217"/>
        <v>0</v>
      </c>
      <c r="QKQ78" s="1209">
        <f t="shared" si="217"/>
        <v>0</v>
      </c>
      <c r="QKR78" s="1209">
        <f t="shared" si="217"/>
        <v>0</v>
      </c>
      <c r="QKS78" s="1209">
        <f t="shared" si="217"/>
        <v>0</v>
      </c>
      <c r="QKT78" s="1209">
        <f t="shared" si="217"/>
        <v>0</v>
      </c>
      <c r="QKU78" s="1209">
        <f t="shared" si="217"/>
        <v>0</v>
      </c>
      <c r="QKV78" s="1209">
        <f t="shared" si="217"/>
        <v>0</v>
      </c>
      <c r="QKW78" s="1209">
        <f t="shared" si="217"/>
        <v>0</v>
      </c>
      <c r="QKX78" s="1209">
        <f t="shared" si="217"/>
        <v>0</v>
      </c>
      <c r="QKY78" s="1209">
        <f t="shared" si="217"/>
        <v>0</v>
      </c>
      <c r="QKZ78" s="1209">
        <f t="shared" si="217"/>
        <v>0</v>
      </c>
      <c r="QLA78" s="1209">
        <f t="shared" si="217"/>
        <v>0</v>
      </c>
      <c r="QLB78" s="1209">
        <f t="shared" si="217"/>
        <v>0</v>
      </c>
      <c r="QLC78" s="1209">
        <f t="shared" si="217"/>
        <v>0</v>
      </c>
      <c r="QLD78" s="1209">
        <f t="shared" si="217"/>
        <v>0</v>
      </c>
      <c r="QLE78" s="1209">
        <f t="shared" si="217"/>
        <v>0</v>
      </c>
      <c r="QLF78" s="1209">
        <f t="shared" si="217"/>
        <v>0</v>
      </c>
      <c r="QLG78" s="1209">
        <f t="shared" si="217"/>
        <v>0</v>
      </c>
      <c r="QLH78" s="1209">
        <f t="shared" si="217"/>
        <v>0</v>
      </c>
      <c r="QLI78" s="1209">
        <f t="shared" si="217"/>
        <v>0</v>
      </c>
      <c r="QLJ78" s="1209">
        <f t="shared" si="217"/>
        <v>0</v>
      </c>
      <c r="QLK78" s="1209">
        <f t="shared" si="217"/>
        <v>0</v>
      </c>
      <c r="QLL78" s="1209">
        <f t="shared" si="217"/>
        <v>0</v>
      </c>
      <c r="QLM78" s="1209">
        <f t="shared" si="217"/>
        <v>0</v>
      </c>
      <c r="QLN78" s="1209">
        <f t="shared" si="217"/>
        <v>0</v>
      </c>
      <c r="QLO78" s="1209">
        <f t="shared" si="217"/>
        <v>0</v>
      </c>
      <c r="QLP78" s="1209">
        <f t="shared" si="217"/>
        <v>0</v>
      </c>
      <c r="QLQ78" s="1209">
        <f t="shared" si="217"/>
        <v>0</v>
      </c>
      <c r="QLR78" s="1209">
        <f t="shared" si="217"/>
        <v>0</v>
      </c>
      <c r="QLS78" s="1209">
        <f t="shared" si="217"/>
        <v>0</v>
      </c>
      <c r="QLT78" s="1209">
        <f t="shared" si="217"/>
        <v>0</v>
      </c>
      <c r="QLU78" s="1209">
        <f t="shared" si="217"/>
        <v>0</v>
      </c>
      <c r="QLV78" s="1209">
        <f t="shared" si="217"/>
        <v>0</v>
      </c>
      <c r="QLW78" s="1209">
        <f t="shared" si="217"/>
        <v>0</v>
      </c>
      <c r="QLX78" s="1209">
        <f t="shared" si="217"/>
        <v>0</v>
      </c>
      <c r="QLY78" s="1209">
        <f t="shared" si="217"/>
        <v>0</v>
      </c>
      <c r="QLZ78" s="1209">
        <f t="shared" si="217"/>
        <v>0</v>
      </c>
      <c r="QMA78" s="1209">
        <f t="shared" si="217"/>
        <v>0</v>
      </c>
      <c r="QMB78" s="1209">
        <f t="shared" si="217"/>
        <v>0</v>
      </c>
      <c r="QMC78" s="1209">
        <f t="shared" si="217"/>
        <v>0</v>
      </c>
      <c r="QMD78" s="1209">
        <f t="shared" si="217"/>
        <v>0</v>
      </c>
      <c r="QME78" s="1209">
        <f t="shared" si="217"/>
        <v>0</v>
      </c>
      <c r="QMF78" s="1209">
        <f t="shared" si="217"/>
        <v>0</v>
      </c>
      <c r="QMG78" s="1209">
        <f t="shared" si="217"/>
        <v>0</v>
      </c>
      <c r="QMH78" s="1209">
        <f t="shared" si="217"/>
        <v>0</v>
      </c>
      <c r="QMI78" s="1209">
        <f t="shared" si="217"/>
        <v>0</v>
      </c>
      <c r="QMJ78" s="1209">
        <f t="shared" si="217"/>
        <v>0</v>
      </c>
      <c r="QMK78" s="1209">
        <f t="shared" si="217"/>
        <v>0</v>
      </c>
      <c r="QML78" s="1209">
        <f t="shared" si="217"/>
        <v>0</v>
      </c>
      <c r="QMM78" s="1209">
        <f t="shared" si="217"/>
        <v>0</v>
      </c>
      <c r="QMN78" s="1209">
        <f t="shared" ref="QMN78:QOY78" si="218">SUM(QMN76:QMN77)</f>
        <v>0</v>
      </c>
      <c r="QMO78" s="1209">
        <f t="shared" si="218"/>
        <v>0</v>
      </c>
      <c r="QMP78" s="1209">
        <f t="shared" si="218"/>
        <v>0</v>
      </c>
      <c r="QMQ78" s="1209">
        <f t="shared" si="218"/>
        <v>0</v>
      </c>
      <c r="QMR78" s="1209">
        <f t="shared" si="218"/>
        <v>0</v>
      </c>
      <c r="QMS78" s="1209">
        <f t="shared" si="218"/>
        <v>0</v>
      </c>
      <c r="QMT78" s="1209">
        <f t="shared" si="218"/>
        <v>0</v>
      </c>
      <c r="QMU78" s="1209">
        <f t="shared" si="218"/>
        <v>0</v>
      </c>
      <c r="QMV78" s="1209">
        <f t="shared" si="218"/>
        <v>0</v>
      </c>
      <c r="QMW78" s="1209">
        <f t="shared" si="218"/>
        <v>0</v>
      </c>
      <c r="QMX78" s="1209">
        <f t="shared" si="218"/>
        <v>0</v>
      </c>
      <c r="QMY78" s="1209">
        <f t="shared" si="218"/>
        <v>0</v>
      </c>
      <c r="QMZ78" s="1209">
        <f t="shared" si="218"/>
        <v>0</v>
      </c>
      <c r="QNA78" s="1209">
        <f t="shared" si="218"/>
        <v>0</v>
      </c>
      <c r="QNB78" s="1209">
        <f t="shared" si="218"/>
        <v>0</v>
      </c>
      <c r="QNC78" s="1209">
        <f t="shared" si="218"/>
        <v>0</v>
      </c>
      <c r="QND78" s="1209">
        <f t="shared" si="218"/>
        <v>0</v>
      </c>
      <c r="QNE78" s="1209">
        <f t="shared" si="218"/>
        <v>0</v>
      </c>
      <c r="QNF78" s="1209">
        <f t="shared" si="218"/>
        <v>0</v>
      </c>
      <c r="QNG78" s="1209">
        <f t="shared" si="218"/>
        <v>0</v>
      </c>
      <c r="QNH78" s="1209">
        <f t="shared" si="218"/>
        <v>0</v>
      </c>
      <c r="QNI78" s="1209">
        <f t="shared" si="218"/>
        <v>0</v>
      </c>
      <c r="QNJ78" s="1209">
        <f t="shared" si="218"/>
        <v>0</v>
      </c>
      <c r="QNK78" s="1209">
        <f t="shared" si="218"/>
        <v>0</v>
      </c>
      <c r="QNL78" s="1209">
        <f t="shared" si="218"/>
        <v>0</v>
      </c>
      <c r="QNM78" s="1209">
        <f t="shared" si="218"/>
        <v>0</v>
      </c>
      <c r="QNN78" s="1209">
        <f t="shared" si="218"/>
        <v>0</v>
      </c>
      <c r="QNO78" s="1209">
        <f t="shared" si="218"/>
        <v>0</v>
      </c>
      <c r="QNP78" s="1209">
        <f t="shared" si="218"/>
        <v>0</v>
      </c>
      <c r="QNQ78" s="1209">
        <f t="shared" si="218"/>
        <v>0</v>
      </c>
      <c r="QNR78" s="1209">
        <f t="shared" si="218"/>
        <v>0</v>
      </c>
      <c r="QNS78" s="1209">
        <f t="shared" si="218"/>
        <v>0</v>
      </c>
      <c r="QNT78" s="1209">
        <f t="shared" si="218"/>
        <v>0</v>
      </c>
      <c r="QNU78" s="1209">
        <f t="shared" si="218"/>
        <v>0</v>
      </c>
      <c r="QNV78" s="1209">
        <f t="shared" si="218"/>
        <v>0</v>
      </c>
      <c r="QNW78" s="1209">
        <f t="shared" si="218"/>
        <v>0</v>
      </c>
      <c r="QNX78" s="1209">
        <f t="shared" si="218"/>
        <v>0</v>
      </c>
      <c r="QNY78" s="1209">
        <f t="shared" si="218"/>
        <v>0</v>
      </c>
      <c r="QNZ78" s="1209">
        <f t="shared" si="218"/>
        <v>0</v>
      </c>
      <c r="QOA78" s="1209">
        <f t="shared" si="218"/>
        <v>0</v>
      </c>
      <c r="QOB78" s="1209">
        <f t="shared" si="218"/>
        <v>0</v>
      </c>
      <c r="QOC78" s="1209">
        <f t="shared" si="218"/>
        <v>0</v>
      </c>
      <c r="QOD78" s="1209">
        <f t="shared" si="218"/>
        <v>0</v>
      </c>
      <c r="QOE78" s="1209">
        <f t="shared" si="218"/>
        <v>0</v>
      </c>
      <c r="QOF78" s="1209">
        <f t="shared" si="218"/>
        <v>0</v>
      </c>
      <c r="QOG78" s="1209">
        <f t="shared" si="218"/>
        <v>0</v>
      </c>
      <c r="QOH78" s="1209">
        <f t="shared" si="218"/>
        <v>0</v>
      </c>
      <c r="QOI78" s="1209">
        <f t="shared" si="218"/>
        <v>0</v>
      </c>
      <c r="QOJ78" s="1209">
        <f t="shared" si="218"/>
        <v>0</v>
      </c>
      <c r="QOK78" s="1209">
        <f t="shared" si="218"/>
        <v>0</v>
      </c>
      <c r="QOL78" s="1209">
        <f t="shared" si="218"/>
        <v>0</v>
      </c>
      <c r="QOM78" s="1209">
        <f t="shared" si="218"/>
        <v>0</v>
      </c>
      <c r="QON78" s="1209">
        <f t="shared" si="218"/>
        <v>0</v>
      </c>
      <c r="QOO78" s="1209">
        <f t="shared" si="218"/>
        <v>0</v>
      </c>
      <c r="QOP78" s="1209">
        <f t="shared" si="218"/>
        <v>0</v>
      </c>
      <c r="QOQ78" s="1209">
        <f t="shared" si="218"/>
        <v>0</v>
      </c>
      <c r="QOR78" s="1209">
        <f t="shared" si="218"/>
        <v>0</v>
      </c>
      <c r="QOS78" s="1209">
        <f t="shared" si="218"/>
        <v>0</v>
      </c>
      <c r="QOT78" s="1209">
        <f t="shared" si="218"/>
        <v>0</v>
      </c>
      <c r="QOU78" s="1209">
        <f t="shared" si="218"/>
        <v>0</v>
      </c>
      <c r="QOV78" s="1209">
        <f t="shared" si="218"/>
        <v>0</v>
      </c>
      <c r="QOW78" s="1209">
        <f t="shared" si="218"/>
        <v>0</v>
      </c>
      <c r="QOX78" s="1209">
        <f t="shared" si="218"/>
        <v>0</v>
      </c>
      <c r="QOY78" s="1209">
        <f t="shared" si="218"/>
        <v>0</v>
      </c>
      <c r="QOZ78" s="1209">
        <f t="shared" ref="QOZ78:QRK78" si="219">SUM(QOZ76:QOZ77)</f>
        <v>0</v>
      </c>
      <c r="QPA78" s="1209">
        <f t="shared" si="219"/>
        <v>0</v>
      </c>
      <c r="QPB78" s="1209">
        <f t="shared" si="219"/>
        <v>0</v>
      </c>
      <c r="QPC78" s="1209">
        <f t="shared" si="219"/>
        <v>0</v>
      </c>
      <c r="QPD78" s="1209">
        <f t="shared" si="219"/>
        <v>0</v>
      </c>
      <c r="QPE78" s="1209">
        <f t="shared" si="219"/>
        <v>0</v>
      </c>
      <c r="QPF78" s="1209">
        <f t="shared" si="219"/>
        <v>0</v>
      </c>
      <c r="QPG78" s="1209">
        <f t="shared" si="219"/>
        <v>0</v>
      </c>
      <c r="QPH78" s="1209">
        <f t="shared" si="219"/>
        <v>0</v>
      </c>
      <c r="QPI78" s="1209">
        <f t="shared" si="219"/>
        <v>0</v>
      </c>
      <c r="QPJ78" s="1209">
        <f t="shared" si="219"/>
        <v>0</v>
      </c>
      <c r="QPK78" s="1209">
        <f t="shared" si="219"/>
        <v>0</v>
      </c>
      <c r="QPL78" s="1209">
        <f t="shared" si="219"/>
        <v>0</v>
      </c>
      <c r="QPM78" s="1209">
        <f t="shared" si="219"/>
        <v>0</v>
      </c>
      <c r="QPN78" s="1209">
        <f t="shared" si="219"/>
        <v>0</v>
      </c>
      <c r="QPO78" s="1209">
        <f t="shared" si="219"/>
        <v>0</v>
      </c>
      <c r="QPP78" s="1209">
        <f t="shared" si="219"/>
        <v>0</v>
      </c>
      <c r="QPQ78" s="1209">
        <f t="shared" si="219"/>
        <v>0</v>
      </c>
      <c r="QPR78" s="1209">
        <f t="shared" si="219"/>
        <v>0</v>
      </c>
      <c r="QPS78" s="1209">
        <f t="shared" si="219"/>
        <v>0</v>
      </c>
      <c r="QPT78" s="1209">
        <f t="shared" si="219"/>
        <v>0</v>
      </c>
      <c r="QPU78" s="1209">
        <f t="shared" si="219"/>
        <v>0</v>
      </c>
      <c r="QPV78" s="1209">
        <f t="shared" si="219"/>
        <v>0</v>
      </c>
      <c r="QPW78" s="1209">
        <f t="shared" si="219"/>
        <v>0</v>
      </c>
      <c r="QPX78" s="1209">
        <f t="shared" si="219"/>
        <v>0</v>
      </c>
      <c r="QPY78" s="1209">
        <f t="shared" si="219"/>
        <v>0</v>
      </c>
      <c r="QPZ78" s="1209">
        <f t="shared" si="219"/>
        <v>0</v>
      </c>
      <c r="QQA78" s="1209">
        <f t="shared" si="219"/>
        <v>0</v>
      </c>
      <c r="QQB78" s="1209">
        <f t="shared" si="219"/>
        <v>0</v>
      </c>
      <c r="QQC78" s="1209">
        <f t="shared" si="219"/>
        <v>0</v>
      </c>
      <c r="QQD78" s="1209">
        <f t="shared" si="219"/>
        <v>0</v>
      </c>
      <c r="QQE78" s="1209">
        <f t="shared" si="219"/>
        <v>0</v>
      </c>
      <c r="QQF78" s="1209">
        <f t="shared" si="219"/>
        <v>0</v>
      </c>
      <c r="QQG78" s="1209">
        <f t="shared" si="219"/>
        <v>0</v>
      </c>
      <c r="QQH78" s="1209">
        <f t="shared" si="219"/>
        <v>0</v>
      </c>
      <c r="QQI78" s="1209">
        <f t="shared" si="219"/>
        <v>0</v>
      </c>
      <c r="QQJ78" s="1209">
        <f t="shared" si="219"/>
        <v>0</v>
      </c>
      <c r="QQK78" s="1209">
        <f t="shared" si="219"/>
        <v>0</v>
      </c>
      <c r="QQL78" s="1209">
        <f t="shared" si="219"/>
        <v>0</v>
      </c>
      <c r="QQM78" s="1209">
        <f t="shared" si="219"/>
        <v>0</v>
      </c>
      <c r="QQN78" s="1209">
        <f t="shared" si="219"/>
        <v>0</v>
      </c>
      <c r="QQO78" s="1209">
        <f t="shared" si="219"/>
        <v>0</v>
      </c>
      <c r="QQP78" s="1209">
        <f t="shared" si="219"/>
        <v>0</v>
      </c>
      <c r="QQQ78" s="1209">
        <f t="shared" si="219"/>
        <v>0</v>
      </c>
      <c r="QQR78" s="1209">
        <f t="shared" si="219"/>
        <v>0</v>
      </c>
      <c r="QQS78" s="1209">
        <f t="shared" si="219"/>
        <v>0</v>
      </c>
      <c r="QQT78" s="1209">
        <f t="shared" si="219"/>
        <v>0</v>
      </c>
      <c r="QQU78" s="1209">
        <f t="shared" si="219"/>
        <v>0</v>
      </c>
      <c r="QQV78" s="1209">
        <f t="shared" si="219"/>
        <v>0</v>
      </c>
      <c r="QQW78" s="1209">
        <f t="shared" si="219"/>
        <v>0</v>
      </c>
      <c r="QQX78" s="1209">
        <f t="shared" si="219"/>
        <v>0</v>
      </c>
      <c r="QQY78" s="1209">
        <f t="shared" si="219"/>
        <v>0</v>
      </c>
      <c r="QQZ78" s="1209">
        <f t="shared" si="219"/>
        <v>0</v>
      </c>
      <c r="QRA78" s="1209">
        <f t="shared" si="219"/>
        <v>0</v>
      </c>
      <c r="QRB78" s="1209">
        <f t="shared" si="219"/>
        <v>0</v>
      </c>
      <c r="QRC78" s="1209">
        <f t="shared" si="219"/>
        <v>0</v>
      </c>
      <c r="QRD78" s="1209">
        <f t="shared" si="219"/>
        <v>0</v>
      </c>
      <c r="QRE78" s="1209">
        <f t="shared" si="219"/>
        <v>0</v>
      </c>
      <c r="QRF78" s="1209">
        <f t="shared" si="219"/>
        <v>0</v>
      </c>
      <c r="QRG78" s="1209">
        <f t="shared" si="219"/>
        <v>0</v>
      </c>
      <c r="QRH78" s="1209">
        <f t="shared" si="219"/>
        <v>0</v>
      </c>
      <c r="QRI78" s="1209">
        <f t="shared" si="219"/>
        <v>0</v>
      </c>
      <c r="QRJ78" s="1209">
        <f t="shared" si="219"/>
        <v>0</v>
      </c>
      <c r="QRK78" s="1209">
        <f t="shared" si="219"/>
        <v>0</v>
      </c>
      <c r="QRL78" s="1209">
        <f t="shared" ref="QRL78:QTW78" si="220">SUM(QRL76:QRL77)</f>
        <v>0</v>
      </c>
      <c r="QRM78" s="1209">
        <f t="shared" si="220"/>
        <v>0</v>
      </c>
      <c r="QRN78" s="1209">
        <f t="shared" si="220"/>
        <v>0</v>
      </c>
      <c r="QRO78" s="1209">
        <f t="shared" si="220"/>
        <v>0</v>
      </c>
      <c r="QRP78" s="1209">
        <f t="shared" si="220"/>
        <v>0</v>
      </c>
      <c r="QRQ78" s="1209">
        <f t="shared" si="220"/>
        <v>0</v>
      </c>
      <c r="QRR78" s="1209">
        <f t="shared" si="220"/>
        <v>0</v>
      </c>
      <c r="QRS78" s="1209">
        <f t="shared" si="220"/>
        <v>0</v>
      </c>
      <c r="QRT78" s="1209">
        <f t="shared" si="220"/>
        <v>0</v>
      </c>
      <c r="QRU78" s="1209">
        <f t="shared" si="220"/>
        <v>0</v>
      </c>
      <c r="QRV78" s="1209">
        <f t="shared" si="220"/>
        <v>0</v>
      </c>
      <c r="QRW78" s="1209">
        <f t="shared" si="220"/>
        <v>0</v>
      </c>
      <c r="QRX78" s="1209">
        <f t="shared" si="220"/>
        <v>0</v>
      </c>
      <c r="QRY78" s="1209">
        <f t="shared" si="220"/>
        <v>0</v>
      </c>
      <c r="QRZ78" s="1209">
        <f t="shared" si="220"/>
        <v>0</v>
      </c>
      <c r="QSA78" s="1209">
        <f t="shared" si="220"/>
        <v>0</v>
      </c>
      <c r="QSB78" s="1209">
        <f t="shared" si="220"/>
        <v>0</v>
      </c>
      <c r="QSC78" s="1209">
        <f t="shared" si="220"/>
        <v>0</v>
      </c>
      <c r="QSD78" s="1209">
        <f t="shared" si="220"/>
        <v>0</v>
      </c>
      <c r="QSE78" s="1209">
        <f t="shared" si="220"/>
        <v>0</v>
      </c>
      <c r="QSF78" s="1209">
        <f t="shared" si="220"/>
        <v>0</v>
      </c>
      <c r="QSG78" s="1209">
        <f t="shared" si="220"/>
        <v>0</v>
      </c>
      <c r="QSH78" s="1209">
        <f t="shared" si="220"/>
        <v>0</v>
      </c>
      <c r="QSI78" s="1209">
        <f t="shared" si="220"/>
        <v>0</v>
      </c>
      <c r="QSJ78" s="1209">
        <f t="shared" si="220"/>
        <v>0</v>
      </c>
      <c r="QSK78" s="1209">
        <f t="shared" si="220"/>
        <v>0</v>
      </c>
      <c r="QSL78" s="1209">
        <f t="shared" si="220"/>
        <v>0</v>
      </c>
      <c r="QSM78" s="1209">
        <f t="shared" si="220"/>
        <v>0</v>
      </c>
      <c r="QSN78" s="1209">
        <f t="shared" si="220"/>
        <v>0</v>
      </c>
      <c r="QSO78" s="1209">
        <f t="shared" si="220"/>
        <v>0</v>
      </c>
      <c r="QSP78" s="1209">
        <f t="shared" si="220"/>
        <v>0</v>
      </c>
      <c r="QSQ78" s="1209">
        <f t="shared" si="220"/>
        <v>0</v>
      </c>
      <c r="QSR78" s="1209">
        <f t="shared" si="220"/>
        <v>0</v>
      </c>
      <c r="QSS78" s="1209">
        <f t="shared" si="220"/>
        <v>0</v>
      </c>
      <c r="QST78" s="1209">
        <f t="shared" si="220"/>
        <v>0</v>
      </c>
      <c r="QSU78" s="1209">
        <f t="shared" si="220"/>
        <v>0</v>
      </c>
      <c r="QSV78" s="1209">
        <f t="shared" si="220"/>
        <v>0</v>
      </c>
      <c r="QSW78" s="1209">
        <f t="shared" si="220"/>
        <v>0</v>
      </c>
      <c r="QSX78" s="1209">
        <f t="shared" si="220"/>
        <v>0</v>
      </c>
      <c r="QSY78" s="1209">
        <f t="shared" si="220"/>
        <v>0</v>
      </c>
      <c r="QSZ78" s="1209">
        <f t="shared" si="220"/>
        <v>0</v>
      </c>
      <c r="QTA78" s="1209">
        <f t="shared" si="220"/>
        <v>0</v>
      </c>
      <c r="QTB78" s="1209">
        <f t="shared" si="220"/>
        <v>0</v>
      </c>
      <c r="QTC78" s="1209">
        <f t="shared" si="220"/>
        <v>0</v>
      </c>
      <c r="QTD78" s="1209">
        <f t="shared" si="220"/>
        <v>0</v>
      </c>
      <c r="QTE78" s="1209">
        <f t="shared" si="220"/>
        <v>0</v>
      </c>
      <c r="QTF78" s="1209">
        <f t="shared" si="220"/>
        <v>0</v>
      </c>
      <c r="QTG78" s="1209">
        <f t="shared" si="220"/>
        <v>0</v>
      </c>
      <c r="QTH78" s="1209">
        <f t="shared" si="220"/>
        <v>0</v>
      </c>
      <c r="QTI78" s="1209">
        <f t="shared" si="220"/>
        <v>0</v>
      </c>
      <c r="QTJ78" s="1209">
        <f t="shared" si="220"/>
        <v>0</v>
      </c>
      <c r="QTK78" s="1209">
        <f t="shared" si="220"/>
        <v>0</v>
      </c>
      <c r="QTL78" s="1209">
        <f t="shared" si="220"/>
        <v>0</v>
      </c>
      <c r="QTM78" s="1209">
        <f t="shared" si="220"/>
        <v>0</v>
      </c>
      <c r="QTN78" s="1209">
        <f t="shared" si="220"/>
        <v>0</v>
      </c>
      <c r="QTO78" s="1209">
        <f t="shared" si="220"/>
        <v>0</v>
      </c>
      <c r="QTP78" s="1209">
        <f t="shared" si="220"/>
        <v>0</v>
      </c>
      <c r="QTQ78" s="1209">
        <f t="shared" si="220"/>
        <v>0</v>
      </c>
      <c r="QTR78" s="1209">
        <f t="shared" si="220"/>
        <v>0</v>
      </c>
      <c r="QTS78" s="1209">
        <f t="shared" si="220"/>
        <v>0</v>
      </c>
      <c r="QTT78" s="1209">
        <f t="shared" si="220"/>
        <v>0</v>
      </c>
      <c r="QTU78" s="1209">
        <f t="shared" si="220"/>
        <v>0</v>
      </c>
      <c r="QTV78" s="1209">
        <f t="shared" si="220"/>
        <v>0</v>
      </c>
      <c r="QTW78" s="1209">
        <f t="shared" si="220"/>
        <v>0</v>
      </c>
      <c r="QTX78" s="1209">
        <f t="shared" ref="QTX78:QWI78" si="221">SUM(QTX76:QTX77)</f>
        <v>0</v>
      </c>
      <c r="QTY78" s="1209">
        <f t="shared" si="221"/>
        <v>0</v>
      </c>
      <c r="QTZ78" s="1209">
        <f t="shared" si="221"/>
        <v>0</v>
      </c>
      <c r="QUA78" s="1209">
        <f t="shared" si="221"/>
        <v>0</v>
      </c>
      <c r="QUB78" s="1209">
        <f t="shared" si="221"/>
        <v>0</v>
      </c>
      <c r="QUC78" s="1209">
        <f t="shared" si="221"/>
        <v>0</v>
      </c>
      <c r="QUD78" s="1209">
        <f t="shared" si="221"/>
        <v>0</v>
      </c>
      <c r="QUE78" s="1209">
        <f t="shared" si="221"/>
        <v>0</v>
      </c>
      <c r="QUF78" s="1209">
        <f t="shared" si="221"/>
        <v>0</v>
      </c>
      <c r="QUG78" s="1209">
        <f t="shared" si="221"/>
        <v>0</v>
      </c>
      <c r="QUH78" s="1209">
        <f t="shared" si="221"/>
        <v>0</v>
      </c>
      <c r="QUI78" s="1209">
        <f t="shared" si="221"/>
        <v>0</v>
      </c>
      <c r="QUJ78" s="1209">
        <f t="shared" si="221"/>
        <v>0</v>
      </c>
      <c r="QUK78" s="1209">
        <f t="shared" si="221"/>
        <v>0</v>
      </c>
      <c r="QUL78" s="1209">
        <f t="shared" si="221"/>
        <v>0</v>
      </c>
      <c r="QUM78" s="1209">
        <f t="shared" si="221"/>
        <v>0</v>
      </c>
      <c r="QUN78" s="1209">
        <f t="shared" si="221"/>
        <v>0</v>
      </c>
      <c r="QUO78" s="1209">
        <f t="shared" si="221"/>
        <v>0</v>
      </c>
      <c r="QUP78" s="1209">
        <f t="shared" si="221"/>
        <v>0</v>
      </c>
      <c r="QUQ78" s="1209">
        <f t="shared" si="221"/>
        <v>0</v>
      </c>
      <c r="QUR78" s="1209">
        <f t="shared" si="221"/>
        <v>0</v>
      </c>
      <c r="QUS78" s="1209">
        <f t="shared" si="221"/>
        <v>0</v>
      </c>
      <c r="QUT78" s="1209">
        <f t="shared" si="221"/>
        <v>0</v>
      </c>
      <c r="QUU78" s="1209">
        <f t="shared" si="221"/>
        <v>0</v>
      </c>
      <c r="QUV78" s="1209">
        <f t="shared" si="221"/>
        <v>0</v>
      </c>
      <c r="QUW78" s="1209">
        <f t="shared" si="221"/>
        <v>0</v>
      </c>
      <c r="QUX78" s="1209">
        <f t="shared" si="221"/>
        <v>0</v>
      </c>
      <c r="QUY78" s="1209">
        <f t="shared" si="221"/>
        <v>0</v>
      </c>
      <c r="QUZ78" s="1209">
        <f t="shared" si="221"/>
        <v>0</v>
      </c>
      <c r="QVA78" s="1209">
        <f t="shared" si="221"/>
        <v>0</v>
      </c>
      <c r="QVB78" s="1209">
        <f t="shared" si="221"/>
        <v>0</v>
      </c>
      <c r="QVC78" s="1209">
        <f t="shared" si="221"/>
        <v>0</v>
      </c>
      <c r="QVD78" s="1209">
        <f t="shared" si="221"/>
        <v>0</v>
      </c>
      <c r="QVE78" s="1209">
        <f t="shared" si="221"/>
        <v>0</v>
      </c>
      <c r="QVF78" s="1209">
        <f t="shared" si="221"/>
        <v>0</v>
      </c>
      <c r="QVG78" s="1209">
        <f t="shared" si="221"/>
        <v>0</v>
      </c>
      <c r="QVH78" s="1209">
        <f t="shared" si="221"/>
        <v>0</v>
      </c>
      <c r="QVI78" s="1209">
        <f t="shared" si="221"/>
        <v>0</v>
      </c>
      <c r="QVJ78" s="1209">
        <f t="shared" si="221"/>
        <v>0</v>
      </c>
      <c r="QVK78" s="1209">
        <f t="shared" si="221"/>
        <v>0</v>
      </c>
      <c r="QVL78" s="1209">
        <f t="shared" si="221"/>
        <v>0</v>
      </c>
      <c r="QVM78" s="1209">
        <f t="shared" si="221"/>
        <v>0</v>
      </c>
      <c r="QVN78" s="1209">
        <f t="shared" si="221"/>
        <v>0</v>
      </c>
      <c r="QVO78" s="1209">
        <f t="shared" si="221"/>
        <v>0</v>
      </c>
      <c r="QVP78" s="1209">
        <f t="shared" si="221"/>
        <v>0</v>
      </c>
      <c r="QVQ78" s="1209">
        <f t="shared" si="221"/>
        <v>0</v>
      </c>
      <c r="QVR78" s="1209">
        <f t="shared" si="221"/>
        <v>0</v>
      </c>
      <c r="QVS78" s="1209">
        <f t="shared" si="221"/>
        <v>0</v>
      </c>
      <c r="QVT78" s="1209">
        <f t="shared" si="221"/>
        <v>0</v>
      </c>
      <c r="QVU78" s="1209">
        <f t="shared" si="221"/>
        <v>0</v>
      </c>
      <c r="QVV78" s="1209">
        <f t="shared" si="221"/>
        <v>0</v>
      </c>
      <c r="QVW78" s="1209">
        <f t="shared" si="221"/>
        <v>0</v>
      </c>
      <c r="QVX78" s="1209">
        <f t="shared" si="221"/>
        <v>0</v>
      </c>
      <c r="QVY78" s="1209">
        <f t="shared" si="221"/>
        <v>0</v>
      </c>
      <c r="QVZ78" s="1209">
        <f t="shared" si="221"/>
        <v>0</v>
      </c>
      <c r="QWA78" s="1209">
        <f t="shared" si="221"/>
        <v>0</v>
      </c>
      <c r="QWB78" s="1209">
        <f t="shared" si="221"/>
        <v>0</v>
      </c>
      <c r="QWC78" s="1209">
        <f t="shared" si="221"/>
        <v>0</v>
      </c>
      <c r="QWD78" s="1209">
        <f t="shared" si="221"/>
        <v>0</v>
      </c>
      <c r="QWE78" s="1209">
        <f t="shared" si="221"/>
        <v>0</v>
      </c>
      <c r="QWF78" s="1209">
        <f t="shared" si="221"/>
        <v>0</v>
      </c>
      <c r="QWG78" s="1209">
        <f t="shared" si="221"/>
        <v>0</v>
      </c>
      <c r="QWH78" s="1209">
        <f t="shared" si="221"/>
        <v>0</v>
      </c>
      <c r="QWI78" s="1209">
        <f t="shared" si="221"/>
        <v>0</v>
      </c>
      <c r="QWJ78" s="1209">
        <f t="shared" ref="QWJ78:QYU78" si="222">SUM(QWJ76:QWJ77)</f>
        <v>0</v>
      </c>
      <c r="QWK78" s="1209">
        <f t="shared" si="222"/>
        <v>0</v>
      </c>
      <c r="QWL78" s="1209">
        <f t="shared" si="222"/>
        <v>0</v>
      </c>
      <c r="QWM78" s="1209">
        <f t="shared" si="222"/>
        <v>0</v>
      </c>
      <c r="QWN78" s="1209">
        <f t="shared" si="222"/>
        <v>0</v>
      </c>
      <c r="QWO78" s="1209">
        <f t="shared" si="222"/>
        <v>0</v>
      </c>
      <c r="QWP78" s="1209">
        <f t="shared" si="222"/>
        <v>0</v>
      </c>
      <c r="QWQ78" s="1209">
        <f t="shared" si="222"/>
        <v>0</v>
      </c>
      <c r="QWR78" s="1209">
        <f t="shared" si="222"/>
        <v>0</v>
      </c>
      <c r="QWS78" s="1209">
        <f t="shared" si="222"/>
        <v>0</v>
      </c>
      <c r="QWT78" s="1209">
        <f t="shared" si="222"/>
        <v>0</v>
      </c>
      <c r="QWU78" s="1209">
        <f t="shared" si="222"/>
        <v>0</v>
      </c>
      <c r="QWV78" s="1209">
        <f t="shared" si="222"/>
        <v>0</v>
      </c>
      <c r="QWW78" s="1209">
        <f t="shared" si="222"/>
        <v>0</v>
      </c>
      <c r="QWX78" s="1209">
        <f t="shared" si="222"/>
        <v>0</v>
      </c>
      <c r="QWY78" s="1209">
        <f t="shared" si="222"/>
        <v>0</v>
      </c>
      <c r="QWZ78" s="1209">
        <f t="shared" si="222"/>
        <v>0</v>
      </c>
      <c r="QXA78" s="1209">
        <f t="shared" si="222"/>
        <v>0</v>
      </c>
      <c r="QXB78" s="1209">
        <f t="shared" si="222"/>
        <v>0</v>
      </c>
      <c r="QXC78" s="1209">
        <f t="shared" si="222"/>
        <v>0</v>
      </c>
      <c r="QXD78" s="1209">
        <f t="shared" si="222"/>
        <v>0</v>
      </c>
      <c r="QXE78" s="1209">
        <f t="shared" si="222"/>
        <v>0</v>
      </c>
      <c r="QXF78" s="1209">
        <f t="shared" si="222"/>
        <v>0</v>
      </c>
      <c r="QXG78" s="1209">
        <f t="shared" si="222"/>
        <v>0</v>
      </c>
      <c r="QXH78" s="1209">
        <f t="shared" si="222"/>
        <v>0</v>
      </c>
      <c r="QXI78" s="1209">
        <f t="shared" si="222"/>
        <v>0</v>
      </c>
      <c r="QXJ78" s="1209">
        <f t="shared" si="222"/>
        <v>0</v>
      </c>
      <c r="QXK78" s="1209">
        <f t="shared" si="222"/>
        <v>0</v>
      </c>
      <c r="QXL78" s="1209">
        <f t="shared" si="222"/>
        <v>0</v>
      </c>
      <c r="QXM78" s="1209">
        <f t="shared" si="222"/>
        <v>0</v>
      </c>
      <c r="QXN78" s="1209">
        <f t="shared" si="222"/>
        <v>0</v>
      </c>
      <c r="QXO78" s="1209">
        <f t="shared" si="222"/>
        <v>0</v>
      </c>
      <c r="QXP78" s="1209">
        <f t="shared" si="222"/>
        <v>0</v>
      </c>
      <c r="QXQ78" s="1209">
        <f t="shared" si="222"/>
        <v>0</v>
      </c>
      <c r="QXR78" s="1209">
        <f t="shared" si="222"/>
        <v>0</v>
      </c>
      <c r="QXS78" s="1209">
        <f t="shared" si="222"/>
        <v>0</v>
      </c>
      <c r="QXT78" s="1209">
        <f t="shared" si="222"/>
        <v>0</v>
      </c>
      <c r="QXU78" s="1209">
        <f t="shared" si="222"/>
        <v>0</v>
      </c>
      <c r="QXV78" s="1209">
        <f t="shared" si="222"/>
        <v>0</v>
      </c>
      <c r="QXW78" s="1209">
        <f t="shared" si="222"/>
        <v>0</v>
      </c>
      <c r="QXX78" s="1209">
        <f t="shared" si="222"/>
        <v>0</v>
      </c>
      <c r="QXY78" s="1209">
        <f t="shared" si="222"/>
        <v>0</v>
      </c>
      <c r="QXZ78" s="1209">
        <f t="shared" si="222"/>
        <v>0</v>
      </c>
      <c r="QYA78" s="1209">
        <f t="shared" si="222"/>
        <v>0</v>
      </c>
      <c r="QYB78" s="1209">
        <f t="shared" si="222"/>
        <v>0</v>
      </c>
      <c r="QYC78" s="1209">
        <f t="shared" si="222"/>
        <v>0</v>
      </c>
      <c r="QYD78" s="1209">
        <f t="shared" si="222"/>
        <v>0</v>
      </c>
      <c r="QYE78" s="1209">
        <f t="shared" si="222"/>
        <v>0</v>
      </c>
      <c r="QYF78" s="1209">
        <f t="shared" si="222"/>
        <v>0</v>
      </c>
      <c r="QYG78" s="1209">
        <f t="shared" si="222"/>
        <v>0</v>
      </c>
      <c r="QYH78" s="1209">
        <f t="shared" si="222"/>
        <v>0</v>
      </c>
      <c r="QYI78" s="1209">
        <f t="shared" si="222"/>
        <v>0</v>
      </c>
      <c r="QYJ78" s="1209">
        <f t="shared" si="222"/>
        <v>0</v>
      </c>
      <c r="QYK78" s="1209">
        <f t="shared" si="222"/>
        <v>0</v>
      </c>
      <c r="QYL78" s="1209">
        <f t="shared" si="222"/>
        <v>0</v>
      </c>
      <c r="QYM78" s="1209">
        <f t="shared" si="222"/>
        <v>0</v>
      </c>
      <c r="QYN78" s="1209">
        <f t="shared" si="222"/>
        <v>0</v>
      </c>
      <c r="QYO78" s="1209">
        <f t="shared" si="222"/>
        <v>0</v>
      </c>
      <c r="QYP78" s="1209">
        <f t="shared" si="222"/>
        <v>0</v>
      </c>
      <c r="QYQ78" s="1209">
        <f t="shared" si="222"/>
        <v>0</v>
      </c>
      <c r="QYR78" s="1209">
        <f t="shared" si="222"/>
        <v>0</v>
      </c>
      <c r="QYS78" s="1209">
        <f t="shared" si="222"/>
        <v>0</v>
      </c>
      <c r="QYT78" s="1209">
        <f t="shared" si="222"/>
        <v>0</v>
      </c>
      <c r="QYU78" s="1209">
        <f t="shared" si="222"/>
        <v>0</v>
      </c>
      <c r="QYV78" s="1209">
        <f t="shared" ref="QYV78:RBG78" si="223">SUM(QYV76:QYV77)</f>
        <v>0</v>
      </c>
      <c r="QYW78" s="1209">
        <f t="shared" si="223"/>
        <v>0</v>
      </c>
      <c r="QYX78" s="1209">
        <f t="shared" si="223"/>
        <v>0</v>
      </c>
      <c r="QYY78" s="1209">
        <f t="shared" si="223"/>
        <v>0</v>
      </c>
      <c r="QYZ78" s="1209">
        <f t="shared" si="223"/>
        <v>0</v>
      </c>
      <c r="QZA78" s="1209">
        <f t="shared" si="223"/>
        <v>0</v>
      </c>
      <c r="QZB78" s="1209">
        <f t="shared" si="223"/>
        <v>0</v>
      </c>
      <c r="QZC78" s="1209">
        <f t="shared" si="223"/>
        <v>0</v>
      </c>
      <c r="QZD78" s="1209">
        <f t="shared" si="223"/>
        <v>0</v>
      </c>
      <c r="QZE78" s="1209">
        <f t="shared" si="223"/>
        <v>0</v>
      </c>
      <c r="QZF78" s="1209">
        <f t="shared" si="223"/>
        <v>0</v>
      </c>
      <c r="QZG78" s="1209">
        <f t="shared" si="223"/>
        <v>0</v>
      </c>
      <c r="QZH78" s="1209">
        <f t="shared" si="223"/>
        <v>0</v>
      </c>
      <c r="QZI78" s="1209">
        <f t="shared" si="223"/>
        <v>0</v>
      </c>
      <c r="QZJ78" s="1209">
        <f t="shared" si="223"/>
        <v>0</v>
      </c>
      <c r="QZK78" s="1209">
        <f t="shared" si="223"/>
        <v>0</v>
      </c>
      <c r="QZL78" s="1209">
        <f t="shared" si="223"/>
        <v>0</v>
      </c>
      <c r="QZM78" s="1209">
        <f t="shared" si="223"/>
        <v>0</v>
      </c>
      <c r="QZN78" s="1209">
        <f t="shared" si="223"/>
        <v>0</v>
      </c>
      <c r="QZO78" s="1209">
        <f t="shared" si="223"/>
        <v>0</v>
      </c>
      <c r="QZP78" s="1209">
        <f t="shared" si="223"/>
        <v>0</v>
      </c>
      <c r="QZQ78" s="1209">
        <f t="shared" si="223"/>
        <v>0</v>
      </c>
      <c r="QZR78" s="1209">
        <f t="shared" si="223"/>
        <v>0</v>
      </c>
      <c r="QZS78" s="1209">
        <f t="shared" si="223"/>
        <v>0</v>
      </c>
      <c r="QZT78" s="1209">
        <f t="shared" si="223"/>
        <v>0</v>
      </c>
      <c r="QZU78" s="1209">
        <f t="shared" si="223"/>
        <v>0</v>
      </c>
      <c r="QZV78" s="1209">
        <f t="shared" si="223"/>
        <v>0</v>
      </c>
      <c r="QZW78" s="1209">
        <f t="shared" si="223"/>
        <v>0</v>
      </c>
      <c r="QZX78" s="1209">
        <f t="shared" si="223"/>
        <v>0</v>
      </c>
      <c r="QZY78" s="1209">
        <f t="shared" si="223"/>
        <v>0</v>
      </c>
      <c r="QZZ78" s="1209">
        <f t="shared" si="223"/>
        <v>0</v>
      </c>
      <c r="RAA78" s="1209">
        <f t="shared" si="223"/>
        <v>0</v>
      </c>
      <c r="RAB78" s="1209">
        <f t="shared" si="223"/>
        <v>0</v>
      </c>
      <c r="RAC78" s="1209">
        <f t="shared" si="223"/>
        <v>0</v>
      </c>
      <c r="RAD78" s="1209">
        <f t="shared" si="223"/>
        <v>0</v>
      </c>
      <c r="RAE78" s="1209">
        <f t="shared" si="223"/>
        <v>0</v>
      </c>
      <c r="RAF78" s="1209">
        <f t="shared" si="223"/>
        <v>0</v>
      </c>
      <c r="RAG78" s="1209">
        <f t="shared" si="223"/>
        <v>0</v>
      </c>
      <c r="RAH78" s="1209">
        <f t="shared" si="223"/>
        <v>0</v>
      </c>
      <c r="RAI78" s="1209">
        <f t="shared" si="223"/>
        <v>0</v>
      </c>
      <c r="RAJ78" s="1209">
        <f t="shared" si="223"/>
        <v>0</v>
      </c>
      <c r="RAK78" s="1209">
        <f t="shared" si="223"/>
        <v>0</v>
      </c>
      <c r="RAL78" s="1209">
        <f t="shared" si="223"/>
        <v>0</v>
      </c>
      <c r="RAM78" s="1209">
        <f t="shared" si="223"/>
        <v>0</v>
      </c>
      <c r="RAN78" s="1209">
        <f t="shared" si="223"/>
        <v>0</v>
      </c>
      <c r="RAO78" s="1209">
        <f t="shared" si="223"/>
        <v>0</v>
      </c>
      <c r="RAP78" s="1209">
        <f t="shared" si="223"/>
        <v>0</v>
      </c>
      <c r="RAQ78" s="1209">
        <f t="shared" si="223"/>
        <v>0</v>
      </c>
      <c r="RAR78" s="1209">
        <f t="shared" si="223"/>
        <v>0</v>
      </c>
      <c r="RAS78" s="1209">
        <f t="shared" si="223"/>
        <v>0</v>
      </c>
      <c r="RAT78" s="1209">
        <f t="shared" si="223"/>
        <v>0</v>
      </c>
      <c r="RAU78" s="1209">
        <f t="shared" si="223"/>
        <v>0</v>
      </c>
      <c r="RAV78" s="1209">
        <f t="shared" si="223"/>
        <v>0</v>
      </c>
      <c r="RAW78" s="1209">
        <f t="shared" si="223"/>
        <v>0</v>
      </c>
      <c r="RAX78" s="1209">
        <f t="shared" si="223"/>
        <v>0</v>
      </c>
      <c r="RAY78" s="1209">
        <f t="shared" si="223"/>
        <v>0</v>
      </c>
      <c r="RAZ78" s="1209">
        <f t="shared" si="223"/>
        <v>0</v>
      </c>
      <c r="RBA78" s="1209">
        <f t="shared" si="223"/>
        <v>0</v>
      </c>
      <c r="RBB78" s="1209">
        <f t="shared" si="223"/>
        <v>0</v>
      </c>
      <c r="RBC78" s="1209">
        <f t="shared" si="223"/>
        <v>0</v>
      </c>
      <c r="RBD78" s="1209">
        <f t="shared" si="223"/>
        <v>0</v>
      </c>
      <c r="RBE78" s="1209">
        <f t="shared" si="223"/>
        <v>0</v>
      </c>
      <c r="RBF78" s="1209">
        <f t="shared" si="223"/>
        <v>0</v>
      </c>
      <c r="RBG78" s="1209">
        <f t="shared" si="223"/>
        <v>0</v>
      </c>
      <c r="RBH78" s="1209">
        <f t="shared" ref="RBH78:RDS78" si="224">SUM(RBH76:RBH77)</f>
        <v>0</v>
      </c>
      <c r="RBI78" s="1209">
        <f t="shared" si="224"/>
        <v>0</v>
      </c>
      <c r="RBJ78" s="1209">
        <f t="shared" si="224"/>
        <v>0</v>
      </c>
      <c r="RBK78" s="1209">
        <f t="shared" si="224"/>
        <v>0</v>
      </c>
      <c r="RBL78" s="1209">
        <f t="shared" si="224"/>
        <v>0</v>
      </c>
      <c r="RBM78" s="1209">
        <f t="shared" si="224"/>
        <v>0</v>
      </c>
      <c r="RBN78" s="1209">
        <f t="shared" si="224"/>
        <v>0</v>
      </c>
      <c r="RBO78" s="1209">
        <f t="shared" si="224"/>
        <v>0</v>
      </c>
      <c r="RBP78" s="1209">
        <f t="shared" si="224"/>
        <v>0</v>
      </c>
      <c r="RBQ78" s="1209">
        <f t="shared" si="224"/>
        <v>0</v>
      </c>
      <c r="RBR78" s="1209">
        <f t="shared" si="224"/>
        <v>0</v>
      </c>
      <c r="RBS78" s="1209">
        <f t="shared" si="224"/>
        <v>0</v>
      </c>
      <c r="RBT78" s="1209">
        <f t="shared" si="224"/>
        <v>0</v>
      </c>
      <c r="RBU78" s="1209">
        <f t="shared" si="224"/>
        <v>0</v>
      </c>
      <c r="RBV78" s="1209">
        <f t="shared" si="224"/>
        <v>0</v>
      </c>
      <c r="RBW78" s="1209">
        <f t="shared" si="224"/>
        <v>0</v>
      </c>
      <c r="RBX78" s="1209">
        <f t="shared" si="224"/>
        <v>0</v>
      </c>
      <c r="RBY78" s="1209">
        <f t="shared" si="224"/>
        <v>0</v>
      </c>
      <c r="RBZ78" s="1209">
        <f t="shared" si="224"/>
        <v>0</v>
      </c>
      <c r="RCA78" s="1209">
        <f t="shared" si="224"/>
        <v>0</v>
      </c>
      <c r="RCB78" s="1209">
        <f t="shared" si="224"/>
        <v>0</v>
      </c>
      <c r="RCC78" s="1209">
        <f t="shared" si="224"/>
        <v>0</v>
      </c>
      <c r="RCD78" s="1209">
        <f t="shared" si="224"/>
        <v>0</v>
      </c>
      <c r="RCE78" s="1209">
        <f t="shared" si="224"/>
        <v>0</v>
      </c>
      <c r="RCF78" s="1209">
        <f t="shared" si="224"/>
        <v>0</v>
      </c>
      <c r="RCG78" s="1209">
        <f t="shared" si="224"/>
        <v>0</v>
      </c>
      <c r="RCH78" s="1209">
        <f t="shared" si="224"/>
        <v>0</v>
      </c>
      <c r="RCI78" s="1209">
        <f t="shared" si="224"/>
        <v>0</v>
      </c>
      <c r="RCJ78" s="1209">
        <f t="shared" si="224"/>
        <v>0</v>
      </c>
      <c r="RCK78" s="1209">
        <f t="shared" si="224"/>
        <v>0</v>
      </c>
      <c r="RCL78" s="1209">
        <f t="shared" si="224"/>
        <v>0</v>
      </c>
      <c r="RCM78" s="1209">
        <f t="shared" si="224"/>
        <v>0</v>
      </c>
      <c r="RCN78" s="1209">
        <f t="shared" si="224"/>
        <v>0</v>
      </c>
      <c r="RCO78" s="1209">
        <f t="shared" si="224"/>
        <v>0</v>
      </c>
      <c r="RCP78" s="1209">
        <f t="shared" si="224"/>
        <v>0</v>
      </c>
      <c r="RCQ78" s="1209">
        <f t="shared" si="224"/>
        <v>0</v>
      </c>
      <c r="RCR78" s="1209">
        <f t="shared" si="224"/>
        <v>0</v>
      </c>
      <c r="RCS78" s="1209">
        <f t="shared" si="224"/>
        <v>0</v>
      </c>
      <c r="RCT78" s="1209">
        <f t="shared" si="224"/>
        <v>0</v>
      </c>
      <c r="RCU78" s="1209">
        <f t="shared" si="224"/>
        <v>0</v>
      </c>
      <c r="RCV78" s="1209">
        <f t="shared" si="224"/>
        <v>0</v>
      </c>
      <c r="RCW78" s="1209">
        <f t="shared" si="224"/>
        <v>0</v>
      </c>
      <c r="RCX78" s="1209">
        <f t="shared" si="224"/>
        <v>0</v>
      </c>
      <c r="RCY78" s="1209">
        <f t="shared" si="224"/>
        <v>0</v>
      </c>
      <c r="RCZ78" s="1209">
        <f t="shared" si="224"/>
        <v>0</v>
      </c>
      <c r="RDA78" s="1209">
        <f t="shared" si="224"/>
        <v>0</v>
      </c>
      <c r="RDB78" s="1209">
        <f t="shared" si="224"/>
        <v>0</v>
      </c>
      <c r="RDC78" s="1209">
        <f t="shared" si="224"/>
        <v>0</v>
      </c>
      <c r="RDD78" s="1209">
        <f t="shared" si="224"/>
        <v>0</v>
      </c>
      <c r="RDE78" s="1209">
        <f t="shared" si="224"/>
        <v>0</v>
      </c>
      <c r="RDF78" s="1209">
        <f t="shared" si="224"/>
        <v>0</v>
      </c>
      <c r="RDG78" s="1209">
        <f t="shared" si="224"/>
        <v>0</v>
      </c>
      <c r="RDH78" s="1209">
        <f t="shared" si="224"/>
        <v>0</v>
      </c>
      <c r="RDI78" s="1209">
        <f t="shared" si="224"/>
        <v>0</v>
      </c>
      <c r="RDJ78" s="1209">
        <f t="shared" si="224"/>
        <v>0</v>
      </c>
      <c r="RDK78" s="1209">
        <f t="shared" si="224"/>
        <v>0</v>
      </c>
      <c r="RDL78" s="1209">
        <f t="shared" si="224"/>
        <v>0</v>
      </c>
      <c r="RDM78" s="1209">
        <f t="shared" si="224"/>
        <v>0</v>
      </c>
      <c r="RDN78" s="1209">
        <f t="shared" si="224"/>
        <v>0</v>
      </c>
      <c r="RDO78" s="1209">
        <f t="shared" si="224"/>
        <v>0</v>
      </c>
      <c r="RDP78" s="1209">
        <f t="shared" si="224"/>
        <v>0</v>
      </c>
      <c r="RDQ78" s="1209">
        <f t="shared" si="224"/>
        <v>0</v>
      </c>
      <c r="RDR78" s="1209">
        <f t="shared" si="224"/>
        <v>0</v>
      </c>
      <c r="RDS78" s="1209">
        <f t="shared" si="224"/>
        <v>0</v>
      </c>
      <c r="RDT78" s="1209">
        <f t="shared" ref="RDT78:RGE78" si="225">SUM(RDT76:RDT77)</f>
        <v>0</v>
      </c>
      <c r="RDU78" s="1209">
        <f t="shared" si="225"/>
        <v>0</v>
      </c>
      <c r="RDV78" s="1209">
        <f t="shared" si="225"/>
        <v>0</v>
      </c>
      <c r="RDW78" s="1209">
        <f t="shared" si="225"/>
        <v>0</v>
      </c>
      <c r="RDX78" s="1209">
        <f t="shared" si="225"/>
        <v>0</v>
      </c>
      <c r="RDY78" s="1209">
        <f t="shared" si="225"/>
        <v>0</v>
      </c>
      <c r="RDZ78" s="1209">
        <f t="shared" si="225"/>
        <v>0</v>
      </c>
      <c r="REA78" s="1209">
        <f t="shared" si="225"/>
        <v>0</v>
      </c>
      <c r="REB78" s="1209">
        <f t="shared" si="225"/>
        <v>0</v>
      </c>
      <c r="REC78" s="1209">
        <f t="shared" si="225"/>
        <v>0</v>
      </c>
      <c r="RED78" s="1209">
        <f t="shared" si="225"/>
        <v>0</v>
      </c>
      <c r="REE78" s="1209">
        <f t="shared" si="225"/>
        <v>0</v>
      </c>
      <c r="REF78" s="1209">
        <f t="shared" si="225"/>
        <v>0</v>
      </c>
      <c r="REG78" s="1209">
        <f t="shared" si="225"/>
        <v>0</v>
      </c>
      <c r="REH78" s="1209">
        <f t="shared" si="225"/>
        <v>0</v>
      </c>
      <c r="REI78" s="1209">
        <f t="shared" si="225"/>
        <v>0</v>
      </c>
      <c r="REJ78" s="1209">
        <f t="shared" si="225"/>
        <v>0</v>
      </c>
      <c r="REK78" s="1209">
        <f t="shared" si="225"/>
        <v>0</v>
      </c>
      <c r="REL78" s="1209">
        <f t="shared" si="225"/>
        <v>0</v>
      </c>
      <c r="REM78" s="1209">
        <f t="shared" si="225"/>
        <v>0</v>
      </c>
      <c r="REN78" s="1209">
        <f t="shared" si="225"/>
        <v>0</v>
      </c>
      <c r="REO78" s="1209">
        <f t="shared" si="225"/>
        <v>0</v>
      </c>
      <c r="REP78" s="1209">
        <f t="shared" si="225"/>
        <v>0</v>
      </c>
      <c r="REQ78" s="1209">
        <f t="shared" si="225"/>
        <v>0</v>
      </c>
      <c r="RER78" s="1209">
        <f t="shared" si="225"/>
        <v>0</v>
      </c>
      <c r="RES78" s="1209">
        <f t="shared" si="225"/>
        <v>0</v>
      </c>
      <c r="RET78" s="1209">
        <f t="shared" si="225"/>
        <v>0</v>
      </c>
      <c r="REU78" s="1209">
        <f t="shared" si="225"/>
        <v>0</v>
      </c>
      <c r="REV78" s="1209">
        <f t="shared" si="225"/>
        <v>0</v>
      </c>
      <c r="REW78" s="1209">
        <f t="shared" si="225"/>
        <v>0</v>
      </c>
      <c r="REX78" s="1209">
        <f t="shared" si="225"/>
        <v>0</v>
      </c>
      <c r="REY78" s="1209">
        <f t="shared" si="225"/>
        <v>0</v>
      </c>
      <c r="REZ78" s="1209">
        <f t="shared" si="225"/>
        <v>0</v>
      </c>
      <c r="RFA78" s="1209">
        <f t="shared" si="225"/>
        <v>0</v>
      </c>
      <c r="RFB78" s="1209">
        <f t="shared" si="225"/>
        <v>0</v>
      </c>
      <c r="RFC78" s="1209">
        <f t="shared" si="225"/>
        <v>0</v>
      </c>
      <c r="RFD78" s="1209">
        <f t="shared" si="225"/>
        <v>0</v>
      </c>
      <c r="RFE78" s="1209">
        <f t="shared" si="225"/>
        <v>0</v>
      </c>
      <c r="RFF78" s="1209">
        <f t="shared" si="225"/>
        <v>0</v>
      </c>
      <c r="RFG78" s="1209">
        <f t="shared" si="225"/>
        <v>0</v>
      </c>
      <c r="RFH78" s="1209">
        <f t="shared" si="225"/>
        <v>0</v>
      </c>
      <c r="RFI78" s="1209">
        <f t="shared" si="225"/>
        <v>0</v>
      </c>
      <c r="RFJ78" s="1209">
        <f t="shared" si="225"/>
        <v>0</v>
      </c>
      <c r="RFK78" s="1209">
        <f t="shared" si="225"/>
        <v>0</v>
      </c>
      <c r="RFL78" s="1209">
        <f t="shared" si="225"/>
        <v>0</v>
      </c>
      <c r="RFM78" s="1209">
        <f t="shared" si="225"/>
        <v>0</v>
      </c>
      <c r="RFN78" s="1209">
        <f t="shared" si="225"/>
        <v>0</v>
      </c>
      <c r="RFO78" s="1209">
        <f t="shared" si="225"/>
        <v>0</v>
      </c>
      <c r="RFP78" s="1209">
        <f t="shared" si="225"/>
        <v>0</v>
      </c>
      <c r="RFQ78" s="1209">
        <f t="shared" si="225"/>
        <v>0</v>
      </c>
      <c r="RFR78" s="1209">
        <f t="shared" si="225"/>
        <v>0</v>
      </c>
      <c r="RFS78" s="1209">
        <f t="shared" si="225"/>
        <v>0</v>
      </c>
      <c r="RFT78" s="1209">
        <f t="shared" si="225"/>
        <v>0</v>
      </c>
      <c r="RFU78" s="1209">
        <f t="shared" si="225"/>
        <v>0</v>
      </c>
      <c r="RFV78" s="1209">
        <f t="shared" si="225"/>
        <v>0</v>
      </c>
      <c r="RFW78" s="1209">
        <f t="shared" si="225"/>
        <v>0</v>
      </c>
      <c r="RFX78" s="1209">
        <f t="shared" si="225"/>
        <v>0</v>
      </c>
      <c r="RFY78" s="1209">
        <f t="shared" si="225"/>
        <v>0</v>
      </c>
      <c r="RFZ78" s="1209">
        <f t="shared" si="225"/>
        <v>0</v>
      </c>
      <c r="RGA78" s="1209">
        <f t="shared" si="225"/>
        <v>0</v>
      </c>
      <c r="RGB78" s="1209">
        <f t="shared" si="225"/>
        <v>0</v>
      </c>
      <c r="RGC78" s="1209">
        <f t="shared" si="225"/>
        <v>0</v>
      </c>
      <c r="RGD78" s="1209">
        <f t="shared" si="225"/>
        <v>0</v>
      </c>
      <c r="RGE78" s="1209">
        <f t="shared" si="225"/>
        <v>0</v>
      </c>
      <c r="RGF78" s="1209">
        <f t="shared" ref="RGF78:RIQ78" si="226">SUM(RGF76:RGF77)</f>
        <v>0</v>
      </c>
      <c r="RGG78" s="1209">
        <f t="shared" si="226"/>
        <v>0</v>
      </c>
      <c r="RGH78" s="1209">
        <f t="shared" si="226"/>
        <v>0</v>
      </c>
      <c r="RGI78" s="1209">
        <f t="shared" si="226"/>
        <v>0</v>
      </c>
      <c r="RGJ78" s="1209">
        <f t="shared" si="226"/>
        <v>0</v>
      </c>
      <c r="RGK78" s="1209">
        <f t="shared" si="226"/>
        <v>0</v>
      </c>
      <c r="RGL78" s="1209">
        <f t="shared" si="226"/>
        <v>0</v>
      </c>
      <c r="RGM78" s="1209">
        <f t="shared" si="226"/>
        <v>0</v>
      </c>
      <c r="RGN78" s="1209">
        <f t="shared" si="226"/>
        <v>0</v>
      </c>
      <c r="RGO78" s="1209">
        <f t="shared" si="226"/>
        <v>0</v>
      </c>
      <c r="RGP78" s="1209">
        <f t="shared" si="226"/>
        <v>0</v>
      </c>
      <c r="RGQ78" s="1209">
        <f t="shared" si="226"/>
        <v>0</v>
      </c>
      <c r="RGR78" s="1209">
        <f t="shared" si="226"/>
        <v>0</v>
      </c>
      <c r="RGS78" s="1209">
        <f t="shared" si="226"/>
        <v>0</v>
      </c>
      <c r="RGT78" s="1209">
        <f t="shared" si="226"/>
        <v>0</v>
      </c>
      <c r="RGU78" s="1209">
        <f t="shared" si="226"/>
        <v>0</v>
      </c>
      <c r="RGV78" s="1209">
        <f t="shared" si="226"/>
        <v>0</v>
      </c>
      <c r="RGW78" s="1209">
        <f t="shared" si="226"/>
        <v>0</v>
      </c>
      <c r="RGX78" s="1209">
        <f t="shared" si="226"/>
        <v>0</v>
      </c>
      <c r="RGY78" s="1209">
        <f t="shared" si="226"/>
        <v>0</v>
      </c>
      <c r="RGZ78" s="1209">
        <f t="shared" si="226"/>
        <v>0</v>
      </c>
      <c r="RHA78" s="1209">
        <f t="shared" si="226"/>
        <v>0</v>
      </c>
      <c r="RHB78" s="1209">
        <f t="shared" si="226"/>
        <v>0</v>
      </c>
      <c r="RHC78" s="1209">
        <f t="shared" si="226"/>
        <v>0</v>
      </c>
      <c r="RHD78" s="1209">
        <f t="shared" si="226"/>
        <v>0</v>
      </c>
      <c r="RHE78" s="1209">
        <f t="shared" si="226"/>
        <v>0</v>
      </c>
      <c r="RHF78" s="1209">
        <f t="shared" si="226"/>
        <v>0</v>
      </c>
      <c r="RHG78" s="1209">
        <f t="shared" si="226"/>
        <v>0</v>
      </c>
      <c r="RHH78" s="1209">
        <f t="shared" si="226"/>
        <v>0</v>
      </c>
      <c r="RHI78" s="1209">
        <f t="shared" si="226"/>
        <v>0</v>
      </c>
      <c r="RHJ78" s="1209">
        <f t="shared" si="226"/>
        <v>0</v>
      </c>
      <c r="RHK78" s="1209">
        <f t="shared" si="226"/>
        <v>0</v>
      </c>
      <c r="RHL78" s="1209">
        <f t="shared" si="226"/>
        <v>0</v>
      </c>
      <c r="RHM78" s="1209">
        <f t="shared" si="226"/>
        <v>0</v>
      </c>
      <c r="RHN78" s="1209">
        <f t="shared" si="226"/>
        <v>0</v>
      </c>
      <c r="RHO78" s="1209">
        <f t="shared" si="226"/>
        <v>0</v>
      </c>
      <c r="RHP78" s="1209">
        <f t="shared" si="226"/>
        <v>0</v>
      </c>
      <c r="RHQ78" s="1209">
        <f t="shared" si="226"/>
        <v>0</v>
      </c>
      <c r="RHR78" s="1209">
        <f t="shared" si="226"/>
        <v>0</v>
      </c>
      <c r="RHS78" s="1209">
        <f t="shared" si="226"/>
        <v>0</v>
      </c>
      <c r="RHT78" s="1209">
        <f t="shared" si="226"/>
        <v>0</v>
      </c>
      <c r="RHU78" s="1209">
        <f t="shared" si="226"/>
        <v>0</v>
      </c>
      <c r="RHV78" s="1209">
        <f t="shared" si="226"/>
        <v>0</v>
      </c>
      <c r="RHW78" s="1209">
        <f t="shared" si="226"/>
        <v>0</v>
      </c>
      <c r="RHX78" s="1209">
        <f t="shared" si="226"/>
        <v>0</v>
      </c>
      <c r="RHY78" s="1209">
        <f t="shared" si="226"/>
        <v>0</v>
      </c>
      <c r="RHZ78" s="1209">
        <f t="shared" si="226"/>
        <v>0</v>
      </c>
      <c r="RIA78" s="1209">
        <f t="shared" si="226"/>
        <v>0</v>
      </c>
      <c r="RIB78" s="1209">
        <f t="shared" si="226"/>
        <v>0</v>
      </c>
      <c r="RIC78" s="1209">
        <f t="shared" si="226"/>
        <v>0</v>
      </c>
      <c r="RID78" s="1209">
        <f t="shared" si="226"/>
        <v>0</v>
      </c>
      <c r="RIE78" s="1209">
        <f t="shared" si="226"/>
        <v>0</v>
      </c>
      <c r="RIF78" s="1209">
        <f t="shared" si="226"/>
        <v>0</v>
      </c>
      <c r="RIG78" s="1209">
        <f t="shared" si="226"/>
        <v>0</v>
      </c>
      <c r="RIH78" s="1209">
        <f t="shared" si="226"/>
        <v>0</v>
      </c>
      <c r="RII78" s="1209">
        <f t="shared" si="226"/>
        <v>0</v>
      </c>
      <c r="RIJ78" s="1209">
        <f t="shared" si="226"/>
        <v>0</v>
      </c>
      <c r="RIK78" s="1209">
        <f t="shared" si="226"/>
        <v>0</v>
      </c>
      <c r="RIL78" s="1209">
        <f t="shared" si="226"/>
        <v>0</v>
      </c>
      <c r="RIM78" s="1209">
        <f t="shared" si="226"/>
        <v>0</v>
      </c>
      <c r="RIN78" s="1209">
        <f t="shared" si="226"/>
        <v>0</v>
      </c>
      <c r="RIO78" s="1209">
        <f t="shared" si="226"/>
        <v>0</v>
      </c>
      <c r="RIP78" s="1209">
        <f t="shared" si="226"/>
        <v>0</v>
      </c>
      <c r="RIQ78" s="1209">
        <f t="shared" si="226"/>
        <v>0</v>
      </c>
      <c r="RIR78" s="1209">
        <f t="shared" ref="RIR78:RLC78" si="227">SUM(RIR76:RIR77)</f>
        <v>0</v>
      </c>
      <c r="RIS78" s="1209">
        <f t="shared" si="227"/>
        <v>0</v>
      </c>
      <c r="RIT78" s="1209">
        <f t="shared" si="227"/>
        <v>0</v>
      </c>
      <c r="RIU78" s="1209">
        <f t="shared" si="227"/>
        <v>0</v>
      </c>
      <c r="RIV78" s="1209">
        <f t="shared" si="227"/>
        <v>0</v>
      </c>
      <c r="RIW78" s="1209">
        <f t="shared" si="227"/>
        <v>0</v>
      </c>
      <c r="RIX78" s="1209">
        <f t="shared" si="227"/>
        <v>0</v>
      </c>
      <c r="RIY78" s="1209">
        <f t="shared" si="227"/>
        <v>0</v>
      </c>
      <c r="RIZ78" s="1209">
        <f t="shared" si="227"/>
        <v>0</v>
      </c>
      <c r="RJA78" s="1209">
        <f t="shared" si="227"/>
        <v>0</v>
      </c>
      <c r="RJB78" s="1209">
        <f t="shared" si="227"/>
        <v>0</v>
      </c>
      <c r="RJC78" s="1209">
        <f t="shared" si="227"/>
        <v>0</v>
      </c>
      <c r="RJD78" s="1209">
        <f t="shared" si="227"/>
        <v>0</v>
      </c>
      <c r="RJE78" s="1209">
        <f t="shared" si="227"/>
        <v>0</v>
      </c>
      <c r="RJF78" s="1209">
        <f t="shared" si="227"/>
        <v>0</v>
      </c>
      <c r="RJG78" s="1209">
        <f t="shared" si="227"/>
        <v>0</v>
      </c>
      <c r="RJH78" s="1209">
        <f t="shared" si="227"/>
        <v>0</v>
      </c>
      <c r="RJI78" s="1209">
        <f t="shared" si="227"/>
        <v>0</v>
      </c>
      <c r="RJJ78" s="1209">
        <f t="shared" si="227"/>
        <v>0</v>
      </c>
      <c r="RJK78" s="1209">
        <f t="shared" si="227"/>
        <v>0</v>
      </c>
      <c r="RJL78" s="1209">
        <f t="shared" si="227"/>
        <v>0</v>
      </c>
      <c r="RJM78" s="1209">
        <f t="shared" si="227"/>
        <v>0</v>
      </c>
      <c r="RJN78" s="1209">
        <f t="shared" si="227"/>
        <v>0</v>
      </c>
      <c r="RJO78" s="1209">
        <f t="shared" si="227"/>
        <v>0</v>
      </c>
      <c r="RJP78" s="1209">
        <f t="shared" si="227"/>
        <v>0</v>
      </c>
      <c r="RJQ78" s="1209">
        <f t="shared" si="227"/>
        <v>0</v>
      </c>
      <c r="RJR78" s="1209">
        <f t="shared" si="227"/>
        <v>0</v>
      </c>
      <c r="RJS78" s="1209">
        <f t="shared" si="227"/>
        <v>0</v>
      </c>
      <c r="RJT78" s="1209">
        <f t="shared" si="227"/>
        <v>0</v>
      </c>
      <c r="RJU78" s="1209">
        <f t="shared" si="227"/>
        <v>0</v>
      </c>
      <c r="RJV78" s="1209">
        <f t="shared" si="227"/>
        <v>0</v>
      </c>
      <c r="RJW78" s="1209">
        <f t="shared" si="227"/>
        <v>0</v>
      </c>
      <c r="RJX78" s="1209">
        <f t="shared" si="227"/>
        <v>0</v>
      </c>
      <c r="RJY78" s="1209">
        <f t="shared" si="227"/>
        <v>0</v>
      </c>
      <c r="RJZ78" s="1209">
        <f t="shared" si="227"/>
        <v>0</v>
      </c>
      <c r="RKA78" s="1209">
        <f t="shared" si="227"/>
        <v>0</v>
      </c>
      <c r="RKB78" s="1209">
        <f t="shared" si="227"/>
        <v>0</v>
      </c>
      <c r="RKC78" s="1209">
        <f t="shared" si="227"/>
        <v>0</v>
      </c>
      <c r="RKD78" s="1209">
        <f t="shared" si="227"/>
        <v>0</v>
      </c>
      <c r="RKE78" s="1209">
        <f t="shared" si="227"/>
        <v>0</v>
      </c>
      <c r="RKF78" s="1209">
        <f t="shared" si="227"/>
        <v>0</v>
      </c>
      <c r="RKG78" s="1209">
        <f t="shared" si="227"/>
        <v>0</v>
      </c>
      <c r="RKH78" s="1209">
        <f t="shared" si="227"/>
        <v>0</v>
      </c>
      <c r="RKI78" s="1209">
        <f t="shared" si="227"/>
        <v>0</v>
      </c>
      <c r="RKJ78" s="1209">
        <f t="shared" si="227"/>
        <v>0</v>
      </c>
      <c r="RKK78" s="1209">
        <f t="shared" si="227"/>
        <v>0</v>
      </c>
      <c r="RKL78" s="1209">
        <f t="shared" si="227"/>
        <v>0</v>
      </c>
      <c r="RKM78" s="1209">
        <f t="shared" si="227"/>
        <v>0</v>
      </c>
      <c r="RKN78" s="1209">
        <f t="shared" si="227"/>
        <v>0</v>
      </c>
      <c r="RKO78" s="1209">
        <f t="shared" si="227"/>
        <v>0</v>
      </c>
      <c r="RKP78" s="1209">
        <f t="shared" si="227"/>
        <v>0</v>
      </c>
      <c r="RKQ78" s="1209">
        <f t="shared" si="227"/>
        <v>0</v>
      </c>
      <c r="RKR78" s="1209">
        <f t="shared" si="227"/>
        <v>0</v>
      </c>
      <c r="RKS78" s="1209">
        <f t="shared" si="227"/>
        <v>0</v>
      </c>
      <c r="RKT78" s="1209">
        <f t="shared" si="227"/>
        <v>0</v>
      </c>
      <c r="RKU78" s="1209">
        <f t="shared" si="227"/>
        <v>0</v>
      </c>
      <c r="RKV78" s="1209">
        <f t="shared" si="227"/>
        <v>0</v>
      </c>
      <c r="RKW78" s="1209">
        <f t="shared" si="227"/>
        <v>0</v>
      </c>
      <c r="RKX78" s="1209">
        <f t="shared" si="227"/>
        <v>0</v>
      </c>
      <c r="RKY78" s="1209">
        <f t="shared" si="227"/>
        <v>0</v>
      </c>
      <c r="RKZ78" s="1209">
        <f t="shared" si="227"/>
        <v>0</v>
      </c>
      <c r="RLA78" s="1209">
        <f t="shared" si="227"/>
        <v>0</v>
      </c>
      <c r="RLB78" s="1209">
        <f t="shared" si="227"/>
        <v>0</v>
      </c>
      <c r="RLC78" s="1209">
        <f t="shared" si="227"/>
        <v>0</v>
      </c>
      <c r="RLD78" s="1209">
        <f t="shared" ref="RLD78:RNO78" si="228">SUM(RLD76:RLD77)</f>
        <v>0</v>
      </c>
      <c r="RLE78" s="1209">
        <f t="shared" si="228"/>
        <v>0</v>
      </c>
      <c r="RLF78" s="1209">
        <f t="shared" si="228"/>
        <v>0</v>
      </c>
      <c r="RLG78" s="1209">
        <f t="shared" si="228"/>
        <v>0</v>
      </c>
      <c r="RLH78" s="1209">
        <f t="shared" si="228"/>
        <v>0</v>
      </c>
      <c r="RLI78" s="1209">
        <f t="shared" si="228"/>
        <v>0</v>
      </c>
      <c r="RLJ78" s="1209">
        <f t="shared" si="228"/>
        <v>0</v>
      </c>
      <c r="RLK78" s="1209">
        <f t="shared" si="228"/>
        <v>0</v>
      </c>
      <c r="RLL78" s="1209">
        <f t="shared" si="228"/>
        <v>0</v>
      </c>
      <c r="RLM78" s="1209">
        <f t="shared" si="228"/>
        <v>0</v>
      </c>
      <c r="RLN78" s="1209">
        <f t="shared" si="228"/>
        <v>0</v>
      </c>
      <c r="RLO78" s="1209">
        <f t="shared" si="228"/>
        <v>0</v>
      </c>
      <c r="RLP78" s="1209">
        <f t="shared" si="228"/>
        <v>0</v>
      </c>
      <c r="RLQ78" s="1209">
        <f t="shared" si="228"/>
        <v>0</v>
      </c>
      <c r="RLR78" s="1209">
        <f t="shared" si="228"/>
        <v>0</v>
      </c>
      <c r="RLS78" s="1209">
        <f t="shared" si="228"/>
        <v>0</v>
      </c>
      <c r="RLT78" s="1209">
        <f t="shared" si="228"/>
        <v>0</v>
      </c>
      <c r="RLU78" s="1209">
        <f t="shared" si="228"/>
        <v>0</v>
      </c>
      <c r="RLV78" s="1209">
        <f t="shared" si="228"/>
        <v>0</v>
      </c>
      <c r="RLW78" s="1209">
        <f t="shared" si="228"/>
        <v>0</v>
      </c>
      <c r="RLX78" s="1209">
        <f t="shared" si="228"/>
        <v>0</v>
      </c>
      <c r="RLY78" s="1209">
        <f t="shared" si="228"/>
        <v>0</v>
      </c>
      <c r="RLZ78" s="1209">
        <f t="shared" si="228"/>
        <v>0</v>
      </c>
      <c r="RMA78" s="1209">
        <f t="shared" si="228"/>
        <v>0</v>
      </c>
      <c r="RMB78" s="1209">
        <f t="shared" si="228"/>
        <v>0</v>
      </c>
      <c r="RMC78" s="1209">
        <f t="shared" si="228"/>
        <v>0</v>
      </c>
      <c r="RMD78" s="1209">
        <f t="shared" si="228"/>
        <v>0</v>
      </c>
      <c r="RME78" s="1209">
        <f t="shared" si="228"/>
        <v>0</v>
      </c>
      <c r="RMF78" s="1209">
        <f t="shared" si="228"/>
        <v>0</v>
      </c>
      <c r="RMG78" s="1209">
        <f t="shared" si="228"/>
        <v>0</v>
      </c>
      <c r="RMH78" s="1209">
        <f t="shared" si="228"/>
        <v>0</v>
      </c>
      <c r="RMI78" s="1209">
        <f t="shared" si="228"/>
        <v>0</v>
      </c>
      <c r="RMJ78" s="1209">
        <f t="shared" si="228"/>
        <v>0</v>
      </c>
      <c r="RMK78" s="1209">
        <f t="shared" si="228"/>
        <v>0</v>
      </c>
      <c r="RML78" s="1209">
        <f t="shared" si="228"/>
        <v>0</v>
      </c>
      <c r="RMM78" s="1209">
        <f t="shared" si="228"/>
        <v>0</v>
      </c>
      <c r="RMN78" s="1209">
        <f t="shared" si="228"/>
        <v>0</v>
      </c>
      <c r="RMO78" s="1209">
        <f t="shared" si="228"/>
        <v>0</v>
      </c>
      <c r="RMP78" s="1209">
        <f t="shared" si="228"/>
        <v>0</v>
      </c>
      <c r="RMQ78" s="1209">
        <f t="shared" si="228"/>
        <v>0</v>
      </c>
      <c r="RMR78" s="1209">
        <f t="shared" si="228"/>
        <v>0</v>
      </c>
      <c r="RMS78" s="1209">
        <f t="shared" si="228"/>
        <v>0</v>
      </c>
      <c r="RMT78" s="1209">
        <f t="shared" si="228"/>
        <v>0</v>
      </c>
      <c r="RMU78" s="1209">
        <f t="shared" si="228"/>
        <v>0</v>
      </c>
      <c r="RMV78" s="1209">
        <f t="shared" si="228"/>
        <v>0</v>
      </c>
      <c r="RMW78" s="1209">
        <f t="shared" si="228"/>
        <v>0</v>
      </c>
      <c r="RMX78" s="1209">
        <f t="shared" si="228"/>
        <v>0</v>
      </c>
      <c r="RMY78" s="1209">
        <f t="shared" si="228"/>
        <v>0</v>
      </c>
      <c r="RMZ78" s="1209">
        <f t="shared" si="228"/>
        <v>0</v>
      </c>
      <c r="RNA78" s="1209">
        <f t="shared" si="228"/>
        <v>0</v>
      </c>
      <c r="RNB78" s="1209">
        <f t="shared" si="228"/>
        <v>0</v>
      </c>
      <c r="RNC78" s="1209">
        <f t="shared" si="228"/>
        <v>0</v>
      </c>
      <c r="RND78" s="1209">
        <f t="shared" si="228"/>
        <v>0</v>
      </c>
      <c r="RNE78" s="1209">
        <f t="shared" si="228"/>
        <v>0</v>
      </c>
      <c r="RNF78" s="1209">
        <f t="shared" si="228"/>
        <v>0</v>
      </c>
      <c r="RNG78" s="1209">
        <f t="shared" si="228"/>
        <v>0</v>
      </c>
      <c r="RNH78" s="1209">
        <f t="shared" si="228"/>
        <v>0</v>
      </c>
      <c r="RNI78" s="1209">
        <f t="shared" si="228"/>
        <v>0</v>
      </c>
      <c r="RNJ78" s="1209">
        <f t="shared" si="228"/>
        <v>0</v>
      </c>
      <c r="RNK78" s="1209">
        <f t="shared" si="228"/>
        <v>0</v>
      </c>
      <c r="RNL78" s="1209">
        <f t="shared" si="228"/>
        <v>0</v>
      </c>
      <c r="RNM78" s="1209">
        <f t="shared" si="228"/>
        <v>0</v>
      </c>
      <c r="RNN78" s="1209">
        <f t="shared" si="228"/>
        <v>0</v>
      </c>
      <c r="RNO78" s="1209">
        <f t="shared" si="228"/>
        <v>0</v>
      </c>
      <c r="RNP78" s="1209">
        <f t="shared" ref="RNP78:RQA78" si="229">SUM(RNP76:RNP77)</f>
        <v>0</v>
      </c>
      <c r="RNQ78" s="1209">
        <f t="shared" si="229"/>
        <v>0</v>
      </c>
      <c r="RNR78" s="1209">
        <f t="shared" si="229"/>
        <v>0</v>
      </c>
      <c r="RNS78" s="1209">
        <f t="shared" si="229"/>
        <v>0</v>
      </c>
      <c r="RNT78" s="1209">
        <f t="shared" si="229"/>
        <v>0</v>
      </c>
      <c r="RNU78" s="1209">
        <f t="shared" si="229"/>
        <v>0</v>
      </c>
      <c r="RNV78" s="1209">
        <f t="shared" si="229"/>
        <v>0</v>
      </c>
      <c r="RNW78" s="1209">
        <f t="shared" si="229"/>
        <v>0</v>
      </c>
      <c r="RNX78" s="1209">
        <f t="shared" si="229"/>
        <v>0</v>
      </c>
      <c r="RNY78" s="1209">
        <f t="shared" si="229"/>
        <v>0</v>
      </c>
      <c r="RNZ78" s="1209">
        <f t="shared" si="229"/>
        <v>0</v>
      </c>
      <c r="ROA78" s="1209">
        <f t="shared" si="229"/>
        <v>0</v>
      </c>
      <c r="ROB78" s="1209">
        <f t="shared" si="229"/>
        <v>0</v>
      </c>
      <c r="ROC78" s="1209">
        <f t="shared" si="229"/>
        <v>0</v>
      </c>
      <c r="ROD78" s="1209">
        <f t="shared" si="229"/>
        <v>0</v>
      </c>
      <c r="ROE78" s="1209">
        <f t="shared" si="229"/>
        <v>0</v>
      </c>
      <c r="ROF78" s="1209">
        <f t="shared" si="229"/>
        <v>0</v>
      </c>
      <c r="ROG78" s="1209">
        <f t="shared" si="229"/>
        <v>0</v>
      </c>
      <c r="ROH78" s="1209">
        <f t="shared" si="229"/>
        <v>0</v>
      </c>
      <c r="ROI78" s="1209">
        <f t="shared" si="229"/>
        <v>0</v>
      </c>
      <c r="ROJ78" s="1209">
        <f t="shared" si="229"/>
        <v>0</v>
      </c>
      <c r="ROK78" s="1209">
        <f t="shared" si="229"/>
        <v>0</v>
      </c>
      <c r="ROL78" s="1209">
        <f t="shared" si="229"/>
        <v>0</v>
      </c>
      <c r="ROM78" s="1209">
        <f t="shared" si="229"/>
        <v>0</v>
      </c>
      <c r="RON78" s="1209">
        <f t="shared" si="229"/>
        <v>0</v>
      </c>
      <c r="ROO78" s="1209">
        <f t="shared" si="229"/>
        <v>0</v>
      </c>
      <c r="ROP78" s="1209">
        <f t="shared" si="229"/>
        <v>0</v>
      </c>
      <c r="ROQ78" s="1209">
        <f t="shared" si="229"/>
        <v>0</v>
      </c>
      <c r="ROR78" s="1209">
        <f t="shared" si="229"/>
        <v>0</v>
      </c>
      <c r="ROS78" s="1209">
        <f t="shared" si="229"/>
        <v>0</v>
      </c>
      <c r="ROT78" s="1209">
        <f t="shared" si="229"/>
        <v>0</v>
      </c>
      <c r="ROU78" s="1209">
        <f t="shared" si="229"/>
        <v>0</v>
      </c>
      <c r="ROV78" s="1209">
        <f t="shared" si="229"/>
        <v>0</v>
      </c>
      <c r="ROW78" s="1209">
        <f t="shared" si="229"/>
        <v>0</v>
      </c>
      <c r="ROX78" s="1209">
        <f t="shared" si="229"/>
        <v>0</v>
      </c>
      <c r="ROY78" s="1209">
        <f t="shared" si="229"/>
        <v>0</v>
      </c>
      <c r="ROZ78" s="1209">
        <f t="shared" si="229"/>
        <v>0</v>
      </c>
      <c r="RPA78" s="1209">
        <f t="shared" si="229"/>
        <v>0</v>
      </c>
      <c r="RPB78" s="1209">
        <f t="shared" si="229"/>
        <v>0</v>
      </c>
      <c r="RPC78" s="1209">
        <f t="shared" si="229"/>
        <v>0</v>
      </c>
      <c r="RPD78" s="1209">
        <f t="shared" si="229"/>
        <v>0</v>
      </c>
      <c r="RPE78" s="1209">
        <f t="shared" si="229"/>
        <v>0</v>
      </c>
      <c r="RPF78" s="1209">
        <f t="shared" si="229"/>
        <v>0</v>
      </c>
      <c r="RPG78" s="1209">
        <f t="shared" si="229"/>
        <v>0</v>
      </c>
      <c r="RPH78" s="1209">
        <f t="shared" si="229"/>
        <v>0</v>
      </c>
      <c r="RPI78" s="1209">
        <f t="shared" si="229"/>
        <v>0</v>
      </c>
      <c r="RPJ78" s="1209">
        <f t="shared" si="229"/>
        <v>0</v>
      </c>
      <c r="RPK78" s="1209">
        <f t="shared" si="229"/>
        <v>0</v>
      </c>
      <c r="RPL78" s="1209">
        <f t="shared" si="229"/>
        <v>0</v>
      </c>
      <c r="RPM78" s="1209">
        <f t="shared" si="229"/>
        <v>0</v>
      </c>
      <c r="RPN78" s="1209">
        <f t="shared" si="229"/>
        <v>0</v>
      </c>
      <c r="RPO78" s="1209">
        <f t="shared" si="229"/>
        <v>0</v>
      </c>
      <c r="RPP78" s="1209">
        <f t="shared" si="229"/>
        <v>0</v>
      </c>
      <c r="RPQ78" s="1209">
        <f t="shared" si="229"/>
        <v>0</v>
      </c>
      <c r="RPR78" s="1209">
        <f t="shared" si="229"/>
        <v>0</v>
      </c>
      <c r="RPS78" s="1209">
        <f t="shared" si="229"/>
        <v>0</v>
      </c>
      <c r="RPT78" s="1209">
        <f t="shared" si="229"/>
        <v>0</v>
      </c>
      <c r="RPU78" s="1209">
        <f t="shared" si="229"/>
        <v>0</v>
      </c>
      <c r="RPV78" s="1209">
        <f t="shared" si="229"/>
        <v>0</v>
      </c>
      <c r="RPW78" s="1209">
        <f t="shared" si="229"/>
        <v>0</v>
      </c>
      <c r="RPX78" s="1209">
        <f t="shared" si="229"/>
        <v>0</v>
      </c>
      <c r="RPY78" s="1209">
        <f t="shared" si="229"/>
        <v>0</v>
      </c>
      <c r="RPZ78" s="1209">
        <f t="shared" si="229"/>
        <v>0</v>
      </c>
      <c r="RQA78" s="1209">
        <f t="shared" si="229"/>
        <v>0</v>
      </c>
      <c r="RQB78" s="1209">
        <f t="shared" ref="RQB78:RSM78" si="230">SUM(RQB76:RQB77)</f>
        <v>0</v>
      </c>
      <c r="RQC78" s="1209">
        <f t="shared" si="230"/>
        <v>0</v>
      </c>
      <c r="RQD78" s="1209">
        <f t="shared" si="230"/>
        <v>0</v>
      </c>
      <c r="RQE78" s="1209">
        <f t="shared" si="230"/>
        <v>0</v>
      </c>
      <c r="RQF78" s="1209">
        <f t="shared" si="230"/>
        <v>0</v>
      </c>
      <c r="RQG78" s="1209">
        <f t="shared" si="230"/>
        <v>0</v>
      </c>
      <c r="RQH78" s="1209">
        <f t="shared" si="230"/>
        <v>0</v>
      </c>
      <c r="RQI78" s="1209">
        <f t="shared" si="230"/>
        <v>0</v>
      </c>
      <c r="RQJ78" s="1209">
        <f t="shared" si="230"/>
        <v>0</v>
      </c>
      <c r="RQK78" s="1209">
        <f t="shared" si="230"/>
        <v>0</v>
      </c>
      <c r="RQL78" s="1209">
        <f t="shared" si="230"/>
        <v>0</v>
      </c>
      <c r="RQM78" s="1209">
        <f t="shared" si="230"/>
        <v>0</v>
      </c>
      <c r="RQN78" s="1209">
        <f t="shared" si="230"/>
        <v>0</v>
      </c>
      <c r="RQO78" s="1209">
        <f t="shared" si="230"/>
        <v>0</v>
      </c>
      <c r="RQP78" s="1209">
        <f t="shared" si="230"/>
        <v>0</v>
      </c>
      <c r="RQQ78" s="1209">
        <f t="shared" si="230"/>
        <v>0</v>
      </c>
      <c r="RQR78" s="1209">
        <f t="shared" si="230"/>
        <v>0</v>
      </c>
      <c r="RQS78" s="1209">
        <f t="shared" si="230"/>
        <v>0</v>
      </c>
      <c r="RQT78" s="1209">
        <f t="shared" si="230"/>
        <v>0</v>
      </c>
      <c r="RQU78" s="1209">
        <f t="shared" si="230"/>
        <v>0</v>
      </c>
      <c r="RQV78" s="1209">
        <f t="shared" si="230"/>
        <v>0</v>
      </c>
      <c r="RQW78" s="1209">
        <f t="shared" si="230"/>
        <v>0</v>
      </c>
      <c r="RQX78" s="1209">
        <f t="shared" si="230"/>
        <v>0</v>
      </c>
      <c r="RQY78" s="1209">
        <f t="shared" si="230"/>
        <v>0</v>
      </c>
      <c r="RQZ78" s="1209">
        <f t="shared" si="230"/>
        <v>0</v>
      </c>
      <c r="RRA78" s="1209">
        <f t="shared" si="230"/>
        <v>0</v>
      </c>
      <c r="RRB78" s="1209">
        <f t="shared" si="230"/>
        <v>0</v>
      </c>
      <c r="RRC78" s="1209">
        <f t="shared" si="230"/>
        <v>0</v>
      </c>
      <c r="RRD78" s="1209">
        <f t="shared" si="230"/>
        <v>0</v>
      </c>
      <c r="RRE78" s="1209">
        <f t="shared" si="230"/>
        <v>0</v>
      </c>
      <c r="RRF78" s="1209">
        <f t="shared" si="230"/>
        <v>0</v>
      </c>
      <c r="RRG78" s="1209">
        <f t="shared" si="230"/>
        <v>0</v>
      </c>
      <c r="RRH78" s="1209">
        <f t="shared" si="230"/>
        <v>0</v>
      </c>
      <c r="RRI78" s="1209">
        <f t="shared" si="230"/>
        <v>0</v>
      </c>
      <c r="RRJ78" s="1209">
        <f t="shared" si="230"/>
        <v>0</v>
      </c>
      <c r="RRK78" s="1209">
        <f t="shared" si="230"/>
        <v>0</v>
      </c>
      <c r="RRL78" s="1209">
        <f t="shared" si="230"/>
        <v>0</v>
      </c>
      <c r="RRM78" s="1209">
        <f t="shared" si="230"/>
        <v>0</v>
      </c>
      <c r="RRN78" s="1209">
        <f t="shared" si="230"/>
        <v>0</v>
      </c>
      <c r="RRO78" s="1209">
        <f t="shared" si="230"/>
        <v>0</v>
      </c>
      <c r="RRP78" s="1209">
        <f t="shared" si="230"/>
        <v>0</v>
      </c>
      <c r="RRQ78" s="1209">
        <f t="shared" si="230"/>
        <v>0</v>
      </c>
      <c r="RRR78" s="1209">
        <f t="shared" si="230"/>
        <v>0</v>
      </c>
      <c r="RRS78" s="1209">
        <f t="shared" si="230"/>
        <v>0</v>
      </c>
      <c r="RRT78" s="1209">
        <f t="shared" si="230"/>
        <v>0</v>
      </c>
      <c r="RRU78" s="1209">
        <f t="shared" si="230"/>
        <v>0</v>
      </c>
      <c r="RRV78" s="1209">
        <f t="shared" si="230"/>
        <v>0</v>
      </c>
      <c r="RRW78" s="1209">
        <f t="shared" si="230"/>
        <v>0</v>
      </c>
      <c r="RRX78" s="1209">
        <f t="shared" si="230"/>
        <v>0</v>
      </c>
      <c r="RRY78" s="1209">
        <f t="shared" si="230"/>
        <v>0</v>
      </c>
      <c r="RRZ78" s="1209">
        <f t="shared" si="230"/>
        <v>0</v>
      </c>
      <c r="RSA78" s="1209">
        <f t="shared" si="230"/>
        <v>0</v>
      </c>
      <c r="RSB78" s="1209">
        <f t="shared" si="230"/>
        <v>0</v>
      </c>
      <c r="RSC78" s="1209">
        <f t="shared" si="230"/>
        <v>0</v>
      </c>
      <c r="RSD78" s="1209">
        <f t="shared" si="230"/>
        <v>0</v>
      </c>
      <c r="RSE78" s="1209">
        <f t="shared" si="230"/>
        <v>0</v>
      </c>
      <c r="RSF78" s="1209">
        <f t="shared" si="230"/>
        <v>0</v>
      </c>
      <c r="RSG78" s="1209">
        <f t="shared" si="230"/>
        <v>0</v>
      </c>
      <c r="RSH78" s="1209">
        <f t="shared" si="230"/>
        <v>0</v>
      </c>
      <c r="RSI78" s="1209">
        <f t="shared" si="230"/>
        <v>0</v>
      </c>
      <c r="RSJ78" s="1209">
        <f t="shared" si="230"/>
        <v>0</v>
      </c>
      <c r="RSK78" s="1209">
        <f t="shared" si="230"/>
        <v>0</v>
      </c>
      <c r="RSL78" s="1209">
        <f t="shared" si="230"/>
        <v>0</v>
      </c>
      <c r="RSM78" s="1209">
        <f t="shared" si="230"/>
        <v>0</v>
      </c>
      <c r="RSN78" s="1209">
        <f t="shared" ref="RSN78:RUY78" si="231">SUM(RSN76:RSN77)</f>
        <v>0</v>
      </c>
      <c r="RSO78" s="1209">
        <f t="shared" si="231"/>
        <v>0</v>
      </c>
      <c r="RSP78" s="1209">
        <f t="shared" si="231"/>
        <v>0</v>
      </c>
      <c r="RSQ78" s="1209">
        <f t="shared" si="231"/>
        <v>0</v>
      </c>
      <c r="RSR78" s="1209">
        <f t="shared" si="231"/>
        <v>0</v>
      </c>
      <c r="RSS78" s="1209">
        <f t="shared" si="231"/>
        <v>0</v>
      </c>
      <c r="RST78" s="1209">
        <f t="shared" si="231"/>
        <v>0</v>
      </c>
      <c r="RSU78" s="1209">
        <f t="shared" si="231"/>
        <v>0</v>
      </c>
      <c r="RSV78" s="1209">
        <f t="shared" si="231"/>
        <v>0</v>
      </c>
      <c r="RSW78" s="1209">
        <f t="shared" si="231"/>
        <v>0</v>
      </c>
      <c r="RSX78" s="1209">
        <f t="shared" si="231"/>
        <v>0</v>
      </c>
      <c r="RSY78" s="1209">
        <f t="shared" si="231"/>
        <v>0</v>
      </c>
      <c r="RSZ78" s="1209">
        <f t="shared" si="231"/>
        <v>0</v>
      </c>
      <c r="RTA78" s="1209">
        <f t="shared" si="231"/>
        <v>0</v>
      </c>
      <c r="RTB78" s="1209">
        <f t="shared" si="231"/>
        <v>0</v>
      </c>
      <c r="RTC78" s="1209">
        <f t="shared" si="231"/>
        <v>0</v>
      </c>
      <c r="RTD78" s="1209">
        <f t="shared" si="231"/>
        <v>0</v>
      </c>
      <c r="RTE78" s="1209">
        <f t="shared" si="231"/>
        <v>0</v>
      </c>
      <c r="RTF78" s="1209">
        <f t="shared" si="231"/>
        <v>0</v>
      </c>
      <c r="RTG78" s="1209">
        <f t="shared" si="231"/>
        <v>0</v>
      </c>
      <c r="RTH78" s="1209">
        <f t="shared" si="231"/>
        <v>0</v>
      </c>
      <c r="RTI78" s="1209">
        <f t="shared" si="231"/>
        <v>0</v>
      </c>
      <c r="RTJ78" s="1209">
        <f t="shared" si="231"/>
        <v>0</v>
      </c>
      <c r="RTK78" s="1209">
        <f t="shared" si="231"/>
        <v>0</v>
      </c>
      <c r="RTL78" s="1209">
        <f t="shared" si="231"/>
        <v>0</v>
      </c>
      <c r="RTM78" s="1209">
        <f t="shared" si="231"/>
        <v>0</v>
      </c>
      <c r="RTN78" s="1209">
        <f t="shared" si="231"/>
        <v>0</v>
      </c>
      <c r="RTO78" s="1209">
        <f t="shared" si="231"/>
        <v>0</v>
      </c>
      <c r="RTP78" s="1209">
        <f t="shared" si="231"/>
        <v>0</v>
      </c>
      <c r="RTQ78" s="1209">
        <f t="shared" si="231"/>
        <v>0</v>
      </c>
      <c r="RTR78" s="1209">
        <f t="shared" si="231"/>
        <v>0</v>
      </c>
      <c r="RTS78" s="1209">
        <f t="shared" si="231"/>
        <v>0</v>
      </c>
      <c r="RTT78" s="1209">
        <f t="shared" si="231"/>
        <v>0</v>
      </c>
      <c r="RTU78" s="1209">
        <f t="shared" si="231"/>
        <v>0</v>
      </c>
      <c r="RTV78" s="1209">
        <f t="shared" si="231"/>
        <v>0</v>
      </c>
      <c r="RTW78" s="1209">
        <f t="shared" si="231"/>
        <v>0</v>
      </c>
      <c r="RTX78" s="1209">
        <f t="shared" si="231"/>
        <v>0</v>
      </c>
      <c r="RTY78" s="1209">
        <f t="shared" si="231"/>
        <v>0</v>
      </c>
      <c r="RTZ78" s="1209">
        <f t="shared" si="231"/>
        <v>0</v>
      </c>
      <c r="RUA78" s="1209">
        <f t="shared" si="231"/>
        <v>0</v>
      </c>
      <c r="RUB78" s="1209">
        <f t="shared" si="231"/>
        <v>0</v>
      </c>
      <c r="RUC78" s="1209">
        <f t="shared" si="231"/>
        <v>0</v>
      </c>
      <c r="RUD78" s="1209">
        <f t="shared" si="231"/>
        <v>0</v>
      </c>
      <c r="RUE78" s="1209">
        <f t="shared" si="231"/>
        <v>0</v>
      </c>
      <c r="RUF78" s="1209">
        <f t="shared" si="231"/>
        <v>0</v>
      </c>
      <c r="RUG78" s="1209">
        <f t="shared" si="231"/>
        <v>0</v>
      </c>
      <c r="RUH78" s="1209">
        <f t="shared" si="231"/>
        <v>0</v>
      </c>
      <c r="RUI78" s="1209">
        <f t="shared" si="231"/>
        <v>0</v>
      </c>
      <c r="RUJ78" s="1209">
        <f t="shared" si="231"/>
        <v>0</v>
      </c>
      <c r="RUK78" s="1209">
        <f t="shared" si="231"/>
        <v>0</v>
      </c>
      <c r="RUL78" s="1209">
        <f t="shared" si="231"/>
        <v>0</v>
      </c>
      <c r="RUM78" s="1209">
        <f t="shared" si="231"/>
        <v>0</v>
      </c>
      <c r="RUN78" s="1209">
        <f t="shared" si="231"/>
        <v>0</v>
      </c>
      <c r="RUO78" s="1209">
        <f t="shared" si="231"/>
        <v>0</v>
      </c>
      <c r="RUP78" s="1209">
        <f t="shared" si="231"/>
        <v>0</v>
      </c>
      <c r="RUQ78" s="1209">
        <f t="shared" si="231"/>
        <v>0</v>
      </c>
      <c r="RUR78" s="1209">
        <f t="shared" si="231"/>
        <v>0</v>
      </c>
      <c r="RUS78" s="1209">
        <f t="shared" si="231"/>
        <v>0</v>
      </c>
      <c r="RUT78" s="1209">
        <f t="shared" si="231"/>
        <v>0</v>
      </c>
      <c r="RUU78" s="1209">
        <f t="shared" si="231"/>
        <v>0</v>
      </c>
      <c r="RUV78" s="1209">
        <f t="shared" si="231"/>
        <v>0</v>
      </c>
      <c r="RUW78" s="1209">
        <f t="shared" si="231"/>
        <v>0</v>
      </c>
      <c r="RUX78" s="1209">
        <f t="shared" si="231"/>
        <v>0</v>
      </c>
      <c r="RUY78" s="1209">
        <f t="shared" si="231"/>
        <v>0</v>
      </c>
      <c r="RUZ78" s="1209">
        <f t="shared" ref="RUZ78:RXK78" si="232">SUM(RUZ76:RUZ77)</f>
        <v>0</v>
      </c>
      <c r="RVA78" s="1209">
        <f t="shared" si="232"/>
        <v>0</v>
      </c>
      <c r="RVB78" s="1209">
        <f t="shared" si="232"/>
        <v>0</v>
      </c>
      <c r="RVC78" s="1209">
        <f t="shared" si="232"/>
        <v>0</v>
      </c>
      <c r="RVD78" s="1209">
        <f t="shared" si="232"/>
        <v>0</v>
      </c>
      <c r="RVE78" s="1209">
        <f t="shared" si="232"/>
        <v>0</v>
      </c>
      <c r="RVF78" s="1209">
        <f t="shared" si="232"/>
        <v>0</v>
      </c>
      <c r="RVG78" s="1209">
        <f t="shared" si="232"/>
        <v>0</v>
      </c>
      <c r="RVH78" s="1209">
        <f t="shared" si="232"/>
        <v>0</v>
      </c>
      <c r="RVI78" s="1209">
        <f t="shared" si="232"/>
        <v>0</v>
      </c>
      <c r="RVJ78" s="1209">
        <f t="shared" si="232"/>
        <v>0</v>
      </c>
      <c r="RVK78" s="1209">
        <f t="shared" si="232"/>
        <v>0</v>
      </c>
      <c r="RVL78" s="1209">
        <f t="shared" si="232"/>
        <v>0</v>
      </c>
      <c r="RVM78" s="1209">
        <f t="shared" si="232"/>
        <v>0</v>
      </c>
      <c r="RVN78" s="1209">
        <f t="shared" si="232"/>
        <v>0</v>
      </c>
      <c r="RVO78" s="1209">
        <f t="shared" si="232"/>
        <v>0</v>
      </c>
      <c r="RVP78" s="1209">
        <f t="shared" si="232"/>
        <v>0</v>
      </c>
      <c r="RVQ78" s="1209">
        <f t="shared" si="232"/>
        <v>0</v>
      </c>
      <c r="RVR78" s="1209">
        <f t="shared" si="232"/>
        <v>0</v>
      </c>
      <c r="RVS78" s="1209">
        <f t="shared" si="232"/>
        <v>0</v>
      </c>
      <c r="RVT78" s="1209">
        <f t="shared" si="232"/>
        <v>0</v>
      </c>
      <c r="RVU78" s="1209">
        <f t="shared" si="232"/>
        <v>0</v>
      </c>
      <c r="RVV78" s="1209">
        <f t="shared" si="232"/>
        <v>0</v>
      </c>
      <c r="RVW78" s="1209">
        <f t="shared" si="232"/>
        <v>0</v>
      </c>
      <c r="RVX78" s="1209">
        <f t="shared" si="232"/>
        <v>0</v>
      </c>
      <c r="RVY78" s="1209">
        <f t="shared" si="232"/>
        <v>0</v>
      </c>
      <c r="RVZ78" s="1209">
        <f t="shared" si="232"/>
        <v>0</v>
      </c>
      <c r="RWA78" s="1209">
        <f t="shared" si="232"/>
        <v>0</v>
      </c>
      <c r="RWB78" s="1209">
        <f t="shared" si="232"/>
        <v>0</v>
      </c>
      <c r="RWC78" s="1209">
        <f t="shared" si="232"/>
        <v>0</v>
      </c>
      <c r="RWD78" s="1209">
        <f t="shared" si="232"/>
        <v>0</v>
      </c>
      <c r="RWE78" s="1209">
        <f t="shared" si="232"/>
        <v>0</v>
      </c>
      <c r="RWF78" s="1209">
        <f t="shared" si="232"/>
        <v>0</v>
      </c>
      <c r="RWG78" s="1209">
        <f t="shared" si="232"/>
        <v>0</v>
      </c>
      <c r="RWH78" s="1209">
        <f t="shared" si="232"/>
        <v>0</v>
      </c>
      <c r="RWI78" s="1209">
        <f t="shared" si="232"/>
        <v>0</v>
      </c>
      <c r="RWJ78" s="1209">
        <f t="shared" si="232"/>
        <v>0</v>
      </c>
      <c r="RWK78" s="1209">
        <f t="shared" si="232"/>
        <v>0</v>
      </c>
      <c r="RWL78" s="1209">
        <f t="shared" si="232"/>
        <v>0</v>
      </c>
      <c r="RWM78" s="1209">
        <f t="shared" si="232"/>
        <v>0</v>
      </c>
      <c r="RWN78" s="1209">
        <f t="shared" si="232"/>
        <v>0</v>
      </c>
      <c r="RWO78" s="1209">
        <f t="shared" si="232"/>
        <v>0</v>
      </c>
      <c r="RWP78" s="1209">
        <f t="shared" si="232"/>
        <v>0</v>
      </c>
      <c r="RWQ78" s="1209">
        <f t="shared" si="232"/>
        <v>0</v>
      </c>
      <c r="RWR78" s="1209">
        <f t="shared" si="232"/>
        <v>0</v>
      </c>
      <c r="RWS78" s="1209">
        <f t="shared" si="232"/>
        <v>0</v>
      </c>
      <c r="RWT78" s="1209">
        <f t="shared" si="232"/>
        <v>0</v>
      </c>
      <c r="RWU78" s="1209">
        <f t="shared" si="232"/>
        <v>0</v>
      </c>
      <c r="RWV78" s="1209">
        <f t="shared" si="232"/>
        <v>0</v>
      </c>
      <c r="RWW78" s="1209">
        <f t="shared" si="232"/>
        <v>0</v>
      </c>
      <c r="RWX78" s="1209">
        <f t="shared" si="232"/>
        <v>0</v>
      </c>
      <c r="RWY78" s="1209">
        <f t="shared" si="232"/>
        <v>0</v>
      </c>
      <c r="RWZ78" s="1209">
        <f t="shared" si="232"/>
        <v>0</v>
      </c>
      <c r="RXA78" s="1209">
        <f t="shared" si="232"/>
        <v>0</v>
      </c>
      <c r="RXB78" s="1209">
        <f t="shared" si="232"/>
        <v>0</v>
      </c>
      <c r="RXC78" s="1209">
        <f t="shared" si="232"/>
        <v>0</v>
      </c>
      <c r="RXD78" s="1209">
        <f t="shared" si="232"/>
        <v>0</v>
      </c>
      <c r="RXE78" s="1209">
        <f t="shared" si="232"/>
        <v>0</v>
      </c>
      <c r="RXF78" s="1209">
        <f t="shared" si="232"/>
        <v>0</v>
      </c>
      <c r="RXG78" s="1209">
        <f t="shared" si="232"/>
        <v>0</v>
      </c>
      <c r="RXH78" s="1209">
        <f t="shared" si="232"/>
        <v>0</v>
      </c>
      <c r="RXI78" s="1209">
        <f t="shared" si="232"/>
        <v>0</v>
      </c>
      <c r="RXJ78" s="1209">
        <f t="shared" si="232"/>
        <v>0</v>
      </c>
      <c r="RXK78" s="1209">
        <f t="shared" si="232"/>
        <v>0</v>
      </c>
      <c r="RXL78" s="1209">
        <f t="shared" ref="RXL78:RZW78" si="233">SUM(RXL76:RXL77)</f>
        <v>0</v>
      </c>
      <c r="RXM78" s="1209">
        <f t="shared" si="233"/>
        <v>0</v>
      </c>
      <c r="RXN78" s="1209">
        <f t="shared" si="233"/>
        <v>0</v>
      </c>
      <c r="RXO78" s="1209">
        <f t="shared" si="233"/>
        <v>0</v>
      </c>
      <c r="RXP78" s="1209">
        <f t="shared" si="233"/>
        <v>0</v>
      </c>
      <c r="RXQ78" s="1209">
        <f t="shared" si="233"/>
        <v>0</v>
      </c>
      <c r="RXR78" s="1209">
        <f t="shared" si="233"/>
        <v>0</v>
      </c>
      <c r="RXS78" s="1209">
        <f t="shared" si="233"/>
        <v>0</v>
      </c>
      <c r="RXT78" s="1209">
        <f t="shared" si="233"/>
        <v>0</v>
      </c>
      <c r="RXU78" s="1209">
        <f t="shared" si="233"/>
        <v>0</v>
      </c>
      <c r="RXV78" s="1209">
        <f t="shared" si="233"/>
        <v>0</v>
      </c>
      <c r="RXW78" s="1209">
        <f t="shared" si="233"/>
        <v>0</v>
      </c>
      <c r="RXX78" s="1209">
        <f t="shared" si="233"/>
        <v>0</v>
      </c>
      <c r="RXY78" s="1209">
        <f t="shared" si="233"/>
        <v>0</v>
      </c>
      <c r="RXZ78" s="1209">
        <f t="shared" si="233"/>
        <v>0</v>
      </c>
      <c r="RYA78" s="1209">
        <f t="shared" si="233"/>
        <v>0</v>
      </c>
      <c r="RYB78" s="1209">
        <f t="shared" si="233"/>
        <v>0</v>
      </c>
      <c r="RYC78" s="1209">
        <f t="shared" si="233"/>
        <v>0</v>
      </c>
      <c r="RYD78" s="1209">
        <f t="shared" si="233"/>
        <v>0</v>
      </c>
      <c r="RYE78" s="1209">
        <f t="shared" si="233"/>
        <v>0</v>
      </c>
      <c r="RYF78" s="1209">
        <f t="shared" si="233"/>
        <v>0</v>
      </c>
      <c r="RYG78" s="1209">
        <f t="shared" si="233"/>
        <v>0</v>
      </c>
      <c r="RYH78" s="1209">
        <f t="shared" si="233"/>
        <v>0</v>
      </c>
      <c r="RYI78" s="1209">
        <f t="shared" si="233"/>
        <v>0</v>
      </c>
      <c r="RYJ78" s="1209">
        <f t="shared" si="233"/>
        <v>0</v>
      </c>
      <c r="RYK78" s="1209">
        <f t="shared" si="233"/>
        <v>0</v>
      </c>
      <c r="RYL78" s="1209">
        <f t="shared" si="233"/>
        <v>0</v>
      </c>
      <c r="RYM78" s="1209">
        <f t="shared" si="233"/>
        <v>0</v>
      </c>
      <c r="RYN78" s="1209">
        <f t="shared" si="233"/>
        <v>0</v>
      </c>
      <c r="RYO78" s="1209">
        <f t="shared" si="233"/>
        <v>0</v>
      </c>
      <c r="RYP78" s="1209">
        <f t="shared" si="233"/>
        <v>0</v>
      </c>
      <c r="RYQ78" s="1209">
        <f t="shared" si="233"/>
        <v>0</v>
      </c>
      <c r="RYR78" s="1209">
        <f t="shared" si="233"/>
        <v>0</v>
      </c>
      <c r="RYS78" s="1209">
        <f t="shared" si="233"/>
        <v>0</v>
      </c>
      <c r="RYT78" s="1209">
        <f t="shared" si="233"/>
        <v>0</v>
      </c>
      <c r="RYU78" s="1209">
        <f t="shared" si="233"/>
        <v>0</v>
      </c>
      <c r="RYV78" s="1209">
        <f t="shared" si="233"/>
        <v>0</v>
      </c>
      <c r="RYW78" s="1209">
        <f t="shared" si="233"/>
        <v>0</v>
      </c>
      <c r="RYX78" s="1209">
        <f t="shared" si="233"/>
        <v>0</v>
      </c>
      <c r="RYY78" s="1209">
        <f t="shared" si="233"/>
        <v>0</v>
      </c>
      <c r="RYZ78" s="1209">
        <f t="shared" si="233"/>
        <v>0</v>
      </c>
      <c r="RZA78" s="1209">
        <f t="shared" si="233"/>
        <v>0</v>
      </c>
      <c r="RZB78" s="1209">
        <f t="shared" si="233"/>
        <v>0</v>
      </c>
      <c r="RZC78" s="1209">
        <f t="shared" si="233"/>
        <v>0</v>
      </c>
      <c r="RZD78" s="1209">
        <f t="shared" si="233"/>
        <v>0</v>
      </c>
      <c r="RZE78" s="1209">
        <f t="shared" si="233"/>
        <v>0</v>
      </c>
      <c r="RZF78" s="1209">
        <f t="shared" si="233"/>
        <v>0</v>
      </c>
      <c r="RZG78" s="1209">
        <f t="shared" si="233"/>
        <v>0</v>
      </c>
      <c r="RZH78" s="1209">
        <f t="shared" si="233"/>
        <v>0</v>
      </c>
      <c r="RZI78" s="1209">
        <f t="shared" si="233"/>
        <v>0</v>
      </c>
      <c r="RZJ78" s="1209">
        <f t="shared" si="233"/>
        <v>0</v>
      </c>
      <c r="RZK78" s="1209">
        <f t="shared" si="233"/>
        <v>0</v>
      </c>
      <c r="RZL78" s="1209">
        <f t="shared" si="233"/>
        <v>0</v>
      </c>
      <c r="RZM78" s="1209">
        <f t="shared" si="233"/>
        <v>0</v>
      </c>
      <c r="RZN78" s="1209">
        <f t="shared" si="233"/>
        <v>0</v>
      </c>
      <c r="RZO78" s="1209">
        <f t="shared" si="233"/>
        <v>0</v>
      </c>
      <c r="RZP78" s="1209">
        <f t="shared" si="233"/>
        <v>0</v>
      </c>
      <c r="RZQ78" s="1209">
        <f t="shared" si="233"/>
        <v>0</v>
      </c>
      <c r="RZR78" s="1209">
        <f t="shared" si="233"/>
        <v>0</v>
      </c>
      <c r="RZS78" s="1209">
        <f t="shared" si="233"/>
        <v>0</v>
      </c>
      <c r="RZT78" s="1209">
        <f t="shared" si="233"/>
        <v>0</v>
      </c>
      <c r="RZU78" s="1209">
        <f t="shared" si="233"/>
        <v>0</v>
      </c>
      <c r="RZV78" s="1209">
        <f t="shared" si="233"/>
        <v>0</v>
      </c>
      <c r="RZW78" s="1209">
        <f t="shared" si="233"/>
        <v>0</v>
      </c>
      <c r="RZX78" s="1209">
        <f t="shared" ref="RZX78:SCI78" si="234">SUM(RZX76:RZX77)</f>
        <v>0</v>
      </c>
      <c r="RZY78" s="1209">
        <f t="shared" si="234"/>
        <v>0</v>
      </c>
      <c r="RZZ78" s="1209">
        <f t="shared" si="234"/>
        <v>0</v>
      </c>
      <c r="SAA78" s="1209">
        <f t="shared" si="234"/>
        <v>0</v>
      </c>
      <c r="SAB78" s="1209">
        <f t="shared" si="234"/>
        <v>0</v>
      </c>
      <c r="SAC78" s="1209">
        <f t="shared" si="234"/>
        <v>0</v>
      </c>
      <c r="SAD78" s="1209">
        <f t="shared" si="234"/>
        <v>0</v>
      </c>
      <c r="SAE78" s="1209">
        <f t="shared" si="234"/>
        <v>0</v>
      </c>
      <c r="SAF78" s="1209">
        <f t="shared" si="234"/>
        <v>0</v>
      </c>
      <c r="SAG78" s="1209">
        <f t="shared" si="234"/>
        <v>0</v>
      </c>
      <c r="SAH78" s="1209">
        <f t="shared" si="234"/>
        <v>0</v>
      </c>
      <c r="SAI78" s="1209">
        <f t="shared" si="234"/>
        <v>0</v>
      </c>
      <c r="SAJ78" s="1209">
        <f t="shared" si="234"/>
        <v>0</v>
      </c>
      <c r="SAK78" s="1209">
        <f t="shared" si="234"/>
        <v>0</v>
      </c>
      <c r="SAL78" s="1209">
        <f t="shared" si="234"/>
        <v>0</v>
      </c>
      <c r="SAM78" s="1209">
        <f t="shared" si="234"/>
        <v>0</v>
      </c>
      <c r="SAN78" s="1209">
        <f t="shared" si="234"/>
        <v>0</v>
      </c>
      <c r="SAO78" s="1209">
        <f t="shared" si="234"/>
        <v>0</v>
      </c>
      <c r="SAP78" s="1209">
        <f t="shared" si="234"/>
        <v>0</v>
      </c>
      <c r="SAQ78" s="1209">
        <f t="shared" si="234"/>
        <v>0</v>
      </c>
      <c r="SAR78" s="1209">
        <f t="shared" si="234"/>
        <v>0</v>
      </c>
      <c r="SAS78" s="1209">
        <f t="shared" si="234"/>
        <v>0</v>
      </c>
      <c r="SAT78" s="1209">
        <f t="shared" si="234"/>
        <v>0</v>
      </c>
      <c r="SAU78" s="1209">
        <f t="shared" si="234"/>
        <v>0</v>
      </c>
      <c r="SAV78" s="1209">
        <f t="shared" si="234"/>
        <v>0</v>
      </c>
      <c r="SAW78" s="1209">
        <f t="shared" si="234"/>
        <v>0</v>
      </c>
      <c r="SAX78" s="1209">
        <f t="shared" si="234"/>
        <v>0</v>
      </c>
      <c r="SAY78" s="1209">
        <f t="shared" si="234"/>
        <v>0</v>
      </c>
      <c r="SAZ78" s="1209">
        <f t="shared" si="234"/>
        <v>0</v>
      </c>
      <c r="SBA78" s="1209">
        <f t="shared" si="234"/>
        <v>0</v>
      </c>
      <c r="SBB78" s="1209">
        <f t="shared" si="234"/>
        <v>0</v>
      </c>
      <c r="SBC78" s="1209">
        <f t="shared" si="234"/>
        <v>0</v>
      </c>
      <c r="SBD78" s="1209">
        <f t="shared" si="234"/>
        <v>0</v>
      </c>
      <c r="SBE78" s="1209">
        <f t="shared" si="234"/>
        <v>0</v>
      </c>
      <c r="SBF78" s="1209">
        <f t="shared" si="234"/>
        <v>0</v>
      </c>
      <c r="SBG78" s="1209">
        <f t="shared" si="234"/>
        <v>0</v>
      </c>
      <c r="SBH78" s="1209">
        <f t="shared" si="234"/>
        <v>0</v>
      </c>
      <c r="SBI78" s="1209">
        <f t="shared" si="234"/>
        <v>0</v>
      </c>
      <c r="SBJ78" s="1209">
        <f t="shared" si="234"/>
        <v>0</v>
      </c>
      <c r="SBK78" s="1209">
        <f t="shared" si="234"/>
        <v>0</v>
      </c>
      <c r="SBL78" s="1209">
        <f t="shared" si="234"/>
        <v>0</v>
      </c>
      <c r="SBM78" s="1209">
        <f t="shared" si="234"/>
        <v>0</v>
      </c>
      <c r="SBN78" s="1209">
        <f t="shared" si="234"/>
        <v>0</v>
      </c>
      <c r="SBO78" s="1209">
        <f t="shared" si="234"/>
        <v>0</v>
      </c>
      <c r="SBP78" s="1209">
        <f t="shared" si="234"/>
        <v>0</v>
      </c>
      <c r="SBQ78" s="1209">
        <f t="shared" si="234"/>
        <v>0</v>
      </c>
      <c r="SBR78" s="1209">
        <f t="shared" si="234"/>
        <v>0</v>
      </c>
      <c r="SBS78" s="1209">
        <f t="shared" si="234"/>
        <v>0</v>
      </c>
      <c r="SBT78" s="1209">
        <f t="shared" si="234"/>
        <v>0</v>
      </c>
      <c r="SBU78" s="1209">
        <f t="shared" si="234"/>
        <v>0</v>
      </c>
      <c r="SBV78" s="1209">
        <f t="shared" si="234"/>
        <v>0</v>
      </c>
      <c r="SBW78" s="1209">
        <f t="shared" si="234"/>
        <v>0</v>
      </c>
      <c r="SBX78" s="1209">
        <f t="shared" si="234"/>
        <v>0</v>
      </c>
      <c r="SBY78" s="1209">
        <f t="shared" si="234"/>
        <v>0</v>
      </c>
      <c r="SBZ78" s="1209">
        <f t="shared" si="234"/>
        <v>0</v>
      </c>
      <c r="SCA78" s="1209">
        <f t="shared" si="234"/>
        <v>0</v>
      </c>
      <c r="SCB78" s="1209">
        <f t="shared" si="234"/>
        <v>0</v>
      </c>
      <c r="SCC78" s="1209">
        <f t="shared" si="234"/>
        <v>0</v>
      </c>
      <c r="SCD78" s="1209">
        <f t="shared" si="234"/>
        <v>0</v>
      </c>
      <c r="SCE78" s="1209">
        <f t="shared" si="234"/>
        <v>0</v>
      </c>
      <c r="SCF78" s="1209">
        <f t="shared" si="234"/>
        <v>0</v>
      </c>
      <c r="SCG78" s="1209">
        <f t="shared" si="234"/>
        <v>0</v>
      </c>
      <c r="SCH78" s="1209">
        <f t="shared" si="234"/>
        <v>0</v>
      </c>
      <c r="SCI78" s="1209">
        <f t="shared" si="234"/>
        <v>0</v>
      </c>
      <c r="SCJ78" s="1209">
        <f t="shared" ref="SCJ78:SEU78" si="235">SUM(SCJ76:SCJ77)</f>
        <v>0</v>
      </c>
      <c r="SCK78" s="1209">
        <f t="shared" si="235"/>
        <v>0</v>
      </c>
      <c r="SCL78" s="1209">
        <f t="shared" si="235"/>
        <v>0</v>
      </c>
      <c r="SCM78" s="1209">
        <f t="shared" si="235"/>
        <v>0</v>
      </c>
      <c r="SCN78" s="1209">
        <f t="shared" si="235"/>
        <v>0</v>
      </c>
      <c r="SCO78" s="1209">
        <f t="shared" si="235"/>
        <v>0</v>
      </c>
      <c r="SCP78" s="1209">
        <f t="shared" si="235"/>
        <v>0</v>
      </c>
      <c r="SCQ78" s="1209">
        <f t="shared" si="235"/>
        <v>0</v>
      </c>
      <c r="SCR78" s="1209">
        <f t="shared" si="235"/>
        <v>0</v>
      </c>
      <c r="SCS78" s="1209">
        <f t="shared" si="235"/>
        <v>0</v>
      </c>
      <c r="SCT78" s="1209">
        <f t="shared" si="235"/>
        <v>0</v>
      </c>
      <c r="SCU78" s="1209">
        <f t="shared" si="235"/>
        <v>0</v>
      </c>
      <c r="SCV78" s="1209">
        <f t="shared" si="235"/>
        <v>0</v>
      </c>
      <c r="SCW78" s="1209">
        <f t="shared" si="235"/>
        <v>0</v>
      </c>
      <c r="SCX78" s="1209">
        <f t="shared" si="235"/>
        <v>0</v>
      </c>
      <c r="SCY78" s="1209">
        <f t="shared" si="235"/>
        <v>0</v>
      </c>
      <c r="SCZ78" s="1209">
        <f t="shared" si="235"/>
        <v>0</v>
      </c>
      <c r="SDA78" s="1209">
        <f t="shared" si="235"/>
        <v>0</v>
      </c>
      <c r="SDB78" s="1209">
        <f t="shared" si="235"/>
        <v>0</v>
      </c>
      <c r="SDC78" s="1209">
        <f t="shared" si="235"/>
        <v>0</v>
      </c>
      <c r="SDD78" s="1209">
        <f t="shared" si="235"/>
        <v>0</v>
      </c>
      <c r="SDE78" s="1209">
        <f t="shared" si="235"/>
        <v>0</v>
      </c>
      <c r="SDF78" s="1209">
        <f t="shared" si="235"/>
        <v>0</v>
      </c>
      <c r="SDG78" s="1209">
        <f t="shared" si="235"/>
        <v>0</v>
      </c>
      <c r="SDH78" s="1209">
        <f t="shared" si="235"/>
        <v>0</v>
      </c>
      <c r="SDI78" s="1209">
        <f t="shared" si="235"/>
        <v>0</v>
      </c>
      <c r="SDJ78" s="1209">
        <f t="shared" si="235"/>
        <v>0</v>
      </c>
      <c r="SDK78" s="1209">
        <f t="shared" si="235"/>
        <v>0</v>
      </c>
      <c r="SDL78" s="1209">
        <f t="shared" si="235"/>
        <v>0</v>
      </c>
      <c r="SDM78" s="1209">
        <f t="shared" si="235"/>
        <v>0</v>
      </c>
      <c r="SDN78" s="1209">
        <f t="shared" si="235"/>
        <v>0</v>
      </c>
      <c r="SDO78" s="1209">
        <f t="shared" si="235"/>
        <v>0</v>
      </c>
      <c r="SDP78" s="1209">
        <f t="shared" si="235"/>
        <v>0</v>
      </c>
      <c r="SDQ78" s="1209">
        <f t="shared" si="235"/>
        <v>0</v>
      </c>
      <c r="SDR78" s="1209">
        <f t="shared" si="235"/>
        <v>0</v>
      </c>
      <c r="SDS78" s="1209">
        <f t="shared" si="235"/>
        <v>0</v>
      </c>
      <c r="SDT78" s="1209">
        <f t="shared" si="235"/>
        <v>0</v>
      </c>
      <c r="SDU78" s="1209">
        <f t="shared" si="235"/>
        <v>0</v>
      </c>
      <c r="SDV78" s="1209">
        <f t="shared" si="235"/>
        <v>0</v>
      </c>
      <c r="SDW78" s="1209">
        <f t="shared" si="235"/>
        <v>0</v>
      </c>
      <c r="SDX78" s="1209">
        <f t="shared" si="235"/>
        <v>0</v>
      </c>
      <c r="SDY78" s="1209">
        <f t="shared" si="235"/>
        <v>0</v>
      </c>
      <c r="SDZ78" s="1209">
        <f t="shared" si="235"/>
        <v>0</v>
      </c>
      <c r="SEA78" s="1209">
        <f t="shared" si="235"/>
        <v>0</v>
      </c>
      <c r="SEB78" s="1209">
        <f t="shared" si="235"/>
        <v>0</v>
      </c>
      <c r="SEC78" s="1209">
        <f t="shared" si="235"/>
        <v>0</v>
      </c>
      <c r="SED78" s="1209">
        <f t="shared" si="235"/>
        <v>0</v>
      </c>
      <c r="SEE78" s="1209">
        <f t="shared" si="235"/>
        <v>0</v>
      </c>
      <c r="SEF78" s="1209">
        <f t="shared" si="235"/>
        <v>0</v>
      </c>
      <c r="SEG78" s="1209">
        <f t="shared" si="235"/>
        <v>0</v>
      </c>
      <c r="SEH78" s="1209">
        <f t="shared" si="235"/>
        <v>0</v>
      </c>
      <c r="SEI78" s="1209">
        <f t="shared" si="235"/>
        <v>0</v>
      </c>
      <c r="SEJ78" s="1209">
        <f t="shared" si="235"/>
        <v>0</v>
      </c>
      <c r="SEK78" s="1209">
        <f t="shared" si="235"/>
        <v>0</v>
      </c>
      <c r="SEL78" s="1209">
        <f t="shared" si="235"/>
        <v>0</v>
      </c>
      <c r="SEM78" s="1209">
        <f t="shared" si="235"/>
        <v>0</v>
      </c>
      <c r="SEN78" s="1209">
        <f t="shared" si="235"/>
        <v>0</v>
      </c>
      <c r="SEO78" s="1209">
        <f t="shared" si="235"/>
        <v>0</v>
      </c>
      <c r="SEP78" s="1209">
        <f t="shared" si="235"/>
        <v>0</v>
      </c>
      <c r="SEQ78" s="1209">
        <f t="shared" si="235"/>
        <v>0</v>
      </c>
      <c r="SER78" s="1209">
        <f t="shared" si="235"/>
        <v>0</v>
      </c>
      <c r="SES78" s="1209">
        <f t="shared" si="235"/>
        <v>0</v>
      </c>
      <c r="SET78" s="1209">
        <f t="shared" si="235"/>
        <v>0</v>
      </c>
      <c r="SEU78" s="1209">
        <f t="shared" si="235"/>
        <v>0</v>
      </c>
      <c r="SEV78" s="1209">
        <f t="shared" ref="SEV78:SHG78" si="236">SUM(SEV76:SEV77)</f>
        <v>0</v>
      </c>
      <c r="SEW78" s="1209">
        <f t="shared" si="236"/>
        <v>0</v>
      </c>
      <c r="SEX78" s="1209">
        <f t="shared" si="236"/>
        <v>0</v>
      </c>
      <c r="SEY78" s="1209">
        <f t="shared" si="236"/>
        <v>0</v>
      </c>
      <c r="SEZ78" s="1209">
        <f t="shared" si="236"/>
        <v>0</v>
      </c>
      <c r="SFA78" s="1209">
        <f t="shared" si="236"/>
        <v>0</v>
      </c>
      <c r="SFB78" s="1209">
        <f t="shared" si="236"/>
        <v>0</v>
      </c>
      <c r="SFC78" s="1209">
        <f t="shared" si="236"/>
        <v>0</v>
      </c>
      <c r="SFD78" s="1209">
        <f t="shared" si="236"/>
        <v>0</v>
      </c>
      <c r="SFE78" s="1209">
        <f t="shared" si="236"/>
        <v>0</v>
      </c>
      <c r="SFF78" s="1209">
        <f t="shared" si="236"/>
        <v>0</v>
      </c>
      <c r="SFG78" s="1209">
        <f t="shared" si="236"/>
        <v>0</v>
      </c>
      <c r="SFH78" s="1209">
        <f t="shared" si="236"/>
        <v>0</v>
      </c>
      <c r="SFI78" s="1209">
        <f t="shared" si="236"/>
        <v>0</v>
      </c>
      <c r="SFJ78" s="1209">
        <f t="shared" si="236"/>
        <v>0</v>
      </c>
      <c r="SFK78" s="1209">
        <f t="shared" si="236"/>
        <v>0</v>
      </c>
      <c r="SFL78" s="1209">
        <f t="shared" si="236"/>
        <v>0</v>
      </c>
      <c r="SFM78" s="1209">
        <f t="shared" si="236"/>
        <v>0</v>
      </c>
      <c r="SFN78" s="1209">
        <f t="shared" si="236"/>
        <v>0</v>
      </c>
      <c r="SFO78" s="1209">
        <f t="shared" si="236"/>
        <v>0</v>
      </c>
      <c r="SFP78" s="1209">
        <f t="shared" si="236"/>
        <v>0</v>
      </c>
      <c r="SFQ78" s="1209">
        <f t="shared" si="236"/>
        <v>0</v>
      </c>
      <c r="SFR78" s="1209">
        <f t="shared" si="236"/>
        <v>0</v>
      </c>
      <c r="SFS78" s="1209">
        <f t="shared" si="236"/>
        <v>0</v>
      </c>
      <c r="SFT78" s="1209">
        <f t="shared" si="236"/>
        <v>0</v>
      </c>
      <c r="SFU78" s="1209">
        <f t="shared" si="236"/>
        <v>0</v>
      </c>
      <c r="SFV78" s="1209">
        <f t="shared" si="236"/>
        <v>0</v>
      </c>
      <c r="SFW78" s="1209">
        <f t="shared" si="236"/>
        <v>0</v>
      </c>
      <c r="SFX78" s="1209">
        <f t="shared" si="236"/>
        <v>0</v>
      </c>
      <c r="SFY78" s="1209">
        <f t="shared" si="236"/>
        <v>0</v>
      </c>
      <c r="SFZ78" s="1209">
        <f t="shared" si="236"/>
        <v>0</v>
      </c>
      <c r="SGA78" s="1209">
        <f t="shared" si="236"/>
        <v>0</v>
      </c>
      <c r="SGB78" s="1209">
        <f t="shared" si="236"/>
        <v>0</v>
      </c>
      <c r="SGC78" s="1209">
        <f t="shared" si="236"/>
        <v>0</v>
      </c>
      <c r="SGD78" s="1209">
        <f t="shared" si="236"/>
        <v>0</v>
      </c>
      <c r="SGE78" s="1209">
        <f t="shared" si="236"/>
        <v>0</v>
      </c>
      <c r="SGF78" s="1209">
        <f t="shared" si="236"/>
        <v>0</v>
      </c>
      <c r="SGG78" s="1209">
        <f t="shared" si="236"/>
        <v>0</v>
      </c>
      <c r="SGH78" s="1209">
        <f t="shared" si="236"/>
        <v>0</v>
      </c>
      <c r="SGI78" s="1209">
        <f t="shared" si="236"/>
        <v>0</v>
      </c>
      <c r="SGJ78" s="1209">
        <f t="shared" si="236"/>
        <v>0</v>
      </c>
      <c r="SGK78" s="1209">
        <f t="shared" si="236"/>
        <v>0</v>
      </c>
      <c r="SGL78" s="1209">
        <f t="shared" si="236"/>
        <v>0</v>
      </c>
      <c r="SGM78" s="1209">
        <f t="shared" si="236"/>
        <v>0</v>
      </c>
      <c r="SGN78" s="1209">
        <f t="shared" si="236"/>
        <v>0</v>
      </c>
      <c r="SGO78" s="1209">
        <f t="shared" si="236"/>
        <v>0</v>
      </c>
      <c r="SGP78" s="1209">
        <f t="shared" si="236"/>
        <v>0</v>
      </c>
      <c r="SGQ78" s="1209">
        <f t="shared" si="236"/>
        <v>0</v>
      </c>
      <c r="SGR78" s="1209">
        <f t="shared" si="236"/>
        <v>0</v>
      </c>
      <c r="SGS78" s="1209">
        <f t="shared" si="236"/>
        <v>0</v>
      </c>
      <c r="SGT78" s="1209">
        <f t="shared" si="236"/>
        <v>0</v>
      </c>
      <c r="SGU78" s="1209">
        <f t="shared" si="236"/>
        <v>0</v>
      </c>
      <c r="SGV78" s="1209">
        <f t="shared" si="236"/>
        <v>0</v>
      </c>
      <c r="SGW78" s="1209">
        <f t="shared" si="236"/>
        <v>0</v>
      </c>
      <c r="SGX78" s="1209">
        <f t="shared" si="236"/>
        <v>0</v>
      </c>
      <c r="SGY78" s="1209">
        <f t="shared" si="236"/>
        <v>0</v>
      </c>
      <c r="SGZ78" s="1209">
        <f t="shared" si="236"/>
        <v>0</v>
      </c>
      <c r="SHA78" s="1209">
        <f t="shared" si="236"/>
        <v>0</v>
      </c>
      <c r="SHB78" s="1209">
        <f t="shared" si="236"/>
        <v>0</v>
      </c>
      <c r="SHC78" s="1209">
        <f t="shared" si="236"/>
        <v>0</v>
      </c>
      <c r="SHD78" s="1209">
        <f t="shared" si="236"/>
        <v>0</v>
      </c>
      <c r="SHE78" s="1209">
        <f t="shared" si="236"/>
        <v>0</v>
      </c>
      <c r="SHF78" s="1209">
        <f t="shared" si="236"/>
        <v>0</v>
      </c>
      <c r="SHG78" s="1209">
        <f t="shared" si="236"/>
        <v>0</v>
      </c>
      <c r="SHH78" s="1209">
        <f t="shared" ref="SHH78:SJS78" si="237">SUM(SHH76:SHH77)</f>
        <v>0</v>
      </c>
      <c r="SHI78" s="1209">
        <f t="shared" si="237"/>
        <v>0</v>
      </c>
      <c r="SHJ78" s="1209">
        <f t="shared" si="237"/>
        <v>0</v>
      </c>
      <c r="SHK78" s="1209">
        <f t="shared" si="237"/>
        <v>0</v>
      </c>
      <c r="SHL78" s="1209">
        <f t="shared" si="237"/>
        <v>0</v>
      </c>
      <c r="SHM78" s="1209">
        <f t="shared" si="237"/>
        <v>0</v>
      </c>
      <c r="SHN78" s="1209">
        <f t="shared" si="237"/>
        <v>0</v>
      </c>
      <c r="SHO78" s="1209">
        <f t="shared" si="237"/>
        <v>0</v>
      </c>
      <c r="SHP78" s="1209">
        <f t="shared" si="237"/>
        <v>0</v>
      </c>
      <c r="SHQ78" s="1209">
        <f t="shared" si="237"/>
        <v>0</v>
      </c>
      <c r="SHR78" s="1209">
        <f t="shared" si="237"/>
        <v>0</v>
      </c>
      <c r="SHS78" s="1209">
        <f t="shared" si="237"/>
        <v>0</v>
      </c>
      <c r="SHT78" s="1209">
        <f t="shared" si="237"/>
        <v>0</v>
      </c>
      <c r="SHU78" s="1209">
        <f t="shared" si="237"/>
        <v>0</v>
      </c>
      <c r="SHV78" s="1209">
        <f t="shared" si="237"/>
        <v>0</v>
      </c>
      <c r="SHW78" s="1209">
        <f t="shared" si="237"/>
        <v>0</v>
      </c>
      <c r="SHX78" s="1209">
        <f t="shared" si="237"/>
        <v>0</v>
      </c>
      <c r="SHY78" s="1209">
        <f t="shared" si="237"/>
        <v>0</v>
      </c>
      <c r="SHZ78" s="1209">
        <f t="shared" si="237"/>
        <v>0</v>
      </c>
      <c r="SIA78" s="1209">
        <f t="shared" si="237"/>
        <v>0</v>
      </c>
      <c r="SIB78" s="1209">
        <f t="shared" si="237"/>
        <v>0</v>
      </c>
      <c r="SIC78" s="1209">
        <f t="shared" si="237"/>
        <v>0</v>
      </c>
      <c r="SID78" s="1209">
        <f t="shared" si="237"/>
        <v>0</v>
      </c>
      <c r="SIE78" s="1209">
        <f t="shared" si="237"/>
        <v>0</v>
      </c>
      <c r="SIF78" s="1209">
        <f t="shared" si="237"/>
        <v>0</v>
      </c>
      <c r="SIG78" s="1209">
        <f t="shared" si="237"/>
        <v>0</v>
      </c>
      <c r="SIH78" s="1209">
        <f t="shared" si="237"/>
        <v>0</v>
      </c>
      <c r="SII78" s="1209">
        <f t="shared" si="237"/>
        <v>0</v>
      </c>
      <c r="SIJ78" s="1209">
        <f t="shared" si="237"/>
        <v>0</v>
      </c>
      <c r="SIK78" s="1209">
        <f t="shared" si="237"/>
        <v>0</v>
      </c>
      <c r="SIL78" s="1209">
        <f t="shared" si="237"/>
        <v>0</v>
      </c>
      <c r="SIM78" s="1209">
        <f t="shared" si="237"/>
        <v>0</v>
      </c>
      <c r="SIN78" s="1209">
        <f t="shared" si="237"/>
        <v>0</v>
      </c>
      <c r="SIO78" s="1209">
        <f t="shared" si="237"/>
        <v>0</v>
      </c>
      <c r="SIP78" s="1209">
        <f t="shared" si="237"/>
        <v>0</v>
      </c>
      <c r="SIQ78" s="1209">
        <f t="shared" si="237"/>
        <v>0</v>
      </c>
      <c r="SIR78" s="1209">
        <f t="shared" si="237"/>
        <v>0</v>
      </c>
      <c r="SIS78" s="1209">
        <f t="shared" si="237"/>
        <v>0</v>
      </c>
      <c r="SIT78" s="1209">
        <f t="shared" si="237"/>
        <v>0</v>
      </c>
      <c r="SIU78" s="1209">
        <f t="shared" si="237"/>
        <v>0</v>
      </c>
      <c r="SIV78" s="1209">
        <f t="shared" si="237"/>
        <v>0</v>
      </c>
      <c r="SIW78" s="1209">
        <f t="shared" si="237"/>
        <v>0</v>
      </c>
      <c r="SIX78" s="1209">
        <f t="shared" si="237"/>
        <v>0</v>
      </c>
      <c r="SIY78" s="1209">
        <f t="shared" si="237"/>
        <v>0</v>
      </c>
      <c r="SIZ78" s="1209">
        <f t="shared" si="237"/>
        <v>0</v>
      </c>
      <c r="SJA78" s="1209">
        <f t="shared" si="237"/>
        <v>0</v>
      </c>
      <c r="SJB78" s="1209">
        <f t="shared" si="237"/>
        <v>0</v>
      </c>
      <c r="SJC78" s="1209">
        <f t="shared" si="237"/>
        <v>0</v>
      </c>
      <c r="SJD78" s="1209">
        <f t="shared" si="237"/>
        <v>0</v>
      </c>
      <c r="SJE78" s="1209">
        <f t="shared" si="237"/>
        <v>0</v>
      </c>
      <c r="SJF78" s="1209">
        <f t="shared" si="237"/>
        <v>0</v>
      </c>
      <c r="SJG78" s="1209">
        <f t="shared" si="237"/>
        <v>0</v>
      </c>
      <c r="SJH78" s="1209">
        <f t="shared" si="237"/>
        <v>0</v>
      </c>
      <c r="SJI78" s="1209">
        <f t="shared" si="237"/>
        <v>0</v>
      </c>
      <c r="SJJ78" s="1209">
        <f t="shared" si="237"/>
        <v>0</v>
      </c>
      <c r="SJK78" s="1209">
        <f t="shared" si="237"/>
        <v>0</v>
      </c>
      <c r="SJL78" s="1209">
        <f t="shared" si="237"/>
        <v>0</v>
      </c>
      <c r="SJM78" s="1209">
        <f t="shared" si="237"/>
        <v>0</v>
      </c>
      <c r="SJN78" s="1209">
        <f t="shared" si="237"/>
        <v>0</v>
      </c>
      <c r="SJO78" s="1209">
        <f t="shared" si="237"/>
        <v>0</v>
      </c>
      <c r="SJP78" s="1209">
        <f t="shared" si="237"/>
        <v>0</v>
      </c>
      <c r="SJQ78" s="1209">
        <f t="shared" si="237"/>
        <v>0</v>
      </c>
      <c r="SJR78" s="1209">
        <f t="shared" si="237"/>
        <v>0</v>
      </c>
      <c r="SJS78" s="1209">
        <f t="shared" si="237"/>
        <v>0</v>
      </c>
      <c r="SJT78" s="1209">
        <f t="shared" ref="SJT78:SME78" si="238">SUM(SJT76:SJT77)</f>
        <v>0</v>
      </c>
      <c r="SJU78" s="1209">
        <f t="shared" si="238"/>
        <v>0</v>
      </c>
      <c r="SJV78" s="1209">
        <f t="shared" si="238"/>
        <v>0</v>
      </c>
      <c r="SJW78" s="1209">
        <f t="shared" si="238"/>
        <v>0</v>
      </c>
      <c r="SJX78" s="1209">
        <f t="shared" si="238"/>
        <v>0</v>
      </c>
      <c r="SJY78" s="1209">
        <f t="shared" si="238"/>
        <v>0</v>
      </c>
      <c r="SJZ78" s="1209">
        <f t="shared" si="238"/>
        <v>0</v>
      </c>
      <c r="SKA78" s="1209">
        <f t="shared" si="238"/>
        <v>0</v>
      </c>
      <c r="SKB78" s="1209">
        <f t="shared" si="238"/>
        <v>0</v>
      </c>
      <c r="SKC78" s="1209">
        <f t="shared" si="238"/>
        <v>0</v>
      </c>
      <c r="SKD78" s="1209">
        <f t="shared" si="238"/>
        <v>0</v>
      </c>
      <c r="SKE78" s="1209">
        <f t="shared" si="238"/>
        <v>0</v>
      </c>
      <c r="SKF78" s="1209">
        <f t="shared" si="238"/>
        <v>0</v>
      </c>
      <c r="SKG78" s="1209">
        <f t="shared" si="238"/>
        <v>0</v>
      </c>
      <c r="SKH78" s="1209">
        <f t="shared" si="238"/>
        <v>0</v>
      </c>
      <c r="SKI78" s="1209">
        <f t="shared" si="238"/>
        <v>0</v>
      </c>
      <c r="SKJ78" s="1209">
        <f t="shared" si="238"/>
        <v>0</v>
      </c>
      <c r="SKK78" s="1209">
        <f t="shared" si="238"/>
        <v>0</v>
      </c>
      <c r="SKL78" s="1209">
        <f t="shared" si="238"/>
        <v>0</v>
      </c>
      <c r="SKM78" s="1209">
        <f t="shared" si="238"/>
        <v>0</v>
      </c>
      <c r="SKN78" s="1209">
        <f t="shared" si="238"/>
        <v>0</v>
      </c>
      <c r="SKO78" s="1209">
        <f t="shared" si="238"/>
        <v>0</v>
      </c>
      <c r="SKP78" s="1209">
        <f t="shared" si="238"/>
        <v>0</v>
      </c>
      <c r="SKQ78" s="1209">
        <f t="shared" si="238"/>
        <v>0</v>
      </c>
      <c r="SKR78" s="1209">
        <f t="shared" si="238"/>
        <v>0</v>
      </c>
      <c r="SKS78" s="1209">
        <f t="shared" si="238"/>
        <v>0</v>
      </c>
      <c r="SKT78" s="1209">
        <f t="shared" si="238"/>
        <v>0</v>
      </c>
      <c r="SKU78" s="1209">
        <f t="shared" si="238"/>
        <v>0</v>
      </c>
      <c r="SKV78" s="1209">
        <f t="shared" si="238"/>
        <v>0</v>
      </c>
      <c r="SKW78" s="1209">
        <f t="shared" si="238"/>
        <v>0</v>
      </c>
      <c r="SKX78" s="1209">
        <f t="shared" si="238"/>
        <v>0</v>
      </c>
      <c r="SKY78" s="1209">
        <f t="shared" si="238"/>
        <v>0</v>
      </c>
      <c r="SKZ78" s="1209">
        <f t="shared" si="238"/>
        <v>0</v>
      </c>
      <c r="SLA78" s="1209">
        <f t="shared" si="238"/>
        <v>0</v>
      </c>
      <c r="SLB78" s="1209">
        <f t="shared" si="238"/>
        <v>0</v>
      </c>
      <c r="SLC78" s="1209">
        <f t="shared" si="238"/>
        <v>0</v>
      </c>
      <c r="SLD78" s="1209">
        <f t="shared" si="238"/>
        <v>0</v>
      </c>
      <c r="SLE78" s="1209">
        <f t="shared" si="238"/>
        <v>0</v>
      </c>
      <c r="SLF78" s="1209">
        <f t="shared" si="238"/>
        <v>0</v>
      </c>
      <c r="SLG78" s="1209">
        <f t="shared" si="238"/>
        <v>0</v>
      </c>
      <c r="SLH78" s="1209">
        <f t="shared" si="238"/>
        <v>0</v>
      </c>
      <c r="SLI78" s="1209">
        <f t="shared" si="238"/>
        <v>0</v>
      </c>
      <c r="SLJ78" s="1209">
        <f t="shared" si="238"/>
        <v>0</v>
      </c>
      <c r="SLK78" s="1209">
        <f t="shared" si="238"/>
        <v>0</v>
      </c>
      <c r="SLL78" s="1209">
        <f t="shared" si="238"/>
        <v>0</v>
      </c>
      <c r="SLM78" s="1209">
        <f t="shared" si="238"/>
        <v>0</v>
      </c>
      <c r="SLN78" s="1209">
        <f t="shared" si="238"/>
        <v>0</v>
      </c>
      <c r="SLO78" s="1209">
        <f t="shared" si="238"/>
        <v>0</v>
      </c>
      <c r="SLP78" s="1209">
        <f t="shared" si="238"/>
        <v>0</v>
      </c>
      <c r="SLQ78" s="1209">
        <f t="shared" si="238"/>
        <v>0</v>
      </c>
      <c r="SLR78" s="1209">
        <f t="shared" si="238"/>
        <v>0</v>
      </c>
      <c r="SLS78" s="1209">
        <f t="shared" si="238"/>
        <v>0</v>
      </c>
      <c r="SLT78" s="1209">
        <f t="shared" si="238"/>
        <v>0</v>
      </c>
      <c r="SLU78" s="1209">
        <f t="shared" si="238"/>
        <v>0</v>
      </c>
      <c r="SLV78" s="1209">
        <f t="shared" si="238"/>
        <v>0</v>
      </c>
      <c r="SLW78" s="1209">
        <f t="shared" si="238"/>
        <v>0</v>
      </c>
      <c r="SLX78" s="1209">
        <f t="shared" si="238"/>
        <v>0</v>
      </c>
      <c r="SLY78" s="1209">
        <f t="shared" si="238"/>
        <v>0</v>
      </c>
      <c r="SLZ78" s="1209">
        <f t="shared" si="238"/>
        <v>0</v>
      </c>
      <c r="SMA78" s="1209">
        <f t="shared" si="238"/>
        <v>0</v>
      </c>
      <c r="SMB78" s="1209">
        <f t="shared" si="238"/>
        <v>0</v>
      </c>
      <c r="SMC78" s="1209">
        <f t="shared" si="238"/>
        <v>0</v>
      </c>
      <c r="SMD78" s="1209">
        <f t="shared" si="238"/>
        <v>0</v>
      </c>
      <c r="SME78" s="1209">
        <f t="shared" si="238"/>
        <v>0</v>
      </c>
      <c r="SMF78" s="1209">
        <f t="shared" ref="SMF78:SOQ78" si="239">SUM(SMF76:SMF77)</f>
        <v>0</v>
      </c>
      <c r="SMG78" s="1209">
        <f t="shared" si="239"/>
        <v>0</v>
      </c>
      <c r="SMH78" s="1209">
        <f t="shared" si="239"/>
        <v>0</v>
      </c>
      <c r="SMI78" s="1209">
        <f t="shared" si="239"/>
        <v>0</v>
      </c>
      <c r="SMJ78" s="1209">
        <f t="shared" si="239"/>
        <v>0</v>
      </c>
      <c r="SMK78" s="1209">
        <f t="shared" si="239"/>
        <v>0</v>
      </c>
      <c r="SML78" s="1209">
        <f t="shared" si="239"/>
        <v>0</v>
      </c>
      <c r="SMM78" s="1209">
        <f t="shared" si="239"/>
        <v>0</v>
      </c>
      <c r="SMN78" s="1209">
        <f t="shared" si="239"/>
        <v>0</v>
      </c>
      <c r="SMO78" s="1209">
        <f t="shared" si="239"/>
        <v>0</v>
      </c>
      <c r="SMP78" s="1209">
        <f t="shared" si="239"/>
        <v>0</v>
      </c>
      <c r="SMQ78" s="1209">
        <f t="shared" si="239"/>
        <v>0</v>
      </c>
      <c r="SMR78" s="1209">
        <f t="shared" si="239"/>
        <v>0</v>
      </c>
      <c r="SMS78" s="1209">
        <f t="shared" si="239"/>
        <v>0</v>
      </c>
      <c r="SMT78" s="1209">
        <f t="shared" si="239"/>
        <v>0</v>
      </c>
      <c r="SMU78" s="1209">
        <f t="shared" si="239"/>
        <v>0</v>
      </c>
      <c r="SMV78" s="1209">
        <f t="shared" si="239"/>
        <v>0</v>
      </c>
      <c r="SMW78" s="1209">
        <f t="shared" si="239"/>
        <v>0</v>
      </c>
      <c r="SMX78" s="1209">
        <f t="shared" si="239"/>
        <v>0</v>
      </c>
      <c r="SMY78" s="1209">
        <f t="shared" si="239"/>
        <v>0</v>
      </c>
      <c r="SMZ78" s="1209">
        <f t="shared" si="239"/>
        <v>0</v>
      </c>
      <c r="SNA78" s="1209">
        <f t="shared" si="239"/>
        <v>0</v>
      </c>
      <c r="SNB78" s="1209">
        <f t="shared" si="239"/>
        <v>0</v>
      </c>
      <c r="SNC78" s="1209">
        <f t="shared" si="239"/>
        <v>0</v>
      </c>
      <c r="SND78" s="1209">
        <f t="shared" si="239"/>
        <v>0</v>
      </c>
      <c r="SNE78" s="1209">
        <f t="shared" si="239"/>
        <v>0</v>
      </c>
      <c r="SNF78" s="1209">
        <f t="shared" si="239"/>
        <v>0</v>
      </c>
      <c r="SNG78" s="1209">
        <f t="shared" si="239"/>
        <v>0</v>
      </c>
      <c r="SNH78" s="1209">
        <f t="shared" si="239"/>
        <v>0</v>
      </c>
      <c r="SNI78" s="1209">
        <f t="shared" si="239"/>
        <v>0</v>
      </c>
      <c r="SNJ78" s="1209">
        <f t="shared" si="239"/>
        <v>0</v>
      </c>
      <c r="SNK78" s="1209">
        <f t="shared" si="239"/>
        <v>0</v>
      </c>
      <c r="SNL78" s="1209">
        <f t="shared" si="239"/>
        <v>0</v>
      </c>
      <c r="SNM78" s="1209">
        <f t="shared" si="239"/>
        <v>0</v>
      </c>
      <c r="SNN78" s="1209">
        <f t="shared" si="239"/>
        <v>0</v>
      </c>
      <c r="SNO78" s="1209">
        <f t="shared" si="239"/>
        <v>0</v>
      </c>
      <c r="SNP78" s="1209">
        <f t="shared" si="239"/>
        <v>0</v>
      </c>
      <c r="SNQ78" s="1209">
        <f t="shared" si="239"/>
        <v>0</v>
      </c>
      <c r="SNR78" s="1209">
        <f t="shared" si="239"/>
        <v>0</v>
      </c>
      <c r="SNS78" s="1209">
        <f t="shared" si="239"/>
        <v>0</v>
      </c>
      <c r="SNT78" s="1209">
        <f t="shared" si="239"/>
        <v>0</v>
      </c>
      <c r="SNU78" s="1209">
        <f t="shared" si="239"/>
        <v>0</v>
      </c>
      <c r="SNV78" s="1209">
        <f t="shared" si="239"/>
        <v>0</v>
      </c>
      <c r="SNW78" s="1209">
        <f t="shared" si="239"/>
        <v>0</v>
      </c>
      <c r="SNX78" s="1209">
        <f t="shared" si="239"/>
        <v>0</v>
      </c>
      <c r="SNY78" s="1209">
        <f t="shared" si="239"/>
        <v>0</v>
      </c>
      <c r="SNZ78" s="1209">
        <f t="shared" si="239"/>
        <v>0</v>
      </c>
      <c r="SOA78" s="1209">
        <f t="shared" si="239"/>
        <v>0</v>
      </c>
      <c r="SOB78" s="1209">
        <f t="shared" si="239"/>
        <v>0</v>
      </c>
      <c r="SOC78" s="1209">
        <f t="shared" si="239"/>
        <v>0</v>
      </c>
      <c r="SOD78" s="1209">
        <f t="shared" si="239"/>
        <v>0</v>
      </c>
      <c r="SOE78" s="1209">
        <f t="shared" si="239"/>
        <v>0</v>
      </c>
      <c r="SOF78" s="1209">
        <f t="shared" si="239"/>
        <v>0</v>
      </c>
      <c r="SOG78" s="1209">
        <f t="shared" si="239"/>
        <v>0</v>
      </c>
      <c r="SOH78" s="1209">
        <f t="shared" si="239"/>
        <v>0</v>
      </c>
      <c r="SOI78" s="1209">
        <f t="shared" si="239"/>
        <v>0</v>
      </c>
      <c r="SOJ78" s="1209">
        <f t="shared" si="239"/>
        <v>0</v>
      </c>
      <c r="SOK78" s="1209">
        <f t="shared" si="239"/>
        <v>0</v>
      </c>
      <c r="SOL78" s="1209">
        <f t="shared" si="239"/>
        <v>0</v>
      </c>
      <c r="SOM78" s="1209">
        <f t="shared" si="239"/>
        <v>0</v>
      </c>
      <c r="SON78" s="1209">
        <f t="shared" si="239"/>
        <v>0</v>
      </c>
      <c r="SOO78" s="1209">
        <f t="shared" si="239"/>
        <v>0</v>
      </c>
      <c r="SOP78" s="1209">
        <f t="shared" si="239"/>
        <v>0</v>
      </c>
      <c r="SOQ78" s="1209">
        <f t="shared" si="239"/>
        <v>0</v>
      </c>
      <c r="SOR78" s="1209">
        <f t="shared" ref="SOR78:SRC78" si="240">SUM(SOR76:SOR77)</f>
        <v>0</v>
      </c>
      <c r="SOS78" s="1209">
        <f t="shared" si="240"/>
        <v>0</v>
      </c>
      <c r="SOT78" s="1209">
        <f t="shared" si="240"/>
        <v>0</v>
      </c>
      <c r="SOU78" s="1209">
        <f t="shared" si="240"/>
        <v>0</v>
      </c>
      <c r="SOV78" s="1209">
        <f t="shared" si="240"/>
        <v>0</v>
      </c>
      <c r="SOW78" s="1209">
        <f t="shared" si="240"/>
        <v>0</v>
      </c>
      <c r="SOX78" s="1209">
        <f t="shared" si="240"/>
        <v>0</v>
      </c>
      <c r="SOY78" s="1209">
        <f t="shared" si="240"/>
        <v>0</v>
      </c>
      <c r="SOZ78" s="1209">
        <f t="shared" si="240"/>
        <v>0</v>
      </c>
      <c r="SPA78" s="1209">
        <f t="shared" si="240"/>
        <v>0</v>
      </c>
      <c r="SPB78" s="1209">
        <f t="shared" si="240"/>
        <v>0</v>
      </c>
      <c r="SPC78" s="1209">
        <f t="shared" si="240"/>
        <v>0</v>
      </c>
      <c r="SPD78" s="1209">
        <f t="shared" si="240"/>
        <v>0</v>
      </c>
      <c r="SPE78" s="1209">
        <f t="shared" si="240"/>
        <v>0</v>
      </c>
      <c r="SPF78" s="1209">
        <f t="shared" si="240"/>
        <v>0</v>
      </c>
      <c r="SPG78" s="1209">
        <f t="shared" si="240"/>
        <v>0</v>
      </c>
      <c r="SPH78" s="1209">
        <f t="shared" si="240"/>
        <v>0</v>
      </c>
      <c r="SPI78" s="1209">
        <f t="shared" si="240"/>
        <v>0</v>
      </c>
      <c r="SPJ78" s="1209">
        <f t="shared" si="240"/>
        <v>0</v>
      </c>
      <c r="SPK78" s="1209">
        <f t="shared" si="240"/>
        <v>0</v>
      </c>
      <c r="SPL78" s="1209">
        <f t="shared" si="240"/>
        <v>0</v>
      </c>
      <c r="SPM78" s="1209">
        <f t="shared" si="240"/>
        <v>0</v>
      </c>
      <c r="SPN78" s="1209">
        <f t="shared" si="240"/>
        <v>0</v>
      </c>
      <c r="SPO78" s="1209">
        <f t="shared" si="240"/>
        <v>0</v>
      </c>
      <c r="SPP78" s="1209">
        <f t="shared" si="240"/>
        <v>0</v>
      </c>
      <c r="SPQ78" s="1209">
        <f t="shared" si="240"/>
        <v>0</v>
      </c>
      <c r="SPR78" s="1209">
        <f t="shared" si="240"/>
        <v>0</v>
      </c>
      <c r="SPS78" s="1209">
        <f t="shared" si="240"/>
        <v>0</v>
      </c>
      <c r="SPT78" s="1209">
        <f t="shared" si="240"/>
        <v>0</v>
      </c>
      <c r="SPU78" s="1209">
        <f t="shared" si="240"/>
        <v>0</v>
      </c>
      <c r="SPV78" s="1209">
        <f t="shared" si="240"/>
        <v>0</v>
      </c>
      <c r="SPW78" s="1209">
        <f t="shared" si="240"/>
        <v>0</v>
      </c>
      <c r="SPX78" s="1209">
        <f t="shared" si="240"/>
        <v>0</v>
      </c>
      <c r="SPY78" s="1209">
        <f t="shared" si="240"/>
        <v>0</v>
      </c>
      <c r="SPZ78" s="1209">
        <f t="shared" si="240"/>
        <v>0</v>
      </c>
      <c r="SQA78" s="1209">
        <f t="shared" si="240"/>
        <v>0</v>
      </c>
      <c r="SQB78" s="1209">
        <f t="shared" si="240"/>
        <v>0</v>
      </c>
      <c r="SQC78" s="1209">
        <f t="shared" si="240"/>
        <v>0</v>
      </c>
      <c r="SQD78" s="1209">
        <f t="shared" si="240"/>
        <v>0</v>
      </c>
      <c r="SQE78" s="1209">
        <f t="shared" si="240"/>
        <v>0</v>
      </c>
      <c r="SQF78" s="1209">
        <f t="shared" si="240"/>
        <v>0</v>
      </c>
      <c r="SQG78" s="1209">
        <f t="shared" si="240"/>
        <v>0</v>
      </c>
      <c r="SQH78" s="1209">
        <f t="shared" si="240"/>
        <v>0</v>
      </c>
      <c r="SQI78" s="1209">
        <f t="shared" si="240"/>
        <v>0</v>
      </c>
      <c r="SQJ78" s="1209">
        <f t="shared" si="240"/>
        <v>0</v>
      </c>
      <c r="SQK78" s="1209">
        <f t="shared" si="240"/>
        <v>0</v>
      </c>
      <c r="SQL78" s="1209">
        <f t="shared" si="240"/>
        <v>0</v>
      </c>
      <c r="SQM78" s="1209">
        <f t="shared" si="240"/>
        <v>0</v>
      </c>
      <c r="SQN78" s="1209">
        <f t="shared" si="240"/>
        <v>0</v>
      </c>
      <c r="SQO78" s="1209">
        <f t="shared" si="240"/>
        <v>0</v>
      </c>
      <c r="SQP78" s="1209">
        <f t="shared" si="240"/>
        <v>0</v>
      </c>
      <c r="SQQ78" s="1209">
        <f t="shared" si="240"/>
        <v>0</v>
      </c>
      <c r="SQR78" s="1209">
        <f t="shared" si="240"/>
        <v>0</v>
      </c>
      <c r="SQS78" s="1209">
        <f t="shared" si="240"/>
        <v>0</v>
      </c>
      <c r="SQT78" s="1209">
        <f t="shared" si="240"/>
        <v>0</v>
      </c>
      <c r="SQU78" s="1209">
        <f t="shared" si="240"/>
        <v>0</v>
      </c>
      <c r="SQV78" s="1209">
        <f t="shared" si="240"/>
        <v>0</v>
      </c>
      <c r="SQW78" s="1209">
        <f t="shared" si="240"/>
        <v>0</v>
      </c>
      <c r="SQX78" s="1209">
        <f t="shared" si="240"/>
        <v>0</v>
      </c>
      <c r="SQY78" s="1209">
        <f t="shared" si="240"/>
        <v>0</v>
      </c>
      <c r="SQZ78" s="1209">
        <f t="shared" si="240"/>
        <v>0</v>
      </c>
      <c r="SRA78" s="1209">
        <f t="shared" si="240"/>
        <v>0</v>
      </c>
      <c r="SRB78" s="1209">
        <f t="shared" si="240"/>
        <v>0</v>
      </c>
      <c r="SRC78" s="1209">
        <f t="shared" si="240"/>
        <v>0</v>
      </c>
      <c r="SRD78" s="1209">
        <f t="shared" ref="SRD78:STO78" si="241">SUM(SRD76:SRD77)</f>
        <v>0</v>
      </c>
      <c r="SRE78" s="1209">
        <f t="shared" si="241"/>
        <v>0</v>
      </c>
      <c r="SRF78" s="1209">
        <f t="shared" si="241"/>
        <v>0</v>
      </c>
      <c r="SRG78" s="1209">
        <f t="shared" si="241"/>
        <v>0</v>
      </c>
      <c r="SRH78" s="1209">
        <f t="shared" si="241"/>
        <v>0</v>
      </c>
      <c r="SRI78" s="1209">
        <f t="shared" si="241"/>
        <v>0</v>
      </c>
      <c r="SRJ78" s="1209">
        <f t="shared" si="241"/>
        <v>0</v>
      </c>
      <c r="SRK78" s="1209">
        <f t="shared" si="241"/>
        <v>0</v>
      </c>
      <c r="SRL78" s="1209">
        <f t="shared" si="241"/>
        <v>0</v>
      </c>
      <c r="SRM78" s="1209">
        <f t="shared" si="241"/>
        <v>0</v>
      </c>
      <c r="SRN78" s="1209">
        <f t="shared" si="241"/>
        <v>0</v>
      </c>
      <c r="SRO78" s="1209">
        <f t="shared" si="241"/>
        <v>0</v>
      </c>
      <c r="SRP78" s="1209">
        <f t="shared" si="241"/>
        <v>0</v>
      </c>
      <c r="SRQ78" s="1209">
        <f t="shared" si="241"/>
        <v>0</v>
      </c>
      <c r="SRR78" s="1209">
        <f t="shared" si="241"/>
        <v>0</v>
      </c>
      <c r="SRS78" s="1209">
        <f t="shared" si="241"/>
        <v>0</v>
      </c>
      <c r="SRT78" s="1209">
        <f t="shared" si="241"/>
        <v>0</v>
      </c>
      <c r="SRU78" s="1209">
        <f t="shared" si="241"/>
        <v>0</v>
      </c>
      <c r="SRV78" s="1209">
        <f t="shared" si="241"/>
        <v>0</v>
      </c>
      <c r="SRW78" s="1209">
        <f t="shared" si="241"/>
        <v>0</v>
      </c>
      <c r="SRX78" s="1209">
        <f t="shared" si="241"/>
        <v>0</v>
      </c>
      <c r="SRY78" s="1209">
        <f t="shared" si="241"/>
        <v>0</v>
      </c>
      <c r="SRZ78" s="1209">
        <f t="shared" si="241"/>
        <v>0</v>
      </c>
      <c r="SSA78" s="1209">
        <f t="shared" si="241"/>
        <v>0</v>
      </c>
      <c r="SSB78" s="1209">
        <f t="shared" si="241"/>
        <v>0</v>
      </c>
      <c r="SSC78" s="1209">
        <f t="shared" si="241"/>
        <v>0</v>
      </c>
      <c r="SSD78" s="1209">
        <f t="shared" si="241"/>
        <v>0</v>
      </c>
      <c r="SSE78" s="1209">
        <f t="shared" si="241"/>
        <v>0</v>
      </c>
      <c r="SSF78" s="1209">
        <f t="shared" si="241"/>
        <v>0</v>
      </c>
      <c r="SSG78" s="1209">
        <f t="shared" si="241"/>
        <v>0</v>
      </c>
      <c r="SSH78" s="1209">
        <f t="shared" si="241"/>
        <v>0</v>
      </c>
      <c r="SSI78" s="1209">
        <f t="shared" si="241"/>
        <v>0</v>
      </c>
      <c r="SSJ78" s="1209">
        <f t="shared" si="241"/>
        <v>0</v>
      </c>
      <c r="SSK78" s="1209">
        <f t="shared" si="241"/>
        <v>0</v>
      </c>
      <c r="SSL78" s="1209">
        <f t="shared" si="241"/>
        <v>0</v>
      </c>
      <c r="SSM78" s="1209">
        <f t="shared" si="241"/>
        <v>0</v>
      </c>
      <c r="SSN78" s="1209">
        <f t="shared" si="241"/>
        <v>0</v>
      </c>
      <c r="SSO78" s="1209">
        <f t="shared" si="241"/>
        <v>0</v>
      </c>
      <c r="SSP78" s="1209">
        <f t="shared" si="241"/>
        <v>0</v>
      </c>
      <c r="SSQ78" s="1209">
        <f t="shared" si="241"/>
        <v>0</v>
      </c>
      <c r="SSR78" s="1209">
        <f t="shared" si="241"/>
        <v>0</v>
      </c>
      <c r="SSS78" s="1209">
        <f t="shared" si="241"/>
        <v>0</v>
      </c>
      <c r="SST78" s="1209">
        <f t="shared" si="241"/>
        <v>0</v>
      </c>
      <c r="SSU78" s="1209">
        <f t="shared" si="241"/>
        <v>0</v>
      </c>
      <c r="SSV78" s="1209">
        <f t="shared" si="241"/>
        <v>0</v>
      </c>
      <c r="SSW78" s="1209">
        <f t="shared" si="241"/>
        <v>0</v>
      </c>
      <c r="SSX78" s="1209">
        <f t="shared" si="241"/>
        <v>0</v>
      </c>
      <c r="SSY78" s="1209">
        <f t="shared" si="241"/>
        <v>0</v>
      </c>
      <c r="SSZ78" s="1209">
        <f t="shared" si="241"/>
        <v>0</v>
      </c>
      <c r="STA78" s="1209">
        <f t="shared" si="241"/>
        <v>0</v>
      </c>
      <c r="STB78" s="1209">
        <f t="shared" si="241"/>
        <v>0</v>
      </c>
      <c r="STC78" s="1209">
        <f t="shared" si="241"/>
        <v>0</v>
      </c>
      <c r="STD78" s="1209">
        <f t="shared" si="241"/>
        <v>0</v>
      </c>
      <c r="STE78" s="1209">
        <f t="shared" si="241"/>
        <v>0</v>
      </c>
      <c r="STF78" s="1209">
        <f t="shared" si="241"/>
        <v>0</v>
      </c>
      <c r="STG78" s="1209">
        <f t="shared" si="241"/>
        <v>0</v>
      </c>
      <c r="STH78" s="1209">
        <f t="shared" si="241"/>
        <v>0</v>
      </c>
      <c r="STI78" s="1209">
        <f t="shared" si="241"/>
        <v>0</v>
      </c>
      <c r="STJ78" s="1209">
        <f t="shared" si="241"/>
        <v>0</v>
      </c>
      <c r="STK78" s="1209">
        <f t="shared" si="241"/>
        <v>0</v>
      </c>
      <c r="STL78" s="1209">
        <f t="shared" si="241"/>
        <v>0</v>
      </c>
      <c r="STM78" s="1209">
        <f t="shared" si="241"/>
        <v>0</v>
      </c>
      <c r="STN78" s="1209">
        <f t="shared" si="241"/>
        <v>0</v>
      </c>
      <c r="STO78" s="1209">
        <f t="shared" si="241"/>
        <v>0</v>
      </c>
      <c r="STP78" s="1209">
        <f t="shared" ref="STP78:SWA78" si="242">SUM(STP76:STP77)</f>
        <v>0</v>
      </c>
      <c r="STQ78" s="1209">
        <f t="shared" si="242"/>
        <v>0</v>
      </c>
      <c r="STR78" s="1209">
        <f t="shared" si="242"/>
        <v>0</v>
      </c>
      <c r="STS78" s="1209">
        <f t="shared" si="242"/>
        <v>0</v>
      </c>
      <c r="STT78" s="1209">
        <f t="shared" si="242"/>
        <v>0</v>
      </c>
      <c r="STU78" s="1209">
        <f t="shared" si="242"/>
        <v>0</v>
      </c>
      <c r="STV78" s="1209">
        <f t="shared" si="242"/>
        <v>0</v>
      </c>
      <c r="STW78" s="1209">
        <f t="shared" si="242"/>
        <v>0</v>
      </c>
      <c r="STX78" s="1209">
        <f t="shared" si="242"/>
        <v>0</v>
      </c>
      <c r="STY78" s="1209">
        <f t="shared" si="242"/>
        <v>0</v>
      </c>
      <c r="STZ78" s="1209">
        <f t="shared" si="242"/>
        <v>0</v>
      </c>
      <c r="SUA78" s="1209">
        <f t="shared" si="242"/>
        <v>0</v>
      </c>
      <c r="SUB78" s="1209">
        <f t="shared" si="242"/>
        <v>0</v>
      </c>
      <c r="SUC78" s="1209">
        <f t="shared" si="242"/>
        <v>0</v>
      </c>
      <c r="SUD78" s="1209">
        <f t="shared" si="242"/>
        <v>0</v>
      </c>
      <c r="SUE78" s="1209">
        <f t="shared" si="242"/>
        <v>0</v>
      </c>
      <c r="SUF78" s="1209">
        <f t="shared" si="242"/>
        <v>0</v>
      </c>
      <c r="SUG78" s="1209">
        <f t="shared" si="242"/>
        <v>0</v>
      </c>
      <c r="SUH78" s="1209">
        <f t="shared" si="242"/>
        <v>0</v>
      </c>
      <c r="SUI78" s="1209">
        <f t="shared" si="242"/>
        <v>0</v>
      </c>
      <c r="SUJ78" s="1209">
        <f t="shared" si="242"/>
        <v>0</v>
      </c>
      <c r="SUK78" s="1209">
        <f t="shared" si="242"/>
        <v>0</v>
      </c>
      <c r="SUL78" s="1209">
        <f t="shared" si="242"/>
        <v>0</v>
      </c>
      <c r="SUM78" s="1209">
        <f t="shared" si="242"/>
        <v>0</v>
      </c>
      <c r="SUN78" s="1209">
        <f t="shared" si="242"/>
        <v>0</v>
      </c>
      <c r="SUO78" s="1209">
        <f t="shared" si="242"/>
        <v>0</v>
      </c>
      <c r="SUP78" s="1209">
        <f t="shared" si="242"/>
        <v>0</v>
      </c>
      <c r="SUQ78" s="1209">
        <f t="shared" si="242"/>
        <v>0</v>
      </c>
      <c r="SUR78" s="1209">
        <f t="shared" si="242"/>
        <v>0</v>
      </c>
      <c r="SUS78" s="1209">
        <f t="shared" si="242"/>
        <v>0</v>
      </c>
      <c r="SUT78" s="1209">
        <f t="shared" si="242"/>
        <v>0</v>
      </c>
      <c r="SUU78" s="1209">
        <f t="shared" si="242"/>
        <v>0</v>
      </c>
      <c r="SUV78" s="1209">
        <f t="shared" si="242"/>
        <v>0</v>
      </c>
      <c r="SUW78" s="1209">
        <f t="shared" si="242"/>
        <v>0</v>
      </c>
      <c r="SUX78" s="1209">
        <f t="shared" si="242"/>
        <v>0</v>
      </c>
      <c r="SUY78" s="1209">
        <f t="shared" si="242"/>
        <v>0</v>
      </c>
      <c r="SUZ78" s="1209">
        <f t="shared" si="242"/>
        <v>0</v>
      </c>
      <c r="SVA78" s="1209">
        <f t="shared" si="242"/>
        <v>0</v>
      </c>
      <c r="SVB78" s="1209">
        <f t="shared" si="242"/>
        <v>0</v>
      </c>
      <c r="SVC78" s="1209">
        <f t="shared" si="242"/>
        <v>0</v>
      </c>
      <c r="SVD78" s="1209">
        <f t="shared" si="242"/>
        <v>0</v>
      </c>
      <c r="SVE78" s="1209">
        <f t="shared" si="242"/>
        <v>0</v>
      </c>
      <c r="SVF78" s="1209">
        <f t="shared" si="242"/>
        <v>0</v>
      </c>
      <c r="SVG78" s="1209">
        <f t="shared" si="242"/>
        <v>0</v>
      </c>
      <c r="SVH78" s="1209">
        <f t="shared" si="242"/>
        <v>0</v>
      </c>
      <c r="SVI78" s="1209">
        <f t="shared" si="242"/>
        <v>0</v>
      </c>
      <c r="SVJ78" s="1209">
        <f t="shared" si="242"/>
        <v>0</v>
      </c>
      <c r="SVK78" s="1209">
        <f t="shared" si="242"/>
        <v>0</v>
      </c>
      <c r="SVL78" s="1209">
        <f t="shared" si="242"/>
        <v>0</v>
      </c>
      <c r="SVM78" s="1209">
        <f t="shared" si="242"/>
        <v>0</v>
      </c>
      <c r="SVN78" s="1209">
        <f t="shared" si="242"/>
        <v>0</v>
      </c>
      <c r="SVO78" s="1209">
        <f t="shared" si="242"/>
        <v>0</v>
      </c>
      <c r="SVP78" s="1209">
        <f t="shared" si="242"/>
        <v>0</v>
      </c>
      <c r="SVQ78" s="1209">
        <f t="shared" si="242"/>
        <v>0</v>
      </c>
      <c r="SVR78" s="1209">
        <f t="shared" si="242"/>
        <v>0</v>
      </c>
      <c r="SVS78" s="1209">
        <f t="shared" si="242"/>
        <v>0</v>
      </c>
      <c r="SVT78" s="1209">
        <f t="shared" si="242"/>
        <v>0</v>
      </c>
      <c r="SVU78" s="1209">
        <f t="shared" si="242"/>
        <v>0</v>
      </c>
      <c r="SVV78" s="1209">
        <f t="shared" si="242"/>
        <v>0</v>
      </c>
      <c r="SVW78" s="1209">
        <f t="shared" si="242"/>
        <v>0</v>
      </c>
      <c r="SVX78" s="1209">
        <f t="shared" si="242"/>
        <v>0</v>
      </c>
      <c r="SVY78" s="1209">
        <f t="shared" si="242"/>
        <v>0</v>
      </c>
      <c r="SVZ78" s="1209">
        <f t="shared" si="242"/>
        <v>0</v>
      </c>
      <c r="SWA78" s="1209">
        <f t="shared" si="242"/>
        <v>0</v>
      </c>
      <c r="SWB78" s="1209">
        <f t="shared" ref="SWB78:SYM78" si="243">SUM(SWB76:SWB77)</f>
        <v>0</v>
      </c>
      <c r="SWC78" s="1209">
        <f t="shared" si="243"/>
        <v>0</v>
      </c>
      <c r="SWD78" s="1209">
        <f t="shared" si="243"/>
        <v>0</v>
      </c>
      <c r="SWE78" s="1209">
        <f t="shared" si="243"/>
        <v>0</v>
      </c>
      <c r="SWF78" s="1209">
        <f t="shared" si="243"/>
        <v>0</v>
      </c>
      <c r="SWG78" s="1209">
        <f t="shared" si="243"/>
        <v>0</v>
      </c>
      <c r="SWH78" s="1209">
        <f t="shared" si="243"/>
        <v>0</v>
      </c>
      <c r="SWI78" s="1209">
        <f t="shared" si="243"/>
        <v>0</v>
      </c>
      <c r="SWJ78" s="1209">
        <f t="shared" si="243"/>
        <v>0</v>
      </c>
      <c r="SWK78" s="1209">
        <f t="shared" si="243"/>
        <v>0</v>
      </c>
      <c r="SWL78" s="1209">
        <f t="shared" si="243"/>
        <v>0</v>
      </c>
      <c r="SWM78" s="1209">
        <f t="shared" si="243"/>
        <v>0</v>
      </c>
      <c r="SWN78" s="1209">
        <f t="shared" si="243"/>
        <v>0</v>
      </c>
      <c r="SWO78" s="1209">
        <f t="shared" si="243"/>
        <v>0</v>
      </c>
      <c r="SWP78" s="1209">
        <f t="shared" si="243"/>
        <v>0</v>
      </c>
      <c r="SWQ78" s="1209">
        <f t="shared" si="243"/>
        <v>0</v>
      </c>
      <c r="SWR78" s="1209">
        <f t="shared" si="243"/>
        <v>0</v>
      </c>
      <c r="SWS78" s="1209">
        <f t="shared" si="243"/>
        <v>0</v>
      </c>
      <c r="SWT78" s="1209">
        <f t="shared" si="243"/>
        <v>0</v>
      </c>
      <c r="SWU78" s="1209">
        <f t="shared" si="243"/>
        <v>0</v>
      </c>
      <c r="SWV78" s="1209">
        <f t="shared" si="243"/>
        <v>0</v>
      </c>
      <c r="SWW78" s="1209">
        <f t="shared" si="243"/>
        <v>0</v>
      </c>
      <c r="SWX78" s="1209">
        <f t="shared" si="243"/>
        <v>0</v>
      </c>
      <c r="SWY78" s="1209">
        <f t="shared" si="243"/>
        <v>0</v>
      </c>
      <c r="SWZ78" s="1209">
        <f t="shared" si="243"/>
        <v>0</v>
      </c>
      <c r="SXA78" s="1209">
        <f t="shared" si="243"/>
        <v>0</v>
      </c>
      <c r="SXB78" s="1209">
        <f t="shared" si="243"/>
        <v>0</v>
      </c>
      <c r="SXC78" s="1209">
        <f t="shared" si="243"/>
        <v>0</v>
      </c>
      <c r="SXD78" s="1209">
        <f t="shared" si="243"/>
        <v>0</v>
      </c>
      <c r="SXE78" s="1209">
        <f t="shared" si="243"/>
        <v>0</v>
      </c>
      <c r="SXF78" s="1209">
        <f t="shared" si="243"/>
        <v>0</v>
      </c>
      <c r="SXG78" s="1209">
        <f t="shared" si="243"/>
        <v>0</v>
      </c>
      <c r="SXH78" s="1209">
        <f t="shared" si="243"/>
        <v>0</v>
      </c>
      <c r="SXI78" s="1209">
        <f t="shared" si="243"/>
        <v>0</v>
      </c>
      <c r="SXJ78" s="1209">
        <f t="shared" si="243"/>
        <v>0</v>
      </c>
      <c r="SXK78" s="1209">
        <f t="shared" si="243"/>
        <v>0</v>
      </c>
      <c r="SXL78" s="1209">
        <f t="shared" si="243"/>
        <v>0</v>
      </c>
      <c r="SXM78" s="1209">
        <f t="shared" si="243"/>
        <v>0</v>
      </c>
      <c r="SXN78" s="1209">
        <f t="shared" si="243"/>
        <v>0</v>
      </c>
      <c r="SXO78" s="1209">
        <f t="shared" si="243"/>
        <v>0</v>
      </c>
      <c r="SXP78" s="1209">
        <f t="shared" si="243"/>
        <v>0</v>
      </c>
      <c r="SXQ78" s="1209">
        <f t="shared" si="243"/>
        <v>0</v>
      </c>
      <c r="SXR78" s="1209">
        <f t="shared" si="243"/>
        <v>0</v>
      </c>
      <c r="SXS78" s="1209">
        <f t="shared" si="243"/>
        <v>0</v>
      </c>
      <c r="SXT78" s="1209">
        <f t="shared" si="243"/>
        <v>0</v>
      </c>
      <c r="SXU78" s="1209">
        <f t="shared" si="243"/>
        <v>0</v>
      </c>
      <c r="SXV78" s="1209">
        <f t="shared" si="243"/>
        <v>0</v>
      </c>
      <c r="SXW78" s="1209">
        <f t="shared" si="243"/>
        <v>0</v>
      </c>
      <c r="SXX78" s="1209">
        <f t="shared" si="243"/>
        <v>0</v>
      </c>
      <c r="SXY78" s="1209">
        <f t="shared" si="243"/>
        <v>0</v>
      </c>
      <c r="SXZ78" s="1209">
        <f t="shared" si="243"/>
        <v>0</v>
      </c>
      <c r="SYA78" s="1209">
        <f t="shared" si="243"/>
        <v>0</v>
      </c>
      <c r="SYB78" s="1209">
        <f t="shared" si="243"/>
        <v>0</v>
      </c>
      <c r="SYC78" s="1209">
        <f t="shared" si="243"/>
        <v>0</v>
      </c>
      <c r="SYD78" s="1209">
        <f t="shared" si="243"/>
        <v>0</v>
      </c>
      <c r="SYE78" s="1209">
        <f t="shared" si="243"/>
        <v>0</v>
      </c>
      <c r="SYF78" s="1209">
        <f t="shared" si="243"/>
        <v>0</v>
      </c>
      <c r="SYG78" s="1209">
        <f t="shared" si="243"/>
        <v>0</v>
      </c>
      <c r="SYH78" s="1209">
        <f t="shared" si="243"/>
        <v>0</v>
      </c>
      <c r="SYI78" s="1209">
        <f t="shared" si="243"/>
        <v>0</v>
      </c>
      <c r="SYJ78" s="1209">
        <f t="shared" si="243"/>
        <v>0</v>
      </c>
      <c r="SYK78" s="1209">
        <f t="shared" si="243"/>
        <v>0</v>
      </c>
      <c r="SYL78" s="1209">
        <f t="shared" si="243"/>
        <v>0</v>
      </c>
      <c r="SYM78" s="1209">
        <f t="shared" si="243"/>
        <v>0</v>
      </c>
      <c r="SYN78" s="1209">
        <f t="shared" ref="SYN78:TAY78" si="244">SUM(SYN76:SYN77)</f>
        <v>0</v>
      </c>
      <c r="SYO78" s="1209">
        <f t="shared" si="244"/>
        <v>0</v>
      </c>
      <c r="SYP78" s="1209">
        <f t="shared" si="244"/>
        <v>0</v>
      </c>
      <c r="SYQ78" s="1209">
        <f t="shared" si="244"/>
        <v>0</v>
      </c>
      <c r="SYR78" s="1209">
        <f t="shared" si="244"/>
        <v>0</v>
      </c>
      <c r="SYS78" s="1209">
        <f t="shared" si="244"/>
        <v>0</v>
      </c>
      <c r="SYT78" s="1209">
        <f t="shared" si="244"/>
        <v>0</v>
      </c>
      <c r="SYU78" s="1209">
        <f t="shared" si="244"/>
        <v>0</v>
      </c>
      <c r="SYV78" s="1209">
        <f t="shared" si="244"/>
        <v>0</v>
      </c>
      <c r="SYW78" s="1209">
        <f t="shared" si="244"/>
        <v>0</v>
      </c>
      <c r="SYX78" s="1209">
        <f t="shared" si="244"/>
        <v>0</v>
      </c>
      <c r="SYY78" s="1209">
        <f t="shared" si="244"/>
        <v>0</v>
      </c>
      <c r="SYZ78" s="1209">
        <f t="shared" si="244"/>
        <v>0</v>
      </c>
      <c r="SZA78" s="1209">
        <f t="shared" si="244"/>
        <v>0</v>
      </c>
      <c r="SZB78" s="1209">
        <f t="shared" si="244"/>
        <v>0</v>
      </c>
      <c r="SZC78" s="1209">
        <f t="shared" si="244"/>
        <v>0</v>
      </c>
      <c r="SZD78" s="1209">
        <f t="shared" si="244"/>
        <v>0</v>
      </c>
      <c r="SZE78" s="1209">
        <f t="shared" si="244"/>
        <v>0</v>
      </c>
      <c r="SZF78" s="1209">
        <f t="shared" si="244"/>
        <v>0</v>
      </c>
      <c r="SZG78" s="1209">
        <f t="shared" si="244"/>
        <v>0</v>
      </c>
      <c r="SZH78" s="1209">
        <f t="shared" si="244"/>
        <v>0</v>
      </c>
      <c r="SZI78" s="1209">
        <f t="shared" si="244"/>
        <v>0</v>
      </c>
      <c r="SZJ78" s="1209">
        <f t="shared" si="244"/>
        <v>0</v>
      </c>
      <c r="SZK78" s="1209">
        <f t="shared" si="244"/>
        <v>0</v>
      </c>
      <c r="SZL78" s="1209">
        <f t="shared" si="244"/>
        <v>0</v>
      </c>
      <c r="SZM78" s="1209">
        <f t="shared" si="244"/>
        <v>0</v>
      </c>
      <c r="SZN78" s="1209">
        <f t="shared" si="244"/>
        <v>0</v>
      </c>
      <c r="SZO78" s="1209">
        <f t="shared" si="244"/>
        <v>0</v>
      </c>
      <c r="SZP78" s="1209">
        <f t="shared" si="244"/>
        <v>0</v>
      </c>
      <c r="SZQ78" s="1209">
        <f t="shared" si="244"/>
        <v>0</v>
      </c>
      <c r="SZR78" s="1209">
        <f t="shared" si="244"/>
        <v>0</v>
      </c>
      <c r="SZS78" s="1209">
        <f t="shared" si="244"/>
        <v>0</v>
      </c>
      <c r="SZT78" s="1209">
        <f t="shared" si="244"/>
        <v>0</v>
      </c>
      <c r="SZU78" s="1209">
        <f t="shared" si="244"/>
        <v>0</v>
      </c>
      <c r="SZV78" s="1209">
        <f t="shared" si="244"/>
        <v>0</v>
      </c>
      <c r="SZW78" s="1209">
        <f t="shared" si="244"/>
        <v>0</v>
      </c>
      <c r="SZX78" s="1209">
        <f t="shared" si="244"/>
        <v>0</v>
      </c>
      <c r="SZY78" s="1209">
        <f t="shared" si="244"/>
        <v>0</v>
      </c>
      <c r="SZZ78" s="1209">
        <f t="shared" si="244"/>
        <v>0</v>
      </c>
      <c r="TAA78" s="1209">
        <f t="shared" si="244"/>
        <v>0</v>
      </c>
      <c r="TAB78" s="1209">
        <f t="shared" si="244"/>
        <v>0</v>
      </c>
      <c r="TAC78" s="1209">
        <f t="shared" si="244"/>
        <v>0</v>
      </c>
      <c r="TAD78" s="1209">
        <f t="shared" si="244"/>
        <v>0</v>
      </c>
      <c r="TAE78" s="1209">
        <f t="shared" si="244"/>
        <v>0</v>
      </c>
      <c r="TAF78" s="1209">
        <f t="shared" si="244"/>
        <v>0</v>
      </c>
      <c r="TAG78" s="1209">
        <f t="shared" si="244"/>
        <v>0</v>
      </c>
      <c r="TAH78" s="1209">
        <f t="shared" si="244"/>
        <v>0</v>
      </c>
      <c r="TAI78" s="1209">
        <f t="shared" si="244"/>
        <v>0</v>
      </c>
      <c r="TAJ78" s="1209">
        <f t="shared" si="244"/>
        <v>0</v>
      </c>
      <c r="TAK78" s="1209">
        <f t="shared" si="244"/>
        <v>0</v>
      </c>
      <c r="TAL78" s="1209">
        <f t="shared" si="244"/>
        <v>0</v>
      </c>
      <c r="TAM78" s="1209">
        <f t="shared" si="244"/>
        <v>0</v>
      </c>
      <c r="TAN78" s="1209">
        <f t="shared" si="244"/>
        <v>0</v>
      </c>
      <c r="TAO78" s="1209">
        <f t="shared" si="244"/>
        <v>0</v>
      </c>
      <c r="TAP78" s="1209">
        <f t="shared" si="244"/>
        <v>0</v>
      </c>
      <c r="TAQ78" s="1209">
        <f t="shared" si="244"/>
        <v>0</v>
      </c>
      <c r="TAR78" s="1209">
        <f t="shared" si="244"/>
        <v>0</v>
      </c>
      <c r="TAS78" s="1209">
        <f t="shared" si="244"/>
        <v>0</v>
      </c>
      <c r="TAT78" s="1209">
        <f t="shared" si="244"/>
        <v>0</v>
      </c>
      <c r="TAU78" s="1209">
        <f t="shared" si="244"/>
        <v>0</v>
      </c>
      <c r="TAV78" s="1209">
        <f t="shared" si="244"/>
        <v>0</v>
      </c>
      <c r="TAW78" s="1209">
        <f t="shared" si="244"/>
        <v>0</v>
      </c>
      <c r="TAX78" s="1209">
        <f t="shared" si="244"/>
        <v>0</v>
      </c>
      <c r="TAY78" s="1209">
        <f t="shared" si="244"/>
        <v>0</v>
      </c>
      <c r="TAZ78" s="1209">
        <f t="shared" ref="TAZ78:TDK78" si="245">SUM(TAZ76:TAZ77)</f>
        <v>0</v>
      </c>
      <c r="TBA78" s="1209">
        <f t="shared" si="245"/>
        <v>0</v>
      </c>
      <c r="TBB78" s="1209">
        <f t="shared" si="245"/>
        <v>0</v>
      </c>
      <c r="TBC78" s="1209">
        <f t="shared" si="245"/>
        <v>0</v>
      </c>
      <c r="TBD78" s="1209">
        <f t="shared" si="245"/>
        <v>0</v>
      </c>
      <c r="TBE78" s="1209">
        <f t="shared" si="245"/>
        <v>0</v>
      </c>
      <c r="TBF78" s="1209">
        <f t="shared" si="245"/>
        <v>0</v>
      </c>
      <c r="TBG78" s="1209">
        <f t="shared" si="245"/>
        <v>0</v>
      </c>
      <c r="TBH78" s="1209">
        <f t="shared" si="245"/>
        <v>0</v>
      </c>
      <c r="TBI78" s="1209">
        <f t="shared" si="245"/>
        <v>0</v>
      </c>
      <c r="TBJ78" s="1209">
        <f t="shared" si="245"/>
        <v>0</v>
      </c>
      <c r="TBK78" s="1209">
        <f t="shared" si="245"/>
        <v>0</v>
      </c>
      <c r="TBL78" s="1209">
        <f t="shared" si="245"/>
        <v>0</v>
      </c>
      <c r="TBM78" s="1209">
        <f t="shared" si="245"/>
        <v>0</v>
      </c>
      <c r="TBN78" s="1209">
        <f t="shared" si="245"/>
        <v>0</v>
      </c>
      <c r="TBO78" s="1209">
        <f t="shared" si="245"/>
        <v>0</v>
      </c>
      <c r="TBP78" s="1209">
        <f t="shared" si="245"/>
        <v>0</v>
      </c>
      <c r="TBQ78" s="1209">
        <f t="shared" si="245"/>
        <v>0</v>
      </c>
      <c r="TBR78" s="1209">
        <f t="shared" si="245"/>
        <v>0</v>
      </c>
      <c r="TBS78" s="1209">
        <f t="shared" si="245"/>
        <v>0</v>
      </c>
      <c r="TBT78" s="1209">
        <f t="shared" si="245"/>
        <v>0</v>
      </c>
      <c r="TBU78" s="1209">
        <f t="shared" si="245"/>
        <v>0</v>
      </c>
      <c r="TBV78" s="1209">
        <f t="shared" si="245"/>
        <v>0</v>
      </c>
      <c r="TBW78" s="1209">
        <f t="shared" si="245"/>
        <v>0</v>
      </c>
      <c r="TBX78" s="1209">
        <f t="shared" si="245"/>
        <v>0</v>
      </c>
      <c r="TBY78" s="1209">
        <f t="shared" si="245"/>
        <v>0</v>
      </c>
      <c r="TBZ78" s="1209">
        <f t="shared" si="245"/>
        <v>0</v>
      </c>
      <c r="TCA78" s="1209">
        <f t="shared" si="245"/>
        <v>0</v>
      </c>
      <c r="TCB78" s="1209">
        <f t="shared" si="245"/>
        <v>0</v>
      </c>
      <c r="TCC78" s="1209">
        <f t="shared" si="245"/>
        <v>0</v>
      </c>
      <c r="TCD78" s="1209">
        <f t="shared" si="245"/>
        <v>0</v>
      </c>
      <c r="TCE78" s="1209">
        <f t="shared" si="245"/>
        <v>0</v>
      </c>
      <c r="TCF78" s="1209">
        <f t="shared" si="245"/>
        <v>0</v>
      </c>
      <c r="TCG78" s="1209">
        <f t="shared" si="245"/>
        <v>0</v>
      </c>
      <c r="TCH78" s="1209">
        <f t="shared" si="245"/>
        <v>0</v>
      </c>
      <c r="TCI78" s="1209">
        <f t="shared" si="245"/>
        <v>0</v>
      </c>
      <c r="TCJ78" s="1209">
        <f t="shared" si="245"/>
        <v>0</v>
      </c>
      <c r="TCK78" s="1209">
        <f t="shared" si="245"/>
        <v>0</v>
      </c>
      <c r="TCL78" s="1209">
        <f t="shared" si="245"/>
        <v>0</v>
      </c>
      <c r="TCM78" s="1209">
        <f t="shared" si="245"/>
        <v>0</v>
      </c>
      <c r="TCN78" s="1209">
        <f t="shared" si="245"/>
        <v>0</v>
      </c>
      <c r="TCO78" s="1209">
        <f t="shared" si="245"/>
        <v>0</v>
      </c>
      <c r="TCP78" s="1209">
        <f t="shared" si="245"/>
        <v>0</v>
      </c>
      <c r="TCQ78" s="1209">
        <f t="shared" si="245"/>
        <v>0</v>
      </c>
      <c r="TCR78" s="1209">
        <f t="shared" si="245"/>
        <v>0</v>
      </c>
      <c r="TCS78" s="1209">
        <f t="shared" si="245"/>
        <v>0</v>
      </c>
      <c r="TCT78" s="1209">
        <f t="shared" si="245"/>
        <v>0</v>
      </c>
      <c r="TCU78" s="1209">
        <f t="shared" si="245"/>
        <v>0</v>
      </c>
      <c r="TCV78" s="1209">
        <f t="shared" si="245"/>
        <v>0</v>
      </c>
      <c r="TCW78" s="1209">
        <f t="shared" si="245"/>
        <v>0</v>
      </c>
      <c r="TCX78" s="1209">
        <f t="shared" si="245"/>
        <v>0</v>
      </c>
      <c r="TCY78" s="1209">
        <f t="shared" si="245"/>
        <v>0</v>
      </c>
      <c r="TCZ78" s="1209">
        <f t="shared" si="245"/>
        <v>0</v>
      </c>
      <c r="TDA78" s="1209">
        <f t="shared" si="245"/>
        <v>0</v>
      </c>
      <c r="TDB78" s="1209">
        <f t="shared" si="245"/>
        <v>0</v>
      </c>
      <c r="TDC78" s="1209">
        <f t="shared" si="245"/>
        <v>0</v>
      </c>
      <c r="TDD78" s="1209">
        <f t="shared" si="245"/>
        <v>0</v>
      </c>
      <c r="TDE78" s="1209">
        <f t="shared" si="245"/>
        <v>0</v>
      </c>
      <c r="TDF78" s="1209">
        <f t="shared" si="245"/>
        <v>0</v>
      </c>
      <c r="TDG78" s="1209">
        <f t="shared" si="245"/>
        <v>0</v>
      </c>
      <c r="TDH78" s="1209">
        <f t="shared" si="245"/>
        <v>0</v>
      </c>
      <c r="TDI78" s="1209">
        <f t="shared" si="245"/>
        <v>0</v>
      </c>
      <c r="TDJ78" s="1209">
        <f t="shared" si="245"/>
        <v>0</v>
      </c>
      <c r="TDK78" s="1209">
        <f t="shared" si="245"/>
        <v>0</v>
      </c>
      <c r="TDL78" s="1209">
        <f t="shared" ref="TDL78:TFW78" si="246">SUM(TDL76:TDL77)</f>
        <v>0</v>
      </c>
      <c r="TDM78" s="1209">
        <f t="shared" si="246"/>
        <v>0</v>
      </c>
      <c r="TDN78" s="1209">
        <f t="shared" si="246"/>
        <v>0</v>
      </c>
      <c r="TDO78" s="1209">
        <f t="shared" si="246"/>
        <v>0</v>
      </c>
      <c r="TDP78" s="1209">
        <f t="shared" si="246"/>
        <v>0</v>
      </c>
      <c r="TDQ78" s="1209">
        <f t="shared" si="246"/>
        <v>0</v>
      </c>
      <c r="TDR78" s="1209">
        <f t="shared" si="246"/>
        <v>0</v>
      </c>
      <c r="TDS78" s="1209">
        <f t="shared" si="246"/>
        <v>0</v>
      </c>
      <c r="TDT78" s="1209">
        <f t="shared" si="246"/>
        <v>0</v>
      </c>
      <c r="TDU78" s="1209">
        <f t="shared" si="246"/>
        <v>0</v>
      </c>
      <c r="TDV78" s="1209">
        <f t="shared" si="246"/>
        <v>0</v>
      </c>
      <c r="TDW78" s="1209">
        <f t="shared" si="246"/>
        <v>0</v>
      </c>
      <c r="TDX78" s="1209">
        <f t="shared" si="246"/>
        <v>0</v>
      </c>
      <c r="TDY78" s="1209">
        <f t="shared" si="246"/>
        <v>0</v>
      </c>
      <c r="TDZ78" s="1209">
        <f t="shared" si="246"/>
        <v>0</v>
      </c>
      <c r="TEA78" s="1209">
        <f t="shared" si="246"/>
        <v>0</v>
      </c>
      <c r="TEB78" s="1209">
        <f t="shared" si="246"/>
        <v>0</v>
      </c>
      <c r="TEC78" s="1209">
        <f t="shared" si="246"/>
        <v>0</v>
      </c>
      <c r="TED78" s="1209">
        <f t="shared" si="246"/>
        <v>0</v>
      </c>
      <c r="TEE78" s="1209">
        <f t="shared" si="246"/>
        <v>0</v>
      </c>
      <c r="TEF78" s="1209">
        <f t="shared" si="246"/>
        <v>0</v>
      </c>
      <c r="TEG78" s="1209">
        <f t="shared" si="246"/>
        <v>0</v>
      </c>
      <c r="TEH78" s="1209">
        <f t="shared" si="246"/>
        <v>0</v>
      </c>
      <c r="TEI78" s="1209">
        <f t="shared" si="246"/>
        <v>0</v>
      </c>
      <c r="TEJ78" s="1209">
        <f t="shared" si="246"/>
        <v>0</v>
      </c>
      <c r="TEK78" s="1209">
        <f t="shared" si="246"/>
        <v>0</v>
      </c>
      <c r="TEL78" s="1209">
        <f t="shared" si="246"/>
        <v>0</v>
      </c>
      <c r="TEM78" s="1209">
        <f t="shared" si="246"/>
        <v>0</v>
      </c>
      <c r="TEN78" s="1209">
        <f t="shared" si="246"/>
        <v>0</v>
      </c>
      <c r="TEO78" s="1209">
        <f t="shared" si="246"/>
        <v>0</v>
      </c>
      <c r="TEP78" s="1209">
        <f t="shared" si="246"/>
        <v>0</v>
      </c>
      <c r="TEQ78" s="1209">
        <f t="shared" si="246"/>
        <v>0</v>
      </c>
      <c r="TER78" s="1209">
        <f t="shared" si="246"/>
        <v>0</v>
      </c>
      <c r="TES78" s="1209">
        <f t="shared" si="246"/>
        <v>0</v>
      </c>
      <c r="TET78" s="1209">
        <f t="shared" si="246"/>
        <v>0</v>
      </c>
      <c r="TEU78" s="1209">
        <f t="shared" si="246"/>
        <v>0</v>
      </c>
      <c r="TEV78" s="1209">
        <f t="shared" si="246"/>
        <v>0</v>
      </c>
      <c r="TEW78" s="1209">
        <f t="shared" si="246"/>
        <v>0</v>
      </c>
      <c r="TEX78" s="1209">
        <f t="shared" si="246"/>
        <v>0</v>
      </c>
      <c r="TEY78" s="1209">
        <f t="shared" si="246"/>
        <v>0</v>
      </c>
      <c r="TEZ78" s="1209">
        <f t="shared" si="246"/>
        <v>0</v>
      </c>
      <c r="TFA78" s="1209">
        <f t="shared" si="246"/>
        <v>0</v>
      </c>
      <c r="TFB78" s="1209">
        <f t="shared" si="246"/>
        <v>0</v>
      </c>
      <c r="TFC78" s="1209">
        <f t="shared" si="246"/>
        <v>0</v>
      </c>
      <c r="TFD78" s="1209">
        <f t="shared" si="246"/>
        <v>0</v>
      </c>
      <c r="TFE78" s="1209">
        <f t="shared" si="246"/>
        <v>0</v>
      </c>
      <c r="TFF78" s="1209">
        <f t="shared" si="246"/>
        <v>0</v>
      </c>
      <c r="TFG78" s="1209">
        <f t="shared" si="246"/>
        <v>0</v>
      </c>
      <c r="TFH78" s="1209">
        <f t="shared" si="246"/>
        <v>0</v>
      </c>
      <c r="TFI78" s="1209">
        <f t="shared" si="246"/>
        <v>0</v>
      </c>
      <c r="TFJ78" s="1209">
        <f t="shared" si="246"/>
        <v>0</v>
      </c>
      <c r="TFK78" s="1209">
        <f t="shared" si="246"/>
        <v>0</v>
      </c>
      <c r="TFL78" s="1209">
        <f t="shared" si="246"/>
        <v>0</v>
      </c>
      <c r="TFM78" s="1209">
        <f t="shared" si="246"/>
        <v>0</v>
      </c>
      <c r="TFN78" s="1209">
        <f t="shared" si="246"/>
        <v>0</v>
      </c>
      <c r="TFO78" s="1209">
        <f t="shared" si="246"/>
        <v>0</v>
      </c>
      <c r="TFP78" s="1209">
        <f t="shared" si="246"/>
        <v>0</v>
      </c>
      <c r="TFQ78" s="1209">
        <f t="shared" si="246"/>
        <v>0</v>
      </c>
      <c r="TFR78" s="1209">
        <f t="shared" si="246"/>
        <v>0</v>
      </c>
      <c r="TFS78" s="1209">
        <f t="shared" si="246"/>
        <v>0</v>
      </c>
      <c r="TFT78" s="1209">
        <f t="shared" si="246"/>
        <v>0</v>
      </c>
      <c r="TFU78" s="1209">
        <f t="shared" si="246"/>
        <v>0</v>
      </c>
      <c r="TFV78" s="1209">
        <f t="shared" si="246"/>
        <v>0</v>
      </c>
      <c r="TFW78" s="1209">
        <f t="shared" si="246"/>
        <v>0</v>
      </c>
      <c r="TFX78" s="1209">
        <f t="shared" ref="TFX78:TII78" si="247">SUM(TFX76:TFX77)</f>
        <v>0</v>
      </c>
      <c r="TFY78" s="1209">
        <f t="shared" si="247"/>
        <v>0</v>
      </c>
      <c r="TFZ78" s="1209">
        <f t="shared" si="247"/>
        <v>0</v>
      </c>
      <c r="TGA78" s="1209">
        <f t="shared" si="247"/>
        <v>0</v>
      </c>
      <c r="TGB78" s="1209">
        <f t="shared" si="247"/>
        <v>0</v>
      </c>
      <c r="TGC78" s="1209">
        <f t="shared" si="247"/>
        <v>0</v>
      </c>
      <c r="TGD78" s="1209">
        <f t="shared" si="247"/>
        <v>0</v>
      </c>
      <c r="TGE78" s="1209">
        <f t="shared" si="247"/>
        <v>0</v>
      </c>
      <c r="TGF78" s="1209">
        <f t="shared" si="247"/>
        <v>0</v>
      </c>
      <c r="TGG78" s="1209">
        <f t="shared" si="247"/>
        <v>0</v>
      </c>
      <c r="TGH78" s="1209">
        <f t="shared" si="247"/>
        <v>0</v>
      </c>
      <c r="TGI78" s="1209">
        <f t="shared" si="247"/>
        <v>0</v>
      </c>
      <c r="TGJ78" s="1209">
        <f t="shared" si="247"/>
        <v>0</v>
      </c>
      <c r="TGK78" s="1209">
        <f t="shared" si="247"/>
        <v>0</v>
      </c>
      <c r="TGL78" s="1209">
        <f t="shared" si="247"/>
        <v>0</v>
      </c>
      <c r="TGM78" s="1209">
        <f t="shared" si="247"/>
        <v>0</v>
      </c>
      <c r="TGN78" s="1209">
        <f t="shared" si="247"/>
        <v>0</v>
      </c>
      <c r="TGO78" s="1209">
        <f t="shared" si="247"/>
        <v>0</v>
      </c>
      <c r="TGP78" s="1209">
        <f t="shared" si="247"/>
        <v>0</v>
      </c>
      <c r="TGQ78" s="1209">
        <f t="shared" si="247"/>
        <v>0</v>
      </c>
      <c r="TGR78" s="1209">
        <f t="shared" si="247"/>
        <v>0</v>
      </c>
      <c r="TGS78" s="1209">
        <f t="shared" si="247"/>
        <v>0</v>
      </c>
      <c r="TGT78" s="1209">
        <f t="shared" si="247"/>
        <v>0</v>
      </c>
      <c r="TGU78" s="1209">
        <f t="shared" si="247"/>
        <v>0</v>
      </c>
      <c r="TGV78" s="1209">
        <f t="shared" si="247"/>
        <v>0</v>
      </c>
      <c r="TGW78" s="1209">
        <f t="shared" si="247"/>
        <v>0</v>
      </c>
      <c r="TGX78" s="1209">
        <f t="shared" si="247"/>
        <v>0</v>
      </c>
      <c r="TGY78" s="1209">
        <f t="shared" si="247"/>
        <v>0</v>
      </c>
      <c r="TGZ78" s="1209">
        <f t="shared" si="247"/>
        <v>0</v>
      </c>
      <c r="THA78" s="1209">
        <f t="shared" si="247"/>
        <v>0</v>
      </c>
      <c r="THB78" s="1209">
        <f t="shared" si="247"/>
        <v>0</v>
      </c>
      <c r="THC78" s="1209">
        <f t="shared" si="247"/>
        <v>0</v>
      </c>
      <c r="THD78" s="1209">
        <f t="shared" si="247"/>
        <v>0</v>
      </c>
      <c r="THE78" s="1209">
        <f t="shared" si="247"/>
        <v>0</v>
      </c>
      <c r="THF78" s="1209">
        <f t="shared" si="247"/>
        <v>0</v>
      </c>
      <c r="THG78" s="1209">
        <f t="shared" si="247"/>
        <v>0</v>
      </c>
      <c r="THH78" s="1209">
        <f t="shared" si="247"/>
        <v>0</v>
      </c>
      <c r="THI78" s="1209">
        <f t="shared" si="247"/>
        <v>0</v>
      </c>
      <c r="THJ78" s="1209">
        <f t="shared" si="247"/>
        <v>0</v>
      </c>
      <c r="THK78" s="1209">
        <f t="shared" si="247"/>
        <v>0</v>
      </c>
      <c r="THL78" s="1209">
        <f t="shared" si="247"/>
        <v>0</v>
      </c>
      <c r="THM78" s="1209">
        <f t="shared" si="247"/>
        <v>0</v>
      </c>
      <c r="THN78" s="1209">
        <f t="shared" si="247"/>
        <v>0</v>
      </c>
      <c r="THO78" s="1209">
        <f t="shared" si="247"/>
        <v>0</v>
      </c>
      <c r="THP78" s="1209">
        <f t="shared" si="247"/>
        <v>0</v>
      </c>
      <c r="THQ78" s="1209">
        <f t="shared" si="247"/>
        <v>0</v>
      </c>
      <c r="THR78" s="1209">
        <f t="shared" si="247"/>
        <v>0</v>
      </c>
      <c r="THS78" s="1209">
        <f t="shared" si="247"/>
        <v>0</v>
      </c>
      <c r="THT78" s="1209">
        <f t="shared" si="247"/>
        <v>0</v>
      </c>
      <c r="THU78" s="1209">
        <f t="shared" si="247"/>
        <v>0</v>
      </c>
      <c r="THV78" s="1209">
        <f t="shared" si="247"/>
        <v>0</v>
      </c>
      <c r="THW78" s="1209">
        <f t="shared" si="247"/>
        <v>0</v>
      </c>
      <c r="THX78" s="1209">
        <f t="shared" si="247"/>
        <v>0</v>
      </c>
      <c r="THY78" s="1209">
        <f t="shared" si="247"/>
        <v>0</v>
      </c>
      <c r="THZ78" s="1209">
        <f t="shared" si="247"/>
        <v>0</v>
      </c>
      <c r="TIA78" s="1209">
        <f t="shared" si="247"/>
        <v>0</v>
      </c>
      <c r="TIB78" s="1209">
        <f t="shared" si="247"/>
        <v>0</v>
      </c>
      <c r="TIC78" s="1209">
        <f t="shared" si="247"/>
        <v>0</v>
      </c>
      <c r="TID78" s="1209">
        <f t="shared" si="247"/>
        <v>0</v>
      </c>
      <c r="TIE78" s="1209">
        <f t="shared" si="247"/>
        <v>0</v>
      </c>
      <c r="TIF78" s="1209">
        <f t="shared" si="247"/>
        <v>0</v>
      </c>
      <c r="TIG78" s="1209">
        <f t="shared" si="247"/>
        <v>0</v>
      </c>
      <c r="TIH78" s="1209">
        <f t="shared" si="247"/>
        <v>0</v>
      </c>
      <c r="TII78" s="1209">
        <f t="shared" si="247"/>
        <v>0</v>
      </c>
      <c r="TIJ78" s="1209">
        <f t="shared" ref="TIJ78:TKU78" si="248">SUM(TIJ76:TIJ77)</f>
        <v>0</v>
      </c>
      <c r="TIK78" s="1209">
        <f t="shared" si="248"/>
        <v>0</v>
      </c>
      <c r="TIL78" s="1209">
        <f t="shared" si="248"/>
        <v>0</v>
      </c>
      <c r="TIM78" s="1209">
        <f t="shared" si="248"/>
        <v>0</v>
      </c>
      <c r="TIN78" s="1209">
        <f t="shared" si="248"/>
        <v>0</v>
      </c>
      <c r="TIO78" s="1209">
        <f t="shared" si="248"/>
        <v>0</v>
      </c>
      <c r="TIP78" s="1209">
        <f t="shared" si="248"/>
        <v>0</v>
      </c>
      <c r="TIQ78" s="1209">
        <f t="shared" si="248"/>
        <v>0</v>
      </c>
      <c r="TIR78" s="1209">
        <f t="shared" si="248"/>
        <v>0</v>
      </c>
      <c r="TIS78" s="1209">
        <f t="shared" si="248"/>
        <v>0</v>
      </c>
      <c r="TIT78" s="1209">
        <f t="shared" si="248"/>
        <v>0</v>
      </c>
      <c r="TIU78" s="1209">
        <f t="shared" si="248"/>
        <v>0</v>
      </c>
      <c r="TIV78" s="1209">
        <f t="shared" si="248"/>
        <v>0</v>
      </c>
      <c r="TIW78" s="1209">
        <f t="shared" si="248"/>
        <v>0</v>
      </c>
      <c r="TIX78" s="1209">
        <f t="shared" si="248"/>
        <v>0</v>
      </c>
      <c r="TIY78" s="1209">
        <f t="shared" si="248"/>
        <v>0</v>
      </c>
      <c r="TIZ78" s="1209">
        <f t="shared" si="248"/>
        <v>0</v>
      </c>
      <c r="TJA78" s="1209">
        <f t="shared" si="248"/>
        <v>0</v>
      </c>
      <c r="TJB78" s="1209">
        <f t="shared" si="248"/>
        <v>0</v>
      </c>
      <c r="TJC78" s="1209">
        <f t="shared" si="248"/>
        <v>0</v>
      </c>
      <c r="TJD78" s="1209">
        <f t="shared" si="248"/>
        <v>0</v>
      </c>
      <c r="TJE78" s="1209">
        <f t="shared" si="248"/>
        <v>0</v>
      </c>
      <c r="TJF78" s="1209">
        <f t="shared" si="248"/>
        <v>0</v>
      </c>
      <c r="TJG78" s="1209">
        <f t="shared" si="248"/>
        <v>0</v>
      </c>
      <c r="TJH78" s="1209">
        <f t="shared" si="248"/>
        <v>0</v>
      </c>
      <c r="TJI78" s="1209">
        <f t="shared" si="248"/>
        <v>0</v>
      </c>
      <c r="TJJ78" s="1209">
        <f t="shared" si="248"/>
        <v>0</v>
      </c>
      <c r="TJK78" s="1209">
        <f t="shared" si="248"/>
        <v>0</v>
      </c>
      <c r="TJL78" s="1209">
        <f t="shared" si="248"/>
        <v>0</v>
      </c>
      <c r="TJM78" s="1209">
        <f t="shared" si="248"/>
        <v>0</v>
      </c>
      <c r="TJN78" s="1209">
        <f t="shared" si="248"/>
        <v>0</v>
      </c>
      <c r="TJO78" s="1209">
        <f t="shared" si="248"/>
        <v>0</v>
      </c>
      <c r="TJP78" s="1209">
        <f t="shared" si="248"/>
        <v>0</v>
      </c>
      <c r="TJQ78" s="1209">
        <f t="shared" si="248"/>
        <v>0</v>
      </c>
      <c r="TJR78" s="1209">
        <f t="shared" si="248"/>
        <v>0</v>
      </c>
      <c r="TJS78" s="1209">
        <f t="shared" si="248"/>
        <v>0</v>
      </c>
      <c r="TJT78" s="1209">
        <f t="shared" si="248"/>
        <v>0</v>
      </c>
      <c r="TJU78" s="1209">
        <f t="shared" si="248"/>
        <v>0</v>
      </c>
      <c r="TJV78" s="1209">
        <f t="shared" si="248"/>
        <v>0</v>
      </c>
      <c r="TJW78" s="1209">
        <f t="shared" si="248"/>
        <v>0</v>
      </c>
      <c r="TJX78" s="1209">
        <f t="shared" si="248"/>
        <v>0</v>
      </c>
      <c r="TJY78" s="1209">
        <f t="shared" si="248"/>
        <v>0</v>
      </c>
      <c r="TJZ78" s="1209">
        <f t="shared" si="248"/>
        <v>0</v>
      </c>
      <c r="TKA78" s="1209">
        <f t="shared" si="248"/>
        <v>0</v>
      </c>
      <c r="TKB78" s="1209">
        <f t="shared" si="248"/>
        <v>0</v>
      </c>
      <c r="TKC78" s="1209">
        <f t="shared" si="248"/>
        <v>0</v>
      </c>
      <c r="TKD78" s="1209">
        <f t="shared" si="248"/>
        <v>0</v>
      </c>
      <c r="TKE78" s="1209">
        <f t="shared" si="248"/>
        <v>0</v>
      </c>
      <c r="TKF78" s="1209">
        <f t="shared" si="248"/>
        <v>0</v>
      </c>
      <c r="TKG78" s="1209">
        <f t="shared" si="248"/>
        <v>0</v>
      </c>
      <c r="TKH78" s="1209">
        <f t="shared" si="248"/>
        <v>0</v>
      </c>
      <c r="TKI78" s="1209">
        <f t="shared" si="248"/>
        <v>0</v>
      </c>
      <c r="TKJ78" s="1209">
        <f t="shared" si="248"/>
        <v>0</v>
      </c>
      <c r="TKK78" s="1209">
        <f t="shared" si="248"/>
        <v>0</v>
      </c>
      <c r="TKL78" s="1209">
        <f t="shared" si="248"/>
        <v>0</v>
      </c>
      <c r="TKM78" s="1209">
        <f t="shared" si="248"/>
        <v>0</v>
      </c>
      <c r="TKN78" s="1209">
        <f t="shared" si="248"/>
        <v>0</v>
      </c>
      <c r="TKO78" s="1209">
        <f t="shared" si="248"/>
        <v>0</v>
      </c>
      <c r="TKP78" s="1209">
        <f t="shared" si="248"/>
        <v>0</v>
      </c>
      <c r="TKQ78" s="1209">
        <f t="shared" si="248"/>
        <v>0</v>
      </c>
      <c r="TKR78" s="1209">
        <f t="shared" si="248"/>
        <v>0</v>
      </c>
      <c r="TKS78" s="1209">
        <f t="shared" si="248"/>
        <v>0</v>
      </c>
      <c r="TKT78" s="1209">
        <f t="shared" si="248"/>
        <v>0</v>
      </c>
      <c r="TKU78" s="1209">
        <f t="shared" si="248"/>
        <v>0</v>
      </c>
      <c r="TKV78" s="1209">
        <f t="shared" ref="TKV78:TNG78" si="249">SUM(TKV76:TKV77)</f>
        <v>0</v>
      </c>
      <c r="TKW78" s="1209">
        <f t="shared" si="249"/>
        <v>0</v>
      </c>
      <c r="TKX78" s="1209">
        <f t="shared" si="249"/>
        <v>0</v>
      </c>
      <c r="TKY78" s="1209">
        <f t="shared" si="249"/>
        <v>0</v>
      </c>
      <c r="TKZ78" s="1209">
        <f t="shared" si="249"/>
        <v>0</v>
      </c>
      <c r="TLA78" s="1209">
        <f t="shared" si="249"/>
        <v>0</v>
      </c>
      <c r="TLB78" s="1209">
        <f t="shared" si="249"/>
        <v>0</v>
      </c>
      <c r="TLC78" s="1209">
        <f t="shared" si="249"/>
        <v>0</v>
      </c>
      <c r="TLD78" s="1209">
        <f t="shared" si="249"/>
        <v>0</v>
      </c>
      <c r="TLE78" s="1209">
        <f t="shared" si="249"/>
        <v>0</v>
      </c>
      <c r="TLF78" s="1209">
        <f t="shared" si="249"/>
        <v>0</v>
      </c>
      <c r="TLG78" s="1209">
        <f t="shared" si="249"/>
        <v>0</v>
      </c>
      <c r="TLH78" s="1209">
        <f t="shared" si="249"/>
        <v>0</v>
      </c>
      <c r="TLI78" s="1209">
        <f t="shared" si="249"/>
        <v>0</v>
      </c>
      <c r="TLJ78" s="1209">
        <f t="shared" si="249"/>
        <v>0</v>
      </c>
      <c r="TLK78" s="1209">
        <f t="shared" si="249"/>
        <v>0</v>
      </c>
      <c r="TLL78" s="1209">
        <f t="shared" si="249"/>
        <v>0</v>
      </c>
      <c r="TLM78" s="1209">
        <f t="shared" si="249"/>
        <v>0</v>
      </c>
      <c r="TLN78" s="1209">
        <f t="shared" si="249"/>
        <v>0</v>
      </c>
      <c r="TLO78" s="1209">
        <f t="shared" si="249"/>
        <v>0</v>
      </c>
      <c r="TLP78" s="1209">
        <f t="shared" si="249"/>
        <v>0</v>
      </c>
      <c r="TLQ78" s="1209">
        <f t="shared" si="249"/>
        <v>0</v>
      </c>
      <c r="TLR78" s="1209">
        <f t="shared" si="249"/>
        <v>0</v>
      </c>
      <c r="TLS78" s="1209">
        <f t="shared" si="249"/>
        <v>0</v>
      </c>
      <c r="TLT78" s="1209">
        <f t="shared" si="249"/>
        <v>0</v>
      </c>
      <c r="TLU78" s="1209">
        <f t="shared" si="249"/>
        <v>0</v>
      </c>
      <c r="TLV78" s="1209">
        <f t="shared" si="249"/>
        <v>0</v>
      </c>
      <c r="TLW78" s="1209">
        <f t="shared" si="249"/>
        <v>0</v>
      </c>
      <c r="TLX78" s="1209">
        <f t="shared" si="249"/>
        <v>0</v>
      </c>
      <c r="TLY78" s="1209">
        <f t="shared" si="249"/>
        <v>0</v>
      </c>
      <c r="TLZ78" s="1209">
        <f t="shared" si="249"/>
        <v>0</v>
      </c>
      <c r="TMA78" s="1209">
        <f t="shared" si="249"/>
        <v>0</v>
      </c>
      <c r="TMB78" s="1209">
        <f t="shared" si="249"/>
        <v>0</v>
      </c>
      <c r="TMC78" s="1209">
        <f t="shared" si="249"/>
        <v>0</v>
      </c>
      <c r="TMD78" s="1209">
        <f t="shared" si="249"/>
        <v>0</v>
      </c>
      <c r="TME78" s="1209">
        <f t="shared" si="249"/>
        <v>0</v>
      </c>
      <c r="TMF78" s="1209">
        <f t="shared" si="249"/>
        <v>0</v>
      </c>
      <c r="TMG78" s="1209">
        <f t="shared" si="249"/>
        <v>0</v>
      </c>
      <c r="TMH78" s="1209">
        <f t="shared" si="249"/>
        <v>0</v>
      </c>
      <c r="TMI78" s="1209">
        <f t="shared" si="249"/>
        <v>0</v>
      </c>
      <c r="TMJ78" s="1209">
        <f t="shared" si="249"/>
        <v>0</v>
      </c>
      <c r="TMK78" s="1209">
        <f t="shared" si="249"/>
        <v>0</v>
      </c>
      <c r="TML78" s="1209">
        <f t="shared" si="249"/>
        <v>0</v>
      </c>
      <c r="TMM78" s="1209">
        <f t="shared" si="249"/>
        <v>0</v>
      </c>
      <c r="TMN78" s="1209">
        <f t="shared" si="249"/>
        <v>0</v>
      </c>
      <c r="TMO78" s="1209">
        <f t="shared" si="249"/>
        <v>0</v>
      </c>
      <c r="TMP78" s="1209">
        <f t="shared" si="249"/>
        <v>0</v>
      </c>
      <c r="TMQ78" s="1209">
        <f t="shared" si="249"/>
        <v>0</v>
      </c>
      <c r="TMR78" s="1209">
        <f t="shared" si="249"/>
        <v>0</v>
      </c>
      <c r="TMS78" s="1209">
        <f t="shared" si="249"/>
        <v>0</v>
      </c>
      <c r="TMT78" s="1209">
        <f t="shared" si="249"/>
        <v>0</v>
      </c>
      <c r="TMU78" s="1209">
        <f t="shared" si="249"/>
        <v>0</v>
      </c>
      <c r="TMV78" s="1209">
        <f t="shared" si="249"/>
        <v>0</v>
      </c>
      <c r="TMW78" s="1209">
        <f t="shared" si="249"/>
        <v>0</v>
      </c>
      <c r="TMX78" s="1209">
        <f t="shared" si="249"/>
        <v>0</v>
      </c>
      <c r="TMY78" s="1209">
        <f t="shared" si="249"/>
        <v>0</v>
      </c>
      <c r="TMZ78" s="1209">
        <f t="shared" si="249"/>
        <v>0</v>
      </c>
      <c r="TNA78" s="1209">
        <f t="shared" si="249"/>
        <v>0</v>
      </c>
      <c r="TNB78" s="1209">
        <f t="shared" si="249"/>
        <v>0</v>
      </c>
      <c r="TNC78" s="1209">
        <f t="shared" si="249"/>
        <v>0</v>
      </c>
      <c r="TND78" s="1209">
        <f t="shared" si="249"/>
        <v>0</v>
      </c>
      <c r="TNE78" s="1209">
        <f t="shared" si="249"/>
        <v>0</v>
      </c>
      <c r="TNF78" s="1209">
        <f t="shared" si="249"/>
        <v>0</v>
      </c>
      <c r="TNG78" s="1209">
        <f t="shared" si="249"/>
        <v>0</v>
      </c>
      <c r="TNH78" s="1209">
        <f t="shared" ref="TNH78:TPS78" si="250">SUM(TNH76:TNH77)</f>
        <v>0</v>
      </c>
      <c r="TNI78" s="1209">
        <f t="shared" si="250"/>
        <v>0</v>
      </c>
      <c r="TNJ78" s="1209">
        <f t="shared" si="250"/>
        <v>0</v>
      </c>
      <c r="TNK78" s="1209">
        <f t="shared" si="250"/>
        <v>0</v>
      </c>
      <c r="TNL78" s="1209">
        <f t="shared" si="250"/>
        <v>0</v>
      </c>
      <c r="TNM78" s="1209">
        <f t="shared" si="250"/>
        <v>0</v>
      </c>
      <c r="TNN78" s="1209">
        <f t="shared" si="250"/>
        <v>0</v>
      </c>
      <c r="TNO78" s="1209">
        <f t="shared" si="250"/>
        <v>0</v>
      </c>
      <c r="TNP78" s="1209">
        <f t="shared" si="250"/>
        <v>0</v>
      </c>
      <c r="TNQ78" s="1209">
        <f t="shared" si="250"/>
        <v>0</v>
      </c>
      <c r="TNR78" s="1209">
        <f t="shared" si="250"/>
        <v>0</v>
      </c>
      <c r="TNS78" s="1209">
        <f t="shared" si="250"/>
        <v>0</v>
      </c>
      <c r="TNT78" s="1209">
        <f t="shared" si="250"/>
        <v>0</v>
      </c>
      <c r="TNU78" s="1209">
        <f t="shared" si="250"/>
        <v>0</v>
      </c>
      <c r="TNV78" s="1209">
        <f t="shared" si="250"/>
        <v>0</v>
      </c>
      <c r="TNW78" s="1209">
        <f t="shared" si="250"/>
        <v>0</v>
      </c>
      <c r="TNX78" s="1209">
        <f t="shared" si="250"/>
        <v>0</v>
      </c>
      <c r="TNY78" s="1209">
        <f t="shared" si="250"/>
        <v>0</v>
      </c>
      <c r="TNZ78" s="1209">
        <f t="shared" si="250"/>
        <v>0</v>
      </c>
      <c r="TOA78" s="1209">
        <f t="shared" si="250"/>
        <v>0</v>
      </c>
      <c r="TOB78" s="1209">
        <f t="shared" si="250"/>
        <v>0</v>
      </c>
      <c r="TOC78" s="1209">
        <f t="shared" si="250"/>
        <v>0</v>
      </c>
      <c r="TOD78" s="1209">
        <f t="shared" si="250"/>
        <v>0</v>
      </c>
      <c r="TOE78" s="1209">
        <f t="shared" si="250"/>
        <v>0</v>
      </c>
      <c r="TOF78" s="1209">
        <f t="shared" si="250"/>
        <v>0</v>
      </c>
      <c r="TOG78" s="1209">
        <f t="shared" si="250"/>
        <v>0</v>
      </c>
      <c r="TOH78" s="1209">
        <f t="shared" si="250"/>
        <v>0</v>
      </c>
      <c r="TOI78" s="1209">
        <f t="shared" si="250"/>
        <v>0</v>
      </c>
      <c r="TOJ78" s="1209">
        <f t="shared" si="250"/>
        <v>0</v>
      </c>
      <c r="TOK78" s="1209">
        <f t="shared" si="250"/>
        <v>0</v>
      </c>
      <c r="TOL78" s="1209">
        <f t="shared" si="250"/>
        <v>0</v>
      </c>
      <c r="TOM78" s="1209">
        <f t="shared" si="250"/>
        <v>0</v>
      </c>
      <c r="TON78" s="1209">
        <f t="shared" si="250"/>
        <v>0</v>
      </c>
      <c r="TOO78" s="1209">
        <f t="shared" si="250"/>
        <v>0</v>
      </c>
      <c r="TOP78" s="1209">
        <f t="shared" si="250"/>
        <v>0</v>
      </c>
      <c r="TOQ78" s="1209">
        <f t="shared" si="250"/>
        <v>0</v>
      </c>
      <c r="TOR78" s="1209">
        <f t="shared" si="250"/>
        <v>0</v>
      </c>
      <c r="TOS78" s="1209">
        <f t="shared" si="250"/>
        <v>0</v>
      </c>
      <c r="TOT78" s="1209">
        <f t="shared" si="250"/>
        <v>0</v>
      </c>
      <c r="TOU78" s="1209">
        <f t="shared" si="250"/>
        <v>0</v>
      </c>
      <c r="TOV78" s="1209">
        <f t="shared" si="250"/>
        <v>0</v>
      </c>
      <c r="TOW78" s="1209">
        <f t="shared" si="250"/>
        <v>0</v>
      </c>
      <c r="TOX78" s="1209">
        <f t="shared" si="250"/>
        <v>0</v>
      </c>
      <c r="TOY78" s="1209">
        <f t="shared" si="250"/>
        <v>0</v>
      </c>
      <c r="TOZ78" s="1209">
        <f t="shared" si="250"/>
        <v>0</v>
      </c>
      <c r="TPA78" s="1209">
        <f t="shared" si="250"/>
        <v>0</v>
      </c>
      <c r="TPB78" s="1209">
        <f t="shared" si="250"/>
        <v>0</v>
      </c>
      <c r="TPC78" s="1209">
        <f t="shared" si="250"/>
        <v>0</v>
      </c>
      <c r="TPD78" s="1209">
        <f t="shared" si="250"/>
        <v>0</v>
      </c>
      <c r="TPE78" s="1209">
        <f t="shared" si="250"/>
        <v>0</v>
      </c>
      <c r="TPF78" s="1209">
        <f t="shared" si="250"/>
        <v>0</v>
      </c>
      <c r="TPG78" s="1209">
        <f t="shared" si="250"/>
        <v>0</v>
      </c>
      <c r="TPH78" s="1209">
        <f t="shared" si="250"/>
        <v>0</v>
      </c>
      <c r="TPI78" s="1209">
        <f t="shared" si="250"/>
        <v>0</v>
      </c>
      <c r="TPJ78" s="1209">
        <f t="shared" si="250"/>
        <v>0</v>
      </c>
      <c r="TPK78" s="1209">
        <f t="shared" si="250"/>
        <v>0</v>
      </c>
      <c r="TPL78" s="1209">
        <f t="shared" si="250"/>
        <v>0</v>
      </c>
      <c r="TPM78" s="1209">
        <f t="shared" si="250"/>
        <v>0</v>
      </c>
      <c r="TPN78" s="1209">
        <f t="shared" si="250"/>
        <v>0</v>
      </c>
      <c r="TPO78" s="1209">
        <f t="shared" si="250"/>
        <v>0</v>
      </c>
      <c r="TPP78" s="1209">
        <f t="shared" si="250"/>
        <v>0</v>
      </c>
      <c r="TPQ78" s="1209">
        <f t="shared" si="250"/>
        <v>0</v>
      </c>
      <c r="TPR78" s="1209">
        <f t="shared" si="250"/>
        <v>0</v>
      </c>
      <c r="TPS78" s="1209">
        <f t="shared" si="250"/>
        <v>0</v>
      </c>
      <c r="TPT78" s="1209">
        <f t="shared" ref="TPT78:TSE78" si="251">SUM(TPT76:TPT77)</f>
        <v>0</v>
      </c>
      <c r="TPU78" s="1209">
        <f t="shared" si="251"/>
        <v>0</v>
      </c>
      <c r="TPV78" s="1209">
        <f t="shared" si="251"/>
        <v>0</v>
      </c>
      <c r="TPW78" s="1209">
        <f t="shared" si="251"/>
        <v>0</v>
      </c>
      <c r="TPX78" s="1209">
        <f t="shared" si="251"/>
        <v>0</v>
      </c>
      <c r="TPY78" s="1209">
        <f t="shared" si="251"/>
        <v>0</v>
      </c>
      <c r="TPZ78" s="1209">
        <f t="shared" si="251"/>
        <v>0</v>
      </c>
      <c r="TQA78" s="1209">
        <f t="shared" si="251"/>
        <v>0</v>
      </c>
      <c r="TQB78" s="1209">
        <f t="shared" si="251"/>
        <v>0</v>
      </c>
      <c r="TQC78" s="1209">
        <f t="shared" si="251"/>
        <v>0</v>
      </c>
      <c r="TQD78" s="1209">
        <f t="shared" si="251"/>
        <v>0</v>
      </c>
      <c r="TQE78" s="1209">
        <f t="shared" si="251"/>
        <v>0</v>
      </c>
      <c r="TQF78" s="1209">
        <f t="shared" si="251"/>
        <v>0</v>
      </c>
      <c r="TQG78" s="1209">
        <f t="shared" si="251"/>
        <v>0</v>
      </c>
      <c r="TQH78" s="1209">
        <f t="shared" si="251"/>
        <v>0</v>
      </c>
      <c r="TQI78" s="1209">
        <f t="shared" si="251"/>
        <v>0</v>
      </c>
      <c r="TQJ78" s="1209">
        <f t="shared" si="251"/>
        <v>0</v>
      </c>
      <c r="TQK78" s="1209">
        <f t="shared" si="251"/>
        <v>0</v>
      </c>
      <c r="TQL78" s="1209">
        <f t="shared" si="251"/>
        <v>0</v>
      </c>
      <c r="TQM78" s="1209">
        <f t="shared" si="251"/>
        <v>0</v>
      </c>
      <c r="TQN78" s="1209">
        <f t="shared" si="251"/>
        <v>0</v>
      </c>
      <c r="TQO78" s="1209">
        <f t="shared" si="251"/>
        <v>0</v>
      </c>
      <c r="TQP78" s="1209">
        <f t="shared" si="251"/>
        <v>0</v>
      </c>
      <c r="TQQ78" s="1209">
        <f t="shared" si="251"/>
        <v>0</v>
      </c>
      <c r="TQR78" s="1209">
        <f t="shared" si="251"/>
        <v>0</v>
      </c>
      <c r="TQS78" s="1209">
        <f t="shared" si="251"/>
        <v>0</v>
      </c>
      <c r="TQT78" s="1209">
        <f t="shared" si="251"/>
        <v>0</v>
      </c>
      <c r="TQU78" s="1209">
        <f t="shared" si="251"/>
        <v>0</v>
      </c>
      <c r="TQV78" s="1209">
        <f t="shared" si="251"/>
        <v>0</v>
      </c>
      <c r="TQW78" s="1209">
        <f t="shared" si="251"/>
        <v>0</v>
      </c>
      <c r="TQX78" s="1209">
        <f t="shared" si="251"/>
        <v>0</v>
      </c>
      <c r="TQY78" s="1209">
        <f t="shared" si="251"/>
        <v>0</v>
      </c>
      <c r="TQZ78" s="1209">
        <f t="shared" si="251"/>
        <v>0</v>
      </c>
      <c r="TRA78" s="1209">
        <f t="shared" si="251"/>
        <v>0</v>
      </c>
      <c r="TRB78" s="1209">
        <f t="shared" si="251"/>
        <v>0</v>
      </c>
      <c r="TRC78" s="1209">
        <f t="shared" si="251"/>
        <v>0</v>
      </c>
      <c r="TRD78" s="1209">
        <f t="shared" si="251"/>
        <v>0</v>
      </c>
      <c r="TRE78" s="1209">
        <f t="shared" si="251"/>
        <v>0</v>
      </c>
      <c r="TRF78" s="1209">
        <f t="shared" si="251"/>
        <v>0</v>
      </c>
      <c r="TRG78" s="1209">
        <f t="shared" si="251"/>
        <v>0</v>
      </c>
      <c r="TRH78" s="1209">
        <f t="shared" si="251"/>
        <v>0</v>
      </c>
      <c r="TRI78" s="1209">
        <f t="shared" si="251"/>
        <v>0</v>
      </c>
      <c r="TRJ78" s="1209">
        <f t="shared" si="251"/>
        <v>0</v>
      </c>
      <c r="TRK78" s="1209">
        <f t="shared" si="251"/>
        <v>0</v>
      </c>
      <c r="TRL78" s="1209">
        <f t="shared" si="251"/>
        <v>0</v>
      </c>
      <c r="TRM78" s="1209">
        <f t="shared" si="251"/>
        <v>0</v>
      </c>
      <c r="TRN78" s="1209">
        <f t="shared" si="251"/>
        <v>0</v>
      </c>
      <c r="TRO78" s="1209">
        <f t="shared" si="251"/>
        <v>0</v>
      </c>
      <c r="TRP78" s="1209">
        <f t="shared" si="251"/>
        <v>0</v>
      </c>
      <c r="TRQ78" s="1209">
        <f t="shared" si="251"/>
        <v>0</v>
      </c>
      <c r="TRR78" s="1209">
        <f t="shared" si="251"/>
        <v>0</v>
      </c>
      <c r="TRS78" s="1209">
        <f t="shared" si="251"/>
        <v>0</v>
      </c>
      <c r="TRT78" s="1209">
        <f t="shared" si="251"/>
        <v>0</v>
      </c>
      <c r="TRU78" s="1209">
        <f t="shared" si="251"/>
        <v>0</v>
      </c>
      <c r="TRV78" s="1209">
        <f t="shared" si="251"/>
        <v>0</v>
      </c>
      <c r="TRW78" s="1209">
        <f t="shared" si="251"/>
        <v>0</v>
      </c>
      <c r="TRX78" s="1209">
        <f t="shared" si="251"/>
        <v>0</v>
      </c>
      <c r="TRY78" s="1209">
        <f t="shared" si="251"/>
        <v>0</v>
      </c>
      <c r="TRZ78" s="1209">
        <f t="shared" si="251"/>
        <v>0</v>
      </c>
      <c r="TSA78" s="1209">
        <f t="shared" si="251"/>
        <v>0</v>
      </c>
      <c r="TSB78" s="1209">
        <f t="shared" si="251"/>
        <v>0</v>
      </c>
      <c r="TSC78" s="1209">
        <f t="shared" si="251"/>
        <v>0</v>
      </c>
      <c r="TSD78" s="1209">
        <f t="shared" si="251"/>
        <v>0</v>
      </c>
      <c r="TSE78" s="1209">
        <f t="shared" si="251"/>
        <v>0</v>
      </c>
      <c r="TSF78" s="1209">
        <f t="shared" ref="TSF78:TUQ78" si="252">SUM(TSF76:TSF77)</f>
        <v>0</v>
      </c>
      <c r="TSG78" s="1209">
        <f t="shared" si="252"/>
        <v>0</v>
      </c>
      <c r="TSH78" s="1209">
        <f t="shared" si="252"/>
        <v>0</v>
      </c>
      <c r="TSI78" s="1209">
        <f t="shared" si="252"/>
        <v>0</v>
      </c>
      <c r="TSJ78" s="1209">
        <f t="shared" si="252"/>
        <v>0</v>
      </c>
      <c r="TSK78" s="1209">
        <f t="shared" si="252"/>
        <v>0</v>
      </c>
      <c r="TSL78" s="1209">
        <f t="shared" si="252"/>
        <v>0</v>
      </c>
      <c r="TSM78" s="1209">
        <f t="shared" si="252"/>
        <v>0</v>
      </c>
      <c r="TSN78" s="1209">
        <f t="shared" si="252"/>
        <v>0</v>
      </c>
      <c r="TSO78" s="1209">
        <f t="shared" si="252"/>
        <v>0</v>
      </c>
      <c r="TSP78" s="1209">
        <f t="shared" si="252"/>
        <v>0</v>
      </c>
      <c r="TSQ78" s="1209">
        <f t="shared" si="252"/>
        <v>0</v>
      </c>
      <c r="TSR78" s="1209">
        <f t="shared" si="252"/>
        <v>0</v>
      </c>
      <c r="TSS78" s="1209">
        <f t="shared" si="252"/>
        <v>0</v>
      </c>
      <c r="TST78" s="1209">
        <f t="shared" si="252"/>
        <v>0</v>
      </c>
      <c r="TSU78" s="1209">
        <f t="shared" si="252"/>
        <v>0</v>
      </c>
      <c r="TSV78" s="1209">
        <f t="shared" si="252"/>
        <v>0</v>
      </c>
      <c r="TSW78" s="1209">
        <f t="shared" si="252"/>
        <v>0</v>
      </c>
      <c r="TSX78" s="1209">
        <f t="shared" si="252"/>
        <v>0</v>
      </c>
      <c r="TSY78" s="1209">
        <f t="shared" si="252"/>
        <v>0</v>
      </c>
      <c r="TSZ78" s="1209">
        <f t="shared" si="252"/>
        <v>0</v>
      </c>
      <c r="TTA78" s="1209">
        <f t="shared" si="252"/>
        <v>0</v>
      </c>
      <c r="TTB78" s="1209">
        <f t="shared" si="252"/>
        <v>0</v>
      </c>
      <c r="TTC78" s="1209">
        <f t="shared" si="252"/>
        <v>0</v>
      </c>
      <c r="TTD78" s="1209">
        <f t="shared" si="252"/>
        <v>0</v>
      </c>
      <c r="TTE78" s="1209">
        <f t="shared" si="252"/>
        <v>0</v>
      </c>
      <c r="TTF78" s="1209">
        <f t="shared" si="252"/>
        <v>0</v>
      </c>
      <c r="TTG78" s="1209">
        <f t="shared" si="252"/>
        <v>0</v>
      </c>
      <c r="TTH78" s="1209">
        <f t="shared" si="252"/>
        <v>0</v>
      </c>
      <c r="TTI78" s="1209">
        <f t="shared" si="252"/>
        <v>0</v>
      </c>
      <c r="TTJ78" s="1209">
        <f t="shared" si="252"/>
        <v>0</v>
      </c>
      <c r="TTK78" s="1209">
        <f t="shared" si="252"/>
        <v>0</v>
      </c>
      <c r="TTL78" s="1209">
        <f t="shared" si="252"/>
        <v>0</v>
      </c>
      <c r="TTM78" s="1209">
        <f t="shared" si="252"/>
        <v>0</v>
      </c>
      <c r="TTN78" s="1209">
        <f t="shared" si="252"/>
        <v>0</v>
      </c>
      <c r="TTO78" s="1209">
        <f t="shared" si="252"/>
        <v>0</v>
      </c>
      <c r="TTP78" s="1209">
        <f t="shared" si="252"/>
        <v>0</v>
      </c>
      <c r="TTQ78" s="1209">
        <f t="shared" si="252"/>
        <v>0</v>
      </c>
      <c r="TTR78" s="1209">
        <f t="shared" si="252"/>
        <v>0</v>
      </c>
      <c r="TTS78" s="1209">
        <f t="shared" si="252"/>
        <v>0</v>
      </c>
      <c r="TTT78" s="1209">
        <f t="shared" si="252"/>
        <v>0</v>
      </c>
      <c r="TTU78" s="1209">
        <f t="shared" si="252"/>
        <v>0</v>
      </c>
      <c r="TTV78" s="1209">
        <f t="shared" si="252"/>
        <v>0</v>
      </c>
      <c r="TTW78" s="1209">
        <f t="shared" si="252"/>
        <v>0</v>
      </c>
      <c r="TTX78" s="1209">
        <f t="shared" si="252"/>
        <v>0</v>
      </c>
      <c r="TTY78" s="1209">
        <f t="shared" si="252"/>
        <v>0</v>
      </c>
      <c r="TTZ78" s="1209">
        <f t="shared" si="252"/>
        <v>0</v>
      </c>
      <c r="TUA78" s="1209">
        <f t="shared" si="252"/>
        <v>0</v>
      </c>
      <c r="TUB78" s="1209">
        <f t="shared" si="252"/>
        <v>0</v>
      </c>
      <c r="TUC78" s="1209">
        <f t="shared" si="252"/>
        <v>0</v>
      </c>
      <c r="TUD78" s="1209">
        <f t="shared" si="252"/>
        <v>0</v>
      </c>
      <c r="TUE78" s="1209">
        <f t="shared" si="252"/>
        <v>0</v>
      </c>
      <c r="TUF78" s="1209">
        <f t="shared" si="252"/>
        <v>0</v>
      </c>
      <c r="TUG78" s="1209">
        <f t="shared" si="252"/>
        <v>0</v>
      </c>
      <c r="TUH78" s="1209">
        <f t="shared" si="252"/>
        <v>0</v>
      </c>
      <c r="TUI78" s="1209">
        <f t="shared" si="252"/>
        <v>0</v>
      </c>
      <c r="TUJ78" s="1209">
        <f t="shared" si="252"/>
        <v>0</v>
      </c>
      <c r="TUK78" s="1209">
        <f t="shared" si="252"/>
        <v>0</v>
      </c>
      <c r="TUL78" s="1209">
        <f t="shared" si="252"/>
        <v>0</v>
      </c>
      <c r="TUM78" s="1209">
        <f t="shared" si="252"/>
        <v>0</v>
      </c>
      <c r="TUN78" s="1209">
        <f t="shared" si="252"/>
        <v>0</v>
      </c>
      <c r="TUO78" s="1209">
        <f t="shared" si="252"/>
        <v>0</v>
      </c>
      <c r="TUP78" s="1209">
        <f t="shared" si="252"/>
        <v>0</v>
      </c>
      <c r="TUQ78" s="1209">
        <f t="shared" si="252"/>
        <v>0</v>
      </c>
      <c r="TUR78" s="1209">
        <f t="shared" ref="TUR78:TXC78" si="253">SUM(TUR76:TUR77)</f>
        <v>0</v>
      </c>
      <c r="TUS78" s="1209">
        <f t="shared" si="253"/>
        <v>0</v>
      </c>
      <c r="TUT78" s="1209">
        <f t="shared" si="253"/>
        <v>0</v>
      </c>
      <c r="TUU78" s="1209">
        <f t="shared" si="253"/>
        <v>0</v>
      </c>
      <c r="TUV78" s="1209">
        <f t="shared" si="253"/>
        <v>0</v>
      </c>
      <c r="TUW78" s="1209">
        <f t="shared" si="253"/>
        <v>0</v>
      </c>
      <c r="TUX78" s="1209">
        <f t="shared" si="253"/>
        <v>0</v>
      </c>
      <c r="TUY78" s="1209">
        <f t="shared" si="253"/>
        <v>0</v>
      </c>
      <c r="TUZ78" s="1209">
        <f t="shared" si="253"/>
        <v>0</v>
      </c>
      <c r="TVA78" s="1209">
        <f t="shared" si="253"/>
        <v>0</v>
      </c>
      <c r="TVB78" s="1209">
        <f t="shared" si="253"/>
        <v>0</v>
      </c>
      <c r="TVC78" s="1209">
        <f t="shared" si="253"/>
        <v>0</v>
      </c>
      <c r="TVD78" s="1209">
        <f t="shared" si="253"/>
        <v>0</v>
      </c>
      <c r="TVE78" s="1209">
        <f t="shared" si="253"/>
        <v>0</v>
      </c>
      <c r="TVF78" s="1209">
        <f t="shared" si="253"/>
        <v>0</v>
      </c>
      <c r="TVG78" s="1209">
        <f t="shared" si="253"/>
        <v>0</v>
      </c>
      <c r="TVH78" s="1209">
        <f t="shared" si="253"/>
        <v>0</v>
      </c>
      <c r="TVI78" s="1209">
        <f t="shared" si="253"/>
        <v>0</v>
      </c>
      <c r="TVJ78" s="1209">
        <f t="shared" si="253"/>
        <v>0</v>
      </c>
      <c r="TVK78" s="1209">
        <f t="shared" si="253"/>
        <v>0</v>
      </c>
      <c r="TVL78" s="1209">
        <f t="shared" si="253"/>
        <v>0</v>
      </c>
      <c r="TVM78" s="1209">
        <f t="shared" si="253"/>
        <v>0</v>
      </c>
      <c r="TVN78" s="1209">
        <f t="shared" si="253"/>
        <v>0</v>
      </c>
      <c r="TVO78" s="1209">
        <f t="shared" si="253"/>
        <v>0</v>
      </c>
      <c r="TVP78" s="1209">
        <f t="shared" si="253"/>
        <v>0</v>
      </c>
      <c r="TVQ78" s="1209">
        <f t="shared" si="253"/>
        <v>0</v>
      </c>
      <c r="TVR78" s="1209">
        <f t="shared" si="253"/>
        <v>0</v>
      </c>
      <c r="TVS78" s="1209">
        <f t="shared" si="253"/>
        <v>0</v>
      </c>
      <c r="TVT78" s="1209">
        <f t="shared" si="253"/>
        <v>0</v>
      </c>
      <c r="TVU78" s="1209">
        <f t="shared" si="253"/>
        <v>0</v>
      </c>
      <c r="TVV78" s="1209">
        <f t="shared" si="253"/>
        <v>0</v>
      </c>
      <c r="TVW78" s="1209">
        <f t="shared" si="253"/>
        <v>0</v>
      </c>
      <c r="TVX78" s="1209">
        <f t="shared" si="253"/>
        <v>0</v>
      </c>
      <c r="TVY78" s="1209">
        <f t="shared" si="253"/>
        <v>0</v>
      </c>
      <c r="TVZ78" s="1209">
        <f t="shared" si="253"/>
        <v>0</v>
      </c>
      <c r="TWA78" s="1209">
        <f t="shared" si="253"/>
        <v>0</v>
      </c>
      <c r="TWB78" s="1209">
        <f t="shared" si="253"/>
        <v>0</v>
      </c>
      <c r="TWC78" s="1209">
        <f t="shared" si="253"/>
        <v>0</v>
      </c>
      <c r="TWD78" s="1209">
        <f t="shared" si="253"/>
        <v>0</v>
      </c>
      <c r="TWE78" s="1209">
        <f t="shared" si="253"/>
        <v>0</v>
      </c>
      <c r="TWF78" s="1209">
        <f t="shared" si="253"/>
        <v>0</v>
      </c>
      <c r="TWG78" s="1209">
        <f t="shared" si="253"/>
        <v>0</v>
      </c>
      <c r="TWH78" s="1209">
        <f t="shared" si="253"/>
        <v>0</v>
      </c>
      <c r="TWI78" s="1209">
        <f t="shared" si="253"/>
        <v>0</v>
      </c>
      <c r="TWJ78" s="1209">
        <f t="shared" si="253"/>
        <v>0</v>
      </c>
      <c r="TWK78" s="1209">
        <f t="shared" si="253"/>
        <v>0</v>
      </c>
      <c r="TWL78" s="1209">
        <f t="shared" si="253"/>
        <v>0</v>
      </c>
      <c r="TWM78" s="1209">
        <f t="shared" si="253"/>
        <v>0</v>
      </c>
      <c r="TWN78" s="1209">
        <f t="shared" si="253"/>
        <v>0</v>
      </c>
      <c r="TWO78" s="1209">
        <f t="shared" si="253"/>
        <v>0</v>
      </c>
      <c r="TWP78" s="1209">
        <f t="shared" si="253"/>
        <v>0</v>
      </c>
      <c r="TWQ78" s="1209">
        <f t="shared" si="253"/>
        <v>0</v>
      </c>
      <c r="TWR78" s="1209">
        <f t="shared" si="253"/>
        <v>0</v>
      </c>
      <c r="TWS78" s="1209">
        <f t="shared" si="253"/>
        <v>0</v>
      </c>
      <c r="TWT78" s="1209">
        <f t="shared" si="253"/>
        <v>0</v>
      </c>
      <c r="TWU78" s="1209">
        <f t="shared" si="253"/>
        <v>0</v>
      </c>
      <c r="TWV78" s="1209">
        <f t="shared" si="253"/>
        <v>0</v>
      </c>
      <c r="TWW78" s="1209">
        <f t="shared" si="253"/>
        <v>0</v>
      </c>
      <c r="TWX78" s="1209">
        <f t="shared" si="253"/>
        <v>0</v>
      </c>
      <c r="TWY78" s="1209">
        <f t="shared" si="253"/>
        <v>0</v>
      </c>
      <c r="TWZ78" s="1209">
        <f t="shared" si="253"/>
        <v>0</v>
      </c>
      <c r="TXA78" s="1209">
        <f t="shared" si="253"/>
        <v>0</v>
      </c>
      <c r="TXB78" s="1209">
        <f t="shared" si="253"/>
        <v>0</v>
      </c>
      <c r="TXC78" s="1209">
        <f t="shared" si="253"/>
        <v>0</v>
      </c>
      <c r="TXD78" s="1209">
        <f t="shared" ref="TXD78:TZO78" si="254">SUM(TXD76:TXD77)</f>
        <v>0</v>
      </c>
      <c r="TXE78" s="1209">
        <f t="shared" si="254"/>
        <v>0</v>
      </c>
      <c r="TXF78" s="1209">
        <f t="shared" si="254"/>
        <v>0</v>
      </c>
      <c r="TXG78" s="1209">
        <f t="shared" si="254"/>
        <v>0</v>
      </c>
      <c r="TXH78" s="1209">
        <f t="shared" si="254"/>
        <v>0</v>
      </c>
      <c r="TXI78" s="1209">
        <f t="shared" si="254"/>
        <v>0</v>
      </c>
      <c r="TXJ78" s="1209">
        <f t="shared" si="254"/>
        <v>0</v>
      </c>
      <c r="TXK78" s="1209">
        <f t="shared" si="254"/>
        <v>0</v>
      </c>
      <c r="TXL78" s="1209">
        <f t="shared" si="254"/>
        <v>0</v>
      </c>
      <c r="TXM78" s="1209">
        <f t="shared" si="254"/>
        <v>0</v>
      </c>
      <c r="TXN78" s="1209">
        <f t="shared" si="254"/>
        <v>0</v>
      </c>
      <c r="TXO78" s="1209">
        <f t="shared" si="254"/>
        <v>0</v>
      </c>
      <c r="TXP78" s="1209">
        <f t="shared" si="254"/>
        <v>0</v>
      </c>
      <c r="TXQ78" s="1209">
        <f t="shared" si="254"/>
        <v>0</v>
      </c>
      <c r="TXR78" s="1209">
        <f t="shared" si="254"/>
        <v>0</v>
      </c>
      <c r="TXS78" s="1209">
        <f t="shared" si="254"/>
        <v>0</v>
      </c>
      <c r="TXT78" s="1209">
        <f t="shared" si="254"/>
        <v>0</v>
      </c>
      <c r="TXU78" s="1209">
        <f t="shared" si="254"/>
        <v>0</v>
      </c>
      <c r="TXV78" s="1209">
        <f t="shared" si="254"/>
        <v>0</v>
      </c>
      <c r="TXW78" s="1209">
        <f t="shared" si="254"/>
        <v>0</v>
      </c>
      <c r="TXX78" s="1209">
        <f t="shared" si="254"/>
        <v>0</v>
      </c>
      <c r="TXY78" s="1209">
        <f t="shared" si="254"/>
        <v>0</v>
      </c>
      <c r="TXZ78" s="1209">
        <f t="shared" si="254"/>
        <v>0</v>
      </c>
      <c r="TYA78" s="1209">
        <f t="shared" si="254"/>
        <v>0</v>
      </c>
      <c r="TYB78" s="1209">
        <f t="shared" si="254"/>
        <v>0</v>
      </c>
      <c r="TYC78" s="1209">
        <f t="shared" si="254"/>
        <v>0</v>
      </c>
      <c r="TYD78" s="1209">
        <f t="shared" si="254"/>
        <v>0</v>
      </c>
      <c r="TYE78" s="1209">
        <f t="shared" si="254"/>
        <v>0</v>
      </c>
      <c r="TYF78" s="1209">
        <f t="shared" si="254"/>
        <v>0</v>
      </c>
      <c r="TYG78" s="1209">
        <f t="shared" si="254"/>
        <v>0</v>
      </c>
      <c r="TYH78" s="1209">
        <f t="shared" si="254"/>
        <v>0</v>
      </c>
      <c r="TYI78" s="1209">
        <f t="shared" si="254"/>
        <v>0</v>
      </c>
      <c r="TYJ78" s="1209">
        <f t="shared" si="254"/>
        <v>0</v>
      </c>
      <c r="TYK78" s="1209">
        <f t="shared" si="254"/>
        <v>0</v>
      </c>
      <c r="TYL78" s="1209">
        <f t="shared" si="254"/>
        <v>0</v>
      </c>
      <c r="TYM78" s="1209">
        <f t="shared" si="254"/>
        <v>0</v>
      </c>
      <c r="TYN78" s="1209">
        <f t="shared" si="254"/>
        <v>0</v>
      </c>
      <c r="TYO78" s="1209">
        <f t="shared" si="254"/>
        <v>0</v>
      </c>
      <c r="TYP78" s="1209">
        <f t="shared" si="254"/>
        <v>0</v>
      </c>
      <c r="TYQ78" s="1209">
        <f t="shared" si="254"/>
        <v>0</v>
      </c>
      <c r="TYR78" s="1209">
        <f t="shared" si="254"/>
        <v>0</v>
      </c>
      <c r="TYS78" s="1209">
        <f t="shared" si="254"/>
        <v>0</v>
      </c>
      <c r="TYT78" s="1209">
        <f t="shared" si="254"/>
        <v>0</v>
      </c>
      <c r="TYU78" s="1209">
        <f t="shared" si="254"/>
        <v>0</v>
      </c>
      <c r="TYV78" s="1209">
        <f t="shared" si="254"/>
        <v>0</v>
      </c>
      <c r="TYW78" s="1209">
        <f t="shared" si="254"/>
        <v>0</v>
      </c>
      <c r="TYX78" s="1209">
        <f t="shared" si="254"/>
        <v>0</v>
      </c>
      <c r="TYY78" s="1209">
        <f t="shared" si="254"/>
        <v>0</v>
      </c>
      <c r="TYZ78" s="1209">
        <f t="shared" si="254"/>
        <v>0</v>
      </c>
      <c r="TZA78" s="1209">
        <f t="shared" si="254"/>
        <v>0</v>
      </c>
      <c r="TZB78" s="1209">
        <f t="shared" si="254"/>
        <v>0</v>
      </c>
      <c r="TZC78" s="1209">
        <f t="shared" si="254"/>
        <v>0</v>
      </c>
      <c r="TZD78" s="1209">
        <f t="shared" si="254"/>
        <v>0</v>
      </c>
      <c r="TZE78" s="1209">
        <f t="shared" si="254"/>
        <v>0</v>
      </c>
      <c r="TZF78" s="1209">
        <f t="shared" si="254"/>
        <v>0</v>
      </c>
      <c r="TZG78" s="1209">
        <f t="shared" si="254"/>
        <v>0</v>
      </c>
      <c r="TZH78" s="1209">
        <f t="shared" si="254"/>
        <v>0</v>
      </c>
      <c r="TZI78" s="1209">
        <f t="shared" si="254"/>
        <v>0</v>
      </c>
      <c r="TZJ78" s="1209">
        <f t="shared" si="254"/>
        <v>0</v>
      </c>
      <c r="TZK78" s="1209">
        <f t="shared" si="254"/>
        <v>0</v>
      </c>
      <c r="TZL78" s="1209">
        <f t="shared" si="254"/>
        <v>0</v>
      </c>
      <c r="TZM78" s="1209">
        <f t="shared" si="254"/>
        <v>0</v>
      </c>
      <c r="TZN78" s="1209">
        <f t="shared" si="254"/>
        <v>0</v>
      </c>
      <c r="TZO78" s="1209">
        <f t="shared" si="254"/>
        <v>0</v>
      </c>
      <c r="TZP78" s="1209">
        <f t="shared" ref="TZP78:UCA78" si="255">SUM(TZP76:TZP77)</f>
        <v>0</v>
      </c>
      <c r="TZQ78" s="1209">
        <f t="shared" si="255"/>
        <v>0</v>
      </c>
      <c r="TZR78" s="1209">
        <f t="shared" si="255"/>
        <v>0</v>
      </c>
      <c r="TZS78" s="1209">
        <f t="shared" si="255"/>
        <v>0</v>
      </c>
      <c r="TZT78" s="1209">
        <f t="shared" si="255"/>
        <v>0</v>
      </c>
      <c r="TZU78" s="1209">
        <f t="shared" si="255"/>
        <v>0</v>
      </c>
      <c r="TZV78" s="1209">
        <f t="shared" si="255"/>
        <v>0</v>
      </c>
      <c r="TZW78" s="1209">
        <f t="shared" si="255"/>
        <v>0</v>
      </c>
      <c r="TZX78" s="1209">
        <f t="shared" si="255"/>
        <v>0</v>
      </c>
      <c r="TZY78" s="1209">
        <f t="shared" si="255"/>
        <v>0</v>
      </c>
      <c r="TZZ78" s="1209">
        <f t="shared" si="255"/>
        <v>0</v>
      </c>
      <c r="UAA78" s="1209">
        <f t="shared" si="255"/>
        <v>0</v>
      </c>
      <c r="UAB78" s="1209">
        <f t="shared" si="255"/>
        <v>0</v>
      </c>
      <c r="UAC78" s="1209">
        <f t="shared" si="255"/>
        <v>0</v>
      </c>
      <c r="UAD78" s="1209">
        <f t="shared" si="255"/>
        <v>0</v>
      </c>
      <c r="UAE78" s="1209">
        <f t="shared" si="255"/>
        <v>0</v>
      </c>
      <c r="UAF78" s="1209">
        <f t="shared" si="255"/>
        <v>0</v>
      </c>
      <c r="UAG78" s="1209">
        <f t="shared" si="255"/>
        <v>0</v>
      </c>
      <c r="UAH78" s="1209">
        <f t="shared" si="255"/>
        <v>0</v>
      </c>
      <c r="UAI78" s="1209">
        <f t="shared" si="255"/>
        <v>0</v>
      </c>
      <c r="UAJ78" s="1209">
        <f t="shared" si="255"/>
        <v>0</v>
      </c>
      <c r="UAK78" s="1209">
        <f t="shared" si="255"/>
        <v>0</v>
      </c>
      <c r="UAL78" s="1209">
        <f t="shared" si="255"/>
        <v>0</v>
      </c>
      <c r="UAM78" s="1209">
        <f t="shared" si="255"/>
        <v>0</v>
      </c>
      <c r="UAN78" s="1209">
        <f t="shared" si="255"/>
        <v>0</v>
      </c>
      <c r="UAO78" s="1209">
        <f t="shared" si="255"/>
        <v>0</v>
      </c>
      <c r="UAP78" s="1209">
        <f t="shared" si="255"/>
        <v>0</v>
      </c>
      <c r="UAQ78" s="1209">
        <f t="shared" si="255"/>
        <v>0</v>
      </c>
      <c r="UAR78" s="1209">
        <f t="shared" si="255"/>
        <v>0</v>
      </c>
      <c r="UAS78" s="1209">
        <f t="shared" si="255"/>
        <v>0</v>
      </c>
      <c r="UAT78" s="1209">
        <f t="shared" si="255"/>
        <v>0</v>
      </c>
      <c r="UAU78" s="1209">
        <f t="shared" si="255"/>
        <v>0</v>
      </c>
      <c r="UAV78" s="1209">
        <f t="shared" si="255"/>
        <v>0</v>
      </c>
      <c r="UAW78" s="1209">
        <f t="shared" si="255"/>
        <v>0</v>
      </c>
      <c r="UAX78" s="1209">
        <f t="shared" si="255"/>
        <v>0</v>
      </c>
      <c r="UAY78" s="1209">
        <f t="shared" si="255"/>
        <v>0</v>
      </c>
      <c r="UAZ78" s="1209">
        <f t="shared" si="255"/>
        <v>0</v>
      </c>
      <c r="UBA78" s="1209">
        <f t="shared" si="255"/>
        <v>0</v>
      </c>
      <c r="UBB78" s="1209">
        <f t="shared" si="255"/>
        <v>0</v>
      </c>
      <c r="UBC78" s="1209">
        <f t="shared" si="255"/>
        <v>0</v>
      </c>
      <c r="UBD78" s="1209">
        <f t="shared" si="255"/>
        <v>0</v>
      </c>
      <c r="UBE78" s="1209">
        <f t="shared" si="255"/>
        <v>0</v>
      </c>
      <c r="UBF78" s="1209">
        <f t="shared" si="255"/>
        <v>0</v>
      </c>
      <c r="UBG78" s="1209">
        <f t="shared" si="255"/>
        <v>0</v>
      </c>
      <c r="UBH78" s="1209">
        <f t="shared" si="255"/>
        <v>0</v>
      </c>
      <c r="UBI78" s="1209">
        <f t="shared" si="255"/>
        <v>0</v>
      </c>
      <c r="UBJ78" s="1209">
        <f t="shared" si="255"/>
        <v>0</v>
      </c>
      <c r="UBK78" s="1209">
        <f t="shared" si="255"/>
        <v>0</v>
      </c>
      <c r="UBL78" s="1209">
        <f t="shared" si="255"/>
        <v>0</v>
      </c>
      <c r="UBM78" s="1209">
        <f t="shared" si="255"/>
        <v>0</v>
      </c>
      <c r="UBN78" s="1209">
        <f t="shared" si="255"/>
        <v>0</v>
      </c>
      <c r="UBO78" s="1209">
        <f t="shared" si="255"/>
        <v>0</v>
      </c>
      <c r="UBP78" s="1209">
        <f t="shared" si="255"/>
        <v>0</v>
      </c>
      <c r="UBQ78" s="1209">
        <f t="shared" si="255"/>
        <v>0</v>
      </c>
      <c r="UBR78" s="1209">
        <f t="shared" si="255"/>
        <v>0</v>
      </c>
      <c r="UBS78" s="1209">
        <f t="shared" si="255"/>
        <v>0</v>
      </c>
      <c r="UBT78" s="1209">
        <f t="shared" si="255"/>
        <v>0</v>
      </c>
      <c r="UBU78" s="1209">
        <f t="shared" si="255"/>
        <v>0</v>
      </c>
      <c r="UBV78" s="1209">
        <f t="shared" si="255"/>
        <v>0</v>
      </c>
      <c r="UBW78" s="1209">
        <f t="shared" si="255"/>
        <v>0</v>
      </c>
      <c r="UBX78" s="1209">
        <f t="shared" si="255"/>
        <v>0</v>
      </c>
      <c r="UBY78" s="1209">
        <f t="shared" si="255"/>
        <v>0</v>
      </c>
      <c r="UBZ78" s="1209">
        <f t="shared" si="255"/>
        <v>0</v>
      </c>
      <c r="UCA78" s="1209">
        <f t="shared" si="255"/>
        <v>0</v>
      </c>
      <c r="UCB78" s="1209">
        <f t="shared" ref="UCB78:UEM78" si="256">SUM(UCB76:UCB77)</f>
        <v>0</v>
      </c>
      <c r="UCC78" s="1209">
        <f t="shared" si="256"/>
        <v>0</v>
      </c>
      <c r="UCD78" s="1209">
        <f t="shared" si="256"/>
        <v>0</v>
      </c>
      <c r="UCE78" s="1209">
        <f t="shared" si="256"/>
        <v>0</v>
      </c>
      <c r="UCF78" s="1209">
        <f t="shared" si="256"/>
        <v>0</v>
      </c>
      <c r="UCG78" s="1209">
        <f t="shared" si="256"/>
        <v>0</v>
      </c>
      <c r="UCH78" s="1209">
        <f t="shared" si="256"/>
        <v>0</v>
      </c>
      <c r="UCI78" s="1209">
        <f t="shared" si="256"/>
        <v>0</v>
      </c>
      <c r="UCJ78" s="1209">
        <f t="shared" si="256"/>
        <v>0</v>
      </c>
      <c r="UCK78" s="1209">
        <f t="shared" si="256"/>
        <v>0</v>
      </c>
      <c r="UCL78" s="1209">
        <f t="shared" si="256"/>
        <v>0</v>
      </c>
      <c r="UCM78" s="1209">
        <f t="shared" si="256"/>
        <v>0</v>
      </c>
      <c r="UCN78" s="1209">
        <f t="shared" si="256"/>
        <v>0</v>
      </c>
      <c r="UCO78" s="1209">
        <f t="shared" si="256"/>
        <v>0</v>
      </c>
      <c r="UCP78" s="1209">
        <f t="shared" si="256"/>
        <v>0</v>
      </c>
      <c r="UCQ78" s="1209">
        <f t="shared" si="256"/>
        <v>0</v>
      </c>
      <c r="UCR78" s="1209">
        <f t="shared" si="256"/>
        <v>0</v>
      </c>
      <c r="UCS78" s="1209">
        <f t="shared" si="256"/>
        <v>0</v>
      </c>
      <c r="UCT78" s="1209">
        <f t="shared" si="256"/>
        <v>0</v>
      </c>
      <c r="UCU78" s="1209">
        <f t="shared" si="256"/>
        <v>0</v>
      </c>
      <c r="UCV78" s="1209">
        <f t="shared" si="256"/>
        <v>0</v>
      </c>
      <c r="UCW78" s="1209">
        <f t="shared" si="256"/>
        <v>0</v>
      </c>
      <c r="UCX78" s="1209">
        <f t="shared" si="256"/>
        <v>0</v>
      </c>
      <c r="UCY78" s="1209">
        <f t="shared" si="256"/>
        <v>0</v>
      </c>
      <c r="UCZ78" s="1209">
        <f t="shared" si="256"/>
        <v>0</v>
      </c>
      <c r="UDA78" s="1209">
        <f t="shared" si="256"/>
        <v>0</v>
      </c>
      <c r="UDB78" s="1209">
        <f t="shared" si="256"/>
        <v>0</v>
      </c>
      <c r="UDC78" s="1209">
        <f t="shared" si="256"/>
        <v>0</v>
      </c>
      <c r="UDD78" s="1209">
        <f t="shared" si="256"/>
        <v>0</v>
      </c>
      <c r="UDE78" s="1209">
        <f t="shared" si="256"/>
        <v>0</v>
      </c>
      <c r="UDF78" s="1209">
        <f t="shared" si="256"/>
        <v>0</v>
      </c>
      <c r="UDG78" s="1209">
        <f t="shared" si="256"/>
        <v>0</v>
      </c>
      <c r="UDH78" s="1209">
        <f t="shared" si="256"/>
        <v>0</v>
      </c>
      <c r="UDI78" s="1209">
        <f t="shared" si="256"/>
        <v>0</v>
      </c>
      <c r="UDJ78" s="1209">
        <f t="shared" si="256"/>
        <v>0</v>
      </c>
      <c r="UDK78" s="1209">
        <f t="shared" si="256"/>
        <v>0</v>
      </c>
      <c r="UDL78" s="1209">
        <f t="shared" si="256"/>
        <v>0</v>
      </c>
      <c r="UDM78" s="1209">
        <f t="shared" si="256"/>
        <v>0</v>
      </c>
      <c r="UDN78" s="1209">
        <f t="shared" si="256"/>
        <v>0</v>
      </c>
      <c r="UDO78" s="1209">
        <f t="shared" si="256"/>
        <v>0</v>
      </c>
      <c r="UDP78" s="1209">
        <f t="shared" si="256"/>
        <v>0</v>
      </c>
      <c r="UDQ78" s="1209">
        <f t="shared" si="256"/>
        <v>0</v>
      </c>
      <c r="UDR78" s="1209">
        <f t="shared" si="256"/>
        <v>0</v>
      </c>
      <c r="UDS78" s="1209">
        <f t="shared" si="256"/>
        <v>0</v>
      </c>
      <c r="UDT78" s="1209">
        <f t="shared" si="256"/>
        <v>0</v>
      </c>
      <c r="UDU78" s="1209">
        <f t="shared" si="256"/>
        <v>0</v>
      </c>
      <c r="UDV78" s="1209">
        <f t="shared" si="256"/>
        <v>0</v>
      </c>
      <c r="UDW78" s="1209">
        <f t="shared" si="256"/>
        <v>0</v>
      </c>
      <c r="UDX78" s="1209">
        <f t="shared" si="256"/>
        <v>0</v>
      </c>
      <c r="UDY78" s="1209">
        <f t="shared" si="256"/>
        <v>0</v>
      </c>
      <c r="UDZ78" s="1209">
        <f t="shared" si="256"/>
        <v>0</v>
      </c>
      <c r="UEA78" s="1209">
        <f t="shared" si="256"/>
        <v>0</v>
      </c>
      <c r="UEB78" s="1209">
        <f t="shared" si="256"/>
        <v>0</v>
      </c>
      <c r="UEC78" s="1209">
        <f t="shared" si="256"/>
        <v>0</v>
      </c>
      <c r="UED78" s="1209">
        <f t="shared" si="256"/>
        <v>0</v>
      </c>
      <c r="UEE78" s="1209">
        <f t="shared" si="256"/>
        <v>0</v>
      </c>
      <c r="UEF78" s="1209">
        <f t="shared" si="256"/>
        <v>0</v>
      </c>
      <c r="UEG78" s="1209">
        <f t="shared" si="256"/>
        <v>0</v>
      </c>
      <c r="UEH78" s="1209">
        <f t="shared" si="256"/>
        <v>0</v>
      </c>
      <c r="UEI78" s="1209">
        <f t="shared" si="256"/>
        <v>0</v>
      </c>
      <c r="UEJ78" s="1209">
        <f t="shared" si="256"/>
        <v>0</v>
      </c>
      <c r="UEK78" s="1209">
        <f t="shared" si="256"/>
        <v>0</v>
      </c>
      <c r="UEL78" s="1209">
        <f t="shared" si="256"/>
        <v>0</v>
      </c>
      <c r="UEM78" s="1209">
        <f t="shared" si="256"/>
        <v>0</v>
      </c>
      <c r="UEN78" s="1209">
        <f t="shared" ref="UEN78:UGY78" si="257">SUM(UEN76:UEN77)</f>
        <v>0</v>
      </c>
      <c r="UEO78" s="1209">
        <f t="shared" si="257"/>
        <v>0</v>
      </c>
      <c r="UEP78" s="1209">
        <f t="shared" si="257"/>
        <v>0</v>
      </c>
      <c r="UEQ78" s="1209">
        <f t="shared" si="257"/>
        <v>0</v>
      </c>
      <c r="UER78" s="1209">
        <f t="shared" si="257"/>
        <v>0</v>
      </c>
      <c r="UES78" s="1209">
        <f t="shared" si="257"/>
        <v>0</v>
      </c>
      <c r="UET78" s="1209">
        <f t="shared" si="257"/>
        <v>0</v>
      </c>
      <c r="UEU78" s="1209">
        <f t="shared" si="257"/>
        <v>0</v>
      </c>
      <c r="UEV78" s="1209">
        <f t="shared" si="257"/>
        <v>0</v>
      </c>
      <c r="UEW78" s="1209">
        <f t="shared" si="257"/>
        <v>0</v>
      </c>
      <c r="UEX78" s="1209">
        <f t="shared" si="257"/>
        <v>0</v>
      </c>
      <c r="UEY78" s="1209">
        <f t="shared" si="257"/>
        <v>0</v>
      </c>
      <c r="UEZ78" s="1209">
        <f t="shared" si="257"/>
        <v>0</v>
      </c>
      <c r="UFA78" s="1209">
        <f t="shared" si="257"/>
        <v>0</v>
      </c>
      <c r="UFB78" s="1209">
        <f t="shared" si="257"/>
        <v>0</v>
      </c>
      <c r="UFC78" s="1209">
        <f t="shared" si="257"/>
        <v>0</v>
      </c>
      <c r="UFD78" s="1209">
        <f t="shared" si="257"/>
        <v>0</v>
      </c>
      <c r="UFE78" s="1209">
        <f t="shared" si="257"/>
        <v>0</v>
      </c>
      <c r="UFF78" s="1209">
        <f t="shared" si="257"/>
        <v>0</v>
      </c>
      <c r="UFG78" s="1209">
        <f t="shared" si="257"/>
        <v>0</v>
      </c>
      <c r="UFH78" s="1209">
        <f t="shared" si="257"/>
        <v>0</v>
      </c>
      <c r="UFI78" s="1209">
        <f t="shared" si="257"/>
        <v>0</v>
      </c>
      <c r="UFJ78" s="1209">
        <f t="shared" si="257"/>
        <v>0</v>
      </c>
      <c r="UFK78" s="1209">
        <f t="shared" si="257"/>
        <v>0</v>
      </c>
      <c r="UFL78" s="1209">
        <f t="shared" si="257"/>
        <v>0</v>
      </c>
      <c r="UFM78" s="1209">
        <f t="shared" si="257"/>
        <v>0</v>
      </c>
      <c r="UFN78" s="1209">
        <f t="shared" si="257"/>
        <v>0</v>
      </c>
      <c r="UFO78" s="1209">
        <f t="shared" si="257"/>
        <v>0</v>
      </c>
      <c r="UFP78" s="1209">
        <f t="shared" si="257"/>
        <v>0</v>
      </c>
      <c r="UFQ78" s="1209">
        <f t="shared" si="257"/>
        <v>0</v>
      </c>
      <c r="UFR78" s="1209">
        <f t="shared" si="257"/>
        <v>0</v>
      </c>
      <c r="UFS78" s="1209">
        <f t="shared" si="257"/>
        <v>0</v>
      </c>
      <c r="UFT78" s="1209">
        <f t="shared" si="257"/>
        <v>0</v>
      </c>
      <c r="UFU78" s="1209">
        <f t="shared" si="257"/>
        <v>0</v>
      </c>
      <c r="UFV78" s="1209">
        <f t="shared" si="257"/>
        <v>0</v>
      </c>
      <c r="UFW78" s="1209">
        <f t="shared" si="257"/>
        <v>0</v>
      </c>
      <c r="UFX78" s="1209">
        <f t="shared" si="257"/>
        <v>0</v>
      </c>
      <c r="UFY78" s="1209">
        <f t="shared" si="257"/>
        <v>0</v>
      </c>
      <c r="UFZ78" s="1209">
        <f t="shared" si="257"/>
        <v>0</v>
      </c>
      <c r="UGA78" s="1209">
        <f t="shared" si="257"/>
        <v>0</v>
      </c>
      <c r="UGB78" s="1209">
        <f t="shared" si="257"/>
        <v>0</v>
      </c>
      <c r="UGC78" s="1209">
        <f t="shared" si="257"/>
        <v>0</v>
      </c>
      <c r="UGD78" s="1209">
        <f t="shared" si="257"/>
        <v>0</v>
      </c>
      <c r="UGE78" s="1209">
        <f t="shared" si="257"/>
        <v>0</v>
      </c>
      <c r="UGF78" s="1209">
        <f t="shared" si="257"/>
        <v>0</v>
      </c>
      <c r="UGG78" s="1209">
        <f t="shared" si="257"/>
        <v>0</v>
      </c>
      <c r="UGH78" s="1209">
        <f t="shared" si="257"/>
        <v>0</v>
      </c>
      <c r="UGI78" s="1209">
        <f t="shared" si="257"/>
        <v>0</v>
      </c>
      <c r="UGJ78" s="1209">
        <f t="shared" si="257"/>
        <v>0</v>
      </c>
      <c r="UGK78" s="1209">
        <f t="shared" si="257"/>
        <v>0</v>
      </c>
      <c r="UGL78" s="1209">
        <f t="shared" si="257"/>
        <v>0</v>
      </c>
      <c r="UGM78" s="1209">
        <f t="shared" si="257"/>
        <v>0</v>
      </c>
      <c r="UGN78" s="1209">
        <f t="shared" si="257"/>
        <v>0</v>
      </c>
      <c r="UGO78" s="1209">
        <f t="shared" si="257"/>
        <v>0</v>
      </c>
      <c r="UGP78" s="1209">
        <f t="shared" si="257"/>
        <v>0</v>
      </c>
      <c r="UGQ78" s="1209">
        <f t="shared" si="257"/>
        <v>0</v>
      </c>
      <c r="UGR78" s="1209">
        <f t="shared" si="257"/>
        <v>0</v>
      </c>
      <c r="UGS78" s="1209">
        <f t="shared" si="257"/>
        <v>0</v>
      </c>
      <c r="UGT78" s="1209">
        <f t="shared" si="257"/>
        <v>0</v>
      </c>
      <c r="UGU78" s="1209">
        <f t="shared" si="257"/>
        <v>0</v>
      </c>
      <c r="UGV78" s="1209">
        <f t="shared" si="257"/>
        <v>0</v>
      </c>
      <c r="UGW78" s="1209">
        <f t="shared" si="257"/>
        <v>0</v>
      </c>
      <c r="UGX78" s="1209">
        <f t="shared" si="257"/>
        <v>0</v>
      </c>
      <c r="UGY78" s="1209">
        <f t="shared" si="257"/>
        <v>0</v>
      </c>
      <c r="UGZ78" s="1209">
        <f t="shared" ref="UGZ78:UJK78" si="258">SUM(UGZ76:UGZ77)</f>
        <v>0</v>
      </c>
      <c r="UHA78" s="1209">
        <f t="shared" si="258"/>
        <v>0</v>
      </c>
      <c r="UHB78" s="1209">
        <f t="shared" si="258"/>
        <v>0</v>
      </c>
      <c r="UHC78" s="1209">
        <f t="shared" si="258"/>
        <v>0</v>
      </c>
      <c r="UHD78" s="1209">
        <f t="shared" si="258"/>
        <v>0</v>
      </c>
      <c r="UHE78" s="1209">
        <f t="shared" si="258"/>
        <v>0</v>
      </c>
      <c r="UHF78" s="1209">
        <f t="shared" si="258"/>
        <v>0</v>
      </c>
      <c r="UHG78" s="1209">
        <f t="shared" si="258"/>
        <v>0</v>
      </c>
      <c r="UHH78" s="1209">
        <f t="shared" si="258"/>
        <v>0</v>
      </c>
      <c r="UHI78" s="1209">
        <f t="shared" si="258"/>
        <v>0</v>
      </c>
      <c r="UHJ78" s="1209">
        <f t="shared" si="258"/>
        <v>0</v>
      </c>
      <c r="UHK78" s="1209">
        <f t="shared" si="258"/>
        <v>0</v>
      </c>
      <c r="UHL78" s="1209">
        <f t="shared" si="258"/>
        <v>0</v>
      </c>
      <c r="UHM78" s="1209">
        <f t="shared" si="258"/>
        <v>0</v>
      </c>
      <c r="UHN78" s="1209">
        <f t="shared" si="258"/>
        <v>0</v>
      </c>
      <c r="UHO78" s="1209">
        <f t="shared" si="258"/>
        <v>0</v>
      </c>
      <c r="UHP78" s="1209">
        <f t="shared" si="258"/>
        <v>0</v>
      </c>
      <c r="UHQ78" s="1209">
        <f t="shared" si="258"/>
        <v>0</v>
      </c>
      <c r="UHR78" s="1209">
        <f t="shared" si="258"/>
        <v>0</v>
      </c>
      <c r="UHS78" s="1209">
        <f t="shared" si="258"/>
        <v>0</v>
      </c>
      <c r="UHT78" s="1209">
        <f t="shared" si="258"/>
        <v>0</v>
      </c>
      <c r="UHU78" s="1209">
        <f t="shared" si="258"/>
        <v>0</v>
      </c>
      <c r="UHV78" s="1209">
        <f t="shared" si="258"/>
        <v>0</v>
      </c>
      <c r="UHW78" s="1209">
        <f t="shared" si="258"/>
        <v>0</v>
      </c>
      <c r="UHX78" s="1209">
        <f t="shared" si="258"/>
        <v>0</v>
      </c>
      <c r="UHY78" s="1209">
        <f t="shared" si="258"/>
        <v>0</v>
      </c>
      <c r="UHZ78" s="1209">
        <f t="shared" si="258"/>
        <v>0</v>
      </c>
      <c r="UIA78" s="1209">
        <f t="shared" si="258"/>
        <v>0</v>
      </c>
      <c r="UIB78" s="1209">
        <f t="shared" si="258"/>
        <v>0</v>
      </c>
      <c r="UIC78" s="1209">
        <f t="shared" si="258"/>
        <v>0</v>
      </c>
      <c r="UID78" s="1209">
        <f t="shared" si="258"/>
        <v>0</v>
      </c>
      <c r="UIE78" s="1209">
        <f t="shared" si="258"/>
        <v>0</v>
      </c>
      <c r="UIF78" s="1209">
        <f t="shared" si="258"/>
        <v>0</v>
      </c>
      <c r="UIG78" s="1209">
        <f t="shared" si="258"/>
        <v>0</v>
      </c>
      <c r="UIH78" s="1209">
        <f t="shared" si="258"/>
        <v>0</v>
      </c>
      <c r="UII78" s="1209">
        <f t="shared" si="258"/>
        <v>0</v>
      </c>
      <c r="UIJ78" s="1209">
        <f t="shared" si="258"/>
        <v>0</v>
      </c>
      <c r="UIK78" s="1209">
        <f t="shared" si="258"/>
        <v>0</v>
      </c>
      <c r="UIL78" s="1209">
        <f t="shared" si="258"/>
        <v>0</v>
      </c>
      <c r="UIM78" s="1209">
        <f t="shared" si="258"/>
        <v>0</v>
      </c>
      <c r="UIN78" s="1209">
        <f t="shared" si="258"/>
        <v>0</v>
      </c>
      <c r="UIO78" s="1209">
        <f t="shared" si="258"/>
        <v>0</v>
      </c>
      <c r="UIP78" s="1209">
        <f t="shared" si="258"/>
        <v>0</v>
      </c>
      <c r="UIQ78" s="1209">
        <f t="shared" si="258"/>
        <v>0</v>
      </c>
      <c r="UIR78" s="1209">
        <f t="shared" si="258"/>
        <v>0</v>
      </c>
      <c r="UIS78" s="1209">
        <f t="shared" si="258"/>
        <v>0</v>
      </c>
      <c r="UIT78" s="1209">
        <f t="shared" si="258"/>
        <v>0</v>
      </c>
      <c r="UIU78" s="1209">
        <f t="shared" si="258"/>
        <v>0</v>
      </c>
      <c r="UIV78" s="1209">
        <f t="shared" si="258"/>
        <v>0</v>
      </c>
      <c r="UIW78" s="1209">
        <f t="shared" si="258"/>
        <v>0</v>
      </c>
      <c r="UIX78" s="1209">
        <f t="shared" si="258"/>
        <v>0</v>
      </c>
      <c r="UIY78" s="1209">
        <f t="shared" si="258"/>
        <v>0</v>
      </c>
      <c r="UIZ78" s="1209">
        <f t="shared" si="258"/>
        <v>0</v>
      </c>
      <c r="UJA78" s="1209">
        <f t="shared" si="258"/>
        <v>0</v>
      </c>
      <c r="UJB78" s="1209">
        <f t="shared" si="258"/>
        <v>0</v>
      </c>
      <c r="UJC78" s="1209">
        <f t="shared" si="258"/>
        <v>0</v>
      </c>
      <c r="UJD78" s="1209">
        <f t="shared" si="258"/>
        <v>0</v>
      </c>
      <c r="UJE78" s="1209">
        <f t="shared" si="258"/>
        <v>0</v>
      </c>
      <c r="UJF78" s="1209">
        <f t="shared" si="258"/>
        <v>0</v>
      </c>
      <c r="UJG78" s="1209">
        <f t="shared" si="258"/>
        <v>0</v>
      </c>
      <c r="UJH78" s="1209">
        <f t="shared" si="258"/>
        <v>0</v>
      </c>
      <c r="UJI78" s="1209">
        <f t="shared" si="258"/>
        <v>0</v>
      </c>
      <c r="UJJ78" s="1209">
        <f t="shared" si="258"/>
        <v>0</v>
      </c>
      <c r="UJK78" s="1209">
        <f t="shared" si="258"/>
        <v>0</v>
      </c>
      <c r="UJL78" s="1209">
        <f t="shared" ref="UJL78:ULW78" si="259">SUM(UJL76:UJL77)</f>
        <v>0</v>
      </c>
      <c r="UJM78" s="1209">
        <f t="shared" si="259"/>
        <v>0</v>
      </c>
      <c r="UJN78" s="1209">
        <f t="shared" si="259"/>
        <v>0</v>
      </c>
      <c r="UJO78" s="1209">
        <f t="shared" si="259"/>
        <v>0</v>
      </c>
      <c r="UJP78" s="1209">
        <f t="shared" si="259"/>
        <v>0</v>
      </c>
      <c r="UJQ78" s="1209">
        <f t="shared" si="259"/>
        <v>0</v>
      </c>
      <c r="UJR78" s="1209">
        <f t="shared" si="259"/>
        <v>0</v>
      </c>
      <c r="UJS78" s="1209">
        <f t="shared" si="259"/>
        <v>0</v>
      </c>
      <c r="UJT78" s="1209">
        <f t="shared" si="259"/>
        <v>0</v>
      </c>
      <c r="UJU78" s="1209">
        <f t="shared" si="259"/>
        <v>0</v>
      </c>
      <c r="UJV78" s="1209">
        <f t="shared" si="259"/>
        <v>0</v>
      </c>
      <c r="UJW78" s="1209">
        <f t="shared" si="259"/>
        <v>0</v>
      </c>
      <c r="UJX78" s="1209">
        <f t="shared" si="259"/>
        <v>0</v>
      </c>
      <c r="UJY78" s="1209">
        <f t="shared" si="259"/>
        <v>0</v>
      </c>
      <c r="UJZ78" s="1209">
        <f t="shared" si="259"/>
        <v>0</v>
      </c>
      <c r="UKA78" s="1209">
        <f t="shared" si="259"/>
        <v>0</v>
      </c>
      <c r="UKB78" s="1209">
        <f t="shared" si="259"/>
        <v>0</v>
      </c>
      <c r="UKC78" s="1209">
        <f t="shared" si="259"/>
        <v>0</v>
      </c>
      <c r="UKD78" s="1209">
        <f t="shared" si="259"/>
        <v>0</v>
      </c>
      <c r="UKE78" s="1209">
        <f t="shared" si="259"/>
        <v>0</v>
      </c>
      <c r="UKF78" s="1209">
        <f t="shared" si="259"/>
        <v>0</v>
      </c>
      <c r="UKG78" s="1209">
        <f t="shared" si="259"/>
        <v>0</v>
      </c>
      <c r="UKH78" s="1209">
        <f t="shared" si="259"/>
        <v>0</v>
      </c>
      <c r="UKI78" s="1209">
        <f t="shared" si="259"/>
        <v>0</v>
      </c>
      <c r="UKJ78" s="1209">
        <f t="shared" si="259"/>
        <v>0</v>
      </c>
      <c r="UKK78" s="1209">
        <f t="shared" si="259"/>
        <v>0</v>
      </c>
      <c r="UKL78" s="1209">
        <f t="shared" si="259"/>
        <v>0</v>
      </c>
      <c r="UKM78" s="1209">
        <f t="shared" si="259"/>
        <v>0</v>
      </c>
      <c r="UKN78" s="1209">
        <f t="shared" si="259"/>
        <v>0</v>
      </c>
      <c r="UKO78" s="1209">
        <f t="shared" si="259"/>
        <v>0</v>
      </c>
      <c r="UKP78" s="1209">
        <f t="shared" si="259"/>
        <v>0</v>
      </c>
      <c r="UKQ78" s="1209">
        <f t="shared" si="259"/>
        <v>0</v>
      </c>
      <c r="UKR78" s="1209">
        <f t="shared" si="259"/>
        <v>0</v>
      </c>
      <c r="UKS78" s="1209">
        <f t="shared" si="259"/>
        <v>0</v>
      </c>
      <c r="UKT78" s="1209">
        <f t="shared" si="259"/>
        <v>0</v>
      </c>
      <c r="UKU78" s="1209">
        <f t="shared" si="259"/>
        <v>0</v>
      </c>
      <c r="UKV78" s="1209">
        <f t="shared" si="259"/>
        <v>0</v>
      </c>
      <c r="UKW78" s="1209">
        <f t="shared" si="259"/>
        <v>0</v>
      </c>
      <c r="UKX78" s="1209">
        <f t="shared" si="259"/>
        <v>0</v>
      </c>
      <c r="UKY78" s="1209">
        <f t="shared" si="259"/>
        <v>0</v>
      </c>
      <c r="UKZ78" s="1209">
        <f t="shared" si="259"/>
        <v>0</v>
      </c>
      <c r="ULA78" s="1209">
        <f t="shared" si="259"/>
        <v>0</v>
      </c>
      <c r="ULB78" s="1209">
        <f t="shared" si="259"/>
        <v>0</v>
      </c>
      <c r="ULC78" s="1209">
        <f t="shared" si="259"/>
        <v>0</v>
      </c>
      <c r="ULD78" s="1209">
        <f t="shared" si="259"/>
        <v>0</v>
      </c>
      <c r="ULE78" s="1209">
        <f t="shared" si="259"/>
        <v>0</v>
      </c>
      <c r="ULF78" s="1209">
        <f t="shared" si="259"/>
        <v>0</v>
      </c>
      <c r="ULG78" s="1209">
        <f t="shared" si="259"/>
        <v>0</v>
      </c>
      <c r="ULH78" s="1209">
        <f t="shared" si="259"/>
        <v>0</v>
      </c>
      <c r="ULI78" s="1209">
        <f t="shared" si="259"/>
        <v>0</v>
      </c>
      <c r="ULJ78" s="1209">
        <f t="shared" si="259"/>
        <v>0</v>
      </c>
      <c r="ULK78" s="1209">
        <f t="shared" si="259"/>
        <v>0</v>
      </c>
      <c r="ULL78" s="1209">
        <f t="shared" si="259"/>
        <v>0</v>
      </c>
      <c r="ULM78" s="1209">
        <f t="shared" si="259"/>
        <v>0</v>
      </c>
      <c r="ULN78" s="1209">
        <f t="shared" si="259"/>
        <v>0</v>
      </c>
      <c r="ULO78" s="1209">
        <f t="shared" si="259"/>
        <v>0</v>
      </c>
      <c r="ULP78" s="1209">
        <f t="shared" si="259"/>
        <v>0</v>
      </c>
      <c r="ULQ78" s="1209">
        <f t="shared" si="259"/>
        <v>0</v>
      </c>
      <c r="ULR78" s="1209">
        <f t="shared" si="259"/>
        <v>0</v>
      </c>
      <c r="ULS78" s="1209">
        <f t="shared" si="259"/>
        <v>0</v>
      </c>
      <c r="ULT78" s="1209">
        <f t="shared" si="259"/>
        <v>0</v>
      </c>
      <c r="ULU78" s="1209">
        <f t="shared" si="259"/>
        <v>0</v>
      </c>
      <c r="ULV78" s="1209">
        <f t="shared" si="259"/>
        <v>0</v>
      </c>
      <c r="ULW78" s="1209">
        <f t="shared" si="259"/>
        <v>0</v>
      </c>
      <c r="ULX78" s="1209">
        <f t="shared" ref="ULX78:UOI78" si="260">SUM(ULX76:ULX77)</f>
        <v>0</v>
      </c>
      <c r="ULY78" s="1209">
        <f t="shared" si="260"/>
        <v>0</v>
      </c>
      <c r="ULZ78" s="1209">
        <f t="shared" si="260"/>
        <v>0</v>
      </c>
      <c r="UMA78" s="1209">
        <f t="shared" si="260"/>
        <v>0</v>
      </c>
      <c r="UMB78" s="1209">
        <f t="shared" si="260"/>
        <v>0</v>
      </c>
      <c r="UMC78" s="1209">
        <f t="shared" si="260"/>
        <v>0</v>
      </c>
      <c r="UMD78" s="1209">
        <f t="shared" si="260"/>
        <v>0</v>
      </c>
      <c r="UME78" s="1209">
        <f t="shared" si="260"/>
        <v>0</v>
      </c>
      <c r="UMF78" s="1209">
        <f t="shared" si="260"/>
        <v>0</v>
      </c>
      <c r="UMG78" s="1209">
        <f t="shared" si="260"/>
        <v>0</v>
      </c>
      <c r="UMH78" s="1209">
        <f t="shared" si="260"/>
        <v>0</v>
      </c>
      <c r="UMI78" s="1209">
        <f t="shared" si="260"/>
        <v>0</v>
      </c>
      <c r="UMJ78" s="1209">
        <f t="shared" si="260"/>
        <v>0</v>
      </c>
      <c r="UMK78" s="1209">
        <f t="shared" si="260"/>
        <v>0</v>
      </c>
      <c r="UML78" s="1209">
        <f t="shared" si="260"/>
        <v>0</v>
      </c>
      <c r="UMM78" s="1209">
        <f t="shared" si="260"/>
        <v>0</v>
      </c>
      <c r="UMN78" s="1209">
        <f t="shared" si="260"/>
        <v>0</v>
      </c>
      <c r="UMO78" s="1209">
        <f t="shared" si="260"/>
        <v>0</v>
      </c>
      <c r="UMP78" s="1209">
        <f t="shared" si="260"/>
        <v>0</v>
      </c>
      <c r="UMQ78" s="1209">
        <f t="shared" si="260"/>
        <v>0</v>
      </c>
      <c r="UMR78" s="1209">
        <f t="shared" si="260"/>
        <v>0</v>
      </c>
      <c r="UMS78" s="1209">
        <f t="shared" si="260"/>
        <v>0</v>
      </c>
      <c r="UMT78" s="1209">
        <f t="shared" si="260"/>
        <v>0</v>
      </c>
      <c r="UMU78" s="1209">
        <f t="shared" si="260"/>
        <v>0</v>
      </c>
      <c r="UMV78" s="1209">
        <f t="shared" si="260"/>
        <v>0</v>
      </c>
      <c r="UMW78" s="1209">
        <f t="shared" si="260"/>
        <v>0</v>
      </c>
      <c r="UMX78" s="1209">
        <f t="shared" si="260"/>
        <v>0</v>
      </c>
      <c r="UMY78" s="1209">
        <f t="shared" si="260"/>
        <v>0</v>
      </c>
      <c r="UMZ78" s="1209">
        <f t="shared" si="260"/>
        <v>0</v>
      </c>
      <c r="UNA78" s="1209">
        <f t="shared" si="260"/>
        <v>0</v>
      </c>
      <c r="UNB78" s="1209">
        <f t="shared" si="260"/>
        <v>0</v>
      </c>
      <c r="UNC78" s="1209">
        <f t="shared" si="260"/>
        <v>0</v>
      </c>
      <c r="UND78" s="1209">
        <f t="shared" si="260"/>
        <v>0</v>
      </c>
      <c r="UNE78" s="1209">
        <f t="shared" si="260"/>
        <v>0</v>
      </c>
      <c r="UNF78" s="1209">
        <f t="shared" si="260"/>
        <v>0</v>
      </c>
      <c r="UNG78" s="1209">
        <f t="shared" si="260"/>
        <v>0</v>
      </c>
      <c r="UNH78" s="1209">
        <f t="shared" si="260"/>
        <v>0</v>
      </c>
      <c r="UNI78" s="1209">
        <f t="shared" si="260"/>
        <v>0</v>
      </c>
      <c r="UNJ78" s="1209">
        <f t="shared" si="260"/>
        <v>0</v>
      </c>
      <c r="UNK78" s="1209">
        <f t="shared" si="260"/>
        <v>0</v>
      </c>
      <c r="UNL78" s="1209">
        <f t="shared" si="260"/>
        <v>0</v>
      </c>
      <c r="UNM78" s="1209">
        <f t="shared" si="260"/>
        <v>0</v>
      </c>
      <c r="UNN78" s="1209">
        <f t="shared" si="260"/>
        <v>0</v>
      </c>
      <c r="UNO78" s="1209">
        <f t="shared" si="260"/>
        <v>0</v>
      </c>
      <c r="UNP78" s="1209">
        <f t="shared" si="260"/>
        <v>0</v>
      </c>
      <c r="UNQ78" s="1209">
        <f t="shared" si="260"/>
        <v>0</v>
      </c>
      <c r="UNR78" s="1209">
        <f t="shared" si="260"/>
        <v>0</v>
      </c>
      <c r="UNS78" s="1209">
        <f t="shared" si="260"/>
        <v>0</v>
      </c>
      <c r="UNT78" s="1209">
        <f t="shared" si="260"/>
        <v>0</v>
      </c>
      <c r="UNU78" s="1209">
        <f t="shared" si="260"/>
        <v>0</v>
      </c>
      <c r="UNV78" s="1209">
        <f t="shared" si="260"/>
        <v>0</v>
      </c>
      <c r="UNW78" s="1209">
        <f t="shared" si="260"/>
        <v>0</v>
      </c>
      <c r="UNX78" s="1209">
        <f t="shared" si="260"/>
        <v>0</v>
      </c>
      <c r="UNY78" s="1209">
        <f t="shared" si="260"/>
        <v>0</v>
      </c>
      <c r="UNZ78" s="1209">
        <f t="shared" si="260"/>
        <v>0</v>
      </c>
      <c r="UOA78" s="1209">
        <f t="shared" si="260"/>
        <v>0</v>
      </c>
      <c r="UOB78" s="1209">
        <f t="shared" si="260"/>
        <v>0</v>
      </c>
      <c r="UOC78" s="1209">
        <f t="shared" si="260"/>
        <v>0</v>
      </c>
      <c r="UOD78" s="1209">
        <f t="shared" si="260"/>
        <v>0</v>
      </c>
      <c r="UOE78" s="1209">
        <f t="shared" si="260"/>
        <v>0</v>
      </c>
      <c r="UOF78" s="1209">
        <f t="shared" si="260"/>
        <v>0</v>
      </c>
      <c r="UOG78" s="1209">
        <f t="shared" si="260"/>
        <v>0</v>
      </c>
      <c r="UOH78" s="1209">
        <f t="shared" si="260"/>
        <v>0</v>
      </c>
      <c r="UOI78" s="1209">
        <f t="shared" si="260"/>
        <v>0</v>
      </c>
      <c r="UOJ78" s="1209">
        <f t="shared" ref="UOJ78:UQU78" si="261">SUM(UOJ76:UOJ77)</f>
        <v>0</v>
      </c>
      <c r="UOK78" s="1209">
        <f t="shared" si="261"/>
        <v>0</v>
      </c>
      <c r="UOL78" s="1209">
        <f t="shared" si="261"/>
        <v>0</v>
      </c>
      <c r="UOM78" s="1209">
        <f t="shared" si="261"/>
        <v>0</v>
      </c>
      <c r="UON78" s="1209">
        <f t="shared" si="261"/>
        <v>0</v>
      </c>
      <c r="UOO78" s="1209">
        <f t="shared" si="261"/>
        <v>0</v>
      </c>
      <c r="UOP78" s="1209">
        <f t="shared" si="261"/>
        <v>0</v>
      </c>
      <c r="UOQ78" s="1209">
        <f t="shared" si="261"/>
        <v>0</v>
      </c>
      <c r="UOR78" s="1209">
        <f t="shared" si="261"/>
        <v>0</v>
      </c>
      <c r="UOS78" s="1209">
        <f t="shared" si="261"/>
        <v>0</v>
      </c>
      <c r="UOT78" s="1209">
        <f t="shared" si="261"/>
        <v>0</v>
      </c>
      <c r="UOU78" s="1209">
        <f t="shared" si="261"/>
        <v>0</v>
      </c>
      <c r="UOV78" s="1209">
        <f t="shared" si="261"/>
        <v>0</v>
      </c>
      <c r="UOW78" s="1209">
        <f t="shared" si="261"/>
        <v>0</v>
      </c>
      <c r="UOX78" s="1209">
        <f t="shared" si="261"/>
        <v>0</v>
      </c>
      <c r="UOY78" s="1209">
        <f t="shared" si="261"/>
        <v>0</v>
      </c>
      <c r="UOZ78" s="1209">
        <f t="shared" si="261"/>
        <v>0</v>
      </c>
      <c r="UPA78" s="1209">
        <f t="shared" si="261"/>
        <v>0</v>
      </c>
      <c r="UPB78" s="1209">
        <f t="shared" si="261"/>
        <v>0</v>
      </c>
      <c r="UPC78" s="1209">
        <f t="shared" si="261"/>
        <v>0</v>
      </c>
      <c r="UPD78" s="1209">
        <f t="shared" si="261"/>
        <v>0</v>
      </c>
      <c r="UPE78" s="1209">
        <f t="shared" si="261"/>
        <v>0</v>
      </c>
      <c r="UPF78" s="1209">
        <f t="shared" si="261"/>
        <v>0</v>
      </c>
      <c r="UPG78" s="1209">
        <f t="shared" si="261"/>
        <v>0</v>
      </c>
      <c r="UPH78" s="1209">
        <f t="shared" si="261"/>
        <v>0</v>
      </c>
      <c r="UPI78" s="1209">
        <f t="shared" si="261"/>
        <v>0</v>
      </c>
      <c r="UPJ78" s="1209">
        <f t="shared" si="261"/>
        <v>0</v>
      </c>
      <c r="UPK78" s="1209">
        <f t="shared" si="261"/>
        <v>0</v>
      </c>
      <c r="UPL78" s="1209">
        <f t="shared" si="261"/>
        <v>0</v>
      </c>
      <c r="UPM78" s="1209">
        <f t="shared" si="261"/>
        <v>0</v>
      </c>
      <c r="UPN78" s="1209">
        <f t="shared" si="261"/>
        <v>0</v>
      </c>
      <c r="UPO78" s="1209">
        <f t="shared" si="261"/>
        <v>0</v>
      </c>
      <c r="UPP78" s="1209">
        <f t="shared" si="261"/>
        <v>0</v>
      </c>
      <c r="UPQ78" s="1209">
        <f t="shared" si="261"/>
        <v>0</v>
      </c>
      <c r="UPR78" s="1209">
        <f t="shared" si="261"/>
        <v>0</v>
      </c>
      <c r="UPS78" s="1209">
        <f t="shared" si="261"/>
        <v>0</v>
      </c>
      <c r="UPT78" s="1209">
        <f t="shared" si="261"/>
        <v>0</v>
      </c>
      <c r="UPU78" s="1209">
        <f t="shared" si="261"/>
        <v>0</v>
      </c>
      <c r="UPV78" s="1209">
        <f t="shared" si="261"/>
        <v>0</v>
      </c>
      <c r="UPW78" s="1209">
        <f t="shared" si="261"/>
        <v>0</v>
      </c>
      <c r="UPX78" s="1209">
        <f t="shared" si="261"/>
        <v>0</v>
      </c>
      <c r="UPY78" s="1209">
        <f t="shared" si="261"/>
        <v>0</v>
      </c>
      <c r="UPZ78" s="1209">
        <f t="shared" si="261"/>
        <v>0</v>
      </c>
      <c r="UQA78" s="1209">
        <f t="shared" si="261"/>
        <v>0</v>
      </c>
      <c r="UQB78" s="1209">
        <f t="shared" si="261"/>
        <v>0</v>
      </c>
      <c r="UQC78" s="1209">
        <f t="shared" si="261"/>
        <v>0</v>
      </c>
      <c r="UQD78" s="1209">
        <f t="shared" si="261"/>
        <v>0</v>
      </c>
      <c r="UQE78" s="1209">
        <f t="shared" si="261"/>
        <v>0</v>
      </c>
      <c r="UQF78" s="1209">
        <f t="shared" si="261"/>
        <v>0</v>
      </c>
      <c r="UQG78" s="1209">
        <f t="shared" si="261"/>
        <v>0</v>
      </c>
      <c r="UQH78" s="1209">
        <f t="shared" si="261"/>
        <v>0</v>
      </c>
      <c r="UQI78" s="1209">
        <f t="shared" si="261"/>
        <v>0</v>
      </c>
      <c r="UQJ78" s="1209">
        <f t="shared" si="261"/>
        <v>0</v>
      </c>
      <c r="UQK78" s="1209">
        <f t="shared" si="261"/>
        <v>0</v>
      </c>
      <c r="UQL78" s="1209">
        <f t="shared" si="261"/>
        <v>0</v>
      </c>
      <c r="UQM78" s="1209">
        <f t="shared" si="261"/>
        <v>0</v>
      </c>
      <c r="UQN78" s="1209">
        <f t="shared" si="261"/>
        <v>0</v>
      </c>
      <c r="UQO78" s="1209">
        <f t="shared" si="261"/>
        <v>0</v>
      </c>
      <c r="UQP78" s="1209">
        <f t="shared" si="261"/>
        <v>0</v>
      </c>
      <c r="UQQ78" s="1209">
        <f t="shared" si="261"/>
        <v>0</v>
      </c>
      <c r="UQR78" s="1209">
        <f t="shared" si="261"/>
        <v>0</v>
      </c>
      <c r="UQS78" s="1209">
        <f t="shared" si="261"/>
        <v>0</v>
      </c>
      <c r="UQT78" s="1209">
        <f t="shared" si="261"/>
        <v>0</v>
      </c>
      <c r="UQU78" s="1209">
        <f t="shared" si="261"/>
        <v>0</v>
      </c>
      <c r="UQV78" s="1209">
        <f t="shared" ref="UQV78:UTG78" si="262">SUM(UQV76:UQV77)</f>
        <v>0</v>
      </c>
      <c r="UQW78" s="1209">
        <f t="shared" si="262"/>
        <v>0</v>
      </c>
      <c r="UQX78" s="1209">
        <f t="shared" si="262"/>
        <v>0</v>
      </c>
      <c r="UQY78" s="1209">
        <f t="shared" si="262"/>
        <v>0</v>
      </c>
      <c r="UQZ78" s="1209">
        <f t="shared" si="262"/>
        <v>0</v>
      </c>
      <c r="URA78" s="1209">
        <f t="shared" si="262"/>
        <v>0</v>
      </c>
      <c r="URB78" s="1209">
        <f t="shared" si="262"/>
        <v>0</v>
      </c>
      <c r="URC78" s="1209">
        <f t="shared" si="262"/>
        <v>0</v>
      </c>
      <c r="URD78" s="1209">
        <f t="shared" si="262"/>
        <v>0</v>
      </c>
      <c r="URE78" s="1209">
        <f t="shared" si="262"/>
        <v>0</v>
      </c>
      <c r="URF78" s="1209">
        <f t="shared" si="262"/>
        <v>0</v>
      </c>
      <c r="URG78" s="1209">
        <f t="shared" si="262"/>
        <v>0</v>
      </c>
      <c r="URH78" s="1209">
        <f t="shared" si="262"/>
        <v>0</v>
      </c>
      <c r="URI78" s="1209">
        <f t="shared" si="262"/>
        <v>0</v>
      </c>
      <c r="URJ78" s="1209">
        <f t="shared" si="262"/>
        <v>0</v>
      </c>
      <c r="URK78" s="1209">
        <f t="shared" si="262"/>
        <v>0</v>
      </c>
      <c r="URL78" s="1209">
        <f t="shared" si="262"/>
        <v>0</v>
      </c>
      <c r="URM78" s="1209">
        <f t="shared" si="262"/>
        <v>0</v>
      </c>
      <c r="URN78" s="1209">
        <f t="shared" si="262"/>
        <v>0</v>
      </c>
      <c r="URO78" s="1209">
        <f t="shared" si="262"/>
        <v>0</v>
      </c>
      <c r="URP78" s="1209">
        <f t="shared" si="262"/>
        <v>0</v>
      </c>
      <c r="URQ78" s="1209">
        <f t="shared" si="262"/>
        <v>0</v>
      </c>
      <c r="URR78" s="1209">
        <f t="shared" si="262"/>
        <v>0</v>
      </c>
      <c r="URS78" s="1209">
        <f t="shared" si="262"/>
        <v>0</v>
      </c>
      <c r="URT78" s="1209">
        <f t="shared" si="262"/>
        <v>0</v>
      </c>
      <c r="URU78" s="1209">
        <f t="shared" si="262"/>
        <v>0</v>
      </c>
      <c r="URV78" s="1209">
        <f t="shared" si="262"/>
        <v>0</v>
      </c>
      <c r="URW78" s="1209">
        <f t="shared" si="262"/>
        <v>0</v>
      </c>
      <c r="URX78" s="1209">
        <f t="shared" si="262"/>
        <v>0</v>
      </c>
      <c r="URY78" s="1209">
        <f t="shared" si="262"/>
        <v>0</v>
      </c>
      <c r="URZ78" s="1209">
        <f t="shared" si="262"/>
        <v>0</v>
      </c>
      <c r="USA78" s="1209">
        <f t="shared" si="262"/>
        <v>0</v>
      </c>
      <c r="USB78" s="1209">
        <f t="shared" si="262"/>
        <v>0</v>
      </c>
      <c r="USC78" s="1209">
        <f t="shared" si="262"/>
        <v>0</v>
      </c>
      <c r="USD78" s="1209">
        <f t="shared" si="262"/>
        <v>0</v>
      </c>
      <c r="USE78" s="1209">
        <f t="shared" si="262"/>
        <v>0</v>
      </c>
      <c r="USF78" s="1209">
        <f t="shared" si="262"/>
        <v>0</v>
      </c>
      <c r="USG78" s="1209">
        <f t="shared" si="262"/>
        <v>0</v>
      </c>
      <c r="USH78" s="1209">
        <f t="shared" si="262"/>
        <v>0</v>
      </c>
      <c r="USI78" s="1209">
        <f t="shared" si="262"/>
        <v>0</v>
      </c>
      <c r="USJ78" s="1209">
        <f t="shared" si="262"/>
        <v>0</v>
      </c>
      <c r="USK78" s="1209">
        <f t="shared" si="262"/>
        <v>0</v>
      </c>
      <c r="USL78" s="1209">
        <f t="shared" si="262"/>
        <v>0</v>
      </c>
      <c r="USM78" s="1209">
        <f t="shared" si="262"/>
        <v>0</v>
      </c>
      <c r="USN78" s="1209">
        <f t="shared" si="262"/>
        <v>0</v>
      </c>
      <c r="USO78" s="1209">
        <f t="shared" si="262"/>
        <v>0</v>
      </c>
      <c r="USP78" s="1209">
        <f t="shared" si="262"/>
        <v>0</v>
      </c>
      <c r="USQ78" s="1209">
        <f t="shared" si="262"/>
        <v>0</v>
      </c>
      <c r="USR78" s="1209">
        <f t="shared" si="262"/>
        <v>0</v>
      </c>
      <c r="USS78" s="1209">
        <f t="shared" si="262"/>
        <v>0</v>
      </c>
      <c r="UST78" s="1209">
        <f t="shared" si="262"/>
        <v>0</v>
      </c>
      <c r="USU78" s="1209">
        <f t="shared" si="262"/>
        <v>0</v>
      </c>
      <c r="USV78" s="1209">
        <f t="shared" si="262"/>
        <v>0</v>
      </c>
      <c r="USW78" s="1209">
        <f t="shared" si="262"/>
        <v>0</v>
      </c>
      <c r="USX78" s="1209">
        <f t="shared" si="262"/>
        <v>0</v>
      </c>
      <c r="USY78" s="1209">
        <f t="shared" si="262"/>
        <v>0</v>
      </c>
      <c r="USZ78" s="1209">
        <f t="shared" si="262"/>
        <v>0</v>
      </c>
      <c r="UTA78" s="1209">
        <f t="shared" si="262"/>
        <v>0</v>
      </c>
      <c r="UTB78" s="1209">
        <f t="shared" si="262"/>
        <v>0</v>
      </c>
      <c r="UTC78" s="1209">
        <f t="shared" si="262"/>
        <v>0</v>
      </c>
      <c r="UTD78" s="1209">
        <f t="shared" si="262"/>
        <v>0</v>
      </c>
      <c r="UTE78" s="1209">
        <f t="shared" si="262"/>
        <v>0</v>
      </c>
      <c r="UTF78" s="1209">
        <f t="shared" si="262"/>
        <v>0</v>
      </c>
      <c r="UTG78" s="1209">
        <f t="shared" si="262"/>
        <v>0</v>
      </c>
      <c r="UTH78" s="1209">
        <f t="shared" ref="UTH78:UVS78" si="263">SUM(UTH76:UTH77)</f>
        <v>0</v>
      </c>
      <c r="UTI78" s="1209">
        <f t="shared" si="263"/>
        <v>0</v>
      </c>
      <c r="UTJ78" s="1209">
        <f t="shared" si="263"/>
        <v>0</v>
      </c>
      <c r="UTK78" s="1209">
        <f t="shared" si="263"/>
        <v>0</v>
      </c>
      <c r="UTL78" s="1209">
        <f t="shared" si="263"/>
        <v>0</v>
      </c>
      <c r="UTM78" s="1209">
        <f t="shared" si="263"/>
        <v>0</v>
      </c>
      <c r="UTN78" s="1209">
        <f t="shared" si="263"/>
        <v>0</v>
      </c>
      <c r="UTO78" s="1209">
        <f t="shared" si="263"/>
        <v>0</v>
      </c>
      <c r="UTP78" s="1209">
        <f t="shared" si="263"/>
        <v>0</v>
      </c>
      <c r="UTQ78" s="1209">
        <f t="shared" si="263"/>
        <v>0</v>
      </c>
      <c r="UTR78" s="1209">
        <f t="shared" si="263"/>
        <v>0</v>
      </c>
      <c r="UTS78" s="1209">
        <f t="shared" si="263"/>
        <v>0</v>
      </c>
      <c r="UTT78" s="1209">
        <f t="shared" si="263"/>
        <v>0</v>
      </c>
      <c r="UTU78" s="1209">
        <f t="shared" si="263"/>
        <v>0</v>
      </c>
      <c r="UTV78" s="1209">
        <f t="shared" si="263"/>
        <v>0</v>
      </c>
      <c r="UTW78" s="1209">
        <f t="shared" si="263"/>
        <v>0</v>
      </c>
      <c r="UTX78" s="1209">
        <f t="shared" si="263"/>
        <v>0</v>
      </c>
      <c r="UTY78" s="1209">
        <f t="shared" si="263"/>
        <v>0</v>
      </c>
      <c r="UTZ78" s="1209">
        <f t="shared" si="263"/>
        <v>0</v>
      </c>
      <c r="UUA78" s="1209">
        <f t="shared" si="263"/>
        <v>0</v>
      </c>
      <c r="UUB78" s="1209">
        <f t="shared" si="263"/>
        <v>0</v>
      </c>
      <c r="UUC78" s="1209">
        <f t="shared" si="263"/>
        <v>0</v>
      </c>
      <c r="UUD78" s="1209">
        <f t="shared" si="263"/>
        <v>0</v>
      </c>
      <c r="UUE78" s="1209">
        <f t="shared" si="263"/>
        <v>0</v>
      </c>
      <c r="UUF78" s="1209">
        <f t="shared" si="263"/>
        <v>0</v>
      </c>
      <c r="UUG78" s="1209">
        <f t="shared" si="263"/>
        <v>0</v>
      </c>
      <c r="UUH78" s="1209">
        <f t="shared" si="263"/>
        <v>0</v>
      </c>
      <c r="UUI78" s="1209">
        <f t="shared" si="263"/>
        <v>0</v>
      </c>
      <c r="UUJ78" s="1209">
        <f t="shared" si="263"/>
        <v>0</v>
      </c>
      <c r="UUK78" s="1209">
        <f t="shared" si="263"/>
        <v>0</v>
      </c>
      <c r="UUL78" s="1209">
        <f t="shared" si="263"/>
        <v>0</v>
      </c>
      <c r="UUM78" s="1209">
        <f t="shared" si="263"/>
        <v>0</v>
      </c>
      <c r="UUN78" s="1209">
        <f t="shared" si="263"/>
        <v>0</v>
      </c>
      <c r="UUO78" s="1209">
        <f t="shared" si="263"/>
        <v>0</v>
      </c>
      <c r="UUP78" s="1209">
        <f t="shared" si="263"/>
        <v>0</v>
      </c>
      <c r="UUQ78" s="1209">
        <f t="shared" si="263"/>
        <v>0</v>
      </c>
      <c r="UUR78" s="1209">
        <f t="shared" si="263"/>
        <v>0</v>
      </c>
      <c r="UUS78" s="1209">
        <f t="shared" si="263"/>
        <v>0</v>
      </c>
      <c r="UUT78" s="1209">
        <f t="shared" si="263"/>
        <v>0</v>
      </c>
      <c r="UUU78" s="1209">
        <f t="shared" si="263"/>
        <v>0</v>
      </c>
      <c r="UUV78" s="1209">
        <f t="shared" si="263"/>
        <v>0</v>
      </c>
      <c r="UUW78" s="1209">
        <f t="shared" si="263"/>
        <v>0</v>
      </c>
      <c r="UUX78" s="1209">
        <f t="shared" si="263"/>
        <v>0</v>
      </c>
      <c r="UUY78" s="1209">
        <f t="shared" si="263"/>
        <v>0</v>
      </c>
      <c r="UUZ78" s="1209">
        <f t="shared" si="263"/>
        <v>0</v>
      </c>
      <c r="UVA78" s="1209">
        <f t="shared" si="263"/>
        <v>0</v>
      </c>
      <c r="UVB78" s="1209">
        <f t="shared" si="263"/>
        <v>0</v>
      </c>
      <c r="UVC78" s="1209">
        <f t="shared" si="263"/>
        <v>0</v>
      </c>
      <c r="UVD78" s="1209">
        <f t="shared" si="263"/>
        <v>0</v>
      </c>
      <c r="UVE78" s="1209">
        <f t="shared" si="263"/>
        <v>0</v>
      </c>
      <c r="UVF78" s="1209">
        <f t="shared" si="263"/>
        <v>0</v>
      </c>
      <c r="UVG78" s="1209">
        <f t="shared" si="263"/>
        <v>0</v>
      </c>
      <c r="UVH78" s="1209">
        <f t="shared" si="263"/>
        <v>0</v>
      </c>
      <c r="UVI78" s="1209">
        <f t="shared" si="263"/>
        <v>0</v>
      </c>
      <c r="UVJ78" s="1209">
        <f t="shared" si="263"/>
        <v>0</v>
      </c>
      <c r="UVK78" s="1209">
        <f t="shared" si="263"/>
        <v>0</v>
      </c>
      <c r="UVL78" s="1209">
        <f t="shared" si="263"/>
        <v>0</v>
      </c>
      <c r="UVM78" s="1209">
        <f t="shared" si="263"/>
        <v>0</v>
      </c>
      <c r="UVN78" s="1209">
        <f t="shared" si="263"/>
        <v>0</v>
      </c>
      <c r="UVO78" s="1209">
        <f t="shared" si="263"/>
        <v>0</v>
      </c>
      <c r="UVP78" s="1209">
        <f t="shared" si="263"/>
        <v>0</v>
      </c>
      <c r="UVQ78" s="1209">
        <f t="shared" si="263"/>
        <v>0</v>
      </c>
      <c r="UVR78" s="1209">
        <f t="shared" si="263"/>
        <v>0</v>
      </c>
      <c r="UVS78" s="1209">
        <f t="shared" si="263"/>
        <v>0</v>
      </c>
      <c r="UVT78" s="1209">
        <f t="shared" ref="UVT78:UYE78" si="264">SUM(UVT76:UVT77)</f>
        <v>0</v>
      </c>
      <c r="UVU78" s="1209">
        <f t="shared" si="264"/>
        <v>0</v>
      </c>
      <c r="UVV78" s="1209">
        <f t="shared" si="264"/>
        <v>0</v>
      </c>
      <c r="UVW78" s="1209">
        <f t="shared" si="264"/>
        <v>0</v>
      </c>
      <c r="UVX78" s="1209">
        <f t="shared" si="264"/>
        <v>0</v>
      </c>
      <c r="UVY78" s="1209">
        <f t="shared" si="264"/>
        <v>0</v>
      </c>
      <c r="UVZ78" s="1209">
        <f t="shared" si="264"/>
        <v>0</v>
      </c>
      <c r="UWA78" s="1209">
        <f t="shared" si="264"/>
        <v>0</v>
      </c>
      <c r="UWB78" s="1209">
        <f t="shared" si="264"/>
        <v>0</v>
      </c>
      <c r="UWC78" s="1209">
        <f t="shared" si="264"/>
        <v>0</v>
      </c>
      <c r="UWD78" s="1209">
        <f t="shared" si="264"/>
        <v>0</v>
      </c>
      <c r="UWE78" s="1209">
        <f t="shared" si="264"/>
        <v>0</v>
      </c>
      <c r="UWF78" s="1209">
        <f t="shared" si="264"/>
        <v>0</v>
      </c>
      <c r="UWG78" s="1209">
        <f t="shared" si="264"/>
        <v>0</v>
      </c>
      <c r="UWH78" s="1209">
        <f t="shared" si="264"/>
        <v>0</v>
      </c>
      <c r="UWI78" s="1209">
        <f t="shared" si="264"/>
        <v>0</v>
      </c>
      <c r="UWJ78" s="1209">
        <f t="shared" si="264"/>
        <v>0</v>
      </c>
      <c r="UWK78" s="1209">
        <f t="shared" si="264"/>
        <v>0</v>
      </c>
      <c r="UWL78" s="1209">
        <f t="shared" si="264"/>
        <v>0</v>
      </c>
      <c r="UWM78" s="1209">
        <f t="shared" si="264"/>
        <v>0</v>
      </c>
      <c r="UWN78" s="1209">
        <f t="shared" si="264"/>
        <v>0</v>
      </c>
      <c r="UWO78" s="1209">
        <f t="shared" si="264"/>
        <v>0</v>
      </c>
      <c r="UWP78" s="1209">
        <f t="shared" si="264"/>
        <v>0</v>
      </c>
      <c r="UWQ78" s="1209">
        <f t="shared" si="264"/>
        <v>0</v>
      </c>
      <c r="UWR78" s="1209">
        <f t="shared" si="264"/>
        <v>0</v>
      </c>
      <c r="UWS78" s="1209">
        <f t="shared" si="264"/>
        <v>0</v>
      </c>
      <c r="UWT78" s="1209">
        <f t="shared" si="264"/>
        <v>0</v>
      </c>
      <c r="UWU78" s="1209">
        <f t="shared" si="264"/>
        <v>0</v>
      </c>
      <c r="UWV78" s="1209">
        <f t="shared" si="264"/>
        <v>0</v>
      </c>
      <c r="UWW78" s="1209">
        <f t="shared" si="264"/>
        <v>0</v>
      </c>
      <c r="UWX78" s="1209">
        <f t="shared" si="264"/>
        <v>0</v>
      </c>
      <c r="UWY78" s="1209">
        <f t="shared" si="264"/>
        <v>0</v>
      </c>
      <c r="UWZ78" s="1209">
        <f t="shared" si="264"/>
        <v>0</v>
      </c>
      <c r="UXA78" s="1209">
        <f t="shared" si="264"/>
        <v>0</v>
      </c>
      <c r="UXB78" s="1209">
        <f t="shared" si="264"/>
        <v>0</v>
      </c>
      <c r="UXC78" s="1209">
        <f t="shared" si="264"/>
        <v>0</v>
      </c>
      <c r="UXD78" s="1209">
        <f t="shared" si="264"/>
        <v>0</v>
      </c>
      <c r="UXE78" s="1209">
        <f t="shared" si="264"/>
        <v>0</v>
      </c>
      <c r="UXF78" s="1209">
        <f t="shared" si="264"/>
        <v>0</v>
      </c>
      <c r="UXG78" s="1209">
        <f t="shared" si="264"/>
        <v>0</v>
      </c>
      <c r="UXH78" s="1209">
        <f t="shared" si="264"/>
        <v>0</v>
      </c>
      <c r="UXI78" s="1209">
        <f t="shared" si="264"/>
        <v>0</v>
      </c>
      <c r="UXJ78" s="1209">
        <f t="shared" si="264"/>
        <v>0</v>
      </c>
      <c r="UXK78" s="1209">
        <f t="shared" si="264"/>
        <v>0</v>
      </c>
      <c r="UXL78" s="1209">
        <f t="shared" si="264"/>
        <v>0</v>
      </c>
      <c r="UXM78" s="1209">
        <f t="shared" si="264"/>
        <v>0</v>
      </c>
      <c r="UXN78" s="1209">
        <f t="shared" si="264"/>
        <v>0</v>
      </c>
      <c r="UXO78" s="1209">
        <f t="shared" si="264"/>
        <v>0</v>
      </c>
      <c r="UXP78" s="1209">
        <f t="shared" si="264"/>
        <v>0</v>
      </c>
      <c r="UXQ78" s="1209">
        <f t="shared" si="264"/>
        <v>0</v>
      </c>
      <c r="UXR78" s="1209">
        <f t="shared" si="264"/>
        <v>0</v>
      </c>
      <c r="UXS78" s="1209">
        <f t="shared" si="264"/>
        <v>0</v>
      </c>
      <c r="UXT78" s="1209">
        <f t="shared" si="264"/>
        <v>0</v>
      </c>
      <c r="UXU78" s="1209">
        <f t="shared" si="264"/>
        <v>0</v>
      </c>
      <c r="UXV78" s="1209">
        <f t="shared" si="264"/>
        <v>0</v>
      </c>
      <c r="UXW78" s="1209">
        <f t="shared" si="264"/>
        <v>0</v>
      </c>
      <c r="UXX78" s="1209">
        <f t="shared" si="264"/>
        <v>0</v>
      </c>
      <c r="UXY78" s="1209">
        <f t="shared" si="264"/>
        <v>0</v>
      </c>
      <c r="UXZ78" s="1209">
        <f t="shared" si="264"/>
        <v>0</v>
      </c>
      <c r="UYA78" s="1209">
        <f t="shared" si="264"/>
        <v>0</v>
      </c>
      <c r="UYB78" s="1209">
        <f t="shared" si="264"/>
        <v>0</v>
      </c>
      <c r="UYC78" s="1209">
        <f t="shared" si="264"/>
        <v>0</v>
      </c>
      <c r="UYD78" s="1209">
        <f t="shared" si="264"/>
        <v>0</v>
      </c>
      <c r="UYE78" s="1209">
        <f t="shared" si="264"/>
        <v>0</v>
      </c>
      <c r="UYF78" s="1209">
        <f t="shared" ref="UYF78:VAQ78" si="265">SUM(UYF76:UYF77)</f>
        <v>0</v>
      </c>
      <c r="UYG78" s="1209">
        <f t="shared" si="265"/>
        <v>0</v>
      </c>
      <c r="UYH78" s="1209">
        <f t="shared" si="265"/>
        <v>0</v>
      </c>
      <c r="UYI78" s="1209">
        <f t="shared" si="265"/>
        <v>0</v>
      </c>
      <c r="UYJ78" s="1209">
        <f t="shared" si="265"/>
        <v>0</v>
      </c>
      <c r="UYK78" s="1209">
        <f t="shared" si="265"/>
        <v>0</v>
      </c>
      <c r="UYL78" s="1209">
        <f t="shared" si="265"/>
        <v>0</v>
      </c>
      <c r="UYM78" s="1209">
        <f t="shared" si="265"/>
        <v>0</v>
      </c>
      <c r="UYN78" s="1209">
        <f t="shared" si="265"/>
        <v>0</v>
      </c>
      <c r="UYO78" s="1209">
        <f t="shared" si="265"/>
        <v>0</v>
      </c>
      <c r="UYP78" s="1209">
        <f t="shared" si="265"/>
        <v>0</v>
      </c>
      <c r="UYQ78" s="1209">
        <f t="shared" si="265"/>
        <v>0</v>
      </c>
      <c r="UYR78" s="1209">
        <f t="shared" si="265"/>
        <v>0</v>
      </c>
      <c r="UYS78" s="1209">
        <f t="shared" si="265"/>
        <v>0</v>
      </c>
      <c r="UYT78" s="1209">
        <f t="shared" si="265"/>
        <v>0</v>
      </c>
      <c r="UYU78" s="1209">
        <f t="shared" si="265"/>
        <v>0</v>
      </c>
      <c r="UYV78" s="1209">
        <f t="shared" si="265"/>
        <v>0</v>
      </c>
      <c r="UYW78" s="1209">
        <f t="shared" si="265"/>
        <v>0</v>
      </c>
      <c r="UYX78" s="1209">
        <f t="shared" si="265"/>
        <v>0</v>
      </c>
      <c r="UYY78" s="1209">
        <f t="shared" si="265"/>
        <v>0</v>
      </c>
      <c r="UYZ78" s="1209">
        <f t="shared" si="265"/>
        <v>0</v>
      </c>
      <c r="UZA78" s="1209">
        <f t="shared" si="265"/>
        <v>0</v>
      </c>
      <c r="UZB78" s="1209">
        <f t="shared" si="265"/>
        <v>0</v>
      </c>
      <c r="UZC78" s="1209">
        <f t="shared" si="265"/>
        <v>0</v>
      </c>
      <c r="UZD78" s="1209">
        <f t="shared" si="265"/>
        <v>0</v>
      </c>
      <c r="UZE78" s="1209">
        <f t="shared" si="265"/>
        <v>0</v>
      </c>
      <c r="UZF78" s="1209">
        <f t="shared" si="265"/>
        <v>0</v>
      </c>
      <c r="UZG78" s="1209">
        <f t="shared" si="265"/>
        <v>0</v>
      </c>
      <c r="UZH78" s="1209">
        <f t="shared" si="265"/>
        <v>0</v>
      </c>
      <c r="UZI78" s="1209">
        <f t="shared" si="265"/>
        <v>0</v>
      </c>
      <c r="UZJ78" s="1209">
        <f t="shared" si="265"/>
        <v>0</v>
      </c>
      <c r="UZK78" s="1209">
        <f t="shared" si="265"/>
        <v>0</v>
      </c>
      <c r="UZL78" s="1209">
        <f t="shared" si="265"/>
        <v>0</v>
      </c>
      <c r="UZM78" s="1209">
        <f t="shared" si="265"/>
        <v>0</v>
      </c>
      <c r="UZN78" s="1209">
        <f t="shared" si="265"/>
        <v>0</v>
      </c>
      <c r="UZO78" s="1209">
        <f t="shared" si="265"/>
        <v>0</v>
      </c>
      <c r="UZP78" s="1209">
        <f t="shared" si="265"/>
        <v>0</v>
      </c>
      <c r="UZQ78" s="1209">
        <f t="shared" si="265"/>
        <v>0</v>
      </c>
      <c r="UZR78" s="1209">
        <f t="shared" si="265"/>
        <v>0</v>
      </c>
      <c r="UZS78" s="1209">
        <f t="shared" si="265"/>
        <v>0</v>
      </c>
      <c r="UZT78" s="1209">
        <f t="shared" si="265"/>
        <v>0</v>
      </c>
      <c r="UZU78" s="1209">
        <f t="shared" si="265"/>
        <v>0</v>
      </c>
      <c r="UZV78" s="1209">
        <f t="shared" si="265"/>
        <v>0</v>
      </c>
      <c r="UZW78" s="1209">
        <f t="shared" si="265"/>
        <v>0</v>
      </c>
      <c r="UZX78" s="1209">
        <f t="shared" si="265"/>
        <v>0</v>
      </c>
      <c r="UZY78" s="1209">
        <f t="shared" si="265"/>
        <v>0</v>
      </c>
      <c r="UZZ78" s="1209">
        <f t="shared" si="265"/>
        <v>0</v>
      </c>
      <c r="VAA78" s="1209">
        <f t="shared" si="265"/>
        <v>0</v>
      </c>
      <c r="VAB78" s="1209">
        <f t="shared" si="265"/>
        <v>0</v>
      </c>
      <c r="VAC78" s="1209">
        <f t="shared" si="265"/>
        <v>0</v>
      </c>
      <c r="VAD78" s="1209">
        <f t="shared" si="265"/>
        <v>0</v>
      </c>
      <c r="VAE78" s="1209">
        <f t="shared" si="265"/>
        <v>0</v>
      </c>
      <c r="VAF78" s="1209">
        <f t="shared" si="265"/>
        <v>0</v>
      </c>
      <c r="VAG78" s="1209">
        <f t="shared" si="265"/>
        <v>0</v>
      </c>
      <c r="VAH78" s="1209">
        <f t="shared" si="265"/>
        <v>0</v>
      </c>
      <c r="VAI78" s="1209">
        <f t="shared" si="265"/>
        <v>0</v>
      </c>
      <c r="VAJ78" s="1209">
        <f t="shared" si="265"/>
        <v>0</v>
      </c>
      <c r="VAK78" s="1209">
        <f t="shared" si="265"/>
        <v>0</v>
      </c>
      <c r="VAL78" s="1209">
        <f t="shared" si="265"/>
        <v>0</v>
      </c>
      <c r="VAM78" s="1209">
        <f t="shared" si="265"/>
        <v>0</v>
      </c>
      <c r="VAN78" s="1209">
        <f t="shared" si="265"/>
        <v>0</v>
      </c>
      <c r="VAO78" s="1209">
        <f t="shared" si="265"/>
        <v>0</v>
      </c>
      <c r="VAP78" s="1209">
        <f t="shared" si="265"/>
        <v>0</v>
      </c>
      <c r="VAQ78" s="1209">
        <f t="shared" si="265"/>
        <v>0</v>
      </c>
      <c r="VAR78" s="1209">
        <f t="shared" ref="VAR78:VDC78" si="266">SUM(VAR76:VAR77)</f>
        <v>0</v>
      </c>
      <c r="VAS78" s="1209">
        <f t="shared" si="266"/>
        <v>0</v>
      </c>
      <c r="VAT78" s="1209">
        <f t="shared" si="266"/>
        <v>0</v>
      </c>
      <c r="VAU78" s="1209">
        <f t="shared" si="266"/>
        <v>0</v>
      </c>
      <c r="VAV78" s="1209">
        <f t="shared" si="266"/>
        <v>0</v>
      </c>
      <c r="VAW78" s="1209">
        <f t="shared" si="266"/>
        <v>0</v>
      </c>
      <c r="VAX78" s="1209">
        <f t="shared" si="266"/>
        <v>0</v>
      </c>
      <c r="VAY78" s="1209">
        <f t="shared" si="266"/>
        <v>0</v>
      </c>
      <c r="VAZ78" s="1209">
        <f t="shared" si="266"/>
        <v>0</v>
      </c>
      <c r="VBA78" s="1209">
        <f t="shared" si="266"/>
        <v>0</v>
      </c>
      <c r="VBB78" s="1209">
        <f t="shared" si="266"/>
        <v>0</v>
      </c>
      <c r="VBC78" s="1209">
        <f t="shared" si="266"/>
        <v>0</v>
      </c>
      <c r="VBD78" s="1209">
        <f t="shared" si="266"/>
        <v>0</v>
      </c>
      <c r="VBE78" s="1209">
        <f t="shared" si="266"/>
        <v>0</v>
      </c>
      <c r="VBF78" s="1209">
        <f t="shared" si="266"/>
        <v>0</v>
      </c>
      <c r="VBG78" s="1209">
        <f t="shared" si="266"/>
        <v>0</v>
      </c>
      <c r="VBH78" s="1209">
        <f t="shared" si="266"/>
        <v>0</v>
      </c>
      <c r="VBI78" s="1209">
        <f t="shared" si="266"/>
        <v>0</v>
      </c>
      <c r="VBJ78" s="1209">
        <f t="shared" si="266"/>
        <v>0</v>
      </c>
      <c r="VBK78" s="1209">
        <f t="shared" si="266"/>
        <v>0</v>
      </c>
      <c r="VBL78" s="1209">
        <f t="shared" si="266"/>
        <v>0</v>
      </c>
      <c r="VBM78" s="1209">
        <f t="shared" si="266"/>
        <v>0</v>
      </c>
      <c r="VBN78" s="1209">
        <f t="shared" si="266"/>
        <v>0</v>
      </c>
      <c r="VBO78" s="1209">
        <f t="shared" si="266"/>
        <v>0</v>
      </c>
      <c r="VBP78" s="1209">
        <f t="shared" si="266"/>
        <v>0</v>
      </c>
      <c r="VBQ78" s="1209">
        <f t="shared" si="266"/>
        <v>0</v>
      </c>
      <c r="VBR78" s="1209">
        <f t="shared" si="266"/>
        <v>0</v>
      </c>
      <c r="VBS78" s="1209">
        <f t="shared" si="266"/>
        <v>0</v>
      </c>
      <c r="VBT78" s="1209">
        <f t="shared" si="266"/>
        <v>0</v>
      </c>
      <c r="VBU78" s="1209">
        <f t="shared" si="266"/>
        <v>0</v>
      </c>
      <c r="VBV78" s="1209">
        <f t="shared" si="266"/>
        <v>0</v>
      </c>
      <c r="VBW78" s="1209">
        <f t="shared" si="266"/>
        <v>0</v>
      </c>
      <c r="VBX78" s="1209">
        <f t="shared" si="266"/>
        <v>0</v>
      </c>
      <c r="VBY78" s="1209">
        <f t="shared" si="266"/>
        <v>0</v>
      </c>
      <c r="VBZ78" s="1209">
        <f t="shared" si="266"/>
        <v>0</v>
      </c>
      <c r="VCA78" s="1209">
        <f t="shared" si="266"/>
        <v>0</v>
      </c>
      <c r="VCB78" s="1209">
        <f t="shared" si="266"/>
        <v>0</v>
      </c>
      <c r="VCC78" s="1209">
        <f t="shared" si="266"/>
        <v>0</v>
      </c>
      <c r="VCD78" s="1209">
        <f t="shared" si="266"/>
        <v>0</v>
      </c>
      <c r="VCE78" s="1209">
        <f t="shared" si="266"/>
        <v>0</v>
      </c>
      <c r="VCF78" s="1209">
        <f t="shared" si="266"/>
        <v>0</v>
      </c>
      <c r="VCG78" s="1209">
        <f t="shared" si="266"/>
        <v>0</v>
      </c>
      <c r="VCH78" s="1209">
        <f t="shared" si="266"/>
        <v>0</v>
      </c>
      <c r="VCI78" s="1209">
        <f t="shared" si="266"/>
        <v>0</v>
      </c>
      <c r="VCJ78" s="1209">
        <f t="shared" si="266"/>
        <v>0</v>
      </c>
      <c r="VCK78" s="1209">
        <f t="shared" si="266"/>
        <v>0</v>
      </c>
      <c r="VCL78" s="1209">
        <f t="shared" si="266"/>
        <v>0</v>
      </c>
      <c r="VCM78" s="1209">
        <f t="shared" si="266"/>
        <v>0</v>
      </c>
      <c r="VCN78" s="1209">
        <f t="shared" si="266"/>
        <v>0</v>
      </c>
      <c r="VCO78" s="1209">
        <f t="shared" si="266"/>
        <v>0</v>
      </c>
      <c r="VCP78" s="1209">
        <f t="shared" si="266"/>
        <v>0</v>
      </c>
      <c r="VCQ78" s="1209">
        <f t="shared" si="266"/>
        <v>0</v>
      </c>
      <c r="VCR78" s="1209">
        <f t="shared" si="266"/>
        <v>0</v>
      </c>
      <c r="VCS78" s="1209">
        <f t="shared" si="266"/>
        <v>0</v>
      </c>
      <c r="VCT78" s="1209">
        <f t="shared" si="266"/>
        <v>0</v>
      </c>
      <c r="VCU78" s="1209">
        <f t="shared" si="266"/>
        <v>0</v>
      </c>
      <c r="VCV78" s="1209">
        <f t="shared" si="266"/>
        <v>0</v>
      </c>
      <c r="VCW78" s="1209">
        <f t="shared" si="266"/>
        <v>0</v>
      </c>
      <c r="VCX78" s="1209">
        <f t="shared" si="266"/>
        <v>0</v>
      </c>
      <c r="VCY78" s="1209">
        <f t="shared" si="266"/>
        <v>0</v>
      </c>
      <c r="VCZ78" s="1209">
        <f t="shared" si="266"/>
        <v>0</v>
      </c>
      <c r="VDA78" s="1209">
        <f t="shared" si="266"/>
        <v>0</v>
      </c>
      <c r="VDB78" s="1209">
        <f t="shared" si="266"/>
        <v>0</v>
      </c>
      <c r="VDC78" s="1209">
        <f t="shared" si="266"/>
        <v>0</v>
      </c>
      <c r="VDD78" s="1209">
        <f t="shared" ref="VDD78:VFO78" si="267">SUM(VDD76:VDD77)</f>
        <v>0</v>
      </c>
      <c r="VDE78" s="1209">
        <f t="shared" si="267"/>
        <v>0</v>
      </c>
      <c r="VDF78" s="1209">
        <f t="shared" si="267"/>
        <v>0</v>
      </c>
      <c r="VDG78" s="1209">
        <f t="shared" si="267"/>
        <v>0</v>
      </c>
      <c r="VDH78" s="1209">
        <f t="shared" si="267"/>
        <v>0</v>
      </c>
      <c r="VDI78" s="1209">
        <f t="shared" si="267"/>
        <v>0</v>
      </c>
      <c r="VDJ78" s="1209">
        <f t="shared" si="267"/>
        <v>0</v>
      </c>
      <c r="VDK78" s="1209">
        <f t="shared" si="267"/>
        <v>0</v>
      </c>
      <c r="VDL78" s="1209">
        <f t="shared" si="267"/>
        <v>0</v>
      </c>
      <c r="VDM78" s="1209">
        <f t="shared" si="267"/>
        <v>0</v>
      </c>
      <c r="VDN78" s="1209">
        <f t="shared" si="267"/>
        <v>0</v>
      </c>
      <c r="VDO78" s="1209">
        <f t="shared" si="267"/>
        <v>0</v>
      </c>
      <c r="VDP78" s="1209">
        <f t="shared" si="267"/>
        <v>0</v>
      </c>
      <c r="VDQ78" s="1209">
        <f t="shared" si="267"/>
        <v>0</v>
      </c>
      <c r="VDR78" s="1209">
        <f t="shared" si="267"/>
        <v>0</v>
      </c>
      <c r="VDS78" s="1209">
        <f t="shared" si="267"/>
        <v>0</v>
      </c>
      <c r="VDT78" s="1209">
        <f t="shared" si="267"/>
        <v>0</v>
      </c>
      <c r="VDU78" s="1209">
        <f t="shared" si="267"/>
        <v>0</v>
      </c>
      <c r="VDV78" s="1209">
        <f t="shared" si="267"/>
        <v>0</v>
      </c>
      <c r="VDW78" s="1209">
        <f t="shared" si="267"/>
        <v>0</v>
      </c>
      <c r="VDX78" s="1209">
        <f t="shared" si="267"/>
        <v>0</v>
      </c>
      <c r="VDY78" s="1209">
        <f t="shared" si="267"/>
        <v>0</v>
      </c>
      <c r="VDZ78" s="1209">
        <f t="shared" si="267"/>
        <v>0</v>
      </c>
      <c r="VEA78" s="1209">
        <f t="shared" si="267"/>
        <v>0</v>
      </c>
      <c r="VEB78" s="1209">
        <f t="shared" si="267"/>
        <v>0</v>
      </c>
      <c r="VEC78" s="1209">
        <f t="shared" si="267"/>
        <v>0</v>
      </c>
      <c r="VED78" s="1209">
        <f t="shared" si="267"/>
        <v>0</v>
      </c>
      <c r="VEE78" s="1209">
        <f t="shared" si="267"/>
        <v>0</v>
      </c>
      <c r="VEF78" s="1209">
        <f t="shared" si="267"/>
        <v>0</v>
      </c>
      <c r="VEG78" s="1209">
        <f t="shared" si="267"/>
        <v>0</v>
      </c>
      <c r="VEH78" s="1209">
        <f t="shared" si="267"/>
        <v>0</v>
      </c>
      <c r="VEI78" s="1209">
        <f t="shared" si="267"/>
        <v>0</v>
      </c>
      <c r="VEJ78" s="1209">
        <f t="shared" si="267"/>
        <v>0</v>
      </c>
      <c r="VEK78" s="1209">
        <f t="shared" si="267"/>
        <v>0</v>
      </c>
      <c r="VEL78" s="1209">
        <f t="shared" si="267"/>
        <v>0</v>
      </c>
      <c r="VEM78" s="1209">
        <f t="shared" si="267"/>
        <v>0</v>
      </c>
      <c r="VEN78" s="1209">
        <f t="shared" si="267"/>
        <v>0</v>
      </c>
      <c r="VEO78" s="1209">
        <f t="shared" si="267"/>
        <v>0</v>
      </c>
      <c r="VEP78" s="1209">
        <f t="shared" si="267"/>
        <v>0</v>
      </c>
      <c r="VEQ78" s="1209">
        <f t="shared" si="267"/>
        <v>0</v>
      </c>
      <c r="VER78" s="1209">
        <f t="shared" si="267"/>
        <v>0</v>
      </c>
      <c r="VES78" s="1209">
        <f t="shared" si="267"/>
        <v>0</v>
      </c>
      <c r="VET78" s="1209">
        <f t="shared" si="267"/>
        <v>0</v>
      </c>
      <c r="VEU78" s="1209">
        <f t="shared" si="267"/>
        <v>0</v>
      </c>
      <c r="VEV78" s="1209">
        <f t="shared" si="267"/>
        <v>0</v>
      </c>
      <c r="VEW78" s="1209">
        <f t="shared" si="267"/>
        <v>0</v>
      </c>
      <c r="VEX78" s="1209">
        <f t="shared" si="267"/>
        <v>0</v>
      </c>
      <c r="VEY78" s="1209">
        <f t="shared" si="267"/>
        <v>0</v>
      </c>
      <c r="VEZ78" s="1209">
        <f t="shared" si="267"/>
        <v>0</v>
      </c>
      <c r="VFA78" s="1209">
        <f t="shared" si="267"/>
        <v>0</v>
      </c>
      <c r="VFB78" s="1209">
        <f t="shared" si="267"/>
        <v>0</v>
      </c>
      <c r="VFC78" s="1209">
        <f t="shared" si="267"/>
        <v>0</v>
      </c>
      <c r="VFD78" s="1209">
        <f t="shared" si="267"/>
        <v>0</v>
      </c>
      <c r="VFE78" s="1209">
        <f t="shared" si="267"/>
        <v>0</v>
      </c>
      <c r="VFF78" s="1209">
        <f t="shared" si="267"/>
        <v>0</v>
      </c>
      <c r="VFG78" s="1209">
        <f t="shared" si="267"/>
        <v>0</v>
      </c>
      <c r="VFH78" s="1209">
        <f t="shared" si="267"/>
        <v>0</v>
      </c>
      <c r="VFI78" s="1209">
        <f t="shared" si="267"/>
        <v>0</v>
      </c>
      <c r="VFJ78" s="1209">
        <f t="shared" si="267"/>
        <v>0</v>
      </c>
      <c r="VFK78" s="1209">
        <f t="shared" si="267"/>
        <v>0</v>
      </c>
      <c r="VFL78" s="1209">
        <f t="shared" si="267"/>
        <v>0</v>
      </c>
      <c r="VFM78" s="1209">
        <f t="shared" si="267"/>
        <v>0</v>
      </c>
      <c r="VFN78" s="1209">
        <f t="shared" si="267"/>
        <v>0</v>
      </c>
      <c r="VFO78" s="1209">
        <f t="shared" si="267"/>
        <v>0</v>
      </c>
      <c r="VFP78" s="1209">
        <f t="shared" ref="VFP78:VIA78" si="268">SUM(VFP76:VFP77)</f>
        <v>0</v>
      </c>
      <c r="VFQ78" s="1209">
        <f t="shared" si="268"/>
        <v>0</v>
      </c>
      <c r="VFR78" s="1209">
        <f t="shared" si="268"/>
        <v>0</v>
      </c>
      <c r="VFS78" s="1209">
        <f t="shared" si="268"/>
        <v>0</v>
      </c>
      <c r="VFT78" s="1209">
        <f t="shared" si="268"/>
        <v>0</v>
      </c>
      <c r="VFU78" s="1209">
        <f t="shared" si="268"/>
        <v>0</v>
      </c>
      <c r="VFV78" s="1209">
        <f t="shared" si="268"/>
        <v>0</v>
      </c>
      <c r="VFW78" s="1209">
        <f t="shared" si="268"/>
        <v>0</v>
      </c>
      <c r="VFX78" s="1209">
        <f t="shared" si="268"/>
        <v>0</v>
      </c>
      <c r="VFY78" s="1209">
        <f t="shared" si="268"/>
        <v>0</v>
      </c>
      <c r="VFZ78" s="1209">
        <f t="shared" si="268"/>
        <v>0</v>
      </c>
      <c r="VGA78" s="1209">
        <f t="shared" si="268"/>
        <v>0</v>
      </c>
      <c r="VGB78" s="1209">
        <f t="shared" si="268"/>
        <v>0</v>
      </c>
      <c r="VGC78" s="1209">
        <f t="shared" si="268"/>
        <v>0</v>
      </c>
      <c r="VGD78" s="1209">
        <f t="shared" si="268"/>
        <v>0</v>
      </c>
      <c r="VGE78" s="1209">
        <f t="shared" si="268"/>
        <v>0</v>
      </c>
      <c r="VGF78" s="1209">
        <f t="shared" si="268"/>
        <v>0</v>
      </c>
      <c r="VGG78" s="1209">
        <f t="shared" si="268"/>
        <v>0</v>
      </c>
      <c r="VGH78" s="1209">
        <f t="shared" si="268"/>
        <v>0</v>
      </c>
      <c r="VGI78" s="1209">
        <f t="shared" si="268"/>
        <v>0</v>
      </c>
      <c r="VGJ78" s="1209">
        <f t="shared" si="268"/>
        <v>0</v>
      </c>
      <c r="VGK78" s="1209">
        <f t="shared" si="268"/>
        <v>0</v>
      </c>
      <c r="VGL78" s="1209">
        <f t="shared" si="268"/>
        <v>0</v>
      </c>
      <c r="VGM78" s="1209">
        <f t="shared" si="268"/>
        <v>0</v>
      </c>
      <c r="VGN78" s="1209">
        <f t="shared" si="268"/>
        <v>0</v>
      </c>
      <c r="VGO78" s="1209">
        <f t="shared" si="268"/>
        <v>0</v>
      </c>
      <c r="VGP78" s="1209">
        <f t="shared" si="268"/>
        <v>0</v>
      </c>
      <c r="VGQ78" s="1209">
        <f t="shared" si="268"/>
        <v>0</v>
      </c>
      <c r="VGR78" s="1209">
        <f t="shared" si="268"/>
        <v>0</v>
      </c>
      <c r="VGS78" s="1209">
        <f t="shared" si="268"/>
        <v>0</v>
      </c>
      <c r="VGT78" s="1209">
        <f t="shared" si="268"/>
        <v>0</v>
      </c>
      <c r="VGU78" s="1209">
        <f t="shared" si="268"/>
        <v>0</v>
      </c>
      <c r="VGV78" s="1209">
        <f t="shared" si="268"/>
        <v>0</v>
      </c>
      <c r="VGW78" s="1209">
        <f t="shared" si="268"/>
        <v>0</v>
      </c>
      <c r="VGX78" s="1209">
        <f t="shared" si="268"/>
        <v>0</v>
      </c>
      <c r="VGY78" s="1209">
        <f t="shared" si="268"/>
        <v>0</v>
      </c>
      <c r="VGZ78" s="1209">
        <f t="shared" si="268"/>
        <v>0</v>
      </c>
      <c r="VHA78" s="1209">
        <f t="shared" si="268"/>
        <v>0</v>
      </c>
      <c r="VHB78" s="1209">
        <f t="shared" si="268"/>
        <v>0</v>
      </c>
      <c r="VHC78" s="1209">
        <f t="shared" si="268"/>
        <v>0</v>
      </c>
      <c r="VHD78" s="1209">
        <f t="shared" si="268"/>
        <v>0</v>
      </c>
      <c r="VHE78" s="1209">
        <f t="shared" si="268"/>
        <v>0</v>
      </c>
      <c r="VHF78" s="1209">
        <f t="shared" si="268"/>
        <v>0</v>
      </c>
      <c r="VHG78" s="1209">
        <f t="shared" si="268"/>
        <v>0</v>
      </c>
      <c r="VHH78" s="1209">
        <f t="shared" si="268"/>
        <v>0</v>
      </c>
      <c r="VHI78" s="1209">
        <f t="shared" si="268"/>
        <v>0</v>
      </c>
      <c r="VHJ78" s="1209">
        <f t="shared" si="268"/>
        <v>0</v>
      </c>
      <c r="VHK78" s="1209">
        <f t="shared" si="268"/>
        <v>0</v>
      </c>
      <c r="VHL78" s="1209">
        <f t="shared" si="268"/>
        <v>0</v>
      </c>
      <c r="VHM78" s="1209">
        <f t="shared" si="268"/>
        <v>0</v>
      </c>
      <c r="VHN78" s="1209">
        <f t="shared" si="268"/>
        <v>0</v>
      </c>
      <c r="VHO78" s="1209">
        <f t="shared" si="268"/>
        <v>0</v>
      </c>
      <c r="VHP78" s="1209">
        <f t="shared" si="268"/>
        <v>0</v>
      </c>
      <c r="VHQ78" s="1209">
        <f t="shared" si="268"/>
        <v>0</v>
      </c>
      <c r="VHR78" s="1209">
        <f t="shared" si="268"/>
        <v>0</v>
      </c>
      <c r="VHS78" s="1209">
        <f t="shared" si="268"/>
        <v>0</v>
      </c>
      <c r="VHT78" s="1209">
        <f t="shared" si="268"/>
        <v>0</v>
      </c>
      <c r="VHU78" s="1209">
        <f t="shared" si="268"/>
        <v>0</v>
      </c>
      <c r="VHV78" s="1209">
        <f t="shared" si="268"/>
        <v>0</v>
      </c>
      <c r="VHW78" s="1209">
        <f t="shared" si="268"/>
        <v>0</v>
      </c>
      <c r="VHX78" s="1209">
        <f t="shared" si="268"/>
        <v>0</v>
      </c>
      <c r="VHY78" s="1209">
        <f t="shared" si="268"/>
        <v>0</v>
      </c>
      <c r="VHZ78" s="1209">
        <f t="shared" si="268"/>
        <v>0</v>
      </c>
      <c r="VIA78" s="1209">
        <f t="shared" si="268"/>
        <v>0</v>
      </c>
      <c r="VIB78" s="1209">
        <f t="shared" ref="VIB78:VKM78" si="269">SUM(VIB76:VIB77)</f>
        <v>0</v>
      </c>
      <c r="VIC78" s="1209">
        <f t="shared" si="269"/>
        <v>0</v>
      </c>
      <c r="VID78" s="1209">
        <f t="shared" si="269"/>
        <v>0</v>
      </c>
      <c r="VIE78" s="1209">
        <f t="shared" si="269"/>
        <v>0</v>
      </c>
      <c r="VIF78" s="1209">
        <f t="shared" si="269"/>
        <v>0</v>
      </c>
      <c r="VIG78" s="1209">
        <f t="shared" si="269"/>
        <v>0</v>
      </c>
      <c r="VIH78" s="1209">
        <f t="shared" si="269"/>
        <v>0</v>
      </c>
      <c r="VII78" s="1209">
        <f t="shared" si="269"/>
        <v>0</v>
      </c>
      <c r="VIJ78" s="1209">
        <f t="shared" si="269"/>
        <v>0</v>
      </c>
      <c r="VIK78" s="1209">
        <f t="shared" si="269"/>
        <v>0</v>
      </c>
      <c r="VIL78" s="1209">
        <f t="shared" si="269"/>
        <v>0</v>
      </c>
      <c r="VIM78" s="1209">
        <f t="shared" si="269"/>
        <v>0</v>
      </c>
      <c r="VIN78" s="1209">
        <f t="shared" si="269"/>
        <v>0</v>
      </c>
      <c r="VIO78" s="1209">
        <f t="shared" si="269"/>
        <v>0</v>
      </c>
      <c r="VIP78" s="1209">
        <f t="shared" si="269"/>
        <v>0</v>
      </c>
      <c r="VIQ78" s="1209">
        <f t="shared" si="269"/>
        <v>0</v>
      </c>
      <c r="VIR78" s="1209">
        <f t="shared" si="269"/>
        <v>0</v>
      </c>
      <c r="VIS78" s="1209">
        <f t="shared" si="269"/>
        <v>0</v>
      </c>
      <c r="VIT78" s="1209">
        <f t="shared" si="269"/>
        <v>0</v>
      </c>
      <c r="VIU78" s="1209">
        <f t="shared" si="269"/>
        <v>0</v>
      </c>
      <c r="VIV78" s="1209">
        <f t="shared" si="269"/>
        <v>0</v>
      </c>
      <c r="VIW78" s="1209">
        <f t="shared" si="269"/>
        <v>0</v>
      </c>
      <c r="VIX78" s="1209">
        <f t="shared" si="269"/>
        <v>0</v>
      </c>
      <c r="VIY78" s="1209">
        <f t="shared" si="269"/>
        <v>0</v>
      </c>
      <c r="VIZ78" s="1209">
        <f t="shared" si="269"/>
        <v>0</v>
      </c>
      <c r="VJA78" s="1209">
        <f t="shared" si="269"/>
        <v>0</v>
      </c>
      <c r="VJB78" s="1209">
        <f t="shared" si="269"/>
        <v>0</v>
      </c>
      <c r="VJC78" s="1209">
        <f t="shared" si="269"/>
        <v>0</v>
      </c>
      <c r="VJD78" s="1209">
        <f t="shared" si="269"/>
        <v>0</v>
      </c>
      <c r="VJE78" s="1209">
        <f t="shared" si="269"/>
        <v>0</v>
      </c>
      <c r="VJF78" s="1209">
        <f t="shared" si="269"/>
        <v>0</v>
      </c>
      <c r="VJG78" s="1209">
        <f t="shared" si="269"/>
        <v>0</v>
      </c>
      <c r="VJH78" s="1209">
        <f t="shared" si="269"/>
        <v>0</v>
      </c>
      <c r="VJI78" s="1209">
        <f t="shared" si="269"/>
        <v>0</v>
      </c>
      <c r="VJJ78" s="1209">
        <f t="shared" si="269"/>
        <v>0</v>
      </c>
      <c r="VJK78" s="1209">
        <f t="shared" si="269"/>
        <v>0</v>
      </c>
      <c r="VJL78" s="1209">
        <f t="shared" si="269"/>
        <v>0</v>
      </c>
      <c r="VJM78" s="1209">
        <f t="shared" si="269"/>
        <v>0</v>
      </c>
      <c r="VJN78" s="1209">
        <f t="shared" si="269"/>
        <v>0</v>
      </c>
      <c r="VJO78" s="1209">
        <f t="shared" si="269"/>
        <v>0</v>
      </c>
      <c r="VJP78" s="1209">
        <f t="shared" si="269"/>
        <v>0</v>
      </c>
      <c r="VJQ78" s="1209">
        <f t="shared" si="269"/>
        <v>0</v>
      </c>
      <c r="VJR78" s="1209">
        <f t="shared" si="269"/>
        <v>0</v>
      </c>
      <c r="VJS78" s="1209">
        <f t="shared" si="269"/>
        <v>0</v>
      </c>
      <c r="VJT78" s="1209">
        <f t="shared" si="269"/>
        <v>0</v>
      </c>
      <c r="VJU78" s="1209">
        <f t="shared" si="269"/>
        <v>0</v>
      </c>
      <c r="VJV78" s="1209">
        <f t="shared" si="269"/>
        <v>0</v>
      </c>
      <c r="VJW78" s="1209">
        <f t="shared" si="269"/>
        <v>0</v>
      </c>
      <c r="VJX78" s="1209">
        <f t="shared" si="269"/>
        <v>0</v>
      </c>
      <c r="VJY78" s="1209">
        <f t="shared" si="269"/>
        <v>0</v>
      </c>
      <c r="VJZ78" s="1209">
        <f t="shared" si="269"/>
        <v>0</v>
      </c>
      <c r="VKA78" s="1209">
        <f t="shared" si="269"/>
        <v>0</v>
      </c>
      <c r="VKB78" s="1209">
        <f t="shared" si="269"/>
        <v>0</v>
      </c>
      <c r="VKC78" s="1209">
        <f t="shared" si="269"/>
        <v>0</v>
      </c>
      <c r="VKD78" s="1209">
        <f t="shared" si="269"/>
        <v>0</v>
      </c>
      <c r="VKE78" s="1209">
        <f t="shared" si="269"/>
        <v>0</v>
      </c>
      <c r="VKF78" s="1209">
        <f t="shared" si="269"/>
        <v>0</v>
      </c>
      <c r="VKG78" s="1209">
        <f t="shared" si="269"/>
        <v>0</v>
      </c>
      <c r="VKH78" s="1209">
        <f t="shared" si="269"/>
        <v>0</v>
      </c>
      <c r="VKI78" s="1209">
        <f t="shared" si="269"/>
        <v>0</v>
      </c>
      <c r="VKJ78" s="1209">
        <f t="shared" si="269"/>
        <v>0</v>
      </c>
      <c r="VKK78" s="1209">
        <f t="shared" si="269"/>
        <v>0</v>
      </c>
      <c r="VKL78" s="1209">
        <f t="shared" si="269"/>
        <v>0</v>
      </c>
      <c r="VKM78" s="1209">
        <f t="shared" si="269"/>
        <v>0</v>
      </c>
      <c r="VKN78" s="1209">
        <f t="shared" ref="VKN78:VMY78" si="270">SUM(VKN76:VKN77)</f>
        <v>0</v>
      </c>
      <c r="VKO78" s="1209">
        <f t="shared" si="270"/>
        <v>0</v>
      </c>
      <c r="VKP78" s="1209">
        <f t="shared" si="270"/>
        <v>0</v>
      </c>
      <c r="VKQ78" s="1209">
        <f t="shared" si="270"/>
        <v>0</v>
      </c>
      <c r="VKR78" s="1209">
        <f t="shared" si="270"/>
        <v>0</v>
      </c>
      <c r="VKS78" s="1209">
        <f t="shared" si="270"/>
        <v>0</v>
      </c>
      <c r="VKT78" s="1209">
        <f t="shared" si="270"/>
        <v>0</v>
      </c>
      <c r="VKU78" s="1209">
        <f t="shared" si="270"/>
        <v>0</v>
      </c>
      <c r="VKV78" s="1209">
        <f t="shared" si="270"/>
        <v>0</v>
      </c>
      <c r="VKW78" s="1209">
        <f t="shared" si="270"/>
        <v>0</v>
      </c>
      <c r="VKX78" s="1209">
        <f t="shared" si="270"/>
        <v>0</v>
      </c>
      <c r="VKY78" s="1209">
        <f t="shared" si="270"/>
        <v>0</v>
      </c>
      <c r="VKZ78" s="1209">
        <f t="shared" si="270"/>
        <v>0</v>
      </c>
      <c r="VLA78" s="1209">
        <f t="shared" si="270"/>
        <v>0</v>
      </c>
      <c r="VLB78" s="1209">
        <f t="shared" si="270"/>
        <v>0</v>
      </c>
      <c r="VLC78" s="1209">
        <f t="shared" si="270"/>
        <v>0</v>
      </c>
      <c r="VLD78" s="1209">
        <f t="shared" si="270"/>
        <v>0</v>
      </c>
      <c r="VLE78" s="1209">
        <f t="shared" si="270"/>
        <v>0</v>
      </c>
      <c r="VLF78" s="1209">
        <f t="shared" si="270"/>
        <v>0</v>
      </c>
      <c r="VLG78" s="1209">
        <f t="shared" si="270"/>
        <v>0</v>
      </c>
      <c r="VLH78" s="1209">
        <f t="shared" si="270"/>
        <v>0</v>
      </c>
      <c r="VLI78" s="1209">
        <f t="shared" si="270"/>
        <v>0</v>
      </c>
      <c r="VLJ78" s="1209">
        <f t="shared" si="270"/>
        <v>0</v>
      </c>
      <c r="VLK78" s="1209">
        <f t="shared" si="270"/>
        <v>0</v>
      </c>
      <c r="VLL78" s="1209">
        <f t="shared" si="270"/>
        <v>0</v>
      </c>
      <c r="VLM78" s="1209">
        <f t="shared" si="270"/>
        <v>0</v>
      </c>
      <c r="VLN78" s="1209">
        <f t="shared" si="270"/>
        <v>0</v>
      </c>
      <c r="VLO78" s="1209">
        <f t="shared" si="270"/>
        <v>0</v>
      </c>
      <c r="VLP78" s="1209">
        <f t="shared" si="270"/>
        <v>0</v>
      </c>
      <c r="VLQ78" s="1209">
        <f t="shared" si="270"/>
        <v>0</v>
      </c>
      <c r="VLR78" s="1209">
        <f t="shared" si="270"/>
        <v>0</v>
      </c>
      <c r="VLS78" s="1209">
        <f t="shared" si="270"/>
        <v>0</v>
      </c>
      <c r="VLT78" s="1209">
        <f t="shared" si="270"/>
        <v>0</v>
      </c>
      <c r="VLU78" s="1209">
        <f t="shared" si="270"/>
        <v>0</v>
      </c>
      <c r="VLV78" s="1209">
        <f t="shared" si="270"/>
        <v>0</v>
      </c>
      <c r="VLW78" s="1209">
        <f t="shared" si="270"/>
        <v>0</v>
      </c>
      <c r="VLX78" s="1209">
        <f t="shared" si="270"/>
        <v>0</v>
      </c>
      <c r="VLY78" s="1209">
        <f t="shared" si="270"/>
        <v>0</v>
      </c>
      <c r="VLZ78" s="1209">
        <f t="shared" si="270"/>
        <v>0</v>
      </c>
      <c r="VMA78" s="1209">
        <f t="shared" si="270"/>
        <v>0</v>
      </c>
      <c r="VMB78" s="1209">
        <f t="shared" si="270"/>
        <v>0</v>
      </c>
      <c r="VMC78" s="1209">
        <f t="shared" si="270"/>
        <v>0</v>
      </c>
      <c r="VMD78" s="1209">
        <f t="shared" si="270"/>
        <v>0</v>
      </c>
      <c r="VME78" s="1209">
        <f t="shared" si="270"/>
        <v>0</v>
      </c>
      <c r="VMF78" s="1209">
        <f t="shared" si="270"/>
        <v>0</v>
      </c>
      <c r="VMG78" s="1209">
        <f t="shared" si="270"/>
        <v>0</v>
      </c>
      <c r="VMH78" s="1209">
        <f t="shared" si="270"/>
        <v>0</v>
      </c>
      <c r="VMI78" s="1209">
        <f t="shared" si="270"/>
        <v>0</v>
      </c>
      <c r="VMJ78" s="1209">
        <f t="shared" si="270"/>
        <v>0</v>
      </c>
      <c r="VMK78" s="1209">
        <f t="shared" si="270"/>
        <v>0</v>
      </c>
      <c r="VML78" s="1209">
        <f t="shared" si="270"/>
        <v>0</v>
      </c>
      <c r="VMM78" s="1209">
        <f t="shared" si="270"/>
        <v>0</v>
      </c>
      <c r="VMN78" s="1209">
        <f t="shared" si="270"/>
        <v>0</v>
      </c>
      <c r="VMO78" s="1209">
        <f t="shared" si="270"/>
        <v>0</v>
      </c>
      <c r="VMP78" s="1209">
        <f t="shared" si="270"/>
        <v>0</v>
      </c>
      <c r="VMQ78" s="1209">
        <f t="shared" si="270"/>
        <v>0</v>
      </c>
      <c r="VMR78" s="1209">
        <f t="shared" si="270"/>
        <v>0</v>
      </c>
      <c r="VMS78" s="1209">
        <f t="shared" si="270"/>
        <v>0</v>
      </c>
      <c r="VMT78" s="1209">
        <f t="shared" si="270"/>
        <v>0</v>
      </c>
      <c r="VMU78" s="1209">
        <f t="shared" si="270"/>
        <v>0</v>
      </c>
      <c r="VMV78" s="1209">
        <f t="shared" si="270"/>
        <v>0</v>
      </c>
      <c r="VMW78" s="1209">
        <f t="shared" si="270"/>
        <v>0</v>
      </c>
      <c r="VMX78" s="1209">
        <f t="shared" si="270"/>
        <v>0</v>
      </c>
      <c r="VMY78" s="1209">
        <f t="shared" si="270"/>
        <v>0</v>
      </c>
      <c r="VMZ78" s="1209">
        <f t="shared" ref="VMZ78:VPK78" si="271">SUM(VMZ76:VMZ77)</f>
        <v>0</v>
      </c>
      <c r="VNA78" s="1209">
        <f t="shared" si="271"/>
        <v>0</v>
      </c>
      <c r="VNB78" s="1209">
        <f t="shared" si="271"/>
        <v>0</v>
      </c>
      <c r="VNC78" s="1209">
        <f t="shared" si="271"/>
        <v>0</v>
      </c>
      <c r="VND78" s="1209">
        <f t="shared" si="271"/>
        <v>0</v>
      </c>
      <c r="VNE78" s="1209">
        <f t="shared" si="271"/>
        <v>0</v>
      </c>
      <c r="VNF78" s="1209">
        <f t="shared" si="271"/>
        <v>0</v>
      </c>
      <c r="VNG78" s="1209">
        <f t="shared" si="271"/>
        <v>0</v>
      </c>
      <c r="VNH78" s="1209">
        <f t="shared" si="271"/>
        <v>0</v>
      </c>
      <c r="VNI78" s="1209">
        <f t="shared" si="271"/>
        <v>0</v>
      </c>
      <c r="VNJ78" s="1209">
        <f t="shared" si="271"/>
        <v>0</v>
      </c>
      <c r="VNK78" s="1209">
        <f t="shared" si="271"/>
        <v>0</v>
      </c>
      <c r="VNL78" s="1209">
        <f t="shared" si="271"/>
        <v>0</v>
      </c>
      <c r="VNM78" s="1209">
        <f t="shared" si="271"/>
        <v>0</v>
      </c>
      <c r="VNN78" s="1209">
        <f t="shared" si="271"/>
        <v>0</v>
      </c>
      <c r="VNO78" s="1209">
        <f t="shared" si="271"/>
        <v>0</v>
      </c>
      <c r="VNP78" s="1209">
        <f t="shared" si="271"/>
        <v>0</v>
      </c>
      <c r="VNQ78" s="1209">
        <f t="shared" si="271"/>
        <v>0</v>
      </c>
      <c r="VNR78" s="1209">
        <f t="shared" si="271"/>
        <v>0</v>
      </c>
      <c r="VNS78" s="1209">
        <f t="shared" si="271"/>
        <v>0</v>
      </c>
      <c r="VNT78" s="1209">
        <f t="shared" si="271"/>
        <v>0</v>
      </c>
      <c r="VNU78" s="1209">
        <f t="shared" si="271"/>
        <v>0</v>
      </c>
      <c r="VNV78" s="1209">
        <f t="shared" si="271"/>
        <v>0</v>
      </c>
      <c r="VNW78" s="1209">
        <f t="shared" si="271"/>
        <v>0</v>
      </c>
      <c r="VNX78" s="1209">
        <f t="shared" si="271"/>
        <v>0</v>
      </c>
      <c r="VNY78" s="1209">
        <f t="shared" si="271"/>
        <v>0</v>
      </c>
      <c r="VNZ78" s="1209">
        <f t="shared" si="271"/>
        <v>0</v>
      </c>
      <c r="VOA78" s="1209">
        <f t="shared" si="271"/>
        <v>0</v>
      </c>
      <c r="VOB78" s="1209">
        <f t="shared" si="271"/>
        <v>0</v>
      </c>
      <c r="VOC78" s="1209">
        <f t="shared" si="271"/>
        <v>0</v>
      </c>
      <c r="VOD78" s="1209">
        <f t="shared" si="271"/>
        <v>0</v>
      </c>
      <c r="VOE78" s="1209">
        <f t="shared" si="271"/>
        <v>0</v>
      </c>
      <c r="VOF78" s="1209">
        <f t="shared" si="271"/>
        <v>0</v>
      </c>
      <c r="VOG78" s="1209">
        <f t="shared" si="271"/>
        <v>0</v>
      </c>
      <c r="VOH78" s="1209">
        <f t="shared" si="271"/>
        <v>0</v>
      </c>
      <c r="VOI78" s="1209">
        <f t="shared" si="271"/>
        <v>0</v>
      </c>
      <c r="VOJ78" s="1209">
        <f t="shared" si="271"/>
        <v>0</v>
      </c>
      <c r="VOK78" s="1209">
        <f t="shared" si="271"/>
        <v>0</v>
      </c>
      <c r="VOL78" s="1209">
        <f t="shared" si="271"/>
        <v>0</v>
      </c>
      <c r="VOM78" s="1209">
        <f t="shared" si="271"/>
        <v>0</v>
      </c>
      <c r="VON78" s="1209">
        <f t="shared" si="271"/>
        <v>0</v>
      </c>
      <c r="VOO78" s="1209">
        <f t="shared" si="271"/>
        <v>0</v>
      </c>
      <c r="VOP78" s="1209">
        <f t="shared" si="271"/>
        <v>0</v>
      </c>
      <c r="VOQ78" s="1209">
        <f t="shared" si="271"/>
        <v>0</v>
      </c>
      <c r="VOR78" s="1209">
        <f t="shared" si="271"/>
        <v>0</v>
      </c>
      <c r="VOS78" s="1209">
        <f t="shared" si="271"/>
        <v>0</v>
      </c>
      <c r="VOT78" s="1209">
        <f t="shared" si="271"/>
        <v>0</v>
      </c>
      <c r="VOU78" s="1209">
        <f t="shared" si="271"/>
        <v>0</v>
      </c>
      <c r="VOV78" s="1209">
        <f t="shared" si="271"/>
        <v>0</v>
      </c>
      <c r="VOW78" s="1209">
        <f t="shared" si="271"/>
        <v>0</v>
      </c>
      <c r="VOX78" s="1209">
        <f t="shared" si="271"/>
        <v>0</v>
      </c>
      <c r="VOY78" s="1209">
        <f t="shared" si="271"/>
        <v>0</v>
      </c>
      <c r="VOZ78" s="1209">
        <f t="shared" si="271"/>
        <v>0</v>
      </c>
      <c r="VPA78" s="1209">
        <f t="shared" si="271"/>
        <v>0</v>
      </c>
      <c r="VPB78" s="1209">
        <f t="shared" si="271"/>
        <v>0</v>
      </c>
      <c r="VPC78" s="1209">
        <f t="shared" si="271"/>
        <v>0</v>
      </c>
      <c r="VPD78" s="1209">
        <f t="shared" si="271"/>
        <v>0</v>
      </c>
      <c r="VPE78" s="1209">
        <f t="shared" si="271"/>
        <v>0</v>
      </c>
      <c r="VPF78" s="1209">
        <f t="shared" si="271"/>
        <v>0</v>
      </c>
      <c r="VPG78" s="1209">
        <f t="shared" si="271"/>
        <v>0</v>
      </c>
      <c r="VPH78" s="1209">
        <f t="shared" si="271"/>
        <v>0</v>
      </c>
      <c r="VPI78" s="1209">
        <f t="shared" si="271"/>
        <v>0</v>
      </c>
      <c r="VPJ78" s="1209">
        <f t="shared" si="271"/>
        <v>0</v>
      </c>
      <c r="VPK78" s="1209">
        <f t="shared" si="271"/>
        <v>0</v>
      </c>
      <c r="VPL78" s="1209">
        <f t="shared" ref="VPL78:VRW78" si="272">SUM(VPL76:VPL77)</f>
        <v>0</v>
      </c>
      <c r="VPM78" s="1209">
        <f t="shared" si="272"/>
        <v>0</v>
      </c>
      <c r="VPN78" s="1209">
        <f t="shared" si="272"/>
        <v>0</v>
      </c>
      <c r="VPO78" s="1209">
        <f t="shared" si="272"/>
        <v>0</v>
      </c>
      <c r="VPP78" s="1209">
        <f t="shared" si="272"/>
        <v>0</v>
      </c>
      <c r="VPQ78" s="1209">
        <f t="shared" si="272"/>
        <v>0</v>
      </c>
      <c r="VPR78" s="1209">
        <f t="shared" si="272"/>
        <v>0</v>
      </c>
      <c r="VPS78" s="1209">
        <f t="shared" si="272"/>
        <v>0</v>
      </c>
      <c r="VPT78" s="1209">
        <f t="shared" si="272"/>
        <v>0</v>
      </c>
      <c r="VPU78" s="1209">
        <f t="shared" si="272"/>
        <v>0</v>
      </c>
      <c r="VPV78" s="1209">
        <f t="shared" si="272"/>
        <v>0</v>
      </c>
      <c r="VPW78" s="1209">
        <f t="shared" si="272"/>
        <v>0</v>
      </c>
      <c r="VPX78" s="1209">
        <f t="shared" si="272"/>
        <v>0</v>
      </c>
      <c r="VPY78" s="1209">
        <f t="shared" si="272"/>
        <v>0</v>
      </c>
      <c r="VPZ78" s="1209">
        <f t="shared" si="272"/>
        <v>0</v>
      </c>
      <c r="VQA78" s="1209">
        <f t="shared" si="272"/>
        <v>0</v>
      </c>
      <c r="VQB78" s="1209">
        <f t="shared" si="272"/>
        <v>0</v>
      </c>
      <c r="VQC78" s="1209">
        <f t="shared" si="272"/>
        <v>0</v>
      </c>
      <c r="VQD78" s="1209">
        <f t="shared" si="272"/>
        <v>0</v>
      </c>
      <c r="VQE78" s="1209">
        <f t="shared" si="272"/>
        <v>0</v>
      </c>
      <c r="VQF78" s="1209">
        <f t="shared" si="272"/>
        <v>0</v>
      </c>
      <c r="VQG78" s="1209">
        <f t="shared" si="272"/>
        <v>0</v>
      </c>
      <c r="VQH78" s="1209">
        <f t="shared" si="272"/>
        <v>0</v>
      </c>
      <c r="VQI78" s="1209">
        <f t="shared" si="272"/>
        <v>0</v>
      </c>
      <c r="VQJ78" s="1209">
        <f t="shared" si="272"/>
        <v>0</v>
      </c>
      <c r="VQK78" s="1209">
        <f t="shared" si="272"/>
        <v>0</v>
      </c>
      <c r="VQL78" s="1209">
        <f t="shared" si="272"/>
        <v>0</v>
      </c>
      <c r="VQM78" s="1209">
        <f t="shared" si="272"/>
        <v>0</v>
      </c>
      <c r="VQN78" s="1209">
        <f t="shared" si="272"/>
        <v>0</v>
      </c>
      <c r="VQO78" s="1209">
        <f t="shared" si="272"/>
        <v>0</v>
      </c>
      <c r="VQP78" s="1209">
        <f t="shared" si="272"/>
        <v>0</v>
      </c>
      <c r="VQQ78" s="1209">
        <f t="shared" si="272"/>
        <v>0</v>
      </c>
      <c r="VQR78" s="1209">
        <f t="shared" si="272"/>
        <v>0</v>
      </c>
      <c r="VQS78" s="1209">
        <f t="shared" si="272"/>
        <v>0</v>
      </c>
      <c r="VQT78" s="1209">
        <f t="shared" si="272"/>
        <v>0</v>
      </c>
      <c r="VQU78" s="1209">
        <f t="shared" si="272"/>
        <v>0</v>
      </c>
      <c r="VQV78" s="1209">
        <f t="shared" si="272"/>
        <v>0</v>
      </c>
      <c r="VQW78" s="1209">
        <f t="shared" si="272"/>
        <v>0</v>
      </c>
      <c r="VQX78" s="1209">
        <f t="shared" si="272"/>
        <v>0</v>
      </c>
      <c r="VQY78" s="1209">
        <f t="shared" si="272"/>
        <v>0</v>
      </c>
      <c r="VQZ78" s="1209">
        <f t="shared" si="272"/>
        <v>0</v>
      </c>
      <c r="VRA78" s="1209">
        <f t="shared" si="272"/>
        <v>0</v>
      </c>
      <c r="VRB78" s="1209">
        <f t="shared" si="272"/>
        <v>0</v>
      </c>
      <c r="VRC78" s="1209">
        <f t="shared" si="272"/>
        <v>0</v>
      </c>
      <c r="VRD78" s="1209">
        <f t="shared" si="272"/>
        <v>0</v>
      </c>
      <c r="VRE78" s="1209">
        <f t="shared" si="272"/>
        <v>0</v>
      </c>
      <c r="VRF78" s="1209">
        <f t="shared" si="272"/>
        <v>0</v>
      </c>
      <c r="VRG78" s="1209">
        <f t="shared" si="272"/>
        <v>0</v>
      </c>
      <c r="VRH78" s="1209">
        <f t="shared" si="272"/>
        <v>0</v>
      </c>
      <c r="VRI78" s="1209">
        <f t="shared" si="272"/>
        <v>0</v>
      </c>
      <c r="VRJ78" s="1209">
        <f t="shared" si="272"/>
        <v>0</v>
      </c>
      <c r="VRK78" s="1209">
        <f t="shared" si="272"/>
        <v>0</v>
      </c>
      <c r="VRL78" s="1209">
        <f t="shared" si="272"/>
        <v>0</v>
      </c>
      <c r="VRM78" s="1209">
        <f t="shared" si="272"/>
        <v>0</v>
      </c>
      <c r="VRN78" s="1209">
        <f t="shared" si="272"/>
        <v>0</v>
      </c>
      <c r="VRO78" s="1209">
        <f t="shared" si="272"/>
        <v>0</v>
      </c>
      <c r="VRP78" s="1209">
        <f t="shared" si="272"/>
        <v>0</v>
      </c>
      <c r="VRQ78" s="1209">
        <f t="shared" si="272"/>
        <v>0</v>
      </c>
      <c r="VRR78" s="1209">
        <f t="shared" si="272"/>
        <v>0</v>
      </c>
      <c r="VRS78" s="1209">
        <f t="shared" si="272"/>
        <v>0</v>
      </c>
      <c r="VRT78" s="1209">
        <f t="shared" si="272"/>
        <v>0</v>
      </c>
      <c r="VRU78" s="1209">
        <f t="shared" si="272"/>
        <v>0</v>
      </c>
      <c r="VRV78" s="1209">
        <f t="shared" si="272"/>
        <v>0</v>
      </c>
      <c r="VRW78" s="1209">
        <f t="shared" si="272"/>
        <v>0</v>
      </c>
      <c r="VRX78" s="1209">
        <f t="shared" ref="VRX78:VUI78" si="273">SUM(VRX76:VRX77)</f>
        <v>0</v>
      </c>
      <c r="VRY78" s="1209">
        <f t="shared" si="273"/>
        <v>0</v>
      </c>
      <c r="VRZ78" s="1209">
        <f t="shared" si="273"/>
        <v>0</v>
      </c>
      <c r="VSA78" s="1209">
        <f t="shared" si="273"/>
        <v>0</v>
      </c>
      <c r="VSB78" s="1209">
        <f t="shared" si="273"/>
        <v>0</v>
      </c>
      <c r="VSC78" s="1209">
        <f t="shared" si="273"/>
        <v>0</v>
      </c>
      <c r="VSD78" s="1209">
        <f t="shared" si="273"/>
        <v>0</v>
      </c>
      <c r="VSE78" s="1209">
        <f t="shared" si="273"/>
        <v>0</v>
      </c>
      <c r="VSF78" s="1209">
        <f t="shared" si="273"/>
        <v>0</v>
      </c>
      <c r="VSG78" s="1209">
        <f t="shared" si="273"/>
        <v>0</v>
      </c>
      <c r="VSH78" s="1209">
        <f t="shared" si="273"/>
        <v>0</v>
      </c>
      <c r="VSI78" s="1209">
        <f t="shared" si="273"/>
        <v>0</v>
      </c>
      <c r="VSJ78" s="1209">
        <f t="shared" si="273"/>
        <v>0</v>
      </c>
      <c r="VSK78" s="1209">
        <f t="shared" si="273"/>
        <v>0</v>
      </c>
      <c r="VSL78" s="1209">
        <f t="shared" si="273"/>
        <v>0</v>
      </c>
      <c r="VSM78" s="1209">
        <f t="shared" si="273"/>
        <v>0</v>
      </c>
      <c r="VSN78" s="1209">
        <f t="shared" si="273"/>
        <v>0</v>
      </c>
      <c r="VSO78" s="1209">
        <f t="shared" si="273"/>
        <v>0</v>
      </c>
      <c r="VSP78" s="1209">
        <f t="shared" si="273"/>
        <v>0</v>
      </c>
      <c r="VSQ78" s="1209">
        <f t="shared" si="273"/>
        <v>0</v>
      </c>
      <c r="VSR78" s="1209">
        <f t="shared" si="273"/>
        <v>0</v>
      </c>
      <c r="VSS78" s="1209">
        <f t="shared" si="273"/>
        <v>0</v>
      </c>
      <c r="VST78" s="1209">
        <f t="shared" si="273"/>
        <v>0</v>
      </c>
      <c r="VSU78" s="1209">
        <f t="shared" si="273"/>
        <v>0</v>
      </c>
      <c r="VSV78" s="1209">
        <f t="shared" si="273"/>
        <v>0</v>
      </c>
      <c r="VSW78" s="1209">
        <f t="shared" si="273"/>
        <v>0</v>
      </c>
      <c r="VSX78" s="1209">
        <f t="shared" si="273"/>
        <v>0</v>
      </c>
      <c r="VSY78" s="1209">
        <f t="shared" si="273"/>
        <v>0</v>
      </c>
      <c r="VSZ78" s="1209">
        <f t="shared" si="273"/>
        <v>0</v>
      </c>
      <c r="VTA78" s="1209">
        <f t="shared" si="273"/>
        <v>0</v>
      </c>
      <c r="VTB78" s="1209">
        <f t="shared" si="273"/>
        <v>0</v>
      </c>
      <c r="VTC78" s="1209">
        <f t="shared" si="273"/>
        <v>0</v>
      </c>
      <c r="VTD78" s="1209">
        <f t="shared" si="273"/>
        <v>0</v>
      </c>
      <c r="VTE78" s="1209">
        <f t="shared" si="273"/>
        <v>0</v>
      </c>
      <c r="VTF78" s="1209">
        <f t="shared" si="273"/>
        <v>0</v>
      </c>
      <c r="VTG78" s="1209">
        <f t="shared" si="273"/>
        <v>0</v>
      </c>
      <c r="VTH78" s="1209">
        <f t="shared" si="273"/>
        <v>0</v>
      </c>
      <c r="VTI78" s="1209">
        <f t="shared" si="273"/>
        <v>0</v>
      </c>
      <c r="VTJ78" s="1209">
        <f t="shared" si="273"/>
        <v>0</v>
      </c>
      <c r="VTK78" s="1209">
        <f t="shared" si="273"/>
        <v>0</v>
      </c>
      <c r="VTL78" s="1209">
        <f t="shared" si="273"/>
        <v>0</v>
      </c>
      <c r="VTM78" s="1209">
        <f t="shared" si="273"/>
        <v>0</v>
      </c>
      <c r="VTN78" s="1209">
        <f t="shared" si="273"/>
        <v>0</v>
      </c>
      <c r="VTO78" s="1209">
        <f t="shared" si="273"/>
        <v>0</v>
      </c>
      <c r="VTP78" s="1209">
        <f t="shared" si="273"/>
        <v>0</v>
      </c>
      <c r="VTQ78" s="1209">
        <f t="shared" si="273"/>
        <v>0</v>
      </c>
      <c r="VTR78" s="1209">
        <f t="shared" si="273"/>
        <v>0</v>
      </c>
      <c r="VTS78" s="1209">
        <f t="shared" si="273"/>
        <v>0</v>
      </c>
      <c r="VTT78" s="1209">
        <f t="shared" si="273"/>
        <v>0</v>
      </c>
      <c r="VTU78" s="1209">
        <f t="shared" si="273"/>
        <v>0</v>
      </c>
      <c r="VTV78" s="1209">
        <f t="shared" si="273"/>
        <v>0</v>
      </c>
      <c r="VTW78" s="1209">
        <f t="shared" si="273"/>
        <v>0</v>
      </c>
      <c r="VTX78" s="1209">
        <f t="shared" si="273"/>
        <v>0</v>
      </c>
      <c r="VTY78" s="1209">
        <f t="shared" si="273"/>
        <v>0</v>
      </c>
      <c r="VTZ78" s="1209">
        <f t="shared" si="273"/>
        <v>0</v>
      </c>
      <c r="VUA78" s="1209">
        <f t="shared" si="273"/>
        <v>0</v>
      </c>
      <c r="VUB78" s="1209">
        <f t="shared" si="273"/>
        <v>0</v>
      </c>
      <c r="VUC78" s="1209">
        <f t="shared" si="273"/>
        <v>0</v>
      </c>
      <c r="VUD78" s="1209">
        <f t="shared" si="273"/>
        <v>0</v>
      </c>
      <c r="VUE78" s="1209">
        <f t="shared" si="273"/>
        <v>0</v>
      </c>
      <c r="VUF78" s="1209">
        <f t="shared" si="273"/>
        <v>0</v>
      </c>
      <c r="VUG78" s="1209">
        <f t="shared" si="273"/>
        <v>0</v>
      </c>
      <c r="VUH78" s="1209">
        <f t="shared" si="273"/>
        <v>0</v>
      </c>
      <c r="VUI78" s="1209">
        <f t="shared" si="273"/>
        <v>0</v>
      </c>
      <c r="VUJ78" s="1209">
        <f t="shared" ref="VUJ78:VWU78" si="274">SUM(VUJ76:VUJ77)</f>
        <v>0</v>
      </c>
      <c r="VUK78" s="1209">
        <f t="shared" si="274"/>
        <v>0</v>
      </c>
      <c r="VUL78" s="1209">
        <f t="shared" si="274"/>
        <v>0</v>
      </c>
      <c r="VUM78" s="1209">
        <f t="shared" si="274"/>
        <v>0</v>
      </c>
      <c r="VUN78" s="1209">
        <f t="shared" si="274"/>
        <v>0</v>
      </c>
      <c r="VUO78" s="1209">
        <f t="shared" si="274"/>
        <v>0</v>
      </c>
      <c r="VUP78" s="1209">
        <f t="shared" si="274"/>
        <v>0</v>
      </c>
      <c r="VUQ78" s="1209">
        <f t="shared" si="274"/>
        <v>0</v>
      </c>
      <c r="VUR78" s="1209">
        <f t="shared" si="274"/>
        <v>0</v>
      </c>
      <c r="VUS78" s="1209">
        <f t="shared" si="274"/>
        <v>0</v>
      </c>
      <c r="VUT78" s="1209">
        <f t="shared" si="274"/>
        <v>0</v>
      </c>
      <c r="VUU78" s="1209">
        <f t="shared" si="274"/>
        <v>0</v>
      </c>
      <c r="VUV78" s="1209">
        <f t="shared" si="274"/>
        <v>0</v>
      </c>
      <c r="VUW78" s="1209">
        <f t="shared" si="274"/>
        <v>0</v>
      </c>
      <c r="VUX78" s="1209">
        <f t="shared" si="274"/>
        <v>0</v>
      </c>
      <c r="VUY78" s="1209">
        <f t="shared" si="274"/>
        <v>0</v>
      </c>
      <c r="VUZ78" s="1209">
        <f t="shared" si="274"/>
        <v>0</v>
      </c>
      <c r="VVA78" s="1209">
        <f t="shared" si="274"/>
        <v>0</v>
      </c>
      <c r="VVB78" s="1209">
        <f t="shared" si="274"/>
        <v>0</v>
      </c>
      <c r="VVC78" s="1209">
        <f t="shared" si="274"/>
        <v>0</v>
      </c>
      <c r="VVD78" s="1209">
        <f t="shared" si="274"/>
        <v>0</v>
      </c>
      <c r="VVE78" s="1209">
        <f t="shared" si="274"/>
        <v>0</v>
      </c>
      <c r="VVF78" s="1209">
        <f t="shared" si="274"/>
        <v>0</v>
      </c>
      <c r="VVG78" s="1209">
        <f t="shared" si="274"/>
        <v>0</v>
      </c>
      <c r="VVH78" s="1209">
        <f t="shared" si="274"/>
        <v>0</v>
      </c>
      <c r="VVI78" s="1209">
        <f t="shared" si="274"/>
        <v>0</v>
      </c>
      <c r="VVJ78" s="1209">
        <f t="shared" si="274"/>
        <v>0</v>
      </c>
      <c r="VVK78" s="1209">
        <f t="shared" si="274"/>
        <v>0</v>
      </c>
      <c r="VVL78" s="1209">
        <f t="shared" si="274"/>
        <v>0</v>
      </c>
      <c r="VVM78" s="1209">
        <f t="shared" si="274"/>
        <v>0</v>
      </c>
      <c r="VVN78" s="1209">
        <f t="shared" si="274"/>
        <v>0</v>
      </c>
      <c r="VVO78" s="1209">
        <f t="shared" si="274"/>
        <v>0</v>
      </c>
      <c r="VVP78" s="1209">
        <f t="shared" si="274"/>
        <v>0</v>
      </c>
      <c r="VVQ78" s="1209">
        <f t="shared" si="274"/>
        <v>0</v>
      </c>
      <c r="VVR78" s="1209">
        <f t="shared" si="274"/>
        <v>0</v>
      </c>
      <c r="VVS78" s="1209">
        <f t="shared" si="274"/>
        <v>0</v>
      </c>
      <c r="VVT78" s="1209">
        <f t="shared" si="274"/>
        <v>0</v>
      </c>
      <c r="VVU78" s="1209">
        <f t="shared" si="274"/>
        <v>0</v>
      </c>
      <c r="VVV78" s="1209">
        <f t="shared" si="274"/>
        <v>0</v>
      </c>
      <c r="VVW78" s="1209">
        <f t="shared" si="274"/>
        <v>0</v>
      </c>
      <c r="VVX78" s="1209">
        <f t="shared" si="274"/>
        <v>0</v>
      </c>
      <c r="VVY78" s="1209">
        <f t="shared" si="274"/>
        <v>0</v>
      </c>
      <c r="VVZ78" s="1209">
        <f t="shared" si="274"/>
        <v>0</v>
      </c>
      <c r="VWA78" s="1209">
        <f t="shared" si="274"/>
        <v>0</v>
      </c>
      <c r="VWB78" s="1209">
        <f t="shared" si="274"/>
        <v>0</v>
      </c>
      <c r="VWC78" s="1209">
        <f t="shared" si="274"/>
        <v>0</v>
      </c>
      <c r="VWD78" s="1209">
        <f t="shared" si="274"/>
        <v>0</v>
      </c>
      <c r="VWE78" s="1209">
        <f t="shared" si="274"/>
        <v>0</v>
      </c>
      <c r="VWF78" s="1209">
        <f t="shared" si="274"/>
        <v>0</v>
      </c>
      <c r="VWG78" s="1209">
        <f t="shared" si="274"/>
        <v>0</v>
      </c>
      <c r="VWH78" s="1209">
        <f t="shared" si="274"/>
        <v>0</v>
      </c>
      <c r="VWI78" s="1209">
        <f t="shared" si="274"/>
        <v>0</v>
      </c>
      <c r="VWJ78" s="1209">
        <f t="shared" si="274"/>
        <v>0</v>
      </c>
      <c r="VWK78" s="1209">
        <f t="shared" si="274"/>
        <v>0</v>
      </c>
      <c r="VWL78" s="1209">
        <f t="shared" si="274"/>
        <v>0</v>
      </c>
      <c r="VWM78" s="1209">
        <f t="shared" si="274"/>
        <v>0</v>
      </c>
      <c r="VWN78" s="1209">
        <f t="shared" si="274"/>
        <v>0</v>
      </c>
      <c r="VWO78" s="1209">
        <f t="shared" si="274"/>
        <v>0</v>
      </c>
      <c r="VWP78" s="1209">
        <f t="shared" si="274"/>
        <v>0</v>
      </c>
      <c r="VWQ78" s="1209">
        <f t="shared" si="274"/>
        <v>0</v>
      </c>
      <c r="VWR78" s="1209">
        <f t="shared" si="274"/>
        <v>0</v>
      </c>
      <c r="VWS78" s="1209">
        <f t="shared" si="274"/>
        <v>0</v>
      </c>
      <c r="VWT78" s="1209">
        <f t="shared" si="274"/>
        <v>0</v>
      </c>
      <c r="VWU78" s="1209">
        <f t="shared" si="274"/>
        <v>0</v>
      </c>
      <c r="VWV78" s="1209">
        <f t="shared" ref="VWV78:VZG78" si="275">SUM(VWV76:VWV77)</f>
        <v>0</v>
      </c>
      <c r="VWW78" s="1209">
        <f t="shared" si="275"/>
        <v>0</v>
      </c>
      <c r="VWX78" s="1209">
        <f t="shared" si="275"/>
        <v>0</v>
      </c>
      <c r="VWY78" s="1209">
        <f t="shared" si="275"/>
        <v>0</v>
      </c>
      <c r="VWZ78" s="1209">
        <f t="shared" si="275"/>
        <v>0</v>
      </c>
      <c r="VXA78" s="1209">
        <f t="shared" si="275"/>
        <v>0</v>
      </c>
      <c r="VXB78" s="1209">
        <f t="shared" si="275"/>
        <v>0</v>
      </c>
      <c r="VXC78" s="1209">
        <f t="shared" si="275"/>
        <v>0</v>
      </c>
      <c r="VXD78" s="1209">
        <f t="shared" si="275"/>
        <v>0</v>
      </c>
      <c r="VXE78" s="1209">
        <f t="shared" si="275"/>
        <v>0</v>
      </c>
      <c r="VXF78" s="1209">
        <f t="shared" si="275"/>
        <v>0</v>
      </c>
      <c r="VXG78" s="1209">
        <f t="shared" si="275"/>
        <v>0</v>
      </c>
      <c r="VXH78" s="1209">
        <f t="shared" si="275"/>
        <v>0</v>
      </c>
      <c r="VXI78" s="1209">
        <f t="shared" si="275"/>
        <v>0</v>
      </c>
      <c r="VXJ78" s="1209">
        <f t="shared" si="275"/>
        <v>0</v>
      </c>
      <c r="VXK78" s="1209">
        <f t="shared" si="275"/>
        <v>0</v>
      </c>
      <c r="VXL78" s="1209">
        <f t="shared" si="275"/>
        <v>0</v>
      </c>
      <c r="VXM78" s="1209">
        <f t="shared" si="275"/>
        <v>0</v>
      </c>
      <c r="VXN78" s="1209">
        <f t="shared" si="275"/>
        <v>0</v>
      </c>
      <c r="VXO78" s="1209">
        <f t="shared" si="275"/>
        <v>0</v>
      </c>
      <c r="VXP78" s="1209">
        <f t="shared" si="275"/>
        <v>0</v>
      </c>
      <c r="VXQ78" s="1209">
        <f t="shared" si="275"/>
        <v>0</v>
      </c>
      <c r="VXR78" s="1209">
        <f t="shared" si="275"/>
        <v>0</v>
      </c>
      <c r="VXS78" s="1209">
        <f t="shared" si="275"/>
        <v>0</v>
      </c>
      <c r="VXT78" s="1209">
        <f t="shared" si="275"/>
        <v>0</v>
      </c>
      <c r="VXU78" s="1209">
        <f t="shared" si="275"/>
        <v>0</v>
      </c>
      <c r="VXV78" s="1209">
        <f t="shared" si="275"/>
        <v>0</v>
      </c>
      <c r="VXW78" s="1209">
        <f t="shared" si="275"/>
        <v>0</v>
      </c>
      <c r="VXX78" s="1209">
        <f t="shared" si="275"/>
        <v>0</v>
      </c>
      <c r="VXY78" s="1209">
        <f t="shared" si="275"/>
        <v>0</v>
      </c>
      <c r="VXZ78" s="1209">
        <f t="shared" si="275"/>
        <v>0</v>
      </c>
      <c r="VYA78" s="1209">
        <f t="shared" si="275"/>
        <v>0</v>
      </c>
      <c r="VYB78" s="1209">
        <f t="shared" si="275"/>
        <v>0</v>
      </c>
      <c r="VYC78" s="1209">
        <f t="shared" si="275"/>
        <v>0</v>
      </c>
      <c r="VYD78" s="1209">
        <f t="shared" si="275"/>
        <v>0</v>
      </c>
      <c r="VYE78" s="1209">
        <f t="shared" si="275"/>
        <v>0</v>
      </c>
      <c r="VYF78" s="1209">
        <f t="shared" si="275"/>
        <v>0</v>
      </c>
      <c r="VYG78" s="1209">
        <f t="shared" si="275"/>
        <v>0</v>
      </c>
      <c r="VYH78" s="1209">
        <f t="shared" si="275"/>
        <v>0</v>
      </c>
      <c r="VYI78" s="1209">
        <f t="shared" si="275"/>
        <v>0</v>
      </c>
      <c r="VYJ78" s="1209">
        <f t="shared" si="275"/>
        <v>0</v>
      </c>
      <c r="VYK78" s="1209">
        <f t="shared" si="275"/>
        <v>0</v>
      </c>
      <c r="VYL78" s="1209">
        <f t="shared" si="275"/>
        <v>0</v>
      </c>
      <c r="VYM78" s="1209">
        <f t="shared" si="275"/>
        <v>0</v>
      </c>
      <c r="VYN78" s="1209">
        <f t="shared" si="275"/>
        <v>0</v>
      </c>
      <c r="VYO78" s="1209">
        <f t="shared" si="275"/>
        <v>0</v>
      </c>
      <c r="VYP78" s="1209">
        <f t="shared" si="275"/>
        <v>0</v>
      </c>
      <c r="VYQ78" s="1209">
        <f t="shared" si="275"/>
        <v>0</v>
      </c>
      <c r="VYR78" s="1209">
        <f t="shared" si="275"/>
        <v>0</v>
      </c>
      <c r="VYS78" s="1209">
        <f t="shared" si="275"/>
        <v>0</v>
      </c>
      <c r="VYT78" s="1209">
        <f t="shared" si="275"/>
        <v>0</v>
      </c>
      <c r="VYU78" s="1209">
        <f t="shared" si="275"/>
        <v>0</v>
      </c>
      <c r="VYV78" s="1209">
        <f t="shared" si="275"/>
        <v>0</v>
      </c>
      <c r="VYW78" s="1209">
        <f t="shared" si="275"/>
        <v>0</v>
      </c>
      <c r="VYX78" s="1209">
        <f t="shared" si="275"/>
        <v>0</v>
      </c>
      <c r="VYY78" s="1209">
        <f t="shared" si="275"/>
        <v>0</v>
      </c>
      <c r="VYZ78" s="1209">
        <f t="shared" si="275"/>
        <v>0</v>
      </c>
      <c r="VZA78" s="1209">
        <f t="shared" si="275"/>
        <v>0</v>
      </c>
      <c r="VZB78" s="1209">
        <f t="shared" si="275"/>
        <v>0</v>
      </c>
      <c r="VZC78" s="1209">
        <f t="shared" si="275"/>
        <v>0</v>
      </c>
      <c r="VZD78" s="1209">
        <f t="shared" si="275"/>
        <v>0</v>
      </c>
      <c r="VZE78" s="1209">
        <f t="shared" si="275"/>
        <v>0</v>
      </c>
      <c r="VZF78" s="1209">
        <f t="shared" si="275"/>
        <v>0</v>
      </c>
      <c r="VZG78" s="1209">
        <f t="shared" si="275"/>
        <v>0</v>
      </c>
      <c r="VZH78" s="1209">
        <f t="shared" ref="VZH78:WBS78" si="276">SUM(VZH76:VZH77)</f>
        <v>0</v>
      </c>
      <c r="VZI78" s="1209">
        <f t="shared" si="276"/>
        <v>0</v>
      </c>
      <c r="VZJ78" s="1209">
        <f t="shared" si="276"/>
        <v>0</v>
      </c>
      <c r="VZK78" s="1209">
        <f t="shared" si="276"/>
        <v>0</v>
      </c>
      <c r="VZL78" s="1209">
        <f t="shared" si="276"/>
        <v>0</v>
      </c>
      <c r="VZM78" s="1209">
        <f t="shared" si="276"/>
        <v>0</v>
      </c>
      <c r="VZN78" s="1209">
        <f t="shared" si="276"/>
        <v>0</v>
      </c>
      <c r="VZO78" s="1209">
        <f t="shared" si="276"/>
        <v>0</v>
      </c>
      <c r="VZP78" s="1209">
        <f t="shared" si="276"/>
        <v>0</v>
      </c>
      <c r="VZQ78" s="1209">
        <f t="shared" si="276"/>
        <v>0</v>
      </c>
      <c r="VZR78" s="1209">
        <f t="shared" si="276"/>
        <v>0</v>
      </c>
      <c r="VZS78" s="1209">
        <f t="shared" si="276"/>
        <v>0</v>
      </c>
      <c r="VZT78" s="1209">
        <f t="shared" si="276"/>
        <v>0</v>
      </c>
      <c r="VZU78" s="1209">
        <f t="shared" si="276"/>
        <v>0</v>
      </c>
      <c r="VZV78" s="1209">
        <f t="shared" si="276"/>
        <v>0</v>
      </c>
      <c r="VZW78" s="1209">
        <f t="shared" si="276"/>
        <v>0</v>
      </c>
      <c r="VZX78" s="1209">
        <f t="shared" si="276"/>
        <v>0</v>
      </c>
      <c r="VZY78" s="1209">
        <f t="shared" si="276"/>
        <v>0</v>
      </c>
      <c r="VZZ78" s="1209">
        <f t="shared" si="276"/>
        <v>0</v>
      </c>
      <c r="WAA78" s="1209">
        <f t="shared" si="276"/>
        <v>0</v>
      </c>
      <c r="WAB78" s="1209">
        <f t="shared" si="276"/>
        <v>0</v>
      </c>
      <c r="WAC78" s="1209">
        <f t="shared" si="276"/>
        <v>0</v>
      </c>
      <c r="WAD78" s="1209">
        <f t="shared" si="276"/>
        <v>0</v>
      </c>
      <c r="WAE78" s="1209">
        <f t="shared" si="276"/>
        <v>0</v>
      </c>
      <c r="WAF78" s="1209">
        <f t="shared" si="276"/>
        <v>0</v>
      </c>
      <c r="WAG78" s="1209">
        <f t="shared" si="276"/>
        <v>0</v>
      </c>
      <c r="WAH78" s="1209">
        <f t="shared" si="276"/>
        <v>0</v>
      </c>
      <c r="WAI78" s="1209">
        <f t="shared" si="276"/>
        <v>0</v>
      </c>
      <c r="WAJ78" s="1209">
        <f t="shared" si="276"/>
        <v>0</v>
      </c>
      <c r="WAK78" s="1209">
        <f t="shared" si="276"/>
        <v>0</v>
      </c>
      <c r="WAL78" s="1209">
        <f t="shared" si="276"/>
        <v>0</v>
      </c>
      <c r="WAM78" s="1209">
        <f t="shared" si="276"/>
        <v>0</v>
      </c>
      <c r="WAN78" s="1209">
        <f t="shared" si="276"/>
        <v>0</v>
      </c>
      <c r="WAO78" s="1209">
        <f t="shared" si="276"/>
        <v>0</v>
      </c>
      <c r="WAP78" s="1209">
        <f t="shared" si="276"/>
        <v>0</v>
      </c>
      <c r="WAQ78" s="1209">
        <f t="shared" si="276"/>
        <v>0</v>
      </c>
      <c r="WAR78" s="1209">
        <f t="shared" si="276"/>
        <v>0</v>
      </c>
      <c r="WAS78" s="1209">
        <f t="shared" si="276"/>
        <v>0</v>
      </c>
      <c r="WAT78" s="1209">
        <f t="shared" si="276"/>
        <v>0</v>
      </c>
      <c r="WAU78" s="1209">
        <f t="shared" si="276"/>
        <v>0</v>
      </c>
      <c r="WAV78" s="1209">
        <f t="shared" si="276"/>
        <v>0</v>
      </c>
      <c r="WAW78" s="1209">
        <f t="shared" si="276"/>
        <v>0</v>
      </c>
      <c r="WAX78" s="1209">
        <f t="shared" si="276"/>
        <v>0</v>
      </c>
      <c r="WAY78" s="1209">
        <f t="shared" si="276"/>
        <v>0</v>
      </c>
      <c r="WAZ78" s="1209">
        <f t="shared" si="276"/>
        <v>0</v>
      </c>
      <c r="WBA78" s="1209">
        <f t="shared" si="276"/>
        <v>0</v>
      </c>
      <c r="WBB78" s="1209">
        <f t="shared" si="276"/>
        <v>0</v>
      </c>
      <c r="WBC78" s="1209">
        <f t="shared" si="276"/>
        <v>0</v>
      </c>
      <c r="WBD78" s="1209">
        <f t="shared" si="276"/>
        <v>0</v>
      </c>
      <c r="WBE78" s="1209">
        <f t="shared" si="276"/>
        <v>0</v>
      </c>
      <c r="WBF78" s="1209">
        <f t="shared" si="276"/>
        <v>0</v>
      </c>
      <c r="WBG78" s="1209">
        <f t="shared" si="276"/>
        <v>0</v>
      </c>
      <c r="WBH78" s="1209">
        <f t="shared" si="276"/>
        <v>0</v>
      </c>
      <c r="WBI78" s="1209">
        <f t="shared" si="276"/>
        <v>0</v>
      </c>
      <c r="WBJ78" s="1209">
        <f t="shared" si="276"/>
        <v>0</v>
      </c>
      <c r="WBK78" s="1209">
        <f t="shared" si="276"/>
        <v>0</v>
      </c>
      <c r="WBL78" s="1209">
        <f t="shared" si="276"/>
        <v>0</v>
      </c>
      <c r="WBM78" s="1209">
        <f t="shared" si="276"/>
        <v>0</v>
      </c>
      <c r="WBN78" s="1209">
        <f t="shared" si="276"/>
        <v>0</v>
      </c>
      <c r="WBO78" s="1209">
        <f t="shared" si="276"/>
        <v>0</v>
      </c>
      <c r="WBP78" s="1209">
        <f t="shared" si="276"/>
        <v>0</v>
      </c>
      <c r="WBQ78" s="1209">
        <f t="shared" si="276"/>
        <v>0</v>
      </c>
      <c r="WBR78" s="1209">
        <f t="shared" si="276"/>
        <v>0</v>
      </c>
      <c r="WBS78" s="1209">
        <f t="shared" si="276"/>
        <v>0</v>
      </c>
      <c r="WBT78" s="1209">
        <f t="shared" ref="WBT78:WEE78" si="277">SUM(WBT76:WBT77)</f>
        <v>0</v>
      </c>
      <c r="WBU78" s="1209">
        <f t="shared" si="277"/>
        <v>0</v>
      </c>
      <c r="WBV78" s="1209">
        <f t="shared" si="277"/>
        <v>0</v>
      </c>
      <c r="WBW78" s="1209">
        <f t="shared" si="277"/>
        <v>0</v>
      </c>
      <c r="WBX78" s="1209">
        <f t="shared" si="277"/>
        <v>0</v>
      </c>
      <c r="WBY78" s="1209">
        <f t="shared" si="277"/>
        <v>0</v>
      </c>
      <c r="WBZ78" s="1209">
        <f t="shared" si="277"/>
        <v>0</v>
      </c>
      <c r="WCA78" s="1209">
        <f t="shared" si="277"/>
        <v>0</v>
      </c>
      <c r="WCB78" s="1209">
        <f t="shared" si="277"/>
        <v>0</v>
      </c>
      <c r="WCC78" s="1209">
        <f t="shared" si="277"/>
        <v>0</v>
      </c>
      <c r="WCD78" s="1209">
        <f t="shared" si="277"/>
        <v>0</v>
      </c>
      <c r="WCE78" s="1209">
        <f t="shared" si="277"/>
        <v>0</v>
      </c>
      <c r="WCF78" s="1209">
        <f t="shared" si="277"/>
        <v>0</v>
      </c>
      <c r="WCG78" s="1209">
        <f t="shared" si="277"/>
        <v>0</v>
      </c>
      <c r="WCH78" s="1209">
        <f t="shared" si="277"/>
        <v>0</v>
      </c>
      <c r="WCI78" s="1209">
        <f t="shared" si="277"/>
        <v>0</v>
      </c>
      <c r="WCJ78" s="1209">
        <f t="shared" si="277"/>
        <v>0</v>
      </c>
      <c r="WCK78" s="1209">
        <f t="shared" si="277"/>
        <v>0</v>
      </c>
      <c r="WCL78" s="1209">
        <f t="shared" si="277"/>
        <v>0</v>
      </c>
      <c r="WCM78" s="1209">
        <f t="shared" si="277"/>
        <v>0</v>
      </c>
      <c r="WCN78" s="1209">
        <f t="shared" si="277"/>
        <v>0</v>
      </c>
      <c r="WCO78" s="1209">
        <f t="shared" si="277"/>
        <v>0</v>
      </c>
      <c r="WCP78" s="1209">
        <f t="shared" si="277"/>
        <v>0</v>
      </c>
      <c r="WCQ78" s="1209">
        <f t="shared" si="277"/>
        <v>0</v>
      </c>
      <c r="WCR78" s="1209">
        <f t="shared" si="277"/>
        <v>0</v>
      </c>
      <c r="WCS78" s="1209">
        <f t="shared" si="277"/>
        <v>0</v>
      </c>
      <c r="WCT78" s="1209">
        <f t="shared" si="277"/>
        <v>0</v>
      </c>
      <c r="WCU78" s="1209">
        <f t="shared" si="277"/>
        <v>0</v>
      </c>
      <c r="WCV78" s="1209">
        <f t="shared" si="277"/>
        <v>0</v>
      </c>
      <c r="WCW78" s="1209">
        <f t="shared" si="277"/>
        <v>0</v>
      </c>
      <c r="WCX78" s="1209">
        <f t="shared" si="277"/>
        <v>0</v>
      </c>
      <c r="WCY78" s="1209">
        <f t="shared" si="277"/>
        <v>0</v>
      </c>
      <c r="WCZ78" s="1209">
        <f t="shared" si="277"/>
        <v>0</v>
      </c>
      <c r="WDA78" s="1209">
        <f t="shared" si="277"/>
        <v>0</v>
      </c>
      <c r="WDB78" s="1209">
        <f t="shared" si="277"/>
        <v>0</v>
      </c>
      <c r="WDC78" s="1209">
        <f t="shared" si="277"/>
        <v>0</v>
      </c>
      <c r="WDD78" s="1209">
        <f t="shared" si="277"/>
        <v>0</v>
      </c>
      <c r="WDE78" s="1209">
        <f t="shared" si="277"/>
        <v>0</v>
      </c>
      <c r="WDF78" s="1209">
        <f t="shared" si="277"/>
        <v>0</v>
      </c>
      <c r="WDG78" s="1209">
        <f t="shared" si="277"/>
        <v>0</v>
      </c>
      <c r="WDH78" s="1209">
        <f t="shared" si="277"/>
        <v>0</v>
      </c>
      <c r="WDI78" s="1209">
        <f t="shared" si="277"/>
        <v>0</v>
      </c>
      <c r="WDJ78" s="1209">
        <f t="shared" si="277"/>
        <v>0</v>
      </c>
      <c r="WDK78" s="1209">
        <f t="shared" si="277"/>
        <v>0</v>
      </c>
      <c r="WDL78" s="1209">
        <f t="shared" si="277"/>
        <v>0</v>
      </c>
      <c r="WDM78" s="1209">
        <f t="shared" si="277"/>
        <v>0</v>
      </c>
      <c r="WDN78" s="1209">
        <f t="shared" si="277"/>
        <v>0</v>
      </c>
      <c r="WDO78" s="1209">
        <f t="shared" si="277"/>
        <v>0</v>
      </c>
      <c r="WDP78" s="1209">
        <f t="shared" si="277"/>
        <v>0</v>
      </c>
      <c r="WDQ78" s="1209">
        <f t="shared" si="277"/>
        <v>0</v>
      </c>
      <c r="WDR78" s="1209">
        <f t="shared" si="277"/>
        <v>0</v>
      </c>
      <c r="WDS78" s="1209">
        <f t="shared" si="277"/>
        <v>0</v>
      </c>
      <c r="WDT78" s="1209">
        <f t="shared" si="277"/>
        <v>0</v>
      </c>
      <c r="WDU78" s="1209">
        <f t="shared" si="277"/>
        <v>0</v>
      </c>
      <c r="WDV78" s="1209">
        <f t="shared" si="277"/>
        <v>0</v>
      </c>
      <c r="WDW78" s="1209">
        <f t="shared" si="277"/>
        <v>0</v>
      </c>
      <c r="WDX78" s="1209">
        <f t="shared" si="277"/>
        <v>0</v>
      </c>
      <c r="WDY78" s="1209">
        <f t="shared" si="277"/>
        <v>0</v>
      </c>
      <c r="WDZ78" s="1209">
        <f t="shared" si="277"/>
        <v>0</v>
      </c>
      <c r="WEA78" s="1209">
        <f t="shared" si="277"/>
        <v>0</v>
      </c>
      <c r="WEB78" s="1209">
        <f t="shared" si="277"/>
        <v>0</v>
      </c>
      <c r="WEC78" s="1209">
        <f t="shared" si="277"/>
        <v>0</v>
      </c>
      <c r="WED78" s="1209">
        <f t="shared" si="277"/>
        <v>0</v>
      </c>
      <c r="WEE78" s="1209">
        <f t="shared" si="277"/>
        <v>0</v>
      </c>
      <c r="WEF78" s="1209">
        <f t="shared" ref="WEF78:WGQ78" si="278">SUM(WEF76:WEF77)</f>
        <v>0</v>
      </c>
      <c r="WEG78" s="1209">
        <f t="shared" si="278"/>
        <v>0</v>
      </c>
      <c r="WEH78" s="1209">
        <f t="shared" si="278"/>
        <v>0</v>
      </c>
      <c r="WEI78" s="1209">
        <f t="shared" si="278"/>
        <v>0</v>
      </c>
      <c r="WEJ78" s="1209">
        <f t="shared" si="278"/>
        <v>0</v>
      </c>
      <c r="WEK78" s="1209">
        <f t="shared" si="278"/>
        <v>0</v>
      </c>
      <c r="WEL78" s="1209">
        <f t="shared" si="278"/>
        <v>0</v>
      </c>
      <c r="WEM78" s="1209">
        <f t="shared" si="278"/>
        <v>0</v>
      </c>
      <c r="WEN78" s="1209">
        <f t="shared" si="278"/>
        <v>0</v>
      </c>
      <c r="WEO78" s="1209">
        <f t="shared" si="278"/>
        <v>0</v>
      </c>
      <c r="WEP78" s="1209">
        <f t="shared" si="278"/>
        <v>0</v>
      </c>
      <c r="WEQ78" s="1209">
        <f t="shared" si="278"/>
        <v>0</v>
      </c>
      <c r="WER78" s="1209">
        <f t="shared" si="278"/>
        <v>0</v>
      </c>
      <c r="WES78" s="1209">
        <f t="shared" si="278"/>
        <v>0</v>
      </c>
      <c r="WET78" s="1209">
        <f t="shared" si="278"/>
        <v>0</v>
      </c>
      <c r="WEU78" s="1209">
        <f t="shared" si="278"/>
        <v>0</v>
      </c>
      <c r="WEV78" s="1209">
        <f t="shared" si="278"/>
        <v>0</v>
      </c>
      <c r="WEW78" s="1209">
        <f t="shared" si="278"/>
        <v>0</v>
      </c>
      <c r="WEX78" s="1209">
        <f t="shared" si="278"/>
        <v>0</v>
      </c>
      <c r="WEY78" s="1209">
        <f t="shared" si="278"/>
        <v>0</v>
      </c>
      <c r="WEZ78" s="1209">
        <f t="shared" si="278"/>
        <v>0</v>
      </c>
      <c r="WFA78" s="1209">
        <f t="shared" si="278"/>
        <v>0</v>
      </c>
      <c r="WFB78" s="1209">
        <f t="shared" si="278"/>
        <v>0</v>
      </c>
      <c r="WFC78" s="1209">
        <f t="shared" si="278"/>
        <v>0</v>
      </c>
      <c r="WFD78" s="1209">
        <f t="shared" si="278"/>
        <v>0</v>
      </c>
      <c r="WFE78" s="1209">
        <f t="shared" si="278"/>
        <v>0</v>
      </c>
      <c r="WFF78" s="1209">
        <f t="shared" si="278"/>
        <v>0</v>
      </c>
      <c r="WFG78" s="1209">
        <f t="shared" si="278"/>
        <v>0</v>
      </c>
      <c r="WFH78" s="1209">
        <f t="shared" si="278"/>
        <v>0</v>
      </c>
      <c r="WFI78" s="1209">
        <f t="shared" si="278"/>
        <v>0</v>
      </c>
      <c r="WFJ78" s="1209">
        <f t="shared" si="278"/>
        <v>0</v>
      </c>
      <c r="WFK78" s="1209">
        <f t="shared" si="278"/>
        <v>0</v>
      </c>
      <c r="WFL78" s="1209">
        <f t="shared" si="278"/>
        <v>0</v>
      </c>
      <c r="WFM78" s="1209">
        <f t="shared" si="278"/>
        <v>0</v>
      </c>
      <c r="WFN78" s="1209">
        <f t="shared" si="278"/>
        <v>0</v>
      </c>
      <c r="WFO78" s="1209">
        <f t="shared" si="278"/>
        <v>0</v>
      </c>
      <c r="WFP78" s="1209">
        <f t="shared" si="278"/>
        <v>0</v>
      </c>
      <c r="WFQ78" s="1209">
        <f t="shared" si="278"/>
        <v>0</v>
      </c>
      <c r="WFR78" s="1209">
        <f t="shared" si="278"/>
        <v>0</v>
      </c>
      <c r="WFS78" s="1209">
        <f t="shared" si="278"/>
        <v>0</v>
      </c>
      <c r="WFT78" s="1209">
        <f t="shared" si="278"/>
        <v>0</v>
      </c>
      <c r="WFU78" s="1209">
        <f t="shared" si="278"/>
        <v>0</v>
      </c>
      <c r="WFV78" s="1209">
        <f t="shared" si="278"/>
        <v>0</v>
      </c>
      <c r="WFW78" s="1209">
        <f t="shared" si="278"/>
        <v>0</v>
      </c>
      <c r="WFX78" s="1209">
        <f t="shared" si="278"/>
        <v>0</v>
      </c>
      <c r="WFY78" s="1209">
        <f t="shared" si="278"/>
        <v>0</v>
      </c>
      <c r="WFZ78" s="1209">
        <f t="shared" si="278"/>
        <v>0</v>
      </c>
      <c r="WGA78" s="1209">
        <f t="shared" si="278"/>
        <v>0</v>
      </c>
      <c r="WGB78" s="1209">
        <f t="shared" si="278"/>
        <v>0</v>
      </c>
      <c r="WGC78" s="1209">
        <f t="shared" si="278"/>
        <v>0</v>
      </c>
      <c r="WGD78" s="1209">
        <f t="shared" si="278"/>
        <v>0</v>
      </c>
      <c r="WGE78" s="1209">
        <f t="shared" si="278"/>
        <v>0</v>
      </c>
      <c r="WGF78" s="1209">
        <f t="shared" si="278"/>
        <v>0</v>
      </c>
      <c r="WGG78" s="1209">
        <f t="shared" si="278"/>
        <v>0</v>
      </c>
      <c r="WGH78" s="1209">
        <f t="shared" si="278"/>
        <v>0</v>
      </c>
      <c r="WGI78" s="1209">
        <f t="shared" si="278"/>
        <v>0</v>
      </c>
      <c r="WGJ78" s="1209">
        <f t="shared" si="278"/>
        <v>0</v>
      </c>
      <c r="WGK78" s="1209">
        <f t="shared" si="278"/>
        <v>0</v>
      </c>
      <c r="WGL78" s="1209">
        <f t="shared" si="278"/>
        <v>0</v>
      </c>
      <c r="WGM78" s="1209">
        <f t="shared" si="278"/>
        <v>0</v>
      </c>
      <c r="WGN78" s="1209">
        <f t="shared" si="278"/>
        <v>0</v>
      </c>
      <c r="WGO78" s="1209">
        <f t="shared" si="278"/>
        <v>0</v>
      </c>
      <c r="WGP78" s="1209">
        <f t="shared" si="278"/>
        <v>0</v>
      </c>
      <c r="WGQ78" s="1209">
        <f t="shared" si="278"/>
        <v>0</v>
      </c>
      <c r="WGR78" s="1209">
        <f t="shared" ref="WGR78:WJC78" si="279">SUM(WGR76:WGR77)</f>
        <v>0</v>
      </c>
      <c r="WGS78" s="1209">
        <f t="shared" si="279"/>
        <v>0</v>
      </c>
      <c r="WGT78" s="1209">
        <f t="shared" si="279"/>
        <v>0</v>
      </c>
      <c r="WGU78" s="1209">
        <f t="shared" si="279"/>
        <v>0</v>
      </c>
      <c r="WGV78" s="1209">
        <f t="shared" si="279"/>
        <v>0</v>
      </c>
      <c r="WGW78" s="1209">
        <f t="shared" si="279"/>
        <v>0</v>
      </c>
      <c r="WGX78" s="1209">
        <f t="shared" si="279"/>
        <v>0</v>
      </c>
      <c r="WGY78" s="1209">
        <f t="shared" si="279"/>
        <v>0</v>
      </c>
      <c r="WGZ78" s="1209">
        <f t="shared" si="279"/>
        <v>0</v>
      </c>
      <c r="WHA78" s="1209">
        <f t="shared" si="279"/>
        <v>0</v>
      </c>
      <c r="WHB78" s="1209">
        <f t="shared" si="279"/>
        <v>0</v>
      </c>
      <c r="WHC78" s="1209">
        <f t="shared" si="279"/>
        <v>0</v>
      </c>
      <c r="WHD78" s="1209">
        <f t="shared" si="279"/>
        <v>0</v>
      </c>
      <c r="WHE78" s="1209">
        <f t="shared" si="279"/>
        <v>0</v>
      </c>
      <c r="WHF78" s="1209">
        <f t="shared" si="279"/>
        <v>0</v>
      </c>
      <c r="WHG78" s="1209">
        <f t="shared" si="279"/>
        <v>0</v>
      </c>
      <c r="WHH78" s="1209">
        <f t="shared" si="279"/>
        <v>0</v>
      </c>
      <c r="WHI78" s="1209">
        <f t="shared" si="279"/>
        <v>0</v>
      </c>
      <c r="WHJ78" s="1209">
        <f t="shared" si="279"/>
        <v>0</v>
      </c>
      <c r="WHK78" s="1209">
        <f t="shared" si="279"/>
        <v>0</v>
      </c>
      <c r="WHL78" s="1209">
        <f t="shared" si="279"/>
        <v>0</v>
      </c>
      <c r="WHM78" s="1209">
        <f t="shared" si="279"/>
        <v>0</v>
      </c>
      <c r="WHN78" s="1209">
        <f t="shared" si="279"/>
        <v>0</v>
      </c>
      <c r="WHO78" s="1209">
        <f t="shared" si="279"/>
        <v>0</v>
      </c>
      <c r="WHP78" s="1209">
        <f t="shared" si="279"/>
        <v>0</v>
      </c>
      <c r="WHQ78" s="1209">
        <f t="shared" si="279"/>
        <v>0</v>
      </c>
      <c r="WHR78" s="1209">
        <f t="shared" si="279"/>
        <v>0</v>
      </c>
      <c r="WHS78" s="1209">
        <f t="shared" si="279"/>
        <v>0</v>
      </c>
      <c r="WHT78" s="1209">
        <f t="shared" si="279"/>
        <v>0</v>
      </c>
      <c r="WHU78" s="1209">
        <f t="shared" si="279"/>
        <v>0</v>
      </c>
      <c r="WHV78" s="1209">
        <f t="shared" si="279"/>
        <v>0</v>
      </c>
      <c r="WHW78" s="1209">
        <f t="shared" si="279"/>
        <v>0</v>
      </c>
      <c r="WHX78" s="1209">
        <f t="shared" si="279"/>
        <v>0</v>
      </c>
      <c r="WHY78" s="1209">
        <f t="shared" si="279"/>
        <v>0</v>
      </c>
      <c r="WHZ78" s="1209">
        <f t="shared" si="279"/>
        <v>0</v>
      </c>
      <c r="WIA78" s="1209">
        <f t="shared" si="279"/>
        <v>0</v>
      </c>
      <c r="WIB78" s="1209">
        <f t="shared" si="279"/>
        <v>0</v>
      </c>
      <c r="WIC78" s="1209">
        <f t="shared" si="279"/>
        <v>0</v>
      </c>
      <c r="WID78" s="1209">
        <f t="shared" si="279"/>
        <v>0</v>
      </c>
      <c r="WIE78" s="1209">
        <f t="shared" si="279"/>
        <v>0</v>
      </c>
      <c r="WIF78" s="1209">
        <f t="shared" si="279"/>
        <v>0</v>
      </c>
      <c r="WIG78" s="1209">
        <f t="shared" si="279"/>
        <v>0</v>
      </c>
      <c r="WIH78" s="1209">
        <f t="shared" si="279"/>
        <v>0</v>
      </c>
      <c r="WII78" s="1209">
        <f t="shared" si="279"/>
        <v>0</v>
      </c>
      <c r="WIJ78" s="1209">
        <f t="shared" si="279"/>
        <v>0</v>
      </c>
      <c r="WIK78" s="1209">
        <f t="shared" si="279"/>
        <v>0</v>
      </c>
      <c r="WIL78" s="1209">
        <f t="shared" si="279"/>
        <v>0</v>
      </c>
      <c r="WIM78" s="1209">
        <f t="shared" si="279"/>
        <v>0</v>
      </c>
      <c r="WIN78" s="1209">
        <f t="shared" si="279"/>
        <v>0</v>
      </c>
      <c r="WIO78" s="1209">
        <f t="shared" si="279"/>
        <v>0</v>
      </c>
      <c r="WIP78" s="1209">
        <f t="shared" si="279"/>
        <v>0</v>
      </c>
      <c r="WIQ78" s="1209">
        <f t="shared" si="279"/>
        <v>0</v>
      </c>
      <c r="WIR78" s="1209">
        <f t="shared" si="279"/>
        <v>0</v>
      </c>
      <c r="WIS78" s="1209">
        <f t="shared" si="279"/>
        <v>0</v>
      </c>
      <c r="WIT78" s="1209">
        <f t="shared" si="279"/>
        <v>0</v>
      </c>
      <c r="WIU78" s="1209">
        <f t="shared" si="279"/>
        <v>0</v>
      </c>
      <c r="WIV78" s="1209">
        <f t="shared" si="279"/>
        <v>0</v>
      </c>
      <c r="WIW78" s="1209">
        <f t="shared" si="279"/>
        <v>0</v>
      </c>
      <c r="WIX78" s="1209">
        <f t="shared" si="279"/>
        <v>0</v>
      </c>
      <c r="WIY78" s="1209">
        <f t="shared" si="279"/>
        <v>0</v>
      </c>
      <c r="WIZ78" s="1209">
        <f t="shared" si="279"/>
        <v>0</v>
      </c>
      <c r="WJA78" s="1209">
        <f t="shared" si="279"/>
        <v>0</v>
      </c>
      <c r="WJB78" s="1209">
        <f t="shared" si="279"/>
        <v>0</v>
      </c>
      <c r="WJC78" s="1209">
        <f t="shared" si="279"/>
        <v>0</v>
      </c>
      <c r="WJD78" s="1209">
        <f t="shared" ref="WJD78:WLO78" si="280">SUM(WJD76:WJD77)</f>
        <v>0</v>
      </c>
      <c r="WJE78" s="1209">
        <f t="shared" si="280"/>
        <v>0</v>
      </c>
      <c r="WJF78" s="1209">
        <f t="shared" si="280"/>
        <v>0</v>
      </c>
      <c r="WJG78" s="1209">
        <f t="shared" si="280"/>
        <v>0</v>
      </c>
      <c r="WJH78" s="1209">
        <f t="shared" si="280"/>
        <v>0</v>
      </c>
      <c r="WJI78" s="1209">
        <f t="shared" si="280"/>
        <v>0</v>
      </c>
      <c r="WJJ78" s="1209">
        <f t="shared" si="280"/>
        <v>0</v>
      </c>
      <c r="WJK78" s="1209">
        <f t="shared" si="280"/>
        <v>0</v>
      </c>
      <c r="WJL78" s="1209">
        <f t="shared" si="280"/>
        <v>0</v>
      </c>
      <c r="WJM78" s="1209">
        <f t="shared" si="280"/>
        <v>0</v>
      </c>
      <c r="WJN78" s="1209">
        <f t="shared" si="280"/>
        <v>0</v>
      </c>
      <c r="WJO78" s="1209">
        <f t="shared" si="280"/>
        <v>0</v>
      </c>
      <c r="WJP78" s="1209">
        <f t="shared" si="280"/>
        <v>0</v>
      </c>
      <c r="WJQ78" s="1209">
        <f t="shared" si="280"/>
        <v>0</v>
      </c>
      <c r="WJR78" s="1209">
        <f t="shared" si="280"/>
        <v>0</v>
      </c>
      <c r="WJS78" s="1209">
        <f t="shared" si="280"/>
        <v>0</v>
      </c>
      <c r="WJT78" s="1209">
        <f t="shared" si="280"/>
        <v>0</v>
      </c>
      <c r="WJU78" s="1209">
        <f t="shared" si="280"/>
        <v>0</v>
      </c>
      <c r="WJV78" s="1209">
        <f t="shared" si="280"/>
        <v>0</v>
      </c>
      <c r="WJW78" s="1209">
        <f t="shared" si="280"/>
        <v>0</v>
      </c>
      <c r="WJX78" s="1209">
        <f t="shared" si="280"/>
        <v>0</v>
      </c>
      <c r="WJY78" s="1209">
        <f t="shared" si="280"/>
        <v>0</v>
      </c>
      <c r="WJZ78" s="1209">
        <f t="shared" si="280"/>
        <v>0</v>
      </c>
      <c r="WKA78" s="1209">
        <f t="shared" si="280"/>
        <v>0</v>
      </c>
      <c r="WKB78" s="1209">
        <f t="shared" si="280"/>
        <v>0</v>
      </c>
      <c r="WKC78" s="1209">
        <f t="shared" si="280"/>
        <v>0</v>
      </c>
      <c r="WKD78" s="1209">
        <f t="shared" si="280"/>
        <v>0</v>
      </c>
      <c r="WKE78" s="1209">
        <f t="shared" si="280"/>
        <v>0</v>
      </c>
      <c r="WKF78" s="1209">
        <f t="shared" si="280"/>
        <v>0</v>
      </c>
      <c r="WKG78" s="1209">
        <f t="shared" si="280"/>
        <v>0</v>
      </c>
      <c r="WKH78" s="1209">
        <f t="shared" si="280"/>
        <v>0</v>
      </c>
      <c r="WKI78" s="1209">
        <f t="shared" si="280"/>
        <v>0</v>
      </c>
      <c r="WKJ78" s="1209">
        <f t="shared" si="280"/>
        <v>0</v>
      </c>
      <c r="WKK78" s="1209">
        <f t="shared" si="280"/>
        <v>0</v>
      </c>
      <c r="WKL78" s="1209">
        <f t="shared" si="280"/>
        <v>0</v>
      </c>
      <c r="WKM78" s="1209">
        <f t="shared" si="280"/>
        <v>0</v>
      </c>
      <c r="WKN78" s="1209">
        <f t="shared" si="280"/>
        <v>0</v>
      </c>
      <c r="WKO78" s="1209">
        <f t="shared" si="280"/>
        <v>0</v>
      </c>
      <c r="WKP78" s="1209">
        <f t="shared" si="280"/>
        <v>0</v>
      </c>
      <c r="WKQ78" s="1209">
        <f t="shared" si="280"/>
        <v>0</v>
      </c>
      <c r="WKR78" s="1209">
        <f t="shared" si="280"/>
        <v>0</v>
      </c>
      <c r="WKS78" s="1209">
        <f t="shared" si="280"/>
        <v>0</v>
      </c>
      <c r="WKT78" s="1209">
        <f t="shared" si="280"/>
        <v>0</v>
      </c>
      <c r="WKU78" s="1209">
        <f t="shared" si="280"/>
        <v>0</v>
      </c>
      <c r="WKV78" s="1209">
        <f t="shared" si="280"/>
        <v>0</v>
      </c>
      <c r="WKW78" s="1209">
        <f t="shared" si="280"/>
        <v>0</v>
      </c>
      <c r="WKX78" s="1209">
        <f t="shared" si="280"/>
        <v>0</v>
      </c>
      <c r="WKY78" s="1209">
        <f t="shared" si="280"/>
        <v>0</v>
      </c>
      <c r="WKZ78" s="1209">
        <f t="shared" si="280"/>
        <v>0</v>
      </c>
      <c r="WLA78" s="1209">
        <f t="shared" si="280"/>
        <v>0</v>
      </c>
      <c r="WLB78" s="1209">
        <f t="shared" si="280"/>
        <v>0</v>
      </c>
      <c r="WLC78" s="1209">
        <f t="shared" si="280"/>
        <v>0</v>
      </c>
      <c r="WLD78" s="1209">
        <f t="shared" si="280"/>
        <v>0</v>
      </c>
      <c r="WLE78" s="1209">
        <f t="shared" si="280"/>
        <v>0</v>
      </c>
      <c r="WLF78" s="1209">
        <f t="shared" si="280"/>
        <v>0</v>
      </c>
      <c r="WLG78" s="1209">
        <f t="shared" si="280"/>
        <v>0</v>
      </c>
      <c r="WLH78" s="1209">
        <f t="shared" si="280"/>
        <v>0</v>
      </c>
      <c r="WLI78" s="1209">
        <f t="shared" si="280"/>
        <v>0</v>
      </c>
      <c r="WLJ78" s="1209">
        <f t="shared" si="280"/>
        <v>0</v>
      </c>
      <c r="WLK78" s="1209">
        <f t="shared" si="280"/>
        <v>0</v>
      </c>
      <c r="WLL78" s="1209">
        <f t="shared" si="280"/>
        <v>0</v>
      </c>
      <c r="WLM78" s="1209">
        <f t="shared" si="280"/>
        <v>0</v>
      </c>
      <c r="WLN78" s="1209">
        <f t="shared" si="280"/>
        <v>0</v>
      </c>
      <c r="WLO78" s="1209">
        <f t="shared" si="280"/>
        <v>0</v>
      </c>
      <c r="WLP78" s="1209">
        <f t="shared" ref="WLP78:WOA78" si="281">SUM(WLP76:WLP77)</f>
        <v>0</v>
      </c>
      <c r="WLQ78" s="1209">
        <f t="shared" si="281"/>
        <v>0</v>
      </c>
      <c r="WLR78" s="1209">
        <f t="shared" si="281"/>
        <v>0</v>
      </c>
      <c r="WLS78" s="1209">
        <f t="shared" si="281"/>
        <v>0</v>
      </c>
      <c r="WLT78" s="1209">
        <f t="shared" si="281"/>
        <v>0</v>
      </c>
      <c r="WLU78" s="1209">
        <f t="shared" si="281"/>
        <v>0</v>
      </c>
      <c r="WLV78" s="1209">
        <f t="shared" si="281"/>
        <v>0</v>
      </c>
      <c r="WLW78" s="1209">
        <f t="shared" si="281"/>
        <v>0</v>
      </c>
      <c r="WLX78" s="1209">
        <f t="shared" si="281"/>
        <v>0</v>
      </c>
      <c r="WLY78" s="1209">
        <f t="shared" si="281"/>
        <v>0</v>
      </c>
      <c r="WLZ78" s="1209">
        <f t="shared" si="281"/>
        <v>0</v>
      </c>
      <c r="WMA78" s="1209">
        <f t="shared" si="281"/>
        <v>0</v>
      </c>
      <c r="WMB78" s="1209">
        <f t="shared" si="281"/>
        <v>0</v>
      </c>
      <c r="WMC78" s="1209">
        <f t="shared" si="281"/>
        <v>0</v>
      </c>
      <c r="WMD78" s="1209">
        <f t="shared" si="281"/>
        <v>0</v>
      </c>
      <c r="WME78" s="1209">
        <f t="shared" si="281"/>
        <v>0</v>
      </c>
      <c r="WMF78" s="1209">
        <f t="shared" si="281"/>
        <v>0</v>
      </c>
      <c r="WMG78" s="1209">
        <f t="shared" si="281"/>
        <v>0</v>
      </c>
      <c r="WMH78" s="1209">
        <f t="shared" si="281"/>
        <v>0</v>
      </c>
      <c r="WMI78" s="1209">
        <f t="shared" si="281"/>
        <v>0</v>
      </c>
      <c r="WMJ78" s="1209">
        <f t="shared" si="281"/>
        <v>0</v>
      </c>
      <c r="WMK78" s="1209">
        <f t="shared" si="281"/>
        <v>0</v>
      </c>
      <c r="WML78" s="1209">
        <f t="shared" si="281"/>
        <v>0</v>
      </c>
      <c r="WMM78" s="1209">
        <f t="shared" si="281"/>
        <v>0</v>
      </c>
      <c r="WMN78" s="1209">
        <f t="shared" si="281"/>
        <v>0</v>
      </c>
      <c r="WMO78" s="1209">
        <f t="shared" si="281"/>
        <v>0</v>
      </c>
      <c r="WMP78" s="1209">
        <f t="shared" si="281"/>
        <v>0</v>
      </c>
      <c r="WMQ78" s="1209">
        <f t="shared" si="281"/>
        <v>0</v>
      </c>
      <c r="WMR78" s="1209">
        <f t="shared" si="281"/>
        <v>0</v>
      </c>
      <c r="WMS78" s="1209">
        <f t="shared" si="281"/>
        <v>0</v>
      </c>
      <c r="WMT78" s="1209">
        <f t="shared" si="281"/>
        <v>0</v>
      </c>
      <c r="WMU78" s="1209">
        <f t="shared" si="281"/>
        <v>0</v>
      </c>
      <c r="WMV78" s="1209">
        <f t="shared" si="281"/>
        <v>0</v>
      </c>
      <c r="WMW78" s="1209">
        <f t="shared" si="281"/>
        <v>0</v>
      </c>
      <c r="WMX78" s="1209">
        <f t="shared" si="281"/>
        <v>0</v>
      </c>
      <c r="WMY78" s="1209">
        <f t="shared" si="281"/>
        <v>0</v>
      </c>
      <c r="WMZ78" s="1209">
        <f t="shared" si="281"/>
        <v>0</v>
      </c>
      <c r="WNA78" s="1209">
        <f t="shared" si="281"/>
        <v>0</v>
      </c>
      <c r="WNB78" s="1209">
        <f t="shared" si="281"/>
        <v>0</v>
      </c>
      <c r="WNC78" s="1209">
        <f t="shared" si="281"/>
        <v>0</v>
      </c>
      <c r="WND78" s="1209">
        <f t="shared" si="281"/>
        <v>0</v>
      </c>
      <c r="WNE78" s="1209">
        <f t="shared" si="281"/>
        <v>0</v>
      </c>
      <c r="WNF78" s="1209">
        <f t="shared" si="281"/>
        <v>0</v>
      </c>
      <c r="WNG78" s="1209">
        <f t="shared" si="281"/>
        <v>0</v>
      </c>
      <c r="WNH78" s="1209">
        <f t="shared" si="281"/>
        <v>0</v>
      </c>
      <c r="WNI78" s="1209">
        <f t="shared" si="281"/>
        <v>0</v>
      </c>
      <c r="WNJ78" s="1209">
        <f t="shared" si="281"/>
        <v>0</v>
      </c>
      <c r="WNK78" s="1209">
        <f t="shared" si="281"/>
        <v>0</v>
      </c>
      <c r="WNL78" s="1209">
        <f t="shared" si="281"/>
        <v>0</v>
      </c>
      <c r="WNM78" s="1209">
        <f t="shared" si="281"/>
        <v>0</v>
      </c>
      <c r="WNN78" s="1209">
        <f t="shared" si="281"/>
        <v>0</v>
      </c>
      <c r="WNO78" s="1209">
        <f t="shared" si="281"/>
        <v>0</v>
      </c>
      <c r="WNP78" s="1209">
        <f t="shared" si="281"/>
        <v>0</v>
      </c>
      <c r="WNQ78" s="1209">
        <f t="shared" si="281"/>
        <v>0</v>
      </c>
      <c r="WNR78" s="1209">
        <f t="shared" si="281"/>
        <v>0</v>
      </c>
      <c r="WNS78" s="1209">
        <f t="shared" si="281"/>
        <v>0</v>
      </c>
      <c r="WNT78" s="1209">
        <f t="shared" si="281"/>
        <v>0</v>
      </c>
      <c r="WNU78" s="1209">
        <f t="shared" si="281"/>
        <v>0</v>
      </c>
      <c r="WNV78" s="1209">
        <f t="shared" si="281"/>
        <v>0</v>
      </c>
      <c r="WNW78" s="1209">
        <f t="shared" si="281"/>
        <v>0</v>
      </c>
      <c r="WNX78" s="1209">
        <f t="shared" si="281"/>
        <v>0</v>
      </c>
      <c r="WNY78" s="1209">
        <f t="shared" si="281"/>
        <v>0</v>
      </c>
      <c r="WNZ78" s="1209">
        <f t="shared" si="281"/>
        <v>0</v>
      </c>
      <c r="WOA78" s="1209">
        <f t="shared" si="281"/>
        <v>0</v>
      </c>
      <c r="WOB78" s="1209">
        <f t="shared" ref="WOB78:WQM78" si="282">SUM(WOB76:WOB77)</f>
        <v>0</v>
      </c>
      <c r="WOC78" s="1209">
        <f t="shared" si="282"/>
        <v>0</v>
      </c>
      <c r="WOD78" s="1209">
        <f t="shared" si="282"/>
        <v>0</v>
      </c>
      <c r="WOE78" s="1209">
        <f t="shared" si="282"/>
        <v>0</v>
      </c>
      <c r="WOF78" s="1209">
        <f t="shared" si="282"/>
        <v>0</v>
      </c>
      <c r="WOG78" s="1209">
        <f t="shared" si="282"/>
        <v>0</v>
      </c>
      <c r="WOH78" s="1209">
        <f t="shared" si="282"/>
        <v>0</v>
      </c>
      <c r="WOI78" s="1209">
        <f t="shared" si="282"/>
        <v>0</v>
      </c>
      <c r="WOJ78" s="1209">
        <f t="shared" si="282"/>
        <v>0</v>
      </c>
      <c r="WOK78" s="1209">
        <f t="shared" si="282"/>
        <v>0</v>
      </c>
      <c r="WOL78" s="1209">
        <f t="shared" si="282"/>
        <v>0</v>
      </c>
      <c r="WOM78" s="1209">
        <f t="shared" si="282"/>
        <v>0</v>
      </c>
      <c r="WON78" s="1209">
        <f t="shared" si="282"/>
        <v>0</v>
      </c>
      <c r="WOO78" s="1209">
        <f t="shared" si="282"/>
        <v>0</v>
      </c>
      <c r="WOP78" s="1209">
        <f t="shared" si="282"/>
        <v>0</v>
      </c>
      <c r="WOQ78" s="1209">
        <f t="shared" si="282"/>
        <v>0</v>
      </c>
      <c r="WOR78" s="1209">
        <f t="shared" si="282"/>
        <v>0</v>
      </c>
      <c r="WOS78" s="1209">
        <f t="shared" si="282"/>
        <v>0</v>
      </c>
      <c r="WOT78" s="1209">
        <f t="shared" si="282"/>
        <v>0</v>
      </c>
      <c r="WOU78" s="1209">
        <f t="shared" si="282"/>
        <v>0</v>
      </c>
      <c r="WOV78" s="1209">
        <f t="shared" si="282"/>
        <v>0</v>
      </c>
      <c r="WOW78" s="1209">
        <f t="shared" si="282"/>
        <v>0</v>
      </c>
      <c r="WOX78" s="1209">
        <f t="shared" si="282"/>
        <v>0</v>
      </c>
      <c r="WOY78" s="1209">
        <f t="shared" si="282"/>
        <v>0</v>
      </c>
      <c r="WOZ78" s="1209">
        <f t="shared" si="282"/>
        <v>0</v>
      </c>
      <c r="WPA78" s="1209">
        <f t="shared" si="282"/>
        <v>0</v>
      </c>
      <c r="WPB78" s="1209">
        <f t="shared" si="282"/>
        <v>0</v>
      </c>
      <c r="WPC78" s="1209">
        <f t="shared" si="282"/>
        <v>0</v>
      </c>
      <c r="WPD78" s="1209">
        <f t="shared" si="282"/>
        <v>0</v>
      </c>
      <c r="WPE78" s="1209">
        <f t="shared" si="282"/>
        <v>0</v>
      </c>
      <c r="WPF78" s="1209">
        <f t="shared" si="282"/>
        <v>0</v>
      </c>
      <c r="WPG78" s="1209">
        <f t="shared" si="282"/>
        <v>0</v>
      </c>
      <c r="WPH78" s="1209">
        <f t="shared" si="282"/>
        <v>0</v>
      </c>
      <c r="WPI78" s="1209">
        <f t="shared" si="282"/>
        <v>0</v>
      </c>
      <c r="WPJ78" s="1209">
        <f t="shared" si="282"/>
        <v>0</v>
      </c>
      <c r="WPK78" s="1209">
        <f t="shared" si="282"/>
        <v>0</v>
      </c>
      <c r="WPL78" s="1209">
        <f t="shared" si="282"/>
        <v>0</v>
      </c>
      <c r="WPM78" s="1209">
        <f t="shared" si="282"/>
        <v>0</v>
      </c>
      <c r="WPN78" s="1209">
        <f t="shared" si="282"/>
        <v>0</v>
      </c>
      <c r="WPO78" s="1209">
        <f t="shared" si="282"/>
        <v>0</v>
      </c>
      <c r="WPP78" s="1209">
        <f t="shared" si="282"/>
        <v>0</v>
      </c>
      <c r="WPQ78" s="1209">
        <f t="shared" si="282"/>
        <v>0</v>
      </c>
      <c r="WPR78" s="1209">
        <f t="shared" si="282"/>
        <v>0</v>
      </c>
      <c r="WPS78" s="1209">
        <f t="shared" si="282"/>
        <v>0</v>
      </c>
      <c r="WPT78" s="1209">
        <f t="shared" si="282"/>
        <v>0</v>
      </c>
      <c r="WPU78" s="1209">
        <f t="shared" si="282"/>
        <v>0</v>
      </c>
      <c r="WPV78" s="1209">
        <f t="shared" si="282"/>
        <v>0</v>
      </c>
      <c r="WPW78" s="1209">
        <f t="shared" si="282"/>
        <v>0</v>
      </c>
      <c r="WPX78" s="1209">
        <f t="shared" si="282"/>
        <v>0</v>
      </c>
      <c r="WPY78" s="1209">
        <f t="shared" si="282"/>
        <v>0</v>
      </c>
      <c r="WPZ78" s="1209">
        <f t="shared" si="282"/>
        <v>0</v>
      </c>
      <c r="WQA78" s="1209">
        <f t="shared" si="282"/>
        <v>0</v>
      </c>
      <c r="WQB78" s="1209">
        <f t="shared" si="282"/>
        <v>0</v>
      </c>
      <c r="WQC78" s="1209">
        <f t="shared" si="282"/>
        <v>0</v>
      </c>
      <c r="WQD78" s="1209">
        <f t="shared" si="282"/>
        <v>0</v>
      </c>
      <c r="WQE78" s="1209">
        <f t="shared" si="282"/>
        <v>0</v>
      </c>
      <c r="WQF78" s="1209">
        <f t="shared" si="282"/>
        <v>0</v>
      </c>
      <c r="WQG78" s="1209">
        <f t="shared" si="282"/>
        <v>0</v>
      </c>
      <c r="WQH78" s="1209">
        <f t="shared" si="282"/>
        <v>0</v>
      </c>
      <c r="WQI78" s="1209">
        <f t="shared" si="282"/>
        <v>0</v>
      </c>
      <c r="WQJ78" s="1209">
        <f t="shared" si="282"/>
        <v>0</v>
      </c>
      <c r="WQK78" s="1209">
        <f t="shared" si="282"/>
        <v>0</v>
      </c>
      <c r="WQL78" s="1209">
        <f t="shared" si="282"/>
        <v>0</v>
      </c>
      <c r="WQM78" s="1209">
        <f t="shared" si="282"/>
        <v>0</v>
      </c>
      <c r="WQN78" s="1209">
        <f t="shared" ref="WQN78:WSY78" si="283">SUM(WQN76:WQN77)</f>
        <v>0</v>
      </c>
      <c r="WQO78" s="1209">
        <f t="shared" si="283"/>
        <v>0</v>
      </c>
      <c r="WQP78" s="1209">
        <f t="shared" si="283"/>
        <v>0</v>
      </c>
      <c r="WQQ78" s="1209">
        <f t="shared" si="283"/>
        <v>0</v>
      </c>
      <c r="WQR78" s="1209">
        <f t="shared" si="283"/>
        <v>0</v>
      </c>
      <c r="WQS78" s="1209">
        <f t="shared" si="283"/>
        <v>0</v>
      </c>
      <c r="WQT78" s="1209">
        <f t="shared" si="283"/>
        <v>0</v>
      </c>
      <c r="WQU78" s="1209">
        <f t="shared" si="283"/>
        <v>0</v>
      </c>
      <c r="WQV78" s="1209">
        <f t="shared" si="283"/>
        <v>0</v>
      </c>
      <c r="WQW78" s="1209">
        <f t="shared" si="283"/>
        <v>0</v>
      </c>
      <c r="WQX78" s="1209">
        <f t="shared" si="283"/>
        <v>0</v>
      </c>
      <c r="WQY78" s="1209">
        <f t="shared" si="283"/>
        <v>0</v>
      </c>
      <c r="WQZ78" s="1209">
        <f t="shared" si="283"/>
        <v>0</v>
      </c>
      <c r="WRA78" s="1209">
        <f t="shared" si="283"/>
        <v>0</v>
      </c>
      <c r="WRB78" s="1209">
        <f t="shared" si="283"/>
        <v>0</v>
      </c>
      <c r="WRC78" s="1209">
        <f t="shared" si="283"/>
        <v>0</v>
      </c>
      <c r="WRD78" s="1209">
        <f t="shared" si="283"/>
        <v>0</v>
      </c>
      <c r="WRE78" s="1209">
        <f t="shared" si="283"/>
        <v>0</v>
      </c>
      <c r="WRF78" s="1209">
        <f t="shared" si="283"/>
        <v>0</v>
      </c>
      <c r="WRG78" s="1209">
        <f t="shared" si="283"/>
        <v>0</v>
      </c>
      <c r="WRH78" s="1209">
        <f t="shared" si="283"/>
        <v>0</v>
      </c>
      <c r="WRI78" s="1209">
        <f t="shared" si="283"/>
        <v>0</v>
      </c>
      <c r="WRJ78" s="1209">
        <f t="shared" si="283"/>
        <v>0</v>
      </c>
      <c r="WRK78" s="1209">
        <f t="shared" si="283"/>
        <v>0</v>
      </c>
      <c r="WRL78" s="1209">
        <f t="shared" si="283"/>
        <v>0</v>
      </c>
      <c r="WRM78" s="1209">
        <f t="shared" si="283"/>
        <v>0</v>
      </c>
      <c r="WRN78" s="1209">
        <f t="shared" si="283"/>
        <v>0</v>
      </c>
      <c r="WRO78" s="1209">
        <f t="shared" si="283"/>
        <v>0</v>
      </c>
      <c r="WRP78" s="1209">
        <f t="shared" si="283"/>
        <v>0</v>
      </c>
      <c r="WRQ78" s="1209">
        <f t="shared" si="283"/>
        <v>0</v>
      </c>
      <c r="WRR78" s="1209">
        <f t="shared" si="283"/>
        <v>0</v>
      </c>
      <c r="WRS78" s="1209">
        <f t="shared" si="283"/>
        <v>0</v>
      </c>
      <c r="WRT78" s="1209">
        <f t="shared" si="283"/>
        <v>0</v>
      </c>
      <c r="WRU78" s="1209">
        <f t="shared" si="283"/>
        <v>0</v>
      </c>
      <c r="WRV78" s="1209">
        <f t="shared" si="283"/>
        <v>0</v>
      </c>
      <c r="WRW78" s="1209">
        <f t="shared" si="283"/>
        <v>0</v>
      </c>
      <c r="WRX78" s="1209">
        <f t="shared" si="283"/>
        <v>0</v>
      </c>
      <c r="WRY78" s="1209">
        <f t="shared" si="283"/>
        <v>0</v>
      </c>
      <c r="WRZ78" s="1209">
        <f t="shared" si="283"/>
        <v>0</v>
      </c>
      <c r="WSA78" s="1209">
        <f t="shared" si="283"/>
        <v>0</v>
      </c>
      <c r="WSB78" s="1209">
        <f t="shared" si="283"/>
        <v>0</v>
      </c>
      <c r="WSC78" s="1209">
        <f t="shared" si="283"/>
        <v>0</v>
      </c>
      <c r="WSD78" s="1209">
        <f t="shared" si="283"/>
        <v>0</v>
      </c>
      <c r="WSE78" s="1209">
        <f t="shared" si="283"/>
        <v>0</v>
      </c>
      <c r="WSF78" s="1209">
        <f t="shared" si="283"/>
        <v>0</v>
      </c>
      <c r="WSG78" s="1209">
        <f t="shared" si="283"/>
        <v>0</v>
      </c>
      <c r="WSH78" s="1209">
        <f t="shared" si="283"/>
        <v>0</v>
      </c>
      <c r="WSI78" s="1209">
        <f t="shared" si="283"/>
        <v>0</v>
      </c>
      <c r="WSJ78" s="1209">
        <f t="shared" si="283"/>
        <v>0</v>
      </c>
      <c r="WSK78" s="1209">
        <f t="shared" si="283"/>
        <v>0</v>
      </c>
      <c r="WSL78" s="1209">
        <f t="shared" si="283"/>
        <v>0</v>
      </c>
      <c r="WSM78" s="1209">
        <f t="shared" si="283"/>
        <v>0</v>
      </c>
      <c r="WSN78" s="1209">
        <f t="shared" si="283"/>
        <v>0</v>
      </c>
      <c r="WSO78" s="1209">
        <f t="shared" si="283"/>
        <v>0</v>
      </c>
      <c r="WSP78" s="1209">
        <f t="shared" si="283"/>
        <v>0</v>
      </c>
      <c r="WSQ78" s="1209">
        <f t="shared" si="283"/>
        <v>0</v>
      </c>
      <c r="WSR78" s="1209">
        <f t="shared" si="283"/>
        <v>0</v>
      </c>
      <c r="WSS78" s="1209">
        <f t="shared" si="283"/>
        <v>0</v>
      </c>
      <c r="WST78" s="1209">
        <f t="shared" si="283"/>
        <v>0</v>
      </c>
      <c r="WSU78" s="1209">
        <f t="shared" si="283"/>
        <v>0</v>
      </c>
      <c r="WSV78" s="1209">
        <f t="shared" si="283"/>
        <v>0</v>
      </c>
      <c r="WSW78" s="1209">
        <f t="shared" si="283"/>
        <v>0</v>
      </c>
      <c r="WSX78" s="1209">
        <f t="shared" si="283"/>
        <v>0</v>
      </c>
      <c r="WSY78" s="1209">
        <f t="shared" si="283"/>
        <v>0</v>
      </c>
      <c r="WSZ78" s="1209">
        <f t="shared" ref="WSZ78:WVK78" si="284">SUM(WSZ76:WSZ77)</f>
        <v>0</v>
      </c>
      <c r="WTA78" s="1209">
        <f t="shared" si="284"/>
        <v>0</v>
      </c>
      <c r="WTB78" s="1209">
        <f t="shared" si="284"/>
        <v>0</v>
      </c>
      <c r="WTC78" s="1209">
        <f t="shared" si="284"/>
        <v>0</v>
      </c>
      <c r="WTD78" s="1209">
        <f t="shared" si="284"/>
        <v>0</v>
      </c>
      <c r="WTE78" s="1209">
        <f t="shared" si="284"/>
        <v>0</v>
      </c>
      <c r="WTF78" s="1209">
        <f t="shared" si="284"/>
        <v>0</v>
      </c>
      <c r="WTG78" s="1209">
        <f t="shared" si="284"/>
        <v>0</v>
      </c>
      <c r="WTH78" s="1209">
        <f t="shared" si="284"/>
        <v>0</v>
      </c>
      <c r="WTI78" s="1209">
        <f t="shared" si="284"/>
        <v>0</v>
      </c>
      <c r="WTJ78" s="1209">
        <f t="shared" si="284"/>
        <v>0</v>
      </c>
      <c r="WTK78" s="1209">
        <f t="shared" si="284"/>
        <v>0</v>
      </c>
      <c r="WTL78" s="1209">
        <f t="shared" si="284"/>
        <v>0</v>
      </c>
      <c r="WTM78" s="1209">
        <f t="shared" si="284"/>
        <v>0</v>
      </c>
      <c r="WTN78" s="1209">
        <f t="shared" si="284"/>
        <v>0</v>
      </c>
      <c r="WTO78" s="1209">
        <f t="shared" si="284"/>
        <v>0</v>
      </c>
      <c r="WTP78" s="1209">
        <f t="shared" si="284"/>
        <v>0</v>
      </c>
      <c r="WTQ78" s="1209">
        <f t="shared" si="284"/>
        <v>0</v>
      </c>
      <c r="WTR78" s="1209">
        <f t="shared" si="284"/>
        <v>0</v>
      </c>
      <c r="WTS78" s="1209">
        <f t="shared" si="284"/>
        <v>0</v>
      </c>
      <c r="WTT78" s="1209">
        <f t="shared" si="284"/>
        <v>0</v>
      </c>
      <c r="WTU78" s="1209">
        <f t="shared" si="284"/>
        <v>0</v>
      </c>
      <c r="WTV78" s="1209">
        <f t="shared" si="284"/>
        <v>0</v>
      </c>
      <c r="WTW78" s="1209">
        <f t="shared" si="284"/>
        <v>0</v>
      </c>
      <c r="WTX78" s="1209">
        <f t="shared" si="284"/>
        <v>0</v>
      </c>
      <c r="WTY78" s="1209">
        <f t="shared" si="284"/>
        <v>0</v>
      </c>
      <c r="WTZ78" s="1209">
        <f t="shared" si="284"/>
        <v>0</v>
      </c>
      <c r="WUA78" s="1209">
        <f t="shared" si="284"/>
        <v>0</v>
      </c>
      <c r="WUB78" s="1209">
        <f t="shared" si="284"/>
        <v>0</v>
      </c>
      <c r="WUC78" s="1209">
        <f t="shared" si="284"/>
        <v>0</v>
      </c>
      <c r="WUD78" s="1209">
        <f t="shared" si="284"/>
        <v>0</v>
      </c>
      <c r="WUE78" s="1209">
        <f t="shared" si="284"/>
        <v>0</v>
      </c>
      <c r="WUF78" s="1209">
        <f t="shared" si="284"/>
        <v>0</v>
      </c>
      <c r="WUG78" s="1209">
        <f t="shared" si="284"/>
        <v>0</v>
      </c>
      <c r="WUH78" s="1209">
        <f t="shared" si="284"/>
        <v>0</v>
      </c>
      <c r="WUI78" s="1209">
        <f t="shared" si="284"/>
        <v>0</v>
      </c>
      <c r="WUJ78" s="1209">
        <f t="shared" si="284"/>
        <v>0</v>
      </c>
      <c r="WUK78" s="1209">
        <f t="shared" si="284"/>
        <v>0</v>
      </c>
      <c r="WUL78" s="1209">
        <f t="shared" si="284"/>
        <v>0</v>
      </c>
      <c r="WUM78" s="1209">
        <f t="shared" si="284"/>
        <v>0</v>
      </c>
      <c r="WUN78" s="1209">
        <f t="shared" si="284"/>
        <v>0</v>
      </c>
      <c r="WUO78" s="1209">
        <f t="shared" si="284"/>
        <v>0</v>
      </c>
      <c r="WUP78" s="1209">
        <f t="shared" si="284"/>
        <v>0</v>
      </c>
      <c r="WUQ78" s="1209">
        <f t="shared" si="284"/>
        <v>0</v>
      </c>
      <c r="WUR78" s="1209">
        <f t="shared" si="284"/>
        <v>0</v>
      </c>
      <c r="WUS78" s="1209">
        <f t="shared" si="284"/>
        <v>0</v>
      </c>
      <c r="WUT78" s="1209">
        <f t="shared" si="284"/>
        <v>0</v>
      </c>
      <c r="WUU78" s="1209">
        <f t="shared" si="284"/>
        <v>0</v>
      </c>
      <c r="WUV78" s="1209">
        <f t="shared" si="284"/>
        <v>0</v>
      </c>
      <c r="WUW78" s="1209">
        <f t="shared" si="284"/>
        <v>0</v>
      </c>
      <c r="WUX78" s="1209">
        <f t="shared" si="284"/>
        <v>0</v>
      </c>
      <c r="WUY78" s="1209">
        <f t="shared" si="284"/>
        <v>0</v>
      </c>
      <c r="WUZ78" s="1209">
        <f t="shared" si="284"/>
        <v>0</v>
      </c>
      <c r="WVA78" s="1209">
        <f t="shared" si="284"/>
        <v>0</v>
      </c>
      <c r="WVB78" s="1209">
        <f t="shared" si="284"/>
        <v>0</v>
      </c>
      <c r="WVC78" s="1209">
        <f t="shared" si="284"/>
        <v>0</v>
      </c>
      <c r="WVD78" s="1209">
        <f t="shared" si="284"/>
        <v>0</v>
      </c>
      <c r="WVE78" s="1209">
        <f t="shared" si="284"/>
        <v>0</v>
      </c>
      <c r="WVF78" s="1209">
        <f t="shared" si="284"/>
        <v>0</v>
      </c>
      <c r="WVG78" s="1209">
        <f t="shared" si="284"/>
        <v>0</v>
      </c>
      <c r="WVH78" s="1209">
        <f t="shared" si="284"/>
        <v>0</v>
      </c>
      <c r="WVI78" s="1209">
        <f t="shared" si="284"/>
        <v>0</v>
      </c>
      <c r="WVJ78" s="1209">
        <f t="shared" si="284"/>
        <v>0</v>
      </c>
      <c r="WVK78" s="1209">
        <f t="shared" si="284"/>
        <v>0</v>
      </c>
      <c r="WVL78" s="1209">
        <f t="shared" ref="WVL78:WXW78" si="285">SUM(WVL76:WVL77)</f>
        <v>0</v>
      </c>
      <c r="WVM78" s="1209">
        <f t="shared" si="285"/>
        <v>0</v>
      </c>
      <c r="WVN78" s="1209">
        <f t="shared" si="285"/>
        <v>0</v>
      </c>
      <c r="WVO78" s="1209">
        <f t="shared" si="285"/>
        <v>0</v>
      </c>
      <c r="WVP78" s="1209">
        <f t="shared" si="285"/>
        <v>0</v>
      </c>
      <c r="WVQ78" s="1209">
        <f t="shared" si="285"/>
        <v>0</v>
      </c>
      <c r="WVR78" s="1209">
        <f t="shared" si="285"/>
        <v>0</v>
      </c>
      <c r="WVS78" s="1209">
        <f t="shared" si="285"/>
        <v>0</v>
      </c>
      <c r="WVT78" s="1209">
        <f t="shared" si="285"/>
        <v>0</v>
      </c>
      <c r="WVU78" s="1209">
        <f t="shared" si="285"/>
        <v>0</v>
      </c>
      <c r="WVV78" s="1209">
        <f t="shared" si="285"/>
        <v>0</v>
      </c>
      <c r="WVW78" s="1209">
        <f t="shared" si="285"/>
        <v>0</v>
      </c>
      <c r="WVX78" s="1209">
        <f t="shared" si="285"/>
        <v>0</v>
      </c>
      <c r="WVY78" s="1209">
        <f t="shared" si="285"/>
        <v>0</v>
      </c>
      <c r="WVZ78" s="1209">
        <f t="shared" si="285"/>
        <v>0</v>
      </c>
      <c r="WWA78" s="1209">
        <f t="shared" si="285"/>
        <v>0</v>
      </c>
      <c r="WWB78" s="1209">
        <f t="shared" si="285"/>
        <v>0</v>
      </c>
      <c r="WWC78" s="1209">
        <f t="shared" si="285"/>
        <v>0</v>
      </c>
      <c r="WWD78" s="1209">
        <f t="shared" si="285"/>
        <v>0</v>
      </c>
      <c r="WWE78" s="1209">
        <f t="shared" si="285"/>
        <v>0</v>
      </c>
      <c r="WWF78" s="1209">
        <f t="shared" si="285"/>
        <v>0</v>
      </c>
      <c r="WWG78" s="1209">
        <f t="shared" si="285"/>
        <v>0</v>
      </c>
      <c r="WWH78" s="1209">
        <f t="shared" si="285"/>
        <v>0</v>
      </c>
      <c r="WWI78" s="1209">
        <f t="shared" si="285"/>
        <v>0</v>
      </c>
      <c r="WWJ78" s="1209">
        <f t="shared" si="285"/>
        <v>0</v>
      </c>
      <c r="WWK78" s="1209">
        <f t="shared" si="285"/>
        <v>0</v>
      </c>
      <c r="WWL78" s="1209">
        <f t="shared" si="285"/>
        <v>0</v>
      </c>
      <c r="WWM78" s="1209">
        <f t="shared" si="285"/>
        <v>0</v>
      </c>
      <c r="WWN78" s="1209">
        <f t="shared" si="285"/>
        <v>0</v>
      </c>
      <c r="WWO78" s="1209">
        <f t="shared" si="285"/>
        <v>0</v>
      </c>
      <c r="WWP78" s="1209">
        <f t="shared" si="285"/>
        <v>0</v>
      </c>
      <c r="WWQ78" s="1209">
        <f t="shared" si="285"/>
        <v>0</v>
      </c>
      <c r="WWR78" s="1209">
        <f t="shared" si="285"/>
        <v>0</v>
      </c>
      <c r="WWS78" s="1209">
        <f t="shared" si="285"/>
        <v>0</v>
      </c>
      <c r="WWT78" s="1209">
        <f t="shared" si="285"/>
        <v>0</v>
      </c>
      <c r="WWU78" s="1209">
        <f t="shared" si="285"/>
        <v>0</v>
      </c>
      <c r="WWV78" s="1209">
        <f t="shared" si="285"/>
        <v>0</v>
      </c>
      <c r="WWW78" s="1209">
        <f t="shared" si="285"/>
        <v>0</v>
      </c>
      <c r="WWX78" s="1209">
        <f t="shared" si="285"/>
        <v>0</v>
      </c>
      <c r="WWY78" s="1209">
        <f t="shared" si="285"/>
        <v>0</v>
      </c>
      <c r="WWZ78" s="1209">
        <f t="shared" si="285"/>
        <v>0</v>
      </c>
      <c r="WXA78" s="1209">
        <f t="shared" si="285"/>
        <v>0</v>
      </c>
      <c r="WXB78" s="1209">
        <f t="shared" si="285"/>
        <v>0</v>
      </c>
      <c r="WXC78" s="1209">
        <f t="shared" si="285"/>
        <v>0</v>
      </c>
      <c r="WXD78" s="1209">
        <f t="shared" si="285"/>
        <v>0</v>
      </c>
      <c r="WXE78" s="1209">
        <f t="shared" si="285"/>
        <v>0</v>
      </c>
      <c r="WXF78" s="1209">
        <f t="shared" si="285"/>
        <v>0</v>
      </c>
      <c r="WXG78" s="1209">
        <f t="shared" si="285"/>
        <v>0</v>
      </c>
      <c r="WXH78" s="1209">
        <f t="shared" si="285"/>
        <v>0</v>
      </c>
      <c r="WXI78" s="1209">
        <f t="shared" si="285"/>
        <v>0</v>
      </c>
      <c r="WXJ78" s="1209">
        <f t="shared" si="285"/>
        <v>0</v>
      </c>
      <c r="WXK78" s="1209">
        <f t="shared" si="285"/>
        <v>0</v>
      </c>
      <c r="WXL78" s="1209">
        <f t="shared" si="285"/>
        <v>0</v>
      </c>
      <c r="WXM78" s="1209">
        <f t="shared" si="285"/>
        <v>0</v>
      </c>
      <c r="WXN78" s="1209">
        <f t="shared" si="285"/>
        <v>0</v>
      </c>
      <c r="WXO78" s="1209">
        <f t="shared" si="285"/>
        <v>0</v>
      </c>
      <c r="WXP78" s="1209">
        <f t="shared" si="285"/>
        <v>0</v>
      </c>
      <c r="WXQ78" s="1209">
        <f t="shared" si="285"/>
        <v>0</v>
      </c>
      <c r="WXR78" s="1209">
        <f t="shared" si="285"/>
        <v>0</v>
      </c>
      <c r="WXS78" s="1209">
        <f t="shared" si="285"/>
        <v>0</v>
      </c>
      <c r="WXT78" s="1209">
        <f t="shared" si="285"/>
        <v>0</v>
      </c>
      <c r="WXU78" s="1209">
        <f t="shared" si="285"/>
        <v>0</v>
      </c>
      <c r="WXV78" s="1209">
        <f t="shared" si="285"/>
        <v>0</v>
      </c>
      <c r="WXW78" s="1209">
        <f t="shared" si="285"/>
        <v>0</v>
      </c>
      <c r="WXX78" s="1209">
        <f t="shared" ref="WXX78:XAI78" si="286">SUM(WXX76:WXX77)</f>
        <v>0</v>
      </c>
      <c r="WXY78" s="1209">
        <f t="shared" si="286"/>
        <v>0</v>
      </c>
      <c r="WXZ78" s="1209">
        <f t="shared" si="286"/>
        <v>0</v>
      </c>
      <c r="WYA78" s="1209">
        <f t="shared" si="286"/>
        <v>0</v>
      </c>
      <c r="WYB78" s="1209">
        <f t="shared" si="286"/>
        <v>0</v>
      </c>
      <c r="WYC78" s="1209">
        <f t="shared" si="286"/>
        <v>0</v>
      </c>
      <c r="WYD78" s="1209">
        <f t="shared" si="286"/>
        <v>0</v>
      </c>
      <c r="WYE78" s="1209">
        <f t="shared" si="286"/>
        <v>0</v>
      </c>
      <c r="WYF78" s="1209">
        <f t="shared" si="286"/>
        <v>0</v>
      </c>
      <c r="WYG78" s="1209">
        <f t="shared" si="286"/>
        <v>0</v>
      </c>
      <c r="WYH78" s="1209">
        <f t="shared" si="286"/>
        <v>0</v>
      </c>
      <c r="WYI78" s="1209">
        <f t="shared" si="286"/>
        <v>0</v>
      </c>
      <c r="WYJ78" s="1209">
        <f t="shared" si="286"/>
        <v>0</v>
      </c>
      <c r="WYK78" s="1209">
        <f t="shared" si="286"/>
        <v>0</v>
      </c>
      <c r="WYL78" s="1209">
        <f t="shared" si="286"/>
        <v>0</v>
      </c>
      <c r="WYM78" s="1209">
        <f t="shared" si="286"/>
        <v>0</v>
      </c>
      <c r="WYN78" s="1209">
        <f t="shared" si="286"/>
        <v>0</v>
      </c>
      <c r="WYO78" s="1209">
        <f t="shared" si="286"/>
        <v>0</v>
      </c>
      <c r="WYP78" s="1209">
        <f t="shared" si="286"/>
        <v>0</v>
      </c>
      <c r="WYQ78" s="1209">
        <f t="shared" si="286"/>
        <v>0</v>
      </c>
      <c r="WYR78" s="1209">
        <f t="shared" si="286"/>
        <v>0</v>
      </c>
      <c r="WYS78" s="1209">
        <f t="shared" si="286"/>
        <v>0</v>
      </c>
      <c r="WYT78" s="1209">
        <f t="shared" si="286"/>
        <v>0</v>
      </c>
      <c r="WYU78" s="1209">
        <f t="shared" si="286"/>
        <v>0</v>
      </c>
      <c r="WYV78" s="1209">
        <f t="shared" si="286"/>
        <v>0</v>
      </c>
      <c r="WYW78" s="1209">
        <f t="shared" si="286"/>
        <v>0</v>
      </c>
      <c r="WYX78" s="1209">
        <f t="shared" si="286"/>
        <v>0</v>
      </c>
      <c r="WYY78" s="1209">
        <f t="shared" si="286"/>
        <v>0</v>
      </c>
      <c r="WYZ78" s="1209">
        <f t="shared" si="286"/>
        <v>0</v>
      </c>
      <c r="WZA78" s="1209">
        <f t="shared" si="286"/>
        <v>0</v>
      </c>
      <c r="WZB78" s="1209">
        <f t="shared" si="286"/>
        <v>0</v>
      </c>
      <c r="WZC78" s="1209">
        <f t="shared" si="286"/>
        <v>0</v>
      </c>
      <c r="WZD78" s="1209">
        <f t="shared" si="286"/>
        <v>0</v>
      </c>
      <c r="WZE78" s="1209">
        <f t="shared" si="286"/>
        <v>0</v>
      </c>
      <c r="WZF78" s="1209">
        <f t="shared" si="286"/>
        <v>0</v>
      </c>
      <c r="WZG78" s="1209">
        <f t="shared" si="286"/>
        <v>0</v>
      </c>
      <c r="WZH78" s="1209">
        <f t="shared" si="286"/>
        <v>0</v>
      </c>
      <c r="WZI78" s="1209">
        <f t="shared" si="286"/>
        <v>0</v>
      </c>
      <c r="WZJ78" s="1209">
        <f t="shared" si="286"/>
        <v>0</v>
      </c>
      <c r="WZK78" s="1209">
        <f t="shared" si="286"/>
        <v>0</v>
      </c>
      <c r="WZL78" s="1209">
        <f t="shared" si="286"/>
        <v>0</v>
      </c>
      <c r="WZM78" s="1209">
        <f t="shared" si="286"/>
        <v>0</v>
      </c>
      <c r="WZN78" s="1209">
        <f t="shared" si="286"/>
        <v>0</v>
      </c>
      <c r="WZO78" s="1209">
        <f t="shared" si="286"/>
        <v>0</v>
      </c>
      <c r="WZP78" s="1209">
        <f t="shared" si="286"/>
        <v>0</v>
      </c>
      <c r="WZQ78" s="1209">
        <f t="shared" si="286"/>
        <v>0</v>
      </c>
      <c r="WZR78" s="1209">
        <f t="shared" si="286"/>
        <v>0</v>
      </c>
      <c r="WZS78" s="1209">
        <f t="shared" si="286"/>
        <v>0</v>
      </c>
      <c r="WZT78" s="1209">
        <f t="shared" si="286"/>
        <v>0</v>
      </c>
      <c r="WZU78" s="1209">
        <f t="shared" si="286"/>
        <v>0</v>
      </c>
      <c r="WZV78" s="1209">
        <f t="shared" si="286"/>
        <v>0</v>
      </c>
      <c r="WZW78" s="1209">
        <f t="shared" si="286"/>
        <v>0</v>
      </c>
      <c r="WZX78" s="1209">
        <f t="shared" si="286"/>
        <v>0</v>
      </c>
      <c r="WZY78" s="1209">
        <f t="shared" si="286"/>
        <v>0</v>
      </c>
      <c r="WZZ78" s="1209">
        <f t="shared" si="286"/>
        <v>0</v>
      </c>
      <c r="XAA78" s="1209">
        <f t="shared" si="286"/>
        <v>0</v>
      </c>
      <c r="XAB78" s="1209">
        <f t="shared" si="286"/>
        <v>0</v>
      </c>
      <c r="XAC78" s="1209">
        <f t="shared" si="286"/>
        <v>0</v>
      </c>
      <c r="XAD78" s="1209">
        <f t="shared" si="286"/>
        <v>0</v>
      </c>
      <c r="XAE78" s="1209">
        <f t="shared" si="286"/>
        <v>0</v>
      </c>
      <c r="XAF78" s="1209">
        <f t="shared" si="286"/>
        <v>0</v>
      </c>
      <c r="XAG78" s="1209">
        <f t="shared" si="286"/>
        <v>0</v>
      </c>
      <c r="XAH78" s="1209">
        <f t="shared" si="286"/>
        <v>0</v>
      </c>
      <c r="XAI78" s="1209">
        <f t="shared" si="286"/>
        <v>0</v>
      </c>
      <c r="XAJ78" s="1209">
        <f t="shared" ref="XAJ78:XCU78" si="287">SUM(XAJ76:XAJ77)</f>
        <v>0</v>
      </c>
      <c r="XAK78" s="1209">
        <f t="shared" si="287"/>
        <v>0</v>
      </c>
      <c r="XAL78" s="1209">
        <f t="shared" si="287"/>
        <v>0</v>
      </c>
      <c r="XAM78" s="1209">
        <f t="shared" si="287"/>
        <v>0</v>
      </c>
      <c r="XAN78" s="1209">
        <f t="shared" si="287"/>
        <v>0</v>
      </c>
      <c r="XAO78" s="1209">
        <f t="shared" si="287"/>
        <v>0</v>
      </c>
      <c r="XAP78" s="1209">
        <f t="shared" si="287"/>
        <v>0</v>
      </c>
      <c r="XAQ78" s="1209">
        <f t="shared" si="287"/>
        <v>0</v>
      </c>
      <c r="XAR78" s="1209">
        <f t="shared" si="287"/>
        <v>0</v>
      </c>
      <c r="XAS78" s="1209">
        <f t="shared" si="287"/>
        <v>0</v>
      </c>
      <c r="XAT78" s="1209">
        <f t="shared" si="287"/>
        <v>0</v>
      </c>
      <c r="XAU78" s="1209">
        <f t="shared" si="287"/>
        <v>0</v>
      </c>
      <c r="XAV78" s="1209">
        <f t="shared" si="287"/>
        <v>0</v>
      </c>
      <c r="XAW78" s="1209">
        <f t="shared" si="287"/>
        <v>0</v>
      </c>
      <c r="XAX78" s="1209">
        <f t="shared" si="287"/>
        <v>0</v>
      </c>
      <c r="XAY78" s="1209">
        <f t="shared" si="287"/>
        <v>0</v>
      </c>
      <c r="XAZ78" s="1209">
        <f t="shared" si="287"/>
        <v>0</v>
      </c>
      <c r="XBA78" s="1209">
        <f t="shared" si="287"/>
        <v>0</v>
      </c>
      <c r="XBB78" s="1209">
        <f t="shared" si="287"/>
        <v>0</v>
      </c>
      <c r="XBC78" s="1209">
        <f t="shared" si="287"/>
        <v>0</v>
      </c>
      <c r="XBD78" s="1209">
        <f t="shared" si="287"/>
        <v>0</v>
      </c>
      <c r="XBE78" s="1209">
        <f t="shared" si="287"/>
        <v>0</v>
      </c>
      <c r="XBF78" s="1209">
        <f t="shared" si="287"/>
        <v>0</v>
      </c>
      <c r="XBG78" s="1209">
        <f t="shared" si="287"/>
        <v>0</v>
      </c>
      <c r="XBH78" s="1209">
        <f t="shared" si="287"/>
        <v>0</v>
      </c>
      <c r="XBI78" s="1209">
        <f t="shared" si="287"/>
        <v>0</v>
      </c>
      <c r="XBJ78" s="1209">
        <f t="shared" si="287"/>
        <v>0</v>
      </c>
      <c r="XBK78" s="1209">
        <f t="shared" si="287"/>
        <v>0</v>
      </c>
      <c r="XBL78" s="1209">
        <f t="shared" si="287"/>
        <v>0</v>
      </c>
      <c r="XBM78" s="1209">
        <f t="shared" si="287"/>
        <v>0</v>
      </c>
      <c r="XBN78" s="1209">
        <f t="shared" si="287"/>
        <v>0</v>
      </c>
      <c r="XBO78" s="1209">
        <f t="shared" si="287"/>
        <v>0</v>
      </c>
      <c r="XBP78" s="1209">
        <f t="shared" si="287"/>
        <v>0</v>
      </c>
      <c r="XBQ78" s="1209">
        <f t="shared" si="287"/>
        <v>0</v>
      </c>
      <c r="XBR78" s="1209">
        <f t="shared" si="287"/>
        <v>0</v>
      </c>
      <c r="XBS78" s="1209">
        <f t="shared" si="287"/>
        <v>0</v>
      </c>
      <c r="XBT78" s="1209">
        <f t="shared" si="287"/>
        <v>0</v>
      </c>
      <c r="XBU78" s="1209">
        <f t="shared" si="287"/>
        <v>0</v>
      </c>
      <c r="XBV78" s="1209">
        <f t="shared" si="287"/>
        <v>0</v>
      </c>
      <c r="XBW78" s="1209">
        <f t="shared" si="287"/>
        <v>0</v>
      </c>
      <c r="XBX78" s="1209">
        <f t="shared" si="287"/>
        <v>0</v>
      </c>
      <c r="XBY78" s="1209">
        <f t="shared" si="287"/>
        <v>0</v>
      </c>
      <c r="XBZ78" s="1209">
        <f t="shared" si="287"/>
        <v>0</v>
      </c>
      <c r="XCA78" s="1209">
        <f t="shared" si="287"/>
        <v>0</v>
      </c>
      <c r="XCB78" s="1209">
        <f t="shared" si="287"/>
        <v>0</v>
      </c>
      <c r="XCC78" s="1209">
        <f t="shared" si="287"/>
        <v>0</v>
      </c>
      <c r="XCD78" s="1209">
        <f t="shared" si="287"/>
        <v>0</v>
      </c>
      <c r="XCE78" s="1209">
        <f t="shared" si="287"/>
        <v>0</v>
      </c>
      <c r="XCF78" s="1209">
        <f t="shared" si="287"/>
        <v>0</v>
      </c>
      <c r="XCG78" s="1209">
        <f t="shared" si="287"/>
        <v>0</v>
      </c>
      <c r="XCH78" s="1209">
        <f t="shared" si="287"/>
        <v>0</v>
      </c>
      <c r="XCI78" s="1209">
        <f t="shared" si="287"/>
        <v>0</v>
      </c>
      <c r="XCJ78" s="1209">
        <f t="shared" si="287"/>
        <v>0</v>
      </c>
      <c r="XCK78" s="1209">
        <f t="shared" si="287"/>
        <v>0</v>
      </c>
      <c r="XCL78" s="1209">
        <f t="shared" si="287"/>
        <v>0</v>
      </c>
      <c r="XCM78" s="1209">
        <f t="shared" si="287"/>
        <v>0</v>
      </c>
      <c r="XCN78" s="1209">
        <f t="shared" si="287"/>
        <v>0</v>
      </c>
      <c r="XCO78" s="1209">
        <f t="shared" si="287"/>
        <v>0</v>
      </c>
      <c r="XCP78" s="1209">
        <f t="shared" si="287"/>
        <v>0</v>
      </c>
      <c r="XCQ78" s="1209">
        <f t="shared" si="287"/>
        <v>0</v>
      </c>
      <c r="XCR78" s="1209">
        <f t="shared" si="287"/>
        <v>0</v>
      </c>
      <c r="XCS78" s="1209">
        <f t="shared" si="287"/>
        <v>0</v>
      </c>
      <c r="XCT78" s="1209">
        <f t="shared" si="287"/>
        <v>0</v>
      </c>
      <c r="XCU78" s="1209">
        <f t="shared" si="287"/>
        <v>0</v>
      </c>
      <c r="XCV78" s="1209">
        <f t="shared" ref="XCV78:XFD78" si="288">SUM(XCV76:XCV77)</f>
        <v>0</v>
      </c>
      <c r="XCW78" s="1209">
        <f t="shared" si="288"/>
        <v>0</v>
      </c>
      <c r="XCX78" s="1209">
        <f t="shared" si="288"/>
        <v>0</v>
      </c>
      <c r="XCY78" s="1209">
        <f t="shared" si="288"/>
        <v>0</v>
      </c>
      <c r="XCZ78" s="1209">
        <f t="shared" si="288"/>
        <v>0</v>
      </c>
      <c r="XDA78" s="1209">
        <f t="shared" si="288"/>
        <v>0</v>
      </c>
      <c r="XDB78" s="1209">
        <f t="shared" si="288"/>
        <v>0</v>
      </c>
      <c r="XDC78" s="1209">
        <f t="shared" si="288"/>
        <v>0</v>
      </c>
      <c r="XDD78" s="1209">
        <f t="shared" si="288"/>
        <v>0</v>
      </c>
      <c r="XDE78" s="1209">
        <f t="shared" si="288"/>
        <v>0</v>
      </c>
      <c r="XDF78" s="1209">
        <f t="shared" si="288"/>
        <v>0</v>
      </c>
      <c r="XDG78" s="1209">
        <f t="shared" si="288"/>
        <v>0</v>
      </c>
      <c r="XDH78" s="1209">
        <f t="shared" si="288"/>
        <v>0</v>
      </c>
      <c r="XDI78" s="1209">
        <f t="shared" si="288"/>
        <v>0</v>
      </c>
      <c r="XDJ78" s="1209">
        <f t="shared" si="288"/>
        <v>0</v>
      </c>
      <c r="XDK78" s="1209">
        <f t="shared" si="288"/>
        <v>0</v>
      </c>
      <c r="XDL78" s="1209">
        <f t="shared" si="288"/>
        <v>0</v>
      </c>
      <c r="XDM78" s="1209">
        <f t="shared" si="288"/>
        <v>0</v>
      </c>
      <c r="XDN78" s="1209">
        <f t="shared" si="288"/>
        <v>0</v>
      </c>
      <c r="XDO78" s="1209">
        <f t="shared" si="288"/>
        <v>0</v>
      </c>
      <c r="XDP78" s="1209">
        <f t="shared" si="288"/>
        <v>0</v>
      </c>
      <c r="XDQ78" s="1209">
        <f t="shared" si="288"/>
        <v>0</v>
      </c>
      <c r="XDR78" s="1209">
        <f t="shared" si="288"/>
        <v>0</v>
      </c>
      <c r="XDS78" s="1209">
        <f t="shared" si="288"/>
        <v>0</v>
      </c>
      <c r="XDT78" s="1209">
        <f t="shared" si="288"/>
        <v>0</v>
      </c>
      <c r="XDU78" s="1209">
        <f t="shared" si="288"/>
        <v>0</v>
      </c>
      <c r="XDV78" s="1209">
        <f t="shared" si="288"/>
        <v>0</v>
      </c>
      <c r="XDW78" s="1209">
        <f t="shared" si="288"/>
        <v>0</v>
      </c>
      <c r="XDX78" s="1209">
        <f t="shared" si="288"/>
        <v>0</v>
      </c>
      <c r="XDY78" s="1209">
        <f t="shared" si="288"/>
        <v>0</v>
      </c>
      <c r="XDZ78" s="1209">
        <f t="shared" si="288"/>
        <v>0</v>
      </c>
      <c r="XEA78" s="1209">
        <f t="shared" si="288"/>
        <v>0</v>
      </c>
      <c r="XEB78" s="1209">
        <f t="shared" si="288"/>
        <v>0</v>
      </c>
      <c r="XEC78" s="1209">
        <f t="shared" si="288"/>
        <v>0</v>
      </c>
      <c r="XED78" s="1209">
        <f t="shared" si="288"/>
        <v>0</v>
      </c>
      <c r="XEE78" s="1209">
        <f t="shared" si="288"/>
        <v>0</v>
      </c>
      <c r="XEF78" s="1209">
        <f t="shared" si="288"/>
        <v>0</v>
      </c>
      <c r="XEG78" s="1209">
        <f t="shared" si="288"/>
        <v>0</v>
      </c>
      <c r="XEH78" s="1209">
        <f t="shared" si="288"/>
        <v>0</v>
      </c>
      <c r="XEI78" s="1209">
        <f t="shared" si="288"/>
        <v>0</v>
      </c>
      <c r="XEJ78" s="1209">
        <f t="shared" si="288"/>
        <v>0</v>
      </c>
      <c r="XEK78" s="1209">
        <f t="shared" si="288"/>
        <v>0</v>
      </c>
      <c r="XEL78" s="1209">
        <f t="shared" si="288"/>
        <v>0</v>
      </c>
      <c r="XEM78" s="1209">
        <f t="shared" si="288"/>
        <v>0</v>
      </c>
      <c r="XEN78" s="1209">
        <f t="shared" si="288"/>
        <v>0</v>
      </c>
      <c r="XEO78" s="1209">
        <f t="shared" si="288"/>
        <v>0</v>
      </c>
      <c r="XEP78" s="1209">
        <f t="shared" si="288"/>
        <v>0</v>
      </c>
      <c r="XEQ78" s="1209">
        <f t="shared" si="288"/>
        <v>0</v>
      </c>
      <c r="XER78" s="1209">
        <f t="shared" si="288"/>
        <v>0</v>
      </c>
      <c r="XES78" s="1209">
        <f t="shared" si="288"/>
        <v>0</v>
      </c>
      <c r="XET78" s="1209">
        <f t="shared" si="288"/>
        <v>0</v>
      </c>
      <c r="XEU78" s="1209">
        <f t="shared" si="288"/>
        <v>0</v>
      </c>
      <c r="XEV78" s="1209">
        <f t="shared" si="288"/>
        <v>0</v>
      </c>
      <c r="XEW78" s="1209">
        <f t="shared" si="288"/>
        <v>0</v>
      </c>
      <c r="XEX78" s="1209">
        <f t="shared" si="288"/>
        <v>0</v>
      </c>
      <c r="XEY78" s="1209">
        <f t="shared" si="288"/>
        <v>0</v>
      </c>
      <c r="XEZ78" s="1209">
        <f t="shared" si="288"/>
        <v>0</v>
      </c>
      <c r="XFA78" s="1209">
        <f t="shared" si="288"/>
        <v>0</v>
      </c>
      <c r="XFB78" s="1209">
        <f t="shared" si="288"/>
        <v>0</v>
      </c>
      <c r="XFC78" s="1209">
        <f t="shared" si="288"/>
        <v>0</v>
      </c>
      <c r="XFD78" s="1209">
        <f t="shared" si="288"/>
        <v>0</v>
      </c>
    </row>
    <row r="79" spans="1:16384" s="403" customFormat="1">
      <c r="A79" s="400" t="s">
        <v>673</v>
      </c>
      <c r="B79" s="410"/>
      <c r="C79" s="410"/>
      <c r="D79" s="410"/>
      <c r="E79" s="410"/>
      <c r="F79" s="410"/>
      <c r="G79" s="410"/>
      <c r="H79" s="410"/>
      <c r="I79" s="410"/>
      <c r="J79" s="410"/>
      <c r="K79" s="410"/>
      <c r="L79" s="410"/>
      <c r="M79" s="410"/>
      <c r="N79" s="410"/>
      <c r="O79" s="410"/>
      <c r="P79" s="410"/>
      <c r="Q79" s="410"/>
      <c r="R79" s="410"/>
      <c r="S79" s="410"/>
      <c r="T79" s="410"/>
      <c r="U79" s="402"/>
    </row>
    <row r="80" spans="1:16384" s="403" customFormat="1" ht="14.1" customHeight="1">
      <c r="A80" s="404" t="s">
        <v>674</v>
      </c>
      <c r="B80" s="405">
        <f t="shared" ref="B80:B94" si="289">SUM(C80+D80)</f>
        <v>45404.419882577007</v>
      </c>
      <c r="C80" s="406">
        <f>[4]EVERYTHING!$D$87</f>
        <v>44479.852142828393</v>
      </c>
      <c r="D80" s="406">
        <f>[4]EVERYTHING!$E$87</f>
        <v>924.5677397486138</v>
      </c>
      <c r="E80" s="406">
        <f t="shared" ref="E80:E94" si="290">B80-SUM(F80:N80)</f>
        <v>45404.419882577007</v>
      </c>
      <c r="F80" s="406"/>
      <c r="G80" s="406"/>
      <c r="H80" s="406"/>
      <c r="I80" s="406"/>
      <c r="J80" s="406"/>
      <c r="K80" s="406"/>
      <c r="L80" s="406"/>
      <c r="M80" s="406"/>
      <c r="N80" s="406"/>
      <c r="O80" s="406"/>
      <c r="P80" s="406"/>
      <c r="Q80" s="406"/>
      <c r="R80" s="406">
        <f t="shared" ref="R80:R92" si="291">SUM(E80:Q80)</f>
        <v>45404.419882577007</v>
      </c>
      <c r="S80" s="407"/>
      <c r="T80" s="407"/>
      <c r="U80" s="402"/>
    </row>
    <row r="81" spans="1:21" s="403" customFormat="1">
      <c r="A81" s="404" t="s">
        <v>675</v>
      </c>
      <c r="B81" s="405">
        <f t="shared" si="289"/>
        <v>620000</v>
      </c>
      <c r="C81" s="406">
        <f>[4]EVERYTHING!$D$89</f>
        <v>607374.97362312721</v>
      </c>
      <c r="D81" s="406">
        <f>[4]EVERYTHING!$E$89</f>
        <v>12625.026376872758</v>
      </c>
      <c r="E81" s="406">
        <f t="shared" si="290"/>
        <v>12625.026376872789</v>
      </c>
      <c r="F81" s="406"/>
      <c r="G81" s="406">
        <f>C81</f>
        <v>607374.97362312721</v>
      </c>
      <c r="H81" s="406"/>
      <c r="I81" s="406"/>
      <c r="J81" s="406"/>
      <c r="K81" s="406"/>
      <c r="L81" s="406"/>
      <c r="M81" s="406"/>
      <c r="N81" s="406"/>
      <c r="O81" s="406"/>
      <c r="P81" s="406"/>
      <c r="Q81" s="406"/>
      <c r="R81" s="406">
        <f t="shared" si="291"/>
        <v>620000</v>
      </c>
      <c r="S81" s="406">
        <f t="shared" ref="S81:S83" si="292">C81</f>
        <v>607374.97362312721</v>
      </c>
      <c r="T81" s="406"/>
      <c r="U81" s="402"/>
    </row>
    <row r="82" spans="1:21" s="403" customFormat="1">
      <c r="A82" s="404" t="s">
        <v>676</v>
      </c>
      <c r="B82" s="405">
        <f t="shared" si="289"/>
        <v>1290848</v>
      </c>
      <c r="C82" s="406">
        <f>[4]EVERYTHING!$D$91</f>
        <v>1264562.5321797847</v>
      </c>
      <c r="D82" s="406">
        <f>[4]EVERYTHING!$E$91</f>
        <v>26285.467820215235</v>
      </c>
      <c r="E82" s="406">
        <f t="shared" si="290"/>
        <v>26285.467820215272</v>
      </c>
      <c r="F82" s="406"/>
      <c r="G82" s="406">
        <f>C82</f>
        <v>1264562.5321797847</v>
      </c>
      <c r="H82" s="406"/>
      <c r="I82" s="406"/>
      <c r="J82" s="406"/>
      <c r="K82" s="406"/>
      <c r="L82" s="406"/>
      <c r="M82" s="406"/>
      <c r="N82" s="406"/>
      <c r="O82" s="406"/>
      <c r="P82" s="406"/>
      <c r="Q82" s="406"/>
      <c r="R82" s="406">
        <f t="shared" si="291"/>
        <v>1290848</v>
      </c>
      <c r="S82" s="406">
        <f t="shared" si="292"/>
        <v>1264562.5321797847</v>
      </c>
      <c r="T82" s="406"/>
      <c r="U82" s="402"/>
    </row>
    <row r="83" spans="1:21" s="403" customFormat="1">
      <c r="A83" s="404" t="s">
        <v>677</v>
      </c>
      <c r="B83" s="405">
        <f t="shared" si="289"/>
        <v>1320404</v>
      </c>
      <c r="C83" s="406">
        <f>[4]EVERYTHING!$D$92</f>
        <v>1293516.6849546318</v>
      </c>
      <c r="D83" s="406">
        <f>[4]EVERYTHING!$E$92</f>
        <v>26887.315045368221</v>
      </c>
      <c r="E83" s="406">
        <f t="shared" si="290"/>
        <v>26887.315045368159</v>
      </c>
      <c r="F83" s="406"/>
      <c r="G83" s="406">
        <f>C83</f>
        <v>1293516.6849546318</v>
      </c>
      <c r="H83" s="406"/>
      <c r="I83" s="406"/>
      <c r="J83" s="406"/>
      <c r="K83" s="406"/>
      <c r="L83" s="406"/>
      <c r="M83" s="406"/>
      <c r="N83" s="406"/>
      <c r="O83" s="406"/>
      <c r="P83" s="406"/>
      <c r="Q83" s="406"/>
      <c r="R83" s="406">
        <f t="shared" si="291"/>
        <v>1320404</v>
      </c>
      <c r="S83" s="406">
        <f t="shared" si="292"/>
        <v>1293516.6849546318</v>
      </c>
      <c r="T83" s="406"/>
      <c r="U83" s="402"/>
    </row>
    <row r="84" spans="1:21" s="403" customFormat="1">
      <c r="A84" s="404" t="s">
        <v>678</v>
      </c>
      <c r="B84" s="405">
        <f t="shared" si="289"/>
        <v>0</v>
      </c>
      <c r="C84" s="406"/>
      <c r="D84" s="406"/>
      <c r="E84" s="406">
        <f t="shared" si="290"/>
        <v>0</v>
      </c>
      <c r="F84" s="406"/>
      <c r="G84" s="406"/>
      <c r="H84" s="406"/>
      <c r="I84" s="406"/>
      <c r="J84" s="406"/>
      <c r="K84" s="406"/>
      <c r="L84" s="406"/>
      <c r="M84" s="406"/>
      <c r="N84" s="406"/>
      <c r="O84" s="406"/>
      <c r="P84" s="406"/>
      <c r="Q84" s="406"/>
      <c r="R84" s="406">
        <f t="shared" si="291"/>
        <v>0</v>
      </c>
      <c r="S84" s="406"/>
      <c r="T84" s="406"/>
      <c r="U84" s="402"/>
    </row>
    <row r="85" spans="1:21" s="403" customFormat="1">
      <c r="A85" s="404" t="s">
        <v>679</v>
      </c>
      <c r="B85" s="405">
        <f t="shared" si="289"/>
        <v>130000</v>
      </c>
      <c r="C85" s="406">
        <f>[4]EVERYTHING!$D$94</f>
        <v>130000</v>
      </c>
      <c r="D85" s="406"/>
      <c r="E85" s="406">
        <f t="shared" si="290"/>
        <v>130000</v>
      </c>
      <c r="F85" s="406"/>
      <c r="G85" s="406"/>
      <c r="H85" s="406"/>
      <c r="I85" s="406"/>
      <c r="J85" s="406"/>
      <c r="K85" s="406"/>
      <c r="L85" s="406"/>
      <c r="M85" s="406"/>
      <c r="N85" s="406"/>
      <c r="O85" s="406"/>
      <c r="P85" s="406"/>
      <c r="Q85" s="406"/>
      <c r="R85" s="406">
        <f t="shared" si="291"/>
        <v>130000</v>
      </c>
      <c r="S85" s="407"/>
      <c r="T85" s="407"/>
      <c r="U85" s="402"/>
    </row>
    <row r="86" spans="1:21" s="403" customFormat="1">
      <c r="A86" s="404" t="s">
        <v>680</v>
      </c>
      <c r="B86" s="405">
        <f t="shared" si="289"/>
        <v>250000</v>
      </c>
      <c r="C86" s="406">
        <f>[4]EVERYTHING!$D$95</f>
        <v>250000</v>
      </c>
      <c r="D86" s="406"/>
      <c r="E86" s="406">
        <f t="shared" si="290"/>
        <v>250000</v>
      </c>
      <c r="F86" s="406"/>
      <c r="G86" s="406"/>
      <c r="H86" s="406"/>
      <c r="I86" s="406"/>
      <c r="J86" s="406"/>
      <c r="K86" s="406"/>
      <c r="L86" s="406"/>
      <c r="M86" s="406"/>
      <c r="N86" s="406"/>
      <c r="O86" s="406"/>
      <c r="P86" s="406"/>
      <c r="Q86" s="406"/>
      <c r="R86" s="406">
        <f t="shared" si="291"/>
        <v>250000</v>
      </c>
      <c r="S86" s="406">
        <f t="shared" ref="S86" si="293">C86</f>
        <v>250000</v>
      </c>
      <c r="T86" s="406"/>
      <c r="U86" s="402"/>
    </row>
    <row r="87" spans="1:21" s="403" customFormat="1">
      <c r="A87" s="404" t="s">
        <v>681</v>
      </c>
      <c r="B87" s="405">
        <f t="shared" si="289"/>
        <v>20000</v>
      </c>
      <c r="C87" s="406">
        <f>[4]EVERYTHING!$D$93</f>
        <v>20000</v>
      </c>
      <c r="D87" s="406"/>
      <c r="E87" s="406">
        <f t="shared" si="290"/>
        <v>20000</v>
      </c>
      <c r="F87" s="406"/>
      <c r="G87" s="406"/>
      <c r="H87" s="406"/>
      <c r="I87" s="406"/>
      <c r="J87" s="406"/>
      <c r="K87" s="406"/>
      <c r="L87" s="406"/>
      <c r="M87" s="406"/>
      <c r="N87" s="406"/>
      <c r="O87" s="406"/>
      <c r="P87" s="406"/>
      <c r="Q87" s="406"/>
      <c r="R87" s="406">
        <f t="shared" si="291"/>
        <v>20000</v>
      </c>
      <c r="S87" s="406"/>
      <c r="T87" s="406"/>
      <c r="U87" s="402"/>
    </row>
    <row r="88" spans="1:21" s="403" customFormat="1">
      <c r="A88" s="415" t="s">
        <v>1501</v>
      </c>
      <c r="B88" s="405">
        <f t="shared" si="289"/>
        <v>0</v>
      </c>
      <c r="C88" s="406"/>
      <c r="D88" s="406"/>
      <c r="E88" s="406">
        <f t="shared" si="290"/>
        <v>0</v>
      </c>
      <c r="F88" s="406"/>
      <c r="G88" s="406"/>
      <c r="H88" s="406"/>
      <c r="I88" s="406"/>
      <c r="J88" s="406"/>
      <c r="K88" s="406"/>
      <c r="L88" s="406"/>
      <c r="M88" s="406"/>
      <c r="N88" s="406"/>
      <c r="O88" s="406"/>
      <c r="P88" s="406"/>
      <c r="Q88" s="406"/>
      <c r="R88" s="406">
        <f t="shared" si="291"/>
        <v>0</v>
      </c>
      <c r="S88" s="406"/>
      <c r="T88" s="406"/>
      <c r="U88" s="402"/>
    </row>
    <row r="89" spans="1:21" s="403" customFormat="1">
      <c r="A89" s="415" t="s">
        <v>1988</v>
      </c>
      <c r="B89" s="405">
        <f t="shared" si="289"/>
        <v>12000</v>
      </c>
      <c r="C89" s="406">
        <f>[4]EVERYTHING!$D$84</f>
        <v>11755.644650770204</v>
      </c>
      <c r="D89" s="406">
        <f>[4]EVERYTHING!$E$84</f>
        <v>244.35534922979531</v>
      </c>
      <c r="E89" s="406">
        <f t="shared" si="290"/>
        <v>12000</v>
      </c>
      <c r="F89" s="406"/>
      <c r="G89" s="406"/>
      <c r="H89" s="406"/>
      <c r="I89" s="406"/>
      <c r="J89" s="406"/>
      <c r="K89" s="406"/>
      <c r="L89" s="406"/>
      <c r="M89" s="406"/>
      <c r="N89" s="406"/>
      <c r="O89" s="406"/>
      <c r="P89" s="406"/>
      <c r="Q89" s="406"/>
      <c r="R89" s="406">
        <f t="shared" si="291"/>
        <v>12000</v>
      </c>
      <c r="S89" s="406">
        <f t="shared" ref="S89:S91" si="294">C89</f>
        <v>11755.644650770204</v>
      </c>
      <c r="T89" s="406"/>
      <c r="U89" s="402"/>
    </row>
    <row r="90" spans="1:21" s="403" customFormat="1" ht="24">
      <c r="A90" s="411" t="s">
        <v>2275</v>
      </c>
      <c r="B90" s="405">
        <f t="shared" si="289"/>
        <v>40000</v>
      </c>
      <c r="C90" s="406">
        <f>[4]EVERYTHING!$D$88</f>
        <v>39185.482169234019</v>
      </c>
      <c r="D90" s="406">
        <f>[4]EVERYTHING!$E$88</f>
        <v>814.5178307659844</v>
      </c>
      <c r="E90" s="406">
        <f t="shared" si="290"/>
        <v>40000</v>
      </c>
      <c r="F90" s="406"/>
      <c r="G90" s="406"/>
      <c r="H90" s="406"/>
      <c r="I90" s="406"/>
      <c r="J90" s="406"/>
      <c r="K90" s="406"/>
      <c r="L90" s="406"/>
      <c r="M90" s="406"/>
      <c r="N90" s="406"/>
      <c r="O90" s="406"/>
      <c r="P90" s="406"/>
      <c r="Q90" s="406"/>
      <c r="R90" s="406">
        <f t="shared" si="291"/>
        <v>40000</v>
      </c>
      <c r="S90" s="406">
        <f t="shared" si="294"/>
        <v>39185.482169234019</v>
      </c>
      <c r="T90" s="406"/>
      <c r="U90" s="402"/>
    </row>
    <row r="91" spans="1:21" s="403" customFormat="1">
      <c r="A91" s="411" t="s">
        <v>2276</v>
      </c>
      <c r="B91" s="405">
        <f t="shared" si="289"/>
        <v>183000</v>
      </c>
      <c r="C91" s="406">
        <f>[4]EVERYTHING!$D$90</f>
        <v>179273.58092424562</v>
      </c>
      <c r="D91" s="406">
        <f>[4]EVERYTHING!$E$90</f>
        <v>3726.4190757543784</v>
      </c>
      <c r="E91" s="406">
        <f t="shared" si="290"/>
        <v>183000</v>
      </c>
      <c r="F91" s="406"/>
      <c r="G91" s="406"/>
      <c r="H91" s="406"/>
      <c r="I91" s="406"/>
      <c r="J91" s="406"/>
      <c r="K91" s="406"/>
      <c r="L91" s="406"/>
      <c r="M91" s="406"/>
      <c r="N91" s="406"/>
      <c r="O91" s="406"/>
      <c r="P91" s="406"/>
      <c r="Q91" s="406"/>
      <c r="R91" s="406">
        <f t="shared" si="291"/>
        <v>183000</v>
      </c>
      <c r="S91" s="406">
        <f t="shared" si="294"/>
        <v>179273.58092424562</v>
      </c>
      <c r="T91" s="406"/>
      <c r="U91" s="402"/>
    </row>
    <row r="92" spans="1:21" s="403" customFormat="1">
      <c r="A92" s="411" t="s">
        <v>374</v>
      </c>
      <c r="B92" s="405">
        <f t="shared" si="289"/>
        <v>0</v>
      </c>
      <c r="C92" s="406"/>
      <c r="D92" s="406"/>
      <c r="E92" s="406">
        <f t="shared" si="290"/>
        <v>0</v>
      </c>
      <c r="F92" s="406"/>
      <c r="G92" s="406"/>
      <c r="H92" s="406"/>
      <c r="I92" s="406"/>
      <c r="J92" s="406"/>
      <c r="K92" s="406"/>
      <c r="L92" s="406"/>
      <c r="M92" s="406"/>
      <c r="N92" s="406"/>
      <c r="O92" s="406"/>
      <c r="P92" s="406"/>
      <c r="Q92" s="406"/>
      <c r="R92" s="406">
        <f t="shared" si="291"/>
        <v>0</v>
      </c>
      <c r="S92" s="406"/>
      <c r="T92" s="406"/>
      <c r="U92" s="402"/>
    </row>
    <row r="93" spans="1:21" s="403" customFormat="1">
      <c r="A93" s="411" t="s">
        <v>374</v>
      </c>
      <c r="B93" s="405">
        <f t="shared" si="289"/>
        <v>0</v>
      </c>
      <c r="C93" s="406"/>
      <c r="D93" s="406"/>
      <c r="E93" s="406">
        <f t="shared" si="290"/>
        <v>0</v>
      </c>
      <c r="F93" s="406"/>
      <c r="G93" s="406"/>
      <c r="H93" s="406"/>
      <c r="I93" s="406"/>
      <c r="J93" s="406"/>
      <c r="K93" s="406"/>
      <c r="L93" s="406"/>
      <c r="M93" s="406"/>
      <c r="N93" s="406"/>
      <c r="O93" s="406"/>
      <c r="P93" s="406"/>
      <c r="Q93" s="406"/>
      <c r="R93" s="406">
        <f t="shared" ref="R93:R94" si="295">SUM(E93:Q93)</f>
        <v>0</v>
      </c>
      <c r="S93" s="406"/>
      <c r="T93" s="406"/>
      <c r="U93" s="402"/>
    </row>
    <row r="94" spans="1:21" s="403" customFormat="1">
      <c r="A94" s="411" t="s">
        <v>374</v>
      </c>
      <c r="B94" s="405">
        <f t="shared" si="289"/>
        <v>0</v>
      </c>
      <c r="C94" s="406"/>
      <c r="D94" s="406"/>
      <c r="E94" s="406">
        <f t="shared" si="290"/>
        <v>0</v>
      </c>
      <c r="F94" s="406"/>
      <c r="G94" s="406"/>
      <c r="H94" s="406"/>
      <c r="I94" s="406"/>
      <c r="J94" s="406"/>
      <c r="K94" s="406"/>
      <c r="L94" s="406"/>
      <c r="M94" s="406"/>
      <c r="N94" s="406"/>
      <c r="O94" s="406"/>
      <c r="P94" s="406"/>
      <c r="Q94" s="406"/>
      <c r="R94" s="406">
        <f t="shared" si="295"/>
        <v>0</v>
      </c>
      <c r="S94" s="406"/>
      <c r="T94" s="406"/>
      <c r="U94" s="402"/>
    </row>
    <row r="95" spans="1:21" s="403" customFormat="1">
      <c r="A95" s="408" t="s">
        <v>682</v>
      </c>
      <c r="B95" s="405">
        <f>SUM(C95:D95)</f>
        <v>3911656.4198825774</v>
      </c>
      <c r="C95" s="405">
        <f t="shared" ref="C95:R95" si="296">SUM(C80:C94)</f>
        <v>3840148.7506446224</v>
      </c>
      <c r="D95" s="405">
        <f t="shared" si="296"/>
        <v>71507.669237954993</v>
      </c>
      <c r="E95" s="405">
        <f t="shared" si="296"/>
        <v>746202.22912503325</v>
      </c>
      <c r="F95" s="405">
        <f t="shared" si="296"/>
        <v>0</v>
      </c>
      <c r="G95" s="405">
        <f t="shared" si="296"/>
        <v>3165454.1907575438</v>
      </c>
      <c r="H95" s="405">
        <f t="shared" si="296"/>
        <v>0</v>
      </c>
      <c r="I95" s="405">
        <f t="shared" si="296"/>
        <v>0</v>
      </c>
      <c r="J95" s="405">
        <f t="shared" si="296"/>
        <v>0</v>
      </c>
      <c r="K95" s="405">
        <f t="shared" si="296"/>
        <v>0</v>
      </c>
      <c r="L95" s="405">
        <f t="shared" si="296"/>
        <v>0</v>
      </c>
      <c r="M95" s="405">
        <f t="shared" si="296"/>
        <v>0</v>
      </c>
      <c r="N95" s="405">
        <f t="shared" si="296"/>
        <v>0</v>
      </c>
      <c r="O95" s="405">
        <f>SUM(O80:O94)</f>
        <v>0</v>
      </c>
      <c r="P95" s="405">
        <f t="shared" si="296"/>
        <v>0</v>
      </c>
      <c r="Q95" s="405">
        <f t="shared" si="296"/>
        <v>0</v>
      </c>
      <c r="R95" s="405">
        <f t="shared" si="296"/>
        <v>3911656.4198825769</v>
      </c>
      <c r="S95" s="409">
        <f>SUM(S81:S84,S86:S94)</f>
        <v>3645668.8985017939</v>
      </c>
      <c r="T95" s="405">
        <f>SUM(T81:T84,T86:T94)</f>
        <v>0</v>
      </c>
      <c r="U95" s="402"/>
    </row>
    <row r="96" spans="1:21" s="403" customFormat="1">
      <c r="A96" s="408" t="s">
        <v>683</v>
      </c>
      <c r="B96" s="405">
        <f ca="1">SUM(C96:D96)</f>
        <v>49243921.768622704</v>
      </c>
      <c r="C96" s="405">
        <f ca="1">SUM(C63+C67+C74+C78+C95)</f>
        <v>48336260.992657222</v>
      </c>
      <c r="D96" s="405">
        <f t="shared" ref="D96:Q96" ca="1" si="297">SUM(D63+D67+D74+D78+D95)</f>
        <v>907660.775965482</v>
      </c>
      <c r="E96" s="405">
        <f t="shared" ca="1" si="297"/>
        <v>18380190.684159707</v>
      </c>
      <c r="F96" s="405">
        <f t="shared" si="297"/>
        <v>3082500</v>
      </c>
      <c r="G96" s="405">
        <f t="shared" si="297"/>
        <v>5266428</v>
      </c>
      <c r="H96" s="405">
        <f t="shared" si="297"/>
        <v>3076568</v>
      </c>
      <c r="I96" s="405">
        <f t="shared" si="297"/>
        <v>5665000</v>
      </c>
      <c r="J96" s="405">
        <f t="shared" si="297"/>
        <v>580000</v>
      </c>
      <c r="K96" s="405">
        <f t="shared" si="297"/>
        <v>11616978</v>
      </c>
      <c r="L96" s="405">
        <f t="shared" si="297"/>
        <v>0</v>
      </c>
      <c r="M96" s="405">
        <f t="shared" si="297"/>
        <v>1576257.0844629854</v>
      </c>
      <c r="N96" s="405">
        <f t="shared" si="297"/>
        <v>0</v>
      </c>
      <c r="O96" s="405">
        <f t="shared" si="297"/>
        <v>0</v>
      </c>
      <c r="P96" s="405">
        <f t="shared" si="297"/>
        <v>0</v>
      </c>
      <c r="Q96" s="405">
        <f t="shared" si="297"/>
        <v>0</v>
      </c>
      <c r="R96" s="405">
        <f ca="1">SUM(R63+R67+R74+R78+R95)</f>
        <v>49243921.768622696</v>
      </c>
      <c r="S96" s="405">
        <f ca="1">SUM(S63+S67+S78+S95)</f>
        <v>42591690.129575044</v>
      </c>
      <c r="T96" s="405">
        <f>SUM(T63+T67+T78+T95)</f>
        <v>0</v>
      </c>
      <c r="U96" s="402"/>
    </row>
    <row r="97" spans="1:21" s="403" customFormat="1">
      <c r="A97" s="400" t="s">
        <v>1001</v>
      </c>
      <c r="B97" s="410"/>
      <c r="C97" s="410"/>
      <c r="D97" s="410"/>
      <c r="E97" s="410"/>
      <c r="F97" s="410"/>
      <c r="G97" s="410"/>
      <c r="H97" s="410"/>
      <c r="I97" s="410"/>
      <c r="J97" s="410"/>
      <c r="K97" s="410"/>
      <c r="L97" s="410"/>
      <c r="M97" s="410"/>
      <c r="N97" s="410"/>
      <c r="O97" s="410"/>
      <c r="P97" s="410"/>
      <c r="Q97" s="410"/>
      <c r="R97" s="410"/>
      <c r="S97" s="410"/>
      <c r="T97" s="410"/>
      <c r="U97" s="402"/>
    </row>
    <row r="98" spans="1:21" s="403" customFormat="1">
      <c r="A98" s="404" t="s">
        <v>984</v>
      </c>
      <c r="B98" s="405">
        <f t="shared" ref="B98:B103" si="298">SUM(C98+D98)</f>
        <v>4136149.1163948225</v>
      </c>
      <c r="C98" s="406">
        <f>[4]EVERYTHING!$D$100</f>
        <v>4000000</v>
      </c>
      <c r="D98" s="406">
        <f>[4]EVERYTHING!$E$100</f>
        <v>136149.11639482231</v>
      </c>
      <c r="E98" s="406">
        <f t="shared" ref="E98" si="299">B98-SUM(F98:N98)</f>
        <v>3536149.1163948225</v>
      </c>
      <c r="F98" s="406"/>
      <c r="G98" s="406"/>
      <c r="H98" s="406"/>
      <c r="I98" s="406"/>
      <c r="J98" s="406"/>
      <c r="K98" s="406"/>
      <c r="L98" s="406">
        <f>Application!AG638</f>
        <v>600000</v>
      </c>
      <c r="M98" s="406"/>
      <c r="N98" s="406"/>
      <c r="O98" s="406"/>
      <c r="P98" s="406"/>
      <c r="Q98" s="406"/>
      <c r="R98" s="406">
        <f t="shared" ref="R98:R103" si="300">SUM(E98:Q98)</f>
        <v>4136149.1163948225</v>
      </c>
      <c r="S98" s="406">
        <f>C98</f>
        <v>4000000</v>
      </c>
      <c r="T98" s="406"/>
      <c r="U98" s="402"/>
    </row>
    <row r="99" spans="1:21" s="403" customFormat="1">
      <c r="A99" s="404" t="s">
        <v>985</v>
      </c>
      <c r="B99" s="405">
        <f t="shared" si="298"/>
        <v>0</v>
      </c>
      <c r="C99" s="406"/>
      <c r="D99" s="406"/>
      <c r="E99" s="406"/>
      <c r="F99" s="406"/>
      <c r="G99" s="406"/>
      <c r="H99" s="406"/>
      <c r="I99" s="406"/>
      <c r="J99" s="406"/>
      <c r="K99" s="406"/>
      <c r="L99" s="406"/>
      <c r="M99" s="406"/>
      <c r="N99" s="406"/>
      <c r="O99" s="406"/>
      <c r="P99" s="406"/>
      <c r="Q99" s="406"/>
      <c r="R99" s="406">
        <f t="shared" si="300"/>
        <v>0</v>
      </c>
      <c r="S99" s="406"/>
      <c r="T99" s="406"/>
      <c r="U99" s="402"/>
    </row>
    <row r="100" spans="1:21" s="403" customFormat="1">
      <c r="A100" s="404" t="s">
        <v>986</v>
      </c>
      <c r="B100" s="405">
        <f t="shared" si="298"/>
        <v>0</v>
      </c>
      <c r="C100" s="406"/>
      <c r="D100" s="406"/>
      <c r="E100" s="406"/>
      <c r="F100" s="406"/>
      <c r="G100" s="406"/>
      <c r="H100" s="406"/>
      <c r="I100" s="406"/>
      <c r="J100" s="406"/>
      <c r="K100" s="406"/>
      <c r="L100" s="406"/>
      <c r="M100" s="406"/>
      <c r="N100" s="406"/>
      <c r="O100" s="406"/>
      <c r="P100" s="406"/>
      <c r="Q100" s="406"/>
      <c r="R100" s="406">
        <f t="shared" si="300"/>
        <v>0</v>
      </c>
      <c r="S100" s="406"/>
      <c r="T100" s="406"/>
      <c r="U100" s="402"/>
    </row>
    <row r="101" spans="1:21" s="403" customFormat="1">
      <c r="A101" s="404" t="s">
        <v>987</v>
      </c>
      <c r="B101" s="405">
        <f t="shared" si="298"/>
        <v>0</v>
      </c>
      <c r="C101" s="406"/>
      <c r="D101" s="406"/>
      <c r="E101" s="406"/>
      <c r="F101" s="406"/>
      <c r="G101" s="406"/>
      <c r="H101" s="406"/>
      <c r="I101" s="406"/>
      <c r="J101" s="406"/>
      <c r="K101" s="406"/>
      <c r="L101" s="406"/>
      <c r="M101" s="406"/>
      <c r="N101" s="406"/>
      <c r="O101" s="406"/>
      <c r="P101" s="406"/>
      <c r="Q101" s="406"/>
      <c r="R101" s="406">
        <f t="shared" si="300"/>
        <v>0</v>
      </c>
      <c r="S101" s="406"/>
      <c r="T101" s="406"/>
      <c r="U101" s="402"/>
    </row>
    <row r="102" spans="1:21" s="403" customFormat="1">
      <c r="A102" s="404" t="s">
        <v>1435</v>
      </c>
      <c r="B102" s="405">
        <f t="shared" si="298"/>
        <v>0</v>
      </c>
      <c r="C102" s="406"/>
      <c r="D102" s="406"/>
      <c r="E102" s="406"/>
      <c r="F102" s="406"/>
      <c r="G102" s="406"/>
      <c r="H102" s="406"/>
      <c r="I102" s="406"/>
      <c r="J102" s="406"/>
      <c r="K102" s="406"/>
      <c r="L102" s="406"/>
      <c r="M102" s="406"/>
      <c r="N102" s="406"/>
      <c r="O102" s="406"/>
      <c r="P102" s="406"/>
      <c r="Q102" s="406"/>
      <c r="R102" s="406">
        <f t="shared" si="300"/>
        <v>0</v>
      </c>
      <c r="S102" s="406"/>
      <c r="T102" s="406"/>
      <c r="U102" s="402"/>
    </row>
    <row r="103" spans="1:21" s="403" customFormat="1">
      <c r="A103" s="411" t="s">
        <v>374</v>
      </c>
      <c r="B103" s="405">
        <f t="shared" si="298"/>
        <v>0</v>
      </c>
      <c r="C103" s="406"/>
      <c r="D103" s="406"/>
      <c r="E103" s="406"/>
      <c r="F103" s="406"/>
      <c r="G103" s="406"/>
      <c r="H103" s="406"/>
      <c r="I103" s="406"/>
      <c r="J103" s="406"/>
      <c r="K103" s="406"/>
      <c r="L103" s="406"/>
      <c r="M103" s="406"/>
      <c r="N103" s="406"/>
      <c r="O103" s="406"/>
      <c r="P103" s="406"/>
      <c r="Q103" s="406"/>
      <c r="R103" s="406">
        <f t="shared" si="300"/>
        <v>0</v>
      </c>
      <c r="S103" s="406"/>
      <c r="T103" s="406"/>
      <c r="U103" s="402"/>
    </row>
    <row r="104" spans="1:21" s="403" customFormat="1">
      <c r="A104" s="408" t="s">
        <v>988</v>
      </c>
      <c r="B104" s="405">
        <f>SUM(C104:D104)</f>
        <v>4136149.1163948225</v>
      </c>
      <c r="C104" s="405">
        <f t="shared" ref="C104:T104" si="301">SUM(C98:C103)</f>
        <v>4000000</v>
      </c>
      <c r="D104" s="405">
        <f t="shared" si="301"/>
        <v>136149.11639482231</v>
      </c>
      <c r="E104" s="405">
        <f t="shared" si="301"/>
        <v>3536149.1163948225</v>
      </c>
      <c r="F104" s="405">
        <f t="shared" si="301"/>
        <v>0</v>
      </c>
      <c r="G104" s="405">
        <f t="shared" si="301"/>
        <v>0</v>
      </c>
      <c r="H104" s="405">
        <f t="shared" si="301"/>
        <v>0</v>
      </c>
      <c r="I104" s="405">
        <f t="shared" si="301"/>
        <v>0</v>
      </c>
      <c r="J104" s="405">
        <f t="shared" si="301"/>
        <v>0</v>
      </c>
      <c r="K104" s="405">
        <f t="shared" si="301"/>
        <v>0</v>
      </c>
      <c r="L104" s="405">
        <f t="shared" si="301"/>
        <v>600000</v>
      </c>
      <c r="M104" s="405">
        <f t="shared" si="301"/>
        <v>0</v>
      </c>
      <c r="N104" s="405">
        <f t="shared" si="301"/>
        <v>0</v>
      </c>
      <c r="O104" s="405">
        <f>SUM(O98:O103)</f>
        <v>0</v>
      </c>
      <c r="P104" s="405">
        <f t="shared" si="301"/>
        <v>0</v>
      </c>
      <c r="Q104" s="405">
        <f t="shared" si="301"/>
        <v>0</v>
      </c>
      <c r="R104" s="405">
        <f t="shared" si="301"/>
        <v>4136149.1163948225</v>
      </c>
      <c r="S104" s="409">
        <f t="shared" si="301"/>
        <v>4000000</v>
      </c>
      <c r="T104" s="409">
        <f t="shared" si="301"/>
        <v>0</v>
      </c>
      <c r="U104" s="402"/>
    </row>
    <row r="105" spans="1:21" s="403" customFormat="1">
      <c r="A105" s="408" t="s">
        <v>1330</v>
      </c>
      <c r="B105" s="409">
        <f ca="1">SUM(C105:D105)</f>
        <v>53380070.885017529</v>
      </c>
      <c r="C105" s="409">
        <f t="shared" ref="C105:R105" ca="1" si="302">SUM(C96+C104)</f>
        <v>52336260.992657222</v>
      </c>
      <c r="D105" s="409">
        <f t="shared" ca="1" si="302"/>
        <v>1043809.8923603042</v>
      </c>
      <c r="E105" s="409">
        <f t="shared" ca="1" si="302"/>
        <v>21916339.800554529</v>
      </c>
      <c r="F105" s="409">
        <f t="shared" si="302"/>
        <v>3082500</v>
      </c>
      <c r="G105" s="409">
        <f t="shared" si="302"/>
        <v>5266428</v>
      </c>
      <c r="H105" s="409">
        <f t="shared" si="302"/>
        <v>3076568</v>
      </c>
      <c r="I105" s="409">
        <f t="shared" si="302"/>
        <v>5665000</v>
      </c>
      <c r="J105" s="409">
        <f t="shared" si="302"/>
        <v>580000</v>
      </c>
      <c r="K105" s="409">
        <f t="shared" si="302"/>
        <v>11616978</v>
      </c>
      <c r="L105" s="409">
        <f t="shared" si="302"/>
        <v>600000</v>
      </c>
      <c r="M105" s="409">
        <f t="shared" si="302"/>
        <v>1576257.0844629854</v>
      </c>
      <c r="N105" s="409">
        <f t="shared" si="302"/>
        <v>0</v>
      </c>
      <c r="O105" s="409">
        <f t="shared" si="302"/>
        <v>0</v>
      </c>
      <c r="P105" s="409">
        <f t="shared" si="302"/>
        <v>0</v>
      </c>
      <c r="Q105" s="409">
        <f t="shared" si="302"/>
        <v>0</v>
      </c>
      <c r="R105" s="405">
        <f t="shared" ca="1" si="302"/>
        <v>53380070.885017522</v>
      </c>
      <c r="S105" s="409">
        <f ca="1">S96+S104</f>
        <v>46591690.129575044</v>
      </c>
      <c r="T105" s="409">
        <f>T96+T104</f>
        <v>0</v>
      </c>
      <c r="U105" s="402"/>
    </row>
    <row r="106" spans="1:21">
      <c r="A106" s="1210" t="s">
        <v>1990</v>
      </c>
      <c r="B106" s="416"/>
      <c r="C106" s="416"/>
      <c r="D106" s="416"/>
      <c r="H106" s="418" t="s">
        <v>921</v>
      </c>
      <c r="I106" s="418"/>
      <c r="J106" s="418"/>
      <c r="R106" s="419" t="s">
        <v>922</v>
      </c>
      <c r="S106" s="406"/>
      <c r="T106" s="406"/>
    </row>
    <row r="107" spans="1:21">
      <c r="A107" s="416" t="s">
        <v>238</v>
      </c>
      <c r="C107" s="416"/>
      <c r="D107" s="416"/>
      <c r="I107" s="421" t="s">
        <v>938</v>
      </c>
      <c r="J107" s="421"/>
      <c r="R107" s="419" t="s">
        <v>923</v>
      </c>
      <c r="S107" s="422">
        <f ca="1">S105+S106</f>
        <v>46591690.129575044</v>
      </c>
      <c r="T107" s="422">
        <f>T105+T106</f>
        <v>0</v>
      </c>
    </row>
    <row r="108" spans="1:21">
      <c r="A108" s="421" t="s">
        <v>1285</v>
      </c>
      <c r="C108" s="416"/>
      <c r="D108" s="416"/>
      <c r="E108" s="743">
        <f>Application!AG645</f>
        <v>21916339.800554551</v>
      </c>
      <c r="F108" s="743">
        <f>Application!AG632</f>
        <v>3082500</v>
      </c>
      <c r="G108" s="743">
        <f>Application!AG633</f>
        <v>5266428</v>
      </c>
      <c r="H108" s="743">
        <f>Application!AG634</f>
        <v>3076568</v>
      </c>
      <c r="I108" s="745">
        <f>Application!AG635</f>
        <v>5665000</v>
      </c>
      <c r="J108" s="745">
        <f>Application!AG636</f>
        <v>580000</v>
      </c>
      <c r="K108" s="743">
        <f>Application!AG637</f>
        <v>11616978</v>
      </c>
      <c r="L108" s="743">
        <f>Application!AG638</f>
        <v>600000</v>
      </c>
      <c r="M108" s="743">
        <f>Application!AG639</f>
        <v>1576257.0844629854</v>
      </c>
      <c r="N108" s="743">
        <f>Application!AG640</f>
        <v>0</v>
      </c>
      <c r="O108" s="743">
        <f>Application!AG641</f>
        <v>0</v>
      </c>
      <c r="P108" s="743">
        <f>Application!AG642</f>
        <v>0</v>
      </c>
      <c r="Q108" s="743">
        <f>Application!AG643</f>
        <v>0</v>
      </c>
      <c r="R108" s="744"/>
      <c r="S108" s="518"/>
      <c r="T108" s="518"/>
    </row>
    <row r="109" spans="1:21">
      <c r="A109" s="421"/>
      <c r="C109" s="416"/>
      <c r="D109" s="416"/>
      <c r="E109" s="794"/>
      <c r="F109" s="794"/>
      <c r="G109" s="794"/>
      <c r="H109" s="794"/>
      <c r="I109" s="795"/>
      <c r="J109" s="795"/>
      <c r="K109" s="794"/>
      <c r="L109" s="794"/>
      <c r="M109" s="794"/>
      <c r="N109" s="794"/>
      <c r="O109" s="794"/>
      <c r="P109" s="794"/>
      <c r="Q109" s="794"/>
      <c r="R109" s="744"/>
      <c r="S109" s="518"/>
      <c r="T109" s="518"/>
    </row>
    <row r="110" spans="1:21" ht="12.75">
      <c r="A110" s="796" t="s">
        <v>1402</v>
      </c>
      <c r="C110" s="416"/>
      <c r="D110" s="416"/>
      <c r="E110" s="794"/>
      <c r="F110" s="794"/>
      <c r="G110" s="794"/>
      <c r="H110" s="794"/>
      <c r="I110" s="795"/>
      <c r="J110" s="795"/>
      <c r="K110" s="794"/>
      <c r="L110" s="794"/>
      <c r="M110" s="794"/>
      <c r="N110" s="794"/>
      <c r="O110" s="794"/>
      <c r="P110" s="794"/>
      <c r="Q110" s="794"/>
      <c r="R110" s="744"/>
      <c r="S110" s="518"/>
      <c r="T110" s="518"/>
    </row>
    <row r="111" spans="1:21" ht="12.75">
      <c r="A111" s="586" t="s">
        <v>1403</v>
      </c>
      <c r="C111" s="416"/>
      <c r="D111" s="416"/>
      <c r="E111" s="794"/>
      <c r="F111" s="794"/>
      <c r="G111" s="794"/>
      <c r="H111" s="794"/>
      <c r="I111" s="795"/>
      <c r="J111" s="795"/>
      <c r="K111" s="794"/>
      <c r="L111" s="794"/>
      <c r="M111" s="794"/>
      <c r="N111" s="794"/>
      <c r="O111" s="794"/>
      <c r="P111" s="794"/>
      <c r="Q111" s="794"/>
      <c r="R111" s="744"/>
      <c r="S111" s="518"/>
      <c r="T111" s="518"/>
    </row>
    <row r="112" spans="1:21" ht="10.35" customHeight="1">
      <c r="A112" s="416"/>
      <c r="B112" s="416"/>
      <c r="C112" s="416"/>
      <c r="D112" s="416"/>
    </row>
    <row r="113" spans="1:19" ht="14.25">
      <c r="A113" s="484" t="s">
        <v>1495</v>
      </c>
      <c r="B113" s="416"/>
      <c r="C113" s="416"/>
      <c r="D113" s="416"/>
    </row>
    <row r="114" spans="1:19" ht="12.75">
      <c r="A114" s="586" t="s">
        <v>1496</v>
      </c>
    </row>
    <row r="115" spans="1:19" ht="14.25">
      <c r="A115" s="484" t="s">
        <v>625</v>
      </c>
    </row>
    <row r="116" spans="1:19" ht="12" customHeight="1">
      <c r="A116" s="484"/>
    </row>
    <row r="117" spans="1:19">
      <c r="A117" s="982" t="s">
        <v>1498</v>
      </c>
      <c r="B117" s="416"/>
      <c r="C117" s="416"/>
      <c r="D117" s="416"/>
    </row>
    <row r="118" spans="1:19">
      <c r="A118" s="982" t="s">
        <v>1991</v>
      </c>
    </row>
    <row r="119" spans="1:19">
      <c r="A119" s="982" t="s">
        <v>1497</v>
      </c>
    </row>
    <row r="120" spans="1:19">
      <c r="A120" s="982" t="s">
        <v>1499</v>
      </c>
    </row>
    <row r="121" spans="1:19">
      <c r="A121" s="982"/>
    </row>
    <row r="122" spans="1:19" ht="15.75">
      <c r="A122" s="963" t="s">
        <v>1487</v>
      </c>
    </row>
    <row r="123" spans="1:19">
      <c r="A123" s="418" t="s">
        <v>1471</v>
      </c>
      <c r="D123" s="2162" t="s">
        <v>1472</v>
      </c>
      <c r="E123" s="2162"/>
      <c r="F123" s="2162"/>
    </row>
    <row r="124" spans="1:19">
      <c r="A124" s="417" t="s">
        <v>1473</v>
      </c>
      <c r="B124" s="953"/>
      <c r="D124" s="2152" t="s">
        <v>1500</v>
      </c>
      <c r="E124" s="2153"/>
      <c r="F124" s="2153"/>
      <c r="G124" s="2153"/>
      <c r="H124" s="2153"/>
      <c r="I124" s="2153"/>
      <c r="J124" s="2153"/>
      <c r="K124" s="2153"/>
      <c r="L124" s="2153"/>
      <c r="M124" s="2153"/>
      <c r="N124" s="2153"/>
      <c r="O124" s="2153"/>
      <c r="P124" s="2153"/>
      <c r="Q124" s="2153"/>
      <c r="R124" s="2153"/>
      <c r="S124" s="2153"/>
    </row>
    <row r="125" spans="1:19" ht="12.75">
      <c r="A125" s="946" t="s">
        <v>1474</v>
      </c>
      <c r="B125" s="953"/>
      <c r="C125" s="946"/>
      <c r="D125" s="2153"/>
      <c r="E125" s="2153"/>
      <c r="F125" s="2153"/>
      <c r="G125" s="2153"/>
      <c r="H125" s="2153"/>
      <c r="I125" s="2153"/>
      <c r="J125" s="2153"/>
      <c r="K125" s="2153"/>
      <c r="L125" s="2153"/>
      <c r="M125" s="2153"/>
      <c r="N125" s="2153"/>
      <c r="O125" s="2153"/>
      <c r="P125" s="2153"/>
      <c r="Q125" s="2153"/>
      <c r="R125" s="2153"/>
      <c r="S125" s="2153"/>
    </row>
    <row r="126" spans="1:19" ht="12.75">
      <c r="A126" s="946" t="s">
        <v>1475</v>
      </c>
      <c r="B126" s="953"/>
      <c r="C126" s="946"/>
      <c r="D126" s="2153"/>
      <c r="E126" s="2153"/>
      <c r="F126" s="2153"/>
      <c r="G126" s="2153"/>
      <c r="H126" s="2153"/>
      <c r="I126" s="2153"/>
      <c r="J126" s="2153"/>
      <c r="K126" s="2153"/>
      <c r="L126" s="2153"/>
      <c r="M126" s="2153"/>
      <c r="N126" s="2153"/>
      <c r="O126" s="2153"/>
      <c r="P126" s="2153"/>
      <c r="Q126" s="2153"/>
      <c r="R126" s="2153"/>
      <c r="S126" s="2153"/>
    </row>
    <row r="127" spans="1:19" ht="12.75">
      <c r="A127" s="946" t="s">
        <v>1476</v>
      </c>
      <c r="B127" s="953"/>
      <c r="C127" s="946"/>
      <c r="D127" s="955"/>
      <c r="E127" s="955"/>
      <c r="F127" s="955"/>
      <c r="G127" s="955"/>
      <c r="H127" s="955"/>
      <c r="I127" s="955"/>
      <c r="J127" s="955"/>
      <c r="K127" s="955"/>
      <c r="L127" s="955"/>
      <c r="M127" s="955"/>
      <c r="N127" s="955"/>
      <c r="O127" s="946"/>
      <c r="P127" s="946"/>
      <c r="Q127" s="946"/>
      <c r="R127" s="946"/>
      <c r="S127" s="946"/>
    </row>
    <row r="128" spans="1:19" ht="12.75">
      <c r="A128" s="946" t="s">
        <v>1477</v>
      </c>
      <c r="B128" s="953"/>
      <c r="C128" s="946"/>
      <c r="D128" s="955"/>
      <c r="E128" s="955"/>
      <c r="F128" s="955"/>
      <c r="G128" s="955"/>
      <c r="H128" s="955"/>
      <c r="I128" s="955"/>
      <c r="J128" s="955"/>
      <c r="K128" s="955"/>
      <c r="L128" s="955"/>
      <c r="M128" s="955"/>
      <c r="N128" s="955"/>
      <c r="O128" s="946"/>
      <c r="P128" s="946"/>
      <c r="Q128" s="946"/>
      <c r="R128" s="946"/>
      <c r="S128" s="946"/>
    </row>
    <row r="129" spans="1:21" ht="12.75">
      <c r="A129" s="946" t="s">
        <v>1478</v>
      </c>
      <c r="B129" s="953"/>
      <c r="C129" s="946"/>
      <c r="D129" s="2160"/>
      <c r="E129" s="2160"/>
      <c r="F129" s="2160"/>
      <c r="G129" s="2160"/>
      <c r="H129" s="2160"/>
      <c r="I129" s="946"/>
      <c r="J129" s="2151"/>
      <c r="K129" s="2151"/>
      <c r="L129" s="946"/>
      <c r="M129" s="946"/>
      <c r="N129" s="946"/>
      <c r="O129" s="946"/>
      <c r="P129" s="946"/>
      <c r="Q129" s="946"/>
      <c r="R129" s="946"/>
      <c r="S129" s="946"/>
    </row>
    <row r="130" spans="1:21" ht="12.75">
      <c r="A130" s="946" t="s">
        <v>888</v>
      </c>
      <c r="B130" s="953"/>
      <c r="C130" s="946"/>
      <c r="D130" s="2161" t="s">
        <v>1479</v>
      </c>
      <c r="E130" s="2161"/>
      <c r="F130" s="2161"/>
      <c r="G130" s="2161"/>
      <c r="H130" s="2161"/>
      <c r="I130" s="946"/>
      <c r="J130" s="946" t="s">
        <v>1480</v>
      </c>
      <c r="K130" s="946"/>
      <c r="L130" s="946"/>
      <c r="M130" s="946"/>
      <c r="N130" s="946"/>
      <c r="O130" s="946"/>
      <c r="P130" s="946"/>
      <c r="Q130" s="946"/>
      <c r="R130" s="946"/>
      <c r="S130" s="946"/>
    </row>
    <row r="131" spans="1:21" ht="12.75">
      <c r="A131" s="946"/>
      <c r="B131" s="483"/>
      <c r="C131" s="946"/>
      <c r="D131" s="946"/>
      <c r="E131" s="946"/>
      <c r="F131" s="946"/>
      <c r="G131" s="946"/>
      <c r="H131" s="946"/>
      <c r="I131" s="946"/>
      <c r="J131" s="946"/>
      <c r="K131" s="946"/>
      <c r="L131" s="946"/>
      <c r="M131" s="946"/>
      <c r="N131" s="946"/>
      <c r="O131" s="946"/>
      <c r="P131" s="946"/>
      <c r="Q131" s="946"/>
      <c r="R131" s="946"/>
      <c r="S131" s="946"/>
    </row>
    <row r="132" spans="1:21" ht="12.75">
      <c r="A132" s="956" t="s">
        <v>1481</v>
      </c>
      <c r="B132" s="954">
        <f>SUM(B124:B130)</f>
        <v>0</v>
      </c>
      <c r="C132" s="946"/>
      <c r="D132" s="2129"/>
      <c r="E132" s="2129"/>
      <c r="F132" s="2129"/>
      <c r="G132" s="2129"/>
      <c r="H132" s="2129"/>
      <c r="I132" s="946"/>
      <c r="J132" s="2129"/>
      <c r="K132" s="2129"/>
      <c r="L132" s="2129"/>
      <c r="M132" s="2129"/>
      <c r="N132" s="946"/>
      <c r="O132" s="946"/>
      <c r="P132" s="946"/>
      <c r="Q132" s="946"/>
      <c r="R132" s="946"/>
      <c r="S132" s="946"/>
    </row>
    <row r="133" spans="1:21" ht="12.75">
      <c r="A133" s="957"/>
      <c r="B133" s="946"/>
      <c r="C133" s="946"/>
      <c r="D133" s="2154" t="s">
        <v>1482</v>
      </c>
      <c r="E133" s="2154"/>
      <c r="F133" s="2154"/>
      <c r="G133" s="2154"/>
      <c r="H133" s="2154"/>
      <c r="I133" s="946"/>
      <c r="J133" s="2154" t="s">
        <v>1483</v>
      </c>
      <c r="K133" s="2154"/>
      <c r="L133" s="2154"/>
      <c r="M133" s="2154"/>
      <c r="N133" s="946"/>
      <c r="O133" s="946"/>
      <c r="P133" s="946"/>
      <c r="Q133" s="946"/>
      <c r="R133" s="946"/>
      <c r="S133" s="946"/>
    </row>
    <row r="134" spans="1:21" ht="12.75">
      <c r="A134" s="957"/>
      <c r="B134" s="946"/>
      <c r="C134" s="946"/>
      <c r="D134" s="946"/>
      <c r="E134" s="946"/>
      <c r="F134" s="946"/>
      <c r="G134" s="946"/>
      <c r="H134" s="946"/>
      <c r="I134" s="946"/>
      <c r="J134" s="946"/>
      <c r="K134" s="946"/>
      <c r="L134" s="946"/>
      <c r="M134" s="946"/>
      <c r="N134" s="946"/>
      <c r="O134" s="946"/>
      <c r="P134" s="946"/>
      <c r="Q134" s="946"/>
      <c r="R134" s="946"/>
      <c r="S134" s="946"/>
    </row>
    <row r="135" spans="1:21" ht="12.75">
      <c r="A135" s="958" t="s">
        <v>1484</v>
      </c>
      <c r="B135" s="946"/>
      <c r="C135" s="946"/>
      <c r="D135" s="946"/>
      <c r="E135" s="946"/>
      <c r="F135" s="946"/>
      <c r="G135" s="946"/>
      <c r="H135" s="946"/>
      <c r="I135" s="946"/>
      <c r="J135" s="946"/>
      <c r="K135" s="946"/>
      <c r="L135" s="946"/>
      <c r="M135" s="946"/>
      <c r="N135" s="946"/>
      <c r="O135" s="946"/>
      <c r="P135" s="946"/>
      <c r="Q135" s="946"/>
      <c r="R135" s="946"/>
      <c r="S135" s="946"/>
    </row>
    <row r="136" spans="1:21" ht="12.75">
      <c r="A136" s="586" t="s">
        <v>1485</v>
      </c>
      <c r="B136" s="946"/>
      <c r="C136" s="946"/>
      <c r="D136" s="946"/>
      <c r="E136" s="946"/>
      <c r="F136" s="946"/>
      <c r="G136" s="946"/>
      <c r="H136" s="946"/>
      <c r="I136" s="946"/>
      <c r="J136" s="946"/>
      <c r="K136" s="946"/>
      <c r="L136" s="946"/>
      <c r="M136" s="946"/>
      <c r="N136" s="959"/>
      <c r="O136" s="946"/>
      <c r="P136" s="946"/>
      <c r="Q136" s="946"/>
      <c r="R136" s="946"/>
      <c r="S136" s="946"/>
    </row>
    <row r="137" spans="1:21" ht="12.75">
      <c r="A137" s="957"/>
      <c r="B137" s="946"/>
      <c r="C137" s="946"/>
      <c r="D137" s="946"/>
      <c r="E137" s="946"/>
      <c r="F137" s="946"/>
      <c r="G137" s="946"/>
      <c r="H137" s="946"/>
      <c r="I137" s="946"/>
      <c r="J137" s="946"/>
      <c r="K137" s="946"/>
      <c r="L137" s="946"/>
      <c r="M137" s="946"/>
      <c r="N137" s="946"/>
      <c r="O137" s="946"/>
      <c r="P137" s="946"/>
      <c r="Q137" s="946"/>
      <c r="R137" s="946"/>
      <c r="S137" s="946"/>
      <c r="T137" s="949"/>
      <c r="U137" s="950"/>
    </row>
    <row r="138" spans="1:21" ht="12.75">
      <c r="A138" s="957"/>
      <c r="B138" s="946"/>
      <c r="C138" s="946"/>
      <c r="D138" s="946"/>
      <c r="E138" s="946"/>
      <c r="F138" s="946"/>
      <c r="G138" s="946"/>
      <c r="H138" s="946"/>
      <c r="I138" s="946"/>
      <c r="J138" s="946"/>
      <c r="K138" s="946"/>
      <c r="L138" s="946"/>
      <c r="M138" s="946"/>
      <c r="N138" s="946"/>
      <c r="O138" s="946"/>
      <c r="P138" s="946"/>
      <c r="Q138" s="946"/>
      <c r="R138" s="946"/>
      <c r="S138" s="946"/>
      <c r="T138" s="949"/>
      <c r="U138" s="950"/>
    </row>
    <row r="139" spans="1:21" ht="12.75">
      <c r="A139" s="2155"/>
      <c r="B139" s="2156"/>
      <c r="C139" s="2156"/>
      <c r="D139" s="580"/>
      <c r="E139" s="2151"/>
      <c r="F139" s="2151"/>
      <c r="G139" s="946"/>
      <c r="H139" s="946"/>
      <c r="I139" s="946"/>
      <c r="J139" s="946"/>
      <c r="K139" s="946"/>
      <c r="L139" s="946"/>
      <c r="M139" s="946"/>
      <c r="N139" s="946"/>
      <c r="O139" s="946"/>
      <c r="P139" s="946"/>
      <c r="Q139" s="946"/>
      <c r="R139" s="946"/>
      <c r="S139" s="946"/>
      <c r="T139" s="949"/>
      <c r="U139" s="950"/>
    </row>
    <row r="140" spans="1:21" ht="12.75">
      <c r="A140" s="2149" t="s">
        <v>1486</v>
      </c>
      <c r="B140" s="2150"/>
      <c r="C140" s="2150"/>
      <c r="D140" s="580"/>
      <c r="E140" s="946" t="s">
        <v>1480</v>
      </c>
      <c r="F140" s="946"/>
      <c r="G140" s="946"/>
      <c r="H140" s="946"/>
      <c r="I140" s="946"/>
      <c r="J140" s="946"/>
      <c r="K140" s="946"/>
      <c r="L140" s="946"/>
      <c r="M140" s="946"/>
      <c r="N140" s="946"/>
      <c r="O140" s="946"/>
      <c r="P140" s="946"/>
      <c r="Q140" s="946"/>
      <c r="R140" s="946"/>
      <c r="S140" s="946"/>
      <c r="T140" s="949"/>
      <c r="U140" s="950"/>
    </row>
    <row r="141" spans="1:21" ht="12.75">
      <c r="A141" s="957"/>
      <c r="B141" s="946"/>
      <c r="C141" s="946"/>
      <c r="D141" s="580"/>
      <c r="E141" s="946"/>
      <c r="F141" s="946"/>
      <c r="G141" s="946"/>
      <c r="H141" s="946"/>
      <c r="I141" s="946"/>
      <c r="J141" s="946"/>
      <c r="K141" s="946"/>
      <c r="L141" s="946"/>
      <c r="M141" s="946"/>
      <c r="N141" s="946"/>
      <c r="O141" s="946"/>
      <c r="P141" s="946"/>
      <c r="Q141" s="946"/>
      <c r="R141" s="946"/>
      <c r="S141" s="946"/>
      <c r="T141" s="947"/>
      <c r="U141" s="948"/>
    </row>
    <row r="142" spans="1:21" ht="12.75" hidden="1">
      <c r="A142" s="952"/>
      <c r="B142" s="580"/>
      <c r="C142" s="580"/>
      <c r="D142" s="580"/>
      <c r="E142" s="580"/>
      <c r="F142" s="580"/>
      <c r="G142" s="946"/>
      <c r="H142" s="946"/>
      <c r="I142" s="946"/>
      <c r="J142" s="946"/>
      <c r="K142" s="946"/>
      <c r="L142" s="946"/>
      <c r="M142" s="946"/>
      <c r="N142" s="946"/>
      <c r="O142" s="946"/>
      <c r="P142" s="946"/>
      <c r="Q142" s="946"/>
      <c r="R142" s="946"/>
      <c r="S142" s="946"/>
      <c r="T142" s="960"/>
      <c r="U142" s="961"/>
    </row>
    <row r="143" spans="1:21" hidden="1">
      <c r="A143" s="951"/>
      <c r="B143" s="949"/>
      <c r="C143" s="949"/>
      <c r="D143" s="949"/>
      <c r="E143" s="949"/>
      <c r="F143" s="949"/>
      <c r="G143" s="949"/>
      <c r="H143" s="949"/>
      <c r="I143" s="949"/>
      <c r="J143" s="949"/>
      <c r="K143" s="949"/>
      <c r="L143" s="949"/>
      <c r="M143" s="949"/>
      <c r="N143" s="949"/>
      <c r="O143" s="949"/>
      <c r="P143" s="949"/>
      <c r="Q143" s="949"/>
      <c r="R143" s="949"/>
      <c r="S143" s="949"/>
      <c r="T143" s="949"/>
      <c r="U143" s="950"/>
    </row>
    <row r="1009" spans="48:48"/>
    <row r="1017" spans="48:48" ht="24" hidden="1">
      <c r="AV1017" s="417" t="str">
        <f>'Sources and Uses Budget'!A103</f>
        <v>Other: (Specify)</v>
      </c>
    </row>
  </sheetData>
  <sheetProtection algorithmName="SHA-512" hashValue="ZZYVRjlwQDEpGE4N0i2rySSN/3bi/AtFhNlZ0aYrZQhW2FAD0Mq8nfyfrOzxJ79s8hu8pVxRa7TSuRW7C+46dA==" saltValue="FlisffqaE7HiCmRuhV64Cw==" spinCount="100000" sheet="1" objects="1" scenarios="1"/>
  <customSheetViews>
    <customSheetView guid="{564791B4-DB72-424F-AF43-EEA97BEE3A35}" showPageBreaks="1" showGridLines="0" zeroValues="0" printArea="1" hiddenColumns="1">
      <pane xSplit="1" ySplit="2" topLeftCell="B3" activePane="bottomRight" state="frozen"/>
      <selection pane="bottomRight" activeCell="C4" sqref="C4"/>
      <rowBreaks count="1" manualBreakCount="1">
        <brk id="63" max="19" man="1"/>
      </rowBreaks>
      <pageMargins left="0.25" right="0.5" top="0.75" bottom="0.5" header="0.5" footer="0.25"/>
      <printOptions horizontalCentered="1"/>
      <pageSetup paperSize="5" scale="56" firstPageNumber="24" fitToHeight="2" orientation="landscape" useFirstPageNumber="1" r:id="rId1"/>
      <headerFooter alignWithMargins="0">
        <oddFooter>&amp;L&amp;8April 18, 2016 Version&amp;C&amp;P&amp;R&amp;8&amp;A &amp;D</oddFooter>
      </headerFooter>
    </customSheetView>
  </customSheetViews>
  <mergeCells count="13">
    <mergeCell ref="F1:R1"/>
    <mergeCell ref="D129:H129"/>
    <mergeCell ref="J129:K129"/>
    <mergeCell ref="D130:H130"/>
    <mergeCell ref="D132:H132"/>
    <mergeCell ref="D123:F123"/>
    <mergeCell ref="A140:C140"/>
    <mergeCell ref="E139:F139"/>
    <mergeCell ref="D124:S126"/>
    <mergeCell ref="D133:H133"/>
    <mergeCell ref="J132:M132"/>
    <mergeCell ref="J133:M133"/>
    <mergeCell ref="A139:C139"/>
  </mergeCells>
  <phoneticPr fontId="0" type="noConversion"/>
  <conditionalFormatting sqref="S10">
    <cfRule type="expression" dxfId="137" priority="277" stopIfTrue="1">
      <formula>(S10+T10)&gt;C10</formula>
    </cfRule>
  </conditionalFormatting>
  <conditionalFormatting sqref="R25">
    <cfRule type="cellIs" dxfId="136" priority="257" stopIfTrue="1" operator="notEqual">
      <formula>$B25</formula>
    </cfRule>
    <cfRule type="cellIs" priority="258" stopIfTrue="1" operator="notEqual">
      <formula>$B25</formula>
    </cfRule>
  </conditionalFormatting>
  <conditionalFormatting sqref="R36">
    <cfRule type="cellIs" dxfId="135" priority="255" stopIfTrue="1" operator="notEqual">
      <formula>$B36</formula>
    </cfRule>
    <cfRule type="cellIs" priority="256" stopIfTrue="1" operator="notEqual">
      <formula>$B36</formula>
    </cfRule>
  </conditionalFormatting>
  <conditionalFormatting sqref="R53">
    <cfRule type="cellIs" dxfId="134" priority="251" stopIfTrue="1" operator="notEqual">
      <formula>$B53</formula>
    </cfRule>
    <cfRule type="cellIs" priority="252" stopIfTrue="1" operator="notEqual">
      <formula>$B53</formula>
    </cfRule>
  </conditionalFormatting>
  <conditionalFormatting sqref="R62:R63">
    <cfRule type="cellIs" dxfId="133" priority="249" stopIfTrue="1" operator="notEqual">
      <formula>$B62</formula>
    </cfRule>
    <cfRule type="cellIs" priority="250" stopIfTrue="1" operator="notEqual">
      <formula>$B62</formula>
    </cfRule>
  </conditionalFormatting>
  <conditionalFormatting sqref="R67">
    <cfRule type="cellIs" dxfId="132" priority="247" stopIfTrue="1" operator="notEqual">
      <formula>$B67</formula>
    </cfRule>
    <cfRule type="cellIs" priority="248" stopIfTrue="1" operator="notEqual">
      <formula>$B67</formula>
    </cfRule>
  </conditionalFormatting>
  <conditionalFormatting sqref="R74">
    <cfRule type="cellIs" dxfId="131" priority="245" stopIfTrue="1" operator="notEqual">
      <formula>$B74</formula>
    </cfRule>
    <cfRule type="cellIs" priority="246" stopIfTrue="1" operator="notEqual">
      <formula>$B74</formula>
    </cfRule>
  </conditionalFormatting>
  <conditionalFormatting sqref="R95">
    <cfRule type="cellIs" dxfId="130" priority="243" stopIfTrue="1" operator="notEqual">
      <formula>$B95</formula>
    </cfRule>
    <cfRule type="cellIs" priority="244" stopIfTrue="1" operator="notEqual">
      <formula>$B95</formula>
    </cfRule>
  </conditionalFormatting>
  <conditionalFormatting sqref="R104:R105">
    <cfRule type="cellIs" dxfId="129" priority="241" stopIfTrue="1" operator="notEqual">
      <formula>$B104</formula>
    </cfRule>
    <cfRule type="cellIs" priority="242" stopIfTrue="1" operator="notEqual">
      <formula>$B104</formula>
    </cfRule>
  </conditionalFormatting>
  <conditionalFormatting sqref="R26">
    <cfRule type="cellIs" dxfId="128" priority="238" stopIfTrue="1" operator="notEqual">
      <formula>$B26</formula>
    </cfRule>
  </conditionalFormatting>
  <conditionalFormatting sqref="R28:R35">
    <cfRule type="cellIs" dxfId="127" priority="237" stopIfTrue="1" operator="notEqual">
      <formula>$B28</formula>
    </cfRule>
  </conditionalFormatting>
  <conditionalFormatting sqref="R93:R94">
    <cfRule type="cellIs" dxfId="126" priority="229" stopIfTrue="1" operator="notEqual">
      <formula>$B93</formula>
    </cfRule>
  </conditionalFormatting>
  <conditionalFormatting sqref="E105:Q105">
    <cfRule type="cellIs" dxfId="125" priority="227" stopIfTrue="1" operator="notEqual">
      <formula>E$108</formula>
    </cfRule>
  </conditionalFormatting>
  <conditionalFormatting sqref="R8">
    <cfRule type="cellIs" dxfId="124" priority="222" stopIfTrue="1" operator="notEqual">
      <formula>$B8</formula>
    </cfRule>
    <cfRule type="cellIs" priority="225" stopIfTrue="1" operator="notEqual">
      <formula>$B8</formula>
    </cfRule>
  </conditionalFormatting>
  <conditionalFormatting sqref="R4:R7">
    <cfRule type="cellIs" dxfId="123" priority="224" stopIfTrue="1" operator="notEqual">
      <formula>$B4</formula>
    </cfRule>
  </conditionalFormatting>
  <conditionalFormatting sqref="R9:R10">
    <cfRule type="cellIs" dxfId="122" priority="223" stopIfTrue="1" operator="notEqual">
      <formula>$B9</formula>
    </cfRule>
  </conditionalFormatting>
  <conditionalFormatting sqref="R11:R12">
    <cfRule type="cellIs" dxfId="121" priority="220" stopIfTrue="1" operator="notEqual">
      <formula>$B11</formula>
    </cfRule>
    <cfRule type="cellIs" priority="221" stopIfTrue="1" operator="notEqual">
      <formula>$B11</formula>
    </cfRule>
  </conditionalFormatting>
  <conditionalFormatting sqref="R13:R15">
    <cfRule type="cellIs" dxfId="120" priority="219" stopIfTrue="1" operator="notEqual">
      <formula>$B13</formula>
    </cfRule>
  </conditionalFormatting>
  <conditionalFormatting sqref="R17:R24">
    <cfRule type="cellIs" dxfId="119" priority="215" stopIfTrue="1" operator="notEqual">
      <formula>$B17</formula>
    </cfRule>
  </conditionalFormatting>
  <conditionalFormatting sqref="R40">
    <cfRule type="cellIs" dxfId="118" priority="212" stopIfTrue="1" operator="notEqual">
      <formula>$B40</formula>
    </cfRule>
    <cfRule type="cellIs" priority="213" stopIfTrue="1" operator="notEqual">
      <formula>$B40</formula>
    </cfRule>
  </conditionalFormatting>
  <conditionalFormatting sqref="R38:R39">
    <cfRule type="cellIs" dxfId="117" priority="211" stopIfTrue="1" operator="notEqual">
      <formula>$B38</formula>
    </cfRule>
  </conditionalFormatting>
  <conditionalFormatting sqref="R41">
    <cfRule type="cellIs" dxfId="116" priority="210" stopIfTrue="1" operator="notEqual">
      <formula>$B41</formula>
    </cfRule>
  </conditionalFormatting>
  <conditionalFormatting sqref="R43:R52">
    <cfRule type="cellIs" dxfId="115" priority="207" stopIfTrue="1" operator="notEqual">
      <formula>$B43</formula>
    </cfRule>
  </conditionalFormatting>
  <conditionalFormatting sqref="R55:R61">
    <cfRule type="cellIs" dxfId="114" priority="206" stopIfTrue="1" operator="notEqual">
      <formula>$B55</formula>
    </cfRule>
  </conditionalFormatting>
  <conditionalFormatting sqref="R65:R66">
    <cfRule type="cellIs" dxfId="113" priority="205" stopIfTrue="1" operator="notEqual">
      <formula>$B65</formula>
    </cfRule>
  </conditionalFormatting>
  <conditionalFormatting sqref="R69:R73">
    <cfRule type="cellIs" dxfId="112" priority="204" stopIfTrue="1" operator="notEqual">
      <formula>$B69</formula>
    </cfRule>
  </conditionalFormatting>
  <conditionalFormatting sqref="R76:R77">
    <cfRule type="cellIs" dxfId="111" priority="202" stopIfTrue="1" operator="notEqual">
      <formula>$B76</formula>
    </cfRule>
  </conditionalFormatting>
  <conditionalFormatting sqref="R80:R92">
    <cfRule type="cellIs" dxfId="110" priority="201" stopIfTrue="1" operator="notEqual">
      <formula>$B80</formula>
    </cfRule>
  </conditionalFormatting>
  <conditionalFormatting sqref="R98:R103">
    <cfRule type="cellIs" dxfId="109" priority="197" stopIfTrue="1" operator="notEqual">
      <formula>$B98</formula>
    </cfRule>
  </conditionalFormatting>
  <conditionalFormatting sqref="T9">
    <cfRule type="expression" dxfId="108" priority="196" stopIfTrue="1">
      <formula>(S9+T9)&gt;C9</formula>
    </cfRule>
  </conditionalFormatting>
  <conditionalFormatting sqref="S49">
    <cfRule type="expression" dxfId="107" priority="68" stopIfTrue="1">
      <formula>(S49+T49)&gt;C49</formula>
    </cfRule>
  </conditionalFormatting>
  <conditionalFormatting sqref="S21">
    <cfRule type="expression" dxfId="106" priority="120" stopIfTrue="1">
      <formula>(S21+T21)&gt;C21</formula>
    </cfRule>
  </conditionalFormatting>
  <conditionalFormatting sqref="S17">
    <cfRule type="expression" dxfId="105" priority="130" stopIfTrue="1">
      <formula>(S17+T17)&gt;C17</formula>
    </cfRule>
  </conditionalFormatting>
  <conditionalFormatting sqref="T10">
    <cfRule type="expression" dxfId="104" priority="136" stopIfTrue="1">
      <formula>(S10+T10)&gt;C10</formula>
    </cfRule>
  </conditionalFormatting>
  <conditionalFormatting sqref="S13">
    <cfRule type="expression" dxfId="103" priority="135" stopIfTrue="1">
      <formula>(S13+T13)&gt;C13</formula>
    </cfRule>
  </conditionalFormatting>
  <conditionalFormatting sqref="S14">
    <cfRule type="expression" dxfId="102" priority="134" stopIfTrue="1">
      <formula>(S14+T14)&gt;C14</formula>
    </cfRule>
  </conditionalFormatting>
  <conditionalFormatting sqref="T13">
    <cfRule type="expression" dxfId="101" priority="133" stopIfTrue="1">
      <formula>(S13+T13)&gt;C13</formula>
    </cfRule>
  </conditionalFormatting>
  <conditionalFormatting sqref="T14">
    <cfRule type="expression" dxfId="100" priority="132" stopIfTrue="1">
      <formula>(S14+T14)&gt;C14</formula>
    </cfRule>
  </conditionalFormatting>
  <conditionalFormatting sqref="S103">
    <cfRule type="expression" dxfId="99" priority="14" stopIfTrue="1">
      <formula>(S103+T103)&gt;C103</formula>
    </cfRule>
  </conditionalFormatting>
  <conditionalFormatting sqref="S18">
    <cfRule type="expression" dxfId="98" priority="123" stopIfTrue="1">
      <formula>(S18+T18)&gt;C18</formula>
    </cfRule>
  </conditionalFormatting>
  <conditionalFormatting sqref="S19">
    <cfRule type="expression" dxfId="97" priority="122" stopIfTrue="1">
      <formula>(S19+T19)&gt;C19</formula>
    </cfRule>
  </conditionalFormatting>
  <conditionalFormatting sqref="S20">
    <cfRule type="expression" dxfId="96" priority="121" stopIfTrue="1">
      <formula>(S20+T20)&gt;C20</formula>
    </cfRule>
  </conditionalFormatting>
  <conditionalFormatting sqref="S22">
    <cfRule type="expression" dxfId="95" priority="119" stopIfTrue="1">
      <formula>(S22+T22)&gt;C22</formula>
    </cfRule>
  </conditionalFormatting>
  <conditionalFormatting sqref="S23">
    <cfRule type="expression" dxfId="94" priority="118" stopIfTrue="1">
      <formula>(S23+T23)&gt;C23</formula>
    </cfRule>
  </conditionalFormatting>
  <conditionalFormatting sqref="S24">
    <cfRule type="expression" dxfId="93" priority="117" stopIfTrue="1">
      <formula>(S24+T24)&gt;C24</formula>
    </cfRule>
  </conditionalFormatting>
  <conditionalFormatting sqref="T17">
    <cfRule type="expression" dxfId="92" priority="116" stopIfTrue="1">
      <formula>(S17+T17)&gt;C17</formula>
    </cfRule>
  </conditionalFormatting>
  <conditionalFormatting sqref="T18">
    <cfRule type="expression" dxfId="91" priority="115" stopIfTrue="1">
      <formula>(S18+T18)&gt;C18</formula>
    </cfRule>
  </conditionalFormatting>
  <conditionalFormatting sqref="T19">
    <cfRule type="expression" dxfId="90" priority="114" stopIfTrue="1">
      <formula>(S19+T19)&gt;C19</formula>
    </cfRule>
  </conditionalFormatting>
  <conditionalFormatting sqref="T20">
    <cfRule type="expression" dxfId="89" priority="113" stopIfTrue="1">
      <formula>(S20+T20)&gt;C20</formula>
    </cfRule>
  </conditionalFormatting>
  <conditionalFormatting sqref="T21">
    <cfRule type="expression" dxfId="88" priority="112" stopIfTrue="1">
      <formula>(S21+T21)&gt;C21</formula>
    </cfRule>
  </conditionalFormatting>
  <conditionalFormatting sqref="T22">
    <cfRule type="expression" dxfId="87" priority="111" stopIfTrue="1">
      <formula>(S22+T22)&gt;C22</formula>
    </cfRule>
  </conditionalFormatting>
  <conditionalFormatting sqref="T23">
    <cfRule type="expression" dxfId="86" priority="110" stopIfTrue="1">
      <formula>(S23+T23)&gt;C23</formula>
    </cfRule>
  </conditionalFormatting>
  <conditionalFormatting sqref="T24">
    <cfRule type="expression" dxfId="85" priority="109" stopIfTrue="1">
      <formula>(S24+T24)&gt;C24</formula>
    </cfRule>
  </conditionalFormatting>
  <conditionalFormatting sqref="S26">
    <cfRule type="expression" dxfId="84" priority="108" stopIfTrue="1">
      <formula>(S26+T26)&gt;C26</formula>
    </cfRule>
  </conditionalFormatting>
  <conditionalFormatting sqref="T26">
    <cfRule type="expression" dxfId="83" priority="107" stopIfTrue="1">
      <formula>(S26+T26)&gt;C26</formula>
    </cfRule>
  </conditionalFormatting>
  <conditionalFormatting sqref="S28:S35">
    <cfRule type="expression" dxfId="82" priority="103" stopIfTrue="1">
      <formula>(S28+T28)&gt;C28</formula>
    </cfRule>
  </conditionalFormatting>
  <conditionalFormatting sqref="S102">
    <cfRule type="expression" dxfId="81" priority="15" stopIfTrue="1">
      <formula>(S102+T102)&gt;C102</formula>
    </cfRule>
  </conditionalFormatting>
  <conditionalFormatting sqref="T28">
    <cfRule type="expression" dxfId="80" priority="88" stopIfTrue="1">
      <formula>(S28+T28)&gt;C28</formula>
    </cfRule>
  </conditionalFormatting>
  <conditionalFormatting sqref="T29">
    <cfRule type="expression" dxfId="79" priority="87" stopIfTrue="1">
      <formula>(S29+T29)&gt;C29</formula>
    </cfRule>
  </conditionalFormatting>
  <conditionalFormatting sqref="T30">
    <cfRule type="expression" dxfId="78" priority="86" stopIfTrue="1">
      <formula>(S30+T30)&gt;C30</formula>
    </cfRule>
  </conditionalFormatting>
  <conditionalFormatting sqref="T31">
    <cfRule type="expression" dxfId="77" priority="85" stopIfTrue="1">
      <formula>(S31+T31)&gt;C31</formula>
    </cfRule>
  </conditionalFormatting>
  <conditionalFormatting sqref="T32">
    <cfRule type="expression" dxfId="76" priority="84" stopIfTrue="1">
      <formula>(S32+T32)&gt;C32</formula>
    </cfRule>
  </conditionalFormatting>
  <conditionalFormatting sqref="T33">
    <cfRule type="expression" dxfId="75" priority="83" stopIfTrue="1">
      <formula>(S33+T33)&gt;C33</formula>
    </cfRule>
  </conditionalFormatting>
  <conditionalFormatting sqref="T34">
    <cfRule type="expression" dxfId="74" priority="82" stopIfTrue="1">
      <formula>(S34+T34)&gt;C34</formula>
    </cfRule>
  </conditionalFormatting>
  <conditionalFormatting sqref="T35">
    <cfRule type="expression" dxfId="73" priority="81" stopIfTrue="1">
      <formula>(S35+T35)&gt;C35</formula>
    </cfRule>
  </conditionalFormatting>
  <conditionalFormatting sqref="T38">
    <cfRule type="expression" dxfId="72" priority="78" stopIfTrue="1">
      <formula>(S38+T38)&gt;C38</formula>
    </cfRule>
  </conditionalFormatting>
  <conditionalFormatting sqref="T39">
    <cfRule type="expression" dxfId="71" priority="77" stopIfTrue="1">
      <formula>(S39+T39)&gt;C39</formula>
    </cfRule>
  </conditionalFormatting>
  <conditionalFormatting sqref="T103">
    <cfRule type="expression" dxfId="70" priority="8" stopIfTrue="1">
      <formula>(S103+T103)&gt;C103</formula>
    </cfRule>
  </conditionalFormatting>
  <conditionalFormatting sqref="T41">
    <cfRule type="expression" dxfId="69" priority="75" stopIfTrue="1">
      <formula>(S41+T41)&gt;C41</formula>
    </cfRule>
  </conditionalFormatting>
  <conditionalFormatting sqref="S43">
    <cfRule type="expression" dxfId="68" priority="74" stopIfTrue="1">
      <formula>(S43+T43)&gt;C43</formula>
    </cfRule>
  </conditionalFormatting>
  <conditionalFormatting sqref="S44">
    <cfRule type="expression" dxfId="67" priority="73" stopIfTrue="1">
      <formula>(S44+T44)&gt;C44</formula>
    </cfRule>
  </conditionalFormatting>
  <conditionalFormatting sqref="S45">
    <cfRule type="expression" dxfId="66" priority="72" stopIfTrue="1">
      <formula>(S45+T45)&gt;C45</formula>
    </cfRule>
  </conditionalFormatting>
  <conditionalFormatting sqref="S46">
    <cfRule type="expression" dxfId="65" priority="71" stopIfTrue="1">
      <formula>(S46+T46)&gt;C46</formula>
    </cfRule>
  </conditionalFormatting>
  <conditionalFormatting sqref="S47">
    <cfRule type="expression" dxfId="64" priority="70" stopIfTrue="1">
      <formula>(S47+T47)&gt;C47</formula>
    </cfRule>
  </conditionalFormatting>
  <conditionalFormatting sqref="S48">
    <cfRule type="expression" dxfId="63" priority="69" stopIfTrue="1">
      <formula>(S48+T48)&gt;C48</formula>
    </cfRule>
  </conditionalFormatting>
  <conditionalFormatting sqref="S51">
    <cfRule type="expression" dxfId="62" priority="66" stopIfTrue="1">
      <formula>(S51+T51)&gt;C51</formula>
    </cfRule>
  </conditionalFormatting>
  <conditionalFormatting sqref="S52">
    <cfRule type="expression" dxfId="61" priority="65" stopIfTrue="1">
      <formula>(S52+T52)&gt;C52</formula>
    </cfRule>
  </conditionalFormatting>
  <conditionalFormatting sqref="T43">
    <cfRule type="expression" dxfId="60" priority="64" stopIfTrue="1">
      <formula>(S43+T43)&gt;C43</formula>
    </cfRule>
  </conditionalFormatting>
  <conditionalFormatting sqref="T44">
    <cfRule type="expression" dxfId="59" priority="63" stopIfTrue="1">
      <formula>(S44+T44)&gt;C44</formula>
    </cfRule>
  </conditionalFormatting>
  <conditionalFormatting sqref="T45">
    <cfRule type="expression" dxfId="58" priority="62" stopIfTrue="1">
      <formula>(S45+T45)&gt;C45</formula>
    </cfRule>
  </conditionalFormatting>
  <conditionalFormatting sqref="T46">
    <cfRule type="expression" dxfId="57" priority="61" stopIfTrue="1">
      <formula>(S46+T46)&gt;C46</formula>
    </cfRule>
  </conditionalFormatting>
  <conditionalFormatting sqref="T47">
    <cfRule type="expression" dxfId="56" priority="60" stopIfTrue="1">
      <formula>(S47+T47)&gt;C47</formula>
    </cfRule>
  </conditionalFormatting>
  <conditionalFormatting sqref="T48">
    <cfRule type="expression" dxfId="55" priority="59" stopIfTrue="1">
      <formula>(S48+T48)&gt;C48</formula>
    </cfRule>
  </conditionalFormatting>
  <conditionalFormatting sqref="T49">
    <cfRule type="expression" dxfId="54" priority="58" stopIfTrue="1">
      <formula>(S49+T49)&gt;C49</formula>
    </cfRule>
  </conditionalFormatting>
  <conditionalFormatting sqref="T50">
    <cfRule type="expression" dxfId="53" priority="57" stopIfTrue="1">
      <formula>(S50+T50)&gt;C50</formula>
    </cfRule>
  </conditionalFormatting>
  <conditionalFormatting sqref="T51">
    <cfRule type="expression" dxfId="52" priority="56" stopIfTrue="1">
      <formula>(S51+T51)&gt;C51</formula>
    </cfRule>
  </conditionalFormatting>
  <conditionalFormatting sqref="T52">
    <cfRule type="expression" dxfId="51" priority="55" stopIfTrue="1">
      <formula>(S52+T52)&gt;C52</formula>
    </cfRule>
  </conditionalFormatting>
  <conditionalFormatting sqref="S65">
    <cfRule type="expression" dxfId="50" priority="54" stopIfTrue="1">
      <formula>(S65+T65)&gt;C65</formula>
    </cfRule>
  </conditionalFormatting>
  <conditionalFormatting sqref="S66">
    <cfRule type="expression" dxfId="49" priority="53" stopIfTrue="1">
      <formula>(S66+T66)&gt;C66</formula>
    </cfRule>
  </conditionalFormatting>
  <conditionalFormatting sqref="T65">
    <cfRule type="expression" dxfId="48" priority="52" stopIfTrue="1">
      <formula>(S65+T65)&gt;C65</formula>
    </cfRule>
  </conditionalFormatting>
  <conditionalFormatting sqref="T66">
    <cfRule type="expression" dxfId="47" priority="51" stopIfTrue="1">
      <formula>(S66+T66)&gt;C66</formula>
    </cfRule>
  </conditionalFormatting>
  <conditionalFormatting sqref="S76">
    <cfRule type="expression" dxfId="46" priority="50" stopIfTrue="1">
      <formula>(S76+T76)&gt;C76</formula>
    </cfRule>
  </conditionalFormatting>
  <conditionalFormatting sqref="T76">
    <cfRule type="expression" dxfId="45" priority="48" stopIfTrue="1">
      <formula>(S76+T76)&gt;C76</formula>
    </cfRule>
  </conditionalFormatting>
  <conditionalFormatting sqref="T77">
    <cfRule type="expression" dxfId="44" priority="47" stopIfTrue="1">
      <formula>(S77+T77)&gt;C77</formula>
    </cfRule>
  </conditionalFormatting>
  <conditionalFormatting sqref="S84">
    <cfRule type="expression" dxfId="43" priority="43" stopIfTrue="1">
      <formula>(S84+T84)&gt;C84</formula>
    </cfRule>
  </conditionalFormatting>
  <conditionalFormatting sqref="T81">
    <cfRule type="expression" dxfId="42" priority="42" stopIfTrue="1">
      <formula>(S81+T81)&gt;C81</formula>
    </cfRule>
  </conditionalFormatting>
  <conditionalFormatting sqref="T82">
    <cfRule type="expression" dxfId="41" priority="41" stopIfTrue="1">
      <formula>(S82+T82)&gt;C82</formula>
    </cfRule>
  </conditionalFormatting>
  <conditionalFormatting sqref="T83">
    <cfRule type="expression" dxfId="40" priority="40" stopIfTrue="1">
      <formula>(S83+T83)&gt;C83</formula>
    </cfRule>
  </conditionalFormatting>
  <conditionalFormatting sqref="T84">
    <cfRule type="expression" dxfId="39" priority="39" stopIfTrue="1">
      <formula>(S84+T84)&gt;C84</formula>
    </cfRule>
  </conditionalFormatting>
  <conditionalFormatting sqref="S87">
    <cfRule type="expression" dxfId="38" priority="37" stopIfTrue="1">
      <formula>(S87+T87)&gt;C87</formula>
    </cfRule>
  </conditionalFormatting>
  <conditionalFormatting sqref="S88">
    <cfRule type="expression" dxfId="37" priority="36" stopIfTrue="1">
      <formula>(S88+T88)&gt;C88</formula>
    </cfRule>
  </conditionalFormatting>
  <conditionalFormatting sqref="S92">
    <cfRule type="expression" dxfId="36" priority="32" stopIfTrue="1">
      <formula>(S92+T92)&gt;C92</formula>
    </cfRule>
  </conditionalFormatting>
  <conditionalFormatting sqref="S93">
    <cfRule type="expression" dxfId="35" priority="31" stopIfTrue="1">
      <formula>(S93+T93)&gt;C93</formula>
    </cfRule>
  </conditionalFormatting>
  <conditionalFormatting sqref="S94">
    <cfRule type="expression" dxfId="34" priority="30" stopIfTrue="1">
      <formula>(S94+T94)&gt;C94</formula>
    </cfRule>
  </conditionalFormatting>
  <conditionalFormatting sqref="T86">
    <cfRule type="expression" dxfId="33" priority="28" stopIfTrue="1">
      <formula>(S86+T86)&gt;C86</formula>
    </cfRule>
  </conditionalFormatting>
  <conditionalFormatting sqref="T87">
    <cfRule type="expression" dxfId="32" priority="27" stopIfTrue="1">
      <formula>(S87+T87)&gt;C87</formula>
    </cfRule>
  </conditionalFormatting>
  <conditionalFormatting sqref="T88">
    <cfRule type="expression" dxfId="31" priority="26" stopIfTrue="1">
      <formula>(S88+T88)&gt;C88</formula>
    </cfRule>
  </conditionalFormatting>
  <conditionalFormatting sqref="T89">
    <cfRule type="expression" dxfId="30" priority="25" stopIfTrue="1">
      <formula>(S89+T89)&gt;C89</formula>
    </cfRule>
  </conditionalFormatting>
  <conditionalFormatting sqref="T90">
    <cfRule type="expression" dxfId="29" priority="24" stopIfTrue="1">
      <formula>(S90+T90)&gt;C90</formula>
    </cfRule>
  </conditionalFormatting>
  <conditionalFormatting sqref="T91">
    <cfRule type="expression" dxfId="28" priority="23" stopIfTrue="1">
      <formula>(S91+T91)&gt;C91</formula>
    </cfRule>
  </conditionalFormatting>
  <conditionalFormatting sqref="T92">
    <cfRule type="expression" dxfId="27" priority="22" stopIfTrue="1">
      <formula>(S92+T92)&gt;C92</formula>
    </cfRule>
  </conditionalFormatting>
  <conditionalFormatting sqref="T93">
    <cfRule type="expression" dxfId="26" priority="21" stopIfTrue="1">
      <formula>(S93+T93)&gt;C93</formula>
    </cfRule>
  </conditionalFormatting>
  <conditionalFormatting sqref="T94">
    <cfRule type="expression" dxfId="25" priority="20" stopIfTrue="1">
      <formula>(S94+T94)&gt;C94</formula>
    </cfRule>
  </conditionalFormatting>
  <conditionalFormatting sqref="S98">
    <cfRule type="expression" dxfId="24" priority="19" stopIfTrue="1">
      <formula>(S98+T98)&gt;C98</formula>
    </cfRule>
  </conditionalFormatting>
  <conditionalFormatting sqref="S99">
    <cfRule type="expression" dxfId="23" priority="18" stopIfTrue="1">
      <formula>(S99+T99)&gt;C99</formula>
    </cfRule>
  </conditionalFormatting>
  <conditionalFormatting sqref="S100">
    <cfRule type="expression" dxfId="22" priority="17" stopIfTrue="1">
      <formula>(S100+T100)&gt;C100</formula>
    </cfRule>
  </conditionalFormatting>
  <conditionalFormatting sqref="S101">
    <cfRule type="expression" dxfId="21" priority="16" stopIfTrue="1">
      <formula>(S101+T101)&gt;C101</formula>
    </cfRule>
  </conditionalFormatting>
  <conditionalFormatting sqref="T98">
    <cfRule type="expression" dxfId="20" priority="13" stopIfTrue="1">
      <formula>(S98+T98)&gt;C98</formula>
    </cfRule>
  </conditionalFormatting>
  <conditionalFormatting sqref="T99">
    <cfRule type="expression" dxfId="19" priority="12" stopIfTrue="1">
      <formula>(S99+T99)&gt;C99</formula>
    </cfRule>
  </conditionalFormatting>
  <conditionalFormatting sqref="T100">
    <cfRule type="expression" dxfId="18" priority="11" stopIfTrue="1">
      <formula>(S100+T100)&gt;C100</formula>
    </cfRule>
  </conditionalFormatting>
  <conditionalFormatting sqref="T101">
    <cfRule type="expression" dxfId="17" priority="10" stopIfTrue="1">
      <formula>(S101+T101)&gt;C101</formula>
    </cfRule>
  </conditionalFormatting>
  <conditionalFormatting sqref="T102">
    <cfRule type="expression" dxfId="16" priority="9" stopIfTrue="1">
      <formula>(S102+T102)&gt;C102</formula>
    </cfRule>
  </conditionalFormatting>
  <conditionalFormatting sqref="S38:S39">
    <cfRule type="expression" dxfId="15" priority="7" stopIfTrue="1">
      <formula>(S38+T38)&gt;C38</formula>
    </cfRule>
  </conditionalFormatting>
  <conditionalFormatting sqref="S41">
    <cfRule type="expression" dxfId="14" priority="6" stopIfTrue="1">
      <formula>(S41+T41)&gt;C41</formula>
    </cfRule>
  </conditionalFormatting>
  <conditionalFormatting sqref="S50">
    <cfRule type="expression" dxfId="13" priority="5" stopIfTrue="1">
      <formula>(S50+T50)&gt;C50</formula>
    </cfRule>
  </conditionalFormatting>
  <conditionalFormatting sqref="S77">
    <cfRule type="expression" dxfId="12" priority="4" stopIfTrue="1">
      <formula>(S77+T77)&gt;C77</formula>
    </cfRule>
  </conditionalFormatting>
  <conditionalFormatting sqref="S81:S83">
    <cfRule type="expression" dxfId="11" priority="3" stopIfTrue="1">
      <formula>(S81+T81)&gt;C81</formula>
    </cfRule>
  </conditionalFormatting>
  <conditionalFormatting sqref="S86">
    <cfRule type="expression" dxfId="10" priority="2" stopIfTrue="1">
      <formula>(S86+T86)&gt;C86</formula>
    </cfRule>
  </conditionalFormatting>
  <conditionalFormatting sqref="S89:S91">
    <cfRule type="expression" dxfId="9" priority="1" stopIfTrue="1">
      <formula>(S89+T89)&gt;C89</formula>
    </cfRule>
  </conditionalFormatting>
  <printOptions horizontalCentered="1"/>
  <pageMargins left="0.25" right="0.25" top="0.5" bottom="0.5" header="0.25" footer="0.25"/>
  <pageSetup paperSize="5" scale="52" firstPageNumber="24" fitToHeight="2" orientation="landscape" useFirstPageNumber="1" r:id="rId2"/>
  <headerFooter alignWithMargins="0">
    <oddFooter xml:space="preserve">&amp;C&amp;P&amp;R&amp;8&amp;A </oddFooter>
  </headerFooter>
  <rowBreaks count="1" manualBreakCount="1">
    <brk id="74"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43"/>
  <sheetViews>
    <sheetView showGridLines="0" showZeros="0" view="pageBreakPreview" topLeftCell="A90" zoomScaleNormal="100" zoomScaleSheetLayoutView="100" workbookViewId="0">
      <selection activeCell="A46" sqref="A46"/>
    </sheetView>
  </sheetViews>
  <sheetFormatPr defaultColWidth="0" defaultRowHeight="12" zeroHeight="1"/>
  <cols>
    <col min="1" max="1" width="32.5703125" style="1065" customWidth="1"/>
    <col min="2" max="3" width="12.140625" style="1058" customWidth="1"/>
    <col min="4" max="4" width="12.85546875" style="1058" customWidth="1"/>
    <col min="5" max="5" width="12.7109375" style="1058" customWidth="1"/>
    <col min="6" max="6" width="13" style="1058" customWidth="1"/>
    <col min="7" max="7" width="12.7109375" style="1058" customWidth="1"/>
    <col min="8" max="9" width="12.140625" style="1058" customWidth="1"/>
    <col min="10" max="10" width="12.140625" style="1059" customWidth="1"/>
    <col min="11" max="11" width="8.85546875" style="1060" hidden="1" customWidth="1"/>
    <col min="12" max="16384" width="8.85546875" style="1058" hidden="1"/>
  </cols>
  <sheetData>
    <row r="1" spans="1:11" s="1013" customFormat="1" ht="12.75">
      <c r="A1" s="2163" t="s">
        <v>2003</v>
      </c>
      <c r="B1" s="2164"/>
      <c r="C1" s="2164"/>
      <c r="D1" s="2164"/>
      <c r="E1" s="2164"/>
      <c r="F1" s="2164"/>
      <c r="G1" s="2164"/>
      <c r="H1" s="2164"/>
      <c r="I1" s="2164"/>
      <c r="J1" s="2165"/>
      <c r="K1" s="1012"/>
    </row>
    <row r="2" spans="1:11" s="1070" customFormat="1" ht="72">
      <c r="A2" s="1066"/>
      <c r="B2" s="1067" t="s">
        <v>1547</v>
      </c>
      <c r="C2" s="1067" t="s">
        <v>2004</v>
      </c>
      <c r="D2" s="1068" t="s">
        <v>2005</v>
      </c>
      <c r="E2" s="1067" t="s">
        <v>1914</v>
      </c>
      <c r="F2" s="1067" t="s">
        <v>2006</v>
      </c>
      <c r="G2" s="1067" t="s">
        <v>2007</v>
      </c>
      <c r="H2" s="1067" t="s">
        <v>1548</v>
      </c>
      <c r="I2" s="1067" t="s">
        <v>2008</v>
      </c>
      <c r="J2" s="1067" t="s">
        <v>2009</v>
      </c>
      <c r="K2" s="1069"/>
    </row>
    <row r="3" spans="1:11" s="1017" customFormat="1">
      <c r="A3" s="1014" t="s">
        <v>712</v>
      </c>
      <c r="B3" s="1015"/>
      <c r="C3" s="1015"/>
      <c r="D3" s="1015"/>
      <c r="E3" s="1015"/>
      <c r="F3" s="1015"/>
      <c r="G3" s="1015"/>
      <c r="H3" s="1015"/>
      <c r="I3" s="1015"/>
      <c r="J3" s="1015"/>
      <c r="K3" s="1016"/>
    </row>
    <row r="4" spans="1:11" s="1017" customFormat="1" ht="13.5">
      <c r="A4" s="1018" t="s">
        <v>621</v>
      </c>
      <c r="B4" s="1019">
        <f>'Sources and Uses Budget'!C4</f>
        <v>621598.32401350501</v>
      </c>
      <c r="C4" s="1020"/>
      <c r="D4" s="1020"/>
      <c r="E4" s="1021"/>
      <c r="F4" s="1021"/>
      <c r="G4" s="1021"/>
      <c r="H4" s="1021"/>
      <c r="I4" s="1021"/>
      <c r="J4" s="1021"/>
      <c r="K4" s="1016"/>
    </row>
    <row r="5" spans="1:11" s="1017" customFormat="1" ht="13.5">
      <c r="A5" s="1018" t="s">
        <v>622</v>
      </c>
      <c r="B5" s="1019">
        <f>'Sources and Uses Budget'!C5</f>
        <v>243651.40958008019</v>
      </c>
      <c r="C5" s="1020"/>
      <c r="D5" s="1020"/>
      <c r="E5" s="1021"/>
      <c r="F5" s="1021"/>
      <c r="G5" s="1021"/>
      <c r="H5" s="1021"/>
      <c r="I5" s="1021"/>
      <c r="J5" s="1021"/>
      <c r="K5" s="1016"/>
    </row>
    <row r="6" spans="1:11" s="1017" customFormat="1">
      <c r="A6" s="1022" t="s">
        <v>713</v>
      </c>
      <c r="B6" s="1019">
        <f>'Sources and Uses Budget'!C6</f>
        <v>44867.377083772946</v>
      </c>
      <c r="C6" s="1020"/>
      <c r="D6" s="1020"/>
      <c r="E6" s="1021"/>
      <c r="F6" s="1021"/>
      <c r="G6" s="1021"/>
      <c r="H6" s="1021"/>
      <c r="I6" s="1021"/>
      <c r="J6" s="1021"/>
      <c r="K6" s="1016"/>
    </row>
    <row r="7" spans="1:11" s="1017" customFormat="1">
      <c r="A7" s="1022" t="s">
        <v>717</v>
      </c>
      <c r="B7" s="1019">
        <f>'Sources and Uses Budget'!C7</f>
        <v>0</v>
      </c>
      <c r="C7" s="1020"/>
      <c r="D7" s="1020"/>
      <c r="E7" s="1021"/>
      <c r="F7" s="1021"/>
      <c r="G7" s="1021"/>
      <c r="H7" s="1021"/>
      <c r="I7" s="1021"/>
      <c r="J7" s="1021"/>
      <c r="K7" s="1016"/>
    </row>
    <row r="8" spans="1:11" s="1017" customFormat="1" ht="13.5">
      <c r="A8" s="1023" t="s">
        <v>623</v>
      </c>
      <c r="B8" s="1019">
        <f>'Sources and Uses Budget'!C8</f>
        <v>910117.11067735811</v>
      </c>
      <c r="C8" s="1019">
        <f>SUM(C4:C7)</f>
        <v>0</v>
      </c>
      <c r="D8" s="1019">
        <f>SUM(D4:D7)</f>
        <v>0</v>
      </c>
      <c r="E8" s="1021"/>
      <c r="F8" s="1021"/>
      <c r="G8" s="1021"/>
      <c r="H8" s="1021"/>
      <c r="I8" s="1021"/>
      <c r="J8" s="1021"/>
      <c r="K8" s="1016"/>
    </row>
    <row r="9" spans="1:11" s="1017" customFormat="1">
      <c r="A9" s="1022" t="s">
        <v>1959</v>
      </c>
      <c r="B9" s="1019">
        <f>'Sources and Uses Budget'!C9</f>
        <v>0</v>
      </c>
      <c r="C9" s="1020"/>
      <c r="D9" s="1020"/>
      <c r="E9" s="1021"/>
      <c r="F9" s="1021"/>
      <c r="G9" s="1021"/>
      <c r="H9" s="1019">
        <f>'Sources and Uses Budget'!T9</f>
        <v>0</v>
      </c>
      <c r="I9" s="1020"/>
      <c r="J9" s="1020"/>
      <c r="K9" s="1016"/>
    </row>
    <row r="10" spans="1:11" s="1017" customFormat="1" ht="13.5">
      <c r="A10" s="1018" t="s">
        <v>624</v>
      </c>
      <c r="B10" s="1019">
        <f>'Sources and Uses Budget'!C10</f>
        <v>0</v>
      </c>
      <c r="C10" s="1020"/>
      <c r="D10" s="1020"/>
      <c r="E10" s="1019">
        <f>'Sources and Uses Budget'!S10</f>
        <v>0</v>
      </c>
      <c r="F10" s="1020"/>
      <c r="G10" s="1020"/>
      <c r="H10" s="1019">
        <f>'Sources and Uses Budget'!T10</f>
        <v>0</v>
      </c>
      <c r="I10" s="1020"/>
      <c r="J10" s="1020"/>
      <c r="K10" s="1016"/>
    </row>
    <row r="11" spans="1:11" s="1017" customFormat="1">
      <c r="A11" s="1024" t="s">
        <v>760</v>
      </c>
      <c r="B11" s="1019">
        <f>'Sources and Uses Budget'!C11</f>
        <v>0</v>
      </c>
      <c r="C11" s="1019">
        <f>SUM(C9:C10)</f>
        <v>0</v>
      </c>
      <c r="D11" s="1019">
        <f>SUM(D9:D10)</f>
        <v>0</v>
      </c>
      <c r="E11" s="1021"/>
      <c r="F11" s="1021"/>
      <c r="G11" s="1021"/>
      <c r="H11" s="1019">
        <f>'Sources and Uses Budget'!T11</f>
        <v>0</v>
      </c>
      <c r="I11" s="1019">
        <f>SUM(I9:I10)</f>
        <v>0</v>
      </c>
      <c r="J11" s="1019">
        <f>SUM(J9:J10)</f>
        <v>0</v>
      </c>
      <c r="K11" s="1016"/>
    </row>
    <row r="12" spans="1:11" s="1017" customFormat="1">
      <c r="A12" s="1024" t="s">
        <v>981</v>
      </c>
      <c r="B12" s="1019">
        <f>'Sources and Uses Budget'!C12</f>
        <v>910117.11067735811</v>
      </c>
      <c r="C12" s="1019">
        <f>SUM(C8+C11)</f>
        <v>0</v>
      </c>
      <c r="D12" s="1019">
        <f>SUM(D8+D11)</f>
        <v>0</v>
      </c>
      <c r="E12" s="1021"/>
      <c r="F12" s="1021"/>
      <c r="G12" s="1021"/>
      <c r="H12" s="1021"/>
      <c r="I12" s="1021"/>
      <c r="J12" s="1021"/>
      <c r="K12" s="1016"/>
    </row>
    <row r="13" spans="1:11" s="1017" customFormat="1">
      <c r="A13" s="1025" t="s">
        <v>1320</v>
      </c>
      <c r="B13" s="1019">
        <f>'Sources and Uses Budget'!C13</f>
        <v>1031846.8110360836</v>
      </c>
      <c r="C13" s="1020"/>
      <c r="D13" s="1020"/>
      <c r="E13" s="1019">
        <f>'Sources and Uses Budget'!S13</f>
        <v>0</v>
      </c>
      <c r="F13" s="1020"/>
      <c r="G13" s="1020"/>
      <c r="H13" s="1019">
        <f>'Sources and Uses Budget'!T13</f>
        <v>0</v>
      </c>
      <c r="I13" s="1020"/>
      <c r="J13" s="1020"/>
      <c r="K13" s="1016"/>
    </row>
    <row r="14" spans="1:11" s="1017" customFormat="1" ht="24">
      <c r="A14" s="1026" t="s">
        <v>1321</v>
      </c>
      <c r="B14" s="1019">
        <f>'Sources and Uses Budget'!C14</f>
        <v>0</v>
      </c>
      <c r="C14" s="1020"/>
      <c r="D14" s="1020"/>
      <c r="E14" s="1019">
        <f>'Sources and Uses Budget'!S14</f>
        <v>0</v>
      </c>
      <c r="F14" s="1020"/>
      <c r="G14" s="1020"/>
      <c r="H14" s="1019">
        <f>'Sources and Uses Budget'!T14</f>
        <v>0</v>
      </c>
      <c r="I14" s="1020"/>
      <c r="J14" s="1020"/>
      <c r="K14" s="1016"/>
    </row>
    <row r="15" spans="1:11" s="1017" customFormat="1">
      <c r="A15" s="1026" t="s">
        <v>1919</v>
      </c>
      <c r="B15" s="1019">
        <f>'Sources and Uses Budget'!C15</f>
        <v>0</v>
      </c>
      <c r="C15" s="1020"/>
      <c r="D15" s="1020"/>
      <c r="E15" s="1021">
        <f>'Sources and Uses Budget'!S15</f>
        <v>0</v>
      </c>
      <c r="F15" s="1021"/>
      <c r="G15" s="1021"/>
      <c r="H15" s="1021">
        <f>'Sources and Uses Budget'!T15</f>
        <v>0</v>
      </c>
      <c r="I15" s="1021"/>
      <c r="J15" s="1021"/>
      <c r="K15" s="1016"/>
    </row>
    <row r="16" spans="1:11" s="1017" customFormat="1">
      <c r="A16" s="1014" t="s">
        <v>761</v>
      </c>
      <c r="B16" s="1015"/>
      <c r="C16" s="1015"/>
      <c r="D16" s="1015"/>
      <c r="E16" s="1015"/>
      <c r="F16" s="1015"/>
      <c r="G16" s="1015"/>
      <c r="H16" s="1015"/>
      <c r="I16" s="1015"/>
      <c r="J16" s="1015"/>
      <c r="K16" s="1016"/>
    </row>
    <row r="17" spans="1:11" s="1017" customFormat="1">
      <c r="A17" s="1022" t="s">
        <v>762</v>
      </c>
      <c r="B17" s="1019">
        <f>'Sources and Uses Budget'!C17</f>
        <v>0</v>
      </c>
      <c r="C17" s="1020"/>
      <c r="D17" s="1020"/>
      <c r="E17" s="1019">
        <f>'Sources and Uses Budget'!S17</f>
        <v>0</v>
      </c>
      <c r="F17" s="1020"/>
      <c r="G17" s="1020"/>
      <c r="H17" s="1019">
        <f>'Sources and Uses Budget'!T17</f>
        <v>0</v>
      </c>
      <c r="I17" s="1020"/>
      <c r="J17" s="1020"/>
      <c r="K17" s="1016"/>
    </row>
    <row r="18" spans="1:11" s="1017" customFormat="1">
      <c r="A18" s="1022" t="s">
        <v>763</v>
      </c>
      <c r="B18" s="1019">
        <f>'Sources and Uses Budget'!C18</f>
        <v>0</v>
      </c>
      <c r="C18" s="1020"/>
      <c r="D18" s="1020"/>
      <c r="E18" s="1019">
        <f>'Sources and Uses Budget'!S18</f>
        <v>0</v>
      </c>
      <c r="F18" s="1020"/>
      <c r="G18" s="1020"/>
      <c r="H18" s="1019">
        <f>'Sources and Uses Budget'!T18</f>
        <v>0</v>
      </c>
      <c r="I18" s="1020"/>
      <c r="J18" s="1020"/>
      <c r="K18" s="1016"/>
    </row>
    <row r="19" spans="1:11" s="1017" customFormat="1">
      <c r="A19" s="1022" t="s">
        <v>764</v>
      </c>
      <c r="B19" s="1019">
        <f>'Sources and Uses Budget'!C19</f>
        <v>0</v>
      </c>
      <c r="C19" s="1020"/>
      <c r="D19" s="1020"/>
      <c r="E19" s="1019">
        <f>'Sources and Uses Budget'!S19</f>
        <v>0</v>
      </c>
      <c r="F19" s="1020"/>
      <c r="G19" s="1020"/>
      <c r="H19" s="1019">
        <f>'Sources and Uses Budget'!T19</f>
        <v>0</v>
      </c>
      <c r="I19" s="1020"/>
      <c r="J19" s="1020"/>
      <c r="K19" s="1016"/>
    </row>
    <row r="20" spans="1:11" s="1017" customFormat="1">
      <c r="A20" s="1022" t="s">
        <v>765</v>
      </c>
      <c r="B20" s="1019">
        <f>'Sources and Uses Budget'!C20</f>
        <v>0</v>
      </c>
      <c r="C20" s="1020"/>
      <c r="D20" s="1020"/>
      <c r="E20" s="1019">
        <f>'Sources and Uses Budget'!S20</f>
        <v>0</v>
      </c>
      <c r="F20" s="1020"/>
      <c r="G20" s="1020"/>
      <c r="H20" s="1019">
        <f>'Sources and Uses Budget'!T20</f>
        <v>0</v>
      </c>
      <c r="I20" s="1020"/>
      <c r="J20" s="1020"/>
      <c r="K20" s="1016"/>
    </row>
    <row r="21" spans="1:11" s="1017" customFormat="1">
      <c r="A21" s="1022" t="s">
        <v>766</v>
      </c>
      <c r="B21" s="1019">
        <f>'Sources and Uses Budget'!C21</f>
        <v>0</v>
      </c>
      <c r="C21" s="1020"/>
      <c r="D21" s="1020"/>
      <c r="E21" s="1019">
        <f>'Sources and Uses Budget'!S21</f>
        <v>0</v>
      </c>
      <c r="F21" s="1020"/>
      <c r="G21" s="1020"/>
      <c r="H21" s="1019">
        <f>'Sources and Uses Budget'!T21</f>
        <v>0</v>
      </c>
      <c r="I21" s="1020"/>
      <c r="J21" s="1020"/>
      <c r="K21" s="1016"/>
    </row>
    <row r="22" spans="1:11" s="1017" customFormat="1">
      <c r="A22" s="1022" t="s">
        <v>767</v>
      </c>
      <c r="B22" s="1019">
        <f>'Sources and Uses Budget'!C22</f>
        <v>0</v>
      </c>
      <c r="C22" s="1020"/>
      <c r="D22" s="1020"/>
      <c r="E22" s="1019">
        <f>'Sources and Uses Budget'!S22</f>
        <v>0</v>
      </c>
      <c r="F22" s="1020"/>
      <c r="G22" s="1020"/>
      <c r="H22" s="1019">
        <f>'Sources and Uses Budget'!T22</f>
        <v>0</v>
      </c>
      <c r="I22" s="1020"/>
      <c r="J22" s="1020"/>
      <c r="K22" s="1016"/>
    </row>
    <row r="23" spans="1:11" s="1017" customFormat="1">
      <c r="A23" s="1022" t="s">
        <v>768</v>
      </c>
      <c r="B23" s="1019">
        <f>'Sources and Uses Budget'!C23</f>
        <v>0</v>
      </c>
      <c r="C23" s="1020"/>
      <c r="D23" s="1020"/>
      <c r="E23" s="1019">
        <f>'Sources and Uses Budget'!S23</f>
        <v>0</v>
      </c>
      <c r="F23" s="1020"/>
      <c r="G23" s="1020"/>
      <c r="H23" s="1019">
        <f>'Sources and Uses Budget'!T23</f>
        <v>0</v>
      </c>
      <c r="I23" s="1020"/>
      <c r="J23" s="1020"/>
      <c r="K23" s="1016"/>
    </row>
    <row r="24" spans="1:11" s="1017" customFormat="1">
      <c r="A24" s="1026" t="str">
        <f>'Sources and Uses Budget'!$A24</f>
        <v>Other: (Specify)</v>
      </c>
      <c r="B24" s="1019">
        <f>'Sources and Uses Budget'!C24</f>
        <v>0</v>
      </c>
      <c r="C24" s="1020"/>
      <c r="D24" s="1020"/>
      <c r="E24" s="1019">
        <f>'Sources and Uses Budget'!S24</f>
        <v>0</v>
      </c>
      <c r="F24" s="1020"/>
      <c r="G24" s="1020"/>
      <c r="H24" s="1019">
        <f>'Sources and Uses Budget'!T24</f>
        <v>0</v>
      </c>
      <c r="I24" s="1020"/>
      <c r="J24" s="1020"/>
      <c r="K24" s="1016"/>
    </row>
    <row r="25" spans="1:11" s="1017" customFormat="1">
      <c r="A25" s="1024" t="s">
        <v>1091</v>
      </c>
      <c r="B25" s="1019">
        <f>'Sources and Uses Budget'!C25</f>
        <v>0</v>
      </c>
      <c r="C25" s="1019">
        <f>SUM(C17:C24)</f>
        <v>0</v>
      </c>
      <c r="D25" s="1019">
        <f>SUM(D17:D24)</f>
        <v>0</v>
      </c>
      <c r="E25" s="1019">
        <f>'Sources and Uses Budget'!S25</f>
        <v>0</v>
      </c>
      <c r="F25" s="1027">
        <f>SUM(F17:F24)</f>
        <v>0</v>
      </c>
      <c r="G25" s="1027">
        <f>SUM(G17:G24)</f>
        <v>0</v>
      </c>
      <c r="H25" s="1019">
        <f>'Sources and Uses Budget'!T25</f>
        <v>0</v>
      </c>
      <c r="I25" s="1027">
        <f>SUM(I17:I24)</f>
        <v>0</v>
      </c>
      <c r="J25" s="1027">
        <f>SUM(J17:J24)</f>
        <v>0</v>
      </c>
      <c r="K25" s="1016"/>
    </row>
    <row r="26" spans="1:11" s="1017" customFormat="1">
      <c r="A26" s="1024" t="s">
        <v>769</v>
      </c>
      <c r="B26" s="1019">
        <f>'Sources and Uses Budget'!C26</f>
        <v>0</v>
      </c>
      <c r="C26" s="1020"/>
      <c r="D26" s="1020"/>
      <c r="E26" s="1019">
        <f>'Sources and Uses Budget'!S26</f>
        <v>0</v>
      </c>
      <c r="F26" s="1020"/>
      <c r="G26" s="1020"/>
      <c r="H26" s="1019">
        <f>'Sources and Uses Budget'!T26</f>
        <v>0</v>
      </c>
      <c r="I26" s="1020"/>
      <c r="J26" s="1020"/>
      <c r="K26" s="1016"/>
    </row>
    <row r="27" spans="1:11" s="1017" customFormat="1">
      <c r="A27" s="1014" t="s">
        <v>770</v>
      </c>
      <c r="B27" s="1015"/>
      <c r="C27" s="1015"/>
      <c r="D27" s="1015"/>
      <c r="E27" s="1015"/>
      <c r="F27" s="1015"/>
      <c r="G27" s="1015"/>
      <c r="H27" s="1015"/>
      <c r="I27" s="1015"/>
      <c r="J27" s="1015"/>
      <c r="K27" s="1016"/>
    </row>
    <row r="28" spans="1:11" s="1017" customFormat="1">
      <c r="A28" s="1022" t="s">
        <v>762</v>
      </c>
      <c r="B28" s="1019">
        <f>'Sources and Uses Budget'!C28</f>
        <v>1491545.4172821271</v>
      </c>
      <c r="C28" s="1020"/>
      <c r="D28" s="1020"/>
      <c r="E28" s="1019">
        <f>'Sources and Uses Budget'!S28</f>
        <v>1491545.4172821271</v>
      </c>
      <c r="F28" s="1020"/>
      <c r="G28" s="1020"/>
      <c r="H28" s="1019">
        <f>'Sources and Uses Budget'!T28</f>
        <v>0</v>
      </c>
      <c r="I28" s="1020"/>
      <c r="J28" s="1020"/>
      <c r="K28" s="1016"/>
    </row>
    <row r="29" spans="1:11" s="1017" customFormat="1">
      <c r="A29" s="1022" t="s">
        <v>763</v>
      </c>
      <c r="B29" s="1019">
        <f ca="1">'Sources and Uses Budget'!C29</f>
        <v>23082829.353516035</v>
      </c>
      <c r="C29" s="1020"/>
      <c r="D29" s="1020"/>
      <c r="E29" s="1019">
        <f ca="1">'Sources and Uses Budget'!S29</f>
        <v>23082829.353516035</v>
      </c>
      <c r="F29" s="1020"/>
      <c r="G29" s="1020"/>
      <c r="H29" s="1019">
        <f>'Sources and Uses Budget'!T29</f>
        <v>0</v>
      </c>
      <c r="I29" s="1020"/>
      <c r="J29" s="1020"/>
      <c r="K29" s="1016"/>
    </row>
    <row r="30" spans="1:11" s="1017" customFormat="1">
      <c r="A30" s="1022" t="s">
        <v>764</v>
      </c>
      <c r="B30" s="1019">
        <f>'Sources and Uses Budget'!C30</f>
        <v>1937124.5146655412</v>
      </c>
      <c r="C30" s="1020"/>
      <c r="D30" s="1020"/>
      <c r="E30" s="1019">
        <f>'Sources and Uses Budget'!S30</f>
        <v>1937124.5146655412</v>
      </c>
      <c r="F30" s="1020"/>
      <c r="G30" s="1020"/>
      <c r="H30" s="1019">
        <f>'Sources and Uses Budget'!T30</f>
        <v>0</v>
      </c>
      <c r="I30" s="1020"/>
      <c r="J30" s="1020"/>
      <c r="K30" s="1016"/>
    </row>
    <row r="31" spans="1:11" s="1017" customFormat="1">
      <c r="A31" s="1022" t="s">
        <v>765</v>
      </c>
      <c r="B31" s="1019">
        <f>'Sources and Uses Budget'!C31</f>
        <v>628118.29842793837</v>
      </c>
      <c r="C31" s="1020"/>
      <c r="D31" s="1020"/>
      <c r="E31" s="1019">
        <f>'Sources and Uses Budget'!S31</f>
        <v>628118.29842793837</v>
      </c>
      <c r="F31" s="1020"/>
      <c r="G31" s="1020"/>
      <c r="H31" s="1019">
        <f>'Sources and Uses Budget'!T31</f>
        <v>0</v>
      </c>
      <c r="I31" s="1020"/>
      <c r="J31" s="1020"/>
      <c r="K31" s="1016"/>
    </row>
    <row r="32" spans="1:11" s="1017" customFormat="1">
      <c r="A32" s="1022" t="s">
        <v>766</v>
      </c>
      <c r="B32" s="1019">
        <f>'Sources and Uses Budget'!C32</f>
        <v>628118.29842793837</v>
      </c>
      <c r="C32" s="1020"/>
      <c r="D32" s="1020"/>
      <c r="E32" s="1019">
        <f>'Sources and Uses Budget'!S32</f>
        <v>628118.29842793837</v>
      </c>
      <c r="F32" s="1020"/>
      <c r="G32" s="1020"/>
      <c r="H32" s="1019">
        <f>'Sources and Uses Budget'!T32</f>
        <v>0</v>
      </c>
      <c r="I32" s="1020"/>
      <c r="J32" s="1020"/>
      <c r="K32" s="1016"/>
    </row>
    <row r="33" spans="1:11" s="1017" customFormat="1">
      <c r="A33" s="1022" t="s">
        <v>767</v>
      </c>
      <c r="B33" s="1019">
        <f ca="1">'Sources and Uses Budget'!C33</f>
        <v>4914874.9541596323</v>
      </c>
      <c r="C33" s="1020"/>
      <c r="D33" s="1020"/>
      <c r="E33" s="1019">
        <f ca="1">'Sources and Uses Budget'!S33</f>
        <v>4914874.9541596323</v>
      </c>
      <c r="F33" s="1020"/>
      <c r="G33" s="1020"/>
      <c r="H33" s="1019">
        <f>'Sources and Uses Budget'!T33</f>
        <v>0</v>
      </c>
      <c r="I33" s="1020"/>
      <c r="J33" s="1020"/>
      <c r="K33" s="1016"/>
    </row>
    <row r="34" spans="1:11" s="1017" customFormat="1">
      <c r="A34" s="1022" t="s">
        <v>768</v>
      </c>
      <c r="B34" s="1019">
        <f>'Sources and Uses Budget'!C34</f>
        <v>518974.48512344377</v>
      </c>
      <c r="C34" s="1020"/>
      <c r="D34" s="1020"/>
      <c r="E34" s="1019">
        <f>'Sources and Uses Budget'!S34</f>
        <v>518974.48512344377</v>
      </c>
      <c r="F34" s="1020"/>
      <c r="G34" s="1020"/>
      <c r="H34" s="1019">
        <f>'Sources and Uses Budget'!T34</f>
        <v>0</v>
      </c>
      <c r="I34" s="1020"/>
      <c r="J34" s="1020"/>
      <c r="K34" s="1016"/>
    </row>
    <row r="35" spans="1:11" s="1017" customFormat="1">
      <c r="A35" s="1026" t="str">
        <f>'Sources and Uses Budget'!$A35</f>
        <v>environmental remediation</v>
      </c>
      <c r="B35" s="1019">
        <f>'Sources and Uses Budget'!C35</f>
        <v>320831.13526060351</v>
      </c>
      <c r="C35" s="1020"/>
      <c r="D35" s="1020"/>
      <c r="E35" s="1019">
        <f>'Sources and Uses Budget'!S35</f>
        <v>0</v>
      </c>
      <c r="F35" s="1020"/>
      <c r="G35" s="1020"/>
      <c r="H35" s="1019">
        <f>'Sources and Uses Budget'!T35</f>
        <v>0</v>
      </c>
      <c r="I35" s="1020"/>
      <c r="J35" s="1020"/>
      <c r="K35" s="1016"/>
    </row>
    <row r="36" spans="1:11" s="1017" customFormat="1">
      <c r="A36" s="1028" t="s">
        <v>771</v>
      </c>
      <c r="B36" s="1019">
        <f ca="1">'Sources and Uses Budget'!C36</f>
        <v>33522416.456863262</v>
      </c>
      <c r="C36" s="1019">
        <f>SUM(C28:C35)</f>
        <v>0</v>
      </c>
      <c r="D36" s="1019">
        <f>SUM(D28:D35)</f>
        <v>0</v>
      </c>
      <c r="E36" s="1019">
        <f ca="1">'Sources and Uses Budget'!S36</f>
        <v>33201585.321602657</v>
      </c>
      <c r="F36" s="1027">
        <f>SUM(F28:F35)</f>
        <v>0</v>
      </c>
      <c r="G36" s="1027">
        <f>SUM(G28:G35)</f>
        <v>0</v>
      </c>
      <c r="H36" s="1019">
        <f>'Sources and Uses Budget'!T36</f>
        <v>0</v>
      </c>
      <c r="I36" s="1027">
        <f>SUM(I28:I35)</f>
        <v>0</v>
      </c>
      <c r="J36" s="1027">
        <f>SUM(J28:J35)</f>
        <v>0</v>
      </c>
      <c r="K36" s="1016"/>
    </row>
    <row r="37" spans="1:11" s="1017" customFormat="1">
      <c r="A37" s="1014" t="s">
        <v>772</v>
      </c>
      <c r="B37" s="1015"/>
      <c r="C37" s="1015"/>
      <c r="D37" s="1015"/>
      <c r="E37" s="1015"/>
      <c r="F37" s="1015"/>
      <c r="G37" s="1015"/>
      <c r="H37" s="1015"/>
      <c r="I37" s="1015"/>
      <c r="J37" s="1015"/>
      <c r="K37" s="1016"/>
    </row>
    <row r="38" spans="1:11" s="1017" customFormat="1">
      <c r="A38" s="1022" t="s">
        <v>773</v>
      </c>
      <c r="B38" s="1019">
        <f>'Sources and Uses Budget'!C38</f>
        <v>1294794.9153829922</v>
      </c>
      <c r="C38" s="1020"/>
      <c r="D38" s="1020"/>
      <c r="E38" s="1019">
        <f>'Sources and Uses Budget'!S38</f>
        <v>1294794.9153829922</v>
      </c>
      <c r="F38" s="1020"/>
      <c r="G38" s="1020"/>
      <c r="H38" s="1019">
        <f>'Sources and Uses Budget'!T38</f>
        <v>0</v>
      </c>
      <c r="I38" s="1020"/>
      <c r="J38" s="1020"/>
      <c r="K38" s="1016"/>
    </row>
    <row r="39" spans="1:11" s="1017" customFormat="1">
      <c r="A39" s="1022" t="s">
        <v>209</v>
      </c>
      <c r="B39" s="1019">
        <f>'Sources and Uses Budget'!C39</f>
        <v>323698.728845748</v>
      </c>
      <c r="C39" s="1020"/>
      <c r="D39" s="1020"/>
      <c r="E39" s="1019">
        <f>'Sources and Uses Budget'!S39</f>
        <v>323698.728845748</v>
      </c>
      <c r="F39" s="1020"/>
      <c r="G39" s="1020"/>
      <c r="H39" s="1019">
        <f>'Sources and Uses Budget'!T39</f>
        <v>0</v>
      </c>
      <c r="I39" s="1020"/>
      <c r="J39" s="1020"/>
      <c r="K39" s="1016"/>
    </row>
    <row r="40" spans="1:11" s="1017" customFormat="1">
      <c r="A40" s="1024" t="s">
        <v>210</v>
      </c>
      <c r="B40" s="1019">
        <f>'Sources and Uses Budget'!C40</f>
        <v>1618493.6442287401</v>
      </c>
      <c r="C40" s="1019">
        <f>SUM(C37:C39)</f>
        <v>0</v>
      </c>
      <c r="D40" s="1019">
        <f>SUM(D37:D39)</f>
        <v>0</v>
      </c>
      <c r="E40" s="1019">
        <f>'Sources and Uses Budget'!S40</f>
        <v>1618493.6442287401</v>
      </c>
      <c r="F40" s="1027">
        <f>SUM(F38:F39)</f>
        <v>0</v>
      </c>
      <c r="G40" s="1027">
        <f>SUM(G38:G39)</f>
        <v>0</v>
      </c>
      <c r="H40" s="1019">
        <f>'Sources and Uses Budget'!T40</f>
        <v>0</v>
      </c>
      <c r="I40" s="1027">
        <f>SUM(I38:I39)</f>
        <v>0</v>
      </c>
      <c r="J40" s="1027">
        <f>SUM(J38:J39)</f>
        <v>0</v>
      </c>
      <c r="K40" s="1016"/>
    </row>
    <row r="41" spans="1:11" s="1017" customFormat="1">
      <c r="A41" s="1024" t="s">
        <v>211</v>
      </c>
      <c r="B41" s="1019">
        <f>'Sources and Uses Budget'!C41</f>
        <v>357567.52479426039</v>
      </c>
      <c r="C41" s="1020"/>
      <c r="D41" s="1020"/>
      <c r="E41" s="1019">
        <f>'Sources and Uses Budget'!S41</f>
        <v>357567.52479426039</v>
      </c>
      <c r="F41" s="1020"/>
      <c r="G41" s="1020"/>
      <c r="H41" s="1019">
        <f>'Sources and Uses Budget'!T41</f>
        <v>0</v>
      </c>
      <c r="I41" s="1020"/>
      <c r="J41" s="1020"/>
      <c r="K41" s="1016"/>
    </row>
    <row r="42" spans="1:11" s="1017" customFormat="1">
      <c r="A42" s="1014" t="s">
        <v>212</v>
      </c>
      <c r="B42" s="1015"/>
      <c r="C42" s="1015"/>
      <c r="D42" s="1015"/>
      <c r="E42" s="1015"/>
      <c r="F42" s="1015"/>
      <c r="G42" s="1015"/>
      <c r="H42" s="1015"/>
      <c r="I42" s="1015"/>
      <c r="J42" s="1015"/>
      <c r="K42" s="1016"/>
    </row>
    <row r="43" spans="1:11" s="1017" customFormat="1">
      <c r="A43" s="1022" t="s">
        <v>213</v>
      </c>
      <c r="B43" s="1019">
        <f>'Sources and Uses Budget'!C43</f>
        <v>1466172.5180587526</v>
      </c>
      <c r="C43" s="1020"/>
      <c r="D43" s="1020"/>
      <c r="E43" s="1019">
        <f>'Sources and Uses Budget'!S43</f>
        <v>770474.64273781236</v>
      </c>
      <c r="F43" s="1020"/>
      <c r="G43" s="1020"/>
      <c r="H43" s="1019">
        <f>'Sources and Uses Budget'!T43</f>
        <v>0</v>
      </c>
      <c r="I43" s="1020"/>
      <c r="J43" s="1020"/>
      <c r="K43" s="1016"/>
    </row>
    <row r="44" spans="1:11" s="1017" customFormat="1">
      <c r="A44" s="1022" t="s">
        <v>214</v>
      </c>
      <c r="B44" s="1019">
        <f>'Sources and Uses Budget'!C44</f>
        <v>323034.0426053647</v>
      </c>
      <c r="C44" s="1020"/>
      <c r="D44" s="1020"/>
      <c r="E44" s="1019">
        <f>'Sources and Uses Budget'!S44</f>
        <v>232584.51067586258</v>
      </c>
      <c r="F44" s="1020"/>
      <c r="G44" s="1020"/>
      <c r="H44" s="1019">
        <f>'Sources and Uses Budget'!T44</f>
        <v>0</v>
      </c>
      <c r="I44" s="1020"/>
      <c r="J44" s="1020"/>
      <c r="K44" s="1016"/>
    </row>
    <row r="45" spans="1:11" s="1017" customFormat="1" ht="12" customHeight="1">
      <c r="A45" s="1022" t="s">
        <v>215</v>
      </c>
      <c r="B45" s="1019">
        <f>'Sources and Uses Budget'!C45</f>
        <v>0</v>
      </c>
      <c r="C45" s="1020"/>
      <c r="D45" s="1020"/>
      <c r="E45" s="1019">
        <f>'Sources and Uses Budget'!S45</f>
        <v>0</v>
      </c>
      <c r="F45" s="1020"/>
      <c r="G45" s="1020"/>
      <c r="H45" s="1019">
        <f>'Sources and Uses Budget'!T45</f>
        <v>0</v>
      </c>
      <c r="I45" s="1020"/>
      <c r="J45" s="1020"/>
      <c r="K45" s="1016"/>
    </row>
    <row r="46" spans="1:11" s="1017" customFormat="1">
      <c r="A46" s="1022" t="s">
        <v>216</v>
      </c>
      <c r="B46" s="1019">
        <f>'Sources and Uses Budget'!C46</f>
        <v>0</v>
      </c>
      <c r="C46" s="1020"/>
      <c r="D46" s="1020"/>
      <c r="E46" s="1019">
        <f>'Sources and Uses Budget'!S46</f>
        <v>0</v>
      </c>
      <c r="F46" s="1020"/>
      <c r="G46" s="1020"/>
      <c r="H46" s="1019">
        <f>'Sources and Uses Budget'!T46</f>
        <v>0</v>
      </c>
      <c r="I46" s="1020"/>
      <c r="J46" s="1020"/>
      <c r="K46" s="1016"/>
    </row>
    <row r="47" spans="1:11" s="1017" customFormat="1">
      <c r="A47" s="404" t="s">
        <v>607</v>
      </c>
      <c r="B47" s="1019">
        <f>'Sources and Uses Budget'!C47</f>
        <v>184711.50072404114</v>
      </c>
      <c r="C47" s="1020"/>
      <c r="D47" s="1020"/>
      <c r="E47" s="1019">
        <f>'Sources and Uses Budget'!S47</f>
        <v>0</v>
      </c>
      <c r="F47" s="1020"/>
      <c r="G47" s="1020"/>
      <c r="H47" s="1019">
        <f>'Sources and Uses Budget'!T47</f>
        <v>0</v>
      </c>
      <c r="I47" s="1020"/>
      <c r="J47" s="1020"/>
      <c r="K47" s="1016"/>
    </row>
    <row r="48" spans="1:11" s="1017" customFormat="1">
      <c r="A48" s="1022" t="s">
        <v>219</v>
      </c>
      <c r="B48" s="1019">
        <f>'Sources and Uses Budget'!C48</f>
        <v>73472.779067313779</v>
      </c>
      <c r="C48" s="1020"/>
      <c r="D48" s="1020"/>
      <c r="E48" s="1019">
        <f>'Sources and Uses Budget'!S48</f>
        <v>52900.400928465919</v>
      </c>
      <c r="F48" s="1020"/>
      <c r="G48" s="1020"/>
      <c r="H48" s="1019">
        <f>'Sources and Uses Budget'!T48</f>
        <v>0</v>
      </c>
      <c r="I48" s="1020"/>
      <c r="J48" s="1020"/>
      <c r="K48" s="1016"/>
    </row>
    <row r="49" spans="1:11" s="1017" customFormat="1">
      <c r="A49" s="1022" t="s">
        <v>217</v>
      </c>
      <c r="B49" s="1019">
        <f>'Sources and Uses Budget'!C49</f>
        <v>58778.223253851022</v>
      </c>
      <c r="C49" s="1020"/>
      <c r="D49" s="1020"/>
      <c r="E49" s="1019">
        <f>'Sources and Uses Budget'!S49</f>
        <v>58778.223253851022</v>
      </c>
      <c r="F49" s="1020"/>
      <c r="G49" s="1020"/>
      <c r="H49" s="1019">
        <f>'Sources and Uses Budget'!T49</f>
        <v>0</v>
      </c>
      <c r="I49" s="1020"/>
      <c r="J49" s="1020"/>
      <c r="K49" s="1016"/>
    </row>
    <row r="50" spans="1:11" s="1017" customFormat="1">
      <c r="A50" s="1022" t="s">
        <v>218</v>
      </c>
      <c r="B50" s="1019">
        <f>'Sources and Uses Budget'!C50</f>
        <v>724157.50685798691</v>
      </c>
      <c r="C50" s="1020"/>
      <c r="D50" s="1020"/>
      <c r="E50" s="1019">
        <f>'Sources and Uses Budget'!S50</f>
        <v>724157.50685798691</v>
      </c>
      <c r="F50" s="1020"/>
      <c r="G50" s="1020"/>
      <c r="H50" s="1019">
        <f>'Sources and Uses Budget'!T50</f>
        <v>0</v>
      </c>
      <c r="I50" s="1020"/>
      <c r="J50" s="1020"/>
      <c r="K50" s="1016"/>
    </row>
    <row r="51" spans="1:11" s="1017" customFormat="1">
      <c r="A51" s="1026">
        <f>'Sources and Uses Budget'!$A51</f>
        <v>0</v>
      </c>
      <c r="B51" s="1019">
        <f>'Sources and Uses Budget'!C51</f>
        <v>0</v>
      </c>
      <c r="C51" s="1020"/>
      <c r="D51" s="1020"/>
      <c r="E51" s="1019">
        <f>'Sources and Uses Budget'!S51</f>
        <v>0</v>
      </c>
      <c r="F51" s="1020"/>
      <c r="G51" s="1020"/>
      <c r="H51" s="1019">
        <f>'Sources and Uses Budget'!T51</f>
        <v>0</v>
      </c>
      <c r="I51" s="1020"/>
      <c r="J51" s="1020"/>
      <c r="K51" s="1016"/>
    </row>
    <row r="52" spans="1:11" s="1017" customFormat="1">
      <c r="A52" s="1026" t="str">
        <f>'Sources and Uses Budget'!$A52</f>
        <v>Other: (Specify)</v>
      </c>
      <c r="B52" s="1019">
        <f>'Sources and Uses Budget'!C52</f>
        <v>0</v>
      </c>
      <c r="C52" s="1020"/>
      <c r="D52" s="1020"/>
      <c r="E52" s="1019">
        <f>'Sources and Uses Budget'!S52</f>
        <v>0</v>
      </c>
      <c r="F52" s="1020"/>
      <c r="G52" s="1020"/>
      <c r="H52" s="1019">
        <f>'Sources and Uses Budget'!T52</f>
        <v>0</v>
      </c>
      <c r="I52" s="1020"/>
      <c r="J52" s="1020"/>
      <c r="K52" s="1016"/>
    </row>
    <row r="53" spans="1:11" s="1030" customFormat="1">
      <c r="A53" s="1024" t="s">
        <v>220</v>
      </c>
      <c r="B53" s="1019">
        <f>'Sources and Uses Budget'!C53</f>
        <v>2830326.5705673103</v>
      </c>
      <c r="C53" s="1027">
        <f>SUM(C43:C52)</f>
        <v>0</v>
      </c>
      <c r="D53" s="1027">
        <f>SUM(D43:D52)</f>
        <v>0</v>
      </c>
      <c r="E53" s="1019">
        <f>'Sources and Uses Budget'!S53</f>
        <v>1838895.2844539788</v>
      </c>
      <c r="F53" s="1027">
        <f>SUM(F43:F52)</f>
        <v>0</v>
      </c>
      <c r="G53" s="1027">
        <f>SUM(G43:G52)</f>
        <v>0</v>
      </c>
      <c r="H53" s="1019">
        <f>'Sources and Uses Budget'!T53</f>
        <v>0</v>
      </c>
      <c r="I53" s="1027">
        <f>SUM(I43:I52)</f>
        <v>0</v>
      </c>
      <c r="J53" s="1027">
        <f>SUM(J43:J52)</f>
        <v>0</v>
      </c>
      <c r="K53" s="1029"/>
    </row>
    <row r="54" spans="1:11" s="1017" customFormat="1">
      <c r="A54" s="1014" t="s">
        <v>566</v>
      </c>
      <c r="B54" s="1015"/>
      <c r="C54" s="1015"/>
      <c r="D54" s="1015"/>
      <c r="E54" s="1015"/>
      <c r="F54" s="1015"/>
      <c r="G54" s="1015"/>
      <c r="H54" s="1015"/>
      <c r="I54" s="1015"/>
      <c r="J54" s="1015"/>
      <c r="K54" s="1016"/>
    </row>
    <row r="55" spans="1:11" s="1017" customFormat="1">
      <c r="A55" s="1022" t="s">
        <v>221</v>
      </c>
      <c r="B55" s="1019">
        <f>'Sources and Uses Budget'!C55</f>
        <v>30825</v>
      </c>
      <c r="C55" s="1020"/>
      <c r="D55" s="1020"/>
      <c r="E55" s="1021"/>
      <c r="F55" s="1021"/>
      <c r="G55" s="1021"/>
      <c r="H55" s="1021"/>
      <c r="I55" s="1021"/>
      <c r="J55" s="1021"/>
      <c r="K55" s="1016"/>
    </row>
    <row r="56" spans="1:11" s="1017" customFormat="1" ht="12" customHeight="1">
      <c r="A56" s="1022" t="s">
        <v>215</v>
      </c>
      <c r="B56" s="1019">
        <f>'Sources and Uses Budget'!C56</f>
        <v>0</v>
      </c>
      <c r="C56" s="1020"/>
      <c r="D56" s="1020"/>
      <c r="E56" s="1021"/>
      <c r="F56" s="1021"/>
      <c r="G56" s="1021"/>
      <c r="H56" s="1021"/>
      <c r="I56" s="1021"/>
      <c r="J56" s="1021"/>
      <c r="K56" s="1016"/>
    </row>
    <row r="57" spans="1:11" s="1017" customFormat="1">
      <c r="A57" s="1022" t="s">
        <v>219</v>
      </c>
      <c r="B57" s="1019">
        <f>'Sources and Uses Budget'!C57</f>
        <v>20000</v>
      </c>
      <c r="C57" s="1020"/>
      <c r="D57" s="1020"/>
      <c r="E57" s="1021"/>
      <c r="F57" s="1021"/>
      <c r="G57" s="1021"/>
      <c r="H57" s="1021"/>
      <c r="I57" s="1021"/>
      <c r="J57" s="1021"/>
      <c r="K57" s="1016"/>
    </row>
    <row r="58" spans="1:11" s="1017" customFormat="1">
      <c r="A58" s="1022" t="s">
        <v>217</v>
      </c>
      <c r="B58" s="1019">
        <f>'Sources and Uses Budget'!C58</f>
        <v>0</v>
      </c>
      <c r="C58" s="1020"/>
      <c r="D58" s="1020"/>
      <c r="E58" s="1021"/>
      <c r="F58" s="1021"/>
      <c r="G58" s="1021"/>
      <c r="H58" s="1021"/>
      <c r="I58" s="1021"/>
      <c r="J58" s="1021"/>
      <c r="K58" s="1016"/>
    </row>
    <row r="59" spans="1:11" s="1017" customFormat="1">
      <c r="A59" s="1022" t="s">
        <v>218</v>
      </c>
      <c r="B59" s="1019">
        <f>'Sources and Uses Budget'!C59</f>
        <v>0</v>
      </c>
      <c r="C59" s="1020"/>
      <c r="D59" s="1020"/>
      <c r="E59" s="1021"/>
      <c r="F59" s="1021"/>
      <c r="G59" s="1021"/>
      <c r="H59" s="1021"/>
      <c r="I59" s="1021"/>
      <c r="J59" s="1021"/>
      <c r="K59" s="1016"/>
    </row>
    <row r="60" spans="1:11" s="1017" customFormat="1">
      <c r="A60" s="1026" t="str">
        <f>'Sources and Uses Budget'!$A60</f>
        <v>city loan fee</v>
      </c>
      <c r="B60" s="1019">
        <f>'Sources and Uses Budget'!C60</f>
        <v>141625</v>
      </c>
      <c r="C60" s="1020"/>
      <c r="D60" s="1020"/>
      <c r="E60" s="1021"/>
      <c r="F60" s="1021"/>
      <c r="G60" s="1021"/>
      <c r="H60" s="1021"/>
      <c r="I60" s="1021"/>
      <c r="J60" s="1021"/>
      <c r="K60" s="1016"/>
    </row>
    <row r="61" spans="1:11" s="1017" customFormat="1">
      <c r="A61" s="1026" t="str">
        <f>'Sources and Uses Budget'!$A61</f>
        <v>county loan fee/legal</v>
      </c>
      <c r="B61" s="1019">
        <f>'Sources and Uses Budget'!C61</f>
        <v>128328.56</v>
      </c>
      <c r="C61" s="1020"/>
      <c r="D61" s="1020"/>
      <c r="E61" s="1021"/>
      <c r="F61" s="1021"/>
      <c r="G61" s="1021"/>
      <c r="H61" s="1021"/>
      <c r="I61" s="1021"/>
      <c r="J61" s="1021"/>
      <c r="K61" s="1016"/>
    </row>
    <row r="62" spans="1:11" s="1017" customFormat="1" ht="14.1" customHeight="1">
      <c r="A62" s="1024" t="s">
        <v>889</v>
      </c>
      <c r="B62" s="1019">
        <f>'Sources and Uses Budget'!C62</f>
        <v>320778.56</v>
      </c>
      <c r="C62" s="1019">
        <f>SUM(C55:C61)</f>
        <v>0</v>
      </c>
      <c r="D62" s="1019">
        <f>SUM(D55:D61)</f>
        <v>0</v>
      </c>
      <c r="E62" s="1021"/>
      <c r="F62" s="1021"/>
      <c r="G62" s="1021"/>
      <c r="H62" s="1021"/>
      <c r="I62" s="1021"/>
      <c r="J62" s="1021"/>
      <c r="K62" s="1016"/>
    </row>
    <row r="63" spans="1:11" s="1017" customFormat="1">
      <c r="A63" s="1031" t="s">
        <v>890</v>
      </c>
      <c r="B63" s="1019">
        <f ca="1">'Sources and Uses Budget'!C63</f>
        <v>40591546.678167015</v>
      </c>
      <c r="C63" s="1019">
        <f>SUM(C8+C11+C13+C14+C15+C25+C26+C36+C40+C41+C53+C62)</f>
        <v>0</v>
      </c>
      <c r="D63" s="1019">
        <f>SUM(D8+D11+D13+D14+D15+D25+D26+D36+D40+D41+D53+D62)</f>
        <v>0</v>
      </c>
      <c r="E63" s="1019">
        <f ca="1">'Sources and Uses Budget'!S63</f>
        <v>37016541.775079638</v>
      </c>
      <c r="F63" s="1019">
        <f>SUM(F10+F13+F14+F15+F25+F26+F36+F40+F41+F53)</f>
        <v>0</v>
      </c>
      <c r="G63" s="1019">
        <f>SUM(G10+G13+G14+G15+G25+G26+G36+G40+G41+G53)</f>
        <v>0</v>
      </c>
      <c r="H63" s="1019">
        <f>'Sources and Uses Budget'!T63</f>
        <v>0</v>
      </c>
      <c r="I63" s="1019">
        <f>SUM(I11+I13+I14+I15+I25+I26+I36+I40+I41+I53)</f>
        <v>0</v>
      </c>
      <c r="J63" s="1019">
        <f>SUM(J11+J13+J14+J15+J25+J26+J36+J40+J41+J53)</f>
        <v>0</v>
      </c>
      <c r="K63" s="1016"/>
    </row>
    <row r="64" spans="1:11" s="1017" customFormat="1">
      <c r="A64" s="1014" t="s">
        <v>611</v>
      </c>
      <c r="B64" s="1015"/>
      <c r="C64" s="1015"/>
      <c r="D64" s="1015"/>
      <c r="E64" s="1015"/>
      <c r="F64" s="1015"/>
      <c r="G64" s="1015"/>
      <c r="H64" s="1015"/>
      <c r="I64" s="1015"/>
      <c r="J64" s="1015"/>
      <c r="K64" s="1016"/>
    </row>
    <row r="65" spans="1:11" s="1017" customFormat="1">
      <c r="A65" s="1022" t="s">
        <v>612</v>
      </c>
      <c r="B65" s="1019">
        <f>'Sources and Uses Budget'!C65</f>
        <v>60000</v>
      </c>
      <c r="C65" s="1020"/>
      <c r="D65" s="1020"/>
      <c r="E65" s="1019">
        <f>'Sources and Uses Budget'!S65</f>
        <v>0</v>
      </c>
      <c r="F65" s="1020"/>
      <c r="G65" s="1020"/>
      <c r="H65" s="1019">
        <f>'Sources and Uses Budget'!T65</f>
        <v>0</v>
      </c>
      <c r="I65" s="1020"/>
      <c r="J65" s="1020"/>
      <c r="K65" s="1016"/>
    </row>
    <row r="66" spans="1:11" s="1017" customFormat="1">
      <c r="A66" s="1026" t="str">
        <f>'Sources and Uses Budget'!$A66</f>
        <v>owner legal</v>
      </c>
      <c r="B66" s="1019">
        <f>'Sources and Uses Budget'!C66</f>
        <v>158472.77906731376</v>
      </c>
      <c r="C66" s="1020"/>
      <c r="D66" s="1020"/>
      <c r="E66" s="1019">
        <f>'Sources and Uses Budget'!S66</f>
        <v>73472.779067313779</v>
      </c>
      <c r="F66" s="1020"/>
      <c r="G66" s="1020"/>
      <c r="H66" s="1019">
        <f>'Sources and Uses Budget'!T66</f>
        <v>0</v>
      </c>
      <c r="I66" s="1020"/>
      <c r="J66" s="1020"/>
      <c r="K66" s="1016"/>
    </row>
    <row r="67" spans="1:11" s="1017" customFormat="1">
      <c r="A67" s="1024" t="s">
        <v>613</v>
      </c>
      <c r="B67" s="1019">
        <f>'Sources and Uses Budget'!C67</f>
        <v>218472.77906731376</v>
      </c>
      <c r="C67" s="1019">
        <f>SUM(C64:C66)</f>
        <v>0</v>
      </c>
      <c r="D67" s="1019">
        <f>SUM(D64:D66)</f>
        <v>0</v>
      </c>
      <c r="E67" s="1019">
        <f>'Sources and Uses Budget'!S67</f>
        <v>73472.779067313779</v>
      </c>
      <c r="F67" s="1027">
        <f>SUM(F65:F66)</f>
        <v>0</v>
      </c>
      <c r="G67" s="1027">
        <f>SUM(G65:G66)</f>
        <v>0</v>
      </c>
      <c r="H67" s="1019">
        <f>'Sources and Uses Budget'!T67</f>
        <v>0</v>
      </c>
      <c r="I67" s="1027">
        <f>SUM(I65:I66)</f>
        <v>0</v>
      </c>
      <c r="J67" s="1027">
        <f>SUM(J65:J66)</f>
        <v>0</v>
      </c>
      <c r="K67" s="1016"/>
    </row>
    <row r="68" spans="1:11" s="1017" customFormat="1">
      <c r="A68" s="1014" t="s">
        <v>614</v>
      </c>
      <c r="B68" s="1015"/>
      <c r="C68" s="1015"/>
      <c r="D68" s="1015"/>
      <c r="E68" s="1015"/>
      <c r="F68" s="1015"/>
      <c r="G68" s="1015"/>
      <c r="H68" s="1015"/>
      <c r="I68" s="1015"/>
      <c r="J68" s="1015"/>
      <c r="K68" s="1016"/>
    </row>
    <row r="69" spans="1:11" s="1017" customFormat="1">
      <c r="A69" s="1022" t="s">
        <v>615</v>
      </c>
      <c r="B69" s="1019">
        <f>'Sources and Uses Budget'!C69</f>
        <v>0</v>
      </c>
      <c r="C69" s="1020"/>
      <c r="D69" s="1020"/>
      <c r="E69" s="1021"/>
      <c r="F69" s="1021"/>
      <c r="G69" s="1021"/>
      <c r="H69" s="1021"/>
      <c r="I69" s="1021"/>
      <c r="J69" s="1021"/>
      <c r="K69" s="1016"/>
    </row>
    <row r="70" spans="1:11" s="1017" customFormat="1">
      <c r="A70" s="1022" t="s">
        <v>616</v>
      </c>
      <c r="B70" s="1019">
        <f>'Sources and Uses Budget'!C70</f>
        <v>0</v>
      </c>
      <c r="C70" s="1020"/>
      <c r="D70" s="1020"/>
      <c r="E70" s="1021"/>
      <c r="F70" s="1021"/>
      <c r="G70" s="1021"/>
      <c r="H70" s="1021"/>
      <c r="I70" s="1021"/>
      <c r="J70" s="1021"/>
      <c r="K70" s="1016"/>
    </row>
    <row r="71" spans="1:11" s="1017" customFormat="1">
      <c r="A71" s="1132" t="s">
        <v>1434</v>
      </c>
      <c r="B71" s="1019">
        <f>'Sources and Uses Budget'!C71</f>
        <v>0</v>
      </c>
      <c r="C71" s="1020"/>
      <c r="D71" s="1020"/>
      <c r="E71" s="1021"/>
      <c r="F71" s="1021"/>
      <c r="G71" s="1021"/>
      <c r="H71" s="1021"/>
      <c r="I71" s="1021"/>
      <c r="J71" s="1021"/>
      <c r="K71" s="1016"/>
    </row>
    <row r="72" spans="1:11" s="1017" customFormat="1">
      <c r="A72" s="1022" t="s">
        <v>617</v>
      </c>
      <c r="B72" s="1019">
        <f>'Sources and Uses Budget'!C72</f>
        <v>270086.10785196372</v>
      </c>
      <c r="C72" s="1020"/>
      <c r="D72" s="1020"/>
      <c r="E72" s="1021"/>
      <c r="F72" s="1021"/>
      <c r="G72" s="1021"/>
      <c r="H72" s="1021"/>
      <c r="I72" s="1021"/>
      <c r="J72" s="1021"/>
      <c r="K72" s="1016"/>
    </row>
    <row r="73" spans="1:11" s="1017" customFormat="1" ht="24">
      <c r="A73" s="1026" t="str">
        <f>'Sources and Uses Budget'!$A73</f>
        <v>Transition ($400k)  + Services ($1,310,000)</v>
      </c>
      <c r="B73" s="1019">
        <f>'Sources and Uses Budget'!C73</f>
        <v>1560000</v>
      </c>
      <c r="C73" s="1020"/>
      <c r="D73" s="1020"/>
      <c r="E73" s="1021"/>
      <c r="F73" s="1021"/>
      <c r="G73" s="1021"/>
      <c r="H73" s="1021"/>
      <c r="I73" s="1021"/>
      <c r="J73" s="1021"/>
      <c r="K73" s="1016"/>
    </row>
    <row r="74" spans="1:11" s="1017" customFormat="1">
      <c r="A74" s="1024" t="s">
        <v>618</v>
      </c>
      <c r="B74" s="1019">
        <f>'Sources and Uses Budget'!C74</f>
        <v>1830086.1078519637</v>
      </c>
      <c r="C74" s="1019">
        <f>SUM(C69:C73)</f>
        <v>0</v>
      </c>
      <c r="D74" s="1019">
        <f>SUM(D69:D73)</f>
        <v>0</v>
      </c>
      <c r="E74" s="1021"/>
      <c r="F74" s="1021"/>
      <c r="G74" s="1021"/>
      <c r="H74" s="1021"/>
      <c r="I74" s="1021"/>
      <c r="J74" s="1021"/>
      <c r="K74" s="1016"/>
    </row>
    <row r="75" spans="1:11" s="1017" customFormat="1">
      <c r="A75" s="1014" t="s">
        <v>2110</v>
      </c>
      <c r="B75" s="1015"/>
      <c r="C75" s="1015"/>
      <c r="D75" s="1015"/>
      <c r="E75" s="1015"/>
      <c r="F75" s="1015"/>
      <c r="G75" s="1015"/>
      <c r="H75" s="1015"/>
      <c r="I75" s="1015"/>
      <c r="J75" s="1015"/>
      <c r="K75" s="1016"/>
    </row>
    <row r="76" spans="1:11" s="1017" customFormat="1">
      <c r="A76" s="404" t="s">
        <v>1989</v>
      </c>
      <c r="B76" s="1019">
        <f>'Sources and Uses Budget'!C76</f>
        <v>1660079.2660801332</v>
      </c>
      <c r="C76" s="1020"/>
      <c r="D76" s="1020"/>
      <c r="E76" s="1019">
        <f>'Sources and Uses Budget'!S76</f>
        <v>1660079.2660801332</v>
      </c>
      <c r="F76" s="1020"/>
      <c r="G76" s="1020"/>
      <c r="H76" s="1019">
        <f>'Sources and Uses Budget'!T76</f>
        <v>0</v>
      </c>
      <c r="I76" s="1020"/>
      <c r="J76" s="1020"/>
      <c r="K76" s="1016"/>
    </row>
    <row r="77" spans="1:11" s="1017" customFormat="1">
      <c r="A77" s="1022" t="s">
        <v>608</v>
      </c>
      <c r="B77" s="1019">
        <f>'Sources and Uses Budget'!C77</f>
        <v>195927.41084617007</v>
      </c>
      <c r="C77" s="1020"/>
      <c r="D77" s="1020"/>
      <c r="E77" s="1019">
        <f>'Sources and Uses Budget'!S77</f>
        <v>195927.41084617007</v>
      </c>
      <c r="F77" s="1020"/>
      <c r="G77" s="1020"/>
      <c r="H77" s="1019">
        <f>'Sources and Uses Budget'!T77</f>
        <v>0</v>
      </c>
      <c r="I77" s="1020"/>
      <c r="J77" s="1020"/>
      <c r="K77" s="1016"/>
    </row>
    <row r="78" spans="1:11" s="1017" customFormat="1">
      <c r="A78" s="1024" t="s">
        <v>672</v>
      </c>
      <c r="B78" s="1019">
        <f>'Sources and Uses Budget'!C78</f>
        <v>1856006.6769263032</v>
      </c>
      <c r="C78" s="1019">
        <f>SUM(C76:C77)</f>
        <v>0</v>
      </c>
      <c r="D78" s="1019">
        <f>SUM(D76:D77)</f>
        <v>0</v>
      </c>
      <c r="E78" s="1019">
        <f>'Sources and Uses Budget'!S78</f>
        <v>1856006.6769263032</v>
      </c>
      <c r="F78" s="1019">
        <f>SUM(F76:F77)</f>
        <v>0</v>
      </c>
      <c r="G78" s="1019">
        <f>SUM(G76:G77)</f>
        <v>0</v>
      </c>
      <c r="H78" s="1019">
        <f>'Sources and Uses Budget'!T78</f>
        <v>0</v>
      </c>
      <c r="I78" s="1019">
        <f>SUM(I76:I77)</f>
        <v>0</v>
      </c>
      <c r="J78" s="1019">
        <f>SUM(J76:J77)</f>
        <v>0</v>
      </c>
      <c r="K78" s="1016"/>
    </row>
    <row r="79" spans="1:11" s="1017" customFormat="1">
      <c r="A79" s="1014" t="s">
        <v>673</v>
      </c>
      <c r="B79" s="1015"/>
      <c r="C79" s="1015"/>
      <c r="D79" s="1015"/>
      <c r="E79" s="1015"/>
      <c r="F79" s="1015"/>
      <c r="G79" s="1015"/>
      <c r="H79" s="1015"/>
      <c r="I79" s="1015"/>
      <c r="J79" s="1015"/>
      <c r="K79" s="1016"/>
    </row>
    <row r="80" spans="1:11" s="1017" customFormat="1" ht="14.1" customHeight="1">
      <c r="A80" s="1022" t="s">
        <v>674</v>
      </c>
      <c r="B80" s="1019">
        <f>'Sources and Uses Budget'!C80</f>
        <v>44479.852142828393</v>
      </c>
      <c r="C80" s="1020"/>
      <c r="D80" s="1020"/>
      <c r="E80" s="1021"/>
      <c r="F80" s="1021"/>
      <c r="G80" s="1021"/>
      <c r="H80" s="1021"/>
      <c r="I80" s="1021"/>
      <c r="J80" s="1021"/>
      <c r="K80" s="1016"/>
    </row>
    <row r="81" spans="1:11" s="1017" customFormat="1">
      <c r="A81" s="1022" t="s">
        <v>675</v>
      </c>
      <c r="B81" s="1019">
        <f>'Sources and Uses Budget'!C81</f>
        <v>607374.97362312721</v>
      </c>
      <c r="C81" s="1020"/>
      <c r="D81" s="1020"/>
      <c r="E81" s="1019">
        <f>'Sources and Uses Budget'!S81</f>
        <v>607374.97362312721</v>
      </c>
      <c r="F81" s="1020"/>
      <c r="G81" s="1020"/>
      <c r="H81" s="1019">
        <f>'Sources and Uses Budget'!T81</f>
        <v>0</v>
      </c>
      <c r="I81" s="1020"/>
      <c r="J81" s="1020"/>
      <c r="K81" s="1016"/>
    </row>
    <row r="82" spans="1:11" s="1017" customFormat="1">
      <c r="A82" s="1022" t="s">
        <v>676</v>
      </c>
      <c r="B82" s="1019">
        <f>'Sources and Uses Budget'!C82</f>
        <v>1264562.5321797847</v>
      </c>
      <c r="C82" s="1020"/>
      <c r="D82" s="1020"/>
      <c r="E82" s="1019">
        <f>'Sources and Uses Budget'!S82</f>
        <v>1264562.5321797847</v>
      </c>
      <c r="F82" s="1020"/>
      <c r="G82" s="1020"/>
      <c r="H82" s="1019">
        <f>'Sources and Uses Budget'!T82</f>
        <v>0</v>
      </c>
      <c r="I82" s="1020"/>
      <c r="J82" s="1020"/>
      <c r="K82" s="1016"/>
    </row>
    <row r="83" spans="1:11" s="1017" customFormat="1">
      <c r="A83" s="1022" t="s">
        <v>677</v>
      </c>
      <c r="B83" s="1019">
        <f>'Sources and Uses Budget'!C83</f>
        <v>1293516.6849546318</v>
      </c>
      <c r="C83" s="1020"/>
      <c r="D83" s="1020"/>
      <c r="E83" s="1019">
        <f>'Sources and Uses Budget'!S83</f>
        <v>1293516.6849546318</v>
      </c>
      <c r="F83" s="1020"/>
      <c r="G83" s="1020"/>
      <c r="H83" s="1019">
        <f>'Sources and Uses Budget'!T83</f>
        <v>0</v>
      </c>
      <c r="I83" s="1020"/>
      <c r="J83" s="1020"/>
      <c r="K83" s="1016"/>
    </row>
    <row r="84" spans="1:11" s="1017" customFormat="1">
      <c r="A84" s="1022" t="s">
        <v>678</v>
      </c>
      <c r="B84" s="1019">
        <f>'Sources and Uses Budget'!C84</f>
        <v>0</v>
      </c>
      <c r="C84" s="1020"/>
      <c r="D84" s="1020"/>
      <c r="E84" s="1019">
        <f>'Sources and Uses Budget'!S84</f>
        <v>0</v>
      </c>
      <c r="F84" s="1020"/>
      <c r="G84" s="1020"/>
      <c r="H84" s="1019">
        <f>'Sources and Uses Budget'!T84</f>
        <v>0</v>
      </c>
      <c r="I84" s="1020"/>
      <c r="J84" s="1020"/>
      <c r="K84" s="1016"/>
    </row>
    <row r="85" spans="1:11" s="1017" customFormat="1">
      <c r="A85" s="1022" t="s">
        <v>679</v>
      </c>
      <c r="B85" s="1019">
        <f>'Sources and Uses Budget'!C85</f>
        <v>130000</v>
      </c>
      <c r="C85" s="1020"/>
      <c r="D85" s="1020"/>
      <c r="E85" s="1021"/>
      <c r="F85" s="1021"/>
      <c r="G85" s="1021"/>
      <c r="H85" s="1021"/>
      <c r="I85" s="1021"/>
      <c r="J85" s="1021"/>
      <c r="K85" s="1016"/>
    </row>
    <row r="86" spans="1:11" s="1017" customFormat="1">
      <c r="A86" s="1022" t="s">
        <v>680</v>
      </c>
      <c r="B86" s="1019">
        <f>'Sources and Uses Budget'!C86</f>
        <v>250000</v>
      </c>
      <c r="C86" s="1020"/>
      <c r="D86" s="1020"/>
      <c r="E86" s="1019">
        <f>'Sources and Uses Budget'!S86</f>
        <v>250000</v>
      </c>
      <c r="F86" s="1020"/>
      <c r="G86" s="1020"/>
      <c r="H86" s="1019">
        <f>'Sources and Uses Budget'!T86</f>
        <v>0</v>
      </c>
      <c r="I86" s="1020"/>
      <c r="J86" s="1020"/>
      <c r="K86" s="1016"/>
    </row>
    <row r="87" spans="1:11" s="1017" customFormat="1">
      <c r="A87" s="1022" t="s">
        <v>681</v>
      </c>
      <c r="B87" s="1019">
        <f>'Sources and Uses Budget'!C87</f>
        <v>20000</v>
      </c>
      <c r="C87" s="1020"/>
      <c r="D87" s="1020"/>
      <c r="E87" s="1019">
        <f>'Sources and Uses Budget'!S87</f>
        <v>0</v>
      </c>
      <c r="F87" s="1020"/>
      <c r="G87" s="1020"/>
      <c r="H87" s="1019">
        <f>'Sources and Uses Budget'!T87</f>
        <v>0</v>
      </c>
      <c r="I87" s="1020"/>
      <c r="J87" s="1020"/>
      <c r="K87" s="1016"/>
    </row>
    <row r="88" spans="1:11" s="1017" customFormat="1">
      <c r="A88" s="1026" t="s">
        <v>1501</v>
      </c>
      <c r="B88" s="1019">
        <f>'Sources and Uses Budget'!C88</f>
        <v>0</v>
      </c>
      <c r="C88" s="1020"/>
      <c r="D88" s="1020"/>
      <c r="E88" s="1019">
        <f>'Sources and Uses Budget'!S88</f>
        <v>0</v>
      </c>
      <c r="F88" s="1020"/>
      <c r="G88" s="1020"/>
      <c r="H88" s="1019">
        <f>'Sources and Uses Budget'!T88</f>
        <v>0</v>
      </c>
      <c r="I88" s="1020"/>
      <c r="J88" s="1020"/>
      <c r="K88" s="1016"/>
    </row>
    <row r="89" spans="1:11" s="1017" customFormat="1">
      <c r="A89" s="1026" t="s">
        <v>1988</v>
      </c>
      <c r="B89" s="1019">
        <f>'Sources and Uses Budget'!C89</f>
        <v>11755.644650770204</v>
      </c>
      <c r="C89" s="1020"/>
      <c r="D89" s="1020"/>
      <c r="E89" s="1019">
        <f>'Sources and Uses Budget'!S89</f>
        <v>11755.644650770204</v>
      </c>
      <c r="F89" s="1020"/>
      <c r="G89" s="1020"/>
      <c r="H89" s="1019">
        <f>'Sources and Uses Budget'!T89</f>
        <v>0</v>
      </c>
      <c r="I89" s="1020"/>
      <c r="J89" s="1020"/>
      <c r="K89" s="1016"/>
    </row>
    <row r="90" spans="1:11" s="1017" customFormat="1" ht="24">
      <c r="A90" s="1026" t="str">
        <f>'Sources and Uses Budget'!$A90</f>
        <v>Security during  construction, inspections</v>
      </c>
      <c r="B90" s="1019">
        <f>'Sources and Uses Budget'!C90</f>
        <v>39185.482169234019</v>
      </c>
      <c r="C90" s="1020"/>
      <c r="D90" s="1020"/>
      <c r="E90" s="1019">
        <f>'Sources and Uses Budget'!S90</f>
        <v>39185.482169234019</v>
      </c>
      <c r="F90" s="1020"/>
      <c r="G90" s="1020"/>
      <c r="H90" s="1019">
        <f>'Sources and Uses Budget'!T90</f>
        <v>0</v>
      </c>
      <c r="I90" s="1020"/>
      <c r="J90" s="1020"/>
      <c r="K90" s="1016"/>
    </row>
    <row r="91" spans="1:11" s="1017" customFormat="1">
      <c r="A91" s="1026" t="str">
        <f>'Sources and Uses Budget'!$A91</f>
        <v xml:space="preserve">3rd party construction mgmt </v>
      </c>
      <c r="B91" s="1019">
        <f>'Sources and Uses Budget'!C91</f>
        <v>179273.58092424562</v>
      </c>
      <c r="C91" s="1020"/>
      <c r="D91" s="1020"/>
      <c r="E91" s="1019">
        <f>'Sources and Uses Budget'!S91</f>
        <v>179273.58092424562</v>
      </c>
      <c r="F91" s="1020"/>
      <c r="G91" s="1020"/>
      <c r="H91" s="1019">
        <f>'Sources and Uses Budget'!T91</f>
        <v>0</v>
      </c>
      <c r="I91" s="1020"/>
      <c r="J91" s="1020"/>
      <c r="K91" s="1016"/>
    </row>
    <row r="92" spans="1:11" s="1017" customFormat="1">
      <c r="A92" s="1026" t="str">
        <f>'Sources and Uses Budget'!$A92</f>
        <v>Other: (Specify)</v>
      </c>
      <c r="B92" s="1019">
        <f>'Sources and Uses Budget'!C92</f>
        <v>0</v>
      </c>
      <c r="C92" s="1020"/>
      <c r="D92" s="1020"/>
      <c r="E92" s="1019">
        <f>'Sources and Uses Budget'!S92</f>
        <v>0</v>
      </c>
      <c r="F92" s="1020"/>
      <c r="G92" s="1020"/>
      <c r="H92" s="1019">
        <f>'Sources and Uses Budget'!T92</f>
        <v>0</v>
      </c>
      <c r="I92" s="1020"/>
      <c r="J92" s="1020"/>
      <c r="K92" s="1016"/>
    </row>
    <row r="93" spans="1:11" s="1017" customFormat="1">
      <c r="A93" s="1026" t="str">
        <f>'Sources and Uses Budget'!$A93</f>
        <v>Other: (Specify)</v>
      </c>
      <c r="B93" s="1019">
        <f>'Sources and Uses Budget'!C93</f>
        <v>0</v>
      </c>
      <c r="C93" s="1020"/>
      <c r="D93" s="1020"/>
      <c r="E93" s="1019">
        <f>'Sources and Uses Budget'!S93</f>
        <v>0</v>
      </c>
      <c r="F93" s="1020"/>
      <c r="G93" s="1020"/>
      <c r="H93" s="1019">
        <f>'Sources and Uses Budget'!T93</f>
        <v>0</v>
      </c>
      <c r="I93" s="1020"/>
      <c r="J93" s="1020"/>
      <c r="K93" s="1016"/>
    </row>
    <row r="94" spans="1:11" s="1017" customFormat="1">
      <c r="A94" s="1026" t="str">
        <f>'Sources and Uses Budget'!$A94</f>
        <v>Other: (Specify)</v>
      </c>
      <c r="B94" s="1019">
        <f>'Sources and Uses Budget'!C94</f>
        <v>0</v>
      </c>
      <c r="C94" s="1020"/>
      <c r="D94" s="1020"/>
      <c r="E94" s="1019">
        <f>'Sources and Uses Budget'!S94</f>
        <v>0</v>
      </c>
      <c r="F94" s="1020"/>
      <c r="G94" s="1020"/>
      <c r="H94" s="1019">
        <f>'Sources and Uses Budget'!T94</f>
        <v>0</v>
      </c>
      <c r="I94" s="1020"/>
      <c r="J94" s="1020"/>
      <c r="K94" s="1016"/>
    </row>
    <row r="95" spans="1:11" s="1017" customFormat="1">
      <c r="A95" s="1024" t="s">
        <v>682</v>
      </c>
      <c r="B95" s="1019">
        <f>'Sources and Uses Budget'!C95</f>
        <v>3840148.7506446224</v>
      </c>
      <c r="C95" s="1019">
        <f>SUM(C80:C94)</f>
        <v>0</v>
      </c>
      <c r="D95" s="1019">
        <f>SUM(D80:D94)</f>
        <v>0</v>
      </c>
      <c r="E95" s="1019">
        <f>'Sources and Uses Budget'!S95</f>
        <v>3645668.8985017939</v>
      </c>
      <c r="F95" s="1027">
        <f>SUM(F81:F84,F86:F94)</f>
        <v>0</v>
      </c>
      <c r="G95" s="1027">
        <f>SUM(G81:G84,G86:G94)</f>
        <v>0</v>
      </c>
      <c r="H95" s="1019">
        <f>'Sources and Uses Budget'!T95</f>
        <v>0</v>
      </c>
      <c r="I95" s="1019">
        <f>SUM(I81:I84,I86:I94)</f>
        <v>0</v>
      </c>
      <c r="J95" s="1019">
        <f>SUM(J81:J84,J86:J94)</f>
        <v>0</v>
      </c>
      <c r="K95" s="1016"/>
    </row>
    <row r="96" spans="1:11" s="1017" customFormat="1">
      <c r="A96" s="1024" t="s">
        <v>1549</v>
      </c>
      <c r="B96" s="1019">
        <f ca="1">'Sources and Uses Budget'!C96</f>
        <v>48336260.992657222</v>
      </c>
      <c r="C96" s="1019">
        <f>SUM(C63+C67+C74+C78+C95)</f>
        <v>0</v>
      </c>
      <c r="D96" s="1019">
        <f>SUM(D63+D67+D74+D78+D95)</f>
        <v>0</v>
      </c>
      <c r="E96" s="1019">
        <f ca="1">'Sources and Uses Budget'!S96</f>
        <v>42591690.129575044</v>
      </c>
      <c r="F96" s="1019">
        <f>SUM(F63+F67+F78+F95)</f>
        <v>0</v>
      </c>
      <c r="G96" s="1019">
        <f>SUM(G63+G67+G78+G95)</f>
        <v>0</v>
      </c>
      <c r="H96" s="1019">
        <f>'Sources and Uses Budget'!T96</f>
        <v>0</v>
      </c>
      <c r="I96" s="1027">
        <f>SUM(I63+I67+I78+I95)</f>
        <v>0</v>
      </c>
      <c r="J96" s="1027">
        <f>SUM(J63+J67+J78+J95)</f>
        <v>0</v>
      </c>
      <c r="K96" s="1016"/>
    </row>
    <row r="97" spans="1:11" s="1017" customFormat="1">
      <c r="A97" s="1014" t="s">
        <v>1001</v>
      </c>
      <c r="B97" s="1015"/>
      <c r="C97" s="1015"/>
      <c r="D97" s="1015"/>
      <c r="E97" s="1015"/>
      <c r="F97" s="1015"/>
      <c r="G97" s="1015"/>
      <c r="H97" s="1015"/>
      <c r="I97" s="1015"/>
      <c r="J97" s="1015"/>
      <c r="K97" s="1016"/>
    </row>
    <row r="98" spans="1:11" s="1017" customFormat="1">
      <c r="A98" s="1022" t="s">
        <v>984</v>
      </c>
      <c r="B98" s="1019">
        <f>'Sources and Uses Budget'!C98</f>
        <v>4000000</v>
      </c>
      <c r="C98" s="1020"/>
      <c r="D98" s="1020"/>
      <c r="E98" s="1019">
        <f>'Sources and Uses Budget'!S98</f>
        <v>4000000</v>
      </c>
      <c r="F98" s="1020"/>
      <c r="G98" s="1020"/>
      <c r="H98" s="1019">
        <f>'Sources and Uses Budget'!T98</f>
        <v>0</v>
      </c>
      <c r="I98" s="1020"/>
      <c r="J98" s="1020"/>
      <c r="K98" s="1016"/>
    </row>
    <row r="99" spans="1:11" s="1017" customFormat="1">
      <c r="A99" s="1022" t="s">
        <v>985</v>
      </c>
      <c r="B99" s="1019">
        <f>'Sources and Uses Budget'!C99</f>
        <v>0</v>
      </c>
      <c r="C99" s="1020"/>
      <c r="D99" s="1020"/>
      <c r="E99" s="1019">
        <f>'Sources and Uses Budget'!S99</f>
        <v>0</v>
      </c>
      <c r="F99" s="1020"/>
      <c r="G99" s="1020"/>
      <c r="H99" s="1019">
        <f>'Sources and Uses Budget'!T99</f>
        <v>0</v>
      </c>
      <c r="I99" s="1020"/>
      <c r="J99" s="1020"/>
      <c r="K99" s="1016"/>
    </row>
    <row r="100" spans="1:11" s="1017" customFormat="1">
      <c r="A100" s="1022" t="s">
        <v>986</v>
      </c>
      <c r="B100" s="1019">
        <f>'Sources and Uses Budget'!C100</f>
        <v>0</v>
      </c>
      <c r="C100" s="1020"/>
      <c r="D100" s="1020"/>
      <c r="E100" s="1019">
        <f>'Sources and Uses Budget'!S100</f>
        <v>0</v>
      </c>
      <c r="F100" s="1020"/>
      <c r="G100" s="1020"/>
      <c r="H100" s="1019">
        <f>'Sources and Uses Budget'!T100</f>
        <v>0</v>
      </c>
      <c r="I100" s="1020"/>
      <c r="J100" s="1020"/>
      <c r="K100" s="1016"/>
    </row>
    <row r="101" spans="1:11" s="1017" customFormat="1" ht="12" customHeight="1">
      <c r="A101" s="1022" t="s">
        <v>987</v>
      </c>
      <c r="B101" s="1019">
        <f>'Sources and Uses Budget'!C101</f>
        <v>0</v>
      </c>
      <c r="C101" s="1020"/>
      <c r="D101" s="1020"/>
      <c r="E101" s="1019">
        <f>'Sources and Uses Budget'!S101</f>
        <v>0</v>
      </c>
      <c r="F101" s="1020"/>
      <c r="G101" s="1020"/>
      <c r="H101" s="1019">
        <f>'Sources and Uses Budget'!T101</f>
        <v>0</v>
      </c>
      <c r="I101" s="1020"/>
      <c r="J101" s="1020"/>
      <c r="K101" s="1016"/>
    </row>
    <row r="102" spans="1:11" s="1017" customFormat="1">
      <c r="A102" s="1022" t="s">
        <v>1435</v>
      </c>
      <c r="B102" s="1019">
        <f>'Sources and Uses Budget'!C102</f>
        <v>0</v>
      </c>
      <c r="C102" s="1020"/>
      <c r="D102" s="1020"/>
      <c r="E102" s="1019">
        <f>'Sources and Uses Budget'!S102</f>
        <v>0</v>
      </c>
      <c r="F102" s="1020"/>
      <c r="G102" s="1020"/>
      <c r="H102" s="1019">
        <f>'Sources and Uses Budget'!T102</f>
        <v>0</v>
      </c>
      <c r="I102" s="1020"/>
      <c r="J102" s="1020"/>
      <c r="K102" s="1016"/>
    </row>
    <row r="103" spans="1:11" s="1017" customFormat="1">
      <c r="A103" s="1026" t="str">
        <f>'Sources and Uses Budget'!$A103</f>
        <v>Other: (Specify)</v>
      </c>
      <c r="B103" s="1019">
        <f>'Sources and Uses Budget'!C103</f>
        <v>0</v>
      </c>
      <c r="C103" s="1020"/>
      <c r="D103" s="1020"/>
      <c r="E103" s="1019">
        <f>'Sources and Uses Budget'!S103</f>
        <v>0</v>
      </c>
      <c r="F103" s="1020"/>
      <c r="G103" s="1020"/>
      <c r="H103" s="1019">
        <f>'Sources and Uses Budget'!T103</f>
        <v>0</v>
      </c>
      <c r="I103" s="1020"/>
      <c r="J103" s="1020"/>
      <c r="K103" s="1016"/>
    </row>
    <row r="104" spans="1:11" s="1017" customFormat="1">
      <c r="A104" s="1024" t="s">
        <v>988</v>
      </c>
      <c r="B104" s="1019">
        <f>'Sources and Uses Budget'!C104</f>
        <v>4000000</v>
      </c>
      <c r="C104" s="1019">
        <f>SUM(C98:C103)</f>
        <v>0</v>
      </c>
      <c r="D104" s="1019">
        <f>SUM(D98:D103)</f>
        <v>0</v>
      </c>
      <c r="E104" s="1019">
        <f>'Sources and Uses Budget'!S104</f>
        <v>4000000</v>
      </c>
      <c r="F104" s="1027">
        <f>SUM(F98:F103)</f>
        <v>0</v>
      </c>
      <c r="G104" s="1027">
        <f>SUM(G98:G103)</f>
        <v>0</v>
      </c>
      <c r="H104" s="1019">
        <f>'Sources and Uses Budget'!T104</f>
        <v>0</v>
      </c>
      <c r="I104" s="1027">
        <f>SUM(I98:I103)</f>
        <v>0</v>
      </c>
      <c r="J104" s="1027">
        <f>SUM(J98:J103)</f>
        <v>0</v>
      </c>
      <c r="K104" s="1016"/>
    </row>
    <row r="105" spans="1:11" s="1017" customFormat="1">
      <c r="A105" s="1024" t="s">
        <v>1550</v>
      </c>
      <c r="B105" s="1019">
        <f ca="1">'Sources and Uses Budget'!C105</f>
        <v>52336260.992657222</v>
      </c>
      <c r="C105" s="1027">
        <f>SUM(C96+C104)</f>
        <v>0</v>
      </c>
      <c r="D105" s="1027">
        <f>SUM(D96+D104)</f>
        <v>0</v>
      </c>
      <c r="E105" s="1019">
        <f ca="1">'Sources and Uses Budget'!S105</f>
        <v>46591690.129575044</v>
      </c>
      <c r="F105" s="1027">
        <f>F96+F104</f>
        <v>0</v>
      </c>
      <c r="G105" s="1027">
        <f>G96+G104</f>
        <v>0</v>
      </c>
      <c r="H105" s="1019">
        <f>'Sources and Uses Budget'!T105</f>
        <v>0</v>
      </c>
      <c r="I105" s="1027">
        <f>I96+I104</f>
        <v>0</v>
      </c>
      <c r="J105" s="1027">
        <f>J96+J104</f>
        <v>0</v>
      </c>
      <c r="K105" s="1016"/>
    </row>
    <row r="106" spans="1:11" s="1017" customFormat="1">
      <c r="A106" s="1032"/>
      <c r="B106" s="1033"/>
      <c r="C106" s="1033"/>
      <c r="D106" s="1033"/>
      <c r="E106" s="1019">
        <f>'Sources and Uses Budget'!S106</f>
        <v>0</v>
      </c>
      <c r="F106" s="1020"/>
      <c r="G106" s="1020"/>
      <c r="H106" s="1019">
        <f>'Sources and Uses Budget'!T106</f>
        <v>0</v>
      </c>
      <c r="I106" s="1020"/>
      <c r="J106" s="1020"/>
      <c r="K106" s="1016"/>
    </row>
    <row r="107" spans="1:11" s="1017" customFormat="1">
      <c r="A107" s="1034"/>
      <c r="B107" s="1035"/>
      <c r="C107" s="1033"/>
      <c r="D107" s="1033"/>
      <c r="E107" s="1019">
        <f ca="1">'Sources and Uses Budget'!S107</f>
        <v>46591690.129575044</v>
      </c>
      <c r="F107" s="1036">
        <f>F105+F106</f>
        <v>0</v>
      </c>
      <c r="G107" s="1036">
        <f>G105+G106</f>
        <v>0</v>
      </c>
      <c r="H107" s="1019">
        <f>'Sources and Uses Budget'!T107</f>
        <v>0</v>
      </c>
      <c r="I107" s="1036">
        <f>I105+I106</f>
        <v>0</v>
      </c>
      <c r="J107" s="1036">
        <f>J105+J106</f>
        <v>0</v>
      </c>
      <c r="K107" s="1016"/>
    </row>
    <row r="108" spans="1:11" s="1017" customFormat="1" hidden="1">
      <c r="A108" s="1034"/>
      <c r="B108" s="1037"/>
      <c r="C108" s="1037"/>
      <c r="D108" s="1037"/>
      <c r="J108" s="1038"/>
      <c r="K108" s="1016"/>
    </row>
    <row r="109" spans="1:11" s="1017" customFormat="1" hidden="1">
      <c r="A109" s="1034"/>
      <c r="B109" s="1037"/>
      <c r="C109" s="1037"/>
      <c r="D109" s="1037"/>
      <c r="J109" s="1038"/>
      <c r="K109" s="1016"/>
    </row>
    <row r="110" spans="1:11" s="1017" customFormat="1" hidden="1">
      <c r="A110" s="1034"/>
      <c r="B110" s="1037"/>
      <c r="C110" s="1037"/>
      <c r="D110" s="1037"/>
      <c r="J110" s="1038"/>
      <c r="K110" s="1016"/>
    </row>
    <row r="111" spans="1:11" s="1017" customFormat="1" ht="12.75" hidden="1">
      <c r="A111" s="1039"/>
      <c r="B111" s="1037"/>
      <c r="C111" s="1037"/>
      <c r="D111" s="1037"/>
      <c r="J111" s="1038"/>
      <c r="K111" s="1016"/>
    </row>
    <row r="112" spans="1:11" s="1017" customFormat="1" ht="12.75" hidden="1">
      <c r="A112" s="1039"/>
      <c r="B112" s="1037"/>
      <c r="C112" s="1037"/>
      <c r="D112" s="1037"/>
      <c r="J112" s="1038"/>
      <c r="K112" s="1016"/>
    </row>
    <row r="113" spans="1:11" s="1017" customFormat="1" ht="14.25" hidden="1">
      <c r="A113" s="1040"/>
      <c r="B113" s="1037"/>
      <c r="C113" s="1037"/>
      <c r="D113" s="1037"/>
      <c r="J113" s="1038"/>
      <c r="K113" s="1016"/>
    </row>
    <row r="114" spans="1:11" s="1017" customFormat="1" ht="12.75" hidden="1">
      <c r="A114" s="1039"/>
      <c r="J114" s="1038"/>
      <c r="K114" s="1016"/>
    </row>
    <row r="115" spans="1:11" s="1017" customFormat="1" ht="14.25" hidden="1">
      <c r="A115" s="1040"/>
      <c r="J115" s="1038"/>
      <c r="K115" s="1016"/>
    </row>
    <row r="116" spans="1:11" s="1017" customFormat="1" ht="14.25" hidden="1">
      <c r="A116" s="1040"/>
      <c r="J116" s="1038"/>
      <c r="K116" s="1016"/>
    </row>
    <row r="117" spans="1:11" s="1017" customFormat="1" hidden="1">
      <c r="B117" s="1037"/>
      <c r="C117" s="1037"/>
      <c r="D117" s="1037"/>
      <c r="J117" s="1038"/>
      <c r="K117" s="1016"/>
    </row>
    <row r="118" spans="1:11" s="1017" customFormat="1" hidden="1">
      <c r="J118" s="1038"/>
      <c r="K118" s="1016"/>
    </row>
    <row r="119" spans="1:11" s="1017" customFormat="1" hidden="1">
      <c r="J119" s="1038"/>
      <c r="K119" s="1016"/>
    </row>
    <row r="120" spans="1:11" s="1017" customFormat="1" hidden="1">
      <c r="J120" s="1038"/>
      <c r="K120" s="1016"/>
    </row>
    <row r="121" spans="1:11" s="1017" customFormat="1" ht="14.25" hidden="1">
      <c r="A121" s="1040"/>
      <c r="J121" s="1038"/>
      <c r="K121" s="1016"/>
    </row>
    <row r="122" spans="1:11" s="1043" customFormat="1" ht="15.75" hidden="1">
      <c r="A122" s="1041"/>
      <c r="B122" s="1042"/>
      <c r="C122" s="1042"/>
      <c r="D122" s="1042"/>
      <c r="E122" s="1042"/>
      <c r="F122" s="1042"/>
      <c r="G122" s="1042"/>
      <c r="J122" s="1044"/>
      <c r="K122" s="1045"/>
    </row>
    <row r="123" spans="1:11" s="1017" customFormat="1" hidden="1">
      <c r="A123" s="1046"/>
      <c r="B123" s="1047"/>
      <c r="C123" s="1047"/>
      <c r="D123" s="1047"/>
      <c r="E123" s="1047"/>
      <c r="F123" s="1047"/>
      <c r="G123" s="1047"/>
      <c r="J123" s="1038"/>
      <c r="K123" s="1016"/>
    </row>
    <row r="124" spans="1:11" s="1017" customFormat="1" ht="11.45" hidden="1" customHeight="1">
      <c r="A124" s="1047"/>
      <c r="B124" s="1048"/>
      <c r="C124" s="1047"/>
      <c r="D124" s="2168"/>
      <c r="E124" s="2168"/>
      <c r="F124" s="2168"/>
      <c r="G124" s="2168"/>
      <c r="H124" s="2168"/>
      <c r="I124" s="2168"/>
      <c r="J124" s="1038"/>
      <c r="K124" s="1016"/>
    </row>
    <row r="125" spans="1:11" s="1017" customFormat="1" ht="12.75" hidden="1">
      <c r="A125" s="1049"/>
      <c r="B125" s="1048"/>
      <c r="C125" s="1049"/>
      <c r="D125" s="2168"/>
      <c r="E125" s="2168"/>
      <c r="F125" s="2168"/>
      <c r="G125" s="2168"/>
      <c r="H125" s="2168"/>
      <c r="I125" s="2168"/>
      <c r="J125" s="1038"/>
      <c r="K125" s="1016"/>
    </row>
    <row r="126" spans="1:11" s="1017" customFormat="1" ht="12.75" hidden="1">
      <c r="A126" s="1049"/>
      <c r="B126" s="1048"/>
      <c r="C126" s="1049"/>
      <c r="D126" s="2168"/>
      <c r="E126" s="2168"/>
      <c r="F126" s="2168"/>
      <c r="G126" s="2168"/>
      <c r="H126" s="2168"/>
      <c r="I126" s="2168"/>
      <c r="J126" s="1038"/>
      <c r="K126" s="1016"/>
    </row>
    <row r="127" spans="1:11" s="1017" customFormat="1" ht="12.75" hidden="1">
      <c r="A127" s="1049"/>
      <c r="B127" s="1048"/>
      <c r="C127" s="1049"/>
      <c r="D127" s="1050"/>
      <c r="E127" s="1049"/>
      <c r="F127" s="1049"/>
      <c r="G127" s="1049"/>
      <c r="J127" s="1038"/>
      <c r="K127" s="1016"/>
    </row>
    <row r="128" spans="1:11" s="1017" customFormat="1" ht="12.75" hidden="1">
      <c r="A128" s="1049"/>
      <c r="B128" s="1048"/>
      <c r="C128" s="1049"/>
      <c r="D128" s="1050"/>
      <c r="E128" s="1049"/>
      <c r="F128" s="1049"/>
      <c r="G128" s="1049"/>
      <c r="J128" s="1038"/>
      <c r="K128" s="1016"/>
    </row>
    <row r="129" spans="1:11" s="1017" customFormat="1" ht="12.75" hidden="1">
      <c r="A129" s="1049"/>
      <c r="B129" s="1048"/>
      <c r="C129" s="1049"/>
      <c r="D129" s="1049"/>
      <c r="E129" s="1049"/>
      <c r="F129" s="1049"/>
      <c r="G129" s="1049"/>
      <c r="J129" s="1038"/>
      <c r="K129" s="1016"/>
    </row>
    <row r="130" spans="1:11" s="1017" customFormat="1" ht="12.75" hidden="1">
      <c r="A130" s="1049"/>
      <c r="B130" s="1048"/>
      <c r="C130" s="1049"/>
      <c r="D130" s="1049"/>
      <c r="E130" s="1049"/>
      <c r="F130" s="1049"/>
      <c r="G130" s="1049"/>
      <c r="J130" s="1038"/>
      <c r="K130" s="1016"/>
    </row>
    <row r="131" spans="1:11" s="1017" customFormat="1" ht="12.75" hidden="1">
      <c r="A131" s="1049"/>
      <c r="B131" s="1051"/>
      <c r="C131" s="1049"/>
      <c r="D131" s="1049"/>
      <c r="E131" s="1049"/>
      <c r="F131" s="1049"/>
      <c r="G131" s="1049"/>
      <c r="J131" s="1038"/>
      <c r="K131" s="1016"/>
    </row>
    <row r="132" spans="1:11" s="1017" customFormat="1" ht="12.75" hidden="1">
      <c r="A132" s="1052"/>
      <c r="B132" s="1053"/>
      <c r="C132" s="1049"/>
      <c r="D132" s="1054"/>
      <c r="E132" s="1049"/>
      <c r="F132" s="1049"/>
      <c r="G132" s="1049"/>
      <c r="J132" s="1038"/>
      <c r="K132" s="1016"/>
    </row>
    <row r="133" spans="1:11" s="1017" customFormat="1" ht="12.75" hidden="1">
      <c r="A133" s="1055"/>
      <c r="B133" s="1049"/>
      <c r="C133" s="1049"/>
      <c r="D133" s="1049"/>
      <c r="E133" s="1049"/>
      <c r="F133" s="1049"/>
      <c r="G133" s="1049"/>
      <c r="J133" s="1038"/>
      <c r="K133" s="1016"/>
    </row>
    <row r="134" spans="1:11" s="1017" customFormat="1" ht="12.75" hidden="1">
      <c r="A134" s="1055"/>
      <c r="B134" s="1049"/>
      <c r="C134" s="1049"/>
      <c r="D134" s="1049"/>
      <c r="E134" s="1049"/>
      <c r="F134" s="1049"/>
      <c r="G134" s="1049"/>
      <c r="J134" s="1038"/>
      <c r="K134" s="1016"/>
    </row>
    <row r="135" spans="1:11" s="1017" customFormat="1" ht="12.75" hidden="1">
      <c r="A135" s="1056"/>
      <c r="B135" s="1049"/>
      <c r="C135" s="1049"/>
      <c r="D135" s="1049"/>
      <c r="E135" s="1049"/>
      <c r="F135" s="1049"/>
      <c r="G135" s="1049"/>
      <c r="J135" s="1038"/>
      <c r="K135" s="1016"/>
    </row>
    <row r="136" spans="1:11" s="1017" customFormat="1" ht="12.75" hidden="1">
      <c r="A136" s="1057"/>
      <c r="B136" s="1049"/>
      <c r="C136" s="1049"/>
      <c r="D136" s="1049"/>
      <c r="E136" s="1049"/>
      <c r="F136" s="1049"/>
      <c r="G136" s="1049"/>
      <c r="J136" s="1038"/>
      <c r="K136" s="1016"/>
    </row>
    <row r="137" spans="1:11" ht="12.75" hidden="1">
      <c r="A137" s="1055"/>
      <c r="B137" s="1049"/>
      <c r="C137" s="1049"/>
      <c r="D137" s="1049"/>
      <c r="E137" s="1049"/>
      <c r="F137" s="1049"/>
      <c r="G137" s="1049"/>
    </row>
    <row r="138" spans="1:11" ht="12" hidden="1" customHeight="1">
      <c r="A138" s="1055"/>
      <c r="B138" s="1049"/>
      <c r="C138" s="1049"/>
      <c r="D138" s="1049"/>
      <c r="E138" s="1049"/>
      <c r="F138" s="1049"/>
      <c r="G138" s="1049"/>
    </row>
    <row r="139" spans="1:11" ht="12" hidden="1" customHeight="1">
      <c r="A139" s="2167"/>
      <c r="B139" s="2167"/>
      <c r="C139" s="2167"/>
      <c r="D139" s="1061"/>
      <c r="E139" s="1049"/>
      <c r="F139" s="1049"/>
      <c r="G139" s="1049"/>
    </row>
    <row r="140" spans="1:11" ht="12" hidden="1" customHeight="1">
      <c r="A140" s="2166"/>
      <c r="B140" s="2166"/>
      <c r="C140" s="2166"/>
      <c r="D140" s="1061"/>
      <c r="E140" s="1049"/>
      <c r="F140" s="1049"/>
      <c r="G140" s="1049"/>
    </row>
    <row r="141" spans="1:11" ht="12" hidden="1" customHeight="1">
      <c r="A141" s="1062"/>
      <c r="B141" s="1063"/>
      <c r="C141" s="1063"/>
      <c r="D141" s="1013"/>
      <c r="E141" s="1063"/>
      <c r="F141" s="1063"/>
      <c r="G141" s="1063"/>
    </row>
    <row r="142" spans="1:11" ht="12" hidden="1" customHeight="1">
      <c r="A142" s="1064"/>
      <c r="B142" s="1013"/>
      <c r="C142" s="1013"/>
      <c r="D142" s="1013"/>
      <c r="E142" s="1063"/>
      <c r="F142" s="1063"/>
      <c r="G142" s="1063"/>
      <c r="H142" s="1059"/>
      <c r="I142" s="1059"/>
    </row>
    <row r="143" spans="1:11" hidden="1"/>
  </sheetData>
  <sheetProtection algorithmName="SHA-512" hashValue="mge5TuTmzI+eOsifLujYC7b6ILG7mPyHyDdZOIhukCi1bPl3k8rbIx1UC34wBo01TisbsJxdMWy8pfJ6A0OYfQ==" saltValue="fD15KbFnhg20gjdmlRe/Tg==" spinCount="100000" sheet="1" objects="1" scenarios="1"/>
  <mergeCells count="4">
    <mergeCell ref="A1:J1"/>
    <mergeCell ref="A140:C140"/>
    <mergeCell ref="A139:C139"/>
    <mergeCell ref="D124:I126"/>
  </mergeCells>
  <conditionalFormatting sqref="B3:B105">
    <cfRule type="cellIs" dxfId="8" priority="5" stopIfTrue="1" operator="notEqual">
      <formula>$C3+$D3</formula>
    </cfRule>
  </conditionalFormatting>
  <conditionalFormatting sqref="E3:E14 E16:E107">
    <cfRule type="cellIs" dxfId="7" priority="4" stopIfTrue="1" operator="notEqual">
      <formula>$F3+$G3</formula>
    </cfRule>
  </conditionalFormatting>
  <conditionalFormatting sqref="H3:H14 H16:H107">
    <cfRule type="cellIs" dxfId="6" priority="3" stopIfTrue="1" operator="notEqual">
      <formula>$I3+$J3</formula>
    </cfRule>
  </conditionalFormatting>
  <conditionalFormatting sqref="E15">
    <cfRule type="cellIs" dxfId="5" priority="2" stopIfTrue="1" operator="notEqual">
      <formula>$F15+$G15</formula>
    </cfRule>
  </conditionalFormatting>
  <conditionalFormatting sqref="H15">
    <cfRule type="cellIs" dxfId="4" priority="1" stopIfTrue="1" operator="notEqual">
      <formula>$I15+$J15</formula>
    </cfRule>
  </conditionalFormatting>
  <printOptions horizontalCentered="1"/>
  <pageMargins left="0.25" right="0.25" top="0.5" bottom="0.5" header="0.25" footer="0.25"/>
  <pageSetup scale="48"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CT101"/>
  <sheetViews>
    <sheetView showGridLines="0" showZeros="0" topLeftCell="A31" zoomScale="120" zoomScaleNormal="120" zoomScaleSheetLayoutView="120" workbookViewId="0">
      <selection activeCell="AH51" sqref="AH5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3" width="2.42578125" customWidth="1"/>
    <col min="24" max="24" width="4.5703125" customWidth="1"/>
    <col min="25" max="26" width="2.42578125" customWidth="1"/>
    <col min="27" max="27" width="3.85546875" customWidth="1"/>
    <col min="28" max="28" width="2.42578125" customWidth="1"/>
    <col min="29" max="29" width="3.42578125" customWidth="1"/>
    <col min="30" max="33" width="2.42578125" customWidth="1"/>
    <col min="34" max="34" width="2.28515625" customWidth="1"/>
    <col min="35" max="39" width="2.42578125" customWidth="1"/>
    <col min="40" max="40" width="1.42578125" customWidth="1"/>
    <col min="41" max="16384" width="2.42578125" hidden="1"/>
  </cols>
  <sheetData>
    <row r="1" spans="1:98" ht="12.75" customHeight="1">
      <c r="A1" s="2169" t="s">
        <v>1992</v>
      </c>
      <c r="B1" s="2169"/>
      <c r="C1" s="2169"/>
      <c r="D1" s="2169"/>
      <c r="E1" s="2169"/>
      <c r="F1" s="2169"/>
      <c r="G1" s="2169"/>
      <c r="H1" s="2169"/>
      <c r="I1" s="2169"/>
      <c r="J1" s="2169"/>
      <c r="K1" s="2169"/>
      <c r="L1" s="2169"/>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169"/>
      <c r="AO1" s="1071"/>
      <c r="AP1" s="1071"/>
      <c r="AQ1" s="1071"/>
      <c r="AR1" s="1071"/>
      <c r="AS1" s="1071"/>
      <c r="AT1" s="1071"/>
      <c r="AU1" s="1071"/>
      <c r="AV1" s="1071"/>
      <c r="AW1" s="1071"/>
      <c r="AX1" s="1071"/>
      <c r="AY1" s="1071"/>
      <c r="AZ1" s="1071"/>
      <c r="BA1" s="1071"/>
      <c r="BB1" s="1071"/>
      <c r="BC1" s="1071"/>
      <c r="BD1" s="1071"/>
      <c r="BE1" s="1071"/>
      <c r="BF1" s="1071"/>
      <c r="BG1" s="1071"/>
      <c r="BH1" s="1071"/>
      <c r="BI1" s="1071"/>
      <c r="BJ1" s="1071"/>
      <c r="BK1" s="1071"/>
      <c r="BL1" s="1071"/>
      <c r="BM1" s="1071"/>
      <c r="BN1" s="1071"/>
      <c r="BO1" s="1071"/>
      <c r="BP1" s="1071"/>
      <c r="BQ1" s="1071"/>
      <c r="BR1" s="1071"/>
      <c r="BS1" s="1071"/>
      <c r="BT1" s="1071"/>
      <c r="BU1" s="1071"/>
      <c r="BV1" s="1071"/>
      <c r="BW1" s="1071"/>
      <c r="BX1" s="1071"/>
      <c r="BY1" s="1071"/>
      <c r="BZ1" s="1071"/>
      <c r="CA1" s="1071"/>
      <c r="CB1" s="1071"/>
      <c r="CC1" s="1071"/>
      <c r="CD1" s="1071"/>
      <c r="CE1" s="1071"/>
      <c r="CF1" s="1071"/>
      <c r="CG1" s="1071"/>
      <c r="CH1" s="1071"/>
      <c r="CI1" s="1071"/>
      <c r="CJ1" s="1071"/>
      <c r="CK1" s="1071"/>
      <c r="CL1" s="1071"/>
      <c r="CM1" s="1071"/>
      <c r="CN1" s="1071"/>
      <c r="CO1" s="1071"/>
      <c r="CP1" s="1071"/>
      <c r="CQ1" s="1071"/>
      <c r="CR1" s="1071"/>
      <c r="CS1" s="1071"/>
      <c r="CT1" s="1071"/>
    </row>
    <row r="2" spans="1:98" ht="13.5" thickBot="1">
      <c r="A2" s="2170"/>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row>
    <row r="3" spans="1:98" s="2" customFormat="1" ht="13.5" thickTop="1">
      <c r="B3" s="37"/>
      <c r="C3" s="307"/>
      <c r="D3" s="307"/>
      <c r="E3" s="307"/>
      <c r="F3" s="307"/>
      <c r="G3" s="307"/>
      <c r="H3" s="307"/>
      <c r="I3" s="307"/>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1072"/>
      <c r="AP3" s="1072"/>
      <c r="AQ3" s="1072"/>
      <c r="AR3" s="1072"/>
      <c r="AS3" s="1072"/>
      <c r="AT3" s="1072"/>
      <c r="AU3" s="1072"/>
      <c r="AV3" s="1072"/>
      <c r="AW3" s="1072"/>
      <c r="AX3" s="1072"/>
      <c r="AY3" s="1072"/>
      <c r="AZ3" s="1072"/>
      <c r="BA3" s="1072"/>
      <c r="BB3" s="1072"/>
      <c r="BC3" s="1072"/>
      <c r="BD3" s="1072"/>
      <c r="BE3" s="1072"/>
      <c r="BF3" s="1072"/>
      <c r="BG3" s="1072"/>
      <c r="BH3" s="1072"/>
      <c r="BI3" s="1072"/>
      <c r="BJ3" s="1072"/>
      <c r="BK3" s="1072"/>
      <c r="BL3" s="1072"/>
      <c r="BM3" s="1072"/>
      <c r="BN3" s="1072"/>
      <c r="BO3" s="1072"/>
      <c r="BP3" s="1072"/>
      <c r="BQ3" s="1072"/>
      <c r="BR3" s="1072"/>
      <c r="BS3" s="1072"/>
      <c r="BT3" s="1072"/>
      <c r="BU3" s="1072"/>
      <c r="BV3" s="1072"/>
      <c r="BW3" s="1072"/>
      <c r="BX3" s="1072"/>
      <c r="BY3" s="1072"/>
      <c r="BZ3" s="1072"/>
      <c r="CA3" s="1072"/>
      <c r="CB3" s="1072"/>
      <c r="CC3" s="1072"/>
      <c r="CD3" s="1072"/>
      <c r="CE3" s="1072"/>
      <c r="CF3" s="1072"/>
      <c r="CG3" s="1072"/>
      <c r="CH3" s="1072"/>
      <c r="CI3" s="1072"/>
      <c r="CJ3" s="1072"/>
      <c r="CK3" s="1072"/>
      <c r="CL3" s="1072"/>
      <c r="CM3" s="1072"/>
      <c r="CN3" s="1072"/>
      <c r="CO3" s="1072"/>
      <c r="CP3" s="1072"/>
      <c r="CQ3" s="1072"/>
      <c r="CR3" s="1072"/>
      <c r="CS3" s="1072"/>
      <c r="CT3" s="1072"/>
    </row>
    <row r="4" spans="1:98" ht="12.75">
      <c r="A4" s="6"/>
      <c r="AO4" s="1071"/>
      <c r="AP4" s="1071"/>
      <c r="AQ4" s="1071"/>
      <c r="AR4" s="1071"/>
      <c r="AS4" s="1071"/>
      <c r="AT4" s="1071"/>
      <c r="AU4" s="1071"/>
      <c r="AV4" s="1071"/>
      <c r="AW4" s="1071"/>
      <c r="AX4" s="1071"/>
      <c r="AY4" s="1071"/>
      <c r="AZ4" s="1071"/>
      <c r="BA4" s="1071"/>
      <c r="BB4" s="1071"/>
      <c r="BC4" s="1071"/>
      <c r="BD4" s="1071"/>
      <c r="BE4" s="1071"/>
      <c r="BF4" s="1071"/>
      <c r="BG4" s="1071"/>
      <c r="BH4" s="1071"/>
      <c r="BI4" s="1071"/>
      <c r="BJ4" s="1071"/>
      <c r="BK4" s="1071"/>
      <c r="BL4" s="1071"/>
      <c r="BM4" s="1071"/>
      <c r="BN4" s="1071"/>
      <c r="BO4" s="1071"/>
      <c r="BP4" s="1071"/>
      <c r="BQ4" s="1071"/>
      <c r="BR4" s="1071"/>
      <c r="BS4" s="1071"/>
      <c r="BT4" s="1071"/>
      <c r="BU4" s="1071"/>
      <c r="BV4" s="1071"/>
      <c r="BW4" s="1071"/>
      <c r="BX4" s="1071"/>
      <c r="BY4" s="1071"/>
      <c r="BZ4" s="1071"/>
      <c r="CA4" s="1071"/>
      <c r="CB4" s="1071"/>
      <c r="CC4" s="1071"/>
      <c r="CD4" s="1071"/>
      <c r="CE4" s="1071"/>
      <c r="CF4" s="1071"/>
      <c r="CG4" s="1071"/>
      <c r="CH4" s="1071"/>
      <c r="CI4" s="1071"/>
      <c r="CJ4" s="1071"/>
      <c r="CK4" s="1071"/>
      <c r="CL4" s="1071"/>
      <c r="CM4" s="1071"/>
      <c r="CN4" s="1071"/>
      <c r="CO4" s="1071"/>
      <c r="CP4" s="1071"/>
      <c r="CQ4" s="1071"/>
      <c r="CR4" s="1071"/>
      <c r="CS4" s="1071"/>
      <c r="CT4" s="1071"/>
    </row>
    <row r="5" spans="1:98" ht="12.75">
      <c r="A5" s="6" t="s">
        <v>1993</v>
      </c>
      <c r="C5" s="6"/>
      <c r="F5" s="6"/>
      <c r="AO5" s="1071"/>
      <c r="AP5" s="1071"/>
      <c r="AQ5" s="1071"/>
      <c r="AR5" s="1071"/>
      <c r="AS5" s="1071"/>
      <c r="AT5" s="1071"/>
      <c r="AU5" s="1071"/>
      <c r="AV5" s="1071"/>
      <c r="AW5" s="1071"/>
      <c r="AX5" s="1071"/>
      <c r="AY5" s="1071"/>
      <c r="AZ5" s="1071"/>
      <c r="BA5" s="1071"/>
      <c r="BB5" s="1071"/>
      <c r="BC5" s="1071"/>
      <c r="BD5" s="1071"/>
      <c r="BE5" s="1071"/>
      <c r="BF5" s="1071"/>
      <c r="BG5" s="1071"/>
      <c r="BH5" s="1071"/>
      <c r="BI5" s="1071"/>
      <c r="BJ5" s="1071"/>
      <c r="BK5" s="1071"/>
      <c r="BL5" s="1071"/>
      <c r="BM5" s="1071"/>
      <c r="BN5" s="1071"/>
      <c r="BO5" s="1071"/>
      <c r="BP5" s="1071"/>
      <c r="BQ5" s="1071"/>
      <c r="BR5" s="1071"/>
      <c r="BS5" s="1071"/>
      <c r="BT5" s="1071"/>
      <c r="BU5" s="1071"/>
      <c r="BV5" s="1071"/>
      <c r="BW5" s="1071"/>
      <c r="BX5" s="1071"/>
      <c r="BY5" s="1071"/>
      <c r="BZ5" s="1071"/>
      <c r="CA5" s="1071"/>
      <c r="CB5" s="1071"/>
      <c r="CC5" s="1071"/>
      <c r="CD5" s="1071"/>
      <c r="CE5" s="1071"/>
      <c r="CF5" s="1071"/>
      <c r="CG5" s="1071"/>
      <c r="CH5" s="1071"/>
      <c r="CI5" s="1071"/>
      <c r="CJ5" s="1071"/>
      <c r="CK5" s="1071"/>
      <c r="CL5" s="1071"/>
      <c r="CM5" s="1071"/>
      <c r="CN5" s="1071"/>
      <c r="CO5" s="1071"/>
      <c r="CP5" s="1071"/>
      <c r="CQ5" s="1071"/>
      <c r="CR5" s="1071"/>
      <c r="CS5" s="1071"/>
      <c r="CT5" s="1071"/>
    </row>
    <row r="6" spans="1:98" ht="12.75">
      <c r="B6" s="304" t="s">
        <v>2033</v>
      </c>
      <c r="AA6" s="2"/>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c r="BP6" s="1071"/>
      <c r="BQ6" s="1071"/>
      <c r="BR6" s="1071"/>
      <c r="BS6" s="1071"/>
      <c r="BT6" s="1071"/>
      <c r="BU6" s="1071"/>
      <c r="BV6" s="1071"/>
      <c r="BW6" s="1071"/>
      <c r="BX6" s="1071"/>
      <c r="BY6" s="1071"/>
      <c r="BZ6" s="1071"/>
      <c r="CA6" s="1071"/>
      <c r="CB6" s="1071"/>
      <c r="CC6" s="1071"/>
      <c r="CD6" s="1071"/>
      <c r="CE6" s="1071"/>
      <c r="CF6" s="1071"/>
      <c r="CG6" s="1071"/>
      <c r="CH6" s="1071"/>
      <c r="CI6" s="1071"/>
      <c r="CJ6" s="1071"/>
      <c r="CK6" s="1071"/>
      <c r="CL6" s="1071"/>
      <c r="CM6" s="1071"/>
      <c r="CN6" s="1071"/>
      <c r="CO6" s="1071"/>
      <c r="CP6" s="1071"/>
      <c r="CQ6" s="1071"/>
      <c r="CR6" s="1071"/>
      <c r="CS6" s="1071"/>
      <c r="CT6" s="1071"/>
    </row>
    <row r="7" spans="1:98" ht="13.7" customHeight="1">
      <c r="B7" s="10"/>
      <c r="C7" s="11"/>
      <c r="D7" s="11"/>
      <c r="E7" s="11"/>
      <c r="F7" s="11"/>
      <c r="G7" s="11"/>
      <c r="H7" s="11"/>
      <c r="I7" s="11"/>
      <c r="J7" s="11"/>
      <c r="K7" s="11"/>
      <c r="L7" s="11"/>
      <c r="M7" s="11"/>
      <c r="N7" s="11"/>
      <c r="O7" s="11"/>
      <c r="P7" s="11"/>
      <c r="Q7" s="11"/>
      <c r="R7" s="11"/>
      <c r="S7" s="11"/>
      <c r="T7" s="2171" t="str">
        <f xml:space="preserve"> IF(T25=100%,'Sources and Basis Breakdown'!G2,'Sources and Basis Breakdown'!F2)</f>
        <v>30% PVC for New Const/
Rehabilitation
DDA/QCT
Building(s)</v>
      </c>
      <c r="U7" s="2171"/>
      <c r="V7" s="2171"/>
      <c r="W7" s="2171"/>
      <c r="X7" s="2171"/>
      <c r="Y7" s="2171" t="str">
        <f>IF(T25=100%," ",'Sources and Basis Breakdown'!G2)</f>
        <v>30% PVC for New Const/
Rehabilitation
NON-DDA/
NON-QCT Building(s)</v>
      </c>
      <c r="Z7" s="2171"/>
      <c r="AA7" s="2171"/>
      <c r="AB7" s="2171"/>
      <c r="AC7" s="2171"/>
      <c r="AD7" s="2171" t="str">
        <f xml:space="preserve"> IF(T25=100%, 'Sources and Basis Breakdown'!J2,'Sources and Basis Breakdown'!I2)</f>
        <v>30% PVC for Acquisition
DDA/QCT
Building(s)</v>
      </c>
      <c r="AE7" s="2171"/>
      <c r="AF7" s="2171"/>
      <c r="AG7" s="2171"/>
      <c r="AH7" s="2171"/>
      <c r="AI7" s="2171" t="str">
        <f>IF(T25=100%," ",'Sources and Basis Breakdown'!J2)</f>
        <v>30% PVC for Acquisition
NON-DDA/
NON-QCT Building(s)</v>
      </c>
      <c r="AJ7" s="2171"/>
      <c r="AK7" s="2171"/>
      <c r="AL7" s="2171"/>
      <c r="AM7" s="2171"/>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c r="BP7" s="1071"/>
      <c r="BQ7" s="1071"/>
      <c r="BR7" s="1071"/>
      <c r="BS7" s="1071"/>
      <c r="BT7" s="1071"/>
      <c r="BU7" s="1071"/>
      <c r="BV7" s="1071"/>
      <c r="BW7" s="1071"/>
      <c r="BX7" s="1071"/>
      <c r="BY7" s="1071"/>
      <c r="BZ7" s="1071"/>
      <c r="CA7" s="1071"/>
      <c r="CB7" s="1071"/>
      <c r="CC7" s="1071"/>
      <c r="CD7" s="1071"/>
      <c r="CE7" s="1071"/>
      <c r="CF7" s="1071"/>
      <c r="CG7" s="1071"/>
      <c r="CH7" s="1071"/>
      <c r="CI7" s="1071"/>
      <c r="CJ7" s="1071"/>
      <c r="CK7" s="1071"/>
      <c r="CL7" s="1071"/>
      <c r="CM7" s="1071"/>
      <c r="CN7" s="1071"/>
      <c r="CO7" s="1071"/>
      <c r="CP7" s="1071"/>
      <c r="CQ7" s="1071"/>
      <c r="CR7" s="1071"/>
      <c r="CS7" s="1071"/>
      <c r="CT7" s="1071"/>
    </row>
    <row r="8" spans="1:98" ht="12.75" customHeight="1">
      <c r="B8" s="345"/>
      <c r="C8" s="1"/>
      <c r="D8" s="1"/>
      <c r="E8" s="1"/>
      <c r="F8" s="1"/>
      <c r="G8" s="1"/>
      <c r="H8" s="1"/>
      <c r="I8" s="1"/>
      <c r="J8" s="1"/>
      <c r="K8" s="1"/>
      <c r="L8" s="1"/>
      <c r="M8" s="1"/>
      <c r="N8" s="1"/>
      <c r="O8" s="1"/>
      <c r="P8" s="1"/>
      <c r="Q8" s="1"/>
      <c r="R8" s="1"/>
      <c r="S8" s="1"/>
      <c r="T8" s="2171"/>
      <c r="U8" s="2171"/>
      <c r="V8" s="2171"/>
      <c r="W8" s="2171"/>
      <c r="X8" s="2171"/>
      <c r="Y8" s="2171"/>
      <c r="Z8" s="2171"/>
      <c r="AA8" s="2171"/>
      <c r="AB8" s="2171"/>
      <c r="AC8" s="2171"/>
      <c r="AD8" s="2171"/>
      <c r="AE8" s="2171"/>
      <c r="AF8" s="2171"/>
      <c r="AG8" s="2171"/>
      <c r="AH8" s="2171"/>
      <c r="AI8" s="2171"/>
      <c r="AJ8" s="2171"/>
      <c r="AK8" s="2171"/>
      <c r="AL8" s="2171"/>
      <c r="AM8" s="2171"/>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c r="BP8" s="1071"/>
      <c r="BQ8" s="1071"/>
      <c r="BR8" s="1071"/>
      <c r="BS8" s="1071"/>
      <c r="BT8" s="1071"/>
      <c r="BU8" s="1071"/>
      <c r="BV8" s="1071"/>
      <c r="BW8" s="1071"/>
      <c r="BX8" s="1071"/>
      <c r="BY8" s="1071"/>
      <c r="BZ8" s="1071"/>
      <c r="CA8" s="1071"/>
      <c r="CB8" s="1071"/>
      <c r="CC8" s="1071"/>
      <c r="CD8" s="1071"/>
      <c r="CE8" s="1071"/>
      <c r="CF8" s="1071"/>
      <c r="CG8" s="1071"/>
      <c r="CH8" s="1071"/>
      <c r="CI8" s="1071"/>
      <c r="CJ8" s="1071"/>
      <c r="CK8" s="1071"/>
      <c r="CL8" s="1071"/>
      <c r="CM8" s="1071"/>
      <c r="CN8" s="1071"/>
      <c r="CO8" s="1071"/>
      <c r="CP8" s="1071"/>
      <c r="CQ8" s="1071"/>
      <c r="CR8" s="1071"/>
      <c r="CS8" s="1071"/>
      <c r="CT8" s="1071"/>
    </row>
    <row r="9" spans="1:98" ht="12.75">
      <c r="B9" s="345"/>
      <c r="C9" s="1"/>
      <c r="D9" s="1"/>
      <c r="E9" s="1"/>
      <c r="F9" s="1"/>
      <c r="G9" s="1"/>
      <c r="H9" s="1"/>
      <c r="I9" s="1"/>
      <c r="J9" s="1"/>
      <c r="K9" s="1"/>
      <c r="L9" s="1"/>
      <c r="M9" s="1"/>
      <c r="N9" s="1"/>
      <c r="O9" s="1"/>
      <c r="P9" s="1"/>
      <c r="Q9" s="1"/>
      <c r="R9" s="1"/>
      <c r="S9" s="1"/>
      <c r="T9" s="2171"/>
      <c r="U9" s="2171"/>
      <c r="V9" s="2171"/>
      <c r="W9" s="2171"/>
      <c r="X9" s="2171"/>
      <c r="Y9" s="2171"/>
      <c r="Z9" s="2171"/>
      <c r="AA9" s="2171"/>
      <c r="AB9" s="2171"/>
      <c r="AC9" s="2171"/>
      <c r="AD9" s="2171"/>
      <c r="AE9" s="2171"/>
      <c r="AF9" s="2171"/>
      <c r="AG9" s="2171"/>
      <c r="AH9" s="2171"/>
      <c r="AI9" s="2171"/>
      <c r="AJ9" s="2171"/>
      <c r="AK9" s="2171"/>
      <c r="AL9" s="2171"/>
      <c r="AM9" s="2171"/>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row>
    <row r="10" spans="1:98" ht="41.45" customHeight="1">
      <c r="B10" s="294"/>
      <c r="C10" s="295"/>
      <c r="D10" s="295"/>
      <c r="E10" s="295"/>
      <c r="F10" s="295"/>
      <c r="G10" s="295"/>
      <c r="H10" s="295"/>
      <c r="I10" s="295"/>
      <c r="J10" s="295"/>
      <c r="K10" s="295"/>
      <c r="L10" s="295"/>
      <c r="M10" s="295"/>
      <c r="N10" s="295"/>
      <c r="O10" s="295"/>
      <c r="P10" s="295"/>
      <c r="Q10" s="295"/>
      <c r="R10" s="295"/>
      <c r="S10" s="295"/>
      <c r="T10" s="2171"/>
      <c r="U10" s="2171"/>
      <c r="V10" s="2171"/>
      <c r="W10" s="2171"/>
      <c r="X10" s="2171"/>
      <c r="Y10" s="2171"/>
      <c r="Z10" s="2171"/>
      <c r="AA10" s="2171"/>
      <c r="AB10" s="2171"/>
      <c r="AC10" s="2171"/>
      <c r="AD10" s="2171"/>
      <c r="AE10" s="2171"/>
      <c r="AF10" s="2171"/>
      <c r="AG10" s="2171"/>
      <c r="AH10" s="2171"/>
      <c r="AI10" s="2171"/>
      <c r="AJ10" s="2171"/>
      <c r="AK10" s="2171"/>
      <c r="AL10" s="2171"/>
      <c r="AM10" s="2171"/>
      <c r="AO10" s="1071"/>
      <c r="AP10" s="1071"/>
      <c r="AQ10" s="1071"/>
      <c r="AR10" s="1071"/>
      <c r="AS10" s="1071"/>
      <c r="AT10" s="1071"/>
      <c r="AU10" s="1071"/>
      <c r="AV10" s="1071"/>
      <c r="AW10" s="1071"/>
      <c r="AX10" s="1071"/>
      <c r="AY10" s="1071"/>
      <c r="AZ10" s="1071"/>
      <c r="BA10" s="1071"/>
      <c r="BB10" s="1071"/>
      <c r="BC10" s="1071"/>
      <c r="BD10" s="1071"/>
      <c r="BE10" s="1071"/>
      <c r="BF10" s="1071"/>
      <c r="BG10" s="1071"/>
      <c r="BH10" s="1071"/>
      <c r="BI10" s="1071"/>
      <c r="BJ10" s="1071"/>
      <c r="BK10" s="1071"/>
      <c r="BL10" s="1071"/>
      <c r="BM10" s="1071"/>
      <c r="BN10" s="1071"/>
      <c r="BO10" s="1071"/>
      <c r="BP10" s="1071"/>
      <c r="BQ10" s="1071"/>
      <c r="BR10" s="1071"/>
      <c r="BS10" s="1071"/>
      <c r="BT10" s="1071"/>
      <c r="BU10" s="1071"/>
      <c r="BV10" s="1071"/>
      <c r="BW10" s="1071"/>
      <c r="BX10" s="1071"/>
      <c r="BY10" s="1071"/>
      <c r="BZ10" s="1071"/>
      <c r="CA10" s="1071"/>
      <c r="CB10" s="1071"/>
      <c r="CC10" s="1071"/>
      <c r="CD10" s="1071"/>
      <c r="CE10" s="1071"/>
      <c r="CF10" s="1071"/>
      <c r="CG10" s="1071"/>
      <c r="CH10" s="1071"/>
      <c r="CI10" s="1071"/>
      <c r="CJ10" s="1071"/>
      <c r="CK10" s="1071"/>
      <c r="CL10" s="1071"/>
      <c r="CM10" s="1071"/>
      <c r="CN10" s="1071"/>
      <c r="CO10" s="1071"/>
      <c r="CP10" s="1071"/>
      <c r="CQ10" s="1071"/>
      <c r="CR10" s="1071"/>
      <c r="CS10" s="1071"/>
      <c r="CT10" s="1071"/>
    </row>
    <row r="11" spans="1:98" ht="12.75">
      <c r="B11" s="2174" t="s">
        <v>70</v>
      </c>
      <c r="C11" s="2175"/>
      <c r="D11" s="2175"/>
      <c r="E11" s="2175"/>
      <c r="F11" s="2175"/>
      <c r="G11" s="2175"/>
      <c r="H11" s="2175"/>
      <c r="I11" s="2175"/>
      <c r="J11" s="2175"/>
      <c r="K11" s="2175"/>
      <c r="L11" s="2175"/>
      <c r="M11" s="2175"/>
      <c r="N11" s="2175"/>
      <c r="O11" s="2175"/>
      <c r="P11" s="2175"/>
      <c r="Q11" s="2175"/>
      <c r="R11" s="2175"/>
      <c r="S11" s="2176"/>
      <c r="T11" s="2172">
        <f ca="1">IF('Sources and Basis Breakdown'!F107=0,'Sources and Basis Breakdown'!E107,'Sources and Basis Breakdown'!F107)</f>
        <v>46591690.129575044</v>
      </c>
      <c r="U11" s="2173"/>
      <c r="V11" s="2173"/>
      <c r="W11" s="2173"/>
      <c r="X11" s="2173"/>
      <c r="Y11" s="2172">
        <f ca="1">IF(Y7=" ",0,IF('Sources and Basis Breakdown'!G107+'Sources and Basis Breakdown'!F107='Sources and Basis Breakdown'!E107,'Sources and Basis Breakdown'!G107,0))</f>
        <v>0</v>
      </c>
      <c r="Z11" s="2173"/>
      <c r="AA11" s="2173"/>
      <c r="AB11" s="2173"/>
      <c r="AC11" s="2173"/>
      <c r="AD11" s="2173">
        <f>IF('Sources and Basis Breakdown'!I107=0,'Sources and Basis Breakdown'!H107,'Sources and Basis Breakdown'!I107)</f>
        <v>0</v>
      </c>
      <c r="AE11" s="2173"/>
      <c r="AF11" s="2173"/>
      <c r="AG11" s="2173"/>
      <c r="AH11" s="2173"/>
      <c r="AI11" s="2173">
        <f>IF(AI7=" ",0,IF('Sources and Basis Breakdown'!I107+'Sources and Basis Breakdown'!J107='Sources and Basis Breakdown'!H107,'Sources and Basis Breakdown'!J107,0))</f>
        <v>0</v>
      </c>
      <c r="AJ11" s="2173"/>
      <c r="AK11" s="2173"/>
      <c r="AL11" s="2173"/>
      <c r="AM11" s="2173"/>
      <c r="AO11" s="1071"/>
      <c r="AP11" s="1071"/>
      <c r="AQ11" s="1071"/>
      <c r="AR11" s="1071"/>
      <c r="AS11" s="1071"/>
      <c r="AT11" s="1071"/>
      <c r="AU11" s="1071"/>
      <c r="AV11" s="1071"/>
      <c r="AW11" s="1071"/>
      <c r="AX11" s="1071"/>
      <c r="AY11" s="1071"/>
      <c r="AZ11" s="1071"/>
      <c r="BA11" s="1071"/>
      <c r="BB11" s="1071"/>
      <c r="BC11" s="1071"/>
      <c r="BD11" s="1071"/>
      <c r="BE11" s="1071"/>
      <c r="BF11" s="1071"/>
      <c r="BG11" s="1071"/>
      <c r="BH11" s="1071"/>
      <c r="BI11" s="1071"/>
      <c r="BJ11" s="1071"/>
      <c r="BK11" s="1071"/>
      <c r="BL11" s="1071"/>
      <c r="BM11" s="1071"/>
      <c r="BN11" s="1071"/>
      <c r="BO11" s="1071"/>
      <c r="BP11" s="1071"/>
      <c r="BQ11" s="1071"/>
      <c r="BR11" s="1071"/>
      <c r="BS11" s="1071"/>
      <c r="BT11" s="1071"/>
      <c r="BU11" s="1071"/>
      <c r="BV11" s="1071"/>
      <c r="BW11" s="1071"/>
      <c r="BX11" s="1071"/>
      <c r="BY11" s="1071"/>
      <c r="BZ11" s="1071"/>
      <c r="CA11" s="1071"/>
      <c r="CB11" s="1071"/>
      <c r="CC11" s="1071"/>
      <c r="CD11" s="1071"/>
      <c r="CE11" s="1071"/>
      <c r="CF11" s="1071"/>
      <c r="CG11" s="1071"/>
      <c r="CH11" s="1071"/>
      <c r="CI11" s="1071"/>
      <c r="CJ11" s="1071"/>
      <c r="CK11" s="1071"/>
      <c r="CL11" s="1071"/>
      <c r="CM11" s="1071"/>
      <c r="CN11" s="1071"/>
      <c r="CO11" s="1071"/>
      <c r="CP11" s="1071"/>
      <c r="CQ11" s="1071"/>
      <c r="CR11" s="1071"/>
      <c r="CS11" s="1071"/>
      <c r="CT11" s="1071"/>
    </row>
    <row r="12" spans="1:98" ht="12.75">
      <c r="B12" s="2214" t="s">
        <v>924</v>
      </c>
      <c r="C12" s="2215"/>
      <c r="D12" s="2215"/>
      <c r="E12" s="2215"/>
      <c r="F12" s="2215"/>
      <c r="G12" s="2215"/>
      <c r="H12" s="2215"/>
      <c r="I12" s="2215"/>
      <c r="J12" s="2215"/>
      <c r="K12" s="2215"/>
      <c r="L12" s="2215"/>
      <c r="M12" s="2215"/>
      <c r="N12" s="2215"/>
      <c r="O12" s="2215"/>
      <c r="P12" s="2215"/>
      <c r="Q12" s="2215"/>
      <c r="R12" s="2215"/>
      <c r="S12" s="2216"/>
      <c r="T12" s="2177"/>
      <c r="U12" s="2178"/>
      <c r="V12" s="2178"/>
      <c r="W12" s="2178"/>
      <c r="X12" s="2179"/>
      <c r="Y12" s="2177"/>
      <c r="Z12" s="2178"/>
      <c r="AA12" s="2178"/>
      <c r="AB12" s="2178"/>
      <c r="AC12" s="2179"/>
      <c r="AD12" s="2177"/>
      <c r="AE12" s="2178"/>
      <c r="AF12" s="2178"/>
      <c r="AG12" s="2178"/>
      <c r="AH12" s="2179"/>
      <c r="AI12" s="2177"/>
      <c r="AJ12" s="2178"/>
      <c r="AK12" s="2178"/>
      <c r="AL12" s="2178"/>
      <c r="AM12" s="2179"/>
      <c r="AO12" s="1071"/>
      <c r="AP12" s="1071"/>
      <c r="AQ12" s="1071"/>
      <c r="AR12" s="1071"/>
      <c r="AS12" s="1071"/>
      <c r="AT12" s="1071"/>
      <c r="AU12" s="1071"/>
      <c r="AV12" s="1071"/>
      <c r="AW12" s="1071"/>
      <c r="AX12" s="1071"/>
      <c r="AY12" s="1071"/>
      <c r="AZ12" s="1071"/>
      <c r="BA12" s="1071"/>
      <c r="BB12" s="1071"/>
      <c r="BC12" s="1071"/>
      <c r="BD12" s="1071"/>
      <c r="BE12" s="1071"/>
      <c r="BF12" s="1071"/>
      <c r="BG12" s="1071"/>
      <c r="BH12" s="1071"/>
      <c r="BI12" s="1071"/>
      <c r="BJ12" s="1071"/>
      <c r="BK12" s="1071"/>
      <c r="BL12" s="1071"/>
      <c r="BM12" s="1071"/>
      <c r="BN12" s="1071"/>
      <c r="BO12" s="1071"/>
      <c r="BP12" s="1071"/>
      <c r="BQ12" s="1071"/>
      <c r="BR12" s="1071"/>
      <c r="BS12" s="1071"/>
      <c r="BT12" s="1071"/>
      <c r="BU12" s="1071"/>
      <c r="BV12" s="1071"/>
      <c r="BW12" s="1071"/>
      <c r="BX12" s="1071"/>
      <c r="BY12" s="1071"/>
      <c r="BZ12" s="1071"/>
      <c r="CA12" s="1071"/>
      <c r="CB12" s="1071"/>
      <c r="CC12" s="1071"/>
      <c r="CD12" s="1071"/>
      <c r="CE12" s="1071"/>
      <c r="CF12" s="1071"/>
      <c r="CG12" s="1071"/>
      <c r="CH12" s="1071"/>
      <c r="CI12" s="1071"/>
      <c r="CJ12" s="1071"/>
      <c r="CK12" s="1071"/>
      <c r="CL12" s="1071"/>
      <c r="CM12" s="1071"/>
      <c r="CN12" s="1071"/>
      <c r="CO12" s="1071"/>
      <c r="CP12" s="1071"/>
      <c r="CQ12" s="1071"/>
      <c r="CR12" s="1071"/>
      <c r="CS12" s="1071"/>
      <c r="CT12" s="1071"/>
    </row>
    <row r="13" spans="1:98" ht="12.75">
      <c r="B13" s="12"/>
      <c r="C13" s="2217" t="s">
        <v>925</v>
      </c>
      <c r="D13" s="2217"/>
      <c r="E13" s="2217"/>
      <c r="F13" s="2217"/>
      <c r="G13" s="2217"/>
      <c r="H13" s="2217"/>
      <c r="I13" s="2217"/>
      <c r="J13" s="2217"/>
      <c r="K13" s="2217"/>
      <c r="L13" s="2217"/>
      <c r="M13" s="2217"/>
      <c r="N13" s="2217"/>
      <c r="O13" s="2217"/>
      <c r="P13" s="2217"/>
      <c r="Q13" s="2217"/>
      <c r="R13" s="2217"/>
      <c r="S13" s="2218"/>
      <c r="T13" s="2180"/>
      <c r="U13" s="2181"/>
      <c r="V13" s="2181"/>
      <c r="W13" s="2181"/>
      <c r="X13" s="2181"/>
      <c r="Y13" s="2180"/>
      <c r="Z13" s="2181"/>
      <c r="AA13" s="2181"/>
      <c r="AB13" s="2181"/>
      <c r="AC13" s="2181"/>
      <c r="AD13" s="2181"/>
      <c r="AE13" s="2181"/>
      <c r="AF13" s="2181"/>
      <c r="AG13" s="2181"/>
      <c r="AH13" s="2181"/>
      <c r="AI13" s="2181"/>
      <c r="AJ13" s="2181"/>
      <c r="AK13" s="2181"/>
      <c r="AL13" s="2181"/>
      <c r="AM13" s="2181"/>
      <c r="AO13" s="1071"/>
      <c r="AP13" s="1071"/>
      <c r="AQ13" s="1071"/>
      <c r="AR13" s="1071"/>
      <c r="AS13" s="1071"/>
      <c r="AT13" s="1071"/>
      <c r="AU13" s="1071"/>
      <c r="AV13" s="1071"/>
      <c r="AW13" s="1071"/>
      <c r="AX13" s="1071"/>
      <c r="AY13" s="1071"/>
      <c r="AZ13" s="1071"/>
      <c r="BA13" s="1071"/>
      <c r="BB13" s="1071"/>
      <c r="BC13" s="1071"/>
      <c r="BD13" s="1071"/>
      <c r="BE13" s="1071"/>
      <c r="BF13" s="1071"/>
      <c r="BG13" s="1071"/>
      <c r="BH13" s="1071"/>
      <c r="BI13" s="1071"/>
      <c r="BJ13" s="1071"/>
      <c r="BK13" s="1071"/>
      <c r="BL13" s="1071"/>
      <c r="BM13" s="1071"/>
      <c r="BN13" s="1071"/>
      <c r="BO13" s="1071"/>
      <c r="BP13" s="1071"/>
      <c r="BQ13" s="1071"/>
      <c r="BR13" s="1071"/>
      <c r="BS13" s="1071"/>
      <c r="BT13" s="1071"/>
      <c r="BU13" s="1071"/>
      <c r="BV13" s="1071"/>
      <c r="BW13" s="1071"/>
      <c r="BX13" s="1071"/>
      <c r="BY13" s="1071"/>
      <c r="BZ13" s="1071"/>
      <c r="CA13" s="1071"/>
      <c r="CB13" s="1071"/>
      <c r="CC13" s="1071"/>
      <c r="CD13" s="1071"/>
      <c r="CE13" s="1071"/>
      <c r="CF13" s="1071"/>
      <c r="CG13" s="1071"/>
      <c r="CH13" s="1071"/>
      <c r="CI13" s="1071"/>
      <c r="CJ13" s="1071"/>
      <c r="CK13" s="1071"/>
      <c r="CL13" s="1071"/>
      <c r="CM13" s="1071"/>
      <c r="CN13" s="1071"/>
      <c r="CO13" s="1071"/>
      <c r="CP13" s="1071"/>
      <c r="CQ13" s="1071"/>
      <c r="CR13" s="1071"/>
      <c r="CS13" s="1071"/>
      <c r="CT13" s="1071"/>
    </row>
    <row r="14" spans="1:98" ht="12.75">
      <c r="B14" s="12"/>
      <c r="C14" s="2217" t="s">
        <v>926</v>
      </c>
      <c r="D14" s="2217"/>
      <c r="E14" s="2217"/>
      <c r="F14" s="2217"/>
      <c r="G14" s="2217"/>
      <c r="H14" s="2217"/>
      <c r="I14" s="2217"/>
      <c r="J14" s="2217"/>
      <c r="K14" s="2217"/>
      <c r="L14" s="2217"/>
      <c r="M14" s="2217"/>
      <c r="N14" s="2217"/>
      <c r="O14" s="2217"/>
      <c r="P14" s="2217"/>
      <c r="Q14" s="2217"/>
      <c r="R14" s="2217"/>
      <c r="S14" s="2218"/>
      <c r="T14" s="1612"/>
      <c r="U14" s="1609"/>
      <c r="V14" s="1609"/>
      <c r="W14" s="1609"/>
      <c r="X14" s="1609"/>
      <c r="Y14" s="1612"/>
      <c r="Z14" s="1609"/>
      <c r="AA14" s="1609"/>
      <c r="AB14" s="1609"/>
      <c r="AC14" s="1609"/>
      <c r="AD14" s="1609"/>
      <c r="AE14" s="1609"/>
      <c r="AF14" s="1609"/>
      <c r="AG14" s="1609"/>
      <c r="AH14" s="1609"/>
      <c r="AI14" s="1609"/>
      <c r="AJ14" s="1609"/>
      <c r="AK14" s="1609"/>
      <c r="AL14" s="1609"/>
      <c r="AM14" s="1609"/>
      <c r="AO14" s="1071"/>
      <c r="AP14" s="1071"/>
      <c r="AQ14" s="1071"/>
      <c r="AR14" s="1071"/>
      <c r="AS14" s="1071"/>
      <c r="AT14" s="1071"/>
      <c r="AU14" s="1071"/>
      <c r="AV14" s="1071"/>
      <c r="AW14" s="1071"/>
      <c r="AX14" s="1071"/>
      <c r="AY14" s="1071"/>
      <c r="AZ14" s="1071"/>
      <c r="BA14" s="1071"/>
      <c r="BB14" s="1071"/>
      <c r="BC14" s="1071"/>
      <c r="BD14" s="1071"/>
      <c r="BE14" s="1071"/>
      <c r="BF14" s="1071"/>
      <c r="BG14" s="1071"/>
      <c r="BH14" s="1071"/>
      <c r="BI14" s="1071"/>
      <c r="BJ14" s="1071"/>
      <c r="BK14" s="1071"/>
      <c r="BL14" s="1071"/>
      <c r="BM14" s="1071"/>
      <c r="BN14" s="1071"/>
      <c r="BO14" s="1071"/>
      <c r="BP14" s="1071"/>
      <c r="BQ14" s="1071"/>
      <c r="BR14" s="1071"/>
      <c r="BS14" s="1071"/>
      <c r="BT14" s="1071"/>
      <c r="BU14" s="1071"/>
      <c r="BV14" s="1071"/>
      <c r="BW14" s="1071"/>
      <c r="BX14" s="1071"/>
      <c r="BY14" s="1071"/>
      <c r="BZ14" s="1071"/>
      <c r="CA14" s="1071"/>
      <c r="CB14" s="1071"/>
      <c r="CC14" s="1071"/>
      <c r="CD14" s="1071"/>
      <c r="CE14" s="1071"/>
      <c r="CF14" s="1071"/>
      <c r="CG14" s="1071"/>
      <c r="CH14" s="1071"/>
      <c r="CI14" s="1071"/>
      <c r="CJ14" s="1071"/>
      <c r="CK14" s="1071"/>
      <c r="CL14" s="1071"/>
      <c r="CM14" s="1071"/>
      <c r="CN14" s="1071"/>
      <c r="CO14" s="1071"/>
      <c r="CP14" s="1071"/>
      <c r="CQ14" s="1071"/>
      <c r="CR14" s="1071"/>
      <c r="CS14" s="1071"/>
      <c r="CT14" s="1071"/>
    </row>
    <row r="15" spans="1:98" ht="12.75">
      <c r="B15" s="12"/>
      <c r="C15" s="2217" t="s">
        <v>927</v>
      </c>
      <c r="D15" s="2217"/>
      <c r="E15" s="2217"/>
      <c r="F15" s="2217"/>
      <c r="G15" s="2217"/>
      <c r="H15" s="2217"/>
      <c r="I15" s="2217"/>
      <c r="J15" s="2217"/>
      <c r="K15" s="2217"/>
      <c r="L15" s="2217"/>
      <c r="M15" s="2217"/>
      <c r="N15" s="2217"/>
      <c r="O15" s="2217"/>
      <c r="P15" s="2217"/>
      <c r="Q15" s="2217"/>
      <c r="R15" s="2217"/>
      <c r="S15" s="2218"/>
      <c r="T15" s="1612"/>
      <c r="U15" s="1609"/>
      <c r="V15" s="1609"/>
      <c r="W15" s="1609"/>
      <c r="X15" s="1609"/>
      <c r="Y15" s="1612"/>
      <c r="Z15" s="1609"/>
      <c r="AA15" s="1609"/>
      <c r="AB15" s="1609"/>
      <c r="AC15" s="1609"/>
      <c r="AD15" s="1609"/>
      <c r="AE15" s="1609"/>
      <c r="AF15" s="1609"/>
      <c r="AG15" s="1609"/>
      <c r="AH15" s="1609"/>
      <c r="AI15" s="1609"/>
      <c r="AJ15" s="1609"/>
      <c r="AK15" s="1609"/>
      <c r="AL15" s="1609"/>
      <c r="AM15" s="1609"/>
      <c r="AO15" s="1071"/>
      <c r="AP15" s="1071"/>
      <c r="AQ15" s="1071"/>
      <c r="AR15" s="1071"/>
      <c r="AS15" s="1071"/>
      <c r="AT15" s="1071"/>
      <c r="AU15" s="1071"/>
      <c r="AV15" s="1071"/>
      <c r="AW15" s="1071"/>
      <c r="AX15" s="1071"/>
      <c r="AY15" s="1071"/>
      <c r="AZ15" s="1071"/>
      <c r="BA15" s="1071"/>
      <c r="BB15" s="1071"/>
      <c r="BC15" s="1071"/>
      <c r="BD15" s="1071"/>
      <c r="BE15" s="1071"/>
      <c r="BF15" s="1071"/>
      <c r="BG15" s="1071"/>
      <c r="BH15" s="1071"/>
      <c r="BI15" s="1071"/>
      <c r="BJ15" s="1071"/>
      <c r="BK15" s="1071"/>
      <c r="BL15" s="1071"/>
      <c r="BM15" s="1071"/>
      <c r="BN15" s="1071"/>
      <c r="BO15" s="1071"/>
      <c r="BP15" s="1071"/>
      <c r="BQ15" s="1071"/>
      <c r="BR15" s="1071"/>
      <c r="BS15" s="1071"/>
      <c r="BT15" s="1071"/>
      <c r="BU15" s="1071"/>
      <c r="BV15" s="1071"/>
      <c r="BW15" s="1071"/>
      <c r="BX15" s="1071"/>
      <c r="BY15" s="1071"/>
      <c r="BZ15" s="1071"/>
      <c r="CA15" s="1071"/>
      <c r="CB15" s="1071"/>
      <c r="CC15" s="1071"/>
      <c r="CD15" s="1071"/>
      <c r="CE15" s="1071"/>
      <c r="CF15" s="1071"/>
      <c r="CG15" s="1071"/>
      <c r="CH15" s="1071"/>
      <c r="CI15" s="1071"/>
      <c r="CJ15" s="1071"/>
      <c r="CK15" s="1071"/>
      <c r="CL15" s="1071"/>
      <c r="CM15" s="1071"/>
      <c r="CN15" s="1071"/>
      <c r="CO15" s="1071"/>
      <c r="CP15" s="1071"/>
      <c r="CQ15" s="1071"/>
      <c r="CR15" s="1071"/>
      <c r="CS15" s="1071"/>
      <c r="CT15" s="1071"/>
    </row>
    <row r="16" spans="1:98" ht="12.75">
      <c r="B16" s="12"/>
      <c r="C16" s="2217" t="s">
        <v>1166</v>
      </c>
      <c r="D16" s="2217"/>
      <c r="E16" s="2217"/>
      <c r="F16" s="2217"/>
      <c r="G16" s="2217"/>
      <c r="H16" s="2217"/>
      <c r="I16" s="2217"/>
      <c r="J16" s="2217"/>
      <c r="K16" s="2217"/>
      <c r="L16" s="2217"/>
      <c r="M16" s="2217"/>
      <c r="N16" s="2217"/>
      <c r="O16" s="2217"/>
      <c r="P16" s="2217"/>
      <c r="Q16" s="2217"/>
      <c r="R16" s="2217"/>
      <c r="S16" s="2218"/>
      <c r="T16" s="1612"/>
      <c r="U16" s="1609"/>
      <c r="V16" s="1609"/>
      <c r="W16" s="1609"/>
      <c r="X16" s="1609"/>
      <c r="Y16" s="1612"/>
      <c r="Z16" s="1609"/>
      <c r="AA16" s="1609"/>
      <c r="AB16" s="1609"/>
      <c r="AC16" s="1609"/>
      <c r="AD16" s="1609"/>
      <c r="AE16" s="1609"/>
      <c r="AF16" s="1609"/>
      <c r="AG16" s="1609"/>
      <c r="AH16" s="1609"/>
      <c r="AI16" s="1609"/>
      <c r="AJ16" s="1609"/>
      <c r="AK16" s="1609"/>
      <c r="AL16" s="1609"/>
      <c r="AM16" s="1609"/>
      <c r="AO16" s="1071"/>
      <c r="AP16" s="1071"/>
      <c r="AQ16" s="1071"/>
      <c r="AR16" s="1071"/>
      <c r="AS16" s="1071"/>
      <c r="AT16" s="1071"/>
      <c r="AU16" s="1071"/>
      <c r="AV16" s="1071"/>
      <c r="AW16" s="1071"/>
      <c r="AX16" s="1071"/>
      <c r="AY16" s="1071"/>
      <c r="AZ16" s="1071"/>
      <c r="BA16" s="1071"/>
      <c r="BB16" s="1071"/>
      <c r="BC16" s="1071"/>
      <c r="BD16" s="1071"/>
      <c r="BE16" s="1071"/>
      <c r="BF16" s="1071"/>
      <c r="BG16" s="1071"/>
      <c r="BH16" s="1071"/>
      <c r="BI16" s="1071"/>
      <c r="BJ16" s="1071"/>
      <c r="BK16" s="1071"/>
      <c r="BL16" s="1071"/>
      <c r="BM16" s="1071"/>
      <c r="BN16" s="1071"/>
      <c r="BO16" s="1071"/>
      <c r="BP16" s="1071"/>
      <c r="BQ16" s="1071"/>
      <c r="BR16" s="1071"/>
      <c r="BS16" s="1071"/>
      <c r="BT16" s="1071"/>
      <c r="BU16" s="1071"/>
      <c r="BV16" s="1071"/>
      <c r="BW16" s="1071"/>
      <c r="BX16" s="1071"/>
      <c r="BY16" s="1071"/>
      <c r="BZ16" s="1071"/>
      <c r="CA16" s="1071"/>
      <c r="CB16" s="1071"/>
      <c r="CC16" s="1071"/>
      <c r="CD16" s="1071"/>
      <c r="CE16" s="1071"/>
      <c r="CF16" s="1071"/>
      <c r="CG16" s="1071"/>
      <c r="CH16" s="1071"/>
      <c r="CI16" s="1071"/>
      <c r="CJ16" s="1071"/>
      <c r="CK16" s="1071"/>
      <c r="CL16" s="1071"/>
      <c r="CM16" s="1071"/>
      <c r="CN16" s="1071"/>
      <c r="CO16" s="1071"/>
      <c r="CP16" s="1071"/>
      <c r="CQ16" s="1071"/>
      <c r="CR16" s="1071"/>
      <c r="CS16" s="1071"/>
      <c r="CT16" s="1071"/>
    </row>
    <row r="17" spans="1:98" ht="12.75">
      <c r="B17" s="12"/>
      <c r="C17" s="2217" t="s">
        <v>961</v>
      </c>
      <c r="D17" s="2217"/>
      <c r="E17" s="2217"/>
      <c r="F17" s="2217"/>
      <c r="G17" s="2217"/>
      <c r="H17" s="2217"/>
      <c r="I17" s="2217"/>
      <c r="J17" s="2217"/>
      <c r="K17" s="2217"/>
      <c r="L17" s="2217"/>
      <c r="M17" s="2217"/>
      <c r="N17" s="2217"/>
      <c r="O17" s="2217"/>
      <c r="P17" s="2217"/>
      <c r="Q17" s="2217"/>
      <c r="R17" s="2217"/>
      <c r="S17" s="2218"/>
      <c r="T17" s="1612"/>
      <c r="U17" s="1609"/>
      <c r="V17" s="1609"/>
      <c r="W17" s="1609"/>
      <c r="X17" s="1609"/>
      <c r="Y17" s="1612"/>
      <c r="Z17" s="1609"/>
      <c r="AA17" s="1609"/>
      <c r="AB17" s="1609"/>
      <c r="AC17" s="1609"/>
      <c r="AD17" s="1609"/>
      <c r="AE17" s="1609"/>
      <c r="AF17" s="1609"/>
      <c r="AG17" s="1609"/>
      <c r="AH17" s="1609"/>
      <c r="AI17" s="1609"/>
      <c r="AJ17" s="1609"/>
      <c r="AK17" s="1609"/>
      <c r="AL17" s="1609"/>
      <c r="AM17" s="1609"/>
      <c r="AO17" s="1071"/>
      <c r="AP17" s="1071"/>
      <c r="AQ17" s="1071"/>
      <c r="AR17" s="1071"/>
      <c r="AS17" s="1071"/>
      <c r="AT17" s="1071"/>
      <c r="AU17" s="1071"/>
      <c r="AV17" s="1071"/>
      <c r="AW17" s="1071"/>
      <c r="AX17" s="1071"/>
      <c r="AY17" s="1071"/>
      <c r="AZ17" s="1071"/>
      <c r="BA17" s="1071"/>
      <c r="BB17" s="1071"/>
      <c r="BC17" s="1071"/>
      <c r="BD17" s="1071"/>
      <c r="BE17" s="1071"/>
      <c r="BF17" s="1071"/>
      <c r="BG17" s="1071"/>
      <c r="BH17" s="1071"/>
      <c r="BI17" s="1071"/>
      <c r="BJ17" s="1071"/>
      <c r="BK17" s="1071"/>
      <c r="BL17" s="1071"/>
      <c r="BM17" s="1071"/>
      <c r="BN17" s="1071"/>
      <c r="BO17" s="1071"/>
      <c r="BP17" s="1071"/>
      <c r="BQ17" s="1071"/>
      <c r="BR17" s="1071"/>
      <c r="BS17" s="1071"/>
      <c r="BT17" s="1071"/>
      <c r="BU17" s="1071"/>
      <c r="BV17" s="1071"/>
      <c r="BW17" s="1071"/>
      <c r="BX17" s="1071"/>
      <c r="BY17" s="1071"/>
      <c r="BZ17" s="1071"/>
      <c r="CA17" s="1071"/>
      <c r="CB17" s="1071"/>
      <c r="CC17" s="1071"/>
      <c r="CD17" s="1071"/>
      <c r="CE17" s="1071"/>
      <c r="CF17" s="1071"/>
      <c r="CG17" s="1071"/>
      <c r="CH17" s="1071"/>
      <c r="CI17" s="1071"/>
      <c r="CJ17" s="1071"/>
      <c r="CK17" s="1071"/>
      <c r="CL17" s="1071"/>
      <c r="CM17" s="1071"/>
      <c r="CN17" s="1071"/>
      <c r="CO17" s="1071"/>
      <c r="CP17" s="1071"/>
      <c r="CQ17" s="1071"/>
      <c r="CR17" s="1071"/>
      <c r="CS17" s="1071"/>
      <c r="CT17" s="1071"/>
    </row>
    <row r="18" spans="1:98" ht="12.75">
      <c r="B18" s="797"/>
      <c r="C18" s="2233" t="s">
        <v>1404</v>
      </c>
      <c r="D18" s="2233"/>
      <c r="E18" s="2233"/>
      <c r="F18" s="2233"/>
      <c r="G18" s="2233"/>
      <c r="H18" s="2233"/>
      <c r="I18" s="2233"/>
      <c r="J18" s="2233"/>
      <c r="K18" s="2233"/>
      <c r="L18" s="2233"/>
      <c r="M18" s="2233"/>
      <c r="N18" s="2233"/>
      <c r="O18" s="2233"/>
      <c r="P18" s="2233"/>
      <c r="Q18" s="2233"/>
      <c r="R18" s="2233"/>
      <c r="S18" s="2234"/>
      <c r="T18" s="1612"/>
      <c r="U18" s="1609"/>
      <c r="V18" s="1609"/>
      <c r="W18" s="1609"/>
      <c r="X18" s="1609"/>
      <c r="Y18" s="1612"/>
      <c r="Z18" s="1609"/>
      <c r="AA18" s="1609"/>
      <c r="AB18" s="1609"/>
      <c r="AC18" s="1609"/>
      <c r="AD18" s="1609"/>
      <c r="AE18" s="1609"/>
      <c r="AF18" s="1609"/>
      <c r="AG18" s="1609"/>
      <c r="AH18" s="1609"/>
      <c r="AI18" s="1609"/>
      <c r="AJ18" s="1609"/>
      <c r="AK18" s="1609"/>
      <c r="AL18" s="1609"/>
      <c r="AM18" s="1609"/>
      <c r="AO18" s="1071"/>
      <c r="AP18" s="1071"/>
      <c r="AQ18" s="1071"/>
      <c r="AR18" s="1071"/>
      <c r="AS18" s="1071"/>
      <c r="AT18" s="1071"/>
      <c r="AU18" s="1071"/>
      <c r="AV18" s="1071"/>
      <c r="AW18" s="1071"/>
      <c r="AX18" s="1071"/>
      <c r="AY18" s="1071"/>
      <c r="AZ18" s="1071"/>
      <c r="BA18" s="1071"/>
      <c r="BB18" s="1071"/>
      <c r="BC18" s="1071"/>
      <c r="BD18" s="1071"/>
      <c r="BE18" s="1071"/>
      <c r="BF18" s="1071"/>
      <c r="BG18" s="1071"/>
      <c r="BH18" s="1071"/>
      <c r="BI18" s="1071"/>
      <c r="BJ18" s="1071"/>
      <c r="BK18" s="1071"/>
      <c r="BL18" s="1071"/>
      <c r="BM18" s="1071"/>
      <c r="BN18" s="1071"/>
      <c r="BO18" s="1071"/>
      <c r="BP18" s="1071"/>
      <c r="BQ18" s="1071"/>
      <c r="BR18" s="1071"/>
      <c r="BS18" s="1071"/>
      <c r="BT18" s="1071"/>
      <c r="BU18" s="1071"/>
      <c r="BV18" s="1071"/>
      <c r="BW18" s="1071"/>
      <c r="BX18" s="1071"/>
      <c r="BY18" s="1071"/>
      <c r="BZ18" s="1071"/>
      <c r="CA18" s="1071"/>
      <c r="CB18" s="1071"/>
      <c r="CC18" s="1071"/>
      <c r="CD18" s="1071"/>
      <c r="CE18" s="1071"/>
      <c r="CF18" s="1071"/>
      <c r="CG18" s="1071"/>
      <c r="CH18" s="1071"/>
      <c r="CI18" s="1071"/>
      <c r="CJ18" s="1071"/>
      <c r="CK18" s="1071"/>
      <c r="CL18" s="1071"/>
      <c r="CM18" s="1071"/>
      <c r="CN18" s="1071"/>
      <c r="CO18" s="1071"/>
      <c r="CP18" s="1071"/>
      <c r="CQ18" s="1071"/>
      <c r="CR18" s="1071"/>
      <c r="CS18" s="1071"/>
      <c r="CT18" s="1071"/>
    </row>
    <row r="19" spans="1:98" ht="12.75">
      <c r="B19" s="797"/>
      <c r="C19" s="2233" t="s">
        <v>1404</v>
      </c>
      <c r="D19" s="2233"/>
      <c r="E19" s="2233"/>
      <c r="F19" s="2233"/>
      <c r="G19" s="2233"/>
      <c r="H19" s="2233"/>
      <c r="I19" s="2233"/>
      <c r="J19" s="2233"/>
      <c r="K19" s="2233"/>
      <c r="L19" s="2233"/>
      <c r="M19" s="2233"/>
      <c r="N19" s="2233"/>
      <c r="O19" s="2233"/>
      <c r="P19" s="2233"/>
      <c r="Q19" s="2233"/>
      <c r="R19" s="2233"/>
      <c r="S19" s="2234"/>
      <c r="T19" s="1612"/>
      <c r="U19" s="1609"/>
      <c r="V19" s="1609"/>
      <c r="W19" s="1609"/>
      <c r="X19" s="1609"/>
      <c r="Y19" s="1612"/>
      <c r="Z19" s="1609"/>
      <c r="AA19" s="1609"/>
      <c r="AB19" s="1609"/>
      <c r="AC19" s="1609"/>
      <c r="AD19" s="1609"/>
      <c r="AE19" s="1609"/>
      <c r="AF19" s="1609"/>
      <c r="AG19" s="1609"/>
      <c r="AH19" s="1609"/>
      <c r="AI19" s="1609"/>
      <c r="AJ19" s="1609"/>
      <c r="AK19" s="1609"/>
      <c r="AL19" s="1609"/>
      <c r="AM19" s="1609"/>
      <c r="AO19" s="1071"/>
      <c r="AP19" s="1071"/>
      <c r="AQ19" s="1071"/>
      <c r="AR19" s="1071"/>
      <c r="AS19" s="1071"/>
      <c r="AT19" s="1071"/>
      <c r="AU19" s="1071"/>
      <c r="AV19" s="1071"/>
      <c r="AW19" s="1071"/>
      <c r="AX19" s="1071"/>
      <c r="AY19" s="1071"/>
      <c r="AZ19" s="1071"/>
      <c r="BA19" s="1071"/>
      <c r="BB19" s="1071"/>
      <c r="BC19" s="1071"/>
      <c r="BD19" s="1071"/>
      <c r="BE19" s="1071"/>
      <c r="BF19" s="1071"/>
      <c r="BG19" s="1071"/>
      <c r="BH19" s="1071"/>
      <c r="BI19" s="1071"/>
      <c r="BJ19" s="1071"/>
      <c r="BK19" s="1071"/>
      <c r="BL19" s="1071"/>
      <c r="BM19" s="1071"/>
      <c r="BN19" s="1071"/>
      <c r="BO19" s="1071"/>
      <c r="BP19" s="1071"/>
      <c r="BQ19" s="1071"/>
      <c r="BR19" s="1071"/>
      <c r="BS19" s="1071"/>
      <c r="BT19" s="1071"/>
      <c r="BU19" s="1071"/>
      <c r="BV19" s="1071"/>
      <c r="BW19" s="1071"/>
      <c r="BX19" s="1071"/>
      <c r="BY19" s="1071"/>
      <c r="BZ19" s="1071"/>
      <c r="CA19" s="1071"/>
      <c r="CB19" s="1071"/>
      <c r="CC19" s="1071"/>
      <c r="CD19" s="1071"/>
      <c r="CE19" s="1071"/>
      <c r="CF19" s="1071"/>
      <c r="CG19" s="1071"/>
      <c r="CH19" s="1071"/>
      <c r="CI19" s="1071"/>
      <c r="CJ19" s="1071"/>
      <c r="CK19" s="1071"/>
      <c r="CL19" s="1071"/>
      <c r="CM19" s="1071"/>
      <c r="CN19" s="1071"/>
      <c r="CO19" s="1071"/>
      <c r="CP19" s="1071"/>
      <c r="CQ19" s="1071"/>
      <c r="CR19" s="1071"/>
      <c r="CS19" s="1071"/>
      <c r="CT19" s="1071"/>
    </row>
    <row r="20" spans="1:98" ht="12.75">
      <c r="B20" s="2174" t="s">
        <v>962</v>
      </c>
      <c r="C20" s="2175"/>
      <c r="D20" s="2175"/>
      <c r="E20" s="2175"/>
      <c r="F20" s="2175"/>
      <c r="G20" s="2175"/>
      <c r="H20" s="2175"/>
      <c r="I20" s="2175"/>
      <c r="J20" s="2175"/>
      <c r="K20" s="2175"/>
      <c r="L20" s="2175"/>
      <c r="M20" s="2175"/>
      <c r="N20" s="2175"/>
      <c r="O20" s="2175"/>
      <c r="P20" s="2175"/>
      <c r="Q20" s="2175"/>
      <c r="R20" s="2175"/>
      <c r="S20" s="2176"/>
      <c r="T20" s="2184">
        <f>SUM(T13:X19)</f>
        <v>0</v>
      </c>
      <c r="U20" s="2185"/>
      <c r="V20" s="2185"/>
      <c r="W20" s="2185"/>
      <c r="X20" s="2185"/>
      <c r="Y20" s="2184">
        <f>SUM(Y13:AC19)</f>
        <v>0</v>
      </c>
      <c r="Z20" s="2185"/>
      <c r="AA20" s="2185"/>
      <c r="AB20" s="2185"/>
      <c r="AC20" s="2185"/>
      <c r="AD20" s="2185">
        <f>SUM(AD13:AH19)</f>
        <v>0</v>
      </c>
      <c r="AE20" s="2185"/>
      <c r="AF20" s="2185"/>
      <c r="AG20" s="2185"/>
      <c r="AH20" s="2185"/>
      <c r="AI20" s="2185">
        <f>SUM(AI13:AM19)</f>
        <v>0</v>
      </c>
      <c r="AJ20" s="2185"/>
      <c r="AK20" s="2185"/>
      <c r="AL20" s="2185"/>
      <c r="AM20" s="2185"/>
      <c r="AO20" s="1071"/>
      <c r="AP20" s="1071"/>
      <c r="AQ20" s="1071"/>
      <c r="AR20" s="1071"/>
      <c r="AS20" s="1071"/>
      <c r="AT20" s="1071"/>
      <c r="AU20" s="1071"/>
      <c r="AV20" s="1071"/>
      <c r="AW20" s="1071"/>
      <c r="AX20" s="1071"/>
      <c r="AY20" s="1071"/>
      <c r="AZ20" s="1071"/>
      <c r="BA20" s="1071"/>
      <c r="BB20" s="1071"/>
      <c r="BC20" s="1071"/>
      <c r="BD20" s="1071"/>
      <c r="BE20" s="1071"/>
      <c r="BF20" s="1071"/>
      <c r="BG20" s="1071"/>
      <c r="BH20" s="1071"/>
      <c r="BI20" s="1071"/>
      <c r="BJ20" s="1071"/>
      <c r="BK20" s="1071"/>
      <c r="BL20" s="1071"/>
      <c r="BM20" s="1071"/>
      <c r="BN20" s="1071"/>
      <c r="BO20" s="1071"/>
      <c r="BP20" s="1071"/>
      <c r="BQ20" s="1071"/>
      <c r="BR20" s="1071"/>
      <c r="BS20" s="1071"/>
      <c r="BT20" s="1071"/>
      <c r="BU20" s="1071"/>
      <c r="BV20" s="1071"/>
      <c r="BW20" s="1071"/>
      <c r="BX20" s="1071"/>
      <c r="BY20" s="1071"/>
      <c r="BZ20" s="1071"/>
      <c r="CA20" s="1071"/>
      <c r="CB20" s="1071"/>
      <c r="CC20" s="1071"/>
      <c r="CD20" s="1071"/>
      <c r="CE20" s="1071"/>
      <c r="CF20" s="1071"/>
      <c r="CG20" s="1071"/>
      <c r="CH20" s="1071"/>
      <c r="CI20" s="1071"/>
      <c r="CJ20" s="1071"/>
      <c r="CK20" s="1071"/>
      <c r="CL20" s="1071"/>
      <c r="CM20" s="1071"/>
      <c r="CN20" s="1071"/>
      <c r="CO20" s="1071"/>
      <c r="CP20" s="1071"/>
      <c r="CQ20" s="1071"/>
      <c r="CR20" s="1071"/>
      <c r="CS20" s="1071"/>
      <c r="CT20" s="1071"/>
    </row>
    <row r="21" spans="1:98" ht="12.75">
      <c r="B21" s="2235" t="s">
        <v>963</v>
      </c>
      <c r="C21" s="2236"/>
      <c r="D21" s="2236"/>
      <c r="E21" s="2236"/>
      <c r="F21" s="2236"/>
      <c r="G21" s="2236"/>
      <c r="H21" s="2236"/>
      <c r="I21" s="2236"/>
      <c r="J21" s="2236"/>
      <c r="K21" s="2236"/>
      <c r="L21" s="2236"/>
      <c r="M21" s="2236"/>
      <c r="N21" s="2236"/>
      <c r="O21" s="2236"/>
      <c r="P21" s="2236"/>
      <c r="Q21" s="2236"/>
      <c r="R21" s="2236"/>
      <c r="S21" s="2237"/>
      <c r="T21" s="1612"/>
      <c r="U21" s="1609"/>
      <c r="V21" s="1609"/>
      <c r="W21" s="1609"/>
      <c r="X21" s="1609"/>
      <c r="Y21" s="1612"/>
      <c r="Z21" s="1609"/>
      <c r="AA21" s="1609"/>
      <c r="AB21" s="1609"/>
      <c r="AC21" s="1609"/>
      <c r="AD21" s="1609"/>
      <c r="AE21" s="1609"/>
      <c r="AF21" s="1609"/>
      <c r="AG21" s="1609"/>
      <c r="AH21" s="1609"/>
      <c r="AI21" s="1609"/>
      <c r="AJ21" s="1609"/>
      <c r="AK21" s="1609"/>
      <c r="AL21" s="1609"/>
      <c r="AM21" s="1609"/>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1"/>
      <c r="CS21" s="1071"/>
      <c r="CT21" s="1071"/>
    </row>
    <row r="22" spans="1:98" ht="12.75">
      <c r="B22" s="2174" t="s">
        <v>964</v>
      </c>
      <c r="C22" s="2175"/>
      <c r="D22" s="2175"/>
      <c r="E22" s="2175"/>
      <c r="F22" s="2175"/>
      <c r="G22" s="2175"/>
      <c r="H22" s="2175"/>
      <c r="I22" s="2175"/>
      <c r="J22" s="2175"/>
      <c r="K22" s="2175"/>
      <c r="L22" s="2175"/>
      <c r="M22" s="2175"/>
      <c r="N22" s="2175"/>
      <c r="O22" s="2175"/>
      <c r="P22" s="2175"/>
      <c r="Q22" s="2175"/>
      <c r="R22" s="2175"/>
      <c r="S22" s="2176"/>
      <c r="T22" s="2182">
        <f>(T20+T21)*-1</f>
        <v>0</v>
      </c>
      <c r="U22" s="2183"/>
      <c r="V22" s="2183"/>
      <c r="W22" s="2183"/>
      <c r="X22" s="2183"/>
      <c r="Y22" s="2182">
        <f>(Y20+Y21)*-1</f>
        <v>0</v>
      </c>
      <c r="Z22" s="2183"/>
      <c r="AA22" s="2183"/>
      <c r="AB22" s="2183"/>
      <c r="AC22" s="2183"/>
      <c r="AD22" s="2182">
        <f>(AD20+AD21)*-1</f>
        <v>0</v>
      </c>
      <c r="AE22" s="2183"/>
      <c r="AF22" s="2183"/>
      <c r="AG22" s="2183"/>
      <c r="AH22" s="2183"/>
      <c r="AI22" s="2182">
        <f>(AI20+AI21)*-1</f>
        <v>0</v>
      </c>
      <c r="AJ22" s="2183"/>
      <c r="AK22" s="2183"/>
      <c r="AL22" s="2183"/>
      <c r="AM22" s="2183"/>
      <c r="AO22" s="1071"/>
      <c r="AP22" s="1071"/>
      <c r="AQ22" s="1071"/>
      <c r="AR22" s="1071"/>
      <c r="AS22" s="1071"/>
      <c r="AT22" s="1071"/>
      <c r="AU22" s="1071"/>
      <c r="AV22" s="1071"/>
      <c r="AW22" s="1071"/>
      <c r="AX22" s="1071"/>
      <c r="AY22" s="1071"/>
      <c r="AZ22" s="1071"/>
      <c r="BA22" s="1071"/>
      <c r="BB22" s="1071"/>
      <c r="BC22" s="1071"/>
      <c r="BD22" s="1071"/>
      <c r="BE22" s="1071"/>
      <c r="BF22" s="1071"/>
      <c r="BG22" s="1071"/>
      <c r="BH22" s="1071"/>
      <c r="BI22" s="1071"/>
      <c r="BJ22" s="1071"/>
      <c r="BK22" s="1071"/>
      <c r="BL22" s="1071"/>
      <c r="BM22" s="1071"/>
      <c r="BN22" s="1071"/>
      <c r="BO22" s="1071"/>
      <c r="BP22" s="1071"/>
      <c r="BQ22" s="1071"/>
      <c r="BR22" s="1071"/>
      <c r="BS22" s="1071"/>
      <c r="BT22" s="1071"/>
      <c r="BU22" s="1071"/>
      <c r="BV22" s="1071"/>
      <c r="BW22" s="1071"/>
      <c r="BX22" s="1071"/>
      <c r="BY22" s="1071"/>
      <c r="BZ22" s="1071"/>
      <c r="CA22" s="1071"/>
      <c r="CB22" s="1071"/>
      <c r="CC22" s="1071"/>
      <c r="CD22" s="1071"/>
      <c r="CE22" s="1071"/>
      <c r="CF22" s="1071"/>
      <c r="CG22" s="1071"/>
      <c r="CH22" s="1071"/>
      <c r="CI22" s="1071"/>
      <c r="CJ22" s="1071"/>
      <c r="CK22" s="1071"/>
      <c r="CL22" s="1071"/>
      <c r="CM22" s="1071"/>
      <c r="CN22" s="1071"/>
      <c r="CO22" s="1071"/>
      <c r="CP22" s="1071"/>
      <c r="CQ22" s="1071"/>
      <c r="CR22" s="1071"/>
      <c r="CS22" s="1071"/>
      <c r="CT22" s="1071"/>
    </row>
    <row r="23" spans="1:98" ht="12.75">
      <c r="A23" s="2"/>
      <c r="B23" s="2238" t="s">
        <v>2212</v>
      </c>
      <c r="C23" s="2239"/>
      <c r="D23" s="2239"/>
      <c r="E23" s="2239"/>
      <c r="F23" s="2239"/>
      <c r="G23" s="2239"/>
      <c r="H23" s="2239"/>
      <c r="I23" s="2239"/>
      <c r="J23" s="2239"/>
      <c r="K23" s="2239"/>
      <c r="L23" s="2239"/>
      <c r="M23" s="2239"/>
      <c r="N23" s="2239"/>
      <c r="O23" s="2239"/>
      <c r="P23" s="2239"/>
      <c r="Q23" s="2239"/>
      <c r="R23" s="2239"/>
      <c r="S23" s="2240"/>
      <c r="T23" s="2184">
        <f ca="1">T11+T22</f>
        <v>46591690.129575044</v>
      </c>
      <c r="U23" s="2185"/>
      <c r="V23" s="2185"/>
      <c r="W23" s="2185"/>
      <c r="X23" s="2185"/>
      <c r="Y23" s="2184">
        <f ca="1">Y11+Y22</f>
        <v>0</v>
      </c>
      <c r="Z23" s="2185"/>
      <c r="AA23" s="2185"/>
      <c r="AB23" s="2185"/>
      <c r="AC23" s="2185"/>
      <c r="AD23" s="2184">
        <f>IF(AD11=AD21,0,AD11)</f>
        <v>0</v>
      </c>
      <c r="AE23" s="2185"/>
      <c r="AF23" s="2185"/>
      <c r="AG23" s="2185"/>
      <c r="AH23" s="2185"/>
      <c r="AI23" s="2184">
        <f>IF(AI11=AI21,0,AI11)</f>
        <v>0</v>
      </c>
      <c r="AJ23" s="2185"/>
      <c r="AK23" s="2185"/>
      <c r="AL23" s="2185"/>
      <c r="AM23" s="2185"/>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row>
    <row r="24" spans="1:98" ht="12.75">
      <c r="B24" s="2174" t="s">
        <v>1405</v>
      </c>
      <c r="C24" s="2175"/>
      <c r="D24" s="2175"/>
      <c r="E24" s="2175"/>
      <c r="F24" s="2175"/>
      <c r="G24" s="2175"/>
      <c r="H24" s="2175"/>
      <c r="I24" s="2175"/>
      <c r="J24" s="2175"/>
      <c r="K24" s="2175"/>
      <c r="L24" s="2175"/>
      <c r="M24" s="2175"/>
      <c r="N24" s="2175"/>
      <c r="O24" s="2175"/>
      <c r="P24" s="2175"/>
      <c r="Q24" s="2175"/>
      <c r="R24" s="2175"/>
      <c r="S24" s="2176"/>
      <c r="T24" s="2190">
        <f>Application!AD1014</f>
        <v>76048822.719999999</v>
      </c>
      <c r="U24" s="2191"/>
      <c r="V24" s="2191"/>
      <c r="W24" s="2191"/>
      <c r="X24" s="2191"/>
      <c r="Y24" s="2191"/>
      <c r="Z24" s="2191"/>
      <c r="AA24" s="2191"/>
      <c r="AB24" s="2191"/>
      <c r="AC24" s="2191"/>
      <c r="AD24" s="2191"/>
      <c r="AE24" s="2191"/>
      <c r="AF24" s="2191"/>
      <c r="AG24" s="2191"/>
      <c r="AH24" s="2191"/>
      <c r="AI24" s="2191"/>
      <c r="AJ24" s="2191"/>
      <c r="AK24" s="2191"/>
      <c r="AL24" s="2191"/>
      <c r="AM24" s="2184"/>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1"/>
      <c r="BO24" s="1071"/>
      <c r="BP24" s="1071"/>
      <c r="BQ24" s="1071"/>
      <c r="BR24" s="1071"/>
      <c r="BS24" s="1071"/>
      <c r="BT24" s="1071"/>
      <c r="BU24" s="1071"/>
      <c r="BV24" s="1071"/>
      <c r="BW24" s="1071"/>
      <c r="BX24" s="1071"/>
      <c r="BY24" s="1071"/>
      <c r="BZ24" s="1071"/>
      <c r="CA24" s="1071"/>
      <c r="CB24" s="1071"/>
      <c r="CC24" s="1071"/>
      <c r="CD24" s="1071"/>
      <c r="CE24" s="1071"/>
      <c r="CF24" s="1071"/>
      <c r="CG24" s="1071"/>
      <c r="CH24" s="1071"/>
      <c r="CI24" s="1071"/>
      <c r="CJ24" s="1071"/>
      <c r="CK24" s="1071"/>
      <c r="CL24" s="1071"/>
      <c r="CM24" s="1071"/>
      <c r="CN24" s="1071"/>
      <c r="CO24" s="1071"/>
      <c r="CP24" s="1071"/>
      <c r="CQ24" s="1071"/>
      <c r="CR24" s="1071"/>
      <c r="CS24" s="1071"/>
      <c r="CT24" s="1071"/>
    </row>
    <row r="25" spans="1:98" ht="12.75">
      <c r="B25" s="2230" t="s">
        <v>2213</v>
      </c>
      <c r="C25" s="2231"/>
      <c r="D25" s="2231"/>
      <c r="E25" s="2231"/>
      <c r="F25" s="2231"/>
      <c r="G25" s="2231"/>
      <c r="H25" s="2231"/>
      <c r="I25" s="2231"/>
      <c r="J25" s="2231"/>
      <c r="K25" s="2231"/>
      <c r="L25" s="2231"/>
      <c r="M25" s="2231"/>
      <c r="N25" s="2231"/>
      <c r="O25" s="2231"/>
      <c r="P25" s="2231"/>
      <c r="Q25" s="2231"/>
      <c r="R25" s="2231"/>
      <c r="S25" s="2232"/>
      <c r="T25" s="2192">
        <f>IF(OR(Application!X206="yes",Application!X207="yes"),1.3,1)</f>
        <v>1.3</v>
      </c>
      <c r="U25" s="2193"/>
      <c r="V25" s="2193"/>
      <c r="W25" s="2193"/>
      <c r="X25" s="2193"/>
      <c r="Y25" s="2192">
        <v>1</v>
      </c>
      <c r="Z25" s="2193"/>
      <c r="AA25" s="2193"/>
      <c r="AB25" s="2193"/>
      <c r="AC25" s="2193"/>
      <c r="AD25" s="2192">
        <v>1</v>
      </c>
      <c r="AE25" s="2193"/>
      <c r="AF25" s="2193"/>
      <c r="AG25" s="2193"/>
      <c r="AH25" s="2194"/>
      <c r="AI25" s="2192">
        <v>1</v>
      </c>
      <c r="AJ25" s="2193"/>
      <c r="AK25" s="2193"/>
      <c r="AL25" s="2193"/>
      <c r="AM25" s="2194"/>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1071"/>
      <c r="BK25" s="1071"/>
      <c r="BL25" s="1071"/>
      <c r="BM25" s="1071"/>
      <c r="BN25" s="1071"/>
      <c r="BO25" s="1071"/>
      <c r="BP25" s="1071"/>
      <c r="BQ25" s="1071"/>
      <c r="BR25" s="1071"/>
      <c r="BS25" s="1071"/>
      <c r="BT25" s="1071"/>
      <c r="BU25" s="1071"/>
      <c r="BV25" s="1071"/>
      <c r="BW25" s="1071"/>
      <c r="BX25" s="1071"/>
      <c r="BY25" s="1071"/>
      <c r="BZ25" s="1071"/>
      <c r="CA25" s="1071"/>
      <c r="CB25" s="1071"/>
      <c r="CC25" s="1071"/>
      <c r="CD25" s="1071"/>
      <c r="CE25" s="1071"/>
      <c r="CF25" s="1071"/>
      <c r="CG25" s="1071"/>
      <c r="CH25" s="1071"/>
      <c r="CI25" s="1071"/>
      <c r="CJ25" s="1071"/>
      <c r="CK25" s="1071"/>
      <c r="CL25" s="1071"/>
      <c r="CM25" s="1071"/>
      <c r="CN25" s="1071"/>
      <c r="CO25" s="1071"/>
      <c r="CP25" s="1071"/>
      <c r="CQ25" s="1071"/>
      <c r="CR25" s="1071"/>
      <c r="CS25" s="1071"/>
      <c r="CT25" s="1071"/>
    </row>
    <row r="26" spans="1:98" ht="12.75">
      <c r="B26" s="2174" t="s">
        <v>965</v>
      </c>
      <c r="C26" s="2175"/>
      <c r="D26" s="2175"/>
      <c r="E26" s="2175"/>
      <c r="F26" s="2175"/>
      <c r="G26" s="2175"/>
      <c r="H26" s="2175"/>
      <c r="I26" s="2175"/>
      <c r="J26" s="2175"/>
      <c r="K26" s="2175"/>
      <c r="L26" s="2175"/>
      <c r="M26" s="2175"/>
      <c r="N26" s="2175"/>
      <c r="O26" s="2175"/>
      <c r="P26" s="2175"/>
      <c r="Q26" s="2175"/>
      <c r="R26" s="2175"/>
      <c r="S26" s="2176"/>
      <c r="T26" s="2195">
        <f ca="1">T23*T25</f>
        <v>60569197.168447562</v>
      </c>
      <c r="U26" s="2196"/>
      <c r="V26" s="2196"/>
      <c r="W26" s="2196"/>
      <c r="X26" s="2196"/>
      <c r="Y26" s="2195">
        <f ca="1">Y23*Y25</f>
        <v>0</v>
      </c>
      <c r="Z26" s="2196"/>
      <c r="AA26" s="2196"/>
      <c r="AB26" s="2196"/>
      <c r="AC26" s="2196"/>
      <c r="AD26" s="2195">
        <f>AD23*AD25</f>
        <v>0</v>
      </c>
      <c r="AE26" s="2196"/>
      <c r="AF26" s="2196"/>
      <c r="AG26" s="2196"/>
      <c r="AH26" s="2196"/>
      <c r="AI26" s="2195">
        <f>AI23*AI25</f>
        <v>0</v>
      </c>
      <c r="AJ26" s="2196"/>
      <c r="AK26" s="2196"/>
      <c r="AL26" s="2196"/>
      <c r="AM26" s="2196"/>
      <c r="AO26" s="1071"/>
      <c r="AP26" s="1071"/>
      <c r="AQ26" s="1071"/>
      <c r="AR26" s="1071"/>
      <c r="AS26" s="1071"/>
      <c r="AT26" s="1071"/>
      <c r="AU26" s="1071"/>
      <c r="AV26" s="1071"/>
      <c r="AW26" s="1071"/>
      <c r="AX26" s="1071"/>
      <c r="AY26" s="1071"/>
      <c r="AZ26" s="1071"/>
      <c r="BA26" s="1071"/>
      <c r="BB26" s="1071"/>
      <c r="BC26" s="1071"/>
      <c r="BD26" s="1071"/>
      <c r="BE26" s="1071"/>
      <c r="BF26" s="1071"/>
      <c r="BG26" s="1071"/>
      <c r="BH26" s="1071"/>
      <c r="BI26" s="1071"/>
      <c r="BJ26" s="1071"/>
      <c r="BK26" s="1071"/>
      <c r="BL26" s="1071"/>
      <c r="BM26" s="1071"/>
      <c r="BN26" s="1071"/>
      <c r="BO26" s="1071"/>
      <c r="BP26" s="1071"/>
      <c r="BQ26" s="1071"/>
      <c r="BR26" s="1071"/>
      <c r="BS26" s="1071"/>
      <c r="BT26" s="1071"/>
      <c r="BU26" s="1071"/>
      <c r="BV26" s="1071"/>
      <c r="BW26" s="1071"/>
      <c r="BX26" s="1071"/>
      <c r="BY26" s="1071"/>
      <c r="BZ26" s="1071"/>
      <c r="CA26" s="1071"/>
      <c r="CB26" s="1071"/>
      <c r="CC26" s="1071"/>
      <c r="CD26" s="1071"/>
      <c r="CE26" s="1071"/>
      <c r="CF26" s="1071"/>
      <c r="CG26" s="1071"/>
      <c r="CH26" s="1071"/>
      <c r="CI26" s="1071"/>
      <c r="CJ26" s="1071"/>
      <c r="CK26" s="1071"/>
      <c r="CL26" s="1071"/>
      <c r="CM26" s="1071"/>
      <c r="CN26" s="1071"/>
      <c r="CO26" s="1071"/>
      <c r="CP26" s="1071"/>
      <c r="CQ26" s="1071"/>
      <c r="CR26" s="1071"/>
      <c r="CS26" s="1071"/>
      <c r="CT26" s="1071"/>
    </row>
    <row r="27" spans="1:98" ht="12.75">
      <c r="A27" s="8"/>
      <c r="B27" s="2230" t="s">
        <v>58</v>
      </c>
      <c r="C27" s="2231"/>
      <c r="D27" s="2231"/>
      <c r="E27" s="2231"/>
      <c r="F27" s="2231"/>
      <c r="G27" s="2231"/>
      <c r="H27" s="2231"/>
      <c r="I27" s="2231"/>
      <c r="J27" s="2231"/>
      <c r="K27" s="2231"/>
      <c r="L27" s="2231"/>
      <c r="M27" s="2231"/>
      <c r="N27" s="2231"/>
      <c r="O27" s="2231"/>
      <c r="P27" s="2231"/>
      <c r="Q27" s="2231"/>
      <c r="R27" s="2231"/>
      <c r="S27" s="2232"/>
      <c r="T27" s="2186">
        <f>Application!$AG$445</f>
        <v>1</v>
      </c>
      <c r="U27" s="2187"/>
      <c r="V27" s="2187"/>
      <c r="W27" s="2187"/>
      <c r="X27" s="2187"/>
      <c r="Y27" s="2186">
        <f>Application!$AG$445</f>
        <v>1</v>
      </c>
      <c r="Z27" s="2187"/>
      <c r="AA27" s="2187"/>
      <c r="AB27" s="2187"/>
      <c r="AC27" s="2187"/>
      <c r="AD27" s="2186">
        <f>Application!$AG$445</f>
        <v>1</v>
      </c>
      <c r="AE27" s="2187"/>
      <c r="AF27" s="2187"/>
      <c r="AG27" s="2187"/>
      <c r="AH27" s="2187"/>
      <c r="AI27" s="2186">
        <f>Application!$AG$445</f>
        <v>1</v>
      </c>
      <c r="AJ27" s="2187"/>
      <c r="AK27" s="2187"/>
      <c r="AL27" s="2187"/>
      <c r="AM27" s="2187"/>
      <c r="AO27" s="1071"/>
      <c r="AP27" s="1071"/>
      <c r="AQ27" s="1071"/>
      <c r="AR27" s="1071"/>
      <c r="AS27" s="1071"/>
      <c r="AT27" s="1071"/>
      <c r="AU27" s="1071"/>
      <c r="AV27" s="1071"/>
      <c r="AW27" s="1071"/>
      <c r="AX27" s="1071"/>
      <c r="AY27" s="1071"/>
      <c r="AZ27" s="1071"/>
      <c r="BA27" s="1071"/>
      <c r="BB27" s="1071"/>
      <c r="BC27" s="1071"/>
      <c r="BD27" s="1071"/>
      <c r="BE27" s="1071"/>
      <c r="BF27" s="1071"/>
      <c r="BG27" s="1071"/>
      <c r="BH27" s="1071"/>
      <c r="BI27" s="1071"/>
      <c r="BJ27" s="1071"/>
      <c r="BK27" s="1071"/>
      <c r="BL27" s="1071"/>
      <c r="BM27" s="1071"/>
      <c r="BN27" s="1071"/>
      <c r="BO27" s="1071"/>
      <c r="BP27" s="1071"/>
      <c r="BQ27" s="1071"/>
      <c r="BR27" s="1071"/>
      <c r="BS27" s="1071"/>
      <c r="BT27" s="1071"/>
      <c r="BU27" s="1071"/>
      <c r="BV27" s="1071"/>
      <c r="BW27" s="1071"/>
      <c r="BX27" s="1071"/>
      <c r="BY27" s="1071"/>
      <c r="BZ27" s="1071"/>
      <c r="CA27" s="1071"/>
      <c r="CB27" s="1071"/>
      <c r="CC27" s="1071"/>
      <c r="CD27" s="1071"/>
      <c r="CE27" s="1071"/>
      <c r="CF27" s="1071"/>
      <c r="CG27" s="1071"/>
      <c r="CH27" s="1071"/>
      <c r="CI27" s="1071"/>
      <c r="CJ27" s="1071"/>
      <c r="CK27" s="1071"/>
      <c r="CL27" s="1071"/>
      <c r="CM27" s="1071"/>
      <c r="CN27" s="1071"/>
      <c r="CO27" s="1071"/>
      <c r="CP27" s="1071"/>
      <c r="CQ27" s="1071"/>
      <c r="CR27" s="1071"/>
      <c r="CS27" s="1071"/>
      <c r="CT27" s="1071"/>
    </row>
    <row r="28" spans="1:98" ht="12.75" customHeight="1">
      <c r="A28" s="6"/>
      <c r="B28" s="2174" t="s">
        <v>966</v>
      </c>
      <c r="C28" s="2175"/>
      <c r="D28" s="2175"/>
      <c r="E28" s="2175"/>
      <c r="F28" s="2175"/>
      <c r="G28" s="2175"/>
      <c r="H28" s="2175"/>
      <c r="I28" s="2175"/>
      <c r="J28" s="2175"/>
      <c r="K28" s="2175"/>
      <c r="L28" s="2175"/>
      <c r="M28" s="2175"/>
      <c r="N28" s="2175"/>
      <c r="O28" s="2175"/>
      <c r="P28" s="2175"/>
      <c r="Q28" s="2175"/>
      <c r="R28" s="2175"/>
      <c r="S28" s="2176"/>
      <c r="T28" s="2188">
        <f ca="1">IF(ISERROR((T26*T27)),0,(T26*T27))</f>
        <v>60569197.168447562</v>
      </c>
      <c r="U28" s="2189"/>
      <c r="V28" s="2189"/>
      <c r="W28" s="2189"/>
      <c r="X28" s="2189"/>
      <c r="Y28" s="2188">
        <f ca="1">IF(ISERROR((Y26*Y27)),0,(Y26*Y27))</f>
        <v>0</v>
      </c>
      <c r="Z28" s="2189"/>
      <c r="AA28" s="2189"/>
      <c r="AB28" s="2189"/>
      <c r="AC28" s="2189"/>
      <c r="AD28" s="2188">
        <f>IF(ISERROR((AD26*AD27)),0,(AD26*AD27))</f>
        <v>0</v>
      </c>
      <c r="AE28" s="2189"/>
      <c r="AF28" s="2189"/>
      <c r="AG28" s="2189"/>
      <c r="AH28" s="2189"/>
      <c r="AI28" s="2188">
        <f>IF(ISERROR((AI26*AI27)),0,(AI26*AI27))</f>
        <v>0</v>
      </c>
      <c r="AJ28" s="2189"/>
      <c r="AK28" s="2189"/>
      <c r="AL28" s="2189"/>
      <c r="AM28" s="2189"/>
      <c r="AO28" s="1071"/>
      <c r="AP28" s="1071"/>
      <c r="AQ28" s="1071"/>
      <c r="AR28" s="1071"/>
      <c r="AS28" s="1071"/>
      <c r="AT28" s="1071"/>
      <c r="AU28" s="1071"/>
      <c r="AV28" s="1071"/>
      <c r="AW28" s="1071"/>
      <c r="AX28" s="1071"/>
      <c r="AY28" s="1071"/>
      <c r="AZ28" s="1071"/>
      <c r="BA28" s="1071"/>
      <c r="BB28" s="1071"/>
      <c r="BC28" s="1071"/>
      <c r="BD28" s="1071"/>
      <c r="BE28" s="1071"/>
      <c r="BF28" s="1071"/>
      <c r="BG28" s="1071"/>
      <c r="BH28" s="1071"/>
      <c r="BI28" s="1071"/>
      <c r="BJ28" s="1071"/>
      <c r="BK28" s="1071"/>
      <c r="BL28" s="1071"/>
      <c r="BM28" s="1071"/>
      <c r="BN28" s="1071"/>
      <c r="BO28" s="1071"/>
      <c r="BP28" s="1071"/>
      <c r="BQ28" s="1071"/>
      <c r="BR28" s="1071"/>
      <c r="BS28" s="1071"/>
      <c r="BT28" s="1071"/>
      <c r="BU28" s="1071"/>
      <c r="BV28" s="1071"/>
      <c r="BW28" s="1071"/>
      <c r="BX28" s="1071"/>
      <c r="BY28" s="1071"/>
      <c r="BZ28" s="1071"/>
      <c r="CA28" s="1071"/>
      <c r="CB28" s="1071"/>
      <c r="CC28" s="1071"/>
      <c r="CD28" s="1071"/>
      <c r="CE28" s="1071"/>
      <c r="CF28" s="1071"/>
      <c r="CG28" s="1071"/>
      <c r="CH28" s="1071"/>
      <c r="CI28" s="1071"/>
      <c r="CJ28" s="1071"/>
      <c r="CK28" s="1071"/>
      <c r="CL28" s="1071"/>
      <c r="CM28" s="1071"/>
      <c r="CN28" s="1071"/>
      <c r="CO28" s="1071"/>
      <c r="CP28" s="1071"/>
      <c r="CQ28" s="1071"/>
      <c r="CR28" s="1071"/>
      <c r="CS28" s="1071"/>
      <c r="CT28" s="1071"/>
    </row>
    <row r="29" spans="1:98" ht="12.75">
      <c r="B29" s="2174" t="s">
        <v>500</v>
      </c>
      <c r="C29" s="2175"/>
      <c r="D29" s="2175"/>
      <c r="E29" s="2175"/>
      <c r="F29" s="2175"/>
      <c r="G29" s="2175"/>
      <c r="H29" s="2175"/>
      <c r="I29" s="2175"/>
      <c r="J29" s="2175"/>
      <c r="K29" s="2175"/>
      <c r="L29" s="2175"/>
      <c r="M29" s="2175"/>
      <c r="N29" s="2175"/>
      <c r="O29" s="2175"/>
      <c r="P29" s="2175"/>
      <c r="Q29" s="2175"/>
      <c r="R29" s="2175"/>
      <c r="S29" s="2176"/>
      <c r="T29" s="2190">
        <f ca="1">T28+Y28+AD28+AI28</f>
        <v>60569197.168447562</v>
      </c>
      <c r="U29" s="2191"/>
      <c r="V29" s="2191"/>
      <c r="W29" s="2191"/>
      <c r="X29" s="2191"/>
      <c r="Y29" s="2191"/>
      <c r="Z29" s="2191"/>
      <c r="AA29" s="2191"/>
      <c r="AB29" s="2191"/>
      <c r="AC29" s="2191"/>
      <c r="AD29" s="2191"/>
      <c r="AE29" s="2191"/>
      <c r="AF29" s="2191"/>
      <c r="AG29" s="2191"/>
      <c r="AH29" s="2191"/>
      <c r="AI29" s="2191"/>
      <c r="AJ29" s="2191"/>
      <c r="AK29" s="2191"/>
      <c r="AL29" s="2191"/>
      <c r="AM29" s="2184"/>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1"/>
      <c r="BU29" s="1071"/>
      <c r="BV29" s="1071"/>
      <c r="BW29" s="1071"/>
      <c r="BX29" s="1071"/>
      <c r="BY29" s="1071"/>
      <c r="BZ29" s="1071"/>
      <c r="CA29" s="1071"/>
      <c r="CB29" s="1071"/>
      <c r="CC29" s="1071"/>
      <c r="CD29" s="1071"/>
      <c r="CE29" s="1071"/>
      <c r="CF29" s="1071"/>
      <c r="CG29" s="1071"/>
      <c r="CH29" s="1071"/>
      <c r="CI29" s="1071"/>
      <c r="CJ29" s="1071"/>
      <c r="CK29" s="1071"/>
      <c r="CL29" s="1071"/>
      <c r="CM29" s="1071"/>
      <c r="CN29" s="1071"/>
      <c r="CO29" s="1071"/>
      <c r="CP29" s="1071"/>
      <c r="CQ29" s="1071"/>
      <c r="CR29" s="1071"/>
      <c r="CS29" s="1071"/>
      <c r="CT29" s="1071"/>
    </row>
    <row r="30" spans="1:98" ht="12.75" customHeight="1">
      <c r="B30" s="1092"/>
      <c r="C30" s="2241" t="s">
        <v>2214</v>
      </c>
      <c r="D30" s="2241"/>
      <c r="E30" s="2241"/>
      <c r="F30" s="2241"/>
      <c r="G30" s="2241"/>
      <c r="H30" s="2241"/>
      <c r="I30" s="2241"/>
      <c r="J30" s="2241"/>
      <c r="K30" s="2241"/>
      <c r="L30" s="2241"/>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41"/>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row>
    <row r="31" spans="1:98" s="1" customFormat="1" ht="12.75" customHeight="1">
      <c r="A31"/>
      <c r="C31" s="530" t="s">
        <v>2215</v>
      </c>
      <c r="X31" s="296"/>
      <c r="Y31" s="297"/>
      <c r="Z31" s="297"/>
      <c r="AA31" s="297"/>
      <c r="AB31" s="297"/>
      <c r="AC31" s="297"/>
      <c r="AD31" s="297"/>
      <c r="AE31" s="297"/>
      <c r="AF31" s="297"/>
      <c r="AG31" s="297"/>
      <c r="AH31" s="297"/>
      <c r="AO31" s="1211"/>
      <c r="AP31" s="1211"/>
      <c r="AQ31" s="1211"/>
      <c r="AR31" s="1211"/>
      <c r="AS31" s="1211"/>
      <c r="AT31" s="1211"/>
      <c r="AU31" s="1211"/>
      <c r="AV31" s="1211"/>
      <c r="AW31" s="1211"/>
      <c r="AX31" s="1211"/>
      <c r="AY31" s="1211"/>
      <c r="AZ31" s="1211"/>
      <c r="BA31" s="1211"/>
      <c r="BB31" s="1211"/>
      <c r="BC31" s="1211"/>
      <c r="BD31" s="1211"/>
      <c r="BE31" s="1211"/>
      <c r="BF31" s="1211"/>
      <c r="BG31" s="1211"/>
      <c r="BH31" s="1211"/>
      <c r="BI31" s="1211"/>
      <c r="BJ31" s="1211"/>
      <c r="BK31" s="1211"/>
      <c r="BL31" s="1211"/>
      <c r="BM31" s="1211"/>
      <c r="BN31" s="1211"/>
      <c r="BO31" s="1211"/>
      <c r="BP31" s="1211"/>
      <c r="BQ31" s="1211"/>
      <c r="BR31" s="1211"/>
      <c r="BS31" s="1211"/>
      <c r="BT31" s="1211"/>
      <c r="BU31" s="1211"/>
      <c r="BV31" s="1211"/>
      <c r="BW31" s="1211"/>
      <c r="BX31" s="1211"/>
      <c r="BY31" s="1211"/>
      <c r="BZ31" s="1211"/>
      <c r="CA31" s="1211"/>
      <c r="CB31" s="1211"/>
      <c r="CC31" s="1211"/>
      <c r="CD31" s="1211"/>
      <c r="CE31" s="1211"/>
      <c r="CF31" s="1211"/>
      <c r="CG31" s="1211"/>
      <c r="CH31" s="1211"/>
      <c r="CI31" s="1211"/>
      <c r="CJ31" s="1211"/>
      <c r="CK31" s="1211"/>
      <c r="CL31" s="1211"/>
      <c r="CM31" s="1211"/>
      <c r="CN31" s="1211"/>
      <c r="CO31" s="1211"/>
      <c r="CP31" s="1211"/>
      <c r="CQ31" s="1211"/>
      <c r="CR31" s="1211"/>
      <c r="CS31" s="1211"/>
      <c r="CT31" s="1211"/>
    </row>
    <row r="32" spans="1:98" ht="12.75">
      <c r="B32" s="8"/>
      <c r="C32" s="2246"/>
      <c r="D32" s="2246"/>
      <c r="E32" s="2246"/>
      <c r="F32" s="2246"/>
      <c r="G32" s="2246"/>
      <c r="H32" s="2246"/>
      <c r="I32" s="2246"/>
      <c r="J32" s="2246"/>
      <c r="K32" s="2246"/>
      <c r="L32" s="2246"/>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1071"/>
      <c r="AP32" s="1071"/>
      <c r="AQ32" s="1071"/>
      <c r="AR32" s="1071"/>
      <c r="AS32" s="1071"/>
      <c r="AT32" s="1071"/>
      <c r="AU32" s="1071"/>
      <c r="AV32" s="1071"/>
      <c r="AW32" s="1071"/>
      <c r="AX32" s="1071"/>
      <c r="AY32" s="1071"/>
      <c r="AZ32" s="1071"/>
      <c r="BA32" s="1071"/>
      <c r="BB32" s="1071"/>
      <c r="BC32" s="1071"/>
      <c r="BD32" s="1071"/>
      <c r="BE32" s="1071"/>
      <c r="BF32" s="1071"/>
      <c r="BG32" s="1071"/>
      <c r="BH32" s="1071"/>
      <c r="BI32" s="1071"/>
      <c r="BJ32" s="1071"/>
      <c r="BK32" s="1071"/>
      <c r="BL32" s="1071"/>
      <c r="BM32" s="1071"/>
      <c r="BN32" s="1071"/>
      <c r="BO32" s="1071"/>
      <c r="BP32" s="1071"/>
      <c r="BQ32" s="1071"/>
      <c r="BR32" s="1071"/>
      <c r="BS32" s="1071"/>
      <c r="BT32" s="1071"/>
      <c r="BU32" s="1071"/>
      <c r="BV32" s="1071"/>
      <c r="BW32" s="1071"/>
      <c r="BX32" s="1071"/>
      <c r="BY32" s="1071"/>
      <c r="BZ32" s="1071"/>
      <c r="CA32" s="1071"/>
      <c r="CB32" s="1071"/>
      <c r="CC32" s="1071"/>
      <c r="CD32" s="1071"/>
      <c r="CE32" s="1071"/>
      <c r="CF32" s="1071"/>
      <c r="CG32" s="1071"/>
      <c r="CH32" s="1071"/>
      <c r="CI32" s="1071"/>
      <c r="CJ32" s="1071"/>
      <c r="CK32" s="1071"/>
      <c r="CL32" s="1071"/>
      <c r="CM32" s="1071"/>
      <c r="CN32" s="1071"/>
      <c r="CO32" s="1071"/>
      <c r="CP32" s="1071"/>
      <c r="CQ32" s="1071"/>
      <c r="CR32" s="1071"/>
      <c r="CS32" s="1071"/>
      <c r="CT32" s="1071"/>
    </row>
    <row r="33" spans="1:98" ht="12.75">
      <c r="A33" s="6" t="s">
        <v>949</v>
      </c>
      <c r="C33" s="6" t="s">
        <v>80</v>
      </c>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c r="BZ33" s="1071"/>
      <c r="CA33" s="1071"/>
      <c r="CB33" s="1071"/>
      <c r="CC33" s="1071"/>
      <c r="CD33" s="1071"/>
      <c r="CE33" s="1071"/>
      <c r="CF33" s="1071"/>
      <c r="CG33" s="1071"/>
      <c r="CH33" s="1071"/>
      <c r="CI33" s="1071"/>
      <c r="CJ33" s="1071"/>
      <c r="CK33" s="1071"/>
      <c r="CL33" s="1071"/>
      <c r="CM33" s="1071"/>
      <c r="CN33" s="1071"/>
      <c r="CO33" s="1071"/>
      <c r="CP33" s="1071"/>
      <c r="CQ33" s="1071"/>
      <c r="CR33" s="1071"/>
      <c r="CS33" s="1071"/>
      <c r="CT33" s="1071"/>
    </row>
    <row r="34" spans="1:98" ht="12.75">
      <c r="A34" s="6"/>
      <c r="C34" s="6"/>
      <c r="AO34" s="1071"/>
      <c r="AP34" s="1071"/>
      <c r="AQ34" s="1071"/>
      <c r="AR34" s="1071"/>
      <c r="AS34" s="1071"/>
      <c r="AT34" s="1071"/>
      <c r="AU34" s="1071"/>
      <c r="AV34" s="1071"/>
      <c r="AW34" s="1071"/>
      <c r="AX34" s="1071"/>
      <c r="AY34" s="1071"/>
      <c r="AZ34" s="1071"/>
      <c r="BA34" s="1071"/>
      <c r="BB34" s="1071"/>
      <c r="BC34" s="1071"/>
      <c r="BD34" s="1071"/>
      <c r="BE34" s="1071"/>
      <c r="BF34" s="1071"/>
      <c r="BG34" s="1071"/>
      <c r="BH34" s="1071"/>
      <c r="BI34" s="1071"/>
      <c r="BJ34" s="1071"/>
      <c r="BK34" s="1071"/>
      <c r="BL34" s="1071"/>
      <c r="BM34" s="1071"/>
      <c r="BN34" s="1071"/>
      <c r="BO34" s="1071"/>
      <c r="BP34" s="1071"/>
      <c r="BQ34" s="1071"/>
      <c r="BR34" s="1071"/>
      <c r="BS34" s="1071"/>
      <c r="BT34" s="1071"/>
      <c r="BU34" s="1071"/>
      <c r="BV34" s="1071"/>
      <c r="BW34" s="1071"/>
      <c r="BX34" s="1071"/>
      <c r="BY34" s="1071"/>
      <c r="BZ34" s="1071"/>
      <c r="CA34" s="1071"/>
      <c r="CB34" s="1071"/>
      <c r="CC34" s="1071"/>
      <c r="CD34" s="1071"/>
      <c r="CE34" s="1071"/>
      <c r="CF34" s="1071"/>
      <c r="CG34" s="1071"/>
      <c r="CH34" s="1071"/>
      <c r="CI34" s="1071"/>
      <c r="CJ34" s="1071"/>
      <c r="CK34" s="1071"/>
      <c r="CL34" s="1071"/>
      <c r="CM34" s="1071"/>
      <c r="CN34" s="1071"/>
      <c r="CO34" s="1071"/>
      <c r="CP34" s="1071"/>
      <c r="CQ34" s="1071"/>
      <c r="CR34" s="1071"/>
      <c r="CS34" s="1071"/>
      <c r="CT34" s="1071"/>
    </row>
    <row r="35" spans="1:98" ht="12.75">
      <c r="B35" s="10"/>
      <c r="C35" s="11"/>
      <c r="D35" s="11"/>
      <c r="E35" s="11"/>
      <c r="F35" s="11"/>
      <c r="G35" s="11"/>
      <c r="H35" s="11"/>
      <c r="I35" s="11"/>
      <c r="J35" s="11"/>
      <c r="K35" s="11"/>
      <c r="L35" s="11"/>
      <c r="M35" s="11"/>
      <c r="N35" s="11"/>
      <c r="O35" s="11"/>
      <c r="P35" s="11"/>
      <c r="Q35" s="11"/>
      <c r="R35" s="11"/>
      <c r="S35" s="11"/>
      <c r="T35" s="11"/>
      <c r="U35" s="11"/>
      <c r="V35" s="11"/>
      <c r="W35" s="11"/>
      <c r="X35" s="344"/>
      <c r="Y35" s="2171" t="s">
        <v>1805</v>
      </c>
      <c r="Z35" s="2171"/>
      <c r="AA35" s="2171"/>
      <c r="AB35" s="2171"/>
      <c r="AC35" s="2171"/>
      <c r="AD35" s="2228" t="s">
        <v>529</v>
      </c>
      <c r="AE35" s="2228"/>
      <c r="AF35" s="2228"/>
      <c r="AG35" s="2228"/>
      <c r="AH35" s="2228"/>
      <c r="AO35" s="1071"/>
      <c r="AP35" s="1071"/>
      <c r="AQ35" s="1071"/>
      <c r="AR35" s="1071"/>
      <c r="AS35" s="1071"/>
      <c r="AT35" s="1071"/>
      <c r="AU35" s="1071"/>
      <c r="AV35" s="1071"/>
      <c r="AW35" s="1071"/>
      <c r="AX35" s="1071"/>
      <c r="AY35" s="1071"/>
      <c r="AZ35" s="1071"/>
      <c r="BA35" s="1071"/>
      <c r="BB35" s="1071"/>
      <c r="BC35" s="1071"/>
      <c r="BD35" s="1071"/>
      <c r="BE35" s="1071"/>
      <c r="BF35" s="1071"/>
      <c r="BG35" s="1071"/>
      <c r="BH35" s="1071"/>
      <c r="BI35" s="1071"/>
      <c r="BJ35" s="1071"/>
      <c r="BK35" s="1071"/>
      <c r="BL35" s="1071"/>
      <c r="BM35" s="1071"/>
      <c r="BN35" s="1071"/>
      <c r="BO35" s="1071"/>
      <c r="BP35" s="1071"/>
      <c r="BQ35" s="1071"/>
      <c r="BR35" s="1071"/>
      <c r="BS35" s="1071"/>
      <c r="BT35" s="1071"/>
      <c r="BU35" s="1071"/>
      <c r="BV35" s="1071"/>
      <c r="BW35" s="1071"/>
      <c r="BX35" s="1071"/>
      <c r="BY35" s="1071"/>
      <c r="BZ35" s="1071"/>
      <c r="CA35" s="1071"/>
      <c r="CB35" s="1071"/>
      <c r="CC35" s="1071"/>
      <c r="CD35" s="1071"/>
      <c r="CE35" s="1071"/>
      <c r="CF35" s="1071"/>
      <c r="CG35" s="1071"/>
      <c r="CH35" s="1071"/>
      <c r="CI35" s="1071"/>
      <c r="CJ35" s="1071"/>
      <c r="CK35" s="1071"/>
      <c r="CL35" s="1071"/>
      <c r="CM35" s="1071"/>
      <c r="CN35" s="1071"/>
      <c r="CO35" s="1071"/>
      <c r="CP35" s="1071"/>
      <c r="CQ35" s="1071"/>
      <c r="CR35" s="1071"/>
      <c r="CS35" s="1071"/>
      <c r="CT35" s="1071"/>
    </row>
    <row r="36" spans="1:98" ht="12.75" customHeight="1">
      <c r="B36" s="345"/>
      <c r="C36" s="1"/>
      <c r="D36" s="1"/>
      <c r="E36" s="1"/>
      <c r="F36" s="1"/>
      <c r="G36" s="1"/>
      <c r="H36" s="1"/>
      <c r="I36" s="1"/>
      <c r="J36" s="1"/>
      <c r="K36" s="1"/>
      <c r="L36" s="1"/>
      <c r="M36" s="1"/>
      <c r="N36" s="1"/>
      <c r="O36" s="1"/>
      <c r="P36" s="1"/>
      <c r="Q36" s="1"/>
      <c r="R36" s="1"/>
      <c r="S36" s="1"/>
      <c r="T36" s="1"/>
      <c r="U36" s="1"/>
      <c r="V36" s="1"/>
      <c r="W36" s="1"/>
      <c r="X36" s="346"/>
      <c r="Y36" s="2171"/>
      <c r="Z36" s="2171"/>
      <c r="AA36" s="2171"/>
      <c r="AB36" s="2171"/>
      <c r="AC36" s="2171"/>
      <c r="AD36" s="2228"/>
      <c r="AE36" s="2228"/>
      <c r="AF36" s="2228"/>
      <c r="AG36" s="2228"/>
      <c r="AH36" s="2228"/>
      <c r="AO36" s="1071"/>
      <c r="AP36" s="1071"/>
      <c r="AQ36" s="1071"/>
      <c r="AR36" s="1071"/>
      <c r="AS36" s="1071"/>
      <c r="AT36" s="1071"/>
      <c r="AU36" s="1071"/>
      <c r="AV36" s="1071"/>
      <c r="AW36" s="1071"/>
      <c r="AX36" s="1071"/>
      <c r="AY36" s="1071"/>
      <c r="AZ36" s="1071"/>
      <c r="BA36" s="1071"/>
      <c r="BB36" s="1071"/>
      <c r="BC36" s="1071"/>
      <c r="BD36" s="1071"/>
      <c r="BE36" s="1071"/>
      <c r="BF36" s="1071"/>
      <c r="BG36" s="1071"/>
      <c r="BH36" s="1071"/>
      <c r="BI36" s="1071"/>
      <c r="BJ36" s="1071"/>
      <c r="BK36" s="1071"/>
      <c r="BL36" s="1071"/>
      <c r="BM36" s="1071"/>
      <c r="BN36" s="1071"/>
      <c r="BO36" s="1071"/>
      <c r="BP36" s="1071"/>
      <c r="BQ36" s="1071"/>
      <c r="BR36" s="1071"/>
      <c r="BS36" s="1071"/>
      <c r="BT36" s="1071"/>
      <c r="BU36" s="1071"/>
      <c r="BV36" s="1071"/>
      <c r="BW36" s="1071"/>
      <c r="BX36" s="1071"/>
      <c r="BY36" s="1071"/>
      <c r="BZ36" s="1071"/>
      <c r="CA36" s="1071"/>
      <c r="CB36" s="1071"/>
      <c r="CC36" s="1071"/>
      <c r="CD36" s="1071"/>
      <c r="CE36" s="1071"/>
      <c r="CF36" s="1071"/>
      <c r="CG36" s="1071"/>
      <c r="CH36" s="1071"/>
      <c r="CI36" s="1071"/>
      <c r="CJ36" s="1071"/>
      <c r="CK36" s="1071"/>
      <c r="CL36" s="1071"/>
      <c r="CM36" s="1071"/>
      <c r="CN36" s="1071"/>
      <c r="CO36" s="1071"/>
      <c r="CP36" s="1071"/>
      <c r="CQ36" s="1071"/>
      <c r="CR36" s="1071"/>
      <c r="CS36" s="1071"/>
      <c r="CT36" s="1071"/>
    </row>
    <row r="37" spans="1:98" ht="12.75">
      <c r="B37" s="294"/>
      <c r="C37" s="295"/>
      <c r="D37" s="295"/>
      <c r="E37" s="295"/>
      <c r="F37" s="295"/>
      <c r="G37" s="295"/>
      <c r="H37" s="295"/>
      <c r="I37" s="295"/>
      <c r="J37" s="295"/>
      <c r="K37" s="295"/>
      <c r="L37" s="295"/>
      <c r="M37" s="295"/>
      <c r="N37" s="295"/>
      <c r="O37" s="295"/>
      <c r="P37" s="295"/>
      <c r="Q37" s="295"/>
      <c r="R37" s="295"/>
      <c r="S37" s="295"/>
      <c r="T37" s="295"/>
      <c r="U37" s="295"/>
      <c r="V37" s="295"/>
      <c r="W37" s="295"/>
      <c r="X37" s="347"/>
      <c r="Y37" s="2171"/>
      <c r="Z37" s="2171"/>
      <c r="AA37" s="2171"/>
      <c r="AB37" s="2171"/>
      <c r="AC37" s="2171"/>
      <c r="AD37" s="2228"/>
      <c r="AE37" s="2228"/>
      <c r="AF37" s="2228"/>
      <c r="AG37" s="2228"/>
      <c r="AH37" s="2228"/>
      <c r="AO37" s="1071"/>
      <c r="AP37" s="1071"/>
      <c r="AQ37" s="1071"/>
      <c r="AR37" s="1071"/>
      <c r="AS37" s="1071"/>
      <c r="AT37" s="1071"/>
      <c r="AU37" s="1071"/>
      <c r="AV37" s="1071"/>
      <c r="AW37" s="1071"/>
      <c r="AX37" s="1071"/>
      <c r="AY37" s="1071"/>
      <c r="AZ37" s="1071"/>
      <c r="BA37" s="1071"/>
      <c r="BB37" s="1071"/>
      <c r="BC37" s="1071"/>
      <c r="BD37" s="1071"/>
      <c r="BE37" s="1071"/>
      <c r="BF37" s="1071"/>
      <c r="BG37" s="1071"/>
      <c r="BH37" s="1071"/>
      <c r="BI37" s="1071"/>
      <c r="BJ37" s="1071"/>
      <c r="BK37" s="1071"/>
      <c r="BL37" s="1071"/>
      <c r="BM37" s="1071"/>
      <c r="BN37" s="1071"/>
      <c r="BO37" s="1071"/>
      <c r="BP37" s="1071"/>
      <c r="BQ37" s="1071"/>
      <c r="BR37" s="1071"/>
      <c r="BS37" s="1071"/>
      <c r="BT37" s="1071"/>
      <c r="BU37" s="1071"/>
      <c r="BV37" s="1071"/>
      <c r="BW37" s="1071"/>
      <c r="BX37" s="1071"/>
      <c r="BY37" s="1071"/>
      <c r="BZ37" s="1071"/>
      <c r="CA37" s="1071"/>
      <c r="CB37" s="1071"/>
      <c r="CC37" s="1071"/>
      <c r="CD37" s="1071"/>
      <c r="CE37" s="1071"/>
      <c r="CF37" s="1071"/>
      <c r="CG37" s="1071"/>
      <c r="CH37" s="1071"/>
      <c r="CI37" s="1071"/>
      <c r="CJ37" s="1071"/>
      <c r="CK37" s="1071"/>
      <c r="CL37" s="1071"/>
      <c r="CM37" s="1071"/>
      <c r="CN37" s="1071"/>
      <c r="CO37" s="1071"/>
      <c r="CP37" s="1071"/>
      <c r="CQ37" s="1071"/>
      <c r="CR37" s="1071"/>
      <c r="CS37" s="1071"/>
      <c r="CT37" s="1071"/>
    </row>
    <row r="38" spans="1:98" ht="12.75" customHeight="1">
      <c r="A38" s="6"/>
      <c r="B38" s="2174" t="s">
        <v>966</v>
      </c>
      <c r="C38" s="2175"/>
      <c r="D38" s="2175"/>
      <c r="E38" s="2175"/>
      <c r="F38" s="2175"/>
      <c r="G38" s="2175"/>
      <c r="H38" s="2175"/>
      <c r="I38" s="2175"/>
      <c r="J38" s="2175"/>
      <c r="K38" s="2175"/>
      <c r="L38" s="2175"/>
      <c r="M38" s="2175"/>
      <c r="N38" s="2175"/>
      <c r="O38" s="2175"/>
      <c r="P38" s="2175"/>
      <c r="Q38" s="2175"/>
      <c r="R38" s="2175"/>
      <c r="S38" s="2175"/>
      <c r="T38" s="2175"/>
      <c r="U38" s="2175"/>
      <c r="V38" s="2175"/>
      <c r="W38" s="2175"/>
      <c r="X38" s="2176"/>
      <c r="Y38" s="2185">
        <f ca="1">IF(T24&gt;=(T23+Y23+AD23+AI23),T28+Y28,0)</f>
        <v>60569197.168447562</v>
      </c>
      <c r="Z38" s="2185"/>
      <c r="AA38" s="2185"/>
      <c r="AB38" s="2185"/>
      <c r="AC38" s="2185"/>
      <c r="AD38" s="2185">
        <f ca="1">IF(T24&gt;=(T23+Y23+AD23+AI23),AD28+AI28,0)</f>
        <v>0</v>
      </c>
      <c r="AE38" s="2185"/>
      <c r="AF38" s="2185"/>
      <c r="AG38" s="2185"/>
      <c r="AH38" s="2185"/>
      <c r="AO38" s="1071"/>
      <c r="AP38" s="1071"/>
      <c r="AQ38" s="1071"/>
      <c r="AR38" s="1071"/>
      <c r="AS38" s="1071"/>
      <c r="AT38" s="1071"/>
      <c r="AU38" s="1071"/>
      <c r="AV38" s="1071"/>
      <c r="AW38" s="1071"/>
      <c r="AX38" s="1071"/>
      <c r="AY38" s="1071"/>
      <c r="AZ38" s="1071"/>
      <c r="BA38" s="1071"/>
      <c r="BB38" s="1071"/>
      <c r="BC38" s="1071"/>
      <c r="BD38" s="1071"/>
      <c r="BE38" s="1071"/>
      <c r="BF38" s="1071"/>
      <c r="BG38" s="1071"/>
      <c r="BH38" s="1071"/>
      <c r="BI38" s="1071"/>
      <c r="BJ38" s="1071"/>
      <c r="BK38" s="1071"/>
      <c r="BL38" s="1071"/>
      <c r="BM38" s="1071"/>
      <c r="BN38" s="1071"/>
      <c r="BO38" s="1071"/>
      <c r="BP38" s="1071"/>
      <c r="BQ38" s="1071"/>
      <c r="BR38" s="1071"/>
      <c r="BS38" s="1071"/>
      <c r="BT38" s="1071"/>
      <c r="BU38" s="1071"/>
      <c r="BV38" s="1071"/>
      <c r="BW38" s="1071"/>
      <c r="BX38" s="1071"/>
      <c r="BY38" s="1071"/>
      <c r="BZ38" s="1071"/>
      <c r="CA38" s="1071"/>
      <c r="CB38" s="1071"/>
      <c r="CC38" s="1071"/>
      <c r="CD38" s="1071"/>
      <c r="CE38" s="1071"/>
      <c r="CF38" s="1071"/>
      <c r="CG38" s="1071"/>
      <c r="CH38" s="1071"/>
      <c r="CI38" s="1071"/>
      <c r="CJ38" s="1071"/>
      <c r="CK38" s="1071"/>
      <c r="CL38" s="1071"/>
      <c r="CM38" s="1071"/>
      <c r="CN38" s="1071"/>
      <c r="CO38" s="1071"/>
      <c r="CP38" s="1071"/>
      <c r="CQ38" s="1071"/>
      <c r="CR38" s="1071"/>
      <c r="CS38" s="1071"/>
      <c r="CT38" s="1071"/>
    </row>
    <row r="39" spans="1:98" ht="12.75">
      <c r="B39" s="2174" t="s">
        <v>1994</v>
      </c>
      <c r="C39" s="2175"/>
      <c r="D39" s="2175"/>
      <c r="E39" s="2175"/>
      <c r="F39" s="2175"/>
      <c r="G39" s="2175"/>
      <c r="H39" s="2175"/>
      <c r="I39" s="2175"/>
      <c r="J39" s="2175"/>
      <c r="K39" s="2175"/>
      <c r="L39" s="2175"/>
      <c r="M39" s="2175"/>
      <c r="N39" s="2175"/>
      <c r="O39" s="2175"/>
      <c r="P39" s="2175"/>
      <c r="Q39" s="2175"/>
      <c r="R39" s="2175"/>
      <c r="S39" s="2175"/>
      <c r="T39" s="2175"/>
      <c r="U39" s="2175"/>
      <c r="V39" s="2175"/>
      <c r="W39" s="2175"/>
      <c r="X39" s="2176"/>
      <c r="Y39" s="2229">
        <v>3.2399999999999998E-2</v>
      </c>
      <c r="Z39" s="2229"/>
      <c r="AA39" s="2229"/>
      <c r="AB39" s="2229"/>
      <c r="AC39" s="2229"/>
      <c r="AD39" s="2229">
        <v>3.2399999999999998E-2</v>
      </c>
      <c r="AE39" s="2229"/>
      <c r="AF39" s="2229"/>
      <c r="AG39" s="2229"/>
      <c r="AH39" s="2229"/>
      <c r="AO39" s="1071"/>
      <c r="AP39" s="1071"/>
      <c r="AQ39" s="1071"/>
      <c r="AR39" s="1071"/>
      <c r="AS39" s="1071"/>
      <c r="AT39" s="1071"/>
      <c r="AU39" s="1071"/>
      <c r="AV39" s="1071"/>
      <c r="AW39" s="1071"/>
      <c r="AX39" s="1071"/>
      <c r="AY39" s="1071"/>
      <c r="AZ39" s="1071"/>
      <c r="BA39" s="1071"/>
      <c r="BB39" s="1071"/>
      <c r="BC39" s="1071"/>
      <c r="BD39" s="1071"/>
      <c r="BE39" s="1071"/>
      <c r="BF39" s="1071"/>
      <c r="BG39" s="1071"/>
      <c r="BH39" s="1071"/>
      <c r="BI39" s="1071"/>
      <c r="BJ39" s="1071"/>
      <c r="BK39" s="1071"/>
      <c r="BL39" s="1071"/>
      <c r="BM39" s="1071"/>
      <c r="BN39" s="1071"/>
      <c r="BO39" s="1071"/>
      <c r="BP39" s="1071"/>
      <c r="BQ39" s="1071"/>
      <c r="BR39" s="1071"/>
      <c r="BS39" s="1071"/>
      <c r="BT39" s="1071"/>
      <c r="BU39" s="1071"/>
      <c r="BV39" s="1071"/>
      <c r="BW39" s="1071"/>
      <c r="BX39" s="1071"/>
      <c r="BY39" s="1071"/>
      <c r="BZ39" s="1071"/>
      <c r="CA39" s="1071"/>
      <c r="CB39" s="1071"/>
      <c r="CC39" s="1071"/>
      <c r="CD39" s="1071"/>
      <c r="CE39" s="1071"/>
      <c r="CF39" s="1071"/>
      <c r="CG39" s="1071"/>
      <c r="CH39" s="1071"/>
      <c r="CI39" s="1071"/>
      <c r="CJ39" s="1071"/>
      <c r="CK39" s="1071"/>
      <c r="CL39" s="1071"/>
      <c r="CM39" s="1071"/>
      <c r="CN39" s="1071"/>
      <c r="CO39" s="1071"/>
      <c r="CP39" s="1071"/>
      <c r="CQ39" s="1071"/>
      <c r="CR39" s="1071"/>
      <c r="CS39" s="1071"/>
      <c r="CT39" s="1071"/>
    </row>
    <row r="40" spans="1:98" ht="12.75" customHeight="1">
      <c r="A40" s="6"/>
      <c r="B40" s="2174" t="s">
        <v>470</v>
      </c>
      <c r="C40" s="2175"/>
      <c r="D40" s="2175"/>
      <c r="E40" s="2175"/>
      <c r="F40" s="2175"/>
      <c r="G40" s="2175"/>
      <c r="H40" s="2175"/>
      <c r="I40" s="2175"/>
      <c r="J40" s="2175"/>
      <c r="K40" s="2175"/>
      <c r="L40" s="2175"/>
      <c r="M40" s="2175"/>
      <c r="N40" s="2175"/>
      <c r="O40" s="2175"/>
      <c r="P40" s="2175"/>
      <c r="Q40" s="2175"/>
      <c r="R40" s="2175"/>
      <c r="S40" s="2175"/>
      <c r="T40" s="2175"/>
      <c r="U40" s="2175"/>
      <c r="V40" s="2175"/>
      <c r="W40" s="2175"/>
      <c r="X40" s="2176"/>
      <c r="Y40" s="2185">
        <f ca="1">ROUND(Y38*Y39,0)</f>
        <v>1962442</v>
      </c>
      <c r="Z40" s="2185"/>
      <c r="AA40" s="2185"/>
      <c r="AB40" s="2185"/>
      <c r="AC40" s="2185"/>
      <c r="AD40" s="2184">
        <f ca="1">ROUND(AD38*AD39,0)</f>
        <v>0</v>
      </c>
      <c r="AE40" s="2185"/>
      <c r="AF40" s="2185"/>
      <c r="AG40" s="2185"/>
      <c r="AH40" s="2185"/>
      <c r="AO40" s="1071"/>
      <c r="AP40" s="1071"/>
      <c r="AQ40" s="1071"/>
      <c r="AR40" s="1071"/>
      <c r="AS40" s="1071"/>
      <c r="AT40" s="1071"/>
      <c r="AU40" s="1071"/>
      <c r="AV40" s="1071"/>
      <c r="AW40" s="1071"/>
      <c r="AX40" s="1071"/>
      <c r="AY40" s="1071"/>
      <c r="AZ40" s="1071"/>
      <c r="BA40" s="1071"/>
      <c r="BB40" s="1071"/>
      <c r="BC40" s="1071"/>
      <c r="BD40" s="1071"/>
      <c r="BE40" s="1071"/>
      <c r="BF40" s="1071"/>
      <c r="BG40" s="1071"/>
      <c r="BH40" s="1071"/>
      <c r="BI40" s="1071"/>
      <c r="BJ40" s="1071"/>
      <c r="BK40" s="1071"/>
      <c r="BL40" s="1071"/>
      <c r="BM40" s="1071"/>
      <c r="BN40" s="1071"/>
      <c r="BO40" s="1071"/>
      <c r="BP40" s="1071"/>
      <c r="BQ40" s="1071"/>
      <c r="BR40" s="1071"/>
      <c r="BS40" s="1071"/>
      <c r="BT40" s="1071"/>
      <c r="BU40" s="1071"/>
      <c r="BV40" s="1071"/>
      <c r="BW40" s="1071"/>
      <c r="BX40" s="1071"/>
      <c r="BY40" s="1071"/>
      <c r="BZ40" s="1071"/>
      <c r="CA40" s="1071"/>
      <c r="CB40" s="1071"/>
      <c r="CC40" s="1071"/>
      <c r="CD40" s="1071"/>
      <c r="CE40" s="1071"/>
      <c r="CF40" s="1071"/>
      <c r="CG40" s="1071"/>
      <c r="CH40" s="1071"/>
      <c r="CI40" s="1071"/>
      <c r="CJ40" s="1071"/>
      <c r="CK40" s="1071"/>
      <c r="CL40" s="1071"/>
      <c r="CM40" s="1071"/>
      <c r="CN40" s="1071"/>
      <c r="CO40" s="1071"/>
      <c r="CP40" s="1071"/>
      <c r="CQ40" s="1071"/>
      <c r="CR40" s="1071"/>
      <c r="CS40" s="1071"/>
      <c r="CT40" s="1071"/>
    </row>
    <row r="41" spans="1:98" ht="12.75">
      <c r="B41" s="2174" t="s">
        <v>471</v>
      </c>
      <c r="C41" s="2175"/>
      <c r="D41" s="2175"/>
      <c r="E41" s="2175"/>
      <c r="F41" s="2175"/>
      <c r="G41" s="2175"/>
      <c r="H41" s="2175"/>
      <c r="I41" s="2175"/>
      <c r="J41" s="2175"/>
      <c r="K41" s="2175"/>
      <c r="L41" s="2175"/>
      <c r="M41" s="2175"/>
      <c r="N41" s="2175"/>
      <c r="O41" s="2175"/>
      <c r="P41" s="2175"/>
      <c r="Q41" s="2175"/>
      <c r="R41" s="2175"/>
      <c r="S41" s="2175"/>
      <c r="T41" s="2175"/>
      <c r="U41" s="2175"/>
      <c r="V41" s="2175"/>
      <c r="W41" s="2175"/>
      <c r="X41" s="2176"/>
      <c r="Y41" s="2243">
        <f ca="1">Y40+AD40</f>
        <v>1962442</v>
      </c>
      <c r="Z41" s="2244"/>
      <c r="AA41" s="2244"/>
      <c r="AB41" s="2244"/>
      <c r="AC41" s="2244"/>
      <c r="AD41" s="2244"/>
      <c r="AE41" s="2244"/>
      <c r="AF41" s="2244"/>
      <c r="AG41" s="2244"/>
      <c r="AH41" s="2245"/>
      <c r="AO41" s="1071"/>
      <c r="AP41" s="1071"/>
      <c r="AQ41" s="1071"/>
      <c r="AR41" s="1071"/>
      <c r="AS41" s="1071"/>
      <c r="AT41" s="1071"/>
      <c r="AU41" s="1071"/>
      <c r="AV41" s="1071"/>
      <c r="AW41" s="1071"/>
      <c r="AX41" s="1071"/>
      <c r="AY41" s="1071"/>
      <c r="AZ41" s="1071"/>
      <c r="BA41" s="1071"/>
      <c r="BB41" s="1071"/>
      <c r="BC41" s="1071"/>
      <c r="BD41" s="1071"/>
      <c r="BE41" s="1071"/>
      <c r="BF41" s="1071"/>
      <c r="BG41" s="1071"/>
      <c r="BH41" s="1071"/>
      <c r="BI41" s="1071"/>
      <c r="BJ41" s="1071"/>
      <c r="BK41" s="1071"/>
      <c r="BL41" s="1071"/>
      <c r="BM41" s="1071"/>
      <c r="BN41" s="1071"/>
      <c r="BO41" s="1071"/>
      <c r="BP41" s="1071"/>
      <c r="BQ41" s="1071"/>
      <c r="BR41" s="1071"/>
      <c r="BS41" s="1071"/>
      <c r="BT41" s="1071"/>
      <c r="BU41" s="1071"/>
      <c r="BV41" s="1071"/>
      <c r="BW41" s="1071"/>
      <c r="BX41" s="1071"/>
      <c r="BY41" s="1071"/>
      <c r="BZ41" s="1071"/>
      <c r="CA41" s="1071"/>
      <c r="CB41" s="1071"/>
      <c r="CC41" s="1071"/>
      <c r="CD41" s="1071"/>
      <c r="CE41" s="1071"/>
      <c r="CF41" s="1071"/>
      <c r="CG41" s="1071"/>
      <c r="CH41" s="1071"/>
      <c r="CI41" s="1071"/>
      <c r="CJ41" s="1071"/>
      <c r="CK41" s="1071"/>
      <c r="CL41" s="1071"/>
      <c r="CM41" s="1071"/>
      <c r="CN41" s="1071"/>
      <c r="CO41" s="1071"/>
      <c r="CP41" s="1071"/>
      <c r="CQ41" s="1071"/>
      <c r="CR41" s="1071"/>
      <c r="CS41" s="1071"/>
      <c r="CT41" s="1071"/>
    </row>
    <row r="42" spans="1:98" ht="12.75" customHeight="1">
      <c r="A42" s="6"/>
      <c r="B42" s="2242" t="s">
        <v>1995</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O42" s="1071"/>
      <c r="AP42" s="1071"/>
      <c r="AQ42" s="1071"/>
      <c r="AR42" s="1071"/>
      <c r="AS42" s="1071"/>
      <c r="AT42" s="1071"/>
      <c r="AU42" s="1071"/>
      <c r="AV42" s="1071"/>
      <c r="AW42" s="1071"/>
      <c r="AX42" s="1071"/>
      <c r="AY42" s="1071"/>
      <c r="AZ42" s="1071"/>
      <c r="BA42" s="1071"/>
      <c r="BB42" s="1071"/>
      <c r="BC42" s="1071"/>
      <c r="BD42" s="1071"/>
      <c r="BE42" s="1071"/>
      <c r="BF42" s="1071"/>
      <c r="BG42" s="1071"/>
      <c r="BH42" s="1071"/>
      <c r="BI42" s="1071"/>
      <c r="BJ42" s="1071"/>
      <c r="BK42" s="1071"/>
      <c r="BL42" s="1071"/>
      <c r="BM42" s="1071"/>
      <c r="BN42" s="1071"/>
      <c r="BO42" s="1071"/>
      <c r="BP42" s="1071"/>
      <c r="BQ42" s="1071"/>
      <c r="BR42" s="1071"/>
      <c r="BS42" s="1071"/>
      <c r="BT42" s="1071"/>
      <c r="BU42" s="1071"/>
      <c r="BV42" s="1071"/>
      <c r="BW42" s="1071"/>
      <c r="BX42" s="1071"/>
      <c r="BY42" s="1071"/>
      <c r="BZ42" s="1071"/>
      <c r="CA42" s="1071"/>
      <c r="CB42" s="1071"/>
      <c r="CC42" s="1071"/>
      <c r="CD42" s="1071"/>
      <c r="CE42" s="1071"/>
      <c r="CF42" s="1071"/>
      <c r="CG42" s="1071"/>
      <c r="CH42" s="1071"/>
      <c r="CI42" s="1071"/>
      <c r="CJ42" s="1071"/>
      <c r="CK42" s="1071"/>
      <c r="CL42" s="1071"/>
      <c r="CM42" s="1071"/>
      <c r="CN42" s="1071"/>
      <c r="CO42" s="1071"/>
      <c r="CP42" s="1071"/>
      <c r="CQ42" s="1071"/>
      <c r="CR42" s="1071"/>
      <c r="CS42" s="1071"/>
      <c r="CT42" s="1071"/>
    </row>
    <row r="43" spans="1:98" ht="12.75">
      <c r="B43" s="532"/>
      <c r="C43" s="532"/>
      <c r="D43" s="532"/>
      <c r="E43" s="532"/>
      <c r="F43" s="532"/>
      <c r="G43" s="532"/>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O43" s="1071"/>
      <c r="AP43" s="1071"/>
      <c r="AQ43" s="1071"/>
      <c r="AR43" s="1071"/>
      <c r="AS43" s="1071"/>
      <c r="AT43" s="1071"/>
      <c r="AU43" s="1071"/>
      <c r="AV43" s="1071"/>
      <c r="AW43" s="1071"/>
      <c r="AX43" s="1071"/>
      <c r="AY43" s="1071"/>
      <c r="AZ43" s="1071"/>
      <c r="BA43" s="1071"/>
      <c r="BB43" s="1071"/>
      <c r="BC43" s="1071"/>
      <c r="BD43" s="1071"/>
      <c r="BE43" s="1071"/>
      <c r="BF43" s="1071"/>
      <c r="BG43" s="1071"/>
      <c r="BH43" s="1071"/>
      <c r="BI43" s="1071"/>
      <c r="BJ43" s="1071"/>
      <c r="BK43" s="1071"/>
      <c r="BL43" s="1071"/>
      <c r="BM43" s="1071"/>
      <c r="BN43" s="1071"/>
      <c r="BO43" s="1071"/>
      <c r="BP43" s="1071"/>
      <c r="BQ43" s="1071"/>
      <c r="BR43" s="1071"/>
      <c r="BS43" s="1071"/>
      <c r="BT43" s="1071"/>
      <c r="BU43" s="1071"/>
      <c r="BV43" s="1071"/>
      <c r="BW43" s="1071"/>
      <c r="BX43" s="1071"/>
      <c r="BY43" s="1071"/>
      <c r="BZ43" s="1071"/>
      <c r="CA43" s="1071"/>
      <c r="CB43" s="1071"/>
      <c r="CC43" s="1071"/>
      <c r="CD43" s="1071"/>
      <c r="CE43" s="1071"/>
      <c r="CF43" s="1071"/>
      <c r="CG43" s="1071"/>
      <c r="CH43" s="1071"/>
      <c r="CI43" s="1071"/>
      <c r="CJ43" s="1071"/>
      <c r="CK43" s="1071"/>
      <c r="CL43" s="1071"/>
      <c r="CM43" s="1071"/>
      <c r="CN43" s="1071"/>
      <c r="CO43" s="1071"/>
      <c r="CP43" s="1071"/>
      <c r="CQ43" s="1071"/>
      <c r="CR43" s="1071"/>
      <c r="CS43" s="1071"/>
      <c r="CT43" s="1071"/>
    </row>
    <row r="44" spans="1:98" ht="12.75">
      <c r="A44" s="6"/>
      <c r="B44" s="532"/>
      <c r="C44" s="532"/>
      <c r="D44" s="532"/>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O44" s="1071"/>
      <c r="AP44" s="1071"/>
      <c r="AQ44" s="1071"/>
      <c r="AR44" s="1071"/>
      <c r="AS44" s="1071"/>
      <c r="AT44" s="1071"/>
      <c r="AU44" s="1071"/>
      <c r="AV44" s="1071"/>
      <c r="AW44" s="1071"/>
      <c r="AX44" s="1071"/>
      <c r="AY44" s="1071"/>
      <c r="AZ44" s="1071"/>
      <c r="BA44" s="1071"/>
      <c r="BB44" s="1071"/>
      <c r="BC44" s="1071"/>
      <c r="BD44" s="1071"/>
      <c r="BE44" s="1071"/>
      <c r="BF44" s="1071"/>
      <c r="BG44" s="1071"/>
      <c r="BH44" s="1071"/>
      <c r="BI44" s="1071"/>
      <c r="BJ44" s="1071"/>
      <c r="BK44" s="1071"/>
      <c r="BL44" s="1071"/>
      <c r="BM44" s="1071"/>
      <c r="BN44" s="1071"/>
      <c r="BO44" s="1071"/>
      <c r="BP44" s="1071"/>
      <c r="BQ44" s="1071"/>
      <c r="BR44" s="1071"/>
      <c r="BS44" s="1071"/>
      <c r="BT44" s="1071"/>
      <c r="BU44" s="1071"/>
      <c r="BV44" s="1071"/>
      <c r="BW44" s="1071"/>
      <c r="BX44" s="1071"/>
      <c r="BY44" s="1071"/>
      <c r="BZ44" s="1071"/>
      <c r="CA44" s="1071"/>
      <c r="CB44" s="1071"/>
      <c r="CC44" s="1071"/>
      <c r="CD44" s="1071"/>
      <c r="CE44" s="1071"/>
      <c r="CF44" s="1071"/>
      <c r="CG44" s="1071"/>
      <c r="CH44" s="1071"/>
      <c r="CI44" s="1071"/>
      <c r="CJ44" s="1071"/>
      <c r="CK44" s="1071"/>
      <c r="CL44" s="1071"/>
      <c r="CM44" s="1071"/>
      <c r="CN44" s="1071"/>
      <c r="CO44" s="1071"/>
      <c r="CP44" s="1071"/>
      <c r="CQ44" s="1071"/>
      <c r="CR44" s="1071"/>
      <c r="CS44" s="1071"/>
      <c r="CT44" s="1071"/>
    </row>
    <row r="45" spans="1:98" ht="12.75">
      <c r="A45" s="6" t="s">
        <v>959</v>
      </c>
      <c r="C45" s="6" t="s">
        <v>545</v>
      </c>
      <c r="AO45" s="1071"/>
      <c r="AP45" s="1071"/>
      <c r="AQ45" s="1071"/>
      <c r="AR45" s="1071"/>
      <c r="AS45" s="1071"/>
      <c r="AT45" s="1071"/>
      <c r="AU45" s="1071"/>
      <c r="AV45" s="1071"/>
      <c r="AW45" s="1071"/>
      <c r="AX45" s="1071"/>
      <c r="AY45" s="1071"/>
      <c r="AZ45" s="1071"/>
      <c r="BA45" s="1071"/>
      <c r="BB45" s="1071"/>
      <c r="BC45" s="1071"/>
      <c r="BD45" s="1071"/>
      <c r="BE45" s="1071"/>
      <c r="BF45" s="1071"/>
      <c r="BG45" s="1071"/>
      <c r="BH45" s="1071"/>
      <c r="BI45" s="1071"/>
      <c r="BJ45" s="1071"/>
      <c r="BK45" s="1071"/>
      <c r="BL45" s="1071"/>
      <c r="BM45" s="1071"/>
      <c r="BN45" s="1071"/>
      <c r="BO45" s="1071"/>
      <c r="BP45" s="1071"/>
      <c r="BQ45" s="1071"/>
      <c r="BR45" s="1071"/>
      <c r="BS45" s="1071"/>
      <c r="BT45" s="1071"/>
      <c r="BU45" s="1071"/>
      <c r="BV45" s="1071"/>
      <c r="BW45" s="1071"/>
      <c r="BX45" s="1071"/>
      <c r="BY45" s="1071"/>
      <c r="BZ45" s="1071"/>
      <c r="CA45" s="1071"/>
      <c r="CB45" s="1071"/>
      <c r="CC45" s="1071"/>
      <c r="CD45" s="1071"/>
      <c r="CE45" s="1071"/>
      <c r="CF45" s="1071"/>
      <c r="CG45" s="1071"/>
      <c r="CH45" s="1071"/>
      <c r="CI45" s="1071"/>
      <c r="CJ45" s="1071"/>
      <c r="CK45" s="1071"/>
      <c r="CL45" s="1071"/>
      <c r="CM45" s="1071"/>
      <c r="CN45" s="1071"/>
      <c r="CO45" s="1071"/>
      <c r="CP45" s="1071"/>
      <c r="CQ45" s="1071"/>
      <c r="CR45" s="1071"/>
      <c r="CS45" s="1071"/>
      <c r="CT45" s="1071"/>
    </row>
    <row r="46" spans="1:98" ht="12.75">
      <c r="D46" s="6" t="s">
        <v>546</v>
      </c>
      <c r="AB46" s="2206">
        <f ca="1">'Sources and Uses Budget'!B105-'Sources and Uses Budget'!B15</f>
        <v>53380070.885017529</v>
      </c>
      <c r="AC46" s="2207"/>
      <c r="AD46" s="2207"/>
      <c r="AE46" s="2207"/>
      <c r="AF46" s="2208"/>
      <c r="AO46" s="1071"/>
      <c r="AP46" s="1071"/>
      <c r="AQ46" s="1071"/>
      <c r="AR46" s="1071"/>
      <c r="AS46" s="1071"/>
      <c r="AT46" s="1071"/>
      <c r="AU46" s="1071"/>
      <c r="AV46" s="1071"/>
      <c r="AW46" s="1071"/>
      <c r="AX46" s="1071"/>
      <c r="AY46" s="1071"/>
      <c r="AZ46" s="1071"/>
      <c r="BA46" s="1071"/>
      <c r="BB46" s="1071"/>
      <c r="BC46" s="1071"/>
      <c r="BD46" s="1071"/>
      <c r="BE46" s="1071"/>
      <c r="BF46" s="1071"/>
      <c r="BG46" s="1071"/>
      <c r="BH46" s="1071"/>
      <c r="BI46" s="1071"/>
      <c r="BJ46" s="1071"/>
      <c r="BK46" s="1071"/>
      <c r="BL46" s="1071"/>
      <c r="BM46" s="1071"/>
      <c r="BN46" s="1071"/>
      <c r="BO46" s="1071"/>
      <c r="BP46" s="1071"/>
      <c r="BQ46" s="1071"/>
      <c r="BR46" s="1071"/>
      <c r="BS46" s="1071"/>
      <c r="BT46" s="1071"/>
      <c r="BU46" s="1071"/>
      <c r="BV46" s="1071"/>
      <c r="BW46" s="1071"/>
      <c r="BX46" s="1071"/>
      <c r="BY46" s="1071"/>
      <c r="BZ46" s="1071"/>
      <c r="CA46" s="1071"/>
      <c r="CB46" s="1071"/>
      <c r="CC46" s="1071"/>
      <c r="CD46" s="1071"/>
      <c r="CE46" s="1071"/>
      <c r="CF46" s="1071"/>
      <c r="CG46" s="1071"/>
      <c r="CH46" s="1071"/>
      <c r="CI46" s="1071"/>
      <c r="CJ46" s="1071"/>
      <c r="CK46" s="1071"/>
      <c r="CL46" s="1071"/>
      <c r="CM46" s="1071"/>
      <c r="CN46" s="1071"/>
      <c r="CO46" s="1071"/>
      <c r="CP46" s="1071"/>
      <c r="CQ46" s="1071"/>
      <c r="CR46" s="1071"/>
      <c r="CS46" s="1071"/>
      <c r="CT46" s="1071"/>
    </row>
    <row r="47" spans="1:98" ht="12.75" customHeight="1">
      <c r="D47" s="6" t="s">
        <v>706</v>
      </c>
      <c r="AB47" s="2206">
        <f>Application!AG644-MIN('Sources and Uses Budget'!B15,Application!AG404)</f>
        <v>31463731.084462985</v>
      </c>
      <c r="AC47" s="2207"/>
      <c r="AD47" s="2207"/>
      <c r="AE47" s="2207"/>
      <c r="AF47" s="2208"/>
      <c r="AO47" s="1071"/>
      <c r="AP47" s="1071"/>
      <c r="AQ47" s="1071"/>
      <c r="AR47" s="1071"/>
      <c r="AS47" s="1071"/>
      <c r="AT47" s="1071"/>
      <c r="AU47" s="1071"/>
      <c r="AV47" s="1071"/>
      <c r="AW47" s="1071"/>
      <c r="AX47" s="1071"/>
      <c r="AY47" s="1071"/>
      <c r="AZ47" s="1071"/>
      <c r="BA47" s="1071"/>
      <c r="BB47" s="1071"/>
      <c r="BC47" s="1071"/>
      <c r="BD47" s="1071"/>
      <c r="BE47" s="1071"/>
      <c r="BF47" s="1071"/>
      <c r="BG47" s="1071"/>
      <c r="BH47" s="1071"/>
      <c r="BI47" s="1071"/>
      <c r="BJ47" s="1071"/>
      <c r="BK47" s="1071"/>
      <c r="BL47" s="1071"/>
      <c r="BM47" s="1071"/>
      <c r="BN47" s="1071"/>
      <c r="BO47" s="1071"/>
      <c r="BP47" s="1071"/>
      <c r="BQ47" s="1071"/>
      <c r="BR47" s="1071"/>
      <c r="BS47" s="1071"/>
      <c r="BT47" s="1071"/>
      <c r="BU47" s="1071"/>
      <c r="BV47" s="1071"/>
      <c r="BW47" s="1071"/>
      <c r="BX47" s="1071"/>
      <c r="BY47" s="1071"/>
      <c r="BZ47" s="1071"/>
      <c r="CA47" s="1071"/>
      <c r="CB47" s="1071"/>
      <c r="CC47" s="1071"/>
      <c r="CD47" s="1071"/>
      <c r="CE47" s="1071"/>
      <c r="CF47" s="1071"/>
      <c r="CG47" s="1071"/>
      <c r="CH47" s="1071"/>
      <c r="CI47" s="1071"/>
      <c r="CJ47" s="1071"/>
      <c r="CK47" s="1071"/>
      <c r="CL47" s="1071"/>
      <c r="CM47" s="1071"/>
      <c r="CN47" s="1071"/>
      <c r="CO47" s="1071"/>
      <c r="CP47" s="1071"/>
      <c r="CQ47" s="1071"/>
      <c r="CR47" s="1071"/>
      <c r="CS47" s="1071"/>
      <c r="CT47" s="1071"/>
    </row>
    <row r="48" spans="1:98" ht="12.75">
      <c r="D48" s="6" t="s">
        <v>920</v>
      </c>
      <c r="AB48" s="2206">
        <f ca="1">AB46-AB47</f>
        <v>21916339.800554544</v>
      </c>
      <c r="AC48" s="2207"/>
      <c r="AD48" s="2207"/>
      <c r="AE48" s="2207"/>
      <c r="AF48" s="2208"/>
      <c r="AO48" s="1071"/>
      <c r="AP48" s="1071"/>
      <c r="AQ48" s="1071"/>
      <c r="AR48" s="1071"/>
      <c r="AS48" s="1071"/>
      <c r="AT48" s="1071"/>
      <c r="AU48" s="1071"/>
      <c r="AV48" s="1071"/>
      <c r="AW48" s="1071"/>
      <c r="AX48" s="1071"/>
      <c r="AY48" s="1071"/>
      <c r="AZ48" s="1071"/>
      <c r="BA48" s="1071"/>
      <c r="BB48" s="1071"/>
      <c r="BC48" s="1071"/>
      <c r="BD48" s="1071"/>
      <c r="BE48" s="1071"/>
      <c r="BF48" s="1071"/>
      <c r="BG48" s="1071"/>
      <c r="BH48" s="1071"/>
      <c r="BI48" s="1071"/>
      <c r="BJ48" s="1071"/>
      <c r="BK48" s="1071"/>
      <c r="BL48" s="1071"/>
      <c r="BM48" s="1071"/>
      <c r="BN48" s="1071"/>
      <c r="BO48" s="1071"/>
      <c r="BP48" s="1071"/>
      <c r="BQ48" s="1071"/>
      <c r="BR48" s="1071"/>
      <c r="BS48" s="1071"/>
      <c r="BT48" s="1071"/>
      <c r="BU48" s="1071"/>
      <c r="BV48" s="1071"/>
      <c r="BW48" s="1071"/>
      <c r="BX48" s="1071"/>
      <c r="BY48" s="1071"/>
      <c r="BZ48" s="1071"/>
      <c r="CA48" s="1071"/>
      <c r="CB48" s="1071"/>
      <c r="CC48" s="1071"/>
      <c r="CD48" s="1071"/>
      <c r="CE48" s="1071"/>
      <c r="CF48" s="1071"/>
      <c r="CG48" s="1071"/>
      <c r="CH48" s="1071"/>
      <c r="CI48" s="1071"/>
      <c r="CJ48" s="1071"/>
      <c r="CK48" s="1071"/>
      <c r="CL48" s="1071"/>
      <c r="CM48" s="1071"/>
      <c r="CN48" s="1071"/>
      <c r="CO48" s="1071"/>
      <c r="CP48" s="1071"/>
      <c r="CQ48" s="1071"/>
      <c r="CR48" s="1071"/>
      <c r="CS48" s="1071"/>
      <c r="CT48" s="1071"/>
    </row>
    <row r="49" spans="1:98" ht="12.75">
      <c r="D49" s="6" t="s">
        <v>431</v>
      </c>
      <c r="X49" s="2"/>
      <c r="Y49" s="2"/>
      <c r="Z49" s="2"/>
      <c r="AA49" s="430"/>
      <c r="AB49" s="2203">
        <f>[4]EVERYTHING!$J$127</f>
        <v>0.86987560036027245</v>
      </c>
      <c r="AC49" s="2204"/>
      <c r="AD49" s="2204"/>
      <c r="AE49" s="2204"/>
      <c r="AF49" s="2205"/>
      <c r="AO49" s="1071"/>
      <c r="AP49" s="1071"/>
      <c r="AQ49" s="1071"/>
      <c r="AR49" s="1071"/>
      <c r="AS49" s="1071"/>
      <c r="AT49" s="1071"/>
      <c r="AU49" s="1071"/>
      <c r="AV49" s="1071"/>
      <c r="AW49" s="1071"/>
      <c r="AX49" s="1071"/>
      <c r="AY49" s="1071"/>
      <c r="AZ49" s="1071"/>
      <c r="BA49" s="1071"/>
      <c r="BB49" s="1071"/>
      <c r="BC49" s="1071"/>
      <c r="BD49" s="1071"/>
      <c r="BE49" s="1071"/>
      <c r="BF49" s="1071"/>
      <c r="BG49" s="1071"/>
      <c r="BH49" s="1071"/>
      <c r="BI49" s="1071"/>
      <c r="BJ49" s="1071"/>
      <c r="BK49" s="1071"/>
      <c r="BL49" s="1071"/>
      <c r="BM49" s="1071"/>
      <c r="BN49" s="1071"/>
      <c r="BO49" s="1071"/>
      <c r="BP49" s="1071"/>
      <c r="BQ49" s="1071"/>
      <c r="BR49" s="1071"/>
      <c r="BS49" s="1071"/>
      <c r="BT49" s="1071"/>
      <c r="BU49" s="1071"/>
      <c r="BV49" s="1071"/>
      <c r="BW49" s="1071"/>
      <c r="BX49" s="1071"/>
      <c r="BY49" s="1071"/>
      <c r="BZ49" s="1071"/>
      <c r="CA49" s="1071"/>
      <c r="CB49" s="1071"/>
      <c r="CC49" s="1071"/>
      <c r="CD49" s="1071"/>
      <c r="CE49" s="1071"/>
      <c r="CF49" s="1071"/>
      <c r="CG49" s="1071"/>
      <c r="CH49" s="1071"/>
      <c r="CI49" s="1071"/>
      <c r="CJ49" s="1071"/>
      <c r="CK49" s="1071"/>
      <c r="CL49" s="1071"/>
      <c r="CM49" s="1071"/>
      <c r="CN49" s="1071"/>
      <c r="CO49" s="1071"/>
      <c r="CP49" s="1071"/>
      <c r="CQ49" s="1071"/>
      <c r="CR49" s="1071"/>
      <c r="CS49" s="1071"/>
      <c r="CT49" s="1071"/>
    </row>
    <row r="50" spans="1:98" s="526" customFormat="1" ht="15" customHeight="1">
      <c r="A50" s="2"/>
      <c r="B50" s="2"/>
      <c r="C50" s="2"/>
      <c r="D50" s="288"/>
      <c r="E50" s="2224" t="s">
        <v>1538</v>
      </c>
      <c r="F50" s="2224"/>
      <c r="G50" s="2224"/>
      <c r="H50" s="2224"/>
      <c r="I50" s="2224"/>
      <c r="J50" s="2224"/>
      <c r="K50" s="2224"/>
      <c r="L50" s="2224"/>
      <c r="M50" s="2224"/>
      <c r="N50" s="2224"/>
      <c r="O50" s="2224"/>
      <c r="P50" s="2224"/>
      <c r="Q50" s="2224"/>
      <c r="R50" s="2224"/>
      <c r="S50" s="2224"/>
      <c r="T50" s="2224"/>
      <c r="U50" s="2224"/>
      <c r="V50" s="2224"/>
      <c r="W50" s="2224"/>
      <c r="X50" s="2224"/>
      <c r="Y50" s="2224"/>
      <c r="Z50" s="2224"/>
      <c r="AA50" s="1073"/>
      <c r="AB50" s="1073"/>
      <c r="AC50" s="1073"/>
      <c r="AD50" s="1073"/>
      <c r="AE50" s="1073"/>
      <c r="AF50" s="1073"/>
      <c r="AG50" s="2"/>
      <c r="AH50" s="2"/>
      <c r="AI50" s="2"/>
      <c r="AJ50" s="2"/>
      <c r="AK50" s="2"/>
      <c r="AL50" s="2"/>
      <c r="AM50" s="2"/>
      <c r="AN50" s="2"/>
      <c r="AO50" s="1074"/>
      <c r="AP50" s="1074"/>
      <c r="AQ50" s="1074"/>
      <c r="AR50" s="1074"/>
      <c r="AS50" s="1074"/>
      <c r="AT50" s="1074"/>
      <c r="AU50" s="1074"/>
      <c r="AV50" s="1074"/>
      <c r="AW50" s="1074"/>
      <c r="AX50" s="1074"/>
      <c r="AY50" s="1074"/>
      <c r="AZ50" s="1074"/>
      <c r="BA50" s="1074"/>
      <c r="BB50" s="1074"/>
      <c r="BC50" s="1074"/>
      <c r="BD50" s="1074"/>
      <c r="BE50" s="1074"/>
      <c r="BF50" s="1074"/>
      <c r="BG50" s="1074"/>
      <c r="BH50" s="1074"/>
      <c r="BI50" s="1074"/>
      <c r="BJ50" s="1074"/>
      <c r="BK50" s="1074"/>
      <c r="BL50" s="1074"/>
      <c r="BM50" s="1074"/>
      <c r="BN50" s="1074"/>
      <c r="BO50" s="1074"/>
      <c r="BP50" s="1074"/>
      <c r="BQ50" s="1074"/>
      <c r="BR50" s="1074"/>
      <c r="BS50" s="1074"/>
      <c r="BT50" s="1074"/>
      <c r="BU50" s="1074"/>
      <c r="BV50" s="1074"/>
      <c r="BW50" s="1074"/>
      <c r="BX50" s="1074"/>
      <c r="BY50" s="1074"/>
      <c r="BZ50" s="1074"/>
      <c r="CA50" s="1074"/>
      <c r="CB50" s="1074"/>
      <c r="CC50" s="1074"/>
      <c r="CD50" s="1074"/>
      <c r="CE50" s="1074"/>
      <c r="CF50" s="1074"/>
      <c r="CG50" s="1074"/>
      <c r="CH50" s="1074"/>
      <c r="CI50" s="1074"/>
      <c r="CJ50" s="1074"/>
      <c r="CK50" s="1074"/>
      <c r="CL50" s="1074"/>
      <c r="CM50" s="1074"/>
      <c r="CN50" s="1074"/>
      <c r="CO50" s="1074"/>
      <c r="CP50" s="1074"/>
      <c r="CQ50" s="1074"/>
      <c r="CR50" s="1074"/>
      <c r="CS50" s="1074"/>
      <c r="CT50" s="1074"/>
    </row>
    <row r="51" spans="1:98" s="526" customFormat="1" ht="12" customHeight="1">
      <c r="A51" s="2"/>
      <c r="B51" s="2"/>
      <c r="C51" s="2"/>
      <c r="D51" s="288"/>
      <c r="E51" s="2224"/>
      <c r="F51" s="2224"/>
      <c r="G51" s="2224"/>
      <c r="H51" s="2224"/>
      <c r="I51" s="2224"/>
      <c r="J51" s="2224"/>
      <c r="K51" s="2224"/>
      <c r="L51" s="2224"/>
      <c r="M51" s="2224"/>
      <c r="N51" s="2224"/>
      <c r="O51" s="2224"/>
      <c r="P51" s="2224"/>
      <c r="Q51" s="2224"/>
      <c r="R51" s="2224"/>
      <c r="S51" s="2224"/>
      <c r="T51" s="2224"/>
      <c r="U51" s="2224"/>
      <c r="V51" s="2224"/>
      <c r="W51" s="2224"/>
      <c r="X51" s="2224"/>
      <c r="Y51" s="2224"/>
      <c r="Z51" s="2224"/>
      <c r="AA51" s="1075"/>
      <c r="AB51" s="1075"/>
      <c r="AC51" s="1075"/>
      <c r="AD51" s="1075"/>
      <c r="AE51" s="1075"/>
      <c r="AF51" s="1075"/>
      <c r="AG51" s="1076"/>
      <c r="AH51" s="2"/>
      <c r="AI51" s="2"/>
      <c r="AJ51" s="2"/>
      <c r="AK51" s="2"/>
      <c r="AL51" s="2"/>
      <c r="AM51" s="2"/>
      <c r="AN51" s="2"/>
      <c r="AO51" s="1074"/>
      <c r="AP51" s="1074"/>
      <c r="AQ51" s="1074"/>
      <c r="AR51" s="1074"/>
      <c r="AS51" s="1074"/>
      <c r="AT51" s="1074"/>
      <c r="AU51" s="1074"/>
      <c r="AV51" s="1074"/>
      <c r="AW51" s="1074"/>
      <c r="AX51" s="1074"/>
      <c r="AY51" s="1074"/>
      <c r="AZ51" s="1074"/>
      <c r="BA51" s="1074"/>
      <c r="BB51" s="1074"/>
      <c r="BC51" s="1074"/>
      <c r="BD51" s="1074"/>
      <c r="BE51" s="1074"/>
      <c r="BF51" s="1074"/>
      <c r="BG51" s="1074"/>
      <c r="BH51" s="1074"/>
      <c r="BI51" s="1074"/>
      <c r="BJ51" s="1074"/>
      <c r="BK51" s="1074"/>
      <c r="BL51" s="1074"/>
      <c r="BM51" s="1074"/>
      <c r="BN51" s="1074"/>
      <c r="BO51" s="1074"/>
      <c r="BP51" s="1074"/>
      <c r="BQ51" s="1074"/>
      <c r="BR51" s="1074"/>
      <c r="BS51" s="1074"/>
      <c r="BT51" s="1074"/>
      <c r="BU51" s="1074"/>
      <c r="BV51" s="1074"/>
      <c r="BW51" s="1074"/>
      <c r="BX51" s="1074"/>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row>
    <row r="52" spans="1:98" s="2" customFormat="1" ht="12" customHeight="1">
      <c r="D52" s="288"/>
      <c r="E52" s="527"/>
      <c r="F52" s="527"/>
      <c r="G52" s="527"/>
      <c r="H52" s="527"/>
      <c r="I52" s="527"/>
      <c r="J52" s="527"/>
      <c r="K52" s="527"/>
      <c r="L52" s="527"/>
      <c r="M52" s="527"/>
      <c r="N52" s="527"/>
      <c r="O52" s="527"/>
      <c r="P52" s="527"/>
      <c r="Q52" s="527"/>
      <c r="R52" s="527"/>
      <c r="S52" s="527"/>
      <c r="T52" s="527"/>
      <c r="U52" s="527"/>
      <c r="V52" s="527"/>
      <c r="W52" s="527"/>
      <c r="X52" s="527"/>
      <c r="Y52" s="527"/>
      <c r="Z52" s="527"/>
      <c r="AO52" s="1072"/>
      <c r="AP52" s="1072"/>
      <c r="AQ52" s="1072"/>
      <c r="AR52" s="1072"/>
      <c r="AS52" s="1072"/>
      <c r="AT52" s="1072"/>
      <c r="AU52" s="1072"/>
      <c r="AV52" s="1072"/>
      <c r="AW52" s="1072"/>
      <c r="AX52" s="1072"/>
      <c r="AY52" s="1072"/>
      <c r="AZ52" s="1072"/>
      <c r="BA52" s="1072"/>
      <c r="BB52" s="1072"/>
      <c r="BC52" s="1072"/>
      <c r="BD52" s="1072"/>
      <c r="BE52" s="1072"/>
      <c r="BF52" s="1072"/>
      <c r="BG52" s="1072"/>
      <c r="BH52" s="1072"/>
      <c r="BI52" s="1072"/>
      <c r="BJ52" s="1072"/>
      <c r="BK52" s="1072"/>
      <c r="BL52" s="1072"/>
      <c r="BM52" s="1072"/>
      <c r="BN52" s="1072"/>
      <c r="BO52" s="1072"/>
      <c r="BP52" s="1072"/>
      <c r="BQ52" s="1072"/>
      <c r="BR52" s="1072"/>
      <c r="BS52" s="1072"/>
      <c r="BT52" s="1072"/>
      <c r="BU52" s="1072"/>
      <c r="BV52" s="1072"/>
      <c r="BW52" s="1072"/>
      <c r="BX52" s="1072"/>
      <c r="BY52" s="1072"/>
      <c r="BZ52" s="1072"/>
      <c r="CA52" s="1072"/>
      <c r="CB52" s="1072"/>
      <c r="CC52" s="1072"/>
      <c r="CD52" s="1072"/>
      <c r="CE52" s="1072"/>
      <c r="CF52" s="1072"/>
      <c r="CG52" s="1072"/>
      <c r="CH52" s="1072"/>
      <c r="CI52" s="1072"/>
      <c r="CJ52" s="1072"/>
      <c r="CK52" s="1072"/>
      <c r="CL52" s="1072"/>
      <c r="CM52" s="1072"/>
      <c r="CN52" s="1072"/>
      <c r="CO52" s="1072"/>
      <c r="CP52" s="1072"/>
      <c r="CQ52" s="1072"/>
      <c r="CR52" s="1072"/>
      <c r="CS52" s="1072"/>
      <c r="CT52" s="1072"/>
    </row>
    <row r="53" spans="1:98" s="2" customFormat="1" ht="15" customHeight="1">
      <c r="A53"/>
      <c r="B53"/>
      <c r="C53"/>
      <c r="D53" s="6" t="s">
        <v>355</v>
      </c>
      <c r="E53"/>
      <c r="F53"/>
      <c r="G53"/>
      <c r="H53"/>
      <c r="I53"/>
      <c r="J53"/>
      <c r="K53"/>
      <c r="L53"/>
      <c r="M53"/>
      <c r="N53"/>
      <c r="O53"/>
      <c r="P53"/>
      <c r="Q53"/>
      <c r="R53"/>
      <c r="S53"/>
      <c r="T53"/>
      <c r="U53"/>
      <c r="V53"/>
      <c r="W53"/>
      <c r="X53"/>
      <c r="Y53"/>
      <c r="Z53"/>
      <c r="AA53"/>
      <c r="AB53" s="2206">
        <f ca="1">ROUND(IF(ISERROR((AB48/AB49)),0,(AB48/AB49)),0)</f>
        <v>25194798</v>
      </c>
      <c r="AC53" s="2207"/>
      <c r="AD53" s="2207"/>
      <c r="AE53" s="2207"/>
      <c r="AF53" s="2208"/>
      <c r="AG53"/>
      <c r="AH53"/>
      <c r="AI53"/>
      <c r="AJ53"/>
      <c r="AK53"/>
      <c r="AL53"/>
      <c r="AM53"/>
      <c r="AN53"/>
      <c r="AO53" s="1072"/>
      <c r="AP53" s="1072"/>
      <c r="AQ53" s="1072"/>
      <c r="AR53" s="1072"/>
      <c r="AS53" s="1072"/>
      <c r="AT53" s="1072"/>
      <c r="AU53" s="1072"/>
      <c r="AV53" s="1072"/>
      <c r="AW53" s="1072"/>
      <c r="AX53" s="1072"/>
      <c r="AY53" s="1072"/>
      <c r="AZ53" s="1072"/>
      <c r="BA53" s="1072"/>
      <c r="BB53" s="1072"/>
      <c r="BC53" s="1072"/>
      <c r="BD53" s="1072"/>
      <c r="BE53" s="1072"/>
      <c r="BF53" s="1072"/>
      <c r="BG53" s="1072"/>
      <c r="BH53" s="1072"/>
      <c r="BI53" s="1072"/>
      <c r="BJ53" s="1072"/>
      <c r="BK53" s="1072"/>
      <c r="BL53" s="1072"/>
      <c r="BM53" s="1072"/>
      <c r="BN53" s="1072"/>
      <c r="BO53" s="1072"/>
      <c r="BP53" s="1072"/>
      <c r="BQ53" s="1072"/>
      <c r="BR53" s="1072"/>
      <c r="BS53" s="1072"/>
      <c r="BT53" s="1072"/>
      <c r="BU53" s="1072"/>
      <c r="BV53" s="1072"/>
      <c r="BW53" s="1072"/>
      <c r="BX53" s="1072"/>
      <c r="BY53" s="1072"/>
      <c r="BZ53" s="1072"/>
      <c r="CA53" s="1072"/>
      <c r="CB53" s="1072"/>
      <c r="CC53" s="1072"/>
      <c r="CD53" s="1072"/>
      <c r="CE53" s="1072"/>
      <c r="CF53" s="1072"/>
      <c r="CG53" s="1072"/>
      <c r="CH53" s="1072"/>
      <c r="CI53" s="1072"/>
      <c r="CJ53" s="1072"/>
      <c r="CK53" s="1072"/>
      <c r="CL53" s="1072"/>
      <c r="CM53" s="1072"/>
      <c r="CN53" s="1072"/>
      <c r="CO53" s="1072"/>
      <c r="CP53" s="1072"/>
      <c r="CQ53" s="1072"/>
      <c r="CR53" s="1072"/>
      <c r="CS53" s="1072"/>
      <c r="CT53" s="1072"/>
    </row>
    <row r="54" spans="1:98" ht="12.75" customHeight="1">
      <c r="D54" s="6" t="s">
        <v>356</v>
      </c>
      <c r="AB54" s="2206">
        <f ca="1">(AB53/10)</f>
        <v>2519479.7999999998</v>
      </c>
      <c r="AC54" s="2207"/>
      <c r="AD54" s="2207"/>
      <c r="AE54" s="2207"/>
      <c r="AF54" s="2208"/>
      <c r="AO54" s="1071"/>
      <c r="AP54" s="1071"/>
      <c r="AQ54" s="1071"/>
      <c r="AR54" s="1071"/>
      <c r="AS54" s="1071"/>
      <c r="AT54" s="1071"/>
      <c r="AU54" s="1071"/>
      <c r="AV54" s="1071"/>
      <c r="AW54" s="1071"/>
      <c r="AX54" s="1071"/>
      <c r="AY54" s="1071"/>
      <c r="AZ54" s="1071"/>
      <c r="BA54" s="1071"/>
      <c r="BB54" s="1071"/>
      <c r="BC54" s="1071"/>
      <c r="BD54" s="1071"/>
      <c r="BE54" s="1071"/>
      <c r="BF54" s="1071"/>
      <c r="BG54" s="1071"/>
      <c r="BH54" s="1071"/>
      <c r="BI54" s="1071"/>
      <c r="BJ54" s="1071"/>
      <c r="BK54" s="1071"/>
      <c r="BL54" s="1071"/>
      <c r="BM54" s="1071"/>
      <c r="BN54" s="1071"/>
      <c r="BO54" s="1071"/>
      <c r="BP54" s="1071"/>
      <c r="BQ54" s="1071"/>
      <c r="BR54" s="1071"/>
      <c r="BS54" s="1071"/>
      <c r="BT54" s="1071"/>
      <c r="BU54" s="1071"/>
      <c r="BV54" s="1071"/>
      <c r="BW54" s="1071"/>
      <c r="BX54" s="1071"/>
      <c r="BY54" s="1071"/>
      <c r="BZ54" s="1071"/>
      <c r="CA54" s="1071"/>
      <c r="CB54" s="1071"/>
      <c r="CC54" s="1071"/>
      <c r="CD54" s="1071"/>
      <c r="CE54" s="1071"/>
      <c r="CF54" s="1071"/>
      <c r="CG54" s="1071"/>
      <c r="CH54" s="1071"/>
      <c r="CI54" s="1071"/>
      <c r="CJ54" s="1071"/>
      <c r="CK54" s="1071"/>
      <c r="CL54" s="1071"/>
      <c r="CM54" s="1071"/>
      <c r="CN54" s="1071"/>
      <c r="CO54" s="1071"/>
      <c r="CP54" s="1071"/>
      <c r="CQ54" s="1071"/>
      <c r="CR54" s="1071"/>
      <c r="CS54" s="1071"/>
      <c r="CT54" s="1071"/>
    </row>
    <row r="55" spans="1:98" ht="12.75">
      <c r="D55" s="6" t="s">
        <v>877</v>
      </c>
      <c r="AB55" s="2225">
        <f ca="1">(IF((Y41&lt;AB54),Y41,AB54))</f>
        <v>1962442</v>
      </c>
      <c r="AC55" s="2226"/>
      <c r="AD55" s="2226"/>
      <c r="AE55" s="2226"/>
      <c r="AF55" s="2227"/>
      <c r="AO55" s="1071"/>
      <c r="AP55" s="1071"/>
      <c r="AQ55" s="1071"/>
      <c r="AR55" s="1071"/>
      <c r="AS55" s="1071"/>
      <c r="AT55" s="1071"/>
      <c r="AU55" s="1071"/>
      <c r="AV55" s="1071"/>
      <c r="AW55" s="1071"/>
      <c r="AX55" s="1071"/>
      <c r="AY55" s="1071"/>
      <c r="AZ55" s="1071"/>
      <c r="BA55" s="1071"/>
      <c r="BB55" s="1071"/>
      <c r="BC55" s="1071"/>
      <c r="BD55" s="1071"/>
      <c r="BE55" s="1071"/>
      <c r="BF55" s="1071"/>
      <c r="BG55" s="1071"/>
      <c r="BH55" s="1071"/>
      <c r="BI55" s="1071"/>
      <c r="BJ55" s="1071"/>
      <c r="BK55" s="1071"/>
      <c r="BL55" s="1071"/>
      <c r="BM55" s="1071"/>
      <c r="BN55" s="1071"/>
      <c r="BO55" s="1071"/>
      <c r="BP55" s="1071"/>
      <c r="BQ55" s="1071"/>
      <c r="BR55" s="1071"/>
      <c r="BS55" s="1071"/>
      <c r="BT55" s="1071"/>
      <c r="BU55" s="1071"/>
      <c r="BV55" s="1071"/>
      <c r="BW55" s="1071"/>
      <c r="BX55" s="1071"/>
      <c r="BY55" s="1071"/>
      <c r="BZ55" s="1071"/>
      <c r="CA55" s="1071"/>
      <c r="CB55" s="1071"/>
      <c r="CC55" s="1071"/>
      <c r="CD55" s="1071"/>
      <c r="CE55" s="1071"/>
      <c r="CF55" s="1071"/>
      <c r="CG55" s="1071"/>
      <c r="CH55" s="1071"/>
      <c r="CI55" s="1071"/>
      <c r="CJ55" s="1071"/>
      <c r="CK55" s="1071"/>
      <c r="CL55" s="1071"/>
      <c r="CM55" s="1071"/>
      <c r="CN55" s="1071"/>
      <c r="CO55" s="1071"/>
      <c r="CP55" s="1071"/>
      <c r="CQ55" s="1071"/>
      <c r="CR55" s="1071"/>
      <c r="CS55" s="1071"/>
      <c r="CT55" s="1071"/>
    </row>
    <row r="56" spans="1:98" ht="12.75">
      <c r="D56" s="6" t="s">
        <v>876</v>
      </c>
      <c r="AB56" s="2206">
        <f ca="1">ROUND((10*AB55*AB49),0)</f>
        <v>17070804</v>
      </c>
      <c r="AC56" s="2207"/>
      <c r="AD56" s="2207"/>
      <c r="AE56" s="2207"/>
      <c r="AF56" s="2208"/>
      <c r="AO56" s="1071"/>
      <c r="AP56" s="1071"/>
      <c r="AQ56" s="1071"/>
      <c r="AR56" s="1071"/>
      <c r="AS56" s="1071"/>
      <c r="AT56" s="1071"/>
      <c r="AU56" s="1071"/>
      <c r="AV56" s="1071"/>
      <c r="AW56" s="1071"/>
      <c r="AX56" s="1071"/>
      <c r="AY56" s="1071"/>
      <c r="AZ56" s="1071"/>
      <c r="BA56" s="1071"/>
      <c r="BB56" s="1071"/>
      <c r="BC56" s="1071"/>
      <c r="BD56" s="1071"/>
      <c r="BE56" s="1071"/>
      <c r="BF56" s="1071"/>
      <c r="BG56" s="1071"/>
      <c r="BH56" s="1071"/>
      <c r="BI56" s="1071"/>
      <c r="BJ56" s="1071"/>
      <c r="BK56" s="1071"/>
      <c r="BL56" s="1071"/>
      <c r="BM56" s="1071"/>
      <c r="BN56" s="1071"/>
      <c r="BO56" s="1071"/>
      <c r="BP56" s="1071"/>
      <c r="BQ56" s="1071"/>
      <c r="BR56" s="1071"/>
      <c r="BS56" s="1071"/>
      <c r="BT56" s="1071"/>
      <c r="BU56" s="1071"/>
      <c r="BV56" s="1071"/>
      <c r="BW56" s="1071"/>
      <c r="BX56" s="1071"/>
      <c r="BY56" s="1071"/>
      <c r="BZ56" s="1071"/>
      <c r="CA56" s="1071"/>
      <c r="CB56" s="1071"/>
      <c r="CC56" s="1071"/>
      <c r="CD56" s="1071"/>
      <c r="CE56" s="1071"/>
      <c r="CF56" s="1071"/>
      <c r="CG56" s="1071"/>
      <c r="CH56" s="1071"/>
      <c r="CI56" s="1071"/>
      <c r="CJ56" s="1071"/>
      <c r="CK56" s="1071"/>
      <c r="CL56" s="1071"/>
      <c r="CM56" s="1071"/>
      <c r="CN56" s="1071"/>
      <c r="CO56" s="1071"/>
      <c r="CP56" s="1071"/>
      <c r="CQ56" s="1071"/>
      <c r="CR56" s="1071"/>
      <c r="CS56" s="1071"/>
      <c r="CT56" s="1071"/>
    </row>
    <row r="57" spans="1:98" ht="12.75">
      <c r="D57" s="6"/>
      <c r="AA57" s="1"/>
      <c r="AB57" s="1010"/>
      <c r="AC57" s="1010"/>
      <c r="AD57" s="1010"/>
      <c r="AE57" s="1010"/>
      <c r="AF57" s="1010"/>
      <c r="AG57" s="1"/>
      <c r="AO57" s="1071"/>
      <c r="AP57" s="1071"/>
      <c r="AQ57" s="1071"/>
      <c r="AR57" s="1071"/>
      <c r="AS57" s="1071"/>
      <c r="AT57" s="1071"/>
      <c r="AU57" s="1071"/>
      <c r="AV57" s="1071"/>
      <c r="AW57" s="1071"/>
      <c r="AX57" s="1071"/>
      <c r="AY57" s="1071"/>
      <c r="AZ57" s="1071"/>
      <c r="BA57" s="1071"/>
      <c r="BB57" s="1071"/>
      <c r="BC57" s="1071"/>
      <c r="BD57" s="1071"/>
      <c r="BE57" s="1071"/>
      <c r="BF57" s="1071"/>
      <c r="BG57" s="1071"/>
      <c r="BH57" s="1071"/>
      <c r="BI57" s="1071"/>
      <c r="BJ57" s="1071"/>
      <c r="BK57" s="1071"/>
      <c r="BL57" s="1071"/>
      <c r="BM57" s="1071"/>
      <c r="BN57" s="1071"/>
      <c r="BO57" s="1071"/>
      <c r="BP57" s="1071"/>
      <c r="BQ57" s="1071"/>
      <c r="BR57" s="1071"/>
      <c r="BS57" s="1071"/>
      <c r="BT57" s="1071"/>
      <c r="BU57" s="1071"/>
      <c r="BV57" s="1071"/>
      <c r="BW57" s="1071"/>
      <c r="BX57" s="1071"/>
      <c r="BY57" s="1071"/>
      <c r="BZ57" s="1071"/>
      <c r="CA57" s="1071"/>
      <c r="CB57" s="1071"/>
      <c r="CC57" s="1071"/>
      <c r="CD57" s="1071"/>
      <c r="CE57" s="1071"/>
      <c r="CF57" s="1071"/>
      <c r="CG57" s="1071"/>
      <c r="CH57" s="1071"/>
      <c r="CI57" s="1071"/>
      <c r="CJ57" s="1071"/>
      <c r="CK57" s="1071"/>
      <c r="CL57" s="1071"/>
      <c r="CM57" s="1071"/>
      <c r="CN57" s="1071"/>
      <c r="CO57" s="1071"/>
      <c r="CP57" s="1071"/>
      <c r="CQ57" s="1071"/>
      <c r="CR57" s="1071"/>
      <c r="CS57" s="1071"/>
      <c r="CT57" s="1071"/>
    </row>
    <row r="58" spans="1:98" ht="12.75" customHeight="1">
      <c r="D58" s="6" t="s">
        <v>875</v>
      </c>
      <c r="AB58" s="2198">
        <f ca="1">AB48-AB56</f>
        <v>4845535.8005545437</v>
      </c>
      <c r="AC58" s="2198"/>
      <c r="AD58" s="2198"/>
      <c r="AE58" s="2198"/>
      <c r="AF58" s="2198"/>
      <c r="AO58" s="1071"/>
      <c r="AP58" s="1071"/>
      <c r="AQ58" s="1071"/>
      <c r="AR58" s="1071"/>
      <c r="AS58" s="1071"/>
      <c r="AT58" s="1071"/>
      <c r="AU58" s="1071"/>
      <c r="AV58" s="1071"/>
      <c r="AW58" s="1071"/>
      <c r="AX58" s="1071"/>
      <c r="AY58" s="1071"/>
      <c r="AZ58" s="1071"/>
      <c r="BA58" s="1071"/>
      <c r="BB58" s="1071"/>
      <c r="BC58" s="1071"/>
      <c r="BD58" s="1071"/>
      <c r="BE58" s="1071"/>
      <c r="BF58" s="1071"/>
      <c r="BG58" s="1071"/>
      <c r="BH58" s="1071"/>
      <c r="BI58" s="1071"/>
      <c r="BJ58" s="1071"/>
      <c r="BK58" s="1071"/>
      <c r="BL58" s="1071"/>
      <c r="BM58" s="1071"/>
      <c r="BN58" s="1071"/>
      <c r="BO58" s="1071"/>
      <c r="BP58" s="1071"/>
      <c r="BQ58" s="1071"/>
      <c r="BR58" s="1071"/>
      <c r="BS58" s="1071"/>
      <c r="BT58" s="1071"/>
      <c r="BU58" s="1071"/>
      <c r="BV58" s="1071"/>
      <c r="BW58" s="1071"/>
      <c r="BX58" s="1071"/>
      <c r="BY58" s="1071"/>
      <c r="BZ58" s="1071"/>
      <c r="CA58" s="1071"/>
      <c r="CB58" s="1071"/>
      <c r="CC58" s="1071"/>
      <c r="CD58" s="1071"/>
      <c r="CE58" s="1071"/>
      <c r="CF58" s="1071"/>
      <c r="CG58" s="1071"/>
      <c r="CH58" s="1071"/>
      <c r="CI58" s="1071"/>
      <c r="CJ58" s="1071"/>
      <c r="CK58" s="1071"/>
      <c r="CL58" s="1071"/>
      <c r="CM58" s="1071"/>
      <c r="CN58" s="1071"/>
      <c r="CO58" s="1071"/>
      <c r="CP58" s="1071"/>
      <c r="CQ58" s="1071"/>
      <c r="CR58" s="1071"/>
      <c r="CS58" s="1071"/>
      <c r="CT58" s="1071"/>
    </row>
    <row r="59" spans="1:98" ht="12.75" customHeight="1">
      <c r="AO59" s="1071"/>
      <c r="AP59" s="1071"/>
      <c r="AQ59" s="1071"/>
      <c r="AR59" s="1071"/>
      <c r="AS59" s="1071"/>
      <c r="AT59" s="1071"/>
      <c r="AU59" s="1071"/>
      <c r="AV59" s="1071"/>
      <c r="AW59" s="1071"/>
      <c r="AX59" s="1071"/>
      <c r="AY59" s="1071"/>
      <c r="AZ59" s="1071"/>
      <c r="BA59" s="1071"/>
      <c r="BB59" s="1071"/>
      <c r="BC59" s="1071"/>
      <c r="BD59" s="1071"/>
      <c r="BE59" s="1071"/>
      <c r="BF59" s="1071"/>
      <c r="BG59" s="1071"/>
      <c r="BH59" s="1071"/>
      <c r="BI59" s="1071"/>
      <c r="BJ59" s="1071"/>
      <c r="BK59" s="1071"/>
      <c r="BL59" s="1071"/>
      <c r="BM59" s="1071"/>
      <c r="BN59" s="1071"/>
      <c r="BO59" s="1071"/>
      <c r="BP59" s="1071"/>
      <c r="BQ59" s="1071"/>
      <c r="BR59" s="1071"/>
      <c r="BS59" s="1071"/>
      <c r="BT59" s="1071"/>
      <c r="BU59" s="1071"/>
      <c r="BV59" s="1071"/>
      <c r="BW59" s="1071"/>
      <c r="BX59" s="1071"/>
      <c r="BY59" s="1071"/>
      <c r="BZ59" s="1071"/>
      <c r="CA59" s="1071"/>
      <c r="CB59" s="1071"/>
      <c r="CC59" s="1071"/>
      <c r="CD59" s="1071"/>
      <c r="CE59" s="1071"/>
      <c r="CF59" s="1071"/>
      <c r="CG59" s="1071"/>
      <c r="CH59" s="1071"/>
      <c r="CI59" s="1071"/>
      <c r="CJ59" s="1071"/>
      <c r="CK59" s="1071"/>
      <c r="CL59" s="1071"/>
      <c r="CM59" s="1071"/>
      <c r="CN59" s="1071"/>
      <c r="CO59" s="1071"/>
      <c r="CP59" s="1071"/>
      <c r="CQ59" s="1071"/>
      <c r="CR59" s="1071"/>
      <c r="CS59" s="1071"/>
      <c r="CT59" s="1071"/>
    </row>
    <row r="60" spans="1:98" ht="12.75">
      <c r="A60" s="6" t="s">
        <v>746</v>
      </c>
      <c r="C60" s="6" t="s">
        <v>71</v>
      </c>
      <c r="Y60" s="2209" t="s">
        <v>655</v>
      </c>
      <c r="Z60" s="2209"/>
      <c r="AA60" s="2209"/>
      <c r="AB60" s="2209"/>
      <c r="AC60" s="2209"/>
      <c r="AD60" s="2209" t="s">
        <v>529</v>
      </c>
      <c r="AE60" s="2209"/>
      <c r="AF60" s="2209"/>
      <c r="AG60" s="2209"/>
      <c r="AH60" s="2209"/>
      <c r="AO60" s="1071"/>
      <c r="AP60" s="1071"/>
      <c r="AQ60" s="1071"/>
      <c r="AR60" s="1071"/>
      <c r="AS60" s="1071"/>
      <c r="AT60" s="1071"/>
      <c r="AU60" s="1071"/>
      <c r="AV60" s="1071"/>
      <c r="AW60" s="1071"/>
      <c r="AX60" s="1071"/>
      <c r="AY60" s="1071"/>
      <c r="AZ60" s="1071"/>
      <c r="BA60" s="1071"/>
      <c r="BB60" s="1071"/>
      <c r="BC60" s="1071"/>
      <c r="BD60" s="1071"/>
      <c r="BE60" s="1071"/>
      <c r="BF60" s="1071"/>
      <c r="BG60" s="1071"/>
      <c r="BH60" s="1071"/>
      <c r="BI60" s="1071"/>
      <c r="BJ60" s="1071"/>
      <c r="BK60" s="1071"/>
      <c r="BL60" s="1071"/>
      <c r="BM60" s="1071"/>
      <c r="BN60" s="1071"/>
      <c r="BO60" s="1071"/>
      <c r="BP60" s="1071"/>
      <c r="BQ60" s="1071"/>
      <c r="BR60" s="1071"/>
      <c r="BS60" s="1071"/>
      <c r="BT60" s="1071"/>
      <c r="BU60" s="1071"/>
      <c r="BV60" s="1071"/>
      <c r="BW60" s="1071"/>
      <c r="BX60" s="1071"/>
      <c r="BY60" s="1071"/>
      <c r="BZ60" s="1071"/>
      <c r="CA60" s="1071"/>
      <c r="CB60" s="1071"/>
      <c r="CC60" s="1071"/>
      <c r="CD60" s="1071"/>
      <c r="CE60" s="1071"/>
      <c r="CF60" s="1071"/>
      <c r="CG60" s="1071"/>
      <c r="CH60" s="1071"/>
      <c r="CI60" s="1071"/>
      <c r="CJ60" s="1071"/>
      <c r="CK60" s="1071"/>
      <c r="CL60" s="1071"/>
      <c r="CM60" s="1071"/>
      <c r="CN60" s="1071"/>
      <c r="CO60" s="1071"/>
      <c r="CP60" s="1071"/>
      <c r="CQ60" s="1071"/>
      <c r="CR60" s="1071"/>
      <c r="CS60" s="1071"/>
      <c r="CT60" s="1071"/>
    </row>
    <row r="61" spans="1:98" ht="12.75">
      <c r="C61" s="336"/>
      <c r="D61" s="849" t="s">
        <v>1551</v>
      </c>
      <c r="E61" s="850"/>
      <c r="F61" s="850"/>
      <c r="G61" s="850"/>
      <c r="H61" s="850"/>
      <c r="I61" s="850"/>
      <c r="J61" s="850"/>
      <c r="K61" s="850"/>
      <c r="L61" s="24"/>
      <c r="M61" s="24"/>
      <c r="N61" s="24"/>
      <c r="O61" s="24"/>
      <c r="P61" s="24"/>
      <c r="Q61" s="24"/>
      <c r="R61" s="24"/>
      <c r="S61" s="24"/>
      <c r="T61" s="24"/>
      <c r="U61" s="24"/>
      <c r="V61" s="24"/>
      <c r="W61" s="24"/>
      <c r="X61" s="24"/>
      <c r="Y61" s="2210">
        <f ca="1">IF(AND(Application!$X$206="No",Application!$X$207="No",T25=1),T28,IF(OR(AND(OR(Application!X206="Yes",Application!X207="Yes"),Application!$D$226="Special Needs"),T25=1),(T23+Y28)*T27,Y28))</f>
        <v>46591690.129575044</v>
      </c>
      <c r="Z61" s="2211"/>
      <c r="AA61" s="2211"/>
      <c r="AB61" s="2211"/>
      <c r="AC61" s="2212"/>
      <c r="AD61" s="2213">
        <f>IF(AND(T25=1.3,Application!$D$226 ="At-Risk"), AI28,IF(Application!D226&lt;&gt;"At-Risk",0,AD28))</f>
        <v>0</v>
      </c>
      <c r="AE61" s="2211"/>
      <c r="AF61" s="2211"/>
      <c r="AG61" s="2211"/>
      <c r="AH61" s="2212"/>
      <c r="AO61" s="1071"/>
      <c r="AP61" s="1071"/>
      <c r="AQ61" s="1071"/>
      <c r="AR61" s="1071"/>
      <c r="AS61" s="1071"/>
      <c r="AT61" s="1071"/>
      <c r="AU61" s="1071"/>
      <c r="AV61" s="1071"/>
      <c r="AW61" s="1071"/>
      <c r="AX61" s="1071"/>
      <c r="AY61" s="1071"/>
      <c r="AZ61" s="1071"/>
      <c r="BA61" s="1071"/>
      <c r="BB61" s="1071"/>
      <c r="BC61" s="1071"/>
      <c r="BD61" s="1071"/>
      <c r="BE61" s="1071"/>
      <c r="BF61" s="1071"/>
      <c r="BG61" s="1071"/>
      <c r="BH61" s="1071"/>
      <c r="BI61" s="1071"/>
      <c r="BJ61" s="1071"/>
      <c r="BK61" s="1071"/>
      <c r="BL61" s="1071"/>
      <c r="BM61" s="1071"/>
      <c r="BN61" s="1071"/>
      <c r="BO61" s="1071"/>
      <c r="BP61" s="1071"/>
      <c r="BQ61" s="1071"/>
      <c r="BR61" s="1071"/>
      <c r="BS61" s="1071"/>
      <c r="BT61" s="1071"/>
      <c r="BU61" s="1071"/>
      <c r="BV61" s="1071"/>
      <c r="BW61" s="1071"/>
      <c r="BX61" s="1071"/>
      <c r="BY61" s="1071"/>
      <c r="BZ61" s="1071"/>
      <c r="CA61" s="1071"/>
      <c r="CB61" s="1071"/>
      <c r="CC61" s="1071"/>
      <c r="CD61" s="1071"/>
      <c r="CE61" s="1071"/>
      <c r="CF61" s="1071"/>
      <c r="CG61" s="1071"/>
      <c r="CH61" s="1071"/>
      <c r="CI61" s="1071"/>
      <c r="CJ61" s="1071"/>
      <c r="CK61" s="1071"/>
      <c r="CL61" s="1071"/>
      <c r="CM61" s="1071"/>
      <c r="CN61" s="1071"/>
      <c r="CO61" s="1071"/>
      <c r="CP61" s="1071"/>
      <c r="CQ61" s="1071"/>
      <c r="CR61" s="1071"/>
      <c r="CS61" s="1071"/>
      <c r="CT61" s="1071"/>
    </row>
    <row r="62" spans="1:98" ht="15" customHeight="1">
      <c r="C62" s="6"/>
      <c r="E62" s="2199" t="s">
        <v>1619</v>
      </c>
      <c r="F62" s="2199"/>
      <c r="G62" s="2199"/>
      <c r="H62" s="2199"/>
      <c r="I62" s="2199"/>
      <c r="J62" s="2199"/>
      <c r="K62" s="2199"/>
      <c r="L62" s="2199"/>
      <c r="M62" s="2199"/>
      <c r="N62" s="2199"/>
      <c r="O62" s="2199"/>
      <c r="P62" s="2199"/>
      <c r="Q62" s="2199"/>
      <c r="R62" s="2199"/>
      <c r="S62" s="2199"/>
      <c r="T62" s="2199"/>
      <c r="U62" s="2199"/>
      <c r="V62" s="2199"/>
      <c r="W62" s="2199"/>
      <c r="X62" s="2199"/>
      <c r="Y62" s="2199"/>
      <c r="Z62" s="2199"/>
      <c r="AA62" s="2199"/>
      <c r="AB62" s="2199"/>
      <c r="AC62" s="2199"/>
      <c r="AD62" s="2199"/>
      <c r="AE62" s="2199"/>
      <c r="AF62" s="2199"/>
      <c r="AG62" s="2199"/>
      <c r="AH62" s="2199"/>
      <c r="AI62" s="1098"/>
      <c r="AJ62" s="1098"/>
      <c r="AO62" s="1071"/>
      <c r="AP62" s="1071"/>
      <c r="AQ62" s="1071"/>
      <c r="AR62" s="1071"/>
      <c r="AS62" s="1071"/>
      <c r="AT62" s="1071"/>
      <c r="AU62" s="1071"/>
      <c r="AV62" s="1071"/>
      <c r="AW62" s="1071"/>
      <c r="AX62" s="1071"/>
      <c r="AY62" s="1071"/>
      <c r="AZ62" s="1071"/>
      <c r="BA62" s="1071"/>
      <c r="BB62" s="1071"/>
      <c r="BC62" s="1071"/>
      <c r="BD62" s="1071"/>
      <c r="BE62" s="1071"/>
      <c r="BF62" s="1071"/>
      <c r="BG62" s="1071"/>
      <c r="BH62" s="1071"/>
      <c r="BI62" s="1071"/>
      <c r="BJ62" s="1071"/>
      <c r="BK62" s="1071"/>
      <c r="BL62" s="1071"/>
      <c r="BM62" s="1071"/>
      <c r="BN62" s="1071"/>
      <c r="BO62" s="1071"/>
      <c r="BP62" s="1071"/>
      <c r="BQ62" s="1071"/>
      <c r="BR62" s="1071"/>
      <c r="BS62" s="1071"/>
      <c r="BT62" s="1071"/>
      <c r="BU62" s="1071"/>
      <c r="BV62" s="1071"/>
      <c r="BW62" s="1071"/>
      <c r="BX62" s="1071"/>
      <c r="BY62" s="1071"/>
      <c r="BZ62" s="1071"/>
      <c r="CA62" s="1071"/>
      <c r="CB62" s="1071"/>
      <c r="CC62" s="1071"/>
      <c r="CD62" s="1071"/>
      <c r="CE62" s="1071"/>
      <c r="CF62" s="1071"/>
      <c r="CG62" s="1071"/>
      <c r="CH62" s="1071"/>
      <c r="CI62" s="1071"/>
      <c r="CJ62" s="1071"/>
      <c r="CK62" s="1071"/>
      <c r="CL62" s="1071"/>
      <c r="CM62" s="1071"/>
      <c r="CN62" s="1071"/>
      <c r="CO62" s="1071"/>
      <c r="CP62" s="1071"/>
      <c r="CQ62" s="1071"/>
      <c r="CR62" s="1071"/>
      <c r="CS62" s="1071"/>
      <c r="CT62" s="1071"/>
    </row>
    <row r="63" spans="1:98" ht="21" customHeight="1">
      <c r="C63" s="6"/>
      <c r="E63" s="2199"/>
      <c r="F63" s="2199"/>
      <c r="G63" s="2199"/>
      <c r="H63" s="2199"/>
      <c r="I63" s="2199"/>
      <c r="J63" s="2199"/>
      <c r="K63" s="2199"/>
      <c r="L63" s="2199"/>
      <c r="M63" s="2199"/>
      <c r="N63" s="2199"/>
      <c r="O63" s="2199"/>
      <c r="P63" s="2199"/>
      <c r="Q63" s="2199"/>
      <c r="R63" s="2199"/>
      <c r="S63" s="2199"/>
      <c r="T63" s="2199"/>
      <c r="U63" s="2199"/>
      <c r="V63" s="2199"/>
      <c r="W63" s="2199"/>
      <c r="X63" s="2199"/>
      <c r="Y63" s="2199"/>
      <c r="Z63" s="2199"/>
      <c r="AA63" s="2199"/>
      <c r="AB63" s="2199"/>
      <c r="AC63" s="2199"/>
      <c r="AD63" s="2199"/>
      <c r="AE63" s="2199"/>
      <c r="AF63" s="2199"/>
      <c r="AG63" s="2199"/>
      <c r="AH63" s="2199"/>
      <c r="AI63" s="1098"/>
      <c r="AJ63" s="1098"/>
      <c r="AO63" s="1071"/>
      <c r="AP63" s="1071"/>
      <c r="AQ63" s="1071"/>
      <c r="AR63" s="1071"/>
      <c r="AS63" s="1071"/>
      <c r="AT63" s="1071"/>
      <c r="AU63" s="1071"/>
      <c r="AV63" s="1071"/>
      <c r="AW63" s="1071"/>
      <c r="AX63" s="1071"/>
      <c r="AY63" s="1071"/>
      <c r="AZ63" s="1071"/>
      <c r="BA63" s="1071"/>
      <c r="BB63" s="1071"/>
      <c r="BC63" s="1071"/>
      <c r="BD63" s="1071"/>
      <c r="BE63" s="1071"/>
      <c r="BF63" s="1071"/>
      <c r="BG63" s="1071"/>
      <c r="BH63" s="1071"/>
      <c r="BI63" s="1071"/>
      <c r="BJ63" s="1071"/>
      <c r="BK63" s="1071"/>
      <c r="BL63" s="1071"/>
      <c r="BM63" s="1071"/>
      <c r="BN63" s="1071"/>
      <c r="BO63" s="1071"/>
      <c r="BP63" s="1071"/>
      <c r="BQ63" s="1071"/>
      <c r="BR63" s="1071"/>
      <c r="BS63" s="1071"/>
      <c r="BT63" s="1071"/>
      <c r="BU63" s="1071"/>
      <c r="BV63" s="1071"/>
      <c r="BW63" s="1071"/>
      <c r="BX63" s="1071"/>
      <c r="BY63" s="1071"/>
      <c r="BZ63" s="1071"/>
      <c r="CA63" s="1071"/>
      <c r="CB63" s="1071"/>
      <c r="CC63" s="1071"/>
      <c r="CD63" s="1071"/>
      <c r="CE63" s="1071"/>
      <c r="CF63" s="1071"/>
      <c r="CG63" s="1071"/>
      <c r="CH63" s="1071"/>
      <c r="CI63" s="1071"/>
      <c r="CJ63" s="1071"/>
      <c r="CK63" s="1071"/>
      <c r="CL63" s="1071"/>
      <c r="CM63" s="1071"/>
      <c r="CN63" s="1071"/>
      <c r="CO63" s="1071"/>
      <c r="CP63" s="1071"/>
      <c r="CQ63" s="1071"/>
      <c r="CR63" s="1071"/>
      <c r="CS63" s="1071"/>
      <c r="CT63" s="1071"/>
    </row>
    <row r="64" spans="1:98" ht="12.75">
      <c r="C64" s="6"/>
      <c r="D64" s="6" t="s">
        <v>662</v>
      </c>
      <c r="E64" s="293"/>
      <c r="F64" s="293"/>
      <c r="G64" s="293"/>
      <c r="H64" s="293"/>
      <c r="I64" s="293"/>
      <c r="J64" s="293"/>
      <c r="K64" s="293"/>
      <c r="L64" s="293"/>
      <c r="M64" s="293"/>
      <c r="N64" s="293"/>
      <c r="O64" s="293"/>
      <c r="P64" s="293"/>
      <c r="Q64" s="293"/>
      <c r="R64" s="293"/>
      <c r="S64" s="293"/>
      <c r="T64" s="293"/>
      <c r="U64" s="293"/>
      <c r="V64" s="293"/>
      <c r="W64" s="293"/>
      <c r="X64" s="293"/>
      <c r="Y64" s="2200">
        <f>IF(AND(Application!X208="Yes",T25=1),95%, 13%)</f>
        <v>0.13</v>
      </c>
      <c r="Z64" s="2200"/>
      <c r="AA64" s="2200"/>
      <c r="AB64" s="2200"/>
      <c r="AC64" s="2200"/>
      <c r="AD64" s="2200">
        <f>IF(Application!X208="Yes",95%, 13%)</f>
        <v>0.95</v>
      </c>
      <c r="AE64" s="2200"/>
      <c r="AF64" s="2200"/>
      <c r="AG64" s="2200"/>
      <c r="AH64" s="2200"/>
      <c r="AO64" s="1071"/>
      <c r="AP64" s="1071"/>
      <c r="AQ64" s="1071"/>
      <c r="AR64" s="1071"/>
      <c r="AS64" s="1071"/>
      <c r="AT64" s="1071"/>
      <c r="AU64" s="1071"/>
      <c r="AV64" s="1071"/>
      <c r="AW64" s="1071"/>
      <c r="AX64" s="1071"/>
      <c r="AY64" s="1071"/>
      <c r="AZ64" s="1071"/>
      <c r="BA64" s="1071"/>
      <c r="BB64" s="1071"/>
      <c r="BC64" s="1071"/>
      <c r="BD64" s="1071"/>
      <c r="BE64" s="1071"/>
      <c r="BF64" s="1071"/>
      <c r="BG64" s="1071"/>
      <c r="BH64" s="1071"/>
      <c r="BI64" s="1071"/>
      <c r="BJ64" s="1071"/>
      <c r="BK64" s="1071"/>
      <c r="BL64" s="1071"/>
      <c r="BM64" s="1071"/>
      <c r="BN64" s="1071"/>
      <c r="BO64" s="1071"/>
      <c r="BP64" s="1071"/>
      <c r="BQ64" s="1071"/>
      <c r="BR64" s="1071"/>
      <c r="BS64" s="1071"/>
      <c r="BT64" s="1071"/>
      <c r="BU64" s="1071"/>
      <c r="BV64" s="1071"/>
      <c r="BW64" s="1071"/>
      <c r="BX64" s="1071"/>
      <c r="BY64" s="1071"/>
      <c r="BZ64" s="1071"/>
      <c r="CA64" s="1071"/>
      <c r="CB64" s="1071"/>
      <c r="CC64" s="1071"/>
      <c r="CD64" s="1071"/>
      <c r="CE64" s="1071"/>
      <c r="CF64" s="1071"/>
      <c r="CG64" s="1071"/>
      <c r="CH64" s="1071"/>
      <c r="CI64" s="1071"/>
      <c r="CJ64" s="1071"/>
      <c r="CK64" s="1071"/>
      <c r="CL64" s="1071"/>
      <c r="CM64" s="1071"/>
      <c r="CN64" s="1071"/>
      <c r="CO64" s="1071"/>
      <c r="CP64" s="1071"/>
      <c r="CQ64" s="1071"/>
      <c r="CR64" s="1071"/>
      <c r="CS64" s="1071"/>
      <c r="CT64" s="1071"/>
    </row>
    <row r="65" spans="1:98" ht="12.75">
      <c r="C65" s="6"/>
      <c r="D65" s="6" t="s">
        <v>1100</v>
      </c>
      <c r="Y65" s="1772">
        <f ca="1">ROUND(Y61*Y64,0)</f>
        <v>6056920</v>
      </c>
      <c r="Z65" s="2201"/>
      <c r="AA65" s="2201"/>
      <c r="AB65" s="2201"/>
      <c r="AC65" s="2201"/>
      <c r="AD65" s="1772" t="str">
        <f>IF(Application!D226="At-Risk",ROUND(AD61*AD64,0),"$0")</f>
        <v>$0</v>
      </c>
      <c r="AE65" s="2202"/>
      <c r="AF65" s="2202"/>
      <c r="AG65" s="2202"/>
      <c r="AH65" s="2202"/>
      <c r="AO65" s="1071"/>
      <c r="AP65" s="1071"/>
      <c r="AQ65" s="1071"/>
      <c r="AR65" s="1071"/>
      <c r="AS65" s="1071"/>
      <c r="AT65" s="1071"/>
      <c r="AU65" s="1071"/>
      <c r="AV65" s="1071"/>
      <c r="AW65" s="1071"/>
      <c r="AX65" s="1071"/>
      <c r="AY65" s="1071"/>
      <c r="AZ65" s="1071"/>
      <c r="BA65" s="1071"/>
      <c r="BB65" s="1071"/>
      <c r="BC65" s="1071"/>
      <c r="BD65" s="1071"/>
      <c r="BE65" s="1071"/>
      <c r="BF65" s="1071"/>
      <c r="BG65" s="1071"/>
      <c r="BH65" s="1071"/>
      <c r="BI65" s="1071"/>
      <c r="BJ65" s="1071"/>
      <c r="BK65" s="1071"/>
      <c r="BL65" s="1071"/>
      <c r="BM65" s="1071"/>
      <c r="BN65" s="1071"/>
      <c r="BO65" s="1071"/>
      <c r="BP65" s="1071"/>
      <c r="BQ65" s="1071"/>
      <c r="BR65" s="1071"/>
      <c r="BS65" s="1071"/>
      <c r="BT65" s="1071"/>
      <c r="BU65" s="1071"/>
      <c r="BV65" s="1071"/>
      <c r="BW65" s="1071"/>
      <c r="BX65" s="1071"/>
      <c r="BY65" s="1071"/>
      <c r="BZ65" s="1071"/>
      <c r="CA65" s="1071"/>
      <c r="CB65" s="1071"/>
      <c r="CC65" s="1071"/>
      <c r="CD65" s="1071"/>
      <c r="CE65" s="1071"/>
      <c r="CF65" s="1071"/>
      <c r="CG65" s="1071"/>
      <c r="CH65" s="1071"/>
      <c r="CI65" s="1071"/>
      <c r="CJ65" s="1071"/>
      <c r="CK65" s="1071"/>
      <c r="CL65" s="1071"/>
      <c r="CM65" s="1071"/>
      <c r="CN65" s="1071"/>
      <c r="CO65" s="1071"/>
      <c r="CP65" s="1071"/>
      <c r="CQ65" s="1071"/>
      <c r="CR65" s="1071"/>
      <c r="CS65" s="1071"/>
      <c r="CT65" s="1071"/>
    </row>
    <row r="66" spans="1:98" ht="12.75">
      <c r="C66" s="6"/>
      <c r="E66" s="6"/>
      <c r="AB66" s="5"/>
      <c r="AC66" s="5"/>
      <c r="AD66" s="5"/>
      <c r="AE66" s="5"/>
      <c r="AF66" s="5"/>
      <c r="AO66" s="1071"/>
      <c r="AP66" s="1071"/>
      <c r="AQ66" s="1071"/>
      <c r="AR66" s="1071"/>
      <c r="AS66" s="1071"/>
      <c r="AT66" s="1071"/>
      <c r="AU66" s="1071"/>
      <c r="AV66" s="1071"/>
      <c r="AW66" s="1071"/>
      <c r="AX66" s="1071"/>
      <c r="AY66" s="1071"/>
      <c r="AZ66" s="1071"/>
      <c r="BA66" s="1071"/>
      <c r="BB66" s="1071"/>
      <c r="BC66" s="1071"/>
      <c r="BD66" s="1071"/>
      <c r="BE66" s="1071"/>
      <c r="BF66" s="1071"/>
      <c r="BG66" s="1071"/>
      <c r="BH66" s="1071"/>
      <c r="BI66" s="1071"/>
      <c r="BJ66" s="1071"/>
      <c r="BK66" s="1071"/>
      <c r="BL66" s="1071"/>
      <c r="BM66" s="1071"/>
      <c r="BN66" s="1071"/>
      <c r="BO66" s="1071"/>
      <c r="BP66" s="1071"/>
      <c r="BQ66" s="1071"/>
      <c r="BR66" s="1071"/>
      <c r="BS66" s="1071"/>
      <c r="BT66" s="1071"/>
      <c r="BU66" s="1071"/>
      <c r="BV66" s="1071"/>
      <c r="BW66" s="1071"/>
      <c r="BX66" s="1071"/>
      <c r="BY66" s="1071"/>
      <c r="BZ66" s="1071"/>
      <c r="CA66" s="1071"/>
      <c r="CB66" s="1071"/>
      <c r="CC66" s="1071"/>
      <c r="CD66" s="1071"/>
      <c r="CE66" s="1071"/>
      <c r="CF66" s="1071"/>
      <c r="CG66" s="1071"/>
      <c r="CH66" s="1071"/>
      <c r="CI66" s="1071"/>
      <c r="CJ66" s="1071"/>
      <c r="CK66" s="1071"/>
      <c r="CL66" s="1071"/>
      <c r="CM66" s="1071"/>
      <c r="CN66" s="1071"/>
      <c r="CO66" s="1071"/>
      <c r="CP66" s="1071"/>
      <c r="CQ66" s="1071"/>
      <c r="CR66" s="1071"/>
      <c r="CS66" s="1071"/>
      <c r="CT66" s="1071"/>
    </row>
    <row r="67" spans="1:98" ht="12.75">
      <c r="A67" s="6" t="s">
        <v>747</v>
      </c>
      <c r="C67" s="6" t="s">
        <v>547</v>
      </c>
      <c r="AO67" s="1071"/>
      <c r="AP67" s="1071"/>
      <c r="AQ67" s="1071"/>
      <c r="AR67" s="1071"/>
      <c r="AS67" s="1071"/>
      <c r="AT67" s="1071"/>
      <c r="AU67" s="1071"/>
      <c r="AV67" s="1071"/>
      <c r="AW67" s="1071"/>
      <c r="AX67" s="1071"/>
      <c r="AY67" s="1071"/>
      <c r="AZ67" s="1071"/>
      <c r="BA67" s="1071"/>
      <c r="BB67" s="1071"/>
      <c r="BC67" s="1071"/>
      <c r="BD67" s="1071"/>
      <c r="BE67" s="1071"/>
      <c r="BF67" s="1071"/>
      <c r="BG67" s="1071"/>
      <c r="BH67" s="1071"/>
      <c r="BI67" s="1071"/>
      <c r="BJ67" s="1071"/>
      <c r="BK67" s="1071"/>
      <c r="BL67" s="1071"/>
      <c r="BM67" s="1071"/>
      <c r="BN67" s="1071"/>
      <c r="BO67" s="1071"/>
      <c r="BP67" s="1071"/>
      <c r="BQ67" s="1071"/>
      <c r="BR67" s="1071"/>
      <c r="BS67" s="1071"/>
      <c r="BT67" s="1071"/>
      <c r="BU67" s="1071"/>
      <c r="BV67" s="1071"/>
      <c r="BW67" s="1071"/>
      <c r="BX67" s="1071"/>
      <c r="BY67" s="1071"/>
      <c r="BZ67" s="1071"/>
      <c r="CA67" s="1071"/>
      <c r="CB67" s="1071"/>
      <c r="CC67" s="1071"/>
      <c r="CD67" s="1071"/>
      <c r="CE67" s="1071"/>
      <c r="CF67" s="1071"/>
      <c r="CG67" s="1071"/>
      <c r="CH67" s="1071"/>
      <c r="CI67" s="1071"/>
      <c r="CJ67" s="1071"/>
      <c r="CK67" s="1071"/>
      <c r="CL67" s="1071"/>
      <c r="CM67" s="1071"/>
      <c r="CN67" s="1071"/>
      <c r="CO67" s="1071"/>
      <c r="CP67" s="1071"/>
      <c r="CQ67" s="1071"/>
      <c r="CR67" s="1071"/>
      <c r="CS67" s="1071"/>
      <c r="CT67" s="1071"/>
    </row>
    <row r="68" spans="1:98" ht="12.75">
      <c r="A68" s="336"/>
      <c r="B68" s="2"/>
      <c r="C68" s="336"/>
      <c r="D68" s="336" t="s">
        <v>430</v>
      </c>
      <c r="E68" s="2"/>
      <c r="F68" s="2"/>
      <c r="G68" s="2"/>
      <c r="H68" s="2"/>
      <c r="I68" s="2"/>
      <c r="J68" s="2"/>
      <c r="K68" s="2"/>
      <c r="L68" s="2"/>
      <c r="M68" s="2"/>
      <c r="N68" s="2"/>
      <c r="O68" s="2"/>
      <c r="P68" s="2"/>
      <c r="Q68" s="2"/>
      <c r="R68" s="2"/>
      <c r="S68" s="2"/>
      <c r="T68" s="2"/>
      <c r="U68" s="2"/>
      <c r="V68" s="2"/>
      <c r="W68" s="2"/>
      <c r="X68" s="2"/>
      <c r="Y68" s="2"/>
      <c r="Z68" s="2"/>
      <c r="AA68" s="2"/>
      <c r="AB68" s="2203">
        <f>[4]EVERYTHING!$F$131</f>
        <v>0.8</v>
      </c>
      <c r="AC68" s="2204"/>
      <c r="AD68" s="2204"/>
      <c r="AE68" s="2204"/>
      <c r="AF68" s="2205"/>
      <c r="AG68" s="2"/>
      <c r="AH68" s="2"/>
      <c r="AI68" s="2"/>
      <c r="AJ68" s="2"/>
      <c r="AK68" s="2"/>
      <c r="AL68" s="2"/>
      <c r="AM68" s="2"/>
      <c r="AN68" s="2"/>
      <c r="AO68" s="1071"/>
      <c r="AP68" s="1071"/>
      <c r="AQ68" s="1071"/>
      <c r="AR68" s="1071"/>
      <c r="AS68" s="1071"/>
      <c r="AT68" s="1071"/>
      <c r="AU68" s="1071"/>
      <c r="AV68" s="1071"/>
      <c r="AW68" s="1071"/>
      <c r="AX68" s="1071"/>
      <c r="AY68" s="1071"/>
      <c r="AZ68" s="1071"/>
      <c r="BA68" s="1071"/>
      <c r="BB68" s="1071"/>
      <c r="BC68" s="1071"/>
      <c r="BD68" s="1071"/>
      <c r="BE68" s="1071"/>
      <c r="BF68" s="1071"/>
      <c r="BG68" s="1071"/>
      <c r="BH68" s="1071"/>
      <c r="BI68" s="1071"/>
      <c r="BJ68" s="1071"/>
      <c r="BK68" s="1071"/>
      <c r="BL68" s="1071"/>
      <c r="BM68" s="1071"/>
      <c r="BN68" s="1071"/>
      <c r="BO68" s="1071"/>
      <c r="BP68" s="1071"/>
      <c r="BQ68" s="1071"/>
      <c r="BR68" s="1071"/>
      <c r="BS68" s="1071"/>
      <c r="BT68" s="1071"/>
      <c r="BU68" s="1071"/>
      <c r="BV68" s="1071"/>
      <c r="BW68" s="1071"/>
      <c r="BX68" s="1071"/>
      <c r="BY68" s="1071"/>
      <c r="BZ68" s="1071"/>
      <c r="CA68" s="1071"/>
      <c r="CB68" s="1071"/>
      <c r="CC68" s="1071"/>
      <c r="CD68" s="1071"/>
      <c r="CE68" s="1071"/>
      <c r="CF68" s="1071"/>
      <c r="CG68" s="1071"/>
      <c r="CH68" s="1071"/>
      <c r="CI68" s="1071"/>
      <c r="CJ68" s="1071"/>
      <c r="CK68" s="1071"/>
      <c r="CL68" s="1071"/>
      <c r="CM68" s="1071"/>
      <c r="CN68" s="1071"/>
      <c r="CO68" s="1071"/>
      <c r="CP68" s="1071"/>
      <c r="CQ68" s="1071"/>
      <c r="CR68" s="1071"/>
      <c r="CS68" s="1071"/>
      <c r="CT68" s="1071"/>
    </row>
    <row r="69" spans="1:98" s="2" customFormat="1" ht="12.75" customHeight="1">
      <c r="A69" s="336"/>
      <c r="C69" s="336"/>
      <c r="D69" s="336"/>
      <c r="E69" s="2219" t="s">
        <v>1996</v>
      </c>
      <c r="F69" s="2219"/>
      <c r="G69" s="2219"/>
      <c r="H69" s="2219"/>
      <c r="I69" s="2219"/>
      <c r="J69" s="2219"/>
      <c r="K69" s="2219"/>
      <c r="L69" s="2219"/>
      <c r="M69" s="2219"/>
      <c r="N69" s="2219"/>
      <c r="O69" s="2219"/>
      <c r="P69" s="2219"/>
      <c r="Q69" s="2219"/>
      <c r="R69" s="2219"/>
      <c r="S69" s="2219"/>
      <c r="T69" s="2219"/>
      <c r="U69" s="2219"/>
      <c r="V69" s="2219"/>
      <c r="W69" s="2219"/>
      <c r="X69" s="2219"/>
      <c r="Y69" s="2219"/>
      <c r="Z69" s="2219"/>
      <c r="AA69" s="1077"/>
      <c r="AB69" s="1077"/>
      <c r="AC69" s="1077"/>
      <c r="AD69"/>
      <c r="AE69"/>
      <c r="AF69"/>
      <c r="AO69" s="1072"/>
      <c r="AP69" s="1072"/>
      <c r="AQ69" s="1072"/>
      <c r="AR69" s="1072"/>
      <c r="AS69" s="1072"/>
      <c r="AT69" s="1072"/>
      <c r="AU69" s="1072"/>
      <c r="AV69" s="1072"/>
      <c r="AW69" s="1072"/>
      <c r="AX69" s="1072"/>
      <c r="AY69" s="1072"/>
      <c r="AZ69" s="1072"/>
      <c r="BA69" s="1072"/>
      <c r="BB69" s="1072"/>
      <c r="BC69" s="1072"/>
      <c r="BD69" s="1072"/>
      <c r="BE69" s="1072"/>
      <c r="BF69" s="1072"/>
      <c r="BG69" s="1072"/>
      <c r="BH69" s="1072"/>
      <c r="BI69" s="1072"/>
      <c r="BJ69" s="1072"/>
      <c r="BK69" s="1072"/>
      <c r="BL69" s="1072"/>
      <c r="BM69" s="1072"/>
      <c r="BN69" s="1072"/>
      <c r="BO69" s="1072"/>
      <c r="BP69" s="1072"/>
      <c r="BQ69" s="1072"/>
      <c r="BR69" s="1072"/>
      <c r="BS69" s="1072"/>
      <c r="BT69" s="1072"/>
      <c r="BU69" s="1072"/>
      <c r="BV69" s="1072"/>
      <c r="BW69" s="1072"/>
      <c r="BX69" s="1072"/>
      <c r="BY69" s="1072"/>
      <c r="BZ69" s="1072"/>
      <c r="CA69" s="1072"/>
      <c r="CB69" s="1072"/>
      <c r="CC69" s="1072"/>
      <c r="CD69" s="1072"/>
      <c r="CE69" s="1072"/>
      <c r="CF69" s="1072"/>
      <c r="CG69" s="1072"/>
      <c r="CH69" s="1072"/>
      <c r="CI69" s="1072"/>
      <c r="CJ69" s="1072"/>
      <c r="CK69" s="1072"/>
      <c r="CL69" s="1072"/>
      <c r="CM69" s="1072"/>
      <c r="CN69" s="1072"/>
      <c r="CO69" s="1072"/>
      <c r="CP69" s="1072"/>
      <c r="CQ69" s="1072"/>
      <c r="CR69" s="1072"/>
      <c r="CS69" s="1072"/>
      <c r="CT69" s="1072"/>
    </row>
    <row r="70" spans="1:98" s="2" customFormat="1" ht="12.75" customHeight="1">
      <c r="A70" s="336"/>
      <c r="C70" s="336"/>
      <c r="D70" s="336"/>
      <c r="E70" s="2219"/>
      <c r="F70" s="2219"/>
      <c r="G70" s="2219"/>
      <c r="H70" s="2219"/>
      <c r="I70" s="2219"/>
      <c r="J70" s="2219"/>
      <c r="K70" s="2219"/>
      <c r="L70" s="2219"/>
      <c r="M70" s="2219"/>
      <c r="N70" s="2219"/>
      <c r="O70" s="2219"/>
      <c r="P70" s="2219"/>
      <c r="Q70" s="2219"/>
      <c r="R70" s="2219"/>
      <c r="S70" s="2219"/>
      <c r="T70" s="2219"/>
      <c r="U70" s="2219"/>
      <c r="V70" s="2219"/>
      <c r="W70" s="2219"/>
      <c r="X70" s="2219"/>
      <c r="Y70" s="2219"/>
      <c r="Z70" s="2219"/>
      <c r="AA70" s="1077"/>
      <c r="AB70" s="1077"/>
      <c r="AC70" s="1077"/>
      <c r="AD70"/>
      <c r="AE70"/>
      <c r="AF70"/>
      <c r="AO70" s="1072"/>
      <c r="AP70" s="1072"/>
      <c r="AQ70" s="1072"/>
      <c r="AR70" s="1072"/>
      <c r="AS70" s="1072"/>
      <c r="AT70" s="1072"/>
      <c r="AU70" s="1072"/>
      <c r="AV70" s="1072"/>
      <c r="AW70" s="1072"/>
      <c r="AX70" s="1072"/>
      <c r="AY70" s="1072"/>
      <c r="AZ70" s="1072"/>
      <c r="BA70" s="1072"/>
      <c r="BB70" s="1072"/>
      <c r="BC70" s="1072"/>
      <c r="BD70" s="1072"/>
      <c r="BE70" s="1072"/>
      <c r="BF70" s="1072"/>
      <c r="BG70" s="1072"/>
      <c r="BH70" s="1072"/>
      <c r="BI70" s="1072"/>
      <c r="BJ70" s="1072"/>
      <c r="BK70" s="1072"/>
      <c r="BL70" s="1072"/>
      <c r="BM70" s="1072"/>
      <c r="BN70" s="1072"/>
      <c r="BO70" s="1072"/>
      <c r="BP70" s="1072"/>
      <c r="BQ70" s="1072"/>
      <c r="BR70" s="1072"/>
      <c r="BS70" s="1072"/>
      <c r="BT70" s="1072"/>
      <c r="BU70" s="1072"/>
      <c r="BV70" s="1072"/>
      <c r="BW70" s="1072"/>
      <c r="BX70" s="1072"/>
      <c r="BY70" s="1072"/>
      <c r="BZ70" s="1072"/>
      <c r="CA70" s="1072"/>
      <c r="CB70" s="1072"/>
      <c r="CC70" s="1072"/>
      <c r="CD70" s="1072"/>
      <c r="CE70" s="1072"/>
      <c r="CF70" s="1072"/>
      <c r="CG70" s="1072"/>
      <c r="CH70" s="1072"/>
      <c r="CI70" s="1072"/>
      <c r="CJ70" s="1072"/>
      <c r="CK70" s="1072"/>
      <c r="CL70" s="1072"/>
      <c r="CM70" s="1072"/>
      <c r="CN70" s="1072"/>
      <c r="CO70" s="1072"/>
      <c r="CP70" s="1072"/>
      <c r="CQ70" s="1072"/>
      <c r="CR70" s="1072"/>
      <c r="CS70" s="1072"/>
      <c r="CT70" s="1072"/>
    </row>
    <row r="71" spans="1:98" ht="12" customHeight="1">
      <c r="A71" s="336"/>
      <c r="B71" s="2"/>
      <c r="C71" s="336"/>
      <c r="D71" s="336"/>
      <c r="E71" s="2219"/>
      <c r="F71" s="2219"/>
      <c r="G71" s="2219"/>
      <c r="H71" s="2219"/>
      <c r="I71" s="2219"/>
      <c r="J71" s="2219"/>
      <c r="K71" s="2219"/>
      <c r="L71" s="2219"/>
      <c r="M71" s="2219"/>
      <c r="N71" s="2219"/>
      <c r="O71" s="2219"/>
      <c r="P71" s="2219"/>
      <c r="Q71" s="2219"/>
      <c r="R71" s="2219"/>
      <c r="S71" s="2219"/>
      <c r="T71" s="2219"/>
      <c r="U71" s="2219"/>
      <c r="V71" s="2219"/>
      <c r="W71" s="2219"/>
      <c r="X71" s="2219"/>
      <c r="Y71" s="2219"/>
      <c r="Z71" s="2219"/>
      <c r="AA71" s="1077"/>
      <c r="AB71" s="1077"/>
      <c r="AC71" s="1077"/>
      <c r="AD71" s="433"/>
      <c r="AE71" s="433"/>
      <c r="AF71" s="433"/>
      <c r="AG71" s="2"/>
      <c r="AH71" s="2"/>
      <c r="AI71" s="2"/>
      <c r="AJ71" s="2"/>
      <c r="AK71" s="2"/>
      <c r="AL71" s="2"/>
      <c r="AM71" s="2"/>
      <c r="AN71" s="2"/>
      <c r="AO71" s="1071"/>
      <c r="AP71" s="1071"/>
      <c r="AQ71" s="1071"/>
      <c r="AR71" s="1071"/>
      <c r="AS71" s="1071"/>
      <c r="AT71" s="1071"/>
      <c r="AU71" s="1071"/>
      <c r="AV71" s="1071"/>
      <c r="AW71" s="1071"/>
      <c r="AX71" s="1071"/>
      <c r="AY71" s="1071"/>
      <c r="AZ71" s="1071"/>
      <c r="BA71" s="1071"/>
      <c r="BB71" s="1071"/>
      <c r="BC71" s="1071"/>
      <c r="BD71" s="1071"/>
      <c r="BE71" s="1071"/>
      <c r="BF71" s="1071"/>
      <c r="BG71" s="1071"/>
      <c r="BH71" s="1071"/>
      <c r="BI71" s="1071"/>
      <c r="BJ71" s="1071"/>
      <c r="BK71" s="1071"/>
      <c r="BL71" s="1071"/>
      <c r="BM71" s="1071"/>
      <c r="BN71" s="1071"/>
      <c r="BO71" s="1071"/>
      <c r="BP71" s="1071"/>
      <c r="BQ71" s="1071"/>
      <c r="BR71" s="1071"/>
      <c r="BS71" s="1071"/>
      <c r="BT71" s="1071"/>
      <c r="BU71" s="1071"/>
      <c r="BV71" s="1071"/>
      <c r="BW71" s="1071"/>
      <c r="BX71" s="1071"/>
      <c r="BY71" s="1071"/>
      <c r="BZ71" s="1071"/>
      <c r="CA71" s="1071"/>
      <c r="CB71" s="1071"/>
      <c r="CC71" s="1071"/>
      <c r="CD71" s="1071"/>
      <c r="CE71" s="1071"/>
      <c r="CF71" s="1071"/>
      <c r="CG71" s="1071"/>
      <c r="CH71" s="1071"/>
      <c r="CI71" s="1071"/>
      <c r="CJ71" s="1071"/>
      <c r="CK71" s="1071"/>
      <c r="CL71" s="1071"/>
      <c r="CM71" s="1071"/>
      <c r="CN71" s="1071"/>
      <c r="CO71" s="1071"/>
      <c r="CP71" s="1071"/>
      <c r="CQ71" s="1071"/>
      <c r="CR71" s="1071"/>
      <c r="CS71" s="1071"/>
      <c r="CT71" s="1071"/>
    </row>
    <row r="72" spans="1:98" ht="12" customHeight="1">
      <c r="A72" s="336"/>
      <c r="B72" s="2"/>
      <c r="C72" s="336"/>
      <c r="D72" s="336"/>
      <c r="E72" s="1011"/>
      <c r="F72" s="1011"/>
      <c r="G72" s="1011"/>
      <c r="H72" s="1011"/>
      <c r="I72" s="1011"/>
      <c r="J72" s="1011"/>
      <c r="K72" s="1011"/>
      <c r="L72" s="1011"/>
      <c r="M72" s="1011"/>
      <c r="N72" s="1011"/>
      <c r="O72" s="1011"/>
      <c r="P72" s="1011"/>
      <c r="Q72" s="1011"/>
      <c r="R72" s="1011"/>
      <c r="S72" s="1011"/>
      <c r="T72" s="1011"/>
      <c r="U72" s="1011"/>
      <c r="V72" s="1011"/>
      <c r="W72" s="1011"/>
      <c r="X72" s="1011"/>
      <c r="Y72" s="1011"/>
      <c r="Z72" s="1011"/>
      <c r="AA72" s="1077"/>
      <c r="AB72" s="1077"/>
      <c r="AC72" s="1077"/>
      <c r="AD72" s="433"/>
      <c r="AE72" s="433"/>
      <c r="AF72" s="433"/>
      <c r="AG72" s="2"/>
      <c r="AH72" s="2"/>
      <c r="AI72" s="2"/>
      <c r="AJ72" s="2"/>
      <c r="AK72" s="2"/>
      <c r="AL72" s="2"/>
      <c r="AM72" s="2"/>
      <c r="AN72" s="2"/>
      <c r="AO72" s="1071"/>
      <c r="AP72" s="1071"/>
      <c r="AQ72" s="1071"/>
      <c r="AR72" s="1071"/>
      <c r="AS72" s="1071"/>
      <c r="AT72" s="1071"/>
      <c r="AU72" s="1071"/>
      <c r="AV72" s="1071"/>
      <c r="AW72" s="1071"/>
      <c r="AX72" s="1071"/>
      <c r="AY72" s="1071"/>
      <c r="AZ72" s="1071"/>
      <c r="BA72" s="1071"/>
      <c r="BB72" s="1071"/>
      <c r="BC72" s="1071"/>
      <c r="BD72" s="1071"/>
      <c r="BE72" s="1071"/>
      <c r="BF72" s="1071"/>
      <c r="BG72" s="1071"/>
      <c r="BH72" s="1071"/>
      <c r="BI72" s="1071"/>
      <c r="BJ72" s="1071"/>
      <c r="BK72" s="1071"/>
      <c r="BL72" s="1071"/>
      <c r="BM72" s="1071"/>
      <c r="BN72" s="1071"/>
      <c r="BO72" s="1071"/>
      <c r="BP72" s="1071"/>
      <c r="BQ72" s="1071"/>
      <c r="BR72" s="1071"/>
      <c r="BS72" s="1071"/>
      <c r="BT72" s="1071"/>
      <c r="BU72" s="1071"/>
      <c r="BV72" s="1071"/>
      <c r="BW72" s="1071"/>
      <c r="BX72" s="1071"/>
      <c r="BY72" s="1071"/>
      <c r="BZ72" s="1071"/>
      <c r="CA72" s="1071"/>
      <c r="CB72" s="1071"/>
      <c r="CC72" s="1071"/>
      <c r="CD72" s="1071"/>
      <c r="CE72" s="1071"/>
      <c r="CF72" s="1071"/>
      <c r="CG72" s="1071"/>
      <c r="CH72" s="1071"/>
      <c r="CI72" s="1071"/>
      <c r="CJ72" s="1071"/>
      <c r="CK72" s="1071"/>
      <c r="CL72" s="1071"/>
      <c r="CM72" s="1071"/>
      <c r="CN72" s="1071"/>
      <c r="CO72" s="1071"/>
      <c r="CP72" s="1071"/>
      <c r="CQ72" s="1071"/>
      <c r="CR72" s="1071"/>
      <c r="CS72" s="1071"/>
      <c r="CT72" s="1071"/>
    </row>
    <row r="73" spans="1:98" ht="12" customHeight="1">
      <c r="C73" s="6"/>
      <c r="D73" s="6" t="s">
        <v>873</v>
      </c>
      <c r="AB73" s="2220">
        <f ca="1">ROUND(IF(ISERROR((AB58/AB68)),0,(AB58/AB68)),0)</f>
        <v>6056920</v>
      </c>
      <c r="AC73" s="2220"/>
      <c r="AD73" s="2220"/>
      <c r="AE73" s="2220"/>
      <c r="AF73" s="2220"/>
      <c r="AO73" s="1071"/>
      <c r="AP73" s="1071"/>
      <c r="AQ73" s="1071"/>
      <c r="AR73" s="1071"/>
      <c r="AS73" s="1071"/>
      <c r="AT73" s="1071"/>
      <c r="AU73" s="1071"/>
      <c r="AV73" s="1071"/>
      <c r="AW73" s="1071"/>
      <c r="AX73" s="1071"/>
      <c r="AY73" s="1071"/>
      <c r="AZ73" s="1071"/>
      <c r="BA73" s="1071"/>
      <c r="BB73" s="1071"/>
      <c r="BC73" s="1071"/>
      <c r="BD73" s="1071"/>
      <c r="BE73" s="1071"/>
      <c r="BF73" s="1071"/>
      <c r="BG73" s="1071"/>
      <c r="BH73" s="1071"/>
      <c r="BI73" s="1071"/>
      <c r="BJ73" s="1071"/>
      <c r="BK73" s="1071"/>
      <c r="BL73" s="1071"/>
      <c r="BM73" s="1071"/>
      <c r="BN73" s="1071"/>
      <c r="BO73" s="1071"/>
      <c r="BP73" s="1071"/>
      <c r="BQ73" s="1071"/>
      <c r="BR73" s="1071"/>
      <c r="BS73" s="1071"/>
      <c r="BT73" s="1071"/>
      <c r="BU73" s="1071"/>
      <c r="BV73" s="1071"/>
      <c r="BW73" s="1071"/>
      <c r="BX73" s="1071"/>
      <c r="BY73" s="1071"/>
      <c r="BZ73" s="1071"/>
      <c r="CA73" s="1071"/>
      <c r="CB73" s="1071"/>
      <c r="CC73" s="1071"/>
      <c r="CD73" s="1071"/>
      <c r="CE73" s="1071"/>
      <c r="CF73" s="1071"/>
      <c r="CG73" s="1071"/>
      <c r="CH73" s="1071"/>
      <c r="CI73" s="1071"/>
      <c r="CJ73" s="1071"/>
      <c r="CK73" s="1071"/>
      <c r="CL73" s="1071"/>
      <c r="CM73" s="1071"/>
      <c r="CN73" s="1071"/>
      <c r="CO73" s="1071"/>
      <c r="CP73" s="1071"/>
      <c r="CQ73" s="1071"/>
      <c r="CR73" s="1071"/>
      <c r="CS73" s="1071"/>
      <c r="CT73" s="1071"/>
    </row>
    <row r="74" spans="1:98" ht="12.75" customHeight="1">
      <c r="C74" s="6"/>
      <c r="D74" s="6" t="s">
        <v>874</v>
      </c>
      <c r="AB74" s="2221">
        <f ca="1">IF((Y65+AD65&lt;AB73),Y65+AD65,AB73)</f>
        <v>6056920</v>
      </c>
      <c r="AC74" s="2222"/>
      <c r="AD74" s="2222"/>
      <c r="AE74" s="2222"/>
      <c r="AF74" s="2223"/>
      <c r="AO74" s="1071"/>
      <c r="AP74" s="1071"/>
      <c r="AQ74" s="1071"/>
      <c r="AR74" s="1071"/>
      <c r="AS74" s="1071"/>
      <c r="AT74" s="1071"/>
      <c r="AU74" s="1071"/>
      <c r="AV74" s="1071"/>
      <c r="AW74" s="1071"/>
      <c r="AX74" s="1071"/>
      <c r="AY74" s="1071"/>
      <c r="AZ74" s="1071"/>
      <c r="BA74" s="1071"/>
      <c r="BB74" s="1071"/>
      <c r="BC74" s="1071"/>
      <c r="BD74" s="1071"/>
      <c r="BE74" s="1071"/>
      <c r="BF74" s="1071"/>
      <c r="BG74" s="1071"/>
      <c r="BH74" s="1071"/>
      <c r="BI74" s="1071"/>
      <c r="BJ74" s="1071"/>
      <c r="BK74" s="1071"/>
      <c r="BL74" s="1071"/>
      <c r="BM74" s="1071"/>
      <c r="BN74" s="1071"/>
      <c r="BO74" s="1071"/>
      <c r="BP74" s="1071"/>
      <c r="BQ74" s="1071"/>
      <c r="BR74" s="1071"/>
      <c r="BS74" s="1071"/>
      <c r="BT74" s="1071"/>
      <c r="BU74" s="1071"/>
      <c r="BV74" s="1071"/>
      <c r="BW74" s="1071"/>
      <c r="BX74" s="1071"/>
      <c r="BY74" s="1071"/>
      <c r="BZ74" s="1071"/>
      <c r="CA74" s="1071"/>
      <c r="CB74" s="1071"/>
      <c r="CC74" s="1071"/>
      <c r="CD74" s="1071"/>
      <c r="CE74" s="1071"/>
      <c r="CF74" s="1071"/>
      <c r="CG74" s="1071"/>
      <c r="CH74" s="1071"/>
      <c r="CI74" s="1071"/>
      <c r="CJ74" s="1071"/>
      <c r="CK74" s="1071"/>
      <c r="CL74" s="1071"/>
      <c r="CM74" s="1071"/>
      <c r="CN74" s="1071"/>
      <c r="CO74" s="1071"/>
      <c r="CP74" s="1071"/>
      <c r="CQ74" s="1071"/>
      <c r="CR74" s="1071"/>
      <c r="CS74" s="1071"/>
      <c r="CT74" s="1071"/>
    </row>
    <row r="75" spans="1:98" ht="12.75" customHeight="1">
      <c r="C75" s="6"/>
      <c r="D75" s="6" t="s">
        <v>1552</v>
      </c>
      <c r="AB75" s="2197">
        <f ca="1">AB74*AB68</f>
        <v>4845536</v>
      </c>
      <c r="AC75" s="2197"/>
      <c r="AD75" s="2197"/>
      <c r="AE75" s="2197"/>
      <c r="AF75" s="2197"/>
      <c r="AO75" s="1071"/>
      <c r="AP75" s="1071"/>
      <c r="AQ75" s="1071"/>
      <c r="AR75" s="1071"/>
      <c r="AS75" s="1071"/>
      <c r="AT75" s="1071"/>
      <c r="AU75" s="1071"/>
      <c r="AV75" s="1071"/>
      <c r="AW75" s="1071"/>
      <c r="AX75" s="1071"/>
      <c r="AY75" s="1071"/>
      <c r="AZ75" s="1071"/>
      <c r="BA75" s="1071"/>
      <c r="BB75" s="1071"/>
      <c r="BC75" s="1071"/>
      <c r="BD75" s="1071"/>
      <c r="BE75" s="1071"/>
      <c r="BF75" s="1071"/>
      <c r="BG75" s="1071"/>
      <c r="BH75" s="1071"/>
      <c r="BI75" s="1071"/>
      <c r="BJ75" s="1071"/>
      <c r="BK75" s="1071"/>
      <c r="BL75" s="1071"/>
      <c r="BM75" s="1071"/>
      <c r="BN75" s="1071"/>
      <c r="BO75" s="1071"/>
      <c r="BP75" s="1071"/>
      <c r="BQ75" s="1071"/>
      <c r="BR75" s="1071"/>
      <c r="BS75" s="1071"/>
      <c r="BT75" s="1071"/>
      <c r="BU75" s="1071"/>
      <c r="BV75" s="1071"/>
      <c r="BW75" s="1071"/>
      <c r="BX75" s="1071"/>
      <c r="BY75" s="1071"/>
      <c r="BZ75" s="1071"/>
      <c r="CA75" s="1071"/>
      <c r="CB75" s="1071"/>
      <c r="CC75" s="1071"/>
      <c r="CD75" s="1071"/>
      <c r="CE75" s="1071"/>
      <c r="CF75" s="1071"/>
      <c r="CG75" s="1071"/>
      <c r="CH75" s="1071"/>
      <c r="CI75" s="1071"/>
      <c r="CJ75" s="1071"/>
      <c r="CK75" s="1071"/>
      <c r="CL75" s="1071"/>
      <c r="CM75" s="1071"/>
      <c r="CN75" s="1071"/>
      <c r="CO75" s="1071"/>
      <c r="CP75" s="1071"/>
      <c r="CQ75" s="1071"/>
      <c r="CR75" s="1071"/>
      <c r="CS75" s="1071"/>
      <c r="CT75" s="1071"/>
    </row>
    <row r="76" spans="1:98" ht="12.75" customHeight="1">
      <c r="C76" s="6"/>
      <c r="D76" s="6"/>
      <c r="AA76" s="1"/>
      <c r="AB76" s="1079"/>
      <c r="AC76" s="1079"/>
      <c r="AD76" s="1079"/>
      <c r="AE76" s="1079"/>
      <c r="AF76" s="1079"/>
      <c r="AG76" s="1"/>
      <c r="AH76" s="1"/>
      <c r="AI76" s="1"/>
      <c r="AJ76" s="1"/>
      <c r="AO76" s="1071"/>
      <c r="AP76" s="1071"/>
      <c r="AQ76" s="1071"/>
      <c r="AR76" s="1071"/>
      <c r="AS76" s="1071"/>
      <c r="AT76" s="1071"/>
      <c r="AU76" s="1071"/>
      <c r="AV76" s="1071"/>
      <c r="AW76" s="1071"/>
      <c r="AX76" s="1071"/>
      <c r="AY76" s="1071"/>
      <c r="AZ76" s="1071"/>
      <c r="BA76" s="1071"/>
      <c r="BB76" s="1071"/>
      <c r="BC76" s="1071"/>
      <c r="BD76" s="1071"/>
      <c r="BE76" s="1071"/>
      <c r="BF76" s="1071"/>
      <c r="BG76" s="1071"/>
      <c r="BH76" s="1071"/>
      <c r="BI76" s="1071"/>
      <c r="BJ76" s="1071"/>
      <c r="BK76" s="1071"/>
      <c r="BL76" s="1071"/>
      <c r="BM76" s="1071"/>
      <c r="BN76" s="1071"/>
      <c r="BO76" s="1071"/>
      <c r="BP76" s="1071"/>
      <c r="BQ76" s="1071"/>
      <c r="BR76" s="1071"/>
      <c r="BS76" s="1071"/>
      <c r="BT76" s="1071"/>
      <c r="BU76" s="1071"/>
      <c r="BV76" s="1071"/>
      <c r="BW76" s="1071"/>
      <c r="BX76" s="1071"/>
      <c r="BY76" s="1071"/>
      <c r="BZ76" s="1071"/>
      <c r="CA76" s="1071"/>
      <c r="CB76" s="1071"/>
      <c r="CC76" s="1071"/>
      <c r="CD76" s="1071"/>
      <c r="CE76" s="1071"/>
      <c r="CF76" s="1071"/>
      <c r="CG76" s="1071"/>
      <c r="CH76" s="1071"/>
      <c r="CI76" s="1071"/>
      <c r="CJ76" s="1071"/>
      <c r="CK76" s="1071"/>
      <c r="CL76" s="1071"/>
      <c r="CM76" s="1071"/>
      <c r="CN76" s="1071"/>
      <c r="CO76" s="1071"/>
      <c r="CP76" s="1071"/>
      <c r="CQ76" s="1071"/>
      <c r="CR76" s="1071"/>
      <c r="CS76" s="1071"/>
      <c r="CT76" s="1071"/>
    </row>
    <row r="77" spans="1:98" ht="12.75" customHeight="1">
      <c r="A77" s="1"/>
      <c r="B77" s="1"/>
      <c r="C77" s="1"/>
      <c r="D77" s="6" t="s">
        <v>875</v>
      </c>
      <c r="AB77" s="2198">
        <f ca="1">AB48-(AB56+AB75)</f>
        <v>-0.1994454562664032</v>
      </c>
      <c r="AC77" s="2198"/>
      <c r="AD77" s="2198"/>
      <c r="AE77" s="2198"/>
      <c r="AF77" s="2198"/>
      <c r="AG77" s="1"/>
      <c r="AH77" s="1"/>
      <c r="AI77" s="1"/>
      <c r="AJ77" s="1"/>
      <c r="AK77" s="1"/>
      <c r="AL77" s="1"/>
      <c r="AM77" s="1"/>
      <c r="AN77" s="1"/>
      <c r="AO77" s="1071"/>
      <c r="AP77" s="1071"/>
      <c r="AQ77" s="1071"/>
      <c r="AR77" s="1071"/>
      <c r="AS77" s="1071"/>
      <c r="AT77" s="1071"/>
      <c r="AU77" s="1071"/>
      <c r="AV77" s="1071"/>
      <c r="AW77" s="1071"/>
      <c r="AX77" s="1071"/>
      <c r="AY77" s="1071"/>
      <c r="AZ77" s="1071"/>
      <c r="BA77" s="1071"/>
      <c r="BB77" s="1071"/>
      <c r="BC77" s="1071"/>
      <c r="BD77" s="1071"/>
      <c r="BE77" s="1071"/>
      <c r="BF77" s="1071"/>
      <c r="BG77" s="1071"/>
      <c r="BH77" s="1071"/>
      <c r="BI77" s="1071"/>
      <c r="BJ77" s="1071"/>
      <c r="BK77" s="1071"/>
      <c r="BL77" s="1071"/>
      <c r="BM77" s="1071"/>
      <c r="BN77" s="1071"/>
      <c r="BO77" s="1071"/>
      <c r="BP77" s="1071"/>
      <c r="BQ77" s="1071"/>
      <c r="BR77" s="1071"/>
      <c r="BS77" s="1071"/>
      <c r="BT77" s="1071"/>
      <c r="BU77" s="1071"/>
      <c r="BV77" s="1071"/>
      <c r="BW77" s="1071"/>
      <c r="BX77" s="1071"/>
      <c r="BY77" s="1071"/>
      <c r="BZ77" s="1071"/>
      <c r="CA77" s="1071"/>
      <c r="CB77" s="1071"/>
      <c r="CC77" s="1071"/>
      <c r="CD77" s="1071"/>
      <c r="CE77" s="1071"/>
      <c r="CF77" s="1071"/>
      <c r="CG77" s="1071"/>
      <c r="CH77" s="1071"/>
      <c r="CI77" s="1071"/>
      <c r="CJ77" s="1071"/>
      <c r="CK77" s="1071"/>
      <c r="CL77" s="1071"/>
      <c r="CM77" s="1071"/>
      <c r="CN77" s="1071"/>
      <c r="CO77" s="1071"/>
      <c r="CP77" s="1071"/>
      <c r="CQ77" s="1071"/>
      <c r="CR77" s="1071"/>
      <c r="CS77" s="1071"/>
      <c r="CT77" s="1071"/>
    </row>
    <row r="78" spans="1:98" ht="12.75" customHeight="1">
      <c r="A78" s="1"/>
      <c r="B78" s="1"/>
      <c r="C78" s="1"/>
      <c r="D78" s="1"/>
      <c r="F78" s="457"/>
      <c r="J78" s="457" t="str">
        <f ca="1">IF(AB77&gt;0,"FUNDING GAP MUST NOT EXCEED ZERO","")</f>
        <v/>
      </c>
      <c r="AB78" s="1"/>
      <c r="AC78" s="1"/>
      <c r="AD78" s="1"/>
      <c r="AE78" s="1"/>
      <c r="AF78" s="1"/>
      <c r="AG78" s="1"/>
      <c r="AH78" s="1"/>
      <c r="AI78" s="1"/>
      <c r="AJ78" s="1"/>
      <c r="AK78" s="1"/>
      <c r="AL78" s="1"/>
      <c r="AM78" s="1"/>
      <c r="AN78" s="1"/>
      <c r="AO78" s="1071"/>
      <c r="AP78" s="1071"/>
      <c r="AQ78" s="1071"/>
      <c r="AR78" s="1071"/>
      <c r="AS78" s="1071"/>
      <c r="AT78" s="1071"/>
      <c r="AU78" s="1071"/>
      <c r="AV78" s="1071"/>
      <c r="AW78" s="1071"/>
      <c r="AX78" s="1071"/>
      <c r="AY78" s="1071"/>
      <c r="AZ78" s="1071"/>
      <c r="BA78" s="1071"/>
      <c r="BB78" s="1071"/>
      <c r="BC78" s="1071"/>
      <c r="BD78" s="1071"/>
      <c r="BE78" s="1071"/>
      <c r="BF78" s="1071"/>
      <c r="BG78" s="1071"/>
      <c r="BH78" s="1071"/>
      <c r="BI78" s="1071"/>
      <c r="BJ78" s="1071"/>
      <c r="BK78" s="1071"/>
      <c r="BL78" s="1071"/>
      <c r="BM78" s="1071"/>
      <c r="BN78" s="1071"/>
      <c r="BO78" s="1071"/>
      <c r="BP78" s="1071"/>
      <c r="BQ78" s="1071"/>
      <c r="BR78" s="1071"/>
      <c r="BS78" s="1071"/>
      <c r="BT78" s="1071"/>
      <c r="BU78" s="1071"/>
      <c r="BV78" s="1071"/>
      <c r="BW78" s="1071"/>
      <c r="BX78" s="1071"/>
      <c r="BY78" s="1071"/>
      <c r="BZ78" s="1071"/>
      <c r="CA78" s="1071"/>
      <c r="CB78" s="1071"/>
      <c r="CC78" s="1071"/>
      <c r="CD78" s="1071"/>
      <c r="CE78" s="1071"/>
      <c r="CF78" s="1071"/>
      <c r="CG78" s="1071"/>
      <c r="CH78" s="1071"/>
      <c r="CI78" s="1071"/>
      <c r="CJ78" s="1071"/>
      <c r="CK78" s="1071"/>
      <c r="CL78" s="1071"/>
      <c r="CM78" s="1071"/>
      <c r="CN78" s="1071"/>
      <c r="CO78" s="1071"/>
      <c r="CP78" s="1071"/>
      <c r="CQ78" s="1071"/>
      <c r="CR78" s="1071"/>
      <c r="CS78" s="1071"/>
      <c r="CT78" s="1071"/>
    </row>
    <row r="79" spans="1:98" ht="12.75" customHeight="1">
      <c r="A79" s="1"/>
      <c r="B79" s="1"/>
      <c r="C79" s="1"/>
      <c r="D79" s="1078"/>
      <c r="AB79" s="1"/>
      <c r="AC79" s="1"/>
      <c r="AD79" s="1"/>
      <c r="AE79" s="1"/>
      <c r="AF79" s="1"/>
      <c r="AG79" s="1"/>
      <c r="AH79" s="1"/>
      <c r="AI79" s="1"/>
      <c r="AJ79" s="1"/>
      <c r="AK79" s="1"/>
      <c r="AL79" s="1"/>
      <c r="AM79" s="1"/>
      <c r="AN79" s="1"/>
      <c r="AO79" s="1071"/>
      <c r="AP79" s="1071"/>
      <c r="AQ79" s="1071"/>
      <c r="AR79" s="1071"/>
      <c r="AS79" s="1071"/>
      <c r="AT79" s="1071"/>
      <c r="AU79" s="1071"/>
      <c r="AV79" s="1071"/>
      <c r="AW79" s="1071"/>
      <c r="AX79" s="1071"/>
      <c r="AY79" s="1071"/>
      <c r="AZ79" s="1071"/>
      <c r="BA79" s="1071"/>
      <c r="BB79" s="1071"/>
      <c r="BC79" s="1071"/>
      <c r="BD79" s="1071"/>
      <c r="BE79" s="1071"/>
      <c r="BF79" s="1071"/>
      <c r="BG79" s="1071"/>
      <c r="BH79" s="1071"/>
      <c r="BI79" s="1071"/>
      <c r="BJ79" s="1071"/>
      <c r="BK79" s="1071"/>
      <c r="BL79" s="1071"/>
      <c r="BM79" s="1071"/>
      <c r="BN79" s="1071"/>
      <c r="BO79" s="1071"/>
      <c r="BP79" s="1071"/>
      <c r="BQ79" s="1071"/>
      <c r="BR79" s="1071"/>
      <c r="BS79" s="1071"/>
      <c r="BT79" s="1071"/>
      <c r="BU79" s="1071"/>
      <c r="BV79" s="1071"/>
      <c r="BW79" s="1071"/>
      <c r="BX79" s="1071"/>
      <c r="BY79" s="1071"/>
      <c r="BZ79" s="1071"/>
      <c r="CA79" s="1071"/>
      <c r="CB79" s="1071"/>
      <c r="CC79" s="1071"/>
      <c r="CD79" s="1071"/>
      <c r="CE79" s="1071"/>
      <c r="CF79" s="1071"/>
      <c r="CG79" s="1071"/>
      <c r="CH79" s="1071"/>
      <c r="CI79" s="1071"/>
      <c r="CJ79" s="1071"/>
      <c r="CK79" s="1071"/>
      <c r="CL79" s="1071"/>
      <c r="CM79" s="1071"/>
      <c r="CN79" s="1071"/>
      <c r="CO79" s="1071"/>
      <c r="CP79" s="1071"/>
      <c r="CQ79" s="1071"/>
      <c r="CR79" s="1071"/>
      <c r="CS79" s="1071"/>
      <c r="CT79" s="1071"/>
    </row>
    <row r="80" spans="1:98" ht="12.75" hidden="1"/>
    <row r="81" ht="12.75" hidden="1"/>
    <row r="82" ht="12.75" hidden="1"/>
    <row r="83" ht="12.75" hidden="1"/>
    <row r="84" ht="12.75" hidden="1"/>
    <row r="85" ht="12.75" hidden="1"/>
    <row r="86" ht="12.75" hidden="1"/>
    <row r="87" ht="12.75" hidden="1"/>
    <row r="88" ht="12.75" hidden="1"/>
    <row r="89" ht="12.75" hidden="1"/>
    <row r="90" ht="12.75" hidden="1"/>
    <row r="91" ht="12.75" hidden="1" customHeight="1"/>
    <row r="92" ht="0" hidden="1" customHeight="1"/>
    <row r="93" ht="0" hidden="1" customHeight="1"/>
    <row r="94" ht="0" hidden="1" customHeight="1"/>
    <row r="95" ht="0" hidden="1" customHeight="1"/>
    <row r="96" ht="0" hidden="1" customHeight="1"/>
    <row r="97" ht="0" hidden="1" customHeight="1"/>
    <row r="98" ht="0" hidden="1" customHeight="1"/>
    <row r="99" ht="0" hidden="1" customHeight="1"/>
    <row r="100" ht="0" hidden="1" customHeight="1"/>
    <row r="101" ht="0" hidden="1" customHeight="1"/>
  </sheetData>
  <sheetProtection algorithmName="SHA-512" hashValue="ewnehxU114/dJT0iz+cfDvvdbOhcVzk7exsJP2z7ePNOZxBdt169yAx7MGYvttHsRedBBwwKSsvs+/mWwRAGrA==" saltValue="qmBiHv/hXO/h+m3Q+AiRyw==" spinCount="100000" sheet="1" objects="1" scenarios="1"/>
  <mergeCells count="135">
    <mergeCell ref="C30:AN30"/>
    <mergeCell ref="B38:X38"/>
    <mergeCell ref="B39:X39"/>
    <mergeCell ref="B40:X40"/>
    <mergeCell ref="B41:X41"/>
    <mergeCell ref="B42:AH42"/>
    <mergeCell ref="Y40:AC40"/>
    <mergeCell ref="AD40:AH40"/>
    <mergeCell ref="Y41:AH41"/>
    <mergeCell ref="C32:AN32"/>
    <mergeCell ref="B24:S24"/>
    <mergeCell ref="B25:S25"/>
    <mergeCell ref="B26:S26"/>
    <mergeCell ref="B27:S27"/>
    <mergeCell ref="B28:S28"/>
    <mergeCell ref="B29:S29"/>
    <mergeCell ref="C18:S18"/>
    <mergeCell ref="C19:S19"/>
    <mergeCell ref="B20:S20"/>
    <mergeCell ref="B21:S21"/>
    <mergeCell ref="B22:S22"/>
    <mergeCell ref="B23:S23"/>
    <mergeCell ref="B12:S12"/>
    <mergeCell ref="C13:S13"/>
    <mergeCell ref="C14:S14"/>
    <mergeCell ref="C15:S15"/>
    <mergeCell ref="C16:S16"/>
    <mergeCell ref="C17:S17"/>
    <mergeCell ref="E69:Z71"/>
    <mergeCell ref="AB73:AF73"/>
    <mergeCell ref="AB74:AF74"/>
    <mergeCell ref="AB48:AF48"/>
    <mergeCell ref="AB49:AF49"/>
    <mergeCell ref="E50:Z51"/>
    <mergeCell ref="AB53:AF53"/>
    <mergeCell ref="AB54:AF54"/>
    <mergeCell ref="AB55:AF55"/>
    <mergeCell ref="AB46:AF46"/>
    <mergeCell ref="AB47:AF47"/>
    <mergeCell ref="Y35:AC37"/>
    <mergeCell ref="AD35:AH37"/>
    <mergeCell ref="Y38:AC38"/>
    <mergeCell ref="AD38:AH38"/>
    <mergeCell ref="Y39:AC39"/>
    <mergeCell ref="AD39:AH39"/>
    <mergeCell ref="T29:AM29"/>
    <mergeCell ref="AB75:AF75"/>
    <mergeCell ref="AB77:AF77"/>
    <mergeCell ref="E62:AH63"/>
    <mergeCell ref="Y64:AC64"/>
    <mergeCell ref="AD64:AH64"/>
    <mergeCell ref="Y65:AC65"/>
    <mergeCell ref="AD65:AH65"/>
    <mergeCell ref="AB68:AF68"/>
    <mergeCell ref="AB56:AF56"/>
    <mergeCell ref="AB58:AF58"/>
    <mergeCell ref="Y60:AC60"/>
    <mergeCell ref="AD60:AH60"/>
    <mergeCell ref="Y61:AC61"/>
    <mergeCell ref="AD61:AH61"/>
    <mergeCell ref="T27:X27"/>
    <mergeCell ref="Y27:AC27"/>
    <mergeCell ref="AD27:AH27"/>
    <mergeCell ref="AI27:AM27"/>
    <mergeCell ref="T28:X28"/>
    <mergeCell ref="Y28:AC28"/>
    <mergeCell ref="AD28:AH28"/>
    <mergeCell ref="AI28:AM28"/>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3:AM23"/>
    <mergeCell ref="T20:X20"/>
    <mergeCell ref="Y20:AC20"/>
    <mergeCell ref="AD20:AH20"/>
    <mergeCell ref="AI20:AM20"/>
    <mergeCell ref="T21:X21"/>
    <mergeCell ref="Y21:AC21"/>
    <mergeCell ref="AD21:AH21"/>
    <mergeCell ref="AI21:AM21"/>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A1:AN2"/>
    <mergeCell ref="T7:X10"/>
    <mergeCell ref="Y7:AC10"/>
    <mergeCell ref="AD7:AH10"/>
    <mergeCell ref="AI7:AM10"/>
    <mergeCell ref="T11:X11"/>
    <mergeCell ref="Y11:AC11"/>
    <mergeCell ref="AD11:AH11"/>
    <mergeCell ref="AI11:AM11"/>
    <mergeCell ref="B11:S11"/>
  </mergeCells>
  <conditionalFormatting sqref="AB77:AF77 AB58:AF58">
    <cfRule type="cellIs" dxfId="3"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68:AF68">
      <formula1>0.7</formula1>
      <formula2>1.25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CU731"/>
  <sheetViews>
    <sheetView showGridLines="0" tabSelected="1" topLeftCell="A672" zoomScaleNormal="100" zoomScaleSheetLayoutView="100" workbookViewId="0">
      <selection activeCell="E586" sqref="E586:J586"/>
    </sheetView>
  </sheetViews>
  <sheetFormatPr defaultColWidth="0" defaultRowHeight="14.1" customHeight="1"/>
  <cols>
    <col min="1" max="3" width="2.42578125" style="65" customWidth="1"/>
    <col min="4" max="4" width="3.140625" style="65" customWidth="1"/>
    <col min="5" max="5" width="3.42578125" style="65" customWidth="1"/>
    <col min="6" max="17" width="2.425781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143" customWidth="1"/>
    <col min="40" max="40" width="22.42578125" style="143" hidden="1" customWidth="1"/>
    <col min="41" max="41" width="4.42578125" style="65" hidden="1" customWidth="1"/>
    <col min="42" max="42" width="2.42578125" style="65" hidden="1" customWidth="1"/>
    <col min="43" max="43" width="5.140625" style="65" hidden="1" customWidth="1"/>
    <col min="44" max="44" width="5.42578125" style="65" hidden="1" customWidth="1"/>
    <col min="45" max="47" width="2.42578125" style="65" hidden="1" customWidth="1"/>
    <col min="48" max="48" width="6" style="65" hidden="1" customWidth="1"/>
    <col min="49" max="51" width="2.42578125" style="65" hidden="1" customWidth="1"/>
    <col min="52" max="52" width="5.140625" style="65" hidden="1" customWidth="1"/>
    <col min="53" max="53" width="2.42578125" style="65" hidden="1" customWidth="1"/>
    <col min="54" max="54" width="2.5703125" style="65" hidden="1" customWidth="1"/>
    <col min="55" max="59" width="3.5703125" style="68" hidden="1" customWidth="1"/>
    <col min="60" max="75" width="3.5703125" style="65" hidden="1" customWidth="1"/>
    <col min="76" max="81" width="4.5703125" style="65" hidden="1" customWidth="1"/>
    <col min="82" max="82" width="4.7109375" style="65" hidden="1" customWidth="1"/>
    <col min="83" max="93" width="2.42578125" style="65" hidden="1" customWidth="1"/>
    <col min="94" max="94" width="2.85546875" style="65" hidden="1" customWidth="1"/>
    <col min="95" max="95" width="4" style="65" hidden="1" customWidth="1"/>
    <col min="96" max="96" width="2.42578125" style="65" hidden="1" customWidth="1"/>
    <col min="97" max="97" width="3.85546875" style="65" hidden="1" customWidth="1"/>
    <col min="98" max="99" width="2.42578125" style="65" hidden="1" customWidth="1"/>
    <col min="100" max="16384" width="9.140625" style="65" hidden="1"/>
  </cols>
  <sheetData>
    <row r="1" spans="1:76" ht="14.1" customHeight="1">
      <c r="A1" s="1840" t="s">
        <v>270</v>
      </c>
      <c r="B1" s="1840"/>
      <c r="C1" s="1840"/>
      <c r="D1" s="1840"/>
      <c r="E1" s="1840"/>
      <c r="F1" s="1840"/>
      <c r="G1" s="1840"/>
      <c r="H1" s="1840"/>
      <c r="I1" s="1840"/>
      <c r="J1" s="1840"/>
      <c r="K1" s="1840"/>
      <c r="L1" s="1840"/>
      <c r="M1" s="1840"/>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c r="AL1" s="1840"/>
      <c r="AM1" s="1840"/>
      <c r="AN1" s="1243"/>
      <c r="AO1" s="1243"/>
      <c r="AP1" s="1243"/>
      <c r="AQ1" s="1243"/>
      <c r="AR1" s="1243"/>
      <c r="AS1" s="1243"/>
      <c r="AT1" s="1243"/>
      <c r="AU1" s="1243"/>
      <c r="AV1" s="1243"/>
      <c r="AW1" s="1243"/>
      <c r="AX1" s="1243"/>
      <c r="AY1" s="1243"/>
      <c r="AZ1" s="1243"/>
      <c r="BA1" s="1243"/>
      <c r="BB1" s="1243"/>
      <c r="BC1" s="1243"/>
      <c r="BD1" s="1243"/>
      <c r="BE1" s="1243"/>
      <c r="BF1" s="1243"/>
      <c r="BG1" s="1243"/>
      <c r="BH1" s="1243"/>
      <c r="BI1" s="1243"/>
      <c r="BJ1" s="1243"/>
      <c r="BK1" s="1243"/>
      <c r="BL1" s="1243"/>
      <c r="BM1" s="1243"/>
      <c r="BN1" s="1243"/>
      <c r="BO1" s="1243"/>
      <c r="BP1" s="1243"/>
      <c r="BQ1" s="1243"/>
      <c r="BR1" s="1243"/>
      <c r="BS1" s="1243"/>
      <c r="BT1" s="1243"/>
      <c r="BU1" s="1243"/>
      <c r="BV1" s="1243"/>
      <c r="BW1" s="1243"/>
      <c r="BX1" s="1243"/>
    </row>
    <row r="2" spans="1:76" s="9" customFormat="1" ht="14.1" customHeight="1" thickBot="1">
      <c r="A2" s="1841"/>
      <c r="B2" s="1841"/>
      <c r="C2" s="1841"/>
      <c r="D2" s="1841"/>
      <c r="E2" s="1841"/>
      <c r="F2" s="1841"/>
      <c r="G2" s="1841"/>
      <c r="H2" s="1841"/>
      <c r="I2" s="1841"/>
      <c r="J2" s="1841"/>
      <c r="K2" s="1841"/>
      <c r="L2" s="1841"/>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c r="BT2" s="1244"/>
      <c r="BU2" s="1244"/>
      <c r="BV2" s="1244"/>
      <c r="BW2" s="1244"/>
      <c r="BX2" s="1244"/>
    </row>
    <row r="3" spans="1:76" s="9" customFormat="1" ht="14.1" customHeight="1" thickTop="1">
      <c r="A3" s="37"/>
      <c r="B3" s="306"/>
      <c r="C3" s="306"/>
      <c r="D3" s="306"/>
      <c r="E3" s="306"/>
      <c r="F3" s="306"/>
      <c r="G3" s="306"/>
      <c r="H3" s="306"/>
      <c r="I3" s="74"/>
      <c r="J3" s="74"/>
      <c r="K3" s="74"/>
      <c r="L3" s="74"/>
      <c r="M3" s="74"/>
      <c r="N3" s="74"/>
      <c r="O3" s="74"/>
      <c r="P3" s="37"/>
      <c r="Q3" s="74"/>
      <c r="R3" s="74"/>
      <c r="S3" s="74"/>
      <c r="T3" s="74"/>
      <c r="U3" s="74"/>
      <c r="V3" s="74"/>
      <c r="W3" s="74"/>
      <c r="X3" s="74"/>
      <c r="Y3" s="74"/>
      <c r="Z3" s="74"/>
      <c r="AA3" s="74"/>
      <c r="AB3" s="74"/>
      <c r="AC3" s="37"/>
      <c r="AD3" s="74"/>
      <c r="AE3" s="74"/>
      <c r="AF3" s="74"/>
      <c r="AG3" s="74"/>
      <c r="AH3" s="74"/>
      <c r="AI3" s="74"/>
      <c r="AJ3" s="74"/>
      <c r="AK3" s="74"/>
      <c r="AL3" s="74"/>
    </row>
    <row r="4" spans="1:76" s="63" customFormat="1" ht="14.1" customHeight="1">
      <c r="A4" s="153" t="s">
        <v>84</v>
      </c>
      <c r="AE4" s="2069" t="s">
        <v>249</v>
      </c>
      <c r="AF4" s="2069"/>
      <c r="AG4" s="2069"/>
      <c r="AH4" s="2069"/>
      <c r="AI4" s="2069"/>
      <c r="AJ4" s="2069"/>
      <c r="AK4" s="2069"/>
      <c r="AL4" s="49"/>
    </row>
    <row r="5" spans="1:76" s="63" customFormat="1" ht="14.1" customHeight="1">
      <c r="A5" s="153"/>
      <c r="AE5" s="35"/>
      <c r="AF5" s="35"/>
      <c r="AG5" s="35"/>
      <c r="AH5" s="35"/>
      <c r="AI5" s="35"/>
      <c r="AJ5" s="35"/>
      <c r="AK5" s="35"/>
      <c r="AL5" s="49"/>
    </row>
    <row r="6" spans="1:76" s="63" customFormat="1" ht="14.1" customHeight="1">
      <c r="A6" s="153"/>
      <c r="B6" s="153" t="s">
        <v>258</v>
      </c>
      <c r="AF6" s="2269" t="s">
        <v>108</v>
      </c>
      <c r="AG6" s="2269"/>
      <c r="AH6" s="2269"/>
      <c r="AI6" s="2269"/>
      <c r="AJ6" s="2269"/>
      <c r="AK6" s="2269"/>
      <c r="AL6" s="49"/>
    </row>
    <row r="7" spans="1:76" s="9" customFormat="1" ht="14.1" customHeight="1">
      <c r="A7" s="153"/>
      <c r="B7" s="106" t="s">
        <v>340</v>
      </c>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27"/>
      <c r="AJ7" s="193"/>
      <c r="AK7" s="193"/>
      <c r="AL7" s="49"/>
    </row>
    <row r="8" spans="1:76" s="9" customFormat="1" ht="14.1" customHeight="1">
      <c r="A8" s="37"/>
      <c r="B8" s="2374" t="s">
        <v>2295</v>
      </c>
      <c r="C8" s="2374"/>
      <c r="D8" s="2374"/>
      <c r="E8" s="2374"/>
      <c r="F8" s="2374"/>
      <c r="G8" s="2374"/>
      <c r="H8" s="2374"/>
      <c r="I8" s="2374"/>
      <c r="J8" s="2374"/>
      <c r="K8" s="2374"/>
      <c r="L8" s="2374"/>
      <c r="M8" s="2374"/>
      <c r="N8" s="2374"/>
      <c r="O8" s="2374"/>
      <c r="P8" s="2374"/>
      <c r="Q8" s="2374"/>
      <c r="R8" s="2374"/>
      <c r="S8" s="2374"/>
      <c r="T8" s="2374"/>
      <c r="U8" s="2374"/>
      <c r="V8" s="2374"/>
      <c r="W8" s="2374"/>
      <c r="X8" s="2374"/>
      <c r="Y8" s="2374"/>
      <c r="Z8" s="2374"/>
      <c r="AA8" s="2374"/>
      <c r="AB8" s="2374"/>
      <c r="AC8" s="2374"/>
      <c r="AD8" s="35"/>
      <c r="AJ8" s="63"/>
      <c r="AK8" s="49"/>
      <c r="AL8" s="49"/>
      <c r="AO8" s="162"/>
    </row>
    <row r="9" spans="1:76" s="9" customFormat="1" ht="14.1" customHeight="1">
      <c r="A9" s="153"/>
      <c r="AL9" s="49"/>
      <c r="AN9" s="748" t="s">
        <v>194</v>
      </c>
      <c r="AO9" s="775"/>
    </row>
    <row r="10" spans="1:76" s="146" customFormat="1" ht="14.1" customHeight="1">
      <c r="A10" s="153"/>
      <c r="B10" s="216" t="s">
        <v>1833</v>
      </c>
      <c r="AJ10" s="9"/>
      <c r="AK10" s="9"/>
      <c r="AL10" s="49"/>
      <c r="AN10" s="758" t="s">
        <v>1436</v>
      </c>
      <c r="AO10" s="776">
        <v>4</v>
      </c>
    </row>
    <row r="11" spans="1:76" s="9" customFormat="1" ht="14.1" customHeight="1">
      <c r="A11" s="153"/>
      <c r="B11" s="2374" t="s">
        <v>1437</v>
      </c>
      <c r="C11" s="2374"/>
      <c r="D11" s="2374"/>
      <c r="E11" s="2374"/>
      <c r="F11" s="2374"/>
      <c r="G11" s="2374"/>
      <c r="H11" s="2374"/>
      <c r="I11" s="2374"/>
      <c r="J11" s="2374"/>
      <c r="K11" s="2374"/>
      <c r="L11" s="2374"/>
      <c r="M11" s="2374"/>
      <c r="N11" s="2374"/>
      <c r="O11" s="2374"/>
      <c r="P11" s="2374"/>
      <c r="Q11" s="2374"/>
      <c r="R11" s="2374"/>
      <c r="S11" s="2374"/>
      <c r="T11" s="2374"/>
      <c r="U11" s="2374"/>
      <c r="V11" s="2374"/>
      <c r="W11" s="2374"/>
      <c r="X11" s="2374"/>
      <c r="Y11" s="2374"/>
      <c r="Z11" s="2374"/>
      <c r="AA11" s="2374"/>
      <c r="AB11" s="2374"/>
      <c r="AC11" s="2374"/>
      <c r="AD11" s="2374"/>
      <c r="AE11" s="2374"/>
      <c r="AF11" s="2374"/>
      <c r="AG11" s="2374"/>
      <c r="AH11" s="2374"/>
      <c r="AI11" s="2374"/>
      <c r="AL11" s="49"/>
      <c r="AN11" s="758" t="s">
        <v>1437</v>
      </c>
      <c r="AO11" s="776">
        <v>6</v>
      </c>
    </row>
    <row r="12" spans="1:76" s="9" customFormat="1" ht="14.1" customHeight="1">
      <c r="A12" s="689"/>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485"/>
      <c r="AE12" s="146"/>
      <c r="AF12" s="146"/>
      <c r="AG12" s="146"/>
      <c r="AH12" s="146"/>
      <c r="AI12" s="146"/>
      <c r="AJ12" s="146"/>
      <c r="AK12" s="146"/>
      <c r="AL12" s="49"/>
      <c r="AN12" s="71"/>
      <c r="AO12" s="151"/>
    </row>
    <row r="13" spans="1:76" s="9" customFormat="1" ht="14.1" customHeight="1">
      <c r="A13" s="39"/>
      <c r="B13" s="2507" t="s">
        <v>1832</v>
      </c>
      <c r="C13" s="2507"/>
      <c r="D13" s="2507"/>
      <c r="E13" s="2507"/>
      <c r="F13" s="2507"/>
      <c r="G13" s="2507"/>
      <c r="H13" s="2507"/>
      <c r="I13" s="2507"/>
      <c r="J13" s="2507"/>
      <c r="K13" s="2507"/>
      <c r="L13" s="2507"/>
      <c r="M13" s="2507"/>
      <c r="N13" s="2507"/>
      <c r="O13" s="2507"/>
      <c r="P13" s="2507"/>
      <c r="Q13" s="2507"/>
      <c r="R13" s="2507"/>
      <c r="S13" s="2507"/>
      <c r="T13" s="2507"/>
      <c r="U13" s="2507"/>
      <c r="V13" s="2507"/>
      <c r="W13" s="2507"/>
      <c r="X13" s="2507"/>
      <c r="Y13" s="2507"/>
      <c r="Z13" s="2507"/>
      <c r="AA13" s="2507"/>
      <c r="AB13" s="2507"/>
      <c r="AC13" s="2507"/>
      <c r="AD13" s="2507"/>
      <c r="AE13" s="2507"/>
      <c r="AF13" s="2507"/>
      <c r="AG13" s="2507"/>
      <c r="AH13" s="2507"/>
      <c r="AI13" s="2507"/>
      <c r="AJ13" s="2507"/>
      <c r="AK13" s="2507"/>
      <c r="AL13" s="49"/>
      <c r="AN13" s="71"/>
      <c r="AO13" s="151"/>
    </row>
    <row r="14" spans="1:76" s="9" customFormat="1" ht="14.1" customHeight="1">
      <c r="A14" s="161"/>
      <c r="B14" s="2507"/>
      <c r="C14" s="2507"/>
      <c r="D14" s="2507"/>
      <c r="E14" s="2507"/>
      <c r="F14" s="2507"/>
      <c r="G14" s="2507"/>
      <c r="H14" s="2507"/>
      <c r="I14" s="2507"/>
      <c r="J14" s="2507"/>
      <c r="K14" s="2507"/>
      <c r="L14" s="2507"/>
      <c r="M14" s="2507"/>
      <c r="N14" s="2507"/>
      <c r="O14" s="2507"/>
      <c r="P14" s="2507"/>
      <c r="Q14" s="2507"/>
      <c r="R14" s="2507"/>
      <c r="S14" s="2507"/>
      <c r="T14" s="2507"/>
      <c r="U14" s="2507"/>
      <c r="V14" s="2507"/>
      <c r="W14" s="2507"/>
      <c r="X14" s="2507"/>
      <c r="Y14" s="2507"/>
      <c r="Z14" s="2507"/>
      <c r="AA14" s="2507"/>
      <c r="AB14" s="2507"/>
      <c r="AC14" s="2507"/>
      <c r="AD14" s="2507"/>
      <c r="AE14" s="2507"/>
      <c r="AF14" s="2507"/>
      <c r="AG14" s="2507"/>
      <c r="AH14" s="2507"/>
      <c r="AI14" s="2507"/>
      <c r="AJ14" s="2507"/>
      <c r="AK14" s="2507"/>
      <c r="AL14" s="49"/>
    </row>
    <row r="15" spans="1:76" s="9" customFormat="1" ht="14.1" customHeight="1">
      <c r="A15" s="161"/>
      <c r="B15" s="2507"/>
      <c r="C15" s="2507"/>
      <c r="D15" s="2507"/>
      <c r="E15" s="2507"/>
      <c r="F15" s="2507"/>
      <c r="G15" s="2507"/>
      <c r="H15" s="2507"/>
      <c r="I15" s="2507"/>
      <c r="J15" s="2507"/>
      <c r="K15" s="2507"/>
      <c r="L15" s="2507"/>
      <c r="M15" s="2507"/>
      <c r="N15" s="2507"/>
      <c r="O15" s="2507"/>
      <c r="P15" s="2507"/>
      <c r="Q15" s="2507"/>
      <c r="R15" s="2507"/>
      <c r="S15" s="2507"/>
      <c r="T15" s="2507"/>
      <c r="U15" s="2507"/>
      <c r="V15" s="2507"/>
      <c r="W15" s="2507"/>
      <c r="X15" s="2507"/>
      <c r="Y15" s="2507"/>
      <c r="Z15" s="2507"/>
      <c r="AA15" s="2507"/>
      <c r="AB15" s="2507"/>
      <c r="AC15" s="2507"/>
      <c r="AD15" s="2507"/>
      <c r="AE15" s="2507"/>
      <c r="AF15" s="2507"/>
      <c r="AG15" s="2507"/>
      <c r="AH15" s="2507"/>
      <c r="AI15" s="2507"/>
      <c r="AJ15" s="2507"/>
      <c r="AK15" s="2507"/>
      <c r="AL15" s="49"/>
      <c r="AN15" s="9">
        <f>SUM(AN9:AN12)</f>
        <v>0</v>
      </c>
    </row>
    <row r="16" spans="1:76" s="9" customFormat="1" ht="14.1" customHeight="1">
      <c r="A16" s="161"/>
      <c r="B16" s="2507"/>
      <c r="C16" s="2507"/>
      <c r="D16" s="2507"/>
      <c r="E16" s="2507"/>
      <c r="F16" s="2507"/>
      <c r="G16" s="2507"/>
      <c r="H16" s="2507"/>
      <c r="I16" s="2507"/>
      <c r="J16" s="2507"/>
      <c r="K16" s="2507"/>
      <c r="L16" s="2507"/>
      <c r="M16" s="2507"/>
      <c r="N16" s="2507"/>
      <c r="O16" s="2507"/>
      <c r="P16" s="2507"/>
      <c r="Q16" s="2507"/>
      <c r="R16" s="2507"/>
      <c r="S16" s="2507"/>
      <c r="T16" s="2507"/>
      <c r="U16" s="2507"/>
      <c r="V16" s="2507"/>
      <c r="W16" s="2507"/>
      <c r="X16" s="2507"/>
      <c r="Y16" s="2507"/>
      <c r="Z16" s="2507"/>
      <c r="AA16" s="2507"/>
      <c r="AB16" s="2507"/>
      <c r="AC16" s="2507"/>
      <c r="AD16" s="2507"/>
      <c r="AE16" s="2507"/>
      <c r="AF16" s="2507"/>
      <c r="AG16" s="2507"/>
      <c r="AH16" s="2507"/>
      <c r="AI16" s="2507"/>
      <c r="AJ16" s="2507"/>
      <c r="AK16" s="2507"/>
      <c r="AL16" s="49"/>
    </row>
    <row r="17" spans="1:41" s="9" customFormat="1" ht="14.1" customHeight="1">
      <c r="A17" s="39"/>
      <c r="B17" s="2507"/>
      <c r="C17" s="2507"/>
      <c r="D17" s="2507"/>
      <c r="E17" s="2507"/>
      <c r="F17" s="2507"/>
      <c r="G17" s="2507"/>
      <c r="H17" s="2507"/>
      <c r="I17" s="2507"/>
      <c r="J17" s="2507"/>
      <c r="K17" s="2507"/>
      <c r="L17" s="2507"/>
      <c r="M17" s="2507"/>
      <c r="N17" s="2507"/>
      <c r="O17" s="2507"/>
      <c r="P17" s="2507"/>
      <c r="Q17" s="2507"/>
      <c r="R17" s="2507"/>
      <c r="S17" s="2507"/>
      <c r="T17" s="2507"/>
      <c r="U17" s="2507"/>
      <c r="V17" s="2507"/>
      <c r="W17" s="2507"/>
      <c r="X17" s="2507"/>
      <c r="Y17" s="2507"/>
      <c r="Z17" s="2507"/>
      <c r="AA17" s="2507"/>
      <c r="AB17" s="2507"/>
      <c r="AC17" s="2507"/>
      <c r="AD17" s="2507"/>
      <c r="AE17" s="2507"/>
      <c r="AF17" s="2507"/>
      <c r="AG17" s="2507"/>
      <c r="AH17" s="2507"/>
      <c r="AI17" s="2507"/>
      <c r="AJ17" s="2507"/>
      <c r="AK17" s="2507"/>
      <c r="AL17" s="49"/>
    </row>
    <row r="18" spans="1:41" s="9" customFormat="1" ht="14.1" customHeight="1">
      <c r="A18" s="161"/>
      <c r="B18" s="2507"/>
      <c r="C18" s="2507"/>
      <c r="D18" s="2507"/>
      <c r="E18" s="2507"/>
      <c r="F18" s="2507"/>
      <c r="G18" s="2507"/>
      <c r="H18" s="2507"/>
      <c r="I18" s="2507"/>
      <c r="J18" s="2507"/>
      <c r="K18" s="2507"/>
      <c r="L18" s="2507"/>
      <c r="M18" s="2507"/>
      <c r="N18" s="2507"/>
      <c r="O18" s="2507"/>
      <c r="P18" s="2507"/>
      <c r="Q18" s="2507"/>
      <c r="R18" s="2507"/>
      <c r="S18" s="2507"/>
      <c r="T18" s="2507"/>
      <c r="U18" s="2507"/>
      <c r="V18" s="2507"/>
      <c r="W18" s="2507"/>
      <c r="X18" s="2507"/>
      <c r="Y18" s="2507"/>
      <c r="Z18" s="2507"/>
      <c r="AA18" s="2507"/>
      <c r="AB18" s="2507"/>
      <c r="AC18" s="2507"/>
      <c r="AD18" s="2507"/>
      <c r="AE18" s="2507"/>
      <c r="AF18" s="2507"/>
      <c r="AG18" s="2507"/>
      <c r="AH18" s="2507"/>
      <c r="AI18" s="2507"/>
      <c r="AJ18" s="2507"/>
      <c r="AK18" s="2507"/>
      <c r="AL18" s="49"/>
    </row>
    <row r="19" spans="1:41" s="9" customFormat="1" ht="14.1" customHeight="1">
      <c r="A19" s="148"/>
      <c r="B19" s="2507"/>
      <c r="C19" s="2507"/>
      <c r="D19" s="2507"/>
      <c r="E19" s="2507"/>
      <c r="F19" s="2507"/>
      <c r="G19" s="2507"/>
      <c r="H19" s="2507"/>
      <c r="I19" s="2507"/>
      <c r="J19" s="2507"/>
      <c r="K19" s="2507"/>
      <c r="L19" s="2507"/>
      <c r="M19" s="2507"/>
      <c r="N19" s="2507"/>
      <c r="O19" s="2507"/>
      <c r="P19" s="2507"/>
      <c r="Q19" s="2507"/>
      <c r="R19" s="2507"/>
      <c r="S19" s="2507"/>
      <c r="T19" s="2507"/>
      <c r="U19" s="2507"/>
      <c r="V19" s="2507"/>
      <c r="W19" s="2507"/>
      <c r="X19" s="2507"/>
      <c r="Y19" s="2507"/>
      <c r="Z19" s="2507"/>
      <c r="AA19" s="2507"/>
      <c r="AB19" s="2507"/>
      <c r="AC19" s="2507"/>
      <c r="AD19" s="2507"/>
      <c r="AE19" s="2507"/>
      <c r="AF19" s="2507"/>
      <c r="AG19" s="2507"/>
      <c r="AH19" s="2507"/>
      <c r="AI19" s="2507"/>
      <c r="AJ19" s="2507"/>
      <c r="AK19" s="2507"/>
      <c r="AL19" s="49"/>
    </row>
    <row r="20" spans="1:41" s="9" customFormat="1" ht="14.1" customHeight="1">
      <c r="A20" s="161"/>
      <c r="B20" s="2507"/>
      <c r="C20" s="2507"/>
      <c r="D20" s="2507"/>
      <c r="E20" s="2507"/>
      <c r="F20" s="2507"/>
      <c r="G20" s="2507"/>
      <c r="H20" s="2507"/>
      <c r="I20" s="2507"/>
      <c r="J20" s="2507"/>
      <c r="K20" s="2507"/>
      <c r="L20" s="2507"/>
      <c r="M20" s="2507"/>
      <c r="N20" s="2507"/>
      <c r="O20" s="2507"/>
      <c r="P20" s="2507"/>
      <c r="Q20" s="2507"/>
      <c r="R20" s="2507"/>
      <c r="S20" s="2507"/>
      <c r="T20" s="2507"/>
      <c r="U20" s="2507"/>
      <c r="V20" s="2507"/>
      <c r="W20" s="2507"/>
      <c r="X20" s="2507"/>
      <c r="Y20" s="2507"/>
      <c r="Z20" s="2507"/>
      <c r="AA20" s="2507"/>
      <c r="AB20" s="2507"/>
      <c r="AC20" s="2507"/>
      <c r="AD20" s="2507"/>
      <c r="AE20" s="2507"/>
      <c r="AF20" s="2507"/>
      <c r="AG20" s="2507"/>
      <c r="AH20" s="2507"/>
      <c r="AI20" s="2507"/>
      <c r="AJ20" s="2507"/>
      <c r="AK20" s="2507"/>
      <c r="AL20" s="49"/>
    </row>
    <row r="21" spans="1:41" s="9" customFormat="1" ht="14.1" customHeight="1">
      <c r="A21" s="754"/>
      <c r="B21" s="2507"/>
      <c r="C21" s="2507"/>
      <c r="D21" s="2507"/>
      <c r="E21" s="2507"/>
      <c r="F21" s="2507"/>
      <c r="G21" s="2507"/>
      <c r="H21" s="2507"/>
      <c r="I21" s="2507"/>
      <c r="J21" s="2507"/>
      <c r="K21" s="2507"/>
      <c r="L21" s="2507"/>
      <c r="M21" s="2507"/>
      <c r="N21" s="2507"/>
      <c r="O21" s="2507"/>
      <c r="P21" s="2507"/>
      <c r="Q21" s="2507"/>
      <c r="R21" s="2507"/>
      <c r="S21" s="2507"/>
      <c r="T21" s="2507"/>
      <c r="U21" s="2507"/>
      <c r="V21" s="2507"/>
      <c r="W21" s="2507"/>
      <c r="X21" s="2507"/>
      <c r="Y21" s="2507"/>
      <c r="Z21" s="2507"/>
      <c r="AA21" s="2507"/>
      <c r="AB21" s="2507"/>
      <c r="AC21" s="2507"/>
      <c r="AD21" s="2507"/>
      <c r="AE21" s="2507"/>
      <c r="AF21" s="2507"/>
      <c r="AG21" s="2507"/>
      <c r="AH21" s="2507"/>
      <c r="AI21" s="2507"/>
      <c r="AJ21" s="2507"/>
      <c r="AK21" s="2507"/>
      <c r="AL21" s="49"/>
    </row>
    <row r="22" spans="1:41" s="9" customFormat="1" ht="14.1" customHeight="1">
      <c r="A22" s="754"/>
      <c r="B22" s="2507"/>
      <c r="C22" s="2507"/>
      <c r="D22" s="2507"/>
      <c r="E22" s="2507"/>
      <c r="F22" s="2507"/>
      <c r="G22" s="2507"/>
      <c r="H22" s="2507"/>
      <c r="I22" s="2507"/>
      <c r="J22" s="2507"/>
      <c r="K22" s="2507"/>
      <c r="L22" s="2507"/>
      <c r="M22" s="2507"/>
      <c r="N22" s="2507"/>
      <c r="O22" s="2507"/>
      <c r="P22" s="2507"/>
      <c r="Q22" s="2507"/>
      <c r="R22" s="2507"/>
      <c r="S22" s="2507"/>
      <c r="T22" s="2507"/>
      <c r="U22" s="2507"/>
      <c r="V22" s="2507"/>
      <c r="W22" s="2507"/>
      <c r="X22" s="2507"/>
      <c r="Y22" s="2507"/>
      <c r="Z22" s="2507"/>
      <c r="AA22" s="2507"/>
      <c r="AB22" s="2507"/>
      <c r="AC22" s="2507"/>
      <c r="AD22" s="2507"/>
      <c r="AE22" s="2507"/>
      <c r="AF22" s="2507"/>
      <c r="AG22" s="2507"/>
      <c r="AH22" s="2507"/>
      <c r="AI22" s="2507"/>
      <c r="AJ22" s="2507"/>
      <c r="AK22" s="2507"/>
      <c r="AL22" s="49"/>
    </row>
    <row r="23" spans="1:41" s="9" customFormat="1" ht="14.1" customHeight="1">
      <c r="B23" s="1398"/>
      <c r="C23" s="1398"/>
      <c r="D23" s="1398"/>
      <c r="E23" s="1398"/>
      <c r="F23" s="1398"/>
      <c r="G23" s="1398"/>
      <c r="H23" s="1398"/>
      <c r="I23" s="1398"/>
      <c r="J23" s="1398"/>
      <c r="K23" s="1398"/>
      <c r="L23" s="1398"/>
      <c r="M23" s="1398"/>
      <c r="N23" s="1398"/>
      <c r="O23" s="1398"/>
      <c r="P23" s="1398"/>
      <c r="Q23" s="1398"/>
      <c r="R23" s="1398"/>
      <c r="S23" s="1398"/>
      <c r="T23" s="1398"/>
      <c r="U23" s="1398"/>
      <c r="V23" s="1398"/>
      <c r="W23" s="1398"/>
      <c r="X23" s="1398"/>
      <c r="Y23" s="1398"/>
      <c r="Z23" s="1398"/>
      <c r="AA23" s="1398"/>
      <c r="AB23" s="1398"/>
      <c r="AC23" s="1398"/>
      <c r="AD23" s="1398"/>
      <c r="AE23" s="1398"/>
      <c r="AF23" s="1398"/>
      <c r="AG23" s="1398"/>
      <c r="AH23" s="1398"/>
      <c r="AI23" s="1398"/>
      <c r="AJ23" s="1398"/>
      <c r="AK23" s="1398"/>
      <c r="AL23" s="74"/>
    </row>
    <row r="24" spans="1:41" s="47" customFormat="1" ht="14.1" customHeight="1">
      <c r="A24" s="156"/>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0" t="s">
        <v>365</v>
      </c>
      <c r="AJ24" s="1865">
        <f>VLOOKUP($B$11,$AN$9:$AO$11,2,FALSE)</f>
        <v>6</v>
      </c>
      <c r="AK24" s="1867"/>
      <c r="AL24" s="146"/>
    </row>
    <row r="25" spans="1:41" s="47" customFormat="1" ht="14.1" customHeight="1">
      <c r="A25" s="26"/>
      <c r="B25" s="26"/>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74"/>
      <c r="AL25" s="74"/>
      <c r="AM25" s="168"/>
      <c r="AN25" s="169"/>
    </row>
    <row r="26" spans="1:41" s="47" customFormat="1" ht="14.1" customHeight="1">
      <c r="A26" s="9"/>
      <c r="B26" s="106" t="s">
        <v>259</v>
      </c>
      <c r="C26" s="165"/>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F26" s="2269" t="s">
        <v>111</v>
      </c>
      <c r="AG26" s="2269"/>
      <c r="AH26" s="2269"/>
      <c r="AI26" s="2269"/>
      <c r="AJ26" s="2269"/>
      <c r="AK26" s="2269"/>
      <c r="AL26" s="2269"/>
      <c r="AM26" s="168"/>
      <c r="AN26" s="154"/>
    </row>
    <row r="27" spans="1:41" s="148" customFormat="1" ht="14.1" customHeight="1">
      <c r="A27" s="9"/>
      <c r="B27" s="216" t="s">
        <v>1005</v>
      </c>
      <c r="C27" s="165"/>
      <c r="D27" s="47"/>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L27" s="164"/>
      <c r="AN27" s="9"/>
      <c r="AO27" s="688"/>
    </row>
    <row r="28" spans="1:41" s="47" customFormat="1" ht="14.1" customHeight="1">
      <c r="A28" s="9"/>
      <c r="B28" s="9"/>
      <c r="C28" s="2374" t="s">
        <v>1439</v>
      </c>
      <c r="D28" s="2374"/>
      <c r="E28" s="2374"/>
      <c r="F28" s="2374"/>
      <c r="G28" s="2374"/>
      <c r="H28" s="2374"/>
      <c r="I28" s="2374"/>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35"/>
      <c r="AF28" s="35"/>
      <c r="AG28" s="35"/>
      <c r="AH28" s="35"/>
      <c r="AI28" s="35"/>
      <c r="AJ28" s="35"/>
      <c r="AK28" s="35"/>
      <c r="AL28" s="164"/>
      <c r="AM28" s="167"/>
      <c r="AN28" s="9"/>
      <c r="AO28" s="688"/>
    </row>
    <row r="29" spans="1:41" s="47" customFormat="1" ht="14.1" customHeight="1">
      <c r="A29" s="9"/>
      <c r="AL29" s="164"/>
      <c r="AM29" s="167"/>
      <c r="AN29" s="777" t="s">
        <v>194</v>
      </c>
      <c r="AO29" s="612"/>
    </row>
    <row r="30" spans="1:41" s="47" customFormat="1" ht="14.1" customHeight="1">
      <c r="A30" s="9"/>
      <c r="C30" s="106" t="s">
        <v>620</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148"/>
      <c r="AL30" s="164"/>
      <c r="AM30" s="167"/>
      <c r="AN30" s="612" t="s">
        <v>1438</v>
      </c>
      <c r="AO30" s="778">
        <v>2</v>
      </c>
    </row>
    <row r="31" spans="1:41" s="47" customFormat="1" ht="14.1" customHeight="1">
      <c r="A31" s="9"/>
      <c r="C31" s="2374" t="s">
        <v>2304</v>
      </c>
      <c r="D31" s="2374"/>
      <c r="E31" s="2374"/>
      <c r="F31" s="2374"/>
      <c r="G31" s="2374"/>
      <c r="H31" s="2374"/>
      <c r="I31" s="2374"/>
      <c r="J31" s="2374"/>
      <c r="K31" s="2374"/>
      <c r="L31" s="2374"/>
      <c r="M31" s="2374"/>
      <c r="N31" s="2374"/>
      <c r="O31" s="2374"/>
      <c r="P31" s="2374"/>
      <c r="Q31" s="2374"/>
      <c r="R31" s="2374"/>
      <c r="S31" s="2374"/>
      <c r="T31" s="2374"/>
      <c r="U31" s="2374"/>
      <c r="V31" s="2374"/>
      <c r="W31" s="2374"/>
      <c r="X31" s="2374"/>
      <c r="Y31" s="2374"/>
      <c r="Z31" s="2374"/>
      <c r="AA31" s="2374"/>
      <c r="AB31" s="2374"/>
      <c r="AC31" s="2374"/>
      <c r="AD31" s="2374"/>
      <c r="AE31" s="148"/>
      <c r="AL31" s="164"/>
      <c r="AM31" s="167"/>
      <c r="AN31" s="612" t="s">
        <v>1439</v>
      </c>
      <c r="AO31" s="778">
        <v>3</v>
      </c>
    </row>
    <row r="32" spans="1:41" s="47" customFormat="1" ht="14.1" customHeight="1">
      <c r="A32" s="165"/>
      <c r="E32" s="166"/>
      <c r="F32" s="166"/>
      <c r="G32" s="166"/>
      <c r="H32" s="166"/>
      <c r="I32" s="166"/>
      <c r="J32" s="166"/>
      <c r="K32" s="166"/>
      <c r="L32" s="166"/>
      <c r="M32" s="166"/>
      <c r="O32" s="166"/>
      <c r="Q32" s="17"/>
      <c r="R32" s="17"/>
      <c r="T32" s="9"/>
      <c r="U32" s="9"/>
      <c r="V32" s="9"/>
      <c r="W32" s="9"/>
      <c r="X32" s="9"/>
      <c r="Y32" s="9"/>
      <c r="Z32" s="9"/>
      <c r="AA32" s="9"/>
      <c r="AB32" s="52"/>
      <c r="AC32" s="9"/>
      <c r="AD32" s="9"/>
      <c r="AF32" s="9"/>
      <c r="AG32" s="9"/>
      <c r="AH32" s="9"/>
      <c r="AI32" s="166"/>
      <c r="AK32" s="166"/>
      <c r="AL32" s="166"/>
      <c r="AM32" s="167"/>
      <c r="AN32" s="612" t="s">
        <v>1440</v>
      </c>
      <c r="AO32" s="612">
        <v>2</v>
      </c>
    </row>
    <row r="33" spans="1:42" s="47" customFormat="1" ht="14.1" customHeight="1">
      <c r="A33" s="170"/>
      <c r="B33" s="171"/>
      <c r="C33" s="171"/>
      <c r="D33" s="172"/>
      <c r="E33" s="171"/>
      <c r="F33" s="171"/>
      <c r="G33" s="171"/>
      <c r="H33" s="171"/>
      <c r="I33" s="171"/>
      <c r="J33" s="171"/>
      <c r="K33" s="171"/>
      <c r="L33" s="171"/>
      <c r="M33" s="171"/>
      <c r="N33" s="171"/>
      <c r="O33" s="171"/>
      <c r="P33" s="171"/>
      <c r="Q33" s="173"/>
      <c r="R33" s="174"/>
      <c r="S33" s="171"/>
      <c r="T33" s="171"/>
      <c r="U33" s="171"/>
      <c r="V33" s="171"/>
      <c r="W33" s="171"/>
      <c r="X33" s="171"/>
      <c r="Y33" s="171"/>
      <c r="Z33" s="171"/>
      <c r="AA33" s="171"/>
      <c r="AB33" s="171"/>
      <c r="AC33" s="171"/>
      <c r="AD33" s="171"/>
      <c r="AE33" s="171"/>
      <c r="AF33" s="171"/>
      <c r="AG33" s="171"/>
      <c r="AH33" s="171"/>
      <c r="AI33" s="150" t="s">
        <v>366</v>
      </c>
      <c r="AJ33" s="1871">
        <f>VLOOKUP($C$28,$AN$29:$AO$32,2,FALSE)</f>
        <v>3</v>
      </c>
      <c r="AK33" s="1873"/>
      <c r="AL33" s="167"/>
      <c r="AM33" s="167"/>
    </row>
    <row r="34" spans="1:42" s="47" customFormat="1" ht="14.1" customHeight="1">
      <c r="A34" s="175"/>
      <c r="B34" s="159"/>
      <c r="D34" s="176"/>
      <c r="E34" s="176"/>
      <c r="F34" s="176"/>
      <c r="G34" s="176"/>
      <c r="H34" s="176"/>
      <c r="I34" s="176"/>
      <c r="J34" s="176"/>
      <c r="K34" s="176"/>
      <c r="L34" s="176"/>
      <c r="M34" s="176"/>
      <c r="N34" s="176"/>
      <c r="R34" s="175"/>
      <c r="S34" s="159"/>
      <c r="U34" s="176"/>
      <c r="V34" s="176"/>
      <c r="W34" s="176"/>
      <c r="X34" s="176"/>
      <c r="Y34" s="176"/>
      <c r="Z34" s="176"/>
      <c r="AA34" s="176"/>
      <c r="AB34" s="176"/>
      <c r="AC34" s="176"/>
      <c r="AD34" s="176"/>
      <c r="AE34" s="176"/>
      <c r="AK34" s="166"/>
      <c r="AL34" s="166"/>
      <c r="AM34" s="167"/>
    </row>
    <row r="35" spans="1:42" s="47" customFormat="1" ht="14.1" customHeight="1">
      <c r="A35" s="155"/>
      <c r="B35" s="2252" t="s">
        <v>1641</v>
      </c>
      <c r="C35" s="2252"/>
      <c r="D35" s="2252"/>
      <c r="E35" s="2252"/>
      <c r="F35" s="2252"/>
      <c r="G35" s="2252"/>
      <c r="H35" s="2252"/>
      <c r="I35" s="2252"/>
      <c r="J35" s="2252"/>
      <c r="K35" s="2252"/>
      <c r="L35" s="2252"/>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c r="AJ35" s="2252"/>
      <c r="AK35" s="2252"/>
      <c r="AL35" s="177"/>
      <c r="AM35" s="167"/>
    </row>
    <row r="36" spans="1:42" s="47" customFormat="1" ht="14.1" customHeight="1">
      <c r="A36" s="178"/>
      <c r="B36" s="2252"/>
      <c r="C36" s="2252"/>
      <c r="D36" s="2252"/>
      <c r="E36" s="2252"/>
      <c r="F36" s="2252"/>
      <c r="G36" s="2252"/>
      <c r="H36" s="2252"/>
      <c r="I36" s="2252"/>
      <c r="J36" s="2252"/>
      <c r="K36" s="2252"/>
      <c r="L36" s="2252"/>
      <c r="M36" s="2252"/>
      <c r="N36" s="2252"/>
      <c r="O36" s="2252"/>
      <c r="P36" s="2252"/>
      <c r="Q36" s="2252"/>
      <c r="R36" s="2252"/>
      <c r="S36" s="2252"/>
      <c r="T36" s="2252"/>
      <c r="U36" s="2252"/>
      <c r="V36" s="2252"/>
      <c r="W36" s="2252"/>
      <c r="X36" s="2252"/>
      <c r="Y36" s="2252"/>
      <c r="Z36" s="2252"/>
      <c r="AA36" s="2252"/>
      <c r="AB36" s="2252"/>
      <c r="AC36" s="2252"/>
      <c r="AD36" s="2252"/>
      <c r="AE36" s="2252"/>
      <c r="AF36" s="2252"/>
      <c r="AG36" s="2252"/>
      <c r="AH36" s="2252"/>
      <c r="AI36" s="2252"/>
      <c r="AJ36" s="2252"/>
      <c r="AK36" s="2252"/>
      <c r="AL36" s="177"/>
    </row>
    <row r="37" spans="1:42" s="47" customFormat="1" ht="14.1" customHeight="1">
      <c r="A37" s="178"/>
      <c r="B37" s="2252"/>
      <c r="C37" s="2252"/>
      <c r="D37" s="2252"/>
      <c r="E37" s="2252"/>
      <c r="F37" s="2252"/>
      <c r="G37" s="2252"/>
      <c r="H37" s="2252"/>
      <c r="I37" s="2252"/>
      <c r="J37" s="2252"/>
      <c r="K37" s="2252"/>
      <c r="L37" s="2252"/>
      <c r="M37" s="2252"/>
      <c r="N37" s="2252"/>
      <c r="O37" s="2252"/>
      <c r="P37" s="2252"/>
      <c r="Q37" s="2252"/>
      <c r="R37" s="2252"/>
      <c r="S37" s="2252"/>
      <c r="T37" s="2252"/>
      <c r="U37" s="2252"/>
      <c r="V37" s="2252"/>
      <c r="W37" s="2252"/>
      <c r="X37" s="2252"/>
      <c r="Y37" s="2252"/>
      <c r="Z37" s="2252"/>
      <c r="AA37" s="2252"/>
      <c r="AB37" s="2252"/>
      <c r="AC37" s="2252"/>
      <c r="AD37" s="2252"/>
      <c r="AE37" s="2252"/>
      <c r="AF37" s="2252"/>
      <c r="AG37" s="2252"/>
      <c r="AH37" s="2252"/>
      <c r="AI37" s="2252"/>
      <c r="AJ37" s="2252"/>
      <c r="AK37" s="2252"/>
      <c r="AL37" s="177"/>
    </row>
    <row r="38" spans="1:42" s="47" customFormat="1" ht="14.1" customHeight="1">
      <c r="A38" s="178"/>
      <c r="B38" s="2252"/>
      <c r="C38" s="2252"/>
      <c r="D38" s="2252"/>
      <c r="E38" s="2252"/>
      <c r="F38" s="2252"/>
      <c r="G38" s="2252"/>
      <c r="H38" s="2252"/>
      <c r="I38" s="2252"/>
      <c r="J38" s="2252"/>
      <c r="K38" s="2252"/>
      <c r="L38" s="2252"/>
      <c r="M38" s="2252"/>
      <c r="N38" s="2252"/>
      <c r="O38" s="2252"/>
      <c r="P38" s="2252"/>
      <c r="Q38" s="2252"/>
      <c r="R38" s="2252"/>
      <c r="S38" s="2252"/>
      <c r="T38" s="2252"/>
      <c r="U38" s="2252"/>
      <c r="V38" s="2252"/>
      <c r="W38" s="2252"/>
      <c r="X38" s="2252"/>
      <c r="Y38" s="2252"/>
      <c r="Z38" s="2252"/>
      <c r="AA38" s="2252"/>
      <c r="AB38" s="2252"/>
      <c r="AC38" s="2252"/>
      <c r="AD38" s="2252"/>
      <c r="AE38" s="2252"/>
      <c r="AF38" s="2252"/>
      <c r="AG38" s="2252"/>
      <c r="AH38" s="2252"/>
      <c r="AI38" s="2252"/>
      <c r="AJ38" s="2252"/>
      <c r="AK38" s="2252"/>
      <c r="AL38" s="177"/>
    </row>
    <row r="39" spans="1:42" s="47" customFormat="1" ht="14.1" customHeight="1">
      <c r="A39" s="178"/>
      <c r="B39" s="2252"/>
      <c r="C39" s="2252"/>
      <c r="D39" s="2252"/>
      <c r="E39" s="2252"/>
      <c r="F39" s="2252"/>
      <c r="G39" s="2252"/>
      <c r="H39" s="2252"/>
      <c r="I39" s="2252"/>
      <c r="J39" s="2252"/>
      <c r="K39" s="2252"/>
      <c r="L39" s="2252"/>
      <c r="M39" s="2252"/>
      <c r="N39" s="2252"/>
      <c r="O39" s="2252"/>
      <c r="P39" s="2252"/>
      <c r="Q39" s="2252"/>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177"/>
    </row>
    <row r="40" spans="1:42" s="47" customFormat="1" ht="14.1" customHeight="1">
      <c r="A40" s="178"/>
      <c r="B40" s="2252"/>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2"/>
      <c r="Y40" s="2252"/>
      <c r="Z40" s="2252"/>
      <c r="AA40" s="2252"/>
      <c r="AB40" s="2252"/>
      <c r="AC40" s="2252"/>
      <c r="AD40" s="2252"/>
      <c r="AE40" s="2252"/>
      <c r="AF40" s="2252"/>
      <c r="AG40" s="2252"/>
      <c r="AH40" s="2252"/>
      <c r="AI40" s="2252"/>
      <c r="AJ40" s="2252"/>
      <c r="AK40" s="2252"/>
      <c r="AL40" s="177"/>
    </row>
    <row r="41" spans="1:42" s="47" customFormat="1" ht="14.1" customHeight="1">
      <c r="A41" s="178"/>
      <c r="B41" s="2252"/>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2"/>
      <c r="Y41" s="2252"/>
      <c r="Z41" s="2252"/>
      <c r="AA41" s="2252"/>
      <c r="AB41" s="2252"/>
      <c r="AC41" s="2252"/>
      <c r="AD41" s="2252"/>
      <c r="AE41" s="2252"/>
      <c r="AF41" s="2252"/>
      <c r="AG41" s="2252"/>
      <c r="AH41" s="2252"/>
      <c r="AI41" s="2252"/>
      <c r="AJ41" s="2252"/>
      <c r="AK41" s="2252"/>
      <c r="AL41" s="177"/>
    </row>
    <row r="42" spans="1:42" s="47" customFormat="1" ht="14.1" customHeight="1">
      <c r="A42" s="178"/>
      <c r="B42" s="2252"/>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177"/>
    </row>
    <row r="43" spans="1:42" s="47" customFormat="1" ht="14.1" customHeight="1">
      <c r="A43" s="178"/>
      <c r="B43" s="2252" t="s">
        <v>1642</v>
      </c>
      <c r="C43" s="2252"/>
      <c r="D43" s="2252"/>
      <c r="E43" s="2252"/>
      <c r="F43" s="2252"/>
      <c r="G43" s="2252"/>
      <c r="H43" s="2252"/>
      <c r="I43" s="2252"/>
      <c r="J43" s="2252"/>
      <c r="K43" s="2252"/>
      <c r="L43" s="2252"/>
      <c r="M43" s="2252"/>
      <c r="N43" s="2252"/>
      <c r="O43" s="2252"/>
      <c r="P43" s="2252"/>
      <c r="Q43" s="2252"/>
      <c r="R43" s="2252"/>
      <c r="S43" s="2252"/>
      <c r="T43" s="2252"/>
      <c r="U43" s="2252"/>
      <c r="V43" s="2252"/>
      <c r="W43" s="2252"/>
      <c r="X43" s="2252"/>
      <c r="Y43" s="2252"/>
      <c r="Z43" s="2252"/>
      <c r="AA43" s="2252"/>
      <c r="AB43" s="2252"/>
      <c r="AC43" s="2252"/>
      <c r="AD43" s="2252"/>
      <c r="AE43" s="2252"/>
      <c r="AF43" s="2252"/>
      <c r="AG43" s="2252"/>
      <c r="AH43" s="2252"/>
      <c r="AI43" s="2252"/>
      <c r="AJ43" s="2252"/>
      <c r="AK43" s="2252"/>
      <c r="AL43" s="177"/>
    </row>
    <row r="44" spans="1:42" s="47" customFormat="1" ht="14.1" customHeight="1">
      <c r="A44" s="178"/>
      <c r="B44" s="2252"/>
      <c r="C44" s="2252"/>
      <c r="D44" s="2252"/>
      <c r="E44" s="2252"/>
      <c r="F44" s="2252"/>
      <c r="G44" s="2252"/>
      <c r="H44" s="2252"/>
      <c r="I44" s="2252"/>
      <c r="J44" s="2252"/>
      <c r="K44" s="2252"/>
      <c r="L44" s="2252"/>
      <c r="M44" s="2252"/>
      <c r="N44" s="2252"/>
      <c r="O44" s="2252"/>
      <c r="P44" s="2252"/>
      <c r="Q44" s="2252"/>
      <c r="R44" s="2252"/>
      <c r="S44" s="2252"/>
      <c r="T44" s="2252"/>
      <c r="U44" s="2252"/>
      <c r="V44" s="2252"/>
      <c r="W44" s="2252"/>
      <c r="X44" s="2252"/>
      <c r="Y44" s="2252"/>
      <c r="Z44" s="2252"/>
      <c r="AA44" s="2252"/>
      <c r="AB44" s="2252"/>
      <c r="AC44" s="2252"/>
      <c r="AD44" s="2252"/>
      <c r="AE44" s="2252"/>
      <c r="AF44" s="2252"/>
      <c r="AG44" s="2252"/>
      <c r="AH44" s="2252"/>
      <c r="AI44" s="2252"/>
      <c r="AJ44" s="2252"/>
      <c r="AK44" s="2252"/>
    </row>
    <row r="45" spans="1:42" s="47" customFormat="1" ht="14.1" customHeight="1">
      <c r="A45" s="178"/>
      <c r="B45" s="2252"/>
      <c r="C45" s="2252"/>
      <c r="D45" s="2252"/>
      <c r="E45" s="2252"/>
      <c r="F45" s="2252"/>
      <c r="G45" s="2252"/>
      <c r="H45" s="2252"/>
      <c r="I45" s="2252"/>
      <c r="J45" s="2252"/>
      <c r="K45" s="2252"/>
      <c r="L45" s="2252"/>
      <c r="M45" s="2252"/>
      <c r="N45" s="2252"/>
      <c r="O45" s="2252"/>
      <c r="P45" s="2252"/>
      <c r="Q45" s="2252"/>
      <c r="R45" s="2252"/>
      <c r="S45" s="2252"/>
      <c r="T45" s="2252"/>
      <c r="U45" s="2252"/>
      <c r="V45" s="2252"/>
      <c r="W45" s="2252"/>
      <c r="X45" s="2252"/>
      <c r="Y45" s="2252"/>
      <c r="Z45" s="2252"/>
      <c r="AA45" s="2252"/>
      <c r="AB45" s="2252"/>
      <c r="AC45" s="2252"/>
      <c r="AD45" s="2252"/>
      <c r="AE45" s="2252"/>
      <c r="AF45" s="2252"/>
      <c r="AG45" s="2252"/>
      <c r="AH45" s="2252"/>
      <c r="AI45" s="2252"/>
      <c r="AJ45" s="2252"/>
      <c r="AK45" s="2252"/>
    </row>
    <row r="46" spans="1:42" s="148" customFormat="1" ht="14.1" customHeight="1">
      <c r="A46" s="178"/>
      <c r="B46" s="2252"/>
      <c r="C46" s="2252"/>
      <c r="D46" s="2252"/>
      <c r="E46" s="2252"/>
      <c r="F46" s="2252"/>
      <c r="G46" s="2252"/>
      <c r="H46" s="2252"/>
      <c r="I46" s="2252"/>
      <c r="J46" s="2252"/>
      <c r="K46" s="2252"/>
      <c r="L46" s="2252"/>
      <c r="M46" s="2252"/>
      <c r="N46" s="2252"/>
      <c r="O46" s="2252"/>
      <c r="P46" s="2252"/>
      <c r="Q46" s="2252"/>
      <c r="R46" s="2252"/>
      <c r="S46" s="2252"/>
      <c r="T46" s="2252"/>
      <c r="U46" s="2252"/>
      <c r="V46" s="2252"/>
      <c r="W46" s="2252"/>
      <c r="X46" s="2252"/>
      <c r="Y46" s="2252"/>
      <c r="Z46" s="2252"/>
      <c r="AA46" s="2252"/>
      <c r="AB46" s="2252"/>
      <c r="AC46" s="2252"/>
      <c r="AD46" s="2252"/>
      <c r="AE46" s="2252"/>
      <c r="AF46" s="2252"/>
      <c r="AG46" s="2252"/>
      <c r="AH46" s="2252"/>
      <c r="AI46" s="2252"/>
      <c r="AJ46" s="2252"/>
      <c r="AK46" s="2252"/>
    </row>
    <row r="47" spans="1:42" s="47" customFormat="1" ht="14.1" customHeight="1">
      <c r="A47" s="178"/>
      <c r="B47" s="2252"/>
      <c r="C47" s="2252"/>
      <c r="D47" s="2252"/>
      <c r="E47" s="2252"/>
      <c r="F47" s="2252"/>
      <c r="G47" s="2252"/>
      <c r="H47" s="2252"/>
      <c r="I47" s="2252"/>
      <c r="J47" s="2252"/>
      <c r="K47" s="2252"/>
      <c r="L47" s="2252"/>
      <c r="M47" s="2252"/>
      <c r="N47" s="2252"/>
      <c r="O47" s="2252"/>
      <c r="P47" s="2252"/>
      <c r="Q47" s="2252"/>
      <c r="R47" s="2252"/>
      <c r="S47" s="2252"/>
      <c r="T47" s="2252"/>
      <c r="U47" s="2252"/>
      <c r="V47" s="2252"/>
      <c r="W47" s="2252"/>
      <c r="X47" s="2252"/>
      <c r="Y47" s="2252"/>
      <c r="Z47" s="2252"/>
      <c r="AA47" s="2252"/>
      <c r="AB47" s="2252"/>
      <c r="AC47" s="2252"/>
      <c r="AD47" s="2252"/>
      <c r="AE47" s="2252"/>
      <c r="AF47" s="2252"/>
      <c r="AG47" s="2252"/>
      <c r="AH47" s="2252"/>
      <c r="AI47" s="2252"/>
      <c r="AJ47" s="2252"/>
      <c r="AK47" s="2252"/>
    </row>
    <row r="48" spans="1:42" s="47" customFormat="1" ht="14.1" customHeight="1">
      <c r="A48" s="755"/>
      <c r="B48" s="2252" t="s">
        <v>1643</v>
      </c>
      <c r="C48" s="2252"/>
      <c r="D48" s="2252"/>
      <c r="E48" s="2252"/>
      <c r="F48" s="2252"/>
      <c r="G48" s="2252"/>
      <c r="H48" s="2252"/>
      <c r="I48" s="2252"/>
      <c r="J48" s="2252"/>
      <c r="K48" s="2252"/>
      <c r="L48" s="2252"/>
      <c r="M48" s="2252"/>
      <c r="N48" s="2252"/>
      <c r="O48" s="2252"/>
      <c r="P48" s="2252"/>
      <c r="Q48" s="2252"/>
      <c r="R48" s="2252"/>
      <c r="S48" s="2252"/>
      <c r="T48" s="2252"/>
      <c r="U48" s="2252"/>
      <c r="V48" s="2252"/>
      <c r="W48" s="2252"/>
      <c r="X48" s="2252"/>
      <c r="Y48" s="2252"/>
      <c r="Z48" s="2252"/>
      <c r="AA48" s="2252"/>
      <c r="AB48" s="2252"/>
      <c r="AC48" s="2252"/>
      <c r="AD48" s="2252"/>
      <c r="AE48" s="2252"/>
      <c r="AF48" s="2252"/>
      <c r="AG48" s="2252"/>
      <c r="AH48" s="2252"/>
      <c r="AI48" s="2252"/>
      <c r="AJ48" s="2252"/>
      <c r="AK48" s="2252"/>
      <c r="AL48" s="2252"/>
      <c r="AO48" s="47" t="s">
        <v>748</v>
      </c>
      <c r="AP48" s="47">
        <v>0</v>
      </c>
    </row>
    <row r="49" spans="1:42" s="47" customFormat="1" ht="14.1" customHeight="1">
      <c r="B49" s="2252"/>
      <c r="C49" s="2252"/>
      <c r="D49" s="2252"/>
      <c r="E49" s="2252"/>
      <c r="F49" s="2252"/>
      <c r="G49" s="2252"/>
      <c r="H49" s="2252"/>
      <c r="I49" s="2252"/>
      <c r="J49" s="2252"/>
      <c r="K49" s="2252"/>
      <c r="L49" s="2252"/>
      <c r="M49" s="2252"/>
      <c r="N49" s="2252"/>
      <c r="O49" s="2252"/>
      <c r="P49" s="2252"/>
      <c r="Q49" s="2252"/>
      <c r="R49" s="2252"/>
      <c r="S49" s="2252"/>
      <c r="T49" s="2252"/>
      <c r="U49" s="2252"/>
      <c r="V49" s="2252"/>
      <c r="W49" s="2252"/>
      <c r="X49" s="2252"/>
      <c r="Y49" s="2252"/>
      <c r="Z49" s="2252"/>
      <c r="AA49" s="2252"/>
      <c r="AB49" s="2252"/>
      <c r="AC49" s="2252"/>
      <c r="AD49" s="2252"/>
      <c r="AE49" s="2252"/>
      <c r="AF49" s="2252"/>
      <c r="AG49" s="2252"/>
      <c r="AH49" s="2252"/>
      <c r="AI49" s="2252"/>
      <c r="AJ49" s="2252"/>
      <c r="AK49" s="2252"/>
      <c r="AL49" s="2252"/>
      <c r="AO49" s="47" t="s">
        <v>482</v>
      </c>
      <c r="AP49" s="47">
        <v>10</v>
      </c>
    </row>
    <row r="50" spans="1:42" s="47" customFormat="1" ht="14.1" customHeight="1">
      <c r="A50" s="755"/>
      <c r="B50" s="2252"/>
      <c r="C50" s="2252"/>
      <c r="D50" s="2252"/>
      <c r="E50" s="2252"/>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2"/>
      <c r="AK50" s="2252"/>
      <c r="AL50" s="2252"/>
      <c r="AO50" s="47" t="s">
        <v>1004</v>
      </c>
      <c r="AP50" s="47">
        <v>10</v>
      </c>
    </row>
    <row r="51" spans="1:42" s="47" customFormat="1" ht="14.1" customHeight="1">
      <c r="A51" s="178"/>
      <c r="B51" s="2253"/>
      <c r="C51" s="2253"/>
      <c r="D51" s="2253"/>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2"/>
      <c r="AL51" s="2252"/>
      <c r="AO51" s="47" t="s">
        <v>1003</v>
      </c>
      <c r="AP51" s="47">
        <v>10</v>
      </c>
    </row>
    <row r="52" spans="1:42" s="47" customFormat="1" ht="14.1" customHeight="1">
      <c r="A52" s="179"/>
      <c r="B52" s="180"/>
      <c r="C52" s="180"/>
      <c r="D52" s="180"/>
      <c r="E52" s="180"/>
      <c r="F52" s="180"/>
      <c r="G52" s="172"/>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388"/>
      <c r="AJ52" s="1388" t="s">
        <v>1300</v>
      </c>
      <c r="AK52" s="1871">
        <f>$AJ$24+$AJ$33</f>
        <v>9</v>
      </c>
      <c r="AL52" s="1872"/>
      <c r="AM52" s="1873"/>
      <c r="AO52" s="47" t="s">
        <v>334</v>
      </c>
      <c r="AP52" s="47">
        <v>10</v>
      </c>
    </row>
    <row r="53" spans="1:42" s="148" customFormat="1" ht="14.1" customHeight="1" thickBot="1">
      <c r="A53" s="182"/>
      <c r="B53" s="183"/>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O53" s="148" t="s">
        <v>2236</v>
      </c>
      <c r="AP53" s="148">
        <v>10</v>
      </c>
    </row>
    <row r="54" spans="1:42" s="148" customFormat="1" ht="14.1" customHeight="1" thickTop="1">
      <c r="A54" s="37"/>
      <c r="B54" s="309"/>
      <c r="C54" s="310"/>
      <c r="D54" s="310"/>
      <c r="E54" s="310"/>
      <c r="F54" s="310"/>
      <c r="G54" s="310"/>
      <c r="H54" s="310"/>
      <c r="I54" s="188"/>
      <c r="J54" s="188"/>
      <c r="K54" s="188"/>
      <c r="L54" s="188"/>
      <c r="M54" s="188"/>
      <c r="N54" s="188"/>
      <c r="O54" s="188"/>
      <c r="P54" s="188"/>
      <c r="Q54" s="188"/>
      <c r="R54" s="37"/>
      <c r="S54" s="63"/>
      <c r="T54" s="63"/>
      <c r="U54" s="63"/>
      <c r="V54" s="63"/>
      <c r="W54" s="63"/>
      <c r="X54" s="63"/>
      <c r="Y54" s="63"/>
      <c r="Z54" s="63"/>
      <c r="AA54" s="63"/>
      <c r="AB54" s="63"/>
      <c r="AC54" s="63"/>
      <c r="AD54" s="63"/>
      <c r="AE54" s="63"/>
      <c r="AF54" s="37"/>
      <c r="AG54" s="63"/>
      <c r="AH54" s="63"/>
      <c r="AI54" s="63"/>
      <c r="AJ54" s="63"/>
      <c r="AK54" s="47"/>
      <c r="AL54" s="47"/>
    </row>
    <row r="55" spans="1:42" s="47" customFormat="1" ht="14.1" customHeight="1">
      <c r="A55" s="106" t="s">
        <v>260</v>
      </c>
      <c r="B55" s="187"/>
      <c r="C55" s="189"/>
      <c r="D55" s="190"/>
      <c r="E55" s="190"/>
      <c r="F55" s="190"/>
      <c r="G55" s="190"/>
      <c r="H55" s="190"/>
      <c r="I55" s="190"/>
      <c r="J55" s="190"/>
      <c r="Y55" s="191"/>
      <c r="Z55" s="191"/>
      <c r="AA55" s="191"/>
      <c r="AB55" s="191"/>
      <c r="AE55" s="2331" t="s">
        <v>250</v>
      </c>
      <c r="AF55" s="2331"/>
      <c r="AG55" s="2331"/>
      <c r="AH55" s="2331"/>
      <c r="AI55" s="2331"/>
      <c r="AJ55" s="2331"/>
      <c r="AK55" s="2331"/>
      <c r="AL55" s="166"/>
    </row>
    <row r="56" spans="1:42" s="47" customFormat="1" ht="14.1" customHeight="1">
      <c r="A56" s="106"/>
      <c r="B56" s="187"/>
      <c r="C56" s="192"/>
      <c r="D56" s="190"/>
      <c r="E56" s="190"/>
      <c r="F56" s="190"/>
      <c r="G56" s="190"/>
      <c r="R56" s="191"/>
      <c r="S56" s="191"/>
      <c r="T56" s="191"/>
      <c r="U56" s="191"/>
      <c r="V56" s="191"/>
      <c r="W56" s="191"/>
      <c r="X56" s="191"/>
      <c r="Y56" s="191"/>
      <c r="Z56" s="191"/>
      <c r="AA56" s="191"/>
      <c r="AB56" s="191"/>
      <c r="AC56" s="27"/>
      <c r="AD56" s="27"/>
      <c r="AL56" s="166"/>
    </row>
    <row r="57" spans="1:42" s="47" customFormat="1" ht="14.1" customHeight="1">
      <c r="B57" s="47" t="s">
        <v>543</v>
      </c>
      <c r="F57" s="2374" t="s">
        <v>1003</v>
      </c>
      <c r="G57" s="2374"/>
      <c r="H57" s="2374"/>
      <c r="I57" s="2374"/>
      <c r="J57" s="2374"/>
      <c r="K57" s="2374"/>
      <c r="L57" s="2374"/>
      <c r="M57" s="2374"/>
      <c r="N57" s="2374"/>
      <c r="O57" s="2374"/>
      <c r="P57" s="166"/>
      <c r="Q57" s="166"/>
      <c r="R57" s="166"/>
      <c r="S57" s="166"/>
      <c r="AF57" s="2269" t="s">
        <v>794</v>
      </c>
      <c r="AG57" s="2269"/>
      <c r="AH57" s="2269"/>
      <c r="AI57" s="2269"/>
      <c r="AJ57" s="2269"/>
      <c r="AK57" s="2269"/>
      <c r="AL57" s="2269"/>
    </row>
    <row r="58" spans="1:42" s="47" customFormat="1" ht="14.1" customHeight="1">
      <c r="B58" s="2377" t="s">
        <v>1504</v>
      </c>
      <c r="C58" s="2377"/>
      <c r="D58" s="2377"/>
      <c r="E58" s="2377"/>
      <c r="F58" s="2377"/>
      <c r="G58" s="2377"/>
      <c r="H58" s="2377"/>
      <c r="I58" s="2377"/>
      <c r="J58" s="2377"/>
      <c r="K58" s="2377"/>
      <c r="L58" s="2377"/>
      <c r="M58" s="2377"/>
      <c r="N58" s="2377"/>
      <c r="O58" s="2377"/>
      <c r="P58" s="2377"/>
      <c r="Q58" s="2377"/>
      <c r="R58" s="2377"/>
      <c r="S58" s="2377"/>
      <c r="T58" s="2374" t="s">
        <v>748</v>
      </c>
      <c r="U58" s="2374"/>
      <c r="V58" s="2374"/>
      <c r="W58" s="2374"/>
      <c r="X58" s="2374"/>
      <c r="Y58" s="2374"/>
      <c r="Z58" s="2374"/>
      <c r="AA58" s="2374"/>
      <c r="AB58" s="2374"/>
      <c r="AC58" s="2374"/>
      <c r="AD58" s="166"/>
      <c r="AE58" s="166"/>
      <c r="AO58" s="47" t="s">
        <v>748</v>
      </c>
    </row>
    <row r="59" spans="1:42" s="47" customFormat="1" ht="14.1" customHeight="1">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397"/>
      <c r="AJ59" s="1397" t="s">
        <v>300</v>
      </c>
      <c r="AK59" s="1871">
        <f>VLOOKUP($F$57,$AO$48:$AP$53,2,FALSE)</f>
        <v>10</v>
      </c>
      <c r="AL59" s="1872"/>
      <c r="AM59" s="1873"/>
      <c r="AO59" s="47" t="s">
        <v>1502</v>
      </c>
    </row>
    <row r="60" spans="1:42" s="47" customFormat="1" ht="14.1" customHeight="1">
      <c r="A60" s="26"/>
      <c r="B60" s="26"/>
      <c r="C60" s="30"/>
      <c r="D60" s="29"/>
      <c r="E60" s="29"/>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L60" s="176"/>
      <c r="AO60" s="47" t="s">
        <v>1503</v>
      </c>
    </row>
    <row r="61" spans="1:42" s="47" customFormat="1" ht="14.1" customHeight="1" thickBot="1">
      <c r="A61" s="506"/>
      <c r="B61" s="507"/>
      <c r="C61" s="508"/>
      <c r="D61" s="508"/>
      <c r="E61" s="508"/>
      <c r="F61" s="508"/>
      <c r="G61" s="508"/>
      <c r="H61" s="508"/>
      <c r="I61" s="184"/>
      <c r="J61" s="184"/>
      <c r="K61" s="184"/>
      <c r="L61" s="184"/>
      <c r="M61" s="184"/>
      <c r="N61" s="184"/>
      <c r="O61" s="184"/>
      <c r="P61" s="184"/>
      <c r="Q61" s="184"/>
      <c r="R61" s="506"/>
      <c r="S61" s="509"/>
      <c r="T61" s="509"/>
      <c r="U61" s="509"/>
      <c r="V61" s="509"/>
      <c r="W61" s="509"/>
      <c r="X61" s="509"/>
      <c r="Y61" s="509"/>
      <c r="Z61" s="509"/>
      <c r="AA61" s="509"/>
      <c r="AB61" s="509"/>
      <c r="AC61" s="509"/>
      <c r="AD61" s="509"/>
      <c r="AE61" s="509"/>
      <c r="AF61" s="506"/>
      <c r="AG61" s="509"/>
      <c r="AH61" s="509"/>
      <c r="AI61" s="509"/>
      <c r="AJ61" s="509"/>
      <c r="AK61" s="185"/>
      <c r="AL61" s="185"/>
    </row>
    <row r="62" spans="1:42" s="47" customFormat="1" ht="14.1" customHeight="1" thickTop="1"/>
    <row r="63" spans="1:42" s="47" customFormat="1" ht="14.1" customHeight="1">
      <c r="A63" s="165" t="s">
        <v>85</v>
      </c>
      <c r="B63" s="175"/>
      <c r="C63" s="165"/>
      <c r="D63" s="29"/>
      <c r="E63" s="29"/>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E63" s="165"/>
      <c r="AF63" s="165"/>
      <c r="AG63" s="165"/>
      <c r="AH63" s="165"/>
      <c r="AI63" s="165"/>
      <c r="AJ63" s="165"/>
      <c r="AK63" s="165"/>
      <c r="AL63" s="166"/>
    </row>
    <row r="64" spans="1:42" s="47" customFormat="1" ht="14.1" customHeight="1">
      <c r="A64" s="165"/>
      <c r="C64" s="165"/>
      <c r="D64" s="29"/>
      <c r="E64" s="29"/>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27"/>
      <c r="AD64" s="27"/>
      <c r="AE64" s="27"/>
    </row>
    <row r="65" spans="1:38" s="47" customFormat="1" ht="14.1" customHeight="1">
      <c r="A65" s="194"/>
      <c r="B65" s="63" t="s">
        <v>261</v>
      </c>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2269" t="s">
        <v>1133</v>
      </c>
      <c r="AF65" s="2269"/>
      <c r="AG65" s="2269"/>
      <c r="AH65" s="2269"/>
      <c r="AI65" s="2269"/>
      <c r="AJ65" s="2269"/>
      <c r="AK65" s="2269"/>
      <c r="AL65" s="177"/>
    </row>
    <row r="66" spans="1:38" s="47" customFormat="1" ht="14.1" customHeight="1">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row>
    <row r="67" spans="1:38" s="47" customFormat="1" ht="14.1" customHeight="1">
      <c r="A67" s="177"/>
      <c r="B67" s="2252" t="s">
        <v>2093</v>
      </c>
      <c r="C67" s="2252"/>
      <c r="D67" s="2252"/>
      <c r="E67" s="2252"/>
      <c r="F67" s="2252"/>
      <c r="G67" s="2252"/>
      <c r="H67" s="2252"/>
      <c r="I67" s="2252"/>
      <c r="J67" s="2252"/>
      <c r="K67" s="2252"/>
      <c r="L67" s="2252"/>
      <c r="M67" s="2252"/>
      <c r="N67" s="2252"/>
      <c r="O67" s="2252"/>
      <c r="P67" s="2252"/>
      <c r="Q67" s="2252"/>
      <c r="R67" s="2252"/>
      <c r="S67" s="2252"/>
      <c r="T67" s="2252"/>
      <c r="U67" s="2252"/>
      <c r="V67" s="2252"/>
      <c r="W67" s="2252"/>
      <c r="X67" s="2252"/>
      <c r="Y67" s="2252"/>
      <c r="Z67" s="2252"/>
      <c r="AA67" s="2252"/>
      <c r="AB67" s="2252"/>
      <c r="AC67" s="2252"/>
      <c r="AD67" s="2252"/>
      <c r="AE67" s="2252"/>
      <c r="AF67" s="2252"/>
      <c r="AG67" s="2252"/>
      <c r="AH67" s="2252"/>
      <c r="AI67" s="2252"/>
      <c r="AJ67" s="2252"/>
      <c r="AK67" s="2252"/>
      <c r="AL67" s="177"/>
    </row>
    <row r="68" spans="1:38" s="47" customFormat="1" ht="14.1" customHeight="1">
      <c r="A68" s="177"/>
      <c r="B68" s="2252"/>
      <c r="C68" s="2252"/>
      <c r="D68" s="2252"/>
      <c r="E68" s="2252"/>
      <c r="F68" s="2252"/>
      <c r="G68" s="2252"/>
      <c r="H68" s="2252"/>
      <c r="I68" s="2252"/>
      <c r="J68" s="2252"/>
      <c r="K68" s="2252"/>
      <c r="L68" s="2252"/>
      <c r="M68" s="2252"/>
      <c r="N68" s="2252"/>
      <c r="O68" s="2252"/>
      <c r="P68" s="2252"/>
      <c r="Q68" s="2252"/>
      <c r="R68" s="2252"/>
      <c r="S68" s="2252"/>
      <c r="T68" s="2252"/>
      <c r="U68" s="2252"/>
      <c r="V68" s="2252"/>
      <c r="W68" s="2252"/>
      <c r="X68" s="2252"/>
      <c r="Y68" s="2252"/>
      <c r="Z68" s="2252"/>
      <c r="AA68" s="2252"/>
      <c r="AB68" s="2252"/>
      <c r="AC68" s="2252"/>
      <c r="AD68" s="2252"/>
      <c r="AE68" s="2252"/>
      <c r="AF68" s="2252"/>
      <c r="AG68" s="2252"/>
      <c r="AH68" s="2252"/>
      <c r="AI68" s="2252"/>
      <c r="AJ68" s="2252"/>
      <c r="AK68" s="2252"/>
      <c r="AL68" s="177"/>
    </row>
    <row r="69" spans="1:38" s="47" customFormat="1" ht="14.1" customHeight="1">
      <c r="A69" s="177"/>
      <c r="B69" s="2252"/>
      <c r="C69" s="2252"/>
      <c r="D69" s="2252"/>
      <c r="E69" s="2252"/>
      <c r="F69" s="2252"/>
      <c r="G69" s="2252"/>
      <c r="H69" s="2252"/>
      <c r="I69" s="2252"/>
      <c r="J69" s="2252"/>
      <c r="K69" s="2252"/>
      <c r="L69" s="2252"/>
      <c r="M69" s="2252"/>
      <c r="N69" s="2252"/>
      <c r="O69" s="2252"/>
      <c r="P69" s="2252"/>
      <c r="Q69" s="2252"/>
      <c r="R69" s="2252"/>
      <c r="S69" s="2252"/>
      <c r="T69" s="2252"/>
      <c r="U69" s="2252"/>
      <c r="V69" s="2252"/>
      <c r="W69" s="2252"/>
      <c r="X69" s="2252"/>
      <c r="Y69" s="2252"/>
      <c r="Z69" s="2252"/>
      <c r="AA69" s="2252"/>
      <c r="AB69" s="2252"/>
      <c r="AC69" s="2252"/>
      <c r="AD69" s="2252"/>
      <c r="AE69" s="2252"/>
      <c r="AF69" s="2252"/>
      <c r="AG69" s="2252"/>
      <c r="AH69" s="2252"/>
      <c r="AI69" s="2252"/>
      <c r="AJ69" s="2252"/>
      <c r="AK69" s="2252"/>
      <c r="AL69" s="177"/>
    </row>
    <row r="70" spans="1:38" s="47" customFormat="1" ht="14.1" customHeight="1">
      <c r="A70" s="177"/>
      <c r="B70" s="2252"/>
      <c r="C70" s="2252"/>
      <c r="D70" s="2252"/>
      <c r="E70" s="2252"/>
      <c r="F70" s="2252"/>
      <c r="G70" s="2252"/>
      <c r="H70" s="2252"/>
      <c r="I70" s="2252"/>
      <c r="J70" s="2252"/>
      <c r="K70" s="2252"/>
      <c r="L70" s="2252"/>
      <c r="M70" s="2252"/>
      <c r="N70" s="2252"/>
      <c r="O70" s="2252"/>
      <c r="P70" s="2252"/>
      <c r="Q70" s="2252"/>
      <c r="R70" s="2252"/>
      <c r="S70" s="2252"/>
      <c r="T70" s="2252"/>
      <c r="U70" s="2252"/>
      <c r="V70" s="2252"/>
      <c r="W70" s="2252"/>
      <c r="X70" s="2252"/>
      <c r="Y70" s="2252"/>
      <c r="Z70" s="2252"/>
      <c r="AA70" s="2252"/>
      <c r="AB70" s="2252"/>
      <c r="AC70" s="2252"/>
      <c r="AD70" s="2252"/>
      <c r="AE70" s="2252"/>
      <c r="AF70" s="2252"/>
      <c r="AG70" s="2252"/>
      <c r="AH70" s="2252"/>
      <c r="AI70" s="2252"/>
      <c r="AJ70" s="2252"/>
      <c r="AK70" s="2252"/>
      <c r="AL70" s="177"/>
    </row>
    <row r="71" spans="1:38" s="47" customFormat="1" ht="14.1" customHeight="1">
      <c r="A71" s="177"/>
      <c r="B71" s="2252"/>
      <c r="C71" s="2252"/>
      <c r="D71" s="2252"/>
      <c r="E71" s="2252"/>
      <c r="F71" s="2252"/>
      <c r="G71" s="2252"/>
      <c r="H71" s="2252"/>
      <c r="I71" s="2252"/>
      <c r="J71" s="2252"/>
      <c r="K71" s="2252"/>
      <c r="L71" s="2252"/>
      <c r="M71" s="2252"/>
      <c r="N71" s="2252"/>
      <c r="O71" s="2252"/>
      <c r="P71" s="2252"/>
      <c r="Q71" s="2252"/>
      <c r="R71" s="2252"/>
      <c r="S71" s="2252"/>
      <c r="T71" s="2252"/>
      <c r="U71" s="2252"/>
      <c r="V71" s="2252"/>
      <c r="W71" s="2252"/>
      <c r="X71" s="2252"/>
      <c r="Y71" s="2252"/>
      <c r="Z71" s="2252"/>
      <c r="AA71" s="2252"/>
      <c r="AB71" s="2252"/>
      <c r="AC71" s="2252"/>
      <c r="AD71" s="2252"/>
      <c r="AE71" s="2252"/>
      <c r="AF71" s="2252"/>
      <c r="AG71" s="2252"/>
      <c r="AH71" s="2252"/>
      <c r="AI71" s="2252"/>
      <c r="AJ71" s="2252"/>
      <c r="AK71" s="2252"/>
      <c r="AL71" s="177"/>
    </row>
    <row r="72" spans="1:38" s="47" customFormat="1" ht="14.1" customHeight="1">
      <c r="A72" s="177"/>
      <c r="B72" s="2252"/>
      <c r="C72" s="2252"/>
      <c r="D72" s="2252"/>
      <c r="E72" s="2252"/>
      <c r="F72" s="2252"/>
      <c r="G72" s="2252"/>
      <c r="H72" s="2252"/>
      <c r="I72" s="2252"/>
      <c r="J72" s="2252"/>
      <c r="K72" s="2252"/>
      <c r="L72" s="2252"/>
      <c r="M72" s="2252"/>
      <c r="N72" s="2252"/>
      <c r="O72" s="2252"/>
      <c r="P72" s="2252"/>
      <c r="Q72" s="2252"/>
      <c r="R72" s="2252"/>
      <c r="S72" s="2252"/>
      <c r="T72" s="2252"/>
      <c r="U72" s="2252"/>
      <c r="V72" s="2252"/>
      <c r="W72" s="2252"/>
      <c r="X72" s="2252"/>
      <c r="Y72" s="2252"/>
      <c r="Z72" s="2252"/>
      <c r="AA72" s="2252"/>
      <c r="AB72" s="2252"/>
      <c r="AC72" s="2252"/>
      <c r="AD72" s="2252"/>
      <c r="AE72" s="2252"/>
      <c r="AF72" s="2252"/>
      <c r="AG72" s="2252"/>
      <c r="AH72" s="2252"/>
      <c r="AI72" s="2252"/>
      <c r="AJ72" s="2252"/>
      <c r="AK72" s="2252"/>
      <c r="AL72" s="177"/>
    </row>
    <row r="73" spans="1:38" s="47" customFormat="1" ht="14.1" customHeight="1">
      <c r="A73" s="177"/>
      <c r="B73" s="2252"/>
      <c r="C73" s="2252"/>
      <c r="D73" s="2252"/>
      <c r="E73" s="2252"/>
      <c r="F73" s="2252"/>
      <c r="G73" s="2252"/>
      <c r="H73" s="2252"/>
      <c r="I73" s="2252"/>
      <c r="J73" s="2252"/>
      <c r="K73" s="2252"/>
      <c r="L73" s="2252"/>
      <c r="M73" s="2252"/>
      <c r="N73" s="2252"/>
      <c r="O73" s="2252"/>
      <c r="P73" s="2252"/>
      <c r="Q73" s="2252"/>
      <c r="R73" s="2252"/>
      <c r="S73" s="2252"/>
      <c r="T73" s="2252"/>
      <c r="U73" s="2252"/>
      <c r="V73" s="2252"/>
      <c r="W73" s="2252"/>
      <c r="X73" s="2252"/>
      <c r="Y73" s="2252"/>
      <c r="Z73" s="2252"/>
      <c r="AA73" s="2252"/>
      <c r="AB73" s="2252"/>
      <c r="AC73" s="2252"/>
      <c r="AD73" s="2252"/>
      <c r="AE73" s="2252"/>
      <c r="AF73" s="2252"/>
      <c r="AG73" s="2252"/>
      <c r="AH73" s="2252"/>
      <c r="AI73" s="2252"/>
      <c r="AJ73" s="2252"/>
      <c r="AK73" s="2252"/>
      <c r="AL73" s="177"/>
    </row>
    <row r="74" spans="1:38" s="47" customFormat="1" ht="14.1" customHeight="1">
      <c r="A74" s="177"/>
      <c r="B74" s="2252"/>
      <c r="C74" s="2252"/>
      <c r="D74" s="2252"/>
      <c r="E74" s="2252"/>
      <c r="F74" s="2252"/>
      <c r="G74" s="2252"/>
      <c r="H74" s="2252"/>
      <c r="I74" s="2252"/>
      <c r="J74" s="2252"/>
      <c r="K74" s="2252"/>
      <c r="L74" s="2252"/>
      <c r="M74" s="2252"/>
      <c r="N74" s="2252"/>
      <c r="O74" s="2252"/>
      <c r="P74" s="2252"/>
      <c r="Q74" s="2252"/>
      <c r="R74" s="2252"/>
      <c r="S74" s="2252"/>
      <c r="T74" s="2252"/>
      <c r="U74" s="2252"/>
      <c r="V74" s="2252"/>
      <c r="W74" s="2252"/>
      <c r="X74" s="2252"/>
      <c r="Y74" s="2252"/>
      <c r="Z74" s="2252"/>
      <c r="AA74" s="2252"/>
      <c r="AB74" s="2252"/>
      <c r="AC74" s="2252"/>
      <c r="AD74" s="2252"/>
      <c r="AE74" s="2252"/>
      <c r="AF74" s="2252"/>
      <c r="AG74" s="2252"/>
      <c r="AH74" s="2252"/>
      <c r="AI74" s="2252"/>
      <c r="AJ74" s="2252"/>
      <c r="AK74" s="2252"/>
      <c r="AL74" s="177"/>
    </row>
    <row r="75" spans="1:38" s="47" customFormat="1" ht="14.1" customHeight="1">
      <c r="A75" s="177"/>
      <c r="B75" s="2252"/>
      <c r="C75" s="2252"/>
      <c r="D75" s="2252"/>
      <c r="E75" s="2252"/>
      <c r="F75" s="2252"/>
      <c r="G75" s="2252"/>
      <c r="H75" s="2252"/>
      <c r="I75" s="2252"/>
      <c r="J75" s="2252"/>
      <c r="K75" s="2252"/>
      <c r="L75" s="2252"/>
      <c r="M75" s="2252"/>
      <c r="N75" s="2252"/>
      <c r="O75" s="2252"/>
      <c r="P75" s="2252"/>
      <c r="Q75" s="2252"/>
      <c r="R75" s="2252"/>
      <c r="S75" s="2252"/>
      <c r="T75" s="2252"/>
      <c r="U75" s="2252"/>
      <c r="V75" s="2252"/>
      <c r="W75" s="2252"/>
      <c r="X75" s="2252"/>
      <c r="Y75" s="2252"/>
      <c r="Z75" s="2252"/>
      <c r="AA75" s="2252"/>
      <c r="AB75" s="2252"/>
      <c r="AC75" s="2252"/>
      <c r="AD75" s="2252"/>
      <c r="AE75" s="2252"/>
      <c r="AF75" s="2252"/>
      <c r="AG75" s="2252"/>
      <c r="AH75" s="2252"/>
      <c r="AI75" s="2252"/>
      <c r="AJ75" s="2252"/>
      <c r="AK75" s="2252"/>
      <c r="AL75" s="177"/>
    </row>
    <row r="76" spans="1:38" s="47" customFormat="1" ht="14.1" customHeight="1">
      <c r="A76" s="177"/>
      <c r="B76" s="2252"/>
      <c r="C76" s="2252"/>
      <c r="D76" s="2252"/>
      <c r="E76" s="2252"/>
      <c r="F76" s="2252"/>
      <c r="G76" s="2252"/>
      <c r="H76" s="2252"/>
      <c r="I76" s="2252"/>
      <c r="J76" s="2252"/>
      <c r="K76" s="2252"/>
      <c r="L76" s="2252"/>
      <c r="M76" s="2252"/>
      <c r="N76" s="2252"/>
      <c r="O76" s="2252"/>
      <c r="P76" s="2252"/>
      <c r="Q76" s="2252"/>
      <c r="R76" s="2252"/>
      <c r="S76" s="2252"/>
      <c r="T76" s="2252"/>
      <c r="U76" s="2252"/>
      <c r="V76" s="2252"/>
      <c r="W76" s="2252"/>
      <c r="X76" s="2252"/>
      <c r="Y76" s="2252"/>
      <c r="Z76" s="2252"/>
      <c r="AA76" s="2252"/>
      <c r="AB76" s="2252"/>
      <c r="AC76" s="2252"/>
      <c r="AD76" s="2252"/>
      <c r="AE76" s="2252"/>
      <c r="AF76" s="2252"/>
      <c r="AG76" s="2252"/>
      <c r="AH76" s="2252"/>
      <c r="AI76" s="2252"/>
      <c r="AJ76" s="2252"/>
      <c r="AK76" s="2252"/>
      <c r="AL76" s="177"/>
    </row>
    <row r="77" spans="1:38" s="47" customFormat="1" ht="14.1" customHeight="1">
      <c r="A77" s="29"/>
      <c r="B77" s="2252"/>
      <c r="C77" s="2252"/>
      <c r="D77" s="2252"/>
      <c r="E77" s="2252"/>
      <c r="F77" s="2252"/>
      <c r="G77" s="2252"/>
      <c r="H77" s="2252"/>
      <c r="I77" s="2252"/>
      <c r="J77" s="2252"/>
      <c r="K77" s="2252"/>
      <c r="L77" s="2252"/>
      <c r="M77" s="2252"/>
      <c r="N77" s="2252"/>
      <c r="O77" s="2252"/>
      <c r="P77" s="2252"/>
      <c r="Q77" s="2252"/>
      <c r="R77" s="2252"/>
      <c r="S77" s="2252"/>
      <c r="T77" s="2252"/>
      <c r="U77" s="2252"/>
      <c r="V77" s="2252"/>
      <c r="W77" s="2252"/>
      <c r="X77" s="2252"/>
      <c r="Y77" s="2252"/>
      <c r="Z77" s="2252"/>
      <c r="AA77" s="2252"/>
      <c r="AB77" s="2252"/>
      <c r="AC77" s="2252"/>
      <c r="AD77" s="2252"/>
      <c r="AE77" s="2252"/>
      <c r="AF77" s="2252"/>
      <c r="AG77" s="2252"/>
      <c r="AH77" s="2252"/>
      <c r="AI77" s="2252"/>
      <c r="AJ77" s="2252"/>
      <c r="AK77" s="2252"/>
      <c r="AL77" s="166"/>
    </row>
    <row r="78" spans="1:38" s="47" customFormat="1" ht="14.1" customHeight="1">
      <c r="A78" s="29"/>
      <c r="B78" s="842" t="s">
        <v>1460</v>
      </c>
      <c r="C78" s="195"/>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K78" s="166"/>
      <c r="AL78" s="166"/>
    </row>
    <row r="79" spans="1:38" s="47" customFormat="1" ht="14.1" customHeight="1">
      <c r="A79" s="29"/>
      <c r="B79" s="63"/>
      <c r="C79" s="195"/>
      <c r="D79" s="188"/>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K79" s="166"/>
      <c r="AL79" s="166"/>
    </row>
    <row r="80" spans="1:38" s="47" customFormat="1" ht="14.1" customHeight="1">
      <c r="A80" s="29"/>
      <c r="B80" s="29"/>
      <c r="C80" s="49" t="s">
        <v>1464</v>
      </c>
      <c r="D80" s="196"/>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K80" s="166"/>
      <c r="AL80" s="166"/>
    </row>
    <row r="81" spans="1:42" s="47" customFormat="1" ht="14.1" customHeight="1">
      <c r="A81" s="29"/>
      <c r="B81" s="29"/>
      <c r="C81" s="74"/>
      <c r="D81" s="196"/>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K81" s="166"/>
      <c r="AL81" s="166"/>
    </row>
    <row r="82" spans="1:42" s="47" customFormat="1" ht="14.1" customHeight="1">
      <c r="A82" s="29"/>
      <c r="C82" s="155" t="s">
        <v>165</v>
      </c>
      <c r="D82" s="842" t="s">
        <v>1539</v>
      </c>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F82" s="2269" t="s">
        <v>628</v>
      </c>
      <c r="AG82" s="2269"/>
      <c r="AH82" s="2269"/>
      <c r="AI82" s="2269"/>
      <c r="AJ82" s="2269"/>
      <c r="AK82" s="2269"/>
      <c r="AL82" s="2269"/>
    </row>
    <row r="83" spans="1:42" s="47" customFormat="1" ht="14.1" customHeight="1">
      <c r="A83" s="166"/>
      <c r="B83" s="166"/>
      <c r="C83" s="155"/>
      <c r="D83" s="842" t="s">
        <v>1540</v>
      </c>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L83" s="166"/>
    </row>
    <row r="84" spans="1:42" s="47" customFormat="1" ht="14.1" customHeight="1">
      <c r="A84" s="166"/>
      <c r="B84" s="166"/>
      <c r="C84" s="155"/>
      <c r="D84" s="842" t="s">
        <v>1541</v>
      </c>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E84" s="28"/>
      <c r="AF84" s="28"/>
      <c r="AG84" s="28"/>
      <c r="AH84" s="28"/>
      <c r="AI84" s="28"/>
      <c r="AJ84" s="28"/>
      <c r="AK84" s="28"/>
      <c r="AL84" s="166"/>
    </row>
    <row r="85" spans="1:42" ht="14.1" customHeight="1">
      <c r="A85" s="166"/>
      <c r="B85" s="166"/>
      <c r="C85" s="155"/>
      <c r="D85" s="842" t="s">
        <v>1542</v>
      </c>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47"/>
      <c r="AD85" s="47"/>
      <c r="AE85" s="28"/>
      <c r="AF85" s="28"/>
      <c r="AG85" s="28"/>
      <c r="AH85" s="28"/>
      <c r="AI85" s="28"/>
      <c r="AJ85" s="28"/>
      <c r="AK85" s="28"/>
      <c r="AL85" s="166"/>
    </row>
    <row r="86" spans="1:42" s="47" customFormat="1" ht="14.1" customHeight="1">
      <c r="A86" s="166"/>
      <c r="B86" s="166"/>
      <c r="C86" s="155"/>
      <c r="D86" s="155"/>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E86" s="28"/>
    </row>
    <row r="87" spans="1:42" s="47" customFormat="1" ht="14.1" customHeight="1">
      <c r="A87" s="58"/>
      <c r="B87" s="74"/>
      <c r="C87" s="155" t="s">
        <v>969</v>
      </c>
      <c r="D87" s="842" t="s">
        <v>1441</v>
      </c>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F87" s="2269" t="s">
        <v>108</v>
      </c>
      <c r="AG87" s="2269"/>
      <c r="AH87" s="2269"/>
      <c r="AI87" s="2269"/>
      <c r="AJ87" s="2269"/>
      <c r="AK87" s="2269"/>
      <c r="AL87" s="2269"/>
    </row>
    <row r="88" spans="1:42" s="47" customFormat="1" ht="14.1" customHeight="1">
      <c r="A88" s="29"/>
      <c r="B88" s="175"/>
      <c r="C88" s="155"/>
      <c r="D88" s="842" t="s">
        <v>1505</v>
      </c>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E88" s="166"/>
      <c r="AF88" s="74"/>
      <c r="AG88" s="166"/>
      <c r="AH88" s="166"/>
      <c r="AI88" s="166"/>
      <c r="AJ88" s="166"/>
      <c r="AK88" s="166"/>
      <c r="AL88" s="166"/>
    </row>
    <row r="89" spans="1:42" s="47" customFormat="1" ht="14.1" customHeight="1">
      <c r="A89" s="29"/>
      <c r="B89" s="159"/>
      <c r="C89" s="155"/>
      <c r="D89" s="842" t="s">
        <v>1506</v>
      </c>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E89" s="29"/>
      <c r="AF89" s="175"/>
      <c r="AG89" s="29"/>
      <c r="AH89" s="29"/>
      <c r="AI89" s="29"/>
      <c r="AJ89" s="29"/>
      <c r="AK89" s="29"/>
      <c r="AL89" s="166"/>
    </row>
    <row r="90" spans="1:42" s="47" customFormat="1" ht="14.1" customHeight="1">
      <c r="A90" s="29"/>
      <c r="B90" s="159"/>
      <c r="C90" s="155"/>
      <c r="D90" s="842" t="s">
        <v>1507</v>
      </c>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E90" s="29"/>
      <c r="AF90" s="175"/>
      <c r="AG90" s="29"/>
      <c r="AH90" s="29"/>
      <c r="AI90" s="29"/>
      <c r="AJ90" s="29"/>
      <c r="AK90" s="29"/>
      <c r="AL90" s="166"/>
    </row>
    <row r="91" spans="1:42" s="47" customFormat="1" ht="14.1" customHeight="1">
      <c r="A91" s="29"/>
      <c r="B91" s="159"/>
      <c r="C91" s="155"/>
      <c r="D91" s="23"/>
      <c r="F91" s="23"/>
      <c r="G91" s="23"/>
      <c r="H91" s="23"/>
      <c r="I91" s="28"/>
      <c r="J91" s="28"/>
      <c r="K91" s="28"/>
      <c r="L91" s="28"/>
      <c r="M91" s="28"/>
      <c r="N91" s="28"/>
      <c r="O91" s="28"/>
      <c r="P91" s="28"/>
      <c r="Q91" s="28"/>
      <c r="R91" s="28"/>
      <c r="S91" s="28"/>
      <c r="T91" s="28"/>
      <c r="U91" s="28"/>
      <c r="V91" s="28"/>
      <c r="W91" s="28"/>
      <c r="X91" s="28"/>
      <c r="Y91" s="28"/>
      <c r="Z91" s="28"/>
      <c r="AA91" s="28"/>
      <c r="AB91" s="28"/>
      <c r="AE91" s="28"/>
    </row>
    <row r="92" spans="1:42" s="47" customFormat="1" ht="14.1" customHeight="1">
      <c r="A92" s="29"/>
      <c r="B92" s="74"/>
      <c r="C92" s="155" t="s">
        <v>539</v>
      </c>
      <c r="D92" s="842" t="s">
        <v>1442</v>
      </c>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F92" s="2269" t="s">
        <v>109</v>
      </c>
      <c r="AG92" s="2269"/>
      <c r="AH92" s="2269"/>
      <c r="AI92" s="2269"/>
      <c r="AJ92" s="2269"/>
      <c r="AK92" s="2269"/>
      <c r="AL92" s="2269"/>
      <c r="AP92" s="47" t="s">
        <v>748</v>
      </c>
    </row>
    <row r="93" spans="1:42" s="47" customFormat="1" ht="14.1" customHeight="1">
      <c r="A93" s="29"/>
      <c r="B93" s="175"/>
      <c r="C93" s="155"/>
      <c r="D93" s="842" t="s">
        <v>1508</v>
      </c>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E93" s="29"/>
      <c r="AF93" s="175"/>
      <c r="AG93" s="29"/>
      <c r="AH93" s="29"/>
      <c r="AI93" s="29"/>
      <c r="AJ93" s="29"/>
      <c r="AK93" s="29"/>
      <c r="AL93" s="166"/>
      <c r="AP93" s="47" t="s">
        <v>1093</v>
      </c>
    </row>
    <row r="94" spans="1:42" s="47" customFormat="1" ht="14.1" customHeight="1">
      <c r="A94" s="29"/>
      <c r="B94" s="175"/>
      <c r="C94" s="155"/>
      <c r="D94" s="842" t="s">
        <v>1506</v>
      </c>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E94" s="29"/>
      <c r="AF94" s="175"/>
      <c r="AG94" s="29"/>
      <c r="AH94" s="29"/>
      <c r="AI94" s="29"/>
      <c r="AJ94" s="29"/>
      <c r="AK94" s="29"/>
      <c r="AL94" s="166"/>
    </row>
    <row r="95" spans="1:42" s="47" customFormat="1" ht="14.1" customHeight="1">
      <c r="A95" s="29"/>
      <c r="B95" s="175"/>
      <c r="C95" s="155"/>
      <c r="D95" s="842" t="s">
        <v>1507</v>
      </c>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E95" s="29"/>
      <c r="AF95" s="175"/>
      <c r="AG95" s="29"/>
      <c r="AH95" s="29"/>
      <c r="AI95" s="29"/>
      <c r="AJ95" s="29"/>
      <c r="AK95" s="29"/>
      <c r="AL95" s="166"/>
    </row>
    <row r="96" spans="1:42" s="47" customFormat="1" ht="14.1" customHeight="1">
      <c r="A96" s="65"/>
      <c r="B96" s="65"/>
      <c r="C96" s="155"/>
      <c r="D96" s="842"/>
      <c r="F96" s="65"/>
      <c r="G96" s="65"/>
      <c r="H96" s="65"/>
      <c r="I96" s="65"/>
      <c r="J96" s="65"/>
      <c r="K96" s="65"/>
      <c r="L96" s="65"/>
      <c r="M96" s="65"/>
      <c r="N96" s="65"/>
      <c r="O96" s="65"/>
      <c r="P96" s="65"/>
      <c r="Q96" s="65"/>
      <c r="R96" s="65"/>
      <c r="S96" s="65"/>
      <c r="T96" s="65"/>
      <c r="U96" s="65"/>
      <c r="V96" s="65"/>
      <c r="W96" s="65"/>
      <c r="X96" s="65"/>
      <c r="Y96" s="65"/>
      <c r="Z96" s="65"/>
      <c r="AA96" s="65"/>
      <c r="AB96" s="65"/>
      <c r="AE96" s="65"/>
      <c r="AF96" s="65"/>
      <c r="AG96" s="65"/>
      <c r="AH96" s="65"/>
      <c r="AI96" s="65"/>
      <c r="AJ96" s="65"/>
      <c r="AK96" s="65"/>
      <c r="AL96" s="65"/>
    </row>
    <row r="97" spans="1:52" s="47" customFormat="1" ht="14.1" customHeight="1">
      <c r="A97" s="29"/>
      <c r="B97" s="74"/>
      <c r="C97" s="155" t="s">
        <v>72</v>
      </c>
      <c r="D97" s="842" t="s">
        <v>1441</v>
      </c>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F97" s="2269" t="s">
        <v>110</v>
      </c>
      <c r="AG97" s="2269"/>
      <c r="AH97" s="2269"/>
      <c r="AI97" s="2269"/>
      <c r="AJ97" s="2269"/>
      <c r="AK97" s="2269"/>
      <c r="AL97" s="2269"/>
    </row>
    <row r="98" spans="1:52" s="47" customFormat="1" ht="14.1" customHeight="1">
      <c r="A98" s="29"/>
      <c r="B98" s="175"/>
      <c r="C98" s="155"/>
      <c r="D98" s="842" t="s">
        <v>1509</v>
      </c>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65"/>
      <c r="AD98" s="65"/>
      <c r="AE98" s="29"/>
      <c r="AF98" s="175"/>
      <c r="AG98" s="29"/>
      <c r="AH98" s="29"/>
      <c r="AI98" s="29"/>
      <c r="AJ98" s="29"/>
    </row>
    <row r="99" spans="1:52" s="148" customFormat="1" ht="14.1" customHeight="1">
      <c r="A99" s="29"/>
      <c r="B99" s="159"/>
      <c r="C99" s="155"/>
      <c r="D99" s="842" t="s">
        <v>1510</v>
      </c>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47"/>
      <c r="AD99" s="47"/>
      <c r="AE99" s="29"/>
      <c r="AF99" s="175"/>
      <c r="AG99" s="29"/>
      <c r="AH99" s="29"/>
      <c r="AI99" s="29"/>
      <c r="AJ99" s="29"/>
      <c r="AK99" s="29"/>
      <c r="AL99" s="166"/>
    </row>
    <row r="100" spans="1:52" s="47" customFormat="1" ht="14.1" customHeight="1">
      <c r="A100" s="29"/>
      <c r="B100" s="159"/>
      <c r="C100" s="155"/>
      <c r="D100" s="155"/>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E100" s="29"/>
    </row>
    <row r="101" spans="1:52" s="47" customFormat="1" ht="14.1" customHeight="1">
      <c r="A101" s="29"/>
      <c r="B101" s="74"/>
      <c r="C101" s="155" t="s">
        <v>73</v>
      </c>
      <c r="D101" s="842" t="s">
        <v>1442</v>
      </c>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F101" s="2269" t="s">
        <v>111</v>
      </c>
      <c r="AG101" s="2269"/>
      <c r="AH101" s="2269"/>
      <c r="AI101" s="2269"/>
      <c r="AJ101" s="2269"/>
      <c r="AK101" s="2269"/>
      <c r="AL101" s="2269"/>
      <c r="AN101" s="47" t="s">
        <v>748</v>
      </c>
      <c r="AO101" s="781">
        <v>0</v>
      </c>
      <c r="AR101" s="746" t="s">
        <v>748</v>
      </c>
      <c r="AS101" s="843">
        <v>0</v>
      </c>
    </row>
    <row r="102" spans="1:52" s="47" customFormat="1" ht="14.1" customHeight="1">
      <c r="A102" s="29"/>
      <c r="B102" s="74"/>
      <c r="C102" s="77"/>
      <c r="D102" s="842" t="s">
        <v>1511</v>
      </c>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E102" s="193"/>
      <c r="AF102" s="193"/>
      <c r="AG102" s="193"/>
      <c r="AH102" s="193"/>
      <c r="AI102" s="193"/>
      <c r="AJ102" s="193"/>
      <c r="AK102" s="193"/>
      <c r="AL102" s="166"/>
      <c r="AN102" s="155" t="s">
        <v>165</v>
      </c>
      <c r="AO102" s="47">
        <v>7</v>
      </c>
      <c r="AR102" s="746" t="s">
        <v>1639</v>
      </c>
      <c r="AS102" s="746">
        <v>3</v>
      </c>
    </row>
    <row r="103" spans="1:52" s="47" customFormat="1" ht="14.1" customHeight="1">
      <c r="A103" s="29"/>
      <c r="B103" s="175"/>
      <c r="C103" s="198"/>
      <c r="D103" s="29"/>
      <c r="E103" s="28"/>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9"/>
      <c r="AD103" s="175"/>
      <c r="AE103" s="29"/>
      <c r="AF103" s="29"/>
      <c r="AG103" s="29"/>
      <c r="AH103" s="29"/>
      <c r="AI103" s="29"/>
      <c r="AK103" s="166"/>
      <c r="AL103" s="166"/>
      <c r="AN103" s="155" t="s">
        <v>969</v>
      </c>
      <c r="AO103" s="47">
        <v>6</v>
      </c>
      <c r="AR103" s="746" t="s">
        <v>1640</v>
      </c>
      <c r="AS103" s="746">
        <v>2</v>
      </c>
    </row>
    <row r="104" spans="1:52" s="47" customFormat="1" ht="14.1" customHeight="1">
      <c r="A104" s="29"/>
      <c r="B104" s="175"/>
      <c r="C104" s="198"/>
      <c r="D104" s="29" t="s">
        <v>543</v>
      </c>
      <c r="E104" s="201"/>
      <c r="F104" s="201"/>
      <c r="G104" s="201"/>
      <c r="H104" s="2366" t="s">
        <v>165</v>
      </c>
      <c r="I104" s="2366"/>
      <c r="J104" s="201"/>
      <c r="K104" s="201"/>
      <c r="L104" s="201"/>
      <c r="M104" s="201"/>
      <c r="AN104" s="155" t="s">
        <v>539</v>
      </c>
      <c r="AO104" s="47">
        <v>5</v>
      </c>
    </row>
    <row r="105" spans="1:52" s="47" customFormat="1" ht="14.1" customHeight="1">
      <c r="A105" s="29"/>
      <c r="B105" s="175"/>
      <c r="C105" s="198"/>
      <c r="D105" s="29"/>
      <c r="E105" s="201"/>
      <c r="F105" s="201"/>
      <c r="K105" s="201"/>
      <c r="L105" s="201"/>
      <c r="M105" s="201"/>
      <c r="AN105" s="155" t="s">
        <v>72</v>
      </c>
      <c r="AO105" s="47">
        <v>4</v>
      </c>
    </row>
    <row r="106" spans="1:52" s="47" customFormat="1" ht="14.1" customHeight="1">
      <c r="A106" s="29"/>
      <c r="B106" s="175"/>
      <c r="C106" s="766" t="s">
        <v>2097</v>
      </c>
      <c r="E106" s="201"/>
      <c r="F106" s="201"/>
      <c r="K106" s="201"/>
      <c r="L106" s="201"/>
      <c r="M106" s="201"/>
      <c r="AN106" s="155" t="s">
        <v>73</v>
      </c>
      <c r="AO106" s="47">
        <v>3</v>
      </c>
    </row>
    <row r="107" spans="1:52" s="47" customFormat="1" ht="14.1" customHeight="1">
      <c r="A107" s="29"/>
      <c r="B107" s="175"/>
      <c r="C107" s="766" t="s">
        <v>2098</v>
      </c>
      <c r="E107" s="201"/>
      <c r="F107" s="201"/>
      <c r="K107" s="201"/>
      <c r="L107" s="201"/>
      <c r="M107" s="201"/>
    </row>
    <row r="108" spans="1:52" s="47" customFormat="1" ht="14.1" customHeight="1">
      <c r="A108" s="29"/>
      <c r="B108" s="175"/>
      <c r="C108" s="29" t="s">
        <v>2100</v>
      </c>
      <c r="E108" s="201"/>
      <c r="F108" s="201"/>
      <c r="K108" s="201"/>
      <c r="L108" s="201"/>
      <c r="M108" s="201"/>
    </row>
    <row r="109" spans="1:52" s="47" customFormat="1" ht="14.1" customHeight="1">
      <c r="A109" s="29"/>
      <c r="B109" s="175"/>
      <c r="C109" s="29" t="s">
        <v>2099</v>
      </c>
      <c r="D109" s="29"/>
      <c r="F109" s="201"/>
    </row>
    <row r="110" spans="1:52" s="47" customFormat="1" ht="14.1" customHeight="1">
      <c r="A110" s="29"/>
      <c r="B110" s="175"/>
      <c r="C110" s="198"/>
      <c r="D110" s="29"/>
      <c r="E110" s="766" t="s">
        <v>543</v>
      </c>
      <c r="F110" s="201"/>
      <c r="G110" s="201"/>
      <c r="H110" s="2374" t="s">
        <v>748</v>
      </c>
      <c r="I110" s="2374"/>
      <c r="J110" s="2374"/>
      <c r="K110" s="2374"/>
      <c r="L110" s="2374"/>
      <c r="M110" s="2374"/>
      <c r="N110" s="2374"/>
      <c r="O110" s="2374"/>
      <c r="P110" s="2374"/>
      <c r="Q110" s="2374"/>
      <c r="R110" s="2374"/>
      <c r="S110" s="2374"/>
      <c r="T110" s="2374"/>
      <c r="U110" s="2374"/>
      <c r="V110" s="2374"/>
      <c r="W110" s="2374"/>
      <c r="X110" s="2374"/>
      <c r="Y110" s="2374"/>
      <c r="Z110" s="2374"/>
      <c r="AA110" s="2374"/>
      <c r="AB110" s="2374"/>
      <c r="AC110" s="2374"/>
      <c r="AD110" s="2374"/>
      <c r="AN110" s="47" t="str">
        <f>S125</f>
        <v>N/A</v>
      </c>
    </row>
    <row r="111" spans="1:52" s="47" customFormat="1" ht="14.1" customHeight="1">
      <c r="C111" s="198"/>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458"/>
      <c r="AF111" s="458"/>
      <c r="AG111" s="458"/>
      <c r="AH111" s="458"/>
      <c r="AI111" s="458"/>
      <c r="AJ111" s="458"/>
      <c r="AK111" s="458"/>
      <c r="AT111" s="193"/>
      <c r="AU111" s="193"/>
      <c r="AV111" s="193"/>
      <c r="AW111" s="193"/>
      <c r="AX111" s="193"/>
      <c r="AY111" s="193"/>
      <c r="AZ111" s="193"/>
    </row>
    <row r="112" spans="1:52" s="47" customFormat="1" ht="14.1" customHeight="1">
      <c r="C112" s="2375" t="s">
        <v>748</v>
      </c>
      <c r="D112" s="2375"/>
      <c r="E112" s="2252" t="s">
        <v>239</v>
      </c>
      <c r="F112" s="2252"/>
      <c r="G112" s="2252"/>
      <c r="H112" s="2252"/>
      <c r="I112" s="2252"/>
      <c r="J112" s="2252"/>
      <c r="K112" s="2252"/>
      <c r="L112" s="2252"/>
      <c r="M112" s="2252"/>
      <c r="N112" s="2252"/>
      <c r="O112" s="2252"/>
      <c r="P112" s="2252"/>
      <c r="Q112" s="2252"/>
      <c r="R112" s="2252"/>
      <c r="S112" s="2252"/>
      <c r="T112" s="2252"/>
      <c r="U112" s="2252"/>
      <c r="V112" s="2252"/>
      <c r="W112" s="2252"/>
      <c r="X112" s="2252"/>
      <c r="Y112" s="2252"/>
      <c r="Z112" s="2252"/>
      <c r="AA112" s="2252"/>
      <c r="AB112" s="2252"/>
      <c r="AC112" s="2252"/>
      <c r="AD112" s="2252"/>
      <c r="AE112" s="2252"/>
      <c r="AF112" s="2252"/>
      <c r="AG112" s="2252"/>
      <c r="AH112" s="2252"/>
      <c r="AI112" s="2252"/>
      <c r="AJ112" s="458"/>
      <c r="AK112" s="458"/>
    </row>
    <row r="113" spans="1:41" s="47" customFormat="1" ht="14.1" customHeight="1">
      <c r="E113" s="2252"/>
      <c r="F113" s="2252"/>
      <c r="G113" s="2252"/>
      <c r="H113" s="2252"/>
      <c r="I113" s="2252"/>
      <c r="J113" s="2252"/>
      <c r="K113" s="2252"/>
      <c r="L113" s="2252"/>
      <c r="M113" s="2252"/>
      <c r="N113" s="2252"/>
      <c r="O113" s="2252"/>
      <c r="P113" s="2252"/>
      <c r="Q113" s="2252"/>
      <c r="R113" s="2252"/>
      <c r="S113" s="2252"/>
      <c r="T113" s="2252"/>
      <c r="U113" s="2252"/>
      <c r="V113" s="2252"/>
      <c r="W113" s="2252"/>
      <c r="X113" s="2252"/>
      <c r="Y113" s="2252"/>
      <c r="Z113" s="2252"/>
      <c r="AA113" s="2252"/>
      <c r="AB113" s="2252"/>
      <c r="AC113" s="2252"/>
      <c r="AD113" s="2252"/>
      <c r="AE113" s="2252"/>
      <c r="AF113" s="2252"/>
      <c r="AG113" s="2252"/>
      <c r="AH113" s="2252"/>
      <c r="AI113" s="2252"/>
      <c r="AJ113" s="458"/>
      <c r="AK113" s="458"/>
    </row>
    <row r="114" spans="1:41" s="148" customFormat="1" ht="14.1" customHeight="1">
      <c r="A114" s="29"/>
      <c r="B114" s="175"/>
      <c r="C114" s="198"/>
      <c r="D114" s="458"/>
      <c r="E114" s="2252"/>
      <c r="F114" s="2252"/>
      <c r="G114" s="2252"/>
      <c r="H114" s="2252"/>
      <c r="I114" s="2252"/>
      <c r="J114" s="2252"/>
      <c r="K114" s="2252"/>
      <c r="L114" s="2252"/>
      <c r="M114" s="2252"/>
      <c r="N114" s="2252"/>
      <c r="O114" s="2252"/>
      <c r="P114" s="2252"/>
      <c r="Q114" s="2252"/>
      <c r="R114" s="2252"/>
      <c r="S114" s="2252"/>
      <c r="T114" s="2252"/>
      <c r="U114" s="2252"/>
      <c r="V114" s="2252"/>
      <c r="W114" s="2252"/>
      <c r="X114" s="2252"/>
      <c r="Y114" s="2252"/>
      <c r="Z114" s="2252"/>
      <c r="AA114" s="2252"/>
      <c r="AB114" s="2252"/>
      <c r="AC114" s="2252"/>
      <c r="AD114" s="2252"/>
      <c r="AE114" s="2252"/>
      <c r="AF114" s="2252"/>
      <c r="AG114" s="2252"/>
      <c r="AH114" s="2252"/>
      <c r="AI114" s="2252"/>
      <c r="AJ114" s="458"/>
      <c r="AK114" s="458"/>
      <c r="AL114" s="47"/>
    </row>
    <row r="115" spans="1:41" s="47" customFormat="1" ht="14.1" customHeight="1">
      <c r="A115" s="29"/>
      <c r="B115" s="175"/>
      <c r="C115" s="198"/>
      <c r="D115" s="490"/>
      <c r="E115" s="2253"/>
      <c r="F115" s="2253"/>
      <c r="G115" s="2253"/>
      <c r="H115" s="2253"/>
      <c r="I115" s="2253"/>
      <c r="J115" s="2253"/>
      <c r="K115" s="2253"/>
      <c r="L115" s="2253"/>
      <c r="M115" s="2253"/>
      <c r="N115" s="2253"/>
      <c r="O115" s="2253"/>
      <c r="P115" s="2253"/>
      <c r="Q115" s="2253"/>
      <c r="R115" s="2253"/>
      <c r="S115" s="2253"/>
      <c r="T115" s="2253"/>
      <c r="U115" s="2253"/>
      <c r="V115" s="2253"/>
      <c r="W115" s="2253"/>
      <c r="X115" s="2253"/>
      <c r="Y115" s="2253"/>
      <c r="Z115" s="2253"/>
      <c r="AA115" s="2253"/>
      <c r="AB115" s="2253"/>
      <c r="AC115" s="2253"/>
      <c r="AD115" s="2253"/>
      <c r="AE115" s="2253"/>
      <c r="AF115" s="2253"/>
      <c r="AG115" s="2253"/>
      <c r="AH115" s="2253"/>
      <c r="AI115" s="2253"/>
      <c r="AJ115" s="490"/>
      <c r="AK115" s="490"/>
    </row>
    <row r="116" spans="1:41" s="47" customFormat="1" ht="14.1" customHeight="1">
      <c r="A116" s="202"/>
      <c r="B116" s="173"/>
      <c r="C116" s="203"/>
      <c r="D116" s="181"/>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181"/>
      <c r="AC116" s="173"/>
      <c r="AD116" s="181"/>
      <c r="AE116" s="181"/>
      <c r="AF116" s="181"/>
      <c r="AG116" s="181"/>
      <c r="AH116" s="181"/>
      <c r="AI116" s="150" t="s">
        <v>1463</v>
      </c>
      <c r="AJ116" s="1865">
        <f>VLOOKUP($H$104,$AN$101:$AO$106,2,FALSE)+VLOOKUP($H$110,$AR$101:$AS$103,2,FALSE)</f>
        <v>7</v>
      </c>
      <c r="AK116" s="1867"/>
      <c r="AL116" s="201"/>
      <c r="AN116" s="47" t="s">
        <v>748</v>
      </c>
      <c r="AO116" s="782">
        <v>0</v>
      </c>
    </row>
    <row r="117" spans="1:41" s="47" customFormat="1" ht="14.1" customHeight="1">
      <c r="A117" s="29"/>
      <c r="B117" s="175"/>
      <c r="C117" s="198"/>
      <c r="D117" s="29"/>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9"/>
      <c r="AD117" s="175"/>
      <c r="AE117" s="201"/>
      <c r="AF117" s="201"/>
      <c r="AG117" s="201"/>
      <c r="AH117" s="201"/>
      <c r="AI117" s="201"/>
      <c r="AJ117" s="201"/>
      <c r="AK117" s="201"/>
      <c r="AL117" s="201"/>
      <c r="AN117" s="155" t="s">
        <v>165</v>
      </c>
      <c r="AO117" s="47">
        <v>3</v>
      </c>
    </row>
    <row r="118" spans="1:41" s="47" customFormat="1" ht="14.1" customHeight="1">
      <c r="A118" s="29"/>
      <c r="B118" s="175"/>
      <c r="C118" s="49" t="s">
        <v>1097</v>
      </c>
      <c r="D118" s="30"/>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9"/>
      <c r="AD118" s="175"/>
      <c r="AE118" s="29"/>
      <c r="AF118" s="29"/>
      <c r="AG118" s="29"/>
      <c r="AH118" s="176"/>
      <c r="AI118" s="29"/>
      <c r="AJ118" s="29"/>
      <c r="AK118" s="29"/>
      <c r="AL118" s="29"/>
      <c r="AN118" s="155" t="s">
        <v>969</v>
      </c>
      <c r="AO118" s="47">
        <v>2</v>
      </c>
    </row>
    <row r="119" spans="1:41" s="47" customFormat="1" ht="14.1" customHeight="1">
      <c r="A119" s="29"/>
      <c r="B119" s="159"/>
      <c r="D119" s="155" t="s">
        <v>165</v>
      </c>
      <c r="E119" s="2257" t="s">
        <v>2046</v>
      </c>
      <c r="F119" s="2257"/>
      <c r="G119" s="2257"/>
      <c r="H119" s="2257"/>
      <c r="I119" s="2257"/>
      <c r="J119" s="2257"/>
      <c r="K119" s="2257"/>
      <c r="L119" s="2257"/>
      <c r="M119" s="2257"/>
      <c r="N119" s="2257"/>
      <c r="O119" s="2257"/>
      <c r="P119" s="2257"/>
      <c r="Q119" s="2257"/>
      <c r="R119" s="2257"/>
      <c r="S119" s="2257"/>
      <c r="T119" s="2257"/>
      <c r="U119" s="2257"/>
      <c r="V119" s="2257"/>
      <c r="W119" s="2257"/>
      <c r="X119" s="2257"/>
      <c r="Y119" s="2257"/>
      <c r="Z119" s="2257"/>
      <c r="AA119" s="2257"/>
      <c r="AB119" s="2257"/>
      <c r="AC119" s="2257"/>
      <c r="AD119" s="2257"/>
      <c r="AE119" s="2257"/>
      <c r="AF119" s="2269" t="s">
        <v>111</v>
      </c>
      <c r="AG119" s="2269"/>
      <c r="AH119" s="2269"/>
      <c r="AI119" s="2269"/>
      <c r="AJ119" s="2269"/>
      <c r="AK119" s="2269"/>
      <c r="AL119" s="2269"/>
    </row>
    <row r="120" spans="1:41" s="47" customFormat="1" ht="14.1" customHeight="1">
      <c r="A120" s="29"/>
      <c r="E120" s="2257"/>
      <c r="F120" s="2257"/>
      <c r="G120" s="2257"/>
      <c r="H120" s="2257"/>
      <c r="I120" s="2257"/>
      <c r="J120" s="2257"/>
      <c r="K120" s="2257"/>
      <c r="L120" s="2257"/>
      <c r="M120" s="2257"/>
      <c r="N120" s="2257"/>
      <c r="O120" s="2257"/>
      <c r="P120" s="2257"/>
      <c r="Q120" s="2257"/>
      <c r="R120" s="2257"/>
      <c r="S120" s="2257"/>
      <c r="T120" s="2257"/>
      <c r="U120" s="2257"/>
      <c r="V120" s="2257"/>
      <c r="W120" s="2257"/>
      <c r="X120" s="2257"/>
      <c r="Y120" s="2257"/>
      <c r="Z120" s="2257"/>
      <c r="AA120" s="2257"/>
      <c r="AB120" s="2257"/>
      <c r="AC120" s="2257"/>
      <c r="AD120" s="2257"/>
      <c r="AE120" s="2257"/>
    </row>
    <row r="121" spans="1:41" s="47" customFormat="1" ht="14.1" customHeight="1">
      <c r="A121" s="206"/>
      <c r="B121" s="175"/>
      <c r="C121" s="198"/>
      <c r="D121" s="155"/>
      <c r="E121" s="2257"/>
      <c r="F121" s="2257"/>
      <c r="G121" s="2257"/>
      <c r="H121" s="2257"/>
      <c r="I121" s="2257"/>
      <c r="J121" s="2257"/>
      <c r="K121" s="2257"/>
      <c r="L121" s="2257"/>
      <c r="M121" s="2257"/>
      <c r="N121" s="2257"/>
      <c r="O121" s="2257"/>
      <c r="P121" s="2257"/>
      <c r="Q121" s="2257"/>
      <c r="R121" s="2257"/>
      <c r="S121" s="2257"/>
      <c r="T121" s="2257"/>
      <c r="U121" s="2257"/>
      <c r="V121" s="2257"/>
      <c r="W121" s="2257"/>
      <c r="X121" s="2257"/>
      <c r="Y121" s="2257"/>
      <c r="Z121" s="2257"/>
      <c r="AA121" s="2257"/>
      <c r="AB121" s="2257"/>
      <c r="AC121" s="2257"/>
      <c r="AD121" s="2257"/>
      <c r="AE121" s="2257"/>
      <c r="AF121" s="74"/>
      <c r="AG121" s="166"/>
      <c r="AH121" s="166"/>
      <c r="AI121" s="166"/>
      <c r="AJ121" s="166"/>
      <c r="AK121" s="166"/>
      <c r="AL121" s="166"/>
    </row>
    <row r="122" spans="1:41" s="47" customFormat="1" ht="14.1" customHeight="1">
      <c r="A122" s="29"/>
      <c r="B122" s="175"/>
      <c r="C122" s="199"/>
      <c r="D122" s="155"/>
      <c r="E122" s="2257"/>
      <c r="F122" s="2257"/>
      <c r="G122" s="2257"/>
      <c r="H122" s="2257"/>
      <c r="I122" s="2257"/>
      <c r="J122" s="2257"/>
      <c r="K122" s="2257"/>
      <c r="L122" s="2257"/>
      <c r="M122" s="2257"/>
      <c r="N122" s="2257"/>
      <c r="O122" s="2257"/>
      <c r="P122" s="2257"/>
      <c r="Q122" s="2257"/>
      <c r="R122" s="2257"/>
      <c r="S122" s="2257"/>
      <c r="T122" s="2257"/>
      <c r="U122" s="2257"/>
      <c r="V122" s="2257"/>
      <c r="W122" s="2257"/>
      <c r="X122" s="2257"/>
      <c r="Y122" s="2257"/>
      <c r="Z122" s="2257"/>
      <c r="AA122" s="2257"/>
      <c r="AB122" s="2257"/>
      <c r="AC122" s="2257"/>
      <c r="AD122" s="2257"/>
      <c r="AE122" s="2257"/>
      <c r="AF122" s="74"/>
      <c r="AG122" s="166"/>
      <c r="AH122" s="166"/>
      <c r="AI122" s="166"/>
      <c r="AJ122" s="166"/>
      <c r="AK122" s="166"/>
      <c r="AL122" s="166"/>
    </row>
    <row r="123" spans="1:41" s="47" customFormat="1" ht="14.1" customHeight="1">
      <c r="A123" s="58"/>
      <c r="B123" s="187"/>
      <c r="C123" s="207"/>
      <c r="D123" s="155"/>
      <c r="E123" s="2257"/>
      <c r="F123" s="2257"/>
      <c r="G123" s="2257"/>
      <c r="H123" s="2257"/>
      <c r="I123" s="2257"/>
      <c r="J123" s="2257"/>
      <c r="K123" s="2257"/>
      <c r="L123" s="2257"/>
      <c r="M123" s="2257"/>
      <c r="N123" s="2257"/>
      <c r="O123" s="2257"/>
      <c r="P123" s="2257"/>
      <c r="Q123" s="2257"/>
      <c r="R123" s="2257"/>
      <c r="S123" s="2257"/>
      <c r="T123" s="2257"/>
      <c r="U123" s="2257"/>
      <c r="V123" s="2257"/>
      <c r="W123" s="2257"/>
      <c r="X123" s="2257"/>
      <c r="Y123" s="2257"/>
      <c r="Z123" s="2257"/>
      <c r="AA123" s="2257"/>
      <c r="AB123" s="2257"/>
      <c r="AC123" s="2257"/>
      <c r="AD123" s="2257"/>
      <c r="AE123" s="2257"/>
      <c r="AF123" s="187"/>
      <c r="AG123" s="28"/>
      <c r="AH123" s="28"/>
      <c r="AI123" s="28"/>
      <c r="AJ123" s="28"/>
      <c r="AK123" s="166"/>
      <c r="AL123" s="166"/>
    </row>
    <row r="124" spans="1:41" s="148" customFormat="1" ht="14.1" customHeight="1">
      <c r="A124" s="29"/>
      <c r="B124" s="187"/>
      <c r="C124" s="207"/>
      <c r="D124" s="155"/>
      <c r="E124" s="2257"/>
      <c r="F124" s="2257"/>
      <c r="G124" s="2257"/>
      <c r="H124" s="2257"/>
      <c r="I124" s="2257"/>
      <c r="J124" s="2257"/>
      <c r="K124" s="2257"/>
      <c r="L124" s="2257"/>
      <c r="M124" s="2257"/>
      <c r="N124" s="2257"/>
      <c r="O124" s="2257"/>
      <c r="P124" s="2257"/>
      <c r="Q124" s="2257"/>
      <c r="R124" s="2257"/>
      <c r="S124" s="2257"/>
      <c r="T124" s="2257"/>
      <c r="U124" s="2257"/>
      <c r="V124" s="2257"/>
      <c r="W124" s="2257"/>
      <c r="X124" s="2257"/>
      <c r="Y124" s="2257"/>
      <c r="Z124" s="2257"/>
      <c r="AA124" s="2257"/>
      <c r="AB124" s="2257"/>
      <c r="AC124" s="2257"/>
      <c r="AD124" s="2257"/>
      <c r="AE124" s="2257"/>
      <c r="AF124" s="187"/>
      <c r="AG124" s="28"/>
      <c r="AH124" s="28"/>
      <c r="AI124" s="28"/>
      <c r="AJ124" s="28"/>
      <c r="AK124" s="166"/>
      <c r="AL124" s="166"/>
    </row>
    <row r="125" spans="1:41" s="47" customFormat="1" ht="14.1" customHeight="1">
      <c r="A125" s="29"/>
      <c r="B125" s="187"/>
      <c r="C125" s="77"/>
      <c r="D125" s="155"/>
      <c r="E125" s="28" t="s">
        <v>871</v>
      </c>
      <c r="G125" s="28"/>
      <c r="H125" s="28"/>
      <c r="I125" s="28"/>
      <c r="J125" s="28"/>
      <c r="K125" s="28"/>
      <c r="L125" s="28"/>
      <c r="M125" s="28"/>
      <c r="N125" s="28"/>
      <c r="O125" s="28"/>
      <c r="P125" s="28"/>
      <c r="Q125" s="28"/>
      <c r="R125" s="28"/>
      <c r="S125" s="2376" t="s">
        <v>748</v>
      </c>
      <c r="T125" s="2376"/>
      <c r="W125" s="28"/>
      <c r="AF125" s="187"/>
      <c r="AG125" s="28"/>
      <c r="AH125" s="28"/>
      <c r="AI125" s="28"/>
      <c r="AJ125" s="28"/>
      <c r="AK125" s="166"/>
      <c r="AL125" s="166"/>
    </row>
    <row r="126" spans="1:41" s="47" customFormat="1" ht="14.1" customHeight="1">
      <c r="A126" s="29"/>
      <c r="B126" s="187"/>
      <c r="C126" s="207"/>
      <c r="D126" s="155"/>
      <c r="E126" s="28"/>
      <c r="W126" s="28"/>
      <c r="X126" s="28"/>
      <c r="Y126" s="28"/>
      <c r="Z126" s="28"/>
      <c r="AA126" s="28"/>
      <c r="AB126" s="28"/>
      <c r="AE126" s="28"/>
      <c r="AN126" s="47" t="s">
        <v>748</v>
      </c>
      <c r="AO126" s="782">
        <v>0</v>
      </c>
    </row>
    <row r="127" spans="1:41" s="47" customFormat="1" ht="14.1" customHeight="1">
      <c r="A127" s="29"/>
      <c r="B127" s="74"/>
      <c r="C127" s="77"/>
      <c r="D127" s="155" t="s">
        <v>969</v>
      </c>
      <c r="E127" s="28" t="s">
        <v>1443</v>
      </c>
      <c r="F127" s="208"/>
      <c r="G127" s="208"/>
      <c r="H127" s="208"/>
      <c r="I127" s="208"/>
      <c r="J127" s="208"/>
      <c r="K127" s="208"/>
      <c r="L127" s="208"/>
      <c r="M127" s="208"/>
      <c r="N127" s="208"/>
      <c r="O127" s="208"/>
      <c r="P127" s="208"/>
      <c r="Q127" s="208"/>
      <c r="R127" s="208"/>
      <c r="S127" s="208"/>
      <c r="T127" s="208"/>
      <c r="W127" s="208"/>
      <c r="X127" s="208"/>
      <c r="Y127" s="208"/>
      <c r="Z127" s="208"/>
      <c r="AA127" s="208"/>
      <c r="AB127" s="208"/>
      <c r="AF127" s="2269" t="s">
        <v>872</v>
      </c>
      <c r="AG127" s="2269"/>
      <c r="AH127" s="2269"/>
      <c r="AI127" s="2269"/>
      <c r="AJ127" s="2269"/>
      <c r="AK127" s="2269"/>
      <c r="AL127" s="2269"/>
      <c r="AN127" s="155" t="s">
        <v>165</v>
      </c>
      <c r="AO127" s="47">
        <v>3</v>
      </c>
    </row>
    <row r="128" spans="1:41" s="47" customFormat="1" ht="14.1" customHeight="1">
      <c r="A128" s="29"/>
      <c r="B128" s="74"/>
      <c r="C128" s="77"/>
      <c r="D128" s="29"/>
      <c r="E128" s="28"/>
      <c r="F128" s="208"/>
      <c r="G128" s="208"/>
      <c r="H128" s="208"/>
      <c r="I128" s="208"/>
      <c r="J128" s="208"/>
      <c r="K128" s="208"/>
      <c r="L128" s="208"/>
      <c r="M128" s="208"/>
      <c r="N128" s="208"/>
      <c r="O128" s="208"/>
      <c r="P128" s="208"/>
      <c r="Q128" s="208"/>
      <c r="R128" s="208"/>
      <c r="S128" s="208"/>
      <c r="T128" s="208"/>
      <c r="W128" s="208"/>
      <c r="X128" s="208"/>
      <c r="Y128" s="208"/>
      <c r="Z128" s="208"/>
      <c r="AA128" s="208"/>
      <c r="AB128" s="208"/>
      <c r="AK128" s="166"/>
      <c r="AL128" s="166"/>
      <c r="AN128" s="155" t="s">
        <v>969</v>
      </c>
      <c r="AO128" s="47">
        <v>2</v>
      </c>
    </row>
    <row r="129" spans="1:41" s="47" customFormat="1" ht="14.1" customHeight="1">
      <c r="A129" s="29"/>
      <c r="B129" s="74"/>
      <c r="C129" s="77"/>
      <c r="D129" s="29" t="s">
        <v>543</v>
      </c>
      <c r="E129" s="201"/>
      <c r="F129" s="201"/>
      <c r="G129" s="201"/>
      <c r="H129" s="2366" t="s">
        <v>165</v>
      </c>
      <c r="I129" s="2366"/>
      <c r="J129" s="208"/>
      <c r="K129" s="208"/>
      <c r="L129" s="208"/>
      <c r="M129" s="208"/>
      <c r="N129" s="208"/>
      <c r="O129" s="208"/>
      <c r="P129" s="208"/>
      <c r="Q129" s="208"/>
      <c r="R129" s="208"/>
      <c r="S129" s="208"/>
      <c r="T129" s="208"/>
      <c r="U129" s="201"/>
      <c r="V129" s="201"/>
      <c r="W129" s="201"/>
    </row>
    <row r="130" spans="1:41" s="47" customFormat="1" ht="14.1" customHeight="1">
      <c r="A130" s="29"/>
      <c r="B130" s="74"/>
      <c r="C130" s="77"/>
      <c r="D130" s="29"/>
      <c r="E130" s="201"/>
      <c r="F130" s="208"/>
      <c r="G130" s="208"/>
      <c r="H130" s="208"/>
      <c r="I130" s="208"/>
      <c r="J130" s="208"/>
      <c r="K130" s="208"/>
      <c r="L130" s="208"/>
      <c r="M130" s="208"/>
      <c r="N130" s="208"/>
      <c r="O130" s="208"/>
      <c r="P130" s="208"/>
      <c r="Q130" s="208"/>
      <c r="R130" s="208"/>
      <c r="S130" s="208"/>
      <c r="T130" s="208"/>
      <c r="U130" s="201"/>
      <c r="V130" s="201"/>
      <c r="W130" s="201"/>
      <c r="X130" s="201"/>
      <c r="Y130" s="201"/>
      <c r="Z130" s="201"/>
      <c r="AA130" s="201"/>
      <c r="AB130" s="201"/>
      <c r="AC130" s="29"/>
      <c r="AD130" s="175"/>
      <c r="AE130" s="29"/>
      <c r="AF130" s="29"/>
      <c r="AG130" s="29"/>
      <c r="AH130" s="29"/>
      <c r="AI130" s="208"/>
      <c r="AJ130" s="208"/>
      <c r="AK130" s="208"/>
      <c r="AL130" s="208"/>
    </row>
    <row r="131" spans="1:41" s="47" customFormat="1" ht="14.1" customHeight="1">
      <c r="A131" s="202"/>
      <c r="B131" s="157"/>
      <c r="C131" s="209"/>
      <c r="D131" s="181"/>
      <c r="E131" s="204"/>
      <c r="F131" s="204"/>
      <c r="G131" s="210"/>
      <c r="H131" s="210"/>
      <c r="I131" s="210"/>
      <c r="J131" s="210"/>
      <c r="K131" s="210"/>
      <c r="L131" s="210"/>
      <c r="M131" s="210"/>
      <c r="N131" s="210"/>
      <c r="O131" s="210"/>
      <c r="P131" s="210"/>
      <c r="Q131" s="210"/>
      <c r="R131" s="210"/>
      <c r="S131" s="210"/>
      <c r="T131" s="204"/>
      <c r="U131" s="204"/>
      <c r="V131" s="204"/>
      <c r="W131" s="204"/>
      <c r="X131" s="204"/>
      <c r="Y131" s="204"/>
      <c r="Z131" s="204"/>
      <c r="AA131" s="204"/>
      <c r="AB131" s="181"/>
      <c r="AC131" s="173"/>
      <c r="AD131" s="181"/>
      <c r="AE131" s="181"/>
      <c r="AF131" s="181"/>
      <c r="AG131" s="181"/>
      <c r="AH131" s="181"/>
      <c r="AI131" s="1397" t="s">
        <v>367</v>
      </c>
      <c r="AJ131" s="1865">
        <f>VLOOKUP($H$129,$AN$116:$AO$118,2,FALSE)</f>
        <v>3</v>
      </c>
      <c r="AK131" s="1867"/>
      <c r="AL131" s="148"/>
    </row>
    <row r="132" spans="1:41" s="216" customFormat="1" ht="14.1" customHeight="1">
      <c r="A132" s="29"/>
      <c r="B132" s="74"/>
      <c r="C132" s="77"/>
      <c r="D132" s="29"/>
      <c r="E132" s="201"/>
      <c r="F132" s="201"/>
      <c r="G132" s="201"/>
      <c r="H132" s="29"/>
      <c r="I132" s="29"/>
      <c r="J132" s="208"/>
      <c r="K132" s="208"/>
      <c r="L132" s="208"/>
      <c r="M132" s="208"/>
      <c r="N132" s="208"/>
      <c r="O132" s="208"/>
      <c r="P132" s="208"/>
      <c r="Q132" s="208"/>
      <c r="R132" s="208"/>
      <c r="S132" s="208"/>
      <c r="T132" s="208"/>
      <c r="U132" s="201"/>
      <c r="V132" s="201"/>
      <c r="W132" s="201"/>
      <c r="X132" s="201"/>
      <c r="Y132" s="201"/>
      <c r="Z132" s="201"/>
      <c r="AA132" s="201"/>
      <c r="AB132" s="201"/>
      <c r="AC132" s="29"/>
      <c r="AD132" s="175"/>
      <c r="AE132" s="29"/>
      <c r="AF132" s="29"/>
      <c r="AG132" s="29"/>
      <c r="AH132" s="29"/>
      <c r="AI132" s="29"/>
      <c r="AJ132" s="211"/>
      <c r="AK132" s="29"/>
      <c r="AL132" s="29"/>
    </row>
    <row r="133" spans="1:41" s="47" customFormat="1" ht="14.1" customHeight="1">
      <c r="A133" s="29"/>
      <c r="B133" s="74"/>
      <c r="C133" s="49" t="s">
        <v>1076</v>
      </c>
      <c r="D133" s="29"/>
      <c r="E133" s="201"/>
      <c r="F133" s="208"/>
      <c r="G133" s="208"/>
      <c r="H133" s="208"/>
      <c r="I133" s="208"/>
      <c r="J133" s="208"/>
      <c r="K133" s="208"/>
      <c r="L133" s="208"/>
      <c r="M133" s="208"/>
      <c r="N133" s="208"/>
      <c r="O133" s="208"/>
      <c r="P133" s="208"/>
      <c r="Q133" s="208"/>
      <c r="R133" s="208"/>
      <c r="S133" s="208"/>
      <c r="T133" s="208"/>
      <c r="U133" s="176"/>
      <c r="V133" s="176"/>
      <c r="W133" s="208"/>
      <c r="X133" s="208"/>
      <c r="Y133" s="208"/>
      <c r="Z133" s="208"/>
      <c r="AA133" s="208"/>
      <c r="AB133" s="208"/>
      <c r="AC133" s="193"/>
      <c r="AD133" s="193"/>
      <c r="AE133" s="193"/>
      <c r="AF133" s="193"/>
      <c r="AG133" s="193"/>
      <c r="AH133" s="193"/>
      <c r="AI133" s="193"/>
      <c r="AJ133" s="176"/>
      <c r="AK133" s="166"/>
      <c r="AL133" s="166"/>
    </row>
    <row r="134" spans="1:41" s="47" customFormat="1" ht="14.1" customHeight="1">
      <c r="A134" s="58"/>
      <c r="B134" s="175"/>
      <c r="C134" s="198"/>
      <c r="D134" s="29"/>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9"/>
      <c r="AD134" s="175"/>
      <c r="AE134" s="28"/>
      <c r="AF134" s="28"/>
      <c r="AG134" s="28"/>
      <c r="AH134" s="28"/>
    </row>
    <row r="135" spans="1:41" s="47" customFormat="1" ht="14.1" customHeight="1">
      <c r="A135" s="29"/>
      <c r="D135" s="155" t="s">
        <v>165</v>
      </c>
      <c r="E135" s="28" t="s">
        <v>982</v>
      </c>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F135" s="2269" t="s">
        <v>111</v>
      </c>
      <c r="AG135" s="2269"/>
      <c r="AH135" s="2269"/>
      <c r="AI135" s="2269"/>
      <c r="AJ135" s="2269"/>
      <c r="AK135" s="2269"/>
      <c r="AL135" s="2269"/>
    </row>
    <row r="136" spans="1:41" s="47" customFormat="1" ht="14.1" customHeight="1">
      <c r="A136" s="29"/>
      <c r="D136" s="155"/>
      <c r="E136" s="28" t="s">
        <v>983</v>
      </c>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E136" s="193"/>
      <c r="AF136" s="193"/>
      <c r="AG136" s="193"/>
      <c r="AH136" s="193"/>
      <c r="AI136" s="193"/>
      <c r="AJ136" s="193"/>
      <c r="AK136" s="193"/>
      <c r="AL136" s="166"/>
    </row>
    <row r="137" spans="1:41" s="47" customFormat="1" ht="14.1" customHeight="1">
      <c r="A137" s="29"/>
      <c r="B137" s="187"/>
      <c r="C137" s="207"/>
      <c r="D137" s="155"/>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E137" s="28"/>
      <c r="AN137" s="148" t="s">
        <v>748</v>
      </c>
      <c r="AO137" s="783">
        <v>0</v>
      </c>
    </row>
    <row r="138" spans="1:41" s="47" customFormat="1" ht="14.1" customHeight="1">
      <c r="A138" s="29"/>
      <c r="B138" s="74"/>
      <c r="C138" s="77"/>
      <c r="D138" s="155" t="s">
        <v>969</v>
      </c>
      <c r="E138" s="28" t="s">
        <v>1444</v>
      </c>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F138" s="2269" t="s">
        <v>872</v>
      </c>
      <c r="AG138" s="2269"/>
      <c r="AH138" s="2269"/>
      <c r="AI138" s="2269"/>
      <c r="AJ138" s="2269"/>
      <c r="AK138" s="2269"/>
      <c r="AL138" s="2269"/>
      <c r="AN138" s="155" t="s">
        <v>165</v>
      </c>
      <c r="AO138" s="47">
        <v>5</v>
      </c>
    </row>
    <row r="139" spans="1:41" s="47" customFormat="1" ht="14.1" customHeight="1">
      <c r="A139" s="29"/>
      <c r="B139" s="74"/>
      <c r="C139" s="77"/>
      <c r="D139" s="155"/>
      <c r="E139" s="28" t="s">
        <v>1445</v>
      </c>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E139" s="193"/>
      <c r="AF139" s="193"/>
      <c r="AG139" s="193"/>
      <c r="AH139" s="193"/>
      <c r="AI139" s="193"/>
      <c r="AJ139" s="193"/>
      <c r="AK139" s="193"/>
      <c r="AL139" s="166"/>
      <c r="AN139" s="155" t="s">
        <v>969</v>
      </c>
      <c r="AO139" s="217">
        <v>4</v>
      </c>
    </row>
    <row r="140" spans="1:41" s="47" customFormat="1" ht="14.1" customHeight="1">
      <c r="A140" s="29"/>
      <c r="B140" s="74"/>
      <c r="C140" s="77"/>
      <c r="D140" s="29"/>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K140" s="166"/>
      <c r="AL140" s="166"/>
      <c r="AN140" s="155" t="s">
        <v>539</v>
      </c>
      <c r="AO140" s="47">
        <v>3</v>
      </c>
    </row>
    <row r="141" spans="1:41" s="47" customFormat="1" ht="14.1" customHeight="1">
      <c r="A141" s="29"/>
      <c r="B141" s="74"/>
      <c r="C141" s="77"/>
      <c r="D141" s="29" t="s">
        <v>543</v>
      </c>
      <c r="E141" s="201"/>
      <c r="F141" s="201"/>
      <c r="G141" s="201"/>
      <c r="H141" s="2366" t="s">
        <v>969</v>
      </c>
      <c r="I141" s="2366"/>
      <c r="J141" s="28"/>
      <c r="K141" s="28"/>
      <c r="L141" s="28"/>
      <c r="M141" s="28"/>
      <c r="N141" s="28"/>
      <c r="O141" s="28"/>
      <c r="P141" s="28"/>
      <c r="Q141" s="28"/>
      <c r="R141" s="28"/>
      <c r="S141" s="28"/>
      <c r="T141" s="28"/>
      <c r="U141" s="28"/>
      <c r="V141" s="28"/>
      <c r="AN141" s="155" t="s">
        <v>72</v>
      </c>
      <c r="AO141" s="217">
        <v>4</v>
      </c>
    </row>
    <row r="142" spans="1:41" s="47" customFormat="1" ht="14.1" customHeight="1">
      <c r="A142" s="29"/>
      <c r="B142" s="74"/>
      <c r="C142" s="77"/>
      <c r="D142" s="29"/>
      <c r="E142" s="201"/>
      <c r="F142" s="201"/>
      <c r="G142" s="28"/>
      <c r="H142" s="28"/>
      <c r="I142" s="28"/>
      <c r="J142" s="28"/>
      <c r="K142" s="28"/>
      <c r="L142" s="28"/>
      <c r="M142" s="28"/>
      <c r="N142" s="28"/>
      <c r="O142" s="28"/>
      <c r="P142" s="28"/>
      <c r="Q142" s="28"/>
      <c r="R142" s="28"/>
      <c r="S142" s="28"/>
      <c r="T142" s="28"/>
      <c r="U142" s="28"/>
      <c r="V142" s="28"/>
      <c r="W142" s="28"/>
      <c r="X142" s="28"/>
      <c r="Y142" s="28"/>
      <c r="Z142" s="201"/>
      <c r="AA142" s="201"/>
      <c r="AB142" s="201"/>
      <c r="AJ142" s="28"/>
      <c r="AK142" s="28"/>
      <c r="AL142" s="28"/>
      <c r="AN142" s="155" t="s">
        <v>73</v>
      </c>
      <c r="AO142" s="47">
        <v>3</v>
      </c>
    </row>
    <row r="143" spans="1:41" s="47" customFormat="1" ht="14.1" customHeight="1">
      <c r="A143" s="202"/>
      <c r="B143" s="157"/>
      <c r="C143" s="209"/>
      <c r="D143" s="181"/>
      <c r="E143" s="204"/>
      <c r="F143" s="204"/>
      <c r="G143" s="212"/>
      <c r="H143" s="212"/>
      <c r="I143" s="212"/>
      <c r="J143" s="212"/>
      <c r="K143" s="212"/>
      <c r="L143" s="212"/>
      <c r="M143" s="212"/>
      <c r="N143" s="212"/>
      <c r="O143" s="212"/>
      <c r="P143" s="212"/>
      <c r="Q143" s="212"/>
      <c r="R143" s="212"/>
      <c r="S143" s="212"/>
      <c r="T143" s="212"/>
      <c r="U143" s="212"/>
      <c r="V143" s="212"/>
      <c r="W143" s="212"/>
      <c r="X143" s="212"/>
      <c r="Y143" s="204"/>
      <c r="Z143" s="204"/>
      <c r="AA143" s="204"/>
      <c r="AB143" s="181"/>
      <c r="AC143" s="173"/>
      <c r="AD143" s="181"/>
      <c r="AE143" s="181"/>
      <c r="AF143" s="181"/>
      <c r="AG143" s="181"/>
      <c r="AH143" s="181"/>
      <c r="AI143" s="150" t="s">
        <v>386</v>
      </c>
      <c r="AJ143" s="1865">
        <f>VLOOKUP($H$141,$AN$126:$AO$128,2,FALSE)</f>
        <v>2</v>
      </c>
      <c r="AK143" s="1867"/>
      <c r="AL143" s="148"/>
      <c r="AN143" s="155" t="s">
        <v>106</v>
      </c>
      <c r="AO143" s="47">
        <v>2</v>
      </c>
    </row>
    <row r="144" spans="1:41" s="47" customFormat="1" ht="14.1" customHeight="1">
      <c r="A144" s="29"/>
      <c r="B144" s="74"/>
      <c r="C144" s="77"/>
      <c r="AN144" s="155" t="s">
        <v>107</v>
      </c>
      <c r="AO144" s="47">
        <v>1</v>
      </c>
    </row>
    <row r="145" spans="1:41" s="47" customFormat="1" ht="14.1" customHeight="1">
      <c r="C145" s="49" t="s">
        <v>131</v>
      </c>
    </row>
    <row r="146" spans="1:41" s="47" customFormat="1" ht="14.1" customHeight="1">
      <c r="C146" s="49"/>
      <c r="E146" s="691" t="s">
        <v>1303</v>
      </c>
    </row>
    <row r="147" spans="1:41" s="47" customFormat="1" ht="14.1" customHeight="1">
      <c r="A147" s="29"/>
      <c r="B147" s="175"/>
      <c r="C147" s="199"/>
      <c r="D147" s="29"/>
      <c r="E147" s="29"/>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74"/>
      <c r="AE147" s="166"/>
    </row>
    <row r="148" spans="1:41" s="47" customFormat="1" ht="14.1" customHeight="1">
      <c r="C148" s="49"/>
      <c r="D148" s="155" t="s">
        <v>165</v>
      </c>
      <c r="E148" s="2252" t="s">
        <v>76</v>
      </c>
      <c r="F148" s="2252"/>
      <c r="G148" s="2252"/>
      <c r="H148" s="2252"/>
      <c r="I148" s="2252"/>
      <c r="J148" s="2252"/>
      <c r="K148" s="2252"/>
      <c r="L148" s="2252"/>
      <c r="M148" s="2252"/>
      <c r="N148" s="2252"/>
      <c r="O148" s="2252"/>
      <c r="P148" s="2252"/>
      <c r="Q148" s="2252"/>
      <c r="R148" s="2252"/>
      <c r="S148" s="2252"/>
      <c r="T148" s="2252"/>
      <c r="U148" s="2252"/>
      <c r="V148" s="2252"/>
      <c r="W148" s="2252"/>
      <c r="X148" s="2252"/>
      <c r="Y148" s="2252"/>
      <c r="Z148" s="2252"/>
      <c r="AA148" s="2252"/>
      <c r="AB148" s="2252"/>
      <c r="AC148" s="2252"/>
      <c r="AD148" s="2252"/>
      <c r="AE148" s="2252"/>
      <c r="AF148" s="2269" t="s">
        <v>109</v>
      </c>
      <c r="AG148" s="2269"/>
      <c r="AH148" s="2269"/>
      <c r="AI148" s="2269"/>
      <c r="AJ148" s="2269"/>
      <c r="AK148" s="2269"/>
      <c r="AL148" s="2269"/>
    </row>
    <row r="149" spans="1:41" s="47" customFormat="1" ht="14.1" customHeight="1">
      <c r="C149" s="49"/>
      <c r="E149" s="2252"/>
      <c r="F149" s="2252"/>
      <c r="G149" s="2252"/>
      <c r="H149" s="2252"/>
      <c r="I149" s="2252"/>
      <c r="J149" s="2252"/>
      <c r="K149" s="2252"/>
      <c r="L149" s="2252"/>
      <c r="M149" s="2252"/>
      <c r="N149" s="2252"/>
      <c r="O149" s="2252"/>
      <c r="P149" s="2252"/>
      <c r="Q149" s="2252"/>
      <c r="R149" s="2252"/>
      <c r="S149" s="2252"/>
      <c r="T149" s="2252"/>
      <c r="U149" s="2252"/>
      <c r="V149" s="2252"/>
      <c r="W149" s="2252"/>
      <c r="X149" s="2252"/>
      <c r="Y149" s="2252"/>
      <c r="Z149" s="2252"/>
      <c r="AA149" s="2252"/>
      <c r="AB149" s="2252"/>
      <c r="AC149" s="2252"/>
      <c r="AD149" s="2252"/>
      <c r="AE149" s="2252"/>
      <c r="AL149" s="166"/>
    </row>
    <row r="150" spans="1:41" s="47" customFormat="1" ht="14.1" customHeight="1">
      <c r="C150" s="49"/>
      <c r="D150" s="155"/>
      <c r="E150" s="2252"/>
      <c r="F150" s="2252"/>
      <c r="G150" s="2252"/>
      <c r="H150" s="2252"/>
      <c r="I150" s="2252"/>
      <c r="J150" s="2252"/>
      <c r="K150" s="2252"/>
      <c r="L150" s="2252"/>
      <c r="M150" s="2252"/>
      <c r="N150" s="2252"/>
      <c r="O150" s="2252"/>
      <c r="P150" s="2252"/>
      <c r="Q150" s="2252"/>
      <c r="R150" s="2252"/>
      <c r="S150" s="2252"/>
      <c r="T150" s="2252"/>
      <c r="U150" s="2252"/>
      <c r="V150" s="2252"/>
      <c r="W150" s="2252"/>
      <c r="X150" s="2252"/>
      <c r="Y150" s="2252"/>
      <c r="Z150" s="2252"/>
      <c r="AA150" s="2252"/>
      <c r="AB150" s="2252"/>
      <c r="AC150" s="2252"/>
      <c r="AD150" s="2252"/>
      <c r="AE150" s="2252"/>
      <c r="AL150" s="214"/>
    </row>
    <row r="151" spans="1:41" s="47" customFormat="1" ht="14.1" customHeight="1">
      <c r="C151" s="49"/>
    </row>
    <row r="152" spans="1:41" s="47" customFormat="1" ht="14.1" customHeight="1">
      <c r="C152" s="49"/>
      <c r="D152" s="155" t="s">
        <v>969</v>
      </c>
      <c r="E152" s="2252" t="s">
        <v>1947</v>
      </c>
      <c r="F152" s="2252"/>
      <c r="G152" s="2252"/>
      <c r="H152" s="2252"/>
      <c r="I152" s="2252"/>
      <c r="J152" s="2252"/>
      <c r="K152" s="2252"/>
      <c r="L152" s="2252"/>
      <c r="M152" s="2252"/>
      <c r="N152" s="2252"/>
      <c r="O152" s="2252"/>
      <c r="P152" s="2252"/>
      <c r="Q152" s="2252"/>
      <c r="R152" s="2252"/>
      <c r="S152" s="2252"/>
      <c r="T152" s="2252"/>
      <c r="U152" s="2252"/>
      <c r="V152" s="2252"/>
      <c r="W152" s="2252"/>
      <c r="X152" s="2252"/>
      <c r="Y152" s="2252"/>
      <c r="Z152" s="2252"/>
      <c r="AA152" s="2252"/>
      <c r="AB152" s="2252"/>
      <c r="AC152" s="2252"/>
      <c r="AD152" s="2252"/>
      <c r="AE152" s="2252"/>
      <c r="AF152" s="2269" t="s">
        <v>110</v>
      </c>
      <c r="AG152" s="2269"/>
      <c r="AH152" s="2269"/>
      <c r="AI152" s="2269"/>
      <c r="AJ152" s="2269"/>
      <c r="AK152" s="2269"/>
      <c r="AL152" s="2269"/>
    </row>
    <row r="153" spans="1:41" s="47" customFormat="1" ht="14.1" customHeight="1">
      <c r="C153" s="49"/>
      <c r="E153" s="2252"/>
      <c r="F153" s="2252"/>
      <c r="G153" s="2252"/>
      <c r="H153" s="2252"/>
      <c r="I153" s="2252"/>
      <c r="J153" s="2252"/>
      <c r="K153" s="2252"/>
      <c r="L153" s="2252"/>
      <c r="M153" s="2252"/>
      <c r="N153" s="2252"/>
      <c r="O153" s="2252"/>
      <c r="P153" s="2252"/>
      <c r="Q153" s="2252"/>
      <c r="R153" s="2252"/>
      <c r="S153" s="2252"/>
      <c r="T153" s="2252"/>
      <c r="U153" s="2252"/>
      <c r="V153" s="2252"/>
      <c r="W153" s="2252"/>
      <c r="X153" s="2252"/>
      <c r="Y153" s="2252"/>
      <c r="Z153" s="2252"/>
      <c r="AA153" s="2252"/>
      <c r="AB153" s="2252"/>
      <c r="AC153" s="2252"/>
      <c r="AD153" s="2252"/>
      <c r="AE153" s="2252"/>
      <c r="AL153" s="166"/>
    </row>
    <row r="154" spans="1:41" s="47" customFormat="1" ht="14.1" customHeight="1">
      <c r="C154" s="49"/>
      <c r="D154" s="155"/>
      <c r="E154" s="2252"/>
      <c r="F154" s="2252"/>
      <c r="G154" s="2252"/>
      <c r="H154" s="2252"/>
      <c r="I154" s="2252"/>
      <c r="J154" s="2252"/>
      <c r="K154" s="2252"/>
      <c r="L154" s="2252"/>
      <c r="M154" s="2252"/>
      <c r="N154" s="2252"/>
      <c r="O154" s="2252"/>
      <c r="P154" s="2252"/>
      <c r="Q154" s="2252"/>
      <c r="R154" s="2252"/>
      <c r="S154" s="2252"/>
      <c r="T154" s="2252"/>
      <c r="U154" s="2252"/>
      <c r="V154" s="2252"/>
      <c r="W154" s="2252"/>
      <c r="X154" s="2252"/>
      <c r="Y154" s="2252"/>
      <c r="Z154" s="2252"/>
      <c r="AA154" s="2252"/>
      <c r="AB154" s="2252"/>
      <c r="AC154" s="2252"/>
      <c r="AD154" s="2252"/>
      <c r="AE154" s="2252"/>
      <c r="AL154" s="166"/>
    </row>
    <row r="155" spans="1:41" s="47" customFormat="1" ht="14.1" customHeight="1">
      <c r="C155" s="49"/>
      <c r="AN155" s="148" t="s">
        <v>748</v>
      </c>
      <c r="AO155" s="783">
        <v>0</v>
      </c>
    </row>
    <row r="156" spans="1:41" s="47" customFormat="1" ht="14.1" customHeight="1">
      <c r="C156" s="49"/>
      <c r="D156" s="155" t="s">
        <v>539</v>
      </c>
      <c r="E156" s="2252" t="s">
        <v>1948</v>
      </c>
      <c r="F156" s="2252"/>
      <c r="G156" s="2252"/>
      <c r="H156" s="2252"/>
      <c r="I156" s="2252"/>
      <c r="J156" s="2252"/>
      <c r="K156" s="2252"/>
      <c r="L156" s="2252"/>
      <c r="M156" s="2252"/>
      <c r="N156" s="2252"/>
      <c r="O156" s="2252"/>
      <c r="P156" s="2252"/>
      <c r="Q156" s="2252"/>
      <c r="R156" s="2252"/>
      <c r="S156" s="2252"/>
      <c r="T156" s="2252"/>
      <c r="U156" s="2252"/>
      <c r="V156" s="2252"/>
      <c r="W156" s="2252"/>
      <c r="X156" s="2252"/>
      <c r="Y156" s="2252"/>
      <c r="Z156" s="2252"/>
      <c r="AA156" s="2252"/>
      <c r="AB156" s="2252"/>
      <c r="AC156" s="2252"/>
      <c r="AD156" s="2252"/>
      <c r="AE156" s="2252"/>
      <c r="AF156" s="2269" t="s">
        <v>111</v>
      </c>
      <c r="AG156" s="2269"/>
      <c r="AH156" s="2269"/>
      <c r="AI156" s="2269"/>
      <c r="AJ156" s="2269"/>
      <c r="AK156" s="2269"/>
      <c r="AL156" s="2269"/>
      <c r="AN156" s="155" t="s">
        <v>165</v>
      </c>
      <c r="AO156" s="47">
        <v>4</v>
      </c>
    </row>
    <row r="157" spans="1:41" s="47" customFormat="1" ht="14.1" customHeight="1">
      <c r="A157" s="29"/>
      <c r="B157" s="175"/>
      <c r="C157" s="199"/>
      <c r="E157" s="2252"/>
      <c r="F157" s="2252"/>
      <c r="G157" s="2252"/>
      <c r="H157" s="2252"/>
      <c r="I157" s="2252"/>
      <c r="J157" s="2252"/>
      <c r="K157" s="2252"/>
      <c r="L157" s="2252"/>
      <c r="M157" s="2252"/>
      <c r="N157" s="2252"/>
      <c r="O157" s="2252"/>
      <c r="P157" s="2252"/>
      <c r="Q157" s="2252"/>
      <c r="R157" s="2252"/>
      <c r="S157" s="2252"/>
      <c r="T157" s="2252"/>
      <c r="U157" s="2252"/>
      <c r="V157" s="2252"/>
      <c r="W157" s="2252"/>
      <c r="X157" s="2252"/>
      <c r="Y157" s="2252"/>
      <c r="Z157" s="2252"/>
      <c r="AA157" s="2252"/>
      <c r="AB157" s="2252"/>
      <c r="AC157" s="2252"/>
      <c r="AD157" s="2252"/>
      <c r="AE157" s="2252"/>
      <c r="AF157" s="189"/>
      <c r="AG157" s="189"/>
      <c r="AH157" s="189"/>
      <c r="AI157" s="189"/>
      <c r="AJ157" s="189"/>
      <c r="AK157" s="189"/>
      <c r="AL157" s="166"/>
      <c r="AN157" s="155" t="s">
        <v>969</v>
      </c>
      <c r="AO157" s="47">
        <v>3</v>
      </c>
    </row>
    <row r="158" spans="1:41" s="47" customFormat="1" ht="14.1" customHeight="1">
      <c r="A158" s="29"/>
      <c r="B158" s="175"/>
      <c r="C158" s="199"/>
      <c r="D158" s="155"/>
      <c r="E158" s="2252"/>
      <c r="F158" s="2252"/>
      <c r="G158" s="2252"/>
      <c r="H158" s="2252"/>
      <c r="I158" s="2252"/>
      <c r="J158" s="2252"/>
      <c r="K158" s="2252"/>
      <c r="L158" s="2252"/>
      <c r="M158" s="2252"/>
      <c r="N158" s="2252"/>
      <c r="O158" s="2252"/>
      <c r="P158" s="2252"/>
      <c r="Q158" s="2252"/>
      <c r="R158" s="2252"/>
      <c r="S158" s="2252"/>
      <c r="T158" s="2252"/>
      <c r="U158" s="2252"/>
      <c r="V158" s="2252"/>
      <c r="W158" s="2252"/>
      <c r="X158" s="2252"/>
      <c r="Y158" s="2252"/>
      <c r="Z158" s="2252"/>
      <c r="AA158" s="2252"/>
      <c r="AB158" s="2252"/>
      <c r="AC158" s="2252"/>
      <c r="AD158" s="2252"/>
      <c r="AE158" s="2252"/>
      <c r="AF158" s="74"/>
      <c r="AG158" s="166"/>
      <c r="AH158" s="166"/>
      <c r="AI158" s="166"/>
      <c r="AJ158" s="166"/>
      <c r="AK158" s="166"/>
      <c r="AL158" s="166"/>
      <c r="AN158" s="155" t="s">
        <v>539</v>
      </c>
      <c r="AO158" s="47">
        <v>2</v>
      </c>
    </row>
    <row r="159" spans="1:41" s="47" customFormat="1" ht="14.1" customHeight="1">
      <c r="A159" s="29"/>
      <c r="B159" s="175"/>
      <c r="C159" s="199"/>
      <c r="D159" s="155"/>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E159" s="166"/>
      <c r="AN159" s="155"/>
    </row>
    <row r="160" spans="1:41" s="47" customFormat="1" ht="14.1" customHeight="1">
      <c r="A160" s="194"/>
      <c r="B160" s="175"/>
      <c r="C160" s="213"/>
      <c r="D160" s="155" t="s">
        <v>72</v>
      </c>
      <c r="E160" s="2252" t="s">
        <v>1949</v>
      </c>
      <c r="F160" s="2252"/>
      <c r="G160" s="2252"/>
      <c r="H160" s="2252"/>
      <c r="I160" s="2252"/>
      <c r="J160" s="2252"/>
      <c r="K160" s="2252"/>
      <c r="L160" s="2252"/>
      <c r="M160" s="2252"/>
      <c r="N160" s="2252"/>
      <c r="O160" s="2252"/>
      <c r="P160" s="2252"/>
      <c r="Q160" s="2252"/>
      <c r="R160" s="2252"/>
      <c r="S160" s="2252"/>
      <c r="T160" s="2252"/>
      <c r="U160" s="2252"/>
      <c r="V160" s="2252"/>
      <c r="W160" s="2252"/>
      <c r="X160" s="2252"/>
      <c r="Y160" s="2252"/>
      <c r="Z160" s="2252"/>
      <c r="AA160" s="2252"/>
      <c r="AB160" s="2252"/>
      <c r="AC160" s="2252"/>
      <c r="AD160" s="2252"/>
      <c r="AE160" s="2252"/>
      <c r="AF160" s="2269" t="s">
        <v>110</v>
      </c>
      <c r="AG160" s="2269"/>
      <c r="AH160" s="2269"/>
      <c r="AI160" s="2269"/>
      <c r="AJ160" s="2269"/>
      <c r="AK160" s="2269"/>
      <c r="AL160" s="2269"/>
    </row>
    <row r="161" spans="1:41" s="47" customFormat="1" ht="14.1" customHeight="1">
      <c r="A161" s="29"/>
      <c r="B161" s="9"/>
      <c r="C161" s="215"/>
      <c r="D161" s="155"/>
      <c r="E161" s="2252"/>
      <c r="F161" s="2252"/>
      <c r="G161" s="2252"/>
      <c r="H161" s="2252"/>
      <c r="I161" s="2252"/>
      <c r="J161" s="2252"/>
      <c r="K161" s="2252"/>
      <c r="L161" s="2252"/>
      <c r="M161" s="2252"/>
      <c r="N161" s="2252"/>
      <c r="O161" s="2252"/>
      <c r="P161" s="2252"/>
      <c r="Q161" s="2252"/>
      <c r="R161" s="2252"/>
      <c r="S161" s="2252"/>
      <c r="T161" s="2252"/>
      <c r="U161" s="2252"/>
      <c r="V161" s="2252"/>
      <c r="W161" s="2252"/>
      <c r="X161" s="2252"/>
      <c r="Y161" s="2252"/>
      <c r="Z161" s="2252"/>
      <c r="AA161" s="2252"/>
      <c r="AB161" s="2252"/>
      <c r="AC161" s="2252"/>
      <c r="AD161" s="2252"/>
      <c r="AE161" s="2252"/>
      <c r="AF161" s="9"/>
      <c r="AG161" s="166"/>
      <c r="AH161" s="166"/>
      <c r="AI161" s="166"/>
      <c r="AJ161" s="166"/>
      <c r="AK161" s="166"/>
      <c r="AL161" s="166"/>
    </row>
    <row r="162" spans="1:41" s="47" customFormat="1" ht="14.1" customHeight="1">
      <c r="A162" s="29"/>
      <c r="B162" s="74"/>
      <c r="C162" s="77"/>
      <c r="D162" s="155"/>
      <c r="E162" s="2252"/>
      <c r="F162" s="2252"/>
      <c r="G162" s="2252"/>
      <c r="H162" s="2252"/>
      <c r="I162" s="2252"/>
      <c r="J162" s="2252"/>
      <c r="K162" s="2252"/>
      <c r="L162" s="2252"/>
      <c r="M162" s="2252"/>
      <c r="N162" s="2252"/>
      <c r="O162" s="2252"/>
      <c r="P162" s="2252"/>
      <c r="Q162" s="2252"/>
      <c r="R162" s="2252"/>
      <c r="S162" s="2252"/>
      <c r="T162" s="2252"/>
      <c r="U162" s="2252"/>
      <c r="V162" s="2252"/>
      <c r="W162" s="2252"/>
      <c r="X162" s="2252"/>
      <c r="Y162" s="2252"/>
      <c r="Z162" s="2252"/>
      <c r="AA162" s="2252"/>
      <c r="AB162" s="2252"/>
      <c r="AC162" s="2252"/>
      <c r="AD162" s="2252"/>
      <c r="AE162" s="2252"/>
      <c r="AF162" s="189"/>
      <c r="AG162" s="189"/>
      <c r="AH162" s="189"/>
      <c r="AI162" s="189"/>
      <c r="AJ162" s="189"/>
      <c r="AK162" s="189"/>
      <c r="AL162" s="166"/>
    </row>
    <row r="163" spans="1:41" s="47" customFormat="1" ht="14.1" customHeight="1">
      <c r="A163" s="29"/>
      <c r="B163" s="74"/>
      <c r="C163" s="77"/>
      <c r="D163" s="155"/>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216"/>
      <c r="AE163" s="193"/>
    </row>
    <row r="164" spans="1:41" s="47" customFormat="1" ht="14.1" customHeight="1">
      <c r="A164" s="29"/>
      <c r="B164" s="175"/>
      <c r="C164" s="199"/>
      <c r="D164" s="155" t="s">
        <v>73</v>
      </c>
      <c r="E164" s="2252" t="s">
        <v>1950</v>
      </c>
      <c r="F164" s="2252"/>
      <c r="G164" s="2252"/>
      <c r="H164" s="2252"/>
      <c r="I164" s="2252"/>
      <c r="J164" s="2252"/>
      <c r="K164" s="2252"/>
      <c r="L164" s="2252"/>
      <c r="M164" s="2252"/>
      <c r="N164" s="2252"/>
      <c r="O164" s="2252"/>
      <c r="P164" s="2252"/>
      <c r="Q164" s="2252"/>
      <c r="R164" s="2252"/>
      <c r="S164" s="2252"/>
      <c r="T164" s="2252"/>
      <c r="U164" s="2252"/>
      <c r="V164" s="2252"/>
      <c r="W164" s="2252"/>
      <c r="X164" s="2252"/>
      <c r="Y164" s="2252"/>
      <c r="Z164" s="2252"/>
      <c r="AA164" s="2252"/>
      <c r="AB164" s="2252"/>
      <c r="AC164" s="2252"/>
      <c r="AD164" s="1565"/>
      <c r="AE164" s="1565"/>
      <c r="AF164" s="2269" t="s">
        <v>111</v>
      </c>
      <c r="AG164" s="2269"/>
      <c r="AH164" s="2269"/>
      <c r="AI164" s="2269"/>
      <c r="AJ164" s="2269"/>
      <c r="AK164" s="2269"/>
      <c r="AL164" s="2269"/>
    </row>
    <row r="165" spans="1:41" s="47" customFormat="1" ht="14.1" customHeight="1">
      <c r="A165" s="29"/>
      <c r="B165" s="175"/>
      <c r="C165" s="199"/>
      <c r="D165" s="155"/>
      <c r="E165" s="2252"/>
      <c r="F165" s="2252"/>
      <c r="G165" s="2252"/>
      <c r="H165" s="2252"/>
      <c r="I165" s="2252"/>
      <c r="J165" s="2252"/>
      <c r="K165" s="2252"/>
      <c r="L165" s="2252"/>
      <c r="M165" s="2252"/>
      <c r="N165" s="2252"/>
      <c r="O165" s="2252"/>
      <c r="P165" s="2252"/>
      <c r="Q165" s="2252"/>
      <c r="R165" s="2252"/>
      <c r="S165" s="2252"/>
      <c r="T165" s="2252"/>
      <c r="U165" s="2252"/>
      <c r="V165" s="2252"/>
      <c r="W165" s="2252"/>
      <c r="X165" s="2252"/>
      <c r="Y165" s="2252"/>
      <c r="Z165" s="2252"/>
      <c r="AA165" s="2252"/>
      <c r="AB165" s="2252"/>
      <c r="AC165" s="2252"/>
      <c r="AD165" s="1565"/>
      <c r="AE165" s="1565"/>
      <c r="AF165" s="74"/>
      <c r="AH165" s="166"/>
      <c r="AI165" s="166"/>
      <c r="AJ165" s="166"/>
      <c r="AK165" s="166"/>
      <c r="AL165" s="166"/>
    </row>
    <row r="166" spans="1:41" s="47" customFormat="1" ht="14.1" customHeight="1">
      <c r="A166" s="29"/>
      <c r="B166" s="9"/>
      <c r="C166" s="215"/>
      <c r="D166" s="155"/>
      <c r="E166" s="2252"/>
      <c r="F166" s="2252"/>
      <c r="G166" s="2252"/>
      <c r="H166" s="2252"/>
      <c r="I166" s="2252"/>
      <c r="J166" s="2252"/>
      <c r="K166" s="2252"/>
      <c r="L166" s="2252"/>
      <c r="M166" s="2252"/>
      <c r="N166" s="2252"/>
      <c r="O166" s="2252"/>
      <c r="P166" s="2252"/>
      <c r="Q166" s="2252"/>
      <c r="R166" s="2252"/>
      <c r="S166" s="2252"/>
      <c r="T166" s="2252"/>
      <c r="U166" s="2252"/>
      <c r="V166" s="2252"/>
      <c r="W166" s="2252"/>
      <c r="X166" s="2252"/>
      <c r="Y166" s="2252"/>
      <c r="Z166" s="2252"/>
      <c r="AA166" s="2252"/>
      <c r="AB166" s="2252"/>
      <c r="AC166" s="2252"/>
      <c r="AD166" s="1565"/>
      <c r="AE166" s="1565"/>
      <c r="AF166" s="9"/>
      <c r="AH166" s="166"/>
      <c r="AI166" s="166"/>
      <c r="AJ166" s="166"/>
      <c r="AK166" s="166"/>
      <c r="AL166" s="166"/>
    </row>
    <row r="167" spans="1:41" s="47" customFormat="1" ht="14.1" customHeight="1">
      <c r="A167" s="29"/>
      <c r="B167" s="9"/>
      <c r="C167" s="215"/>
      <c r="D167" s="155"/>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row>
    <row r="168" spans="1:41" s="47" customFormat="1" ht="14.1" customHeight="1">
      <c r="A168" s="206"/>
      <c r="B168" s="74"/>
      <c r="C168" s="77"/>
      <c r="D168" s="155" t="s">
        <v>106</v>
      </c>
      <c r="E168" s="2252" t="s">
        <v>1644</v>
      </c>
      <c r="F168" s="2252"/>
      <c r="G168" s="2252"/>
      <c r="H168" s="2252"/>
      <c r="I168" s="2252"/>
      <c r="J168" s="2252"/>
      <c r="K168" s="2252"/>
      <c r="L168" s="2252"/>
      <c r="M168" s="2252"/>
      <c r="N168" s="2252"/>
      <c r="O168" s="2252"/>
      <c r="P168" s="2252"/>
      <c r="Q168" s="2252"/>
      <c r="R168" s="2252"/>
      <c r="S168" s="2252"/>
      <c r="T168" s="2252"/>
      <c r="U168" s="2252"/>
      <c r="V168" s="2252"/>
      <c r="W168" s="2252"/>
      <c r="X168" s="2252"/>
      <c r="Y168" s="2252"/>
      <c r="Z168" s="2252"/>
      <c r="AA168" s="2252"/>
      <c r="AB168" s="2252"/>
      <c r="AC168" s="2252"/>
      <c r="AD168" s="1565"/>
      <c r="AE168" s="1565"/>
      <c r="AF168" s="2269" t="s">
        <v>872</v>
      </c>
      <c r="AG168" s="2269"/>
      <c r="AH168" s="2269"/>
      <c r="AI168" s="2269"/>
      <c r="AJ168" s="2269"/>
      <c r="AK168" s="2269"/>
      <c r="AL168" s="2269"/>
    </row>
    <row r="169" spans="1:41" s="47" customFormat="1" ht="14.1" customHeight="1">
      <c r="A169" s="206"/>
      <c r="B169" s="74"/>
      <c r="C169" s="77"/>
      <c r="D169" s="155"/>
      <c r="E169" s="2252"/>
      <c r="F169" s="2252"/>
      <c r="G169" s="2252"/>
      <c r="H169" s="2252"/>
      <c r="I169" s="2252"/>
      <c r="J169" s="2252"/>
      <c r="K169" s="2252"/>
      <c r="L169" s="2252"/>
      <c r="M169" s="2252"/>
      <c r="N169" s="2252"/>
      <c r="O169" s="2252"/>
      <c r="P169" s="2252"/>
      <c r="Q169" s="2252"/>
      <c r="R169" s="2252"/>
      <c r="S169" s="2252"/>
      <c r="T169" s="2252"/>
      <c r="U169" s="2252"/>
      <c r="V169" s="2252"/>
      <c r="W169" s="2252"/>
      <c r="X169" s="2252"/>
      <c r="Y169" s="2252"/>
      <c r="Z169" s="2252"/>
      <c r="AA169" s="2252"/>
      <c r="AB169" s="2252"/>
      <c r="AC169" s="2252"/>
      <c r="AD169" s="1565"/>
      <c r="AE169" s="1565"/>
      <c r="AF169" s="193"/>
      <c r="AG169" s="193"/>
      <c r="AH169" s="193"/>
      <c r="AI169" s="193"/>
      <c r="AJ169" s="193"/>
      <c r="AK169" s="193"/>
      <c r="AL169" s="166"/>
    </row>
    <row r="170" spans="1:41" s="47" customFormat="1" ht="14.1" customHeight="1">
      <c r="A170" s="206"/>
      <c r="B170" s="74"/>
      <c r="C170" s="77"/>
      <c r="D170" s="155"/>
      <c r="E170" s="2252"/>
      <c r="F170" s="2252"/>
      <c r="G170" s="2252"/>
      <c r="H170" s="2252"/>
      <c r="I170" s="2252"/>
      <c r="J170" s="2252"/>
      <c r="K170" s="2252"/>
      <c r="L170" s="2252"/>
      <c r="M170" s="2252"/>
      <c r="N170" s="2252"/>
      <c r="O170" s="2252"/>
      <c r="P170" s="2252"/>
      <c r="Q170" s="2252"/>
      <c r="R170" s="2252"/>
      <c r="S170" s="2252"/>
      <c r="T170" s="2252"/>
      <c r="U170" s="2252"/>
      <c r="V170" s="2252"/>
      <c r="W170" s="2252"/>
      <c r="X170" s="2252"/>
      <c r="Y170" s="2252"/>
      <c r="Z170" s="2252"/>
      <c r="AA170" s="2252"/>
      <c r="AB170" s="2252"/>
      <c r="AC170" s="2252"/>
      <c r="AD170" s="1565"/>
      <c r="AE170" s="1565"/>
      <c r="AF170" s="193"/>
      <c r="AG170" s="193"/>
      <c r="AH170" s="193"/>
      <c r="AI170" s="193"/>
      <c r="AJ170" s="193"/>
      <c r="AK170" s="193"/>
      <c r="AL170" s="166"/>
    </row>
    <row r="171" spans="1:41" s="148" customFormat="1" ht="14.1" customHeight="1">
      <c r="A171" s="206"/>
      <c r="B171" s="74"/>
      <c r="C171" s="77"/>
      <c r="D171" s="155"/>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47"/>
      <c r="AE171" s="193"/>
      <c r="AN171" s="148" t="s">
        <v>748</v>
      </c>
      <c r="AO171" s="783">
        <v>0</v>
      </c>
    </row>
    <row r="172" spans="1:41" s="47" customFormat="1" ht="14.1" customHeight="1">
      <c r="A172" s="206"/>
      <c r="B172" s="74"/>
      <c r="C172" s="77"/>
      <c r="D172" s="155" t="s">
        <v>107</v>
      </c>
      <c r="E172" s="2252" t="s">
        <v>1645</v>
      </c>
      <c r="F172" s="2252"/>
      <c r="G172" s="2252"/>
      <c r="H172" s="2252"/>
      <c r="I172" s="2252"/>
      <c r="J172" s="2252"/>
      <c r="K172" s="2252"/>
      <c r="L172" s="2252"/>
      <c r="M172" s="2252"/>
      <c r="N172" s="2252"/>
      <c r="O172" s="2252"/>
      <c r="P172" s="2252"/>
      <c r="Q172" s="2252"/>
      <c r="R172" s="2252"/>
      <c r="S172" s="2252"/>
      <c r="T172" s="2252"/>
      <c r="U172" s="2252"/>
      <c r="V172" s="2252"/>
      <c r="W172" s="2252"/>
      <c r="X172" s="2252"/>
      <c r="Y172" s="2252"/>
      <c r="Z172" s="2252"/>
      <c r="AA172" s="2252"/>
      <c r="AB172" s="2252"/>
      <c r="AC172" s="2252"/>
      <c r="AD172" s="1565"/>
      <c r="AE172" s="1565"/>
      <c r="AF172" s="2269" t="s">
        <v>783</v>
      </c>
      <c r="AG172" s="2269"/>
      <c r="AH172" s="2269"/>
      <c r="AI172" s="2269"/>
      <c r="AJ172" s="2269"/>
      <c r="AK172" s="2269"/>
      <c r="AL172" s="2269"/>
      <c r="AN172" s="155" t="s">
        <v>165</v>
      </c>
      <c r="AO172" s="47">
        <v>3</v>
      </c>
    </row>
    <row r="173" spans="1:41" s="47" customFormat="1" ht="14.1" customHeight="1">
      <c r="A173" s="206"/>
      <c r="B173" s="74"/>
      <c r="C173" s="77"/>
      <c r="D173" s="155"/>
      <c r="E173" s="2252"/>
      <c r="F173" s="2252"/>
      <c r="G173" s="2252"/>
      <c r="H173" s="2252"/>
      <c r="I173" s="2252"/>
      <c r="J173" s="2252"/>
      <c r="K173" s="2252"/>
      <c r="L173" s="2252"/>
      <c r="M173" s="2252"/>
      <c r="N173" s="2252"/>
      <c r="O173" s="2252"/>
      <c r="P173" s="2252"/>
      <c r="Q173" s="2252"/>
      <c r="R173" s="2252"/>
      <c r="S173" s="2252"/>
      <c r="T173" s="2252"/>
      <c r="U173" s="2252"/>
      <c r="V173" s="2252"/>
      <c r="W173" s="2252"/>
      <c r="X173" s="2252"/>
      <c r="Y173" s="2252"/>
      <c r="Z173" s="2252"/>
      <c r="AA173" s="2252"/>
      <c r="AB173" s="2252"/>
      <c r="AC173" s="2252"/>
      <c r="AD173" s="1565"/>
      <c r="AE173" s="1565"/>
      <c r="AF173" s="193"/>
      <c r="AG173" s="193"/>
      <c r="AH173" s="193"/>
      <c r="AI173" s="193"/>
      <c r="AJ173" s="193"/>
      <c r="AK173" s="193"/>
      <c r="AL173" s="166"/>
      <c r="AN173" s="155" t="s">
        <v>969</v>
      </c>
      <c r="AO173" s="47">
        <v>2</v>
      </c>
    </row>
    <row r="174" spans="1:41" s="47" customFormat="1" ht="14.1" customHeight="1">
      <c r="A174" s="206"/>
      <c r="B174" s="74"/>
      <c r="C174" s="77"/>
      <c r="D174" s="155"/>
      <c r="E174" s="2252"/>
      <c r="F174" s="2252"/>
      <c r="G174" s="2252"/>
      <c r="H174" s="2252"/>
      <c r="I174" s="2252"/>
      <c r="J174" s="2252"/>
      <c r="K174" s="2252"/>
      <c r="L174" s="2252"/>
      <c r="M174" s="2252"/>
      <c r="N174" s="2252"/>
      <c r="O174" s="2252"/>
      <c r="P174" s="2252"/>
      <c r="Q174" s="2252"/>
      <c r="R174" s="2252"/>
      <c r="S174" s="2252"/>
      <c r="T174" s="2252"/>
      <c r="U174" s="2252"/>
      <c r="V174" s="2252"/>
      <c r="W174" s="2252"/>
      <c r="X174" s="2252"/>
      <c r="Y174" s="2252"/>
      <c r="Z174" s="2252"/>
      <c r="AA174" s="2252"/>
      <c r="AB174" s="2252"/>
      <c r="AC174" s="2252"/>
      <c r="AD174" s="1565"/>
      <c r="AE174" s="1565"/>
      <c r="AF174" s="193"/>
      <c r="AG174" s="193"/>
      <c r="AH174" s="193"/>
      <c r="AI174" s="193"/>
      <c r="AK174" s="166"/>
      <c r="AL174" s="166"/>
    </row>
    <row r="175" spans="1:41" s="47" customFormat="1" ht="14.1" customHeight="1">
      <c r="A175" s="206"/>
      <c r="B175" s="74"/>
      <c r="C175" s="77"/>
      <c r="D175" s="155"/>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c r="AA175" s="188"/>
      <c r="AB175" s="188"/>
      <c r="AC175" s="188"/>
      <c r="AD175" s="193"/>
      <c r="AE175" s="193"/>
      <c r="AF175" s="193"/>
      <c r="AG175" s="193"/>
      <c r="AH175" s="193"/>
      <c r="AI175" s="193"/>
      <c r="AK175" s="166"/>
      <c r="AL175" s="166"/>
    </row>
    <row r="176" spans="1:41" s="47" customFormat="1" ht="14.1" customHeight="1">
      <c r="A176" s="206"/>
      <c r="B176" s="74"/>
      <c r="C176" s="77"/>
      <c r="D176" s="29" t="s">
        <v>543</v>
      </c>
      <c r="E176" s="201"/>
      <c r="F176" s="201"/>
      <c r="G176" s="201"/>
      <c r="H176" s="2366" t="s">
        <v>969</v>
      </c>
      <c r="I176" s="2366"/>
      <c r="J176" s="28"/>
      <c r="K176" s="28"/>
      <c r="AL176" s="166"/>
    </row>
    <row r="177" spans="1:41" s="47" customFormat="1" ht="14.1" customHeight="1">
      <c r="A177" s="206"/>
      <c r="B177" s="74"/>
      <c r="C177" s="77"/>
      <c r="D177" s="29"/>
      <c r="E177" s="201"/>
      <c r="F177" s="201"/>
      <c r="G177" s="28"/>
      <c r="H177" s="28"/>
      <c r="I177" s="28"/>
      <c r="J177" s="28"/>
      <c r="K177" s="28"/>
      <c r="L177" s="28"/>
      <c r="M177" s="28"/>
      <c r="N177" s="28"/>
      <c r="O177" s="28"/>
      <c r="P177" s="28"/>
      <c r="Q177" s="28"/>
      <c r="R177" s="28"/>
      <c r="S177" s="28"/>
      <c r="T177" s="28"/>
      <c r="U177" s="28"/>
      <c r="V177" s="28"/>
      <c r="W177" s="28"/>
      <c r="X177" s="28"/>
      <c r="Y177" s="28"/>
      <c r="Z177" s="201"/>
      <c r="AA177" s="201"/>
      <c r="AB177" s="201"/>
      <c r="AC177" s="29"/>
      <c r="AD177" s="175"/>
      <c r="AE177" s="29"/>
      <c r="AF177" s="29"/>
      <c r="AG177" s="28"/>
      <c r="AH177" s="28"/>
      <c r="AI177" s="28"/>
      <c r="AJ177" s="28"/>
      <c r="AK177" s="28"/>
      <c r="AL177" s="166"/>
    </row>
    <row r="178" spans="1:41" s="47" customFormat="1" ht="14.1" customHeight="1">
      <c r="A178" s="205"/>
      <c r="B178" s="157"/>
      <c r="C178" s="209"/>
      <c r="D178" s="181"/>
      <c r="E178" s="204"/>
      <c r="F178" s="212"/>
      <c r="G178" s="212"/>
      <c r="H178" s="212"/>
      <c r="I178" s="212"/>
      <c r="J178" s="212"/>
      <c r="K178" s="212"/>
      <c r="L178" s="212"/>
      <c r="M178" s="212"/>
      <c r="N178" s="212"/>
      <c r="O178" s="212"/>
      <c r="P178" s="212"/>
      <c r="Q178" s="212"/>
      <c r="R178" s="212"/>
      <c r="S178" s="212"/>
      <c r="T178" s="212"/>
      <c r="U178" s="212"/>
      <c r="V178" s="212"/>
      <c r="W178" s="212"/>
      <c r="X178" s="212"/>
      <c r="Y178" s="204"/>
      <c r="Z178" s="204"/>
      <c r="AA178" s="204"/>
      <c r="AB178" s="181"/>
      <c r="AC178" s="173"/>
      <c r="AD178" s="181"/>
      <c r="AE178" s="181"/>
      <c r="AF178" s="181"/>
      <c r="AG178" s="181"/>
      <c r="AH178" s="181"/>
      <c r="AI178" s="150" t="s">
        <v>862</v>
      </c>
      <c r="AJ178" s="1865">
        <f>VLOOKUP($H$176,$AN$137:$AO$144,2,FALSE)</f>
        <v>4</v>
      </c>
      <c r="AK178" s="1867"/>
      <c r="AL178" s="166"/>
    </row>
    <row r="179" spans="1:41" s="47" customFormat="1" ht="14.1" customHeight="1">
      <c r="A179" s="206"/>
      <c r="B179" s="74"/>
      <c r="C179" s="77"/>
      <c r="D179" s="29"/>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18"/>
      <c r="AE179" s="166"/>
      <c r="AF179" s="166"/>
      <c r="AG179" s="166"/>
      <c r="AH179" s="166"/>
      <c r="AI179" s="166"/>
      <c r="AJ179" s="176"/>
      <c r="AK179" s="29"/>
      <c r="AL179" s="29"/>
    </row>
    <row r="180" spans="1:41" s="47" customFormat="1" ht="14.1" customHeight="1">
      <c r="A180" s="206"/>
      <c r="C180" s="49" t="s">
        <v>1304</v>
      </c>
      <c r="D180" s="219"/>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18"/>
      <c r="AE180" s="166"/>
      <c r="AF180" s="166"/>
      <c r="AG180" s="166"/>
      <c r="AH180" s="166"/>
      <c r="AI180" s="166"/>
      <c r="AJ180" s="176"/>
      <c r="AK180" s="29"/>
      <c r="AL180" s="29"/>
    </row>
    <row r="181" spans="1:41" s="47" customFormat="1" ht="14.1" customHeight="1">
      <c r="A181" s="206"/>
      <c r="B181" s="71"/>
      <c r="C181" s="220"/>
      <c r="D181" s="29"/>
      <c r="E181" s="29"/>
      <c r="F181" s="29"/>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74"/>
      <c r="AE181" s="166"/>
      <c r="AF181" s="166"/>
      <c r="AG181" s="166"/>
      <c r="AH181" s="166"/>
      <c r="AI181" s="166"/>
      <c r="AK181" s="166"/>
      <c r="AL181" s="166"/>
    </row>
    <row r="182" spans="1:41" s="47" customFormat="1" ht="14.1" customHeight="1">
      <c r="A182" s="29"/>
      <c r="C182" s="77"/>
      <c r="D182" s="155" t="s">
        <v>165</v>
      </c>
      <c r="E182" s="2252" t="s">
        <v>1305</v>
      </c>
      <c r="F182" s="2252"/>
      <c r="G182" s="2252"/>
      <c r="H182" s="2252"/>
      <c r="I182" s="2252"/>
      <c r="J182" s="2252"/>
      <c r="K182" s="2252"/>
      <c r="L182" s="2252"/>
      <c r="M182" s="2252"/>
      <c r="N182" s="2252"/>
      <c r="O182" s="2252"/>
      <c r="P182" s="2252"/>
      <c r="Q182" s="2252"/>
      <c r="R182" s="2252"/>
      <c r="S182" s="2252"/>
      <c r="T182" s="2252"/>
      <c r="U182" s="2252"/>
      <c r="V182" s="2252"/>
      <c r="W182" s="2252"/>
      <c r="X182" s="2252"/>
      <c r="Y182" s="2252"/>
      <c r="Z182" s="2252"/>
      <c r="AA182" s="2252"/>
      <c r="AB182" s="2252"/>
      <c r="AC182" s="1565"/>
      <c r="AD182" s="1565"/>
      <c r="AE182" s="1565"/>
      <c r="AF182" s="2269" t="s">
        <v>111</v>
      </c>
      <c r="AG182" s="2269"/>
      <c r="AH182" s="2269"/>
      <c r="AI182" s="2269"/>
      <c r="AJ182" s="2269"/>
      <c r="AK182" s="2269"/>
      <c r="AL182" s="2269"/>
    </row>
    <row r="183" spans="1:41" s="47" customFormat="1" ht="14.1" customHeight="1">
      <c r="A183" s="29"/>
      <c r="B183" s="175"/>
      <c r="C183" s="207"/>
      <c r="D183" s="155"/>
      <c r="E183" s="2252"/>
      <c r="F183" s="2252"/>
      <c r="G183" s="2252"/>
      <c r="H183" s="2252"/>
      <c r="I183" s="2252"/>
      <c r="J183" s="2252"/>
      <c r="K183" s="2252"/>
      <c r="L183" s="2252"/>
      <c r="M183" s="2252"/>
      <c r="N183" s="2252"/>
      <c r="O183" s="2252"/>
      <c r="P183" s="2252"/>
      <c r="Q183" s="2252"/>
      <c r="R183" s="2252"/>
      <c r="S183" s="2252"/>
      <c r="T183" s="2252"/>
      <c r="U183" s="2252"/>
      <c r="V183" s="2252"/>
      <c r="W183" s="2252"/>
      <c r="X183" s="2252"/>
      <c r="Y183" s="2252"/>
      <c r="Z183" s="2252"/>
      <c r="AA183" s="2252"/>
      <c r="AB183" s="2252"/>
      <c r="AC183" s="1565"/>
      <c r="AD183" s="1565"/>
      <c r="AE183" s="1565"/>
      <c r="AL183" s="166"/>
    </row>
    <row r="184" spans="1:41" s="47" customFormat="1" ht="14.1" customHeight="1">
      <c r="A184" s="29"/>
      <c r="B184" s="175"/>
      <c r="C184" s="207"/>
      <c r="D184" s="155"/>
      <c r="E184" s="2252"/>
      <c r="F184" s="2252"/>
      <c r="G184" s="2252"/>
      <c r="H184" s="2252"/>
      <c r="I184" s="2252"/>
      <c r="J184" s="2252"/>
      <c r="K184" s="2252"/>
      <c r="L184" s="2252"/>
      <c r="M184" s="2252"/>
      <c r="N184" s="2252"/>
      <c r="O184" s="2252"/>
      <c r="P184" s="2252"/>
      <c r="Q184" s="2252"/>
      <c r="R184" s="2252"/>
      <c r="S184" s="2252"/>
      <c r="T184" s="2252"/>
      <c r="U184" s="2252"/>
      <c r="V184" s="2252"/>
      <c r="W184" s="2252"/>
      <c r="X184" s="2252"/>
      <c r="Y184" s="2252"/>
      <c r="Z184" s="2252"/>
      <c r="AA184" s="2252"/>
      <c r="AB184" s="2252"/>
      <c r="AC184" s="1565"/>
      <c r="AD184" s="1565"/>
      <c r="AE184" s="1565"/>
      <c r="AF184" s="187"/>
      <c r="AG184" s="28"/>
      <c r="AH184" s="28"/>
      <c r="AI184" s="28"/>
      <c r="AJ184" s="28"/>
      <c r="AK184" s="28"/>
      <c r="AL184" s="166"/>
    </row>
    <row r="185" spans="1:41" s="148" customFormat="1" ht="14.1" customHeight="1">
      <c r="A185" s="29"/>
      <c r="B185" s="175"/>
      <c r="C185" s="207"/>
      <c r="D185" s="155"/>
      <c r="E185" s="2252"/>
      <c r="F185" s="2252"/>
      <c r="G185" s="2252"/>
      <c r="H185" s="2252"/>
      <c r="I185" s="2252"/>
      <c r="J185" s="2252"/>
      <c r="K185" s="2252"/>
      <c r="L185" s="2252"/>
      <c r="M185" s="2252"/>
      <c r="N185" s="2252"/>
      <c r="O185" s="2252"/>
      <c r="P185" s="2252"/>
      <c r="Q185" s="2252"/>
      <c r="R185" s="2252"/>
      <c r="S185" s="2252"/>
      <c r="T185" s="2252"/>
      <c r="U185" s="2252"/>
      <c r="V185" s="2252"/>
      <c r="W185" s="2252"/>
      <c r="X185" s="2252"/>
      <c r="Y185" s="2252"/>
      <c r="Z185" s="2252"/>
      <c r="AA185" s="2252"/>
      <c r="AB185" s="2252"/>
      <c r="AC185" s="1565"/>
      <c r="AD185" s="1565"/>
      <c r="AE185" s="1565"/>
      <c r="AF185" s="187"/>
      <c r="AG185" s="28"/>
      <c r="AH185" s="28"/>
      <c r="AI185" s="28"/>
      <c r="AJ185" s="28"/>
      <c r="AK185" s="28"/>
      <c r="AL185" s="166"/>
      <c r="AN185" s="148" t="s">
        <v>748</v>
      </c>
      <c r="AO185" s="783">
        <v>0</v>
      </c>
    </row>
    <row r="186" spans="1:41" s="47" customFormat="1" ht="14.1" customHeight="1">
      <c r="A186" s="29"/>
      <c r="B186" s="9"/>
      <c r="C186" s="215"/>
      <c r="D186" s="155"/>
      <c r="AF186" s="9"/>
      <c r="AG186" s="28"/>
      <c r="AH186" s="28"/>
      <c r="AI186" s="28"/>
      <c r="AJ186" s="28"/>
      <c r="AK186" s="28"/>
      <c r="AL186" s="166"/>
      <c r="AN186" s="155" t="s">
        <v>165</v>
      </c>
      <c r="AO186" s="47">
        <v>3</v>
      </c>
    </row>
    <row r="187" spans="1:41" s="47" customFormat="1" ht="14.1" customHeight="1">
      <c r="A187" s="29"/>
      <c r="B187" s="74"/>
      <c r="C187" s="77"/>
      <c r="D187" s="155" t="s">
        <v>969</v>
      </c>
      <c r="E187" s="2252" t="s">
        <v>1953</v>
      </c>
      <c r="F187" s="2252"/>
      <c r="G187" s="2252"/>
      <c r="H187" s="2252"/>
      <c r="I187" s="2252"/>
      <c r="J187" s="2252"/>
      <c r="K187" s="2252"/>
      <c r="L187" s="2252"/>
      <c r="M187" s="2252"/>
      <c r="N187" s="2252"/>
      <c r="O187" s="2252"/>
      <c r="P187" s="2252"/>
      <c r="Q187" s="2252"/>
      <c r="R187" s="2252"/>
      <c r="S187" s="2252"/>
      <c r="T187" s="2252"/>
      <c r="U187" s="2252"/>
      <c r="V187" s="2252"/>
      <c r="W187" s="2252"/>
      <c r="X187" s="2252"/>
      <c r="Y187" s="2252"/>
      <c r="Z187" s="2252"/>
      <c r="AA187" s="2252"/>
      <c r="AB187" s="2252"/>
      <c r="AC187" s="1565"/>
      <c r="AD187" s="1565"/>
      <c r="AE187" s="1565"/>
      <c r="AF187" s="2269" t="s">
        <v>872</v>
      </c>
      <c r="AG187" s="2269"/>
      <c r="AH187" s="2269"/>
      <c r="AI187" s="2269"/>
      <c r="AJ187" s="2269"/>
      <c r="AK187" s="2269"/>
      <c r="AL187" s="2269"/>
      <c r="AN187" s="155" t="s">
        <v>969</v>
      </c>
      <c r="AO187" s="47">
        <v>2</v>
      </c>
    </row>
    <row r="188" spans="1:41" s="47" customFormat="1" ht="14.1" customHeight="1">
      <c r="A188" s="166"/>
      <c r="B188" s="9"/>
      <c r="C188" s="215"/>
      <c r="E188" s="2252"/>
      <c r="F188" s="2252"/>
      <c r="G188" s="2252"/>
      <c r="H188" s="2252"/>
      <c r="I188" s="2252"/>
      <c r="J188" s="2252"/>
      <c r="K188" s="2252"/>
      <c r="L188" s="2252"/>
      <c r="M188" s="2252"/>
      <c r="N188" s="2252"/>
      <c r="O188" s="2252"/>
      <c r="P188" s="2252"/>
      <c r="Q188" s="2252"/>
      <c r="R188" s="2252"/>
      <c r="S188" s="2252"/>
      <c r="T188" s="2252"/>
      <c r="U188" s="2252"/>
      <c r="V188" s="2252"/>
      <c r="W188" s="2252"/>
      <c r="X188" s="2252"/>
      <c r="Y188" s="2252"/>
      <c r="Z188" s="2252"/>
      <c r="AA188" s="2252"/>
      <c r="AB188" s="2252"/>
      <c r="AC188" s="1565"/>
      <c r="AD188" s="1565"/>
      <c r="AE188" s="1565"/>
    </row>
    <row r="189" spans="1:41" s="47" customFormat="1" ht="14.1" customHeight="1">
      <c r="A189" s="166"/>
      <c r="B189" s="9"/>
      <c r="C189" s="215"/>
      <c r="E189" s="2252"/>
      <c r="F189" s="2252"/>
      <c r="G189" s="2252"/>
      <c r="H189" s="2252"/>
      <c r="I189" s="2252"/>
      <c r="J189" s="2252"/>
      <c r="K189" s="2252"/>
      <c r="L189" s="2252"/>
      <c r="M189" s="2252"/>
      <c r="N189" s="2252"/>
      <c r="O189" s="2252"/>
      <c r="P189" s="2252"/>
      <c r="Q189" s="2252"/>
      <c r="R189" s="2252"/>
      <c r="S189" s="2252"/>
      <c r="T189" s="2252"/>
      <c r="U189" s="2252"/>
      <c r="V189" s="2252"/>
      <c r="W189" s="2252"/>
      <c r="X189" s="2252"/>
      <c r="Y189" s="2252"/>
      <c r="Z189" s="2252"/>
      <c r="AA189" s="2252"/>
      <c r="AB189" s="2252"/>
      <c r="AC189" s="1565"/>
      <c r="AD189" s="1565"/>
      <c r="AE189" s="1565"/>
      <c r="AF189" s="28"/>
      <c r="AG189" s="28"/>
      <c r="AH189" s="28"/>
      <c r="AI189" s="28"/>
      <c r="AK189" s="166"/>
      <c r="AL189" s="166"/>
    </row>
    <row r="190" spans="1:41" s="47" customFormat="1" ht="14.1" customHeight="1">
      <c r="A190" s="166"/>
      <c r="B190" s="9"/>
      <c r="C190" s="215"/>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c r="AA190" s="188"/>
      <c r="AB190" s="188"/>
      <c r="AD190" s="9"/>
      <c r="AE190" s="28"/>
      <c r="AF190" s="28"/>
      <c r="AG190" s="28"/>
      <c r="AH190" s="28"/>
      <c r="AI190" s="28"/>
      <c r="AK190" s="166"/>
      <c r="AL190" s="166"/>
    </row>
    <row r="191" spans="1:41" s="47" customFormat="1" ht="14.1" customHeight="1">
      <c r="A191" s="166"/>
      <c r="B191" s="9"/>
      <c r="C191" s="215"/>
      <c r="D191" s="29" t="s">
        <v>543</v>
      </c>
      <c r="E191" s="201"/>
      <c r="F191" s="201"/>
      <c r="G191" s="201"/>
      <c r="H191" s="2366" t="s">
        <v>165</v>
      </c>
      <c r="I191" s="2366"/>
      <c r="J191" s="188"/>
      <c r="K191" s="188"/>
      <c r="L191" s="188"/>
      <c r="M191" s="188"/>
      <c r="N191" s="188"/>
      <c r="O191" s="188"/>
      <c r="P191" s="188"/>
      <c r="Q191" s="188"/>
      <c r="R191" s="188"/>
      <c r="S191" s="188"/>
      <c r="T191" s="188"/>
      <c r="U191" s="188"/>
      <c r="V191" s="188"/>
      <c r="W191" s="188"/>
      <c r="X191" s="188"/>
      <c r="Y191" s="188"/>
      <c r="Z191" s="188"/>
      <c r="AA191" s="188"/>
      <c r="AB191" s="188"/>
      <c r="AD191" s="9"/>
      <c r="AE191" s="28"/>
      <c r="AF191" s="28"/>
      <c r="AG191" s="28"/>
      <c r="AH191" s="28"/>
      <c r="AI191" s="28"/>
      <c r="AK191" s="166"/>
      <c r="AL191" s="166"/>
    </row>
    <row r="192" spans="1:41" s="47" customFormat="1" ht="14.1" customHeight="1">
      <c r="A192" s="166"/>
      <c r="B192" s="9"/>
      <c r="C192" s="215"/>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c r="AA192" s="188"/>
      <c r="AB192" s="188"/>
      <c r="AD192" s="9"/>
      <c r="AE192" s="28"/>
      <c r="AF192" s="28"/>
      <c r="AG192" s="28"/>
      <c r="AH192" s="28"/>
      <c r="AI192" s="28"/>
      <c r="AK192" s="166"/>
      <c r="AL192" s="166"/>
    </row>
    <row r="193" spans="1:41" s="47" customFormat="1" ht="14.1" customHeight="1">
      <c r="A193" s="170"/>
      <c r="B193" s="157"/>
      <c r="C193" s="209"/>
      <c r="D193" s="171"/>
      <c r="E193" s="171"/>
      <c r="F193" s="171"/>
      <c r="G193" s="171"/>
      <c r="H193" s="171"/>
      <c r="I193" s="171"/>
      <c r="J193" s="221"/>
      <c r="K193" s="221"/>
      <c r="L193" s="212"/>
      <c r="M193" s="212"/>
      <c r="N193" s="212"/>
      <c r="O193" s="212"/>
      <c r="P193" s="212"/>
      <c r="Q193" s="212"/>
      <c r="R193" s="212"/>
      <c r="S193" s="212"/>
      <c r="T193" s="212"/>
      <c r="U193" s="212"/>
      <c r="V193" s="212"/>
      <c r="W193" s="212"/>
      <c r="X193" s="212"/>
      <c r="Y193" s="204"/>
      <c r="Z193" s="204"/>
      <c r="AA193" s="204"/>
      <c r="AB193" s="181"/>
      <c r="AC193" s="173"/>
      <c r="AD193" s="181"/>
      <c r="AE193" s="181"/>
      <c r="AF193" s="181"/>
      <c r="AG193" s="181"/>
      <c r="AH193" s="181"/>
      <c r="AI193" s="150" t="s">
        <v>1048</v>
      </c>
      <c r="AJ193" s="1865">
        <f>VLOOKUP($H$191,$AN$171:$AO$173,2,FALSE)</f>
        <v>3</v>
      </c>
      <c r="AK193" s="1867"/>
      <c r="AL193" s="148"/>
    </row>
    <row r="194" spans="1:41" s="47" customFormat="1" ht="14.1" customHeight="1">
      <c r="A194" s="166"/>
      <c r="B194" s="9"/>
      <c r="AD194" s="9"/>
      <c r="AE194" s="28"/>
      <c r="AF194" s="28"/>
      <c r="AG194" s="28"/>
      <c r="AH194" s="28"/>
      <c r="AI194" s="28"/>
      <c r="AK194" s="166"/>
      <c r="AL194" s="166"/>
    </row>
    <row r="195" spans="1:41" s="47" customFormat="1" ht="14.1" customHeight="1">
      <c r="A195" s="166"/>
      <c r="C195" s="49" t="s">
        <v>46</v>
      </c>
      <c r="D195" s="222"/>
      <c r="AD195" s="9"/>
      <c r="AE195" s="28"/>
      <c r="AF195" s="28"/>
      <c r="AG195" s="28"/>
      <c r="AH195" s="28"/>
      <c r="AI195" s="28"/>
      <c r="AK195" s="166"/>
      <c r="AL195" s="166"/>
    </row>
    <row r="196" spans="1:41" s="47" customFormat="1" ht="14.1" customHeight="1">
      <c r="A196" s="166"/>
      <c r="B196" s="9"/>
      <c r="C196" s="223"/>
      <c r="AD196" s="9"/>
      <c r="AE196" s="28"/>
      <c r="AF196" s="28"/>
      <c r="AG196" s="28"/>
      <c r="AH196" s="28"/>
      <c r="AI196" s="28"/>
      <c r="AK196" s="166"/>
      <c r="AL196" s="166"/>
    </row>
    <row r="197" spans="1:41" s="148" customFormat="1" ht="14.1" customHeight="1">
      <c r="A197" s="58"/>
      <c r="B197" s="47"/>
      <c r="C197" s="77"/>
      <c r="D197" s="155" t="s">
        <v>165</v>
      </c>
      <c r="E197" s="2252" t="s">
        <v>1446</v>
      </c>
      <c r="F197" s="2252"/>
      <c r="G197" s="2252"/>
      <c r="H197" s="2252"/>
      <c r="I197" s="2252"/>
      <c r="J197" s="2252"/>
      <c r="K197" s="2252"/>
      <c r="L197" s="2252"/>
      <c r="M197" s="2252"/>
      <c r="N197" s="2252"/>
      <c r="O197" s="2252"/>
      <c r="P197" s="2252"/>
      <c r="Q197" s="2252"/>
      <c r="R197" s="2252"/>
      <c r="S197" s="2252"/>
      <c r="T197" s="2252"/>
      <c r="U197" s="2252"/>
      <c r="V197" s="2252"/>
      <c r="W197" s="2252"/>
      <c r="X197" s="2252"/>
      <c r="Y197" s="2252"/>
      <c r="Z197" s="2252"/>
      <c r="AA197" s="2252"/>
      <c r="AB197" s="2252"/>
      <c r="AC197" s="1565"/>
      <c r="AD197" s="1565"/>
      <c r="AE197" s="1565"/>
      <c r="AF197" s="2269" t="s">
        <v>111</v>
      </c>
      <c r="AG197" s="2269"/>
      <c r="AH197" s="2269"/>
      <c r="AI197" s="2269"/>
      <c r="AJ197" s="2269"/>
      <c r="AK197" s="2269"/>
      <c r="AL197" s="2269"/>
    </row>
    <row r="198" spans="1:41" s="47" customFormat="1" ht="14.1" customHeight="1">
      <c r="A198" s="29"/>
      <c r="B198" s="175"/>
      <c r="C198" s="198"/>
      <c r="D198" s="155"/>
      <c r="E198" s="2252"/>
      <c r="F198" s="2252"/>
      <c r="G198" s="2252"/>
      <c r="H198" s="2252"/>
      <c r="I198" s="2252"/>
      <c r="J198" s="2252"/>
      <c r="K198" s="2252"/>
      <c r="L198" s="2252"/>
      <c r="M198" s="2252"/>
      <c r="N198" s="2252"/>
      <c r="O198" s="2252"/>
      <c r="P198" s="2252"/>
      <c r="Q198" s="2252"/>
      <c r="R198" s="2252"/>
      <c r="S198" s="2252"/>
      <c r="T198" s="2252"/>
      <c r="U198" s="2252"/>
      <c r="V198" s="2252"/>
      <c r="W198" s="2252"/>
      <c r="X198" s="2252"/>
      <c r="Y198" s="2252"/>
      <c r="Z198" s="2252"/>
      <c r="AA198" s="2252"/>
      <c r="AB198" s="2252"/>
      <c r="AC198" s="1565"/>
      <c r="AD198" s="1565"/>
      <c r="AE198" s="1565"/>
      <c r="AF198" s="175"/>
      <c r="AG198" s="29"/>
      <c r="AH198" s="29"/>
      <c r="AI198" s="166"/>
      <c r="AJ198" s="166"/>
      <c r="AK198" s="166"/>
      <c r="AL198" s="166"/>
    </row>
    <row r="199" spans="1:41" s="47" customFormat="1" ht="14.1" customHeight="1">
      <c r="A199" s="29"/>
      <c r="B199" s="175"/>
      <c r="C199" s="198"/>
      <c r="D199" s="155"/>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1565"/>
      <c r="AD199" s="1565"/>
      <c r="AE199" s="1565"/>
      <c r="AF199" s="175"/>
      <c r="AG199" s="29"/>
      <c r="AH199" s="29"/>
      <c r="AI199" s="166"/>
      <c r="AJ199" s="166"/>
      <c r="AK199" s="166"/>
      <c r="AL199" s="166"/>
      <c r="AN199" s="47" t="s">
        <v>748</v>
      </c>
      <c r="AO199" s="782">
        <v>0</v>
      </c>
    </row>
    <row r="200" spans="1:41" s="47" customFormat="1" ht="14.1" customHeight="1">
      <c r="A200" s="29"/>
      <c r="B200" s="159"/>
      <c r="C200" s="199"/>
      <c r="D200" s="155"/>
      <c r="E200" s="23"/>
      <c r="F200" s="23"/>
      <c r="G200" s="23"/>
      <c r="H200" s="23"/>
      <c r="I200" s="28"/>
      <c r="J200" s="28"/>
      <c r="K200" s="28"/>
      <c r="L200" s="28"/>
      <c r="M200" s="28"/>
      <c r="N200" s="28"/>
      <c r="O200" s="28"/>
      <c r="P200" s="28"/>
      <c r="Q200" s="28"/>
      <c r="R200" s="28"/>
      <c r="S200" s="28"/>
      <c r="T200" s="28"/>
      <c r="U200" s="28"/>
      <c r="V200" s="28"/>
      <c r="W200" s="28"/>
      <c r="X200" s="28"/>
      <c r="Y200" s="28"/>
      <c r="Z200" s="28"/>
      <c r="AA200" s="28"/>
      <c r="AB200" s="28"/>
      <c r="AE200" s="28"/>
      <c r="AF200" s="187"/>
      <c r="AG200" s="28"/>
      <c r="AH200" s="28"/>
      <c r="AI200" s="28"/>
      <c r="AJ200" s="28"/>
      <c r="AK200" s="28"/>
      <c r="AL200" s="166"/>
      <c r="AN200" s="155" t="s">
        <v>165</v>
      </c>
      <c r="AO200" s="47">
        <v>3</v>
      </c>
    </row>
    <row r="201" spans="1:41" s="47" customFormat="1" ht="14.1" customHeight="1">
      <c r="A201" s="29"/>
      <c r="B201" s="74"/>
      <c r="C201" s="77"/>
      <c r="D201" s="155" t="s">
        <v>969</v>
      </c>
      <c r="E201" s="2270" t="s">
        <v>1447</v>
      </c>
      <c r="F201" s="2270"/>
      <c r="G201" s="2270"/>
      <c r="H201" s="2270"/>
      <c r="I201" s="2270"/>
      <c r="J201" s="2270"/>
      <c r="K201" s="2270"/>
      <c r="L201" s="2270"/>
      <c r="M201" s="2270"/>
      <c r="N201" s="2270"/>
      <c r="O201" s="2270"/>
      <c r="P201" s="2270"/>
      <c r="Q201" s="2270"/>
      <c r="R201" s="2270"/>
      <c r="S201" s="2270"/>
      <c r="T201" s="2270"/>
      <c r="U201" s="2270"/>
      <c r="V201" s="2270"/>
      <c r="W201" s="2270"/>
      <c r="X201" s="2270"/>
      <c r="Y201" s="2270"/>
      <c r="Z201" s="2270"/>
      <c r="AA201" s="2270"/>
      <c r="AB201" s="2270"/>
      <c r="AC201" s="1565"/>
      <c r="AD201" s="1565"/>
      <c r="AE201" s="1565"/>
      <c r="AF201" s="2269" t="s">
        <v>872</v>
      </c>
      <c r="AG201" s="2269"/>
      <c r="AH201" s="2269"/>
      <c r="AI201" s="2269"/>
      <c r="AJ201" s="2269"/>
      <c r="AK201" s="2269"/>
      <c r="AL201" s="2269"/>
      <c r="AN201" s="155" t="s">
        <v>969</v>
      </c>
      <c r="AO201" s="47">
        <v>2</v>
      </c>
    </row>
    <row r="202" spans="1:41" s="47" customFormat="1" ht="14.1" customHeight="1">
      <c r="A202" s="29"/>
      <c r="B202" s="175"/>
      <c r="C202" s="198"/>
      <c r="D202" s="29"/>
      <c r="E202" s="2270"/>
      <c r="F202" s="2270"/>
      <c r="G202" s="2270"/>
      <c r="H202" s="2270"/>
      <c r="I202" s="2270"/>
      <c r="J202" s="2270"/>
      <c r="K202" s="2270"/>
      <c r="L202" s="2270"/>
      <c r="M202" s="2270"/>
      <c r="N202" s="2270"/>
      <c r="O202" s="2270"/>
      <c r="P202" s="2270"/>
      <c r="Q202" s="2270"/>
      <c r="R202" s="2270"/>
      <c r="S202" s="2270"/>
      <c r="T202" s="2270"/>
      <c r="U202" s="2270"/>
      <c r="V202" s="2270"/>
      <c r="W202" s="2270"/>
      <c r="X202" s="2270"/>
      <c r="Y202" s="2270"/>
      <c r="Z202" s="2270"/>
      <c r="AA202" s="2270"/>
      <c r="AB202" s="2270"/>
      <c r="AC202" s="1565"/>
      <c r="AD202" s="1565"/>
      <c r="AE202" s="1565"/>
      <c r="AL202" s="166"/>
    </row>
    <row r="203" spans="1:41" s="47" customFormat="1" ht="14.1" customHeight="1">
      <c r="A203" s="29"/>
      <c r="B203" s="175"/>
      <c r="C203" s="198"/>
      <c r="D203" s="29"/>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9"/>
      <c r="AD203" s="175"/>
      <c r="AE203" s="29"/>
      <c r="AF203" s="29"/>
      <c r="AG203" s="29"/>
      <c r="AH203" s="29"/>
      <c r="AI203" s="29"/>
      <c r="AK203" s="166"/>
      <c r="AL203" s="166"/>
    </row>
    <row r="204" spans="1:41" s="47" customFormat="1" ht="14.1" customHeight="1">
      <c r="A204" s="29"/>
      <c r="B204" s="175"/>
      <c r="C204" s="198"/>
      <c r="D204" s="29" t="s">
        <v>543</v>
      </c>
      <c r="E204" s="201"/>
      <c r="F204" s="201"/>
      <c r="G204" s="201"/>
      <c r="H204" s="2366" t="s">
        <v>748</v>
      </c>
      <c r="I204" s="2366"/>
      <c r="J204" s="224"/>
      <c r="K204" s="224"/>
      <c r="L204" s="224"/>
      <c r="M204" s="224"/>
      <c r="N204" s="224"/>
      <c r="O204" s="224"/>
      <c r="P204" s="224"/>
      <c r="Q204" s="224"/>
      <c r="R204" s="224"/>
      <c r="S204" s="224"/>
      <c r="T204" s="224"/>
      <c r="U204" s="224"/>
      <c r="V204" s="224"/>
      <c r="W204" s="224"/>
      <c r="X204" s="224"/>
      <c r="Y204" s="224"/>
      <c r="Z204" s="224"/>
      <c r="AA204" s="224"/>
      <c r="AB204" s="224"/>
      <c r="AC204" s="29"/>
      <c r="AD204" s="175"/>
      <c r="AE204" s="29"/>
      <c r="AF204" s="29"/>
      <c r="AG204" s="29"/>
      <c r="AH204" s="29"/>
      <c r="AI204" s="29"/>
      <c r="AK204" s="166"/>
      <c r="AL204" s="166"/>
    </row>
    <row r="205" spans="1:41" s="47" customFormat="1" ht="14.1" customHeight="1">
      <c r="A205" s="29"/>
      <c r="B205" s="175"/>
      <c r="C205" s="198"/>
      <c r="D205" s="29"/>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9"/>
      <c r="AD205" s="175"/>
      <c r="AE205" s="29"/>
      <c r="AF205" s="29"/>
      <c r="AG205" s="29"/>
      <c r="AH205" s="29"/>
      <c r="AI205" s="29"/>
      <c r="AK205" s="166"/>
      <c r="AL205" s="166"/>
    </row>
    <row r="206" spans="1:41" s="47" customFormat="1" ht="14.1" customHeight="1">
      <c r="A206" s="202"/>
      <c r="B206" s="173"/>
      <c r="C206" s="203"/>
      <c r="D206" s="171"/>
      <c r="E206" s="171"/>
      <c r="F206" s="171"/>
      <c r="G206" s="171"/>
      <c r="H206" s="171"/>
      <c r="I206" s="171"/>
      <c r="J206" s="225"/>
      <c r="K206" s="225"/>
      <c r="L206" s="225"/>
      <c r="M206" s="225"/>
      <c r="N206" s="225"/>
      <c r="O206" s="225"/>
      <c r="P206" s="225"/>
      <c r="Q206" s="225"/>
      <c r="R206" s="225"/>
      <c r="S206" s="225"/>
      <c r="T206" s="225"/>
      <c r="U206" s="212"/>
      <c r="V206" s="212"/>
      <c r="W206" s="212"/>
      <c r="X206" s="212"/>
      <c r="Y206" s="204"/>
      <c r="Z206" s="204"/>
      <c r="AA206" s="204"/>
      <c r="AB206" s="181"/>
      <c r="AC206" s="173"/>
      <c r="AD206" s="181"/>
      <c r="AE206" s="181"/>
      <c r="AF206" s="181"/>
      <c r="AG206" s="181"/>
      <c r="AH206" s="181"/>
      <c r="AI206" s="1203" t="s">
        <v>353</v>
      </c>
      <c r="AJ206" s="1874">
        <f>VLOOKUP($H$204,$AN$185:$AO$187,2,FALSE)</f>
        <v>0</v>
      </c>
      <c r="AK206" s="1874"/>
      <c r="AL206" s="148"/>
    </row>
    <row r="207" spans="1:41" s="47" customFormat="1" ht="14.1" customHeight="1">
      <c r="A207" s="29"/>
      <c r="B207" s="159"/>
      <c r="C207" s="199"/>
      <c r="D207" s="23"/>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9"/>
      <c r="AD207" s="175"/>
      <c r="AE207" s="29"/>
      <c r="AF207" s="29"/>
      <c r="AG207" s="29"/>
      <c r="AH207" s="29"/>
      <c r="AI207" s="29"/>
      <c r="AJ207" s="176"/>
      <c r="AK207" s="29"/>
      <c r="AL207" s="29"/>
    </row>
    <row r="208" spans="1:41" s="47" customFormat="1" ht="14.1" customHeight="1">
      <c r="A208" s="29"/>
      <c r="C208" s="49" t="s">
        <v>1650</v>
      </c>
      <c r="D208" s="226"/>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9"/>
      <c r="AD208" s="175"/>
      <c r="AE208" s="29"/>
      <c r="AF208" s="29"/>
      <c r="AG208" s="29"/>
      <c r="AH208" s="29"/>
      <c r="AI208" s="29"/>
      <c r="AJ208" s="176"/>
      <c r="AK208" s="29"/>
      <c r="AL208" s="29"/>
    </row>
    <row r="209" spans="1:41" s="148" customFormat="1" ht="14.1" customHeight="1">
      <c r="A209" s="29"/>
      <c r="B209" s="159"/>
      <c r="C209" s="199"/>
      <c r="D209" s="23"/>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9"/>
      <c r="AD209" s="175"/>
      <c r="AE209" s="29"/>
      <c r="AF209" s="29"/>
      <c r="AG209" s="29"/>
      <c r="AH209" s="29"/>
      <c r="AI209" s="29"/>
      <c r="AJ209" s="176"/>
      <c r="AK209" s="166"/>
      <c r="AL209" s="166"/>
    </row>
    <row r="210" spans="1:41" s="47" customFormat="1" ht="14.1" customHeight="1">
      <c r="A210" s="29"/>
      <c r="C210" s="77"/>
      <c r="D210" s="155" t="s">
        <v>165</v>
      </c>
      <c r="E210" s="2252" t="s">
        <v>1909</v>
      </c>
      <c r="F210" s="2252"/>
      <c r="G210" s="2252"/>
      <c r="H210" s="2252"/>
      <c r="I210" s="2252"/>
      <c r="J210" s="2252"/>
      <c r="K210" s="2252"/>
      <c r="L210" s="2252"/>
      <c r="M210" s="2252"/>
      <c r="N210" s="2252"/>
      <c r="O210" s="2252"/>
      <c r="P210" s="2252"/>
      <c r="Q210" s="2252"/>
      <c r="R210" s="2252"/>
      <c r="S210" s="2252"/>
      <c r="T210" s="2252"/>
      <c r="U210" s="2252"/>
      <c r="V210" s="2252"/>
      <c r="W210" s="2252"/>
      <c r="X210" s="2252"/>
      <c r="Y210" s="2252"/>
      <c r="Z210" s="2252"/>
      <c r="AA210" s="2252"/>
      <c r="AB210" s="2252"/>
      <c r="AC210" s="1565"/>
      <c r="AD210" s="1565"/>
      <c r="AE210" s="1565"/>
      <c r="AF210" s="2269" t="s">
        <v>111</v>
      </c>
      <c r="AG210" s="2269"/>
      <c r="AH210" s="2269"/>
      <c r="AI210" s="2269"/>
      <c r="AJ210" s="2269"/>
      <c r="AK210" s="2269"/>
      <c r="AL210" s="2269"/>
    </row>
    <row r="211" spans="1:41" s="47" customFormat="1" ht="14.1" customHeight="1">
      <c r="A211" s="29"/>
      <c r="B211" s="175"/>
      <c r="C211" s="198"/>
      <c r="D211" s="155"/>
      <c r="E211" s="2252"/>
      <c r="F211" s="2252"/>
      <c r="G211" s="2252"/>
      <c r="H211" s="2252"/>
      <c r="I211" s="2252"/>
      <c r="J211" s="2252"/>
      <c r="K211" s="2252"/>
      <c r="L211" s="2252"/>
      <c r="M211" s="2252"/>
      <c r="N211" s="2252"/>
      <c r="O211" s="2252"/>
      <c r="P211" s="2252"/>
      <c r="Q211" s="2252"/>
      <c r="R211" s="2252"/>
      <c r="S211" s="2252"/>
      <c r="T211" s="2252"/>
      <c r="U211" s="2252"/>
      <c r="V211" s="2252"/>
      <c r="W211" s="2252"/>
      <c r="X211" s="2252"/>
      <c r="Y211" s="2252"/>
      <c r="Z211" s="2252"/>
      <c r="AA211" s="2252"/>
      <c r="AB211" s="2252"/>
      <c r="AC211" s="1565"/>
      <c r="AD211" s="1565"/>
      <c r="AE211" s="1565"/>
      <c r="AF211" s="175"/>
      <c r="AG211" s="29"/>
      <c r="AH211" s="29"/>
      <c r="AI211" s="29"/>
      <c r="AJ211" s="29"/>
      <c r="AK211" s="29"/>
      <c r="AL211" s="166"/>
      <c r="AN211" s="47" t="s">
        <v>748</v>
      </c>
      <c r="AO211" s="782">
        <v>0</v>
      </c>
    </row>
    <row r="212" spans="1:41" s="47" customFormat="1" ht="14.1" customHeight="1">
      <c r="A212" s="29"/>
      <c r="B212" s="159"/>
      <c r="C212" s="199"/>
      <c r="D212" s="155"/>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E212" s="29"/>
      <c r="AF212" s="175"/>
      <c r="AG212" s="29"/>
      <c r="AH212" s="29"/>
      <c r="AI212" s="29"/>
      <c r="AJ212" s="29"/>
      <c r="AK212" s="29"/>
      <c r="AL212" s="166"/>
      <c r="AN212" s="155" t="s">
        <v>165</v>
      </c>
      <c r="AO212" s="47">
        <v>3</v>
      </c>
    </row>
    <row r="213" spans="1:41" s="47" customFormat="1" ht="14.1" customHeight="1">
      <c r="A213" s="29"/>
      <c r="B213" s="74"/>
      <c r="C213" s="77"/>
      <c r="D213" s="155" t="s">
        <v>969</v>
      </c>
      <c r="E213" s="2252" t="s">
        <v>933</v>
      </c>
      <c r="F213" s="2252"/>
      <c r="G213" s="2252"/>
      <c r="H213" s="2252"/>
      <c r="I213" s="2252"/>
      <c r="J213" s="2252"/>
      <c r="K213" s="2252"/>
      <c r="L213" s="2252"/>
      <c r="M213" s="2252"/>
      <c r="N213" s="2252"/>
      <c r="O213" s="2252"/>
      <c r="P213" s="2252"/>
      <c r="Q213" s="2252"/>
      <c r="R213" s="2252"/>
      <c r="S213" s="2252"/>
      <c r="T213" s="2252"/>
      <c r="U213" s="2252"/>
      <c r="V213" s="2252"/>
      <c r="W213" s="2252"/>
      <c r="X213" s="2252"/>
      <c r="Y213" s="2252"/>
      <c r="Z213" s="2252"/>
      <c r="AA213" s="2252"/>
      <c r="AB213" s="2252"/>
      <c r="AC213" s="1565"/>
      <c r="AD213" s="1565"/>
      <c r="AE213" s="1565"/>
      <c r="AF213" s="2269" t="s">
        <v>872</v>
      </c>
      <c r="AG213" s="2269"/>
      <c r="AH213" s="2269"/>
      <c r="AI213" s="2269"/>
      <c r="AJ213" s="2269"/>
      <c r="AK213" s="2269"/>
      <c r="AL213" s="2269"/>
      <c r="AN213" s="155" t="s">
        <v>969</v>
      </c>
      <c r="AO213" s="47">
        <v>2</v>
      </c>
    </row>
    <row r="214" spans="1:41" s="47" customFormat="1" ht="14.1" customHeight="1">
      <c r="A214" s="29"/>
      <c r="B214" s="175"/>
      <c r="C214" s="198"/>
      <c r="D214" s="29"/>
      <c r="E214" s="2252"/>
      <c r="F214" s="2252"/>
      <c r="G214" s="2252"/>
      <c r="H214" s="2252"/>
      <c r="I214" s="2252"/>
      <c r="J214" s="2252"/>
      <c r="K214" s="2252"/>
      <c r="L214" s="2252"/>
      <c r="M214" s="2252"/>
      <c r="N214" s="2252"/>
      <c r="O214" s="2252"/>
      <c r="P214" s="2252"/>
      <c r="Q214" s="2252"/>
      <c r="R214" s="2252"/>
      <c r="S214" s="2252"/>
      <c r="T214" s="2252"/>
      <c r="U214" s="2252"/>
      <c r="V214" s="2252"/>
      <c r="W214" s="2252"/>
      <c r="X214" s="2252"/>
      <c r="Y214" s="2252"/>
      <c r="Z214" s="2252"/>
      <c r="AA214" s="2252"/>
      <c r="AB214" s="2252"/>
      <c r="AC214" s="1565"/>
      <c r="AD214" s="1565"/>
      <c r="AE214" s="1565"/>
      <c r="AF214" s="29"/>
      <c r="AG214" s="29"/>
      <c r="AH214" s="29"/>
      <c r="AI214" s="29"/>
      <c r="AK214" s="166"/>
      <c r="AL214" s="166"/>
    </row>
    <row r="215" spans="1:41" s="47" customFormat="1" ht="14.1" customHeight="1">
      <c r="A215" s="29"/>
      <c r="B215" s="175"/>
      <c r="C215" s="198"/>
      <c r="D215" s="29"/>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c r="AC215" s="29"/>
      <c r="AD215" s="175"/>
      <c r="AE215" s="29"/>
      <c r="AF215" s="29"/>
      <c r="AG215" s="29"/>
      <c r="AH215" s="29"/>
      <c r="AI215" s="29"/>
      <c r="AK215" s="166"/>
      <c r="AL215" s="166"/>
    </row>
    <row r="216" spans="1:41" s="47" customFormat="1" ht="14.1" customHeight="1">
      <c r="A216" s="29"/>
      <c r="B216" s="175"/>
      <c r="C216" s="198"/>
      <c r="D216" s="29" t="s">
        <v>543</v>
      </c>
      <c r="E216" s="201"/>
      <c r="F216" s="201"/>
      <c r="G216" s="201"/>
      <c r="H216" s="2366" t="s">
        <v>165</v>
      </c>
      <c r="I216" s="2366"/>
      <c r="J216" s="188"/>
      <c r="K216" s="188"/>
      <c r="L216" s="188"/>
      <c r="M216" s="188"/>
      <c r="N216" s="188"/>
      <c r="O216" s="188"/>
      <c r="P216" s="188"/>
      <c r="Q216" s="188"/>
      <c r="R216" s="188"/>
      <c r="S216" s="188"/>
      <c r="T216" s="188"/>
      <c r="U216" s="188"/>
      <c r="V216" s="188"/>
      <c r="W216" s="188"/>
      <c r="X216" s="188"/>
      <c r="Y216" s="188"/>
      <c r="Z216" s="188"/>
      <c r="AA216" s="188"/>
      <c r="AB216" s="188"/>
      <c r="AC216" s="29"/>
      <c r="AD216" s="175"/>
      <c r="AE216" s="29"/>
      <c r="AF216" s="29"/>
      <c r="AG216" s="29"/>
      <c r="AH216" s="29"/>
      <c r="AI216" s="29"/>
      <c r="AK216" s="166"/>
      <c r="AL216" s="166"/>
    </row>
    <row r="217" spans="1:41" s="47" customFormat="1" ht="14.1" customHeight="1">
      <c r="A217" s="29"/>
      <c r="B217" s="175"/>
      <c r="C217" s="198"/>
      <c r="D217" s="29"/>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c r="AC217" s="29"/>
      <c r="AD217" s="175"/>
      <c r="AE217" s="29"/>
      <c r="AF217" s="29"/>
      <c r="AG217" s="29"/>
      <c r="AH217" s="29"/>
      <c r="AI217" s="29"/>
      <c r="AK217" s="166"/>
      <c r="AL217" s="166"/>
    </row>
    <row r="218" spans="1:41" s="47" customFormat="1" ht="14.1" customHeight="1">
      <c r="A218" s="202"/>
      <c r="B218" s="173"/>
      <c r="C218" s="203"/>
      <c r="D218" s="181"/>
      <c r="E218" s="221"/>
      <c r="F218" s="221"/>
      <c r="G218" s="221"/>
      <c r="H218" s="221"/>
      <c r="I218" s="221"/>
      <c r="J218" s="221"/>
      <c r="K218" s="221"/>
      <c r="L218" s="221"/>
      <c r="M218" s="221"/>
      <c r="N218" s="221"/>
      <c r="O218" s="221"/>
      <c r="P218" s="221"/>
      <c r="Q218" s="221"/>
      <c r="R218" s="221"/>
      <c r="S218" s="221"/>
      <c r="T218" s="221"/>
      <c r="U218" s="221"/>
      <c r="V218" s="212"/>
      <c r="W218" s="212"/>
      <c r="X218" s="212"/>
      <c r="Y218" s="204"/>
      <c r="Z218" s="204"/>
      <c r="AA218" s="204"/>
      <c r="AB218" s="181"/>
      <c r="AC218" s="173"/>
      <c r="AD218" s="181"/>
      <c r="AE218" s="181"/>
      <c r="AF218" s="181"/>
      <c r="AG218" s="181"/>
      <c r="AH218" s="181"/>
      <c r="AI218" s="150" t="s">
        <v>354</v>
      </c>
      <c r="AJ218" s="1865">
        <f>VLOOKUP($H$216,$AN$199:$AO$201,2,FALSE)</f>
        <v>3</v>
      </c>
      <c r="AK218" s="1867"/>
      <c r="AL218" s="148"/>
    </row>
    <row r="219" spans="1:41" s="47" customFormat="1" ht="14.1" customHeight="1">
      <c r="A219" s="29"/>
      <c r="B219" s="175"/>
      <c r="C219" s="198"/>
      <c r="J219" s="188"/>
      <c r="K219" s="188"/>
      <c r="L219" s="188"/>
      <c r="M219" s="188"/>
    </row>
    <row r="220" spans="1:41" s="47" customFormat="1" ht="14.1" customHeight="1">
      <c r="C220" s="49" t="s">
        <v>14</v>
      </c>
    </row>
    <row r="221" spans="1:41" s="148" customFormat="1" ht="14.1" customHeight="1">
      <c r="A221" s="29"/>
      <c r="B221" s="159"/>
      <c r="C221" s="227"/>
      <c r="D221" s="58"/>
      <c r="E221" s="58"/>
      <c r="F221" s="29"/>
      <c r="G221" s="29"/>
      <c r="H221" s="58"/>
      <c r="I221" s="58"/>
      <c r="J221" s="58"/>
      <c r="K221" s="58"/>
      <c r="L221" s="58"/>
      <c r="M221" s="58"/>
      <c r="N221" s="58"/>
      <c r="O221" s="58"/>
      <c r="P221" s="58"/>
      <c r="Q221" s="58"/>
      <c r="R221" s="58"/>
      <c r="S221" s="58"/>
      <c r="T221" s="29"/>
      <c r="U221" s="29"/>
      <c r="V221" s="29"/>
      <c r="W221" s="29"/>
      <c r="X221" s="206"/>
      <c r="Y221" s="206"/>
      <c r="Z221" s="206"/>
      <c r="AA221" s="206"/>
      <c r="AB221" s="206"/>
      <c r="AC221" s="32"/>
      <c r="AD221" s="175"/>
      <c r="AL221" s="166"/>
    </row>
    <row r="222" spans="1:41" s="148" customFormat="1" ht="14.1" customHeight="1">
      <c r="A222" s="29"/>
      <c r="B222" s="47"/>
      <c r="C222" s="77"/>
      <c r="D222" s="155" t="s">
        <v>165</v>
      </c>
      <c r="E222" s="2252" t="s">
        <v>1306</v>
      </c>
      <c r="F222" s="2252"/>
      <c r="G222" s="2252"/>
      <c r="H222" s="2252"/>
      <c r="I222" s="2252"/>
      <c r="J222" s="2252"/>
      <c r="K222" s="2252"/>
      <c r="L222" s="2252"/>
      <c r="M222" s="2252"/>
      <c r="N222" s="2252"/>
      <c r="O222" s="2252"/>
      <c r="P222" s="2252"/>
      <c r="Q222" s="2252"/>
      <c r="R222" s="2252"/>
      <c r="S222" s="2252"/>
      <c r="T222" s="2252"/>
      <c r="U222" s="2252"/>
      <c r="V222" s="2252"/>
      <c r="W222" s="2252"/>
      <c r="X222" s="2252"/>
      <c r="Y222" s="2252"/>
      <c r="Z222" s="2252"/>
      <c r="AA222" s="2252"/>
      <c r="AB222" s="2252"/>
      <c r="AC222" s="1565"/>
      <c r="AD222" s="1565"/>
      <c r="AE222" s="1565"/>
      <c r="AF222" s="2269" t="s">
        <v>111</v>
      </c>
      <c r="AG222" s="2269"/>
      <c r="AH222" s="2269"/>
      <c r="AI222" s="2269"/>
      <c r="AJ222" s="2269"/>
      <c r="AK222" s="2269"/>
      <c r="AL222" s="2269"/>
    </row>
    <row r="223" spans="1:41" s="17" customFormat="1" ht="14.1" customHeight="1">
      <c r="A223" s="29"/>
      <c r="B223" s="175"/>
      <c r="C223" s="198"/>
      <c r="D223" s="155"/>
      <c r="E223" s="2252"/>
      <c r="F223" s="2252"/>
      <c r="G223" s="2252"/>
      <c r="H223" s="2252"/>
      <c r="I223" s="2252"/>
      <c r="J223" s="2252"/>
      <c r="K223" s="2252"/>
      <c r="L223" s="2252"/>
      <c r="M223" s="2252"/>
      <c r="N223" s="2252"/>
      <c r="O223" s="2252"/>
      <c r="P223" s="2252"/>
      <c r="Q223" s="2252"/>
      <c r="R223" s="2252"/>
      <c r="S223" s="2252"/>
      <c r="T223" s="2252"/>
      <c r="U223" s="2252"/>
      <c r="V223" s="2252"/>
      <c r="W223" s="2252"/>
      <c r="X223" s="2252"/>
      <c r="Y223" s="2252"/>
      <c r="Z223" s="2252"/>
      <c r="AA223" s="2252"/>
      <c r="AB223" s="2252"/>
      <c r="AC223" s="1565"/>
      <c r="AD223" s="1565"/>
      <c r="AE223" s="1565"/>
      <c r="AF223" s="175"/>
      <c r="AG223" s="166"/>
      <c r="AH223" s="166"/>
      <c r="AI223" s="166"/>
      <c r="AJ223" s="166"/>
      <c r="AK223" s="166"/>
      <c r="AL223" s="166"/>
    </row>
    <row r="224" spans="1:41" s="17" customFormat="1" ht="14.1" customHeight="1">
      <c r="A224" s="29"/>
      <c r="B224" s="175"/>
      <c r="C224" s="198"/>
      <c r="D224" s="155"/>
      <c r="E224" s="2252"/>
      <c r="F224" s="2252"/>
      <c r="G224" s="2252"/>
      <c r="H224" s="2252"/>
      <c r="I224" s="2252"/>
      <c r="J224" s="2252"/>
      <c r="K224" s="2252"/>
      <c r="L224" s="2252"/>
      <c r="M224" s="2252"/>
      <c r="N224" s="2252"/>
      <c r="O224" s="2252"/>
      <c r="P224" s="2252"/>
      <c r="Q224" s="2252"/>
      <c r="R224" s="2252"/>
      <c r="S224" s="2252"/>
      <c r="T224" s="2252"/>
      <c r="U224" s="2252"/>
      <c r="V224" s="2252"/>
      <c r="W224" s="2252"/>
      <c r="X224" s="2252"/>
      <c r="Y224" s="2252"/>
      <c r="Z224" s="2252"/>
      <c r="AA224" s="2252"/>
      <c r="AB224" s="2252"/>
      <c r="AC224" s="1565"/>
      <c r="AD224" s="1565"/>
      <c r="AE224" s="1565"/>
      <c r="AF224" s="175"/>
      <c r="AG224" s="166"/>
      <c r="AH224" s="166"/>
      <c r="AI224" s="166"/>
      <c r="AJ224" s="166"/>
      <c r="AK224" s="166"/>
      <c r="AL224" s="166"/>
    </row>
    <row r="225" spans="1:41" s="17" customFormat="1" ht="14.1" customHeight="1">
      <c r="A225" s="206"/>
      <c r="B225" s="26"/>
      <c r="C225" s="199"/>
      <c r="D225" s="155"/>
      <c r="E225" s="29"/>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47"/>
      <c r="AD225" s="47"/>
      <c r="AE225" s="166"/>
    </row>
    <row r="226" spans="1:41" s="17" customFormat="1" ht="14.1" customHeight="1">
      <c r="A226" s="29"/>
      <c r="B226" s="74"/>
      <c r="C226" s="77"/>
      <c r="D226" s="155" t="s">
        <v>969</v>
      </c>
      <c r="E226" s="2252" t="s">
        <v>1307</v>
      </c>
      <c r="F226" s="2252"/>
      <c r="G226" s="2252"/>
      <c r="H226" s="2252"/>
      <c r="I226" s="2252"/>
      <c r="J226" s="2252"/>
      <c r="K226" s="2252"/>
      <c r="L226" s="2252"/>
      <c r="M226" s="2252"/>
      <c r="N226" s="2252"/>
      <c r="O226" s="2252"/>
      <c r="P226" s="2252"/>
      <c r="Q226" s="2252"/>
      <c r="R226" s="2252"/>
      <c r="S226" s="2252"/>
      <c r="T226" s="2252"/>
      <c r="U226" s="2252"/>
      <c r="V226" s="2252"/>
      <c r="W226" s="2252"/>
      <c r="X226" s="2252"/>
      <c r="Y226" s="2252"/>
      <c r="Z226" s="2252"/>
      <c r="AA226" s="2252"/>
      <c r="AB226" s="1565"/>
      <c r="AC226" s="1565"/>
      <c r="AD226" s="1565"/>
      <c r="AF226" s="2269" t="s">
        <v>872</v>
      </c>
      <c r="AG226" s="2269"/>
      <c r="AH226" s="2269"/>
      <c r="AI226" s="2269"/>
      <c r="AJ226" s="2269"/>
      <c r="AK226" s="2269"/>
      <c r="AL226" s="2269"/>
    </row>
    <row r="227" spans="1:41" s="47" customFormat="1" ht="14.1" customHeight="1">
      <c r="A227" s="29"/>
      <c r="B227" s="74"/>
      <c r="C227" s="77"/>
      <c r="D227" s="29"/>
      <c r="E227" s="2252"/>
      <c r="F227" s="2252"/>
      <c r="G227" s="2252"/>
      <c r="H227" s="2252"/>
      <c r="I227" s="2252"/>
      <c r="J227" s="2252"/>
      <c r="K227" s="2252"/>
      <c r="L227" s="2252"/>
      <c r="M227" s="2252"/>
      <c r="N227" s="2252"/>
      <c r="O227" s="2252"/>
      <c r="P227" s="2252"/>
      <c r="Q227" s="2252"/>
      <c r="R227" s="2252"/>
      <c r="S227" s="2252"/>
      <c r="T227" s="2252"/>
      <c r="U227" s="2252"/>
      <c r="V227" s="2252"/>
      <c r="W227" s="2252"/>
      <c r="X227" s="2252"/>
      <c r="Y227" s="2252"/>
      <c r="Z227" s="2252"/>
      <c r="AA227" s="2252"/>
      <c r="AB227" s="1565"/>
      <c r="AC227" s="1565"/>
      <c r="AD227" s="1565"/>
      <c r="AE227" s="193"/>
      <c r="AF227" s="193"/>
      <c r="AG227" s="193"/>
      <c r="AH227" s="193"/>
      <c r="AI227" s="193"/>
      <c r="AK227" s="166"/>
      <c r="AL227" s="166"/>
    </row>
    <row r="228" spans="1:41" s="17" customFormat="1" ht="14.1" customHeight="1">
      <c r="A228" s="29"/>
      <c r="B228" s="74"/>
      <c r="C228" s="77"/>
      <c r="D228" s="29"/>
      <c r="E228" s="2252"/>
      <c r="F228" s="2252"/>
      <c r="G228" s="2252"/>
      <c r="H228" s="2252"/>
      <c r="I228" s="2252"/>
      <c r="J228" s="2252"/>
      <c r="K228" s="2252"/>
      <c r="L228" s="2252"/>
      <c r="M228" s="2252"/>
      <c r="N228" s="2252"/>
      <c r="O228" s="2252"/>
      <c r="P228" s="2252"/>
      <c r="Q228" s="2252"/>
      <c r="R228" s="2252"/>
      <c r="S228" s="2252"/>
      <c r="T228" s="2252"/>
      <c r="U228" s="2252"/>
      <c r="V228" s="2252"/>
      <c r="W228" s="2252"/>
      <c r="X228" s="2252"/>
      <c r="Y228" s="2252"/>
      <c r="Z228" s="2252"/>
      <c r="AA228" s="2252"/>
      <c r="AB228" s="1565"/>
      <c r="AC228" s="1565"/>
      <c r="AD228" s="1565"/>
      <c r="AE228" s="193"/>
      <c r="AF228" s="193"/>
      <c r="AG228" s="193"/>
      <c r="AH228" s="193"/>
      <c r="AI228" s="193"/>
      <c r="AJ228" s="47"/>
      <c r="AK228" s="166"/>
      <c r="AL228" s="166"/>
    </row>
    <row r="229" spans="1:41" s="148" customFormat="1" ht="14.1" customHeight="1">
      <c r="A229" s="29"/>
      <c r="B229" s="74"/>
      <c r="C229" s="77"/>
      <c r="D229" s="29"/>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93"/>
      <c r="AD229" s="193"/>
      <c r="AE229" s="193"/>
      <c r="AF229" s="193"/>
      <c r="AG229" s="193"/>
      <c r="AH229" s="193"/>
      <c r="AI229" s="193"/>
      <c r="AJ229" s="47"/>
      <c r="AK229" s="166"/>
      <c r="AL229" s="166"/>
      <c r="AN229" s="2387"/>
      <c r="AO229" s="2387"/>
    </row>
    <row r="230" spans="1:41" s="148" customFormat="1" ht="14.1" customHeight="1">
      <c r="A230" s="29"/>
      <c r="B230" s="74"/>
      <c r="C230" s="77"/>
      <c r="D230" s="29" t="s">
        <v>543</v>
      </c>
      <c r="E230" s="201"/>
      <c r="F230" s="201"/>
      <c r="G230" s="201"/>
      <c r="H230" s="2366" t="s">
        <v>748</v>
      </c>
      <c r="I230" s="2366"/>
      <c r="J230" s="177"/>
      <c r="K230" s="177"/>
      <c r="L230" s="177"/>
      <c r="M230" s="177"/>
      <c r="N230" s="177"/>
      <c r="O230" s="177"/>
      <c r="P230" s="177"/>
      <c r="Q230" s="177"/>
      <c r="R230" s="177"/>
      <c r="S230" s="177"/>
      <c r="T230" s="177"/>
      <c r="U230" s="177"/>
      <c r="V230" s="177"/>
      <c r="W230" s="177"/>
      <c r="X230" s="177"/>
      <c r="Y230" s="177"/>
      <c r="Z230" s="177"/>
      <c r="AA230" s="177"/>
      <c r="AB230" s="177"/>
      <c r="AC230" s="193"/>
      <c r="AD230" s="193"/>
      <c r="AE230" s="193"/>
      <c r="AF230" s="193"/>
      <c r="AG230" s="193"/>
      <c r="AH230" s="193"/>
      <c r="AI230" s="193"/>
      <c r="AJ230" s="47"/>
      <c r="AK230" s="166"/>
      <c r="AL230" s="166"/>
    </row>
    <row r="231" spans="1:41" s="47" customFormat="1" ht="14.1" customHeight="1">
      <c r="A231" s="29"/>
      <c r="B231" s="74"/>
      <c r="C231" s="77"/>
      <c r="D231" s="29"/>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93"/>
      <c r="AD231" s="193"/>
      <c r="AE231" s="193"/>
      <c r="AF231" s="193"/>
      <c r="AG231" s="193"/>
      <c r="AH231" s="193"/>
      <c r="AI231" s="193"/>
      <c r="AK231" s="166"/>
      <c r="AL231" s="166"/>
      <c r="AN231" s="47" t="s">
        <v>748</v>
      </c>
      <c r="AO231" s="782">
        <v>0</v>
      </c>
    </row>
    <row r="232" spans="1:41" s="47" customFormat="1" ht="14.1" customHeight="1">
      <c r="A232" s="202"/>
      <c r="B232" s="157"/>
      <c r="C232" s="209"/>
      <c r="D232" s="181"/>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228"/>
      <c r="AC232" s="228"/>
      <c r="AD232" s="228"/>
      <c r="AE232" s="228"/>
      <c r="AF232" s="228"/>
      <c r="AG232" s="228"/>
      <c r="AH232" s="181"/>
      <c r="AI232" s="150" t="s">
        <v>996</v>
      </c>
      <c r="AJ232" s="1865">
        <f>VLOOKUP($H$230,$AN$211:$AO$213,2,FALSE)</f>
        <v>0</v>
      </c>
      <c r="AK232" s="1867"/>
      <c r="AL232" s="148"/>
      <c r="AN232" s="155" t="s">
        <v>165</v>
      </c>
      <c r="AO232" s="47">
        <v>2</v>
      </c>
    </row>
    <row r="233" spans="1:41" s="47" customFormat="1" ht="14.1" customHeight="1">
      <c r="A233" s="58"/>
      <c r="B233" s="175"/>
      <c r="C233" s="198"/>
      <c r="J233" s="177"/>
      <c r="K233" s="177"/>
      <c r="L233" s="188"/>
      <c r="M233" s="188"/>
      <c r="N233" s="188"/>
      <c r="O233" s="188"/>
      <c r="P233" s="188"/>
      <c r="Q233" s="188"/>
      <c r="R233" s="188"/>
      <c r="S233" s="188"/>
      <c r="T233" s="188"/>
      <c r="U233" s="188"/>
      <c r="V233" s="28"/>
      <c r="W233" s="28"/>
      <c r="X233" s="28"/>
      <c r="Y233" s="28"/>
      <c r="Z233" s="201"/>
      <c r="AA233" s="201"/>
      <c r="AB233" s="201"/>
      <c r="AC233" s="29"/>
      <c r="AD233" s="175"/>
      <c r="AE233" s="29"/>
      <c r="AF233" s="29"/>
      <c r="AG233" s="29"/>
      <c r="AH233" s="29"/>
      <c r="AN233" s="155" t="s">
        <v>969</v>
      </c>
      <c r="AO233" s="47">
        <v>1</v>
      </c>
    </row>
    <row r="234" spans="1:41" s="47" customFormat="1" ht="14.1" customHeight="1">
      <c r="C234" s="49" t="s">
        <v>15</v>
      </c>
      <c r="D234" s="28"/>
    </row>
    <row r="235" spans="1:41" s="17" customFormat="1" ht="14.1" customHeight="1">
      <c r="A235" s="29"/>
      <c r="B235" s="187"/>
      <c r="C235" s="47"/>
      <c r="D235" s="47"/>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187"/>
      <c r="AL235" s="166"/>
    </row>
    <row r="236" spans="1:41" s="17" customFormat="1" ht="14.1" customHeight="1">
      <c r="A236" s="29"/>
      <c r="B236" s="47"/>
      <c r="C236" s="77"/>
      <c r="D236" s="155" t="s">
        <v>165</v>
      </c>
      <c r="E236" s="2252" t="s">
        <v>782</v>
      </c>
      <c r="F236" s="2252"/>
      <c r="G236" s="2252"/>
      <c r="H236" s="2252"/>
      <c r="I236" s="2252"/>
      <c r="J236" s="2252"/>
      <c r="K236" s="2252"/>
      <c r="L236" s="2252"/>
      <c r="M236" s="2252"/>
      <c r="N236" s="2252"/>
      <c r="O236" s="2252"/>
      <c r="P236" s="2252"/>
      <c r="Q236" s="2252"/>
      <c r="R236" s="2252"/>
      <c r="S236" s="2252"/>
      <c r="T236" s="2252"/>
      <c r="U236" s="2252"/>
      <c r="V236" s="2252"/>
      <c r="W236" s="2252"/>
      <c r="X236" s="2252"/>
      <c r="Y236" s="2252"/>
      <c r="Z236" s="2252"/>
      <c r="AA236" s="2252"/>
      <c r="AB236" s="2252"/>
      <c r="AC236" s="1565"/>
      <c r="AD236" s="1565"/>
      <c r="AE236" s="1565"/>
      <c r="AF236" s="2269" t="s">
        <v>872</v>
      </c>
      <c r="AG236" s="2269"/>
      <c r="AH236" s="2269"/>
      <c r="AI236" s="2269"/>
      <c r="AJ236" s="2269"/>
      <c r="AK236" s="2269"/>
      <c r="AL236" s="2269"/>
    </row>
    <row r="237" spans="1:41" s="17" customFormat="1" ht="14.1" customHeight="1">
      <c r="A237" s="29"/>
      <c r="B237" s="175"/>
      <c r="C237" s="198"/>
      <c r="D237" s="155"/>
      <c r="E237" s="2252"/>
      <c r="F237" s="2252"/>
      <c r="G237" s="2252"/>
      <c r="H237" s="2252"/>
      <c r="I237" s="2252"/>
      <c r="J237" s="2252"/>
      <c r="K237" s="2252"/>
      <c r="L237" s="2252"/>
      <c r="M237" s="2252"/>
      <c r="N237" s="2252"/>
      <c r="O237" s="2252"/>
      <c r="P237" s="2252"/>
      <c r="Q237" s="2252"/>
      <c r="R237" s="2252"/>
      <c r="S237" s="2252"/>
      <c r="T237" s="2252"/>
      <c r="U237" s="2252"/>
      <c r="V237" s="2252"/>
      <c r="W237" s="2252"/>
      <c r="X237" s="2252"/>
      <c r="Y237" s="2252"/>
      <c r="Z237" s="2252"/>
      <c r="AA237" s="2252"/>
      <c r="AB237" s="2252"/>
      <c r="AC237" s="1565"/>
      <c r="AD237" s="1565"/>
      <c r="AE237" s="1565"/>
      <c r="AF237" s="175"/>
      <c r="AG237" s="28"/>
      <c r="AH237" s="28"/>
      <c r="AI237" s="28"/>
      <c r="AJ237" s="28"/>
      <c r="AK237" s="166"/>
      <c r="AL237" s="166"/>
    </row>
    <row r="238" spans="1:41" s="17" customFormat="1" ht="14.1" customHeight="1">
      <c r="A238" s="29"/>
      <c r="B238" s="187"/>
      <c r="C238" s="207"/>
      <c r="D238" s="155"/>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47"/>
      <c r="AD238" s="47"/>
      <c r="AE238" s="28"/>
      <c r="AN238" s="17" t="s">
        <v>1082</v>
      </c>
    </row>
    <row r="239" spans="1:41" s="17" customFormat="1" ht="14.1" customHeight="1">
      <c r="A239" s="58"/>
      <c r="B239" s="74"/>
      <c r="C239" s="77"/>
      <c r="D239" s="155" t="s">
        <v>969</v>
      </c>
      <c r="E239" s="2252" t="s">
        <v>1448</v>
      </c>
      <c r="F239" s="2252"/>
      <c r="G239" s="2252"/>
      <c r="H239" s="2252"/>
      <c r="I239" s="2252"/>
      <c r="J239" s="2252"/>
      <c r="K239" s="2252"/>
      <c r="L239" s="2252"/>
      <c r="M239" s="2252"/>
      <c r="N239" s="2252"/>
      <c r="O239" s="2252"/>
      <c r="P239" s="2252"/>
      <c r="Q239" s="2252"/>
      <c r="R239" s="2252"/>
      <c r="S239" s="2252"/>
      <c r="T239" s="2252"/>
      <c r="U239" s="2252"/>
      <c r="V239" s="2252"/>
      <c r="W239" s="2252"/>
      <c r="X239" s="2252"/>
      <c r="Y239" s="2252"/>
      <c r="Z239" s="2252"/>
      <c r="AA239" s="2252"/>
      <c r="AB239" s="2252"/>
      <c r="AC239" s="1565"/>
      <c r="AD239" s="1565"/>
      <c r="AE239" s="1565"/>
      <c r="AF239" s="2269" t="s">
        <v>783</v>
      </c>
      <c r="AG239" s="2269"/>
      <c r="AH239" s="2269"/>
      <c r="AI239" s="2269"/>
      <c r="AJ239" s="2269"/>
      <c r="AK239" s="2269"/>
      <c r="AL239" s="2269"/>
      <c r="AN239" s="17" t="s">
        <v>1083</v>
      </c>
    </row>
    <row r="240" spans="1:41" s="17" customFormat="1" ht="14.1" customHeight="1">
      <c r="A240" s="29"/>
      <c r="B240" s="175"/>
      <c r="C240" s="198"/>
      <c r="D240" s="29"/>
      <c r="E240" s="2252"/>
      <c r="F240" s="2252"/>
      <c r="G240" s="2252"/>
      <c r="H240" s="2252"/>
      <c r="I240" s="2252"/>
      <c r="J240" s="2252"/>
      <c r="K240" s="2252"/>
      <c r="L240" s="2252"/>
      <c r="M240" s="2252"/>
      <c r="N240" s="2252"/>
      <c r="O240" s="2252"/>
      <c r="P240" s="2252"/>
      <c r="Q240" s="2252"/>
      <c r="R240" s="2252"/>
      <c r="S240" s="2252"/>
      <c r="T240" s="2252"/>
      <c r="U240" s="2252"/>
      <c r="V240" s="2252"/>
      <c r="W240" s="2252"/>
      <c r="X240" s="2252"/>
      <c r="Y240" s="2252"/>
      <c r="Z240" s="2252"/>
      <c r="AA240" s="2252"/>
      <c r="AB240" s="2252"/>
      <c r="AC240" s="1565"/>
      <c r="AD240" s="1565"/>
      <c r="AE240" s="1565"/>
      <c r="AF240" s="28"/>
      <c r="AG240" s="28"/>
      <c r="AH240" s="28"/>
      <c r="AI240" s="166"/>
      <c r="AJ240" s="47"/>
      <c r="AK240" s="166"/>
      <c r="AL240" s="166"/>
      <c r="AN240" s="17" t="s">
        <v>1084</v>
      </c>
    </row>
    <row r="241" spans="1:81" s="17" customFormat="1" ht="14.1" customHeight="1">
      <c r="A241" s="29"/>
      <c r="B241" s="175"/>
      <c r="C241" s="198"/>
      <c r="D241" s="29"/>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29"/>
      <c r="AD241" s="175"/>
      <c r="AE241" s="28"/>
      <c r="AF241" s="28"/>
      <c r="AG241" s="28"/>
      <c r="AH241" s="28"/>
      <c r="AI241" s="166"/>
      <c r="AJ241" s="47"/>
      <c r="AK241" s="166"/>
      <c r="AL241" s="166"/>
      <c r="AN241" s="17" t="s">
        <v>133</v>
      </c>
    </row>
    <row r="242" spans="1:81" s="17" customFormat="1" ht="14.1" customHeight="1">
      <c r="A242" s="29"/>
      <c r="B242" s="175"/>
      <c r="C242" s="47"/>
      <c r="D242" s="29" t="s">
        <v>543</v>
      </c>
      <c r="E242" s="201"/>
      <c r="F242" s="201"/>
      <c r="G242" s="201"/>
      <c r="H242" s="2366" t="s">
        <v>969</v>
      </c>
      <c r="I242" s="2366"/>
      <c r="J242" s="188"/>
      <c r="K242" s="188"/>
      <c r="L242" s="188"/>
      <c r="M242" s="188"/>
      <c r="N242" s="188"/>
      <c r="O242" s="188"/>
      <c r="P242" s="188"/>
      <c r="Q242" s="47"/>
      <c r="R242" s="47"/>
      <c r="S242" s="47"/>
      <c r="T242" s="47"/>
      <c r="U242" s="47"/>
      <c r="V242" s="47"/>
      <c r="W242" s="188"/>
      <c r="X242" s="188"/>
      <c r="Y242" s="188"/>
      <c r="Z242" s="188"/>
      <c r="AA242" s="188"/>
      <c r="AB242" s="188"/>
      <c r="AC242" s="29"/>
      <c r="AD242" s="175"/>
      <c r="AE242" s="28"/>
      <c r="AF242" s="28"/>
      <c r="AG242" s="28"/>
      <c r="AH242" s="28"/>
      <c r="AI242" s="166"/>
      <c r="AJ242" s="47"/>
      <c r="AK242" s="166"/>
      <c r="AL242" s="166"/>
      <c r="AN242" s="17" t="s">
        <v>1085</v>
      </c>
    </row>
    <row r="243" spans="1:81" s="17" customFormat="1" ht="14.1" customHeight="1">
      <c r="A243" s="29"/>
      <c r="B243" s="187"/>
      <c r="C243" s="229"/>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187"/>
      <c r="AE243" s="28"/>
      <c r="AF243" s="28"/>
      <c r="AG243" s="28"/>
      <c r="AH243" s="28"/>
      <c r="AI243" s="166"/>
      <c r="AJ243" s="47"/>
      <c r="AK243" s="166"/>
      <c r="AL243" s="166"/>
      <c r="AN243" s="17" t="s">
        <v>1086</v>
      </c>
    </row>
    <row r="244" spans="1:81" s="51" customFormat="1" ht="14.1" customHeight="1">
      <c r="A244" s="202"/>
      <c r="B244" s="230"/>
      <c r="C244" s="231"/>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c r="AA244" s="212"/>
      <c r="AB244" s="212"/>
      <c r="AC244" s="230"/>
      <c r="AD244" s="212"/>
      <c r="AE244" s="212"/>
      <c r="AF244" s="212"/>
      <c r="AG244" s="212"/>
      <c r="AH244" s="181"/>
      <c r="AI244" s="150" t="s">
        <v>255</v>
      </c>
      <c r="AJ244" s="1865">
        <f>VLOOKUP($H$242,$AN$231:$AO$233,2,FALSE)</f>
        <v>1</v>
      </c>
      <c r="AK244" s="1867"/>
      <c r="AL244" s="148"/>
      <c r="AN244" s="51" t="s">
        <v>1087</v>
      </c>
    </row>
    <row r="245" spans="1:81" s="51" customFormat="1" ht="14.1" customHeight="1">
      <c r="A245" s="29"/>
      <c r="B245" s="187"/>
      <c r="C245" s="229"/>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187"/>
      <c r="AD245" s="28"/>
      <c r="AE245" s="28"/>
      <c r="AF245" s="28"/>
      <c r="AG245" s="28"/>
      <c r="AH245" s="29"/>
      <c r="AI245" s="105"/>
      <c r="AJ245" s="26"/>
      <c r="AK245" s="26"/>
      <c r="AL245" s="148"/>
      <c r="AN245" s="51" t="s">
        <v>1088</v>
      </c>
      <c r="AS245" s="70"/>
      <c r="AT245" s="70"/>
      <c r="AU245" s="70"/>
      <c r="AV245" s="70"/>
      <c r="AW245" s="70"/>
      <c r="AX245" s="70"/>
      <c r="AY245" s="70"/>
    </row>
    <row r="246" spans="1:81" s="17" customFormat="1" ht="14.1" customHeight="1">
      <c r="A246" s="29"/>
      <c r="B246" s="187"/>
      <c r="C246" s="49" t="s">
        <v>16</v>
      </c>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187"/>
      <c r="AD246" s="28"/>
      <c r="AE246" s="28"/>
      <c r="AF246" s="28"/>
      <c r="AG246" s="28"/>
      <c r="AH246" s="29"/>
      <c r="AI246" s="105"/>
      <c r="AJ246" s="26"/>
      <c r="AK246" s="26"/>
      <c r="AL246" s="148"/>
      <c r="AN246" s="51" t="s">
        <v>1089</v>
      </c>
      <c r="AS246" s="65"/>
      <c r="AT246" s="65"/>
      <c r="AU246" s="65"/>
      <c r="AV246" s="65"/>
      <c r="AW246" s="65"/>
      <c r="AX246" s="65"/>
      <c r="AY246" s="65"/>
    </row>
    <row r="247" spans="1:81" s="17" customFormat="1" ht="14.1" customHeight="1">
      <c r="A247" s="29"/>
      <c r="B247" s="187"/>
      <c r="C247" s="229"/>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187"/>
      <c r="AD247" s="28"/>
      <c r="AL247" s="148"/>
      <c r="AN247" s="51" t="s">
        <v>132</v>
      </c>
      <c r="AS247" s="65"/>
      <c r="AT247" s="65"/>
      <c r="AU247" s="65"/>
      <c r="AV247" s="65"/>
      <c r="AW247" s="65"/>
      <c r="AX247" s="65"/>
      <c r="AY247" s="65"/>
    </row>
    <row r="248" spans="1:81" s="17" customFormat="1" ht="14.1" customHeight="1">
      <c r="A248" s="29"/>
      <c r="B248" s="187"/>
      <c r="C248" s="229"/>
      <c r="D248" s="155" t="s">
        <v>165</v>
      </c>
      <c r="E248" s="2252" t="s">
        <v>1651</v>
      </c>
      <c r="F248" s="2252"/>
      <c r="G248" s="2252"/>
      <c r="H248" s="2252"/>
      <c r="I248" s="2252"/>
      <c r="J248" s="2252"/>
      <c r="K248" s="2252"/>
      <c r="L248" s="2252"/>
      <c r="M248" s="2252"/>
      <c r="N248" s="2252"/>
      <c r="O248" s="2252"/>
      <c r="P248" s="2252"/>
      <c r="Q248" s="2252"/>
      <c r="R248" s="2252"/>
      <c r="S248" s="2252"/>
      <c r="T248" s="2252"/>
      <c r="U248" s="2252"/>
      <c r="V248" s="2252"/>
      <c r="W248" s="2252"/>
      <c r="X248" s="2252"/>
      <c r="Y248" s="2252"/>
      <c r="Z248" s="2252"/>
      <c r="AA248" s="2252"/>
      <c r="AB248" s="2252"/>
      <c r="AC248" s="2252"/>
      <c r="AD248" s="2252"/>
      <c r="AE248" s="1565"/>
      <c r="AF248" s="2269" t="s">
        <v>872</v>
      </c>
      <c r="AG248" s="2269"/>
      <c r="AH248" s="2269"/>
      <c r="AI248" s="2269"/>
      <c r="AJ248" s="2269"/>
      <c r="AK248" s="2269"/>
      <c r="AL248" s="2269"/>
      <c r="AS248" s="65"/>
      <c r="AT248" s="65"/>
      <c r="AU248" s="65"/>
      <c r="AV248" s="65"/>
      <c r="AW248" s="65"/>
      <c r="AX248" s="65"/>
      <c r="AY248" s="65"/>
    </row>
    <row r="249" spans="1:81" s="17" customFormat="1" ht="14.1" customHeight="1">
      <c r="A249" s="29"/>
      <c r="B249" s="187"/>
      <c r="C249" s="229"/>
      <c r="D249" s="155"/>
      <c r="E249" s="2252"/>
      <c r="F249" s="2252"/>
      <c r="G249" s="2252"/>
      <c r="H249" s="2252"/>
      <c r="I249" s="2252"/>
      <c r="J249" s="2252"/>
      <c r="K249" s="2252"/>
      <c r="L249" s="2252"/>
      <c r="M249" s="2252"/>
      <c r="N249" s="2252"/>
      <c r="O249" s="2252"/>
      <c r="P249" s="2252"/>
      <c r="Q249" s="2252"/>
      <c r="R249" s="2252"/>
      <c r="S249" s="2252"/>
      <c r="T249" s="2252"/>
      <c r="U249" s="2252"/>
      <c r="V249" s="2252"/>
      <c r="W249" s="2252"/>
      <c r="X249" s="2252"/>
      <c r="Y249" s="2252"/>
      <c r="Z249" s="2252"/>
      <c r="AA249" s="2252"/>
      <c r="AB249" s="2252"/>
      <c r="AC249" s="2252"/>
      <c r="AD249" s="2252"/>
      <c r="AE249" s="1565"/>
      <c r="AF249" s="193"/>
      <c r="AG249" s="193"/>
      <c r="AH249" s="193"/>
      <c r="AI249" s="193"/>
      <c r="AJ249" s="193"/>
      <c r="AK249" s="193"/>
      <c r="AL249" s="189"/>
      <c r="AS249" s="65"/>
      <c r="AT249" s="65"/>
      <c r="AU249" s="65"/>
      <c r="AV249" s="65"/>
      <c r="AW249" s="65"/>
      <c r="AX249" s="65"/>
      <c r="AY249" s="65"/>
    </row>
    <row r="250" spans="1:81" s="17" customFormat="1" ht="14.1" customHeight="1">
      <c r="A250" s="29"/>
      <c r="B250" s="187"/>
      <c r="C250" s="229"/>
      <c r="D250" s="155"/>
      <c r="E250" s="2252"/>
      <c r="F250" s="2252"/>
      <c r="G250" s="2252"/>
      <c r="H250" s="2252"/>
      <c r="I250" s="2252"/>
      <c r="J250" s="2252"/>
      <c r="K250" s="2252"/>
      <c r="L250" s="2252"/>
      <c r="M250" s="2252"/>
      <c r="N250" s="2252"/>
      <c r="O250" s="2252"/>
      <c r="P250" s="2252"/>
      <c r="Q250" s="2252"/>
      <c r="R250" s="2252"/>
      <c r="S250" s="2252"/>
      <c r="T250" s="2252"/>
      <c r="U250" s="2252"/>
      <c r="V250" s="2252"/>
      <c r="W250" s="2252"/>
      <c r="X250" s="2252"/>
      <c r="Y250" s="2252"/>
      <c r="Z250" s="2252"/>
      <c r="AA250" s="2252"/>
      <c r="AB250" s="2252"/>
      <c r="AC250" s="2252"/>
      <c r="AD250" s="2252"/>
      <c r="AE250" s="1565"/>
      <c r="AF250" s="193"/>
      <c r="AG250" s="193"/>
      <c r="AH250" s="193"/>
      <c r="AI250" s="193"/>
      <c r="AJ250" s="193"/>
      <c r="AK250" s="193"/>
      <c r="AL250" s="189"/>
      <c r="AN250" s="47" t="s">
        <v>748</v>
      </c>
      <c r="AO250" s="781">
        <v>0</v>
      </c>
      <c r="AS250" s="65"/>
      <c r="AT250" s="65"/>
      <c r="AU250" s="65"/>
      <c r="AV250" s="65"/>
      <c r="AW250" s="65"/>
      <c r="AX250" s="65"/>
      <c r="AY250" s="65"/>
    </row>
    <row r="251" spans="1:81" s="17" customFormat="1" ht="14.1" customHeight="1">
      <c r="A251" s="29"/>
      <c r="B251" s="187"/>
      <c r="C251" s="229"/>
      <c r="D251" s="155"/>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93"/>
      <c r="AN251" s="155" t="s">
        <v>165</v>
      </c>
      <c r="AO251" s="47">
        <v>2</v>
      </c>
      <c r="AS251" s="65"/>
      <c r="AT251" s="65"/>
      <c r="AU251" s="65"/>
      <c r="AV251" s="65"/>
      <c r="AW251" s="65"/>
      <c r="AX251" s="65"/>
      <c r="AY251" s="65"/>
    </row>
    <row r="252" spans="1:81" s="17" customFormat="1" ht="14.1" customHeight="1">
      <c r="A252" s="29"/>
      <c r="B252" s="187"/>
      <c r="C252" s="229"/>
      <c r="D252" s="155" t="s">
        <v>969</v>
      </c>
      <c r="E252" s="2258" t="s">
        <v>2112</v>
      </c>
      <c r="F252" s="2258"/>
      <c r="G252" s="2258"/>
      <c r="H252" s="2258"/>
      <c r="I252" s="2258"/>
      <c r="J252" s="2258"/>
      <c r="K252" s="2258"/>
      <c r="L252" s="2258"/>
      <c r="M252" s="2258"/>
      <c r="N252" s="2258"/>
      <c r="O252" s="2258"/>
      <c r="P252" s="2258"/>
      <c r="Q252" s="2258"/>
      <c r="R252" s="2258"/>
      <c r="S252" s="2258"/>
      <c r="T252" s="2258"/>
      <c r="U252" s="2258"/>
      <c r="V252" s="2258"/>
      <c r="W252" s="2258"/>
      <c r="X252" s="2258"/>
      <c r="Y252" s="2258"/>
      <c r="Z252" s="2258"/>
      <c r="AA252" s="2258"/>
      <c r="AB252" s="2258"/>
      <c r="AC252" s="2258"/>
      <c r="AD252" s="2258"/>
      <c r="AE252" s="1565"/>
      <c r="AF252" s="2269" t="s">
        <v>111</v>
      </c>
      <c r="AG252" s="2269"/>
      <c r="AH252" s="2269"/>
      <c r="AI252" s="2269"/>
      <c r="AJ252" s="2269"/>
      <c r="AK252" s="2269"/>
      <c r="AL252" s="2269"/>
      <c r="AN252" s="155" t="s">
        <v>969</v>
      </c>
      <c r="AO252" s="39">
        <v>3</v>
      </c>
      <c r="AS252" s="65"/>
      <c r="AT252" s="65"/>
      <c r="AU252" s="65"/>
      <c r="AV252" s="65"/>
      <c r="AW252" s="65"/>
      <c r="AX252" s="65"/>
      <c r="AY252" s="65"/>
    </row>
    <row r="253" spans="1:81" s="17" customFormat="1" ht="14.1" customHeight="1">
      <c r="A253" s="29"/>
      <c r="B253" s="187"/>
      <c r="C253" s="229"/>
      <c r="D253" s="155"/>
      <c r="E253" s="2258"/>
      <c r="F253" s="2258"/>
      <c r="G253" s="2258"/>
      <c r="H253" s="2258"/>
      <c r="I253" s="2258"/>
      <c r="J253" s="2258"/>
      <c r="K253" s="2258"/>
      <c r="L253" s="2258"/>
      <c r="M253" s="2258"/>
      <c r="N253" s="2258"/>
      <c r="O253" s="2258"/>
      <c r="P253" s="2258"/>
      <c r="Q253" s="2258"/>
      <c r="R253" s="2258"/>
      <c r="S253" s="2258"/>
      <c r="T253" s="2258"/>
      <c r="U253" s="2258"/>
      <c r="V253" s="2258"/>
      <c r="W253" s="2258"/>
      <c r="X253" s="2258"/>
      <c r="Y253" s="2258"/>
      <c r="Z253" s="2258"/>
      <c r="AA253" s="2258"/>
      <c r="AB253" s="2258"/>
      <c r="AC253" s="2258"/>
      <c r="AD253" s="2258"/>
      <c r="AE253" s="1565"/>
      <c r="AF253" s="193"/>
      <c r="AG253" s="193"/>
      <c r="AH253" s="193"/>
      <c r="AI253" s="193"/>
      <c r="AJ253" s="193"/>
      <c r="AK253" s="193"/>
      <c r="AL253" s="189"/>
      <c r="AN253" s="317"/>
      <c r="AS253" s="65"/>
      <c r="AT253" s="65"/>
      <c r="AU253" s="65"/>
      <c r="AV253" s="65"/>
      <c r="AW253" s="65"/>
      <c r="AX253" s="65"/>
      <c r="AY253" s="65"/>
    </row>
    <row r="254" spans="1:81" s="17" customFormat="1" ht="14.1" customHeight="1">
      <c r="A254" s="29"/>
      <c r="B254" s="187"/>
      <c r="C254" s="229"/>
      <c r="D254" s="155"/>
      <c r="E254" s="2258"/>
      <c r="F254" s="2258"/>
      <c r="G254" s="2258"/>
      <c r="H254" s="2258"/>
      <c r="I254" s="2258"/>
      <c r="J254" s="2258"/>
      <c r="K254" s="2258"/>
      <c r="L254" s="2258"/>
      <c r="M254" s="2258"/>
      <c r="N254" s="2258"/>
      <c r="O254" s="2258"/>
      <c r="P254" s="2258"/>
      <c r="Q254" s="2258"/>
      <c r="R254" s="2258"/>
      <c r="S254" s="2258"/>
      <c r="T254" s="2258"/>
      <c r="U254" s="2258"/>
      <c r="V254" s="2258"/>
      <c r="W254" s="2258"/>
      <c r="X254" s="2258"/>
      <c r="Y254" s="2258"/>
      <c r="Z254" s="2258"/>
      <c r="AA254" s="2258"/>
      <c r="AB254" s="2258"/>
      <c r="AC254" s="2258"/>
      <c r="AD254" s="2258"/>
      <c r="AE254" s="1565"/>
      <c r="AF254" s="193"/>
      <c r="AG254" s="193"/>
      <c r="AH254" s="193"/>
      <c r="AI254" s="193"/>
      <c r="AJ254" s="193"/>
      <c r="AK254" s="193"/>
      <c r="AL254" s="189"/>
      <c r="AN254" s="317"/>
      <c r="AS254" s="65"/>
      <c r="AT254" s="65"/>
      <c r="AU254" s="65"/>
      <c r="AV254" s="65"/>
      <c r="AW254" s="65"/>
      <c r="AX254" s="65"/>
      <c r="AY254" s="65"/>
    </row>
    <row r="255" spans="1:81" s="17" customFormat="1" ht="14.1" customHeight="1">
      <c r="A255" s="29"/>
      <c r="B255" s="187"/>
      <c r="C255" s="229"/>
      <c r="D255" s="155"/>
      <c r="E255" s="1409" t="s">
        <v>2111</v>
      </c>
      <c r="F255" s="524"/>
      <c r="G255" s="524"/>
      <c r="H255" s="524"/>
      <c r="I255" s="524"/>
      <c r="J255" s="524"/>
      <c r="K255" s="524"/>
      <c r="L255" s="524"/>
      <c r="M255" s="524"/>
      <c r="N255" s="524"/>
      <c r="O255" s="524"/>
      <c r="P255" s="524"/>
      <c r="Q255" s="524"/>
      <c r="R255" s="524"/>
      <c r="S255" s="524"/>
      <c r="T255" s="524"/>
      <c r="U255" s="524"/>
      <c r="V255" s="524"/>
      <c r="W255" s="524"/>
      <c r="X255" s="524"/>
      <c r="Y255" s="524"/>
      <c r="Z255" s="524"/>
      <c r="AA255" s="524"/>
      <c r="AB255" s="524"/>
      <c r="AC255" s="524"/>
      <c r="AD255" s="524"/>
      <c r="AE255" s="193"/>
      <c r="AF255" s="193"/>
      <c r="AG255" s="193"/>
      <c r="AH255" s="193"/>
      <c r="AI255" s="193"/>
      <c r="AJ255" s="193"/>
      <c r="AK255" s="193"/>
      <c r="AL255" s="189"/>
      <c r="AN255" s="317"/>
      <c r="AR255" s="65"/>
      <c r="AS255" s="65"/>
      <c r="AT255" s="65"/>
      <c r="AU255" s="65"/>
      <c r="AV255" s="65"/>
      <c r="AW255" s="65"/>
      <c r="AX255" s="65"/>
      <c r="AY255" s="65"/>
      <c r="AZ255" s="65"/>
      <c r="BA255" s="65"/>
      <c r="BB255" s="65"/>
      <c r="BC255" s="68"/>
      <c r="BD255" s="68"/>
      <c r="BE255" s="68"/>
      <c r="BF255" s="68"/>
      <c r="BG255" s="68"/>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row>
    <row r="256" spans="1:81" s="17" customFormat="1" ht="14.1" customHeight="1">
      <c r="A256" s="29"/>
      <c r="B256" s="187"/>
      <c r="C256" s="229"/>
      <c r="D256" s="29" t="s">
        <v>543</v>
      </c>
      <c r="E256" s="201"/>
      <c r="F256" s="201"/>
      <c r="G256" s="201"/>
      <c r="H256" s="2366" t="s">
        <v>748</v>
      </c>
      <c r="I256" s="2366"/>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28"/>
      <c r="AH256" s="29"/>
      <c r="AI256" s="105"/>
      <c r="AJ256" s="26"/>
      <c r="AK256" s="26"/>
      <c r="AL256" s="148"/>
      <c r="AR256" s="65"/>
      <c r="AS256" s="65"/>
      <c r="AT256" s="65"/>
      <c r="AU256" s="65"/>
      <c r="AV256" s="65"/>
      <c r="AW256" s="65"/>
      <c r="AX256" s="65"/>
      <c r="AY256" s="65"/>
      <c r="AZ256" s="65"/>
      <c r="BA256" s="65"/>
      <c r="BB256" s="65"/>
      <c r="BC256" s="68"/>
      <c r="BD256" s="68"/>
      <c r="BE256" s="68"/>
      <c r="BF256" s="68"/>
      <c r="BG256" s="68"/>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row>
    <row r="257" spans="1:99" s="17" customFormat="1" ht="14.1"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R257" s="65"/>
      <c r="AS257" s="65"/>
      <c r="AT257" s="65"/>
      <c r="AU257" s="65"/>
      <c r="AV257" s="65"/>
      <c r="AW257" s="65"/>
      <c r="AX257" s="65"/>
      <c r="AY257" s="65"/>
      <c r="AZ257" s="65"/>
      <c r="BA257" s="65"/>
      <c r="BB257" s="65"/>
      <c r="BC257" s="68"/>
      <c r="BD257" s="68"/>
      <c r="BE257" s="68"/>
      <c r="BF257" s="68"/>
      <c r="BG257" s="68"/>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row>
    <row r="258" spans="1:99" s="17" customFormat="1" ht="14.1" customHeight="1">
      <c r="A258" s="202"/>
      <c r="B258" s="230"/>
      <c r="C258" s="231"/>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30"/>
      <c r="AD258" s="212"/>
      <c r="AE258" s="212"/>
      <c r="AF258" s="212"/>
      <c r="AG258" s="212"/>
      <c r="AH258" s="181"/>
      <c r="AI258" s="150" t="s">
        <v>17</v>
      </c>
      <c r="AJ258" s="1865">
        <f>VLOOKUP($H$256,$AN$250:$AO$252,2,FALSE)</f>
        <v>0</v>
      </c>
      <c r="AK258" s="1867"/>
      <c r="AL258" s="148"/>
      <c r="AR258" s="65"/>
      <c r="AS258" s="65"/>
      <c r="AT258" s="65"/>
      <c r="AU258" s="65"/>
      <c r="AV258" s="65"/>
      <c r="AW258" s="65"/>
      <c r="AX258" s="65"/>
      <c r="AY258" s="65"/>
      <c r="AZ258" s="65"/>
      <c r="BA258" s="65"/>
      <c r="BB258" s="65"/>
      <c r="BC258" s="68"/>
      <c r="BD258" s="68"/>
      <c r="BE258" s="68"/>
      <c r="BF258" s="68"/>
      <c r="BG258" s="68"/>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row>
    <row r="259" spans="1:99" s="17" customFormat="1" ht="14.1" customHeight="1">
      <c r="A259" s="29"/>
      <c r="B259" s="187"/>
      <c r="C259" s="229"/>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187"/>
      <c r="AD259" s="28"/>
      <c r="AE259" s="28"/>
      <c r="AF259" s="28"/>
      <c r="AG259" s="28"/>
      <c r="AH259" s="29"/>
      <c r="AI259" s="105"/>
      <c r="AJ259" s="26"/>
      <c r="AK259" s="26"/>
      <c r="AL259" s="148"/>
      <c r="AR259" s="65"/>
      <c r="AS259" s="65"/>
      <c r="AT259" s="65"/>
      <c r="AU259" s="65"/>
      <c r="AV259" s="65"/>
      <c r="AW259" s="65"/>
      <c r="AX259" s="65"/>
      <c r="AY259" s="65"/>
      <c r="AZ259" s="65"/>
      <c r="BA259" s="65"/>
      <c r="BB259" s="65"/>
      <c r="BC259" s="68"/>
      <c r="BD259" s="68"/>
      <c r="BE259" s="68"/>
      <c r="BF259" s="68"/>
      <c r="BG259" s="68"/>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row>
    <row r="260" spans="1:99" s="17" customFormat="1" ht="14.1" customHeight="1">
      <c r="A260" s="29"/>
      <c r="B260" s="187"/>
      <c r="C260" s="49" t="s">
        <v>1829</v>
      </c>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187"/>
      <c r="AD260" s="28"/>
      <c r="AE260" s="28"/>
      <c r="AF260" s="28"/>
      <c r="AG260" s="28"/>
      <c r="AH260" s="29"/>
      <c r="AI260" s="105"/>
      <c r="AJ260" s="26"/>
      <c r="AK260" s="26"/>
      <c r="AL260" s="148"/>
      <c r="AN260" s="51"/>
      <c r="AS260" s="65"/>
      <c r="AT260" s="65"/>
      <c r="AU260" s="65"/>
      <c r="AV260" s="65"/>
      <c r="AW260" s="65"/>
      <c r="AX260" s="65"/>
      <c r="AY260" s="65"/>
    </row>
    <row r="261" spans="1:99" s="17" customFormat="1" ht="14.1" customHeight="1">
      <c r="A261" s="29"/>
      <c r="B261" s="187"/>
      <c r="C261" s="229"/>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187"/>
      <c r="AD261" s="28"/>
      <c r="AE261" s="28"/>
      <c r="AF261" s="28"/>
      <c r="AG261" s="28"/>
      <c r="AH261" s="29"/>
      <c r="AI261" s="105"/>
      <c r="AJ261" s="26"/>
      <c r="AK261" s="26"/>
      <c r="AL261" s="148"/>
      <c r="AN261" s="47" t="s">
        <v>748</v>
      </c>
      <c r="AO261" s="782">
        <v>0</v>
      </c>
      <c r="AR261" s="65"/>
      <c r="AS261" s="65"/>
      <c r="AT261" s="65"/>
      <c r="AU261" s="65"/>
      <c r="AV261" s="65"/>
      <c r="AW261" s="65"/>
      <c r="AX261" s="65"/>
      <c r="AY261" s="65"/>
      <c r="AZ261" s="65"/>
      <c r="BA261" s="65"/>
      <c r="BB261" s="65"/>
      <c r="BC261" s="68"/>
      <c r="BD261" s="68"/>
      <c r="BE261" s="68"/>
      <c r="BF261" s="68"/>
      <c r="BG261" s="68"/>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row>
    <row r="262" spans="1:99" s="17" customFormat="1" ht="14.1" customHeight="1">
      <c r="A262" s="29"/>
      <c r="B262" s="187"/>
      <c r="C262" s="229"/>
      <c r="D262" s="155" t="s">
        <v>165</v>
      </c>
      <c r="E262" s="2252" t="s">
        <v>1831</v>
      </c>
      <c r="F262" s="2252"/>
      <c r="G262" s="2252"/>
      <c r="H262" s="2252"/>
      <c r="I262" s="2252"/>
      <c r="J262" s="2252"/>
      <c r="K262" s="2252"/>
      <c r="L262" s="2252"/>
      <c r="M262" s="2252"/>
      <c r="N262" s="2252"/>
      <c r="O262" s="2252"/>
      <c r="P262" s="2252"/>
      <c r="Q262" s="2252"/>
      <c r="R262" s="2252"/>
      <c r="S262" s="2252"/>
      <c r="T262" s="2252"/>
      <c r="U262" s="2252"/>
      <c r="V262" s="2252"/>
      <c r="W262" s="2252"/>
      <c r="X262" s="2252"/>
      <c r="Y262" s="2252"/>
      <c r="Z262" s="2252"/>
      <c r="AA262" s="2252"/>
      <c r="AB262" s="2252"/>
      <c r="AC262" s="2252"/>
      <c r="AD262" s="2252"/>
      <c r="AE262" s="1565"/>
      <c r="AF262" s="2269" t="s">
        <v>1830</v>
      </c>
      <c r="AG262" s="2269"/>
      <c r="AH262" s="2269"/>
      <c r="AI262" s="2269"/>
      <c r="AJ262" s="2269"/>
      <c r="AK262" s="2269"/>
      <c r="AL262" s="2269"/>
      <c r="AN262" s="155" t="s">
        <v>1093</v>
      </c>
      <c r="AO262" s="47">
        <v>8</v>
      </c>
      <c r="AS262" s="65"/>
      <c r="AT262" s="65"/>
      <c r="AU262" s="65"/>
      <c r="AV262" s="65"/>
      <c r="AW262" s="65"/>
      <c r="AX262" s="65"/>
      <c r="AY262" s="65"/>
    </row>
    <row r="263" spans="1:99" s="17" customFormat="1" ht="14.1" customHeight="1">
      <c r="A263" s="29"/>
      <c r="B263" s="187"/>
      <c r="C263" s="229"/>
      <c r="D263" s="155"/>
      <c r="E263" s="2252"/>
      <c r="F263" s="2252"/>
      <c r="G263" s="2252"/>
      <c r="H263" s="2252"/>
      <c r="I263" s="2252"/>
      <c r="J263" s="2252"/>
      <c r="K263" s="2252"/>
      <c r="L263" s="2252"/>
      <c r="M263" s="2252"/>
      <c r="N263" s="2252"/>
      <c r="O263" s="2252"/>
      <c r="P263" s="2252"/>
      <c r="Q263" s="2252"/>
      <c r="R263" s="2252"/>
      <c r="S263" s="2252"/>
      <c r="T263" s="2252"/>
      <c r="U263" s="2252"/>
      <c r="V263" s="2252"/>
      <c r="W263" s="2252"/>
      <c r="X263" s="2252"/>
      <c r="Y263" s="2252"/>
      <c r="Z263" s="2252"/>
      <c r="AA263" s="2252"/>
      <c r="AB263" s="2252"/>
      <c r="AC263" s="2252"/>
      <c r="AD263" s="2252"/>
      <c r="AE263" s="1565"/>
      <c r="AN263" s="155"/>
      <c r="AO263" s="47"/>
      <c r="AS263" s="65"/>
      <c r="AT263" s="65"/>
      <c r="AU263" s="65"/>
      <c r="AV263" s="65"/>
      <c r="AW263" s="65"/>
      <c r="AX263" s="65"/>
      <c r="AY263" s="65"/>
    </row>
    <row r="264" spans="1:99" s="17" customFormat="1" ht="14.1" customHeight="1">
      <c r="A264" s="29"/>
      <c r="B264" s="187"/>
      <c r="C264" s="229"/>
      <c r="D264" s="155"/>
      <c r="E264" s="2252"/>
      <c r="F264" s="2252"/>
      <c r="G264" s="2252"/>
      <c r="H264" s="2252"/>
      <c r="I264" s="2252"/>
      <c r="J264" s="2252"/>
      <c r="K264" s="2252"/>
      <c r="L264" s="2252"/>
      <c r="M264" s="2252"/>
      <c r="N264" s="2252"/>
      <c r="O264" s="2252"/>
      <c r="P264" s="2252"/>
      <c r="Q264" s="2252"/>
      <c r="R264" s="2252"/>
      <c r="S264" s="2252"/>
      <c r="T264" s="2252"/>
      <c r="U264" s="2252"/>
      <c r="V264" s="2252"/>
      <c r="W264" s="2252"/>
      <c r="X264" s="2252"/>
      <c r="Y264" s="2252"/>
      <c r="Z264" s="2252"/>
      <c r="AA264" s="2252"/>
      <c r="AB264" s="2252"/>
      <c r="AC264" s="2252"/>
      <c r="AD264" s="2252"/>
      <c r="AE264" s="1565"/>
      <c r="AF264" s="1158"/>
      <c r="AG264" s="1158"/>
      <c r="AH264" s="1158"/>
      <c r="AI264" s="1158"/>
      <c r="AJ264" s="1158"/>
      <c r="AK264" s="1158"/>
      <c r="AL264" s="189"/>
      <c r="AN264" s="317"/>
      <c r="AS264" s="65"/>
      <c r="AT264" s="65"/>
      <c r="AU264" s="65"/>
      <c r="AV264" s="65"/>
      <c r="AW264" s="65"/>
      <c r="AX264" s="65"/>
      <c r="AY264" s="65"/>
    </row>
    <row r="265" spans="1:99" s="17" customFormat="1" ht="14.1" customHeight="1">
      <c r="A265" s="29"/>
      <c r="B265" s="187"/>
      <c r="C265" s="229"/>
      <c r="D265" s="155"/>
      <c r="E265" s="1157"/>
      <c r="F265" s="1157"/>
      <c r="G265" s="1157"/>
      <c r="H265" s="1157"/>
      <c r="I265" s="1157"/>
      <c r="J265" s="1157"/>
      <c r="K265" s="1157"/>
      <c r="L265" s="1157"/>
      <c r="M265" s="1157"/>
      <c r="N265" s="1157"/>
      <c r="O265" s="1157"/>
      <c r="P265" s="1157"/>
      <c r="Q265" s="1157"/>
      <c r="R265" s="1157"/>
      <c r="S265" s="1157"/>
      <c r="T265" s="1157"/>
      <c r="U265" s="1157"/>
      <c r="V265" s="1157"/>
      <c r="W265" s="1157"/>
      <c r="X265" s="1157"/>
      <c r="Y265" s="1157"/>
      <c r="Z265" s="1157"/>
      <c r="AA265" s="1157"/>
      <c r="AB265" s="1157"/>
      <c r="AC265" s="1157"/>
      <c r="AD265" s="1157"/>
      <c r="AE265" s="1158"/>
      <c r="AF265" s="1158"/>
      <c r="AG265" s="1158"/>
      <c r="AH265" s="1158"/>
      <c r="AI265" s="1158"/>
      <c r="AJ265" s="1158"/>
      <c r="AK265" s="1158"/>
      <c r="AL265" s="189"/>
      <c r="AN265" s="317"/>
      <c r="AS265" s="65"/>
      <c r="AT265" s="65"/>
      <c r="AU265" s="65"/>
      <c r="AV265" s="65"/>
      <c r="AW265" s="65"/>
      <c r="AX265" s="65"/>
      <c r="AY265" s="65"/>
    </row>
    <row r="266" spans="1:99" s="17" customFormat="1" ht="14.1" customHeight="1">
      <c r="A266" s="29"/>
      <c r="B266" s="187"/>
      <c r="C266" s="229"/>
      <c r="D266" s="29" t="s">
        <v>543</v>
      </c>
      <c r="E266" s="1159"/>
      <c r="F266" s="1159"/>
      <c r="G266" s="1159"/>
      <c r="H266" s="2366" t="s">
        <v>748</v>
      </c>
      <c r="I266" s="2366"/>
      <c r="J266" s="28"/>
      <c r="K266" s="28"/>
      <c r="L266" s="28"/>
      <c r="M266" s="28"/>
      <c r="N266" s="28"/>
      <c r="O266" s="28"/>
      <c r="P266" s="28"/>
      <c r="Q266" s="28"/>
      <c r="R266" s="28"/>
      <c r="S266" s="28"/>
      <c r="T266" s="28"/>
      <c r="U266" s="28"/>
      <c r="V266" s="28"/>
      <c r="W266" s="28"/>
      <c r="X266" s="28"/>
      <c r="Y266" s="28"/>
      <c r="Z266" s="28"/>
      <c r="AA266" s="28"/>
      <c r="AB266" s="28"/>
      <c r="AC266" s="187"/>
      <c r="AD266" s="28"/>
      <c r="AE266" s="28"/>
      <c r="AF266" s="28"/>
      <c r="AG266" s="28"/>
      <c r="AH266" s="29"/>
      <c r="AI266" s="105"/>
      <c r="AJ266" s="26"/>
      <c r="AK266" s="26"/>
      <c r="AL266" s="148"/>
      <c r="AR266" s="65"/>
      <c r="AS266" s="65"/>
      <c r="AT266" s="65"/>
      <c r="AU266" s="65"/>
      <c r="AV266" s="65"/>
      <c r="AW266" s="65"/>
      <c r="AX266" s="65"/>
      <c r="AY266" s="65"/>
      <c r="AZ266" s="65"/>
      <c r="BA266" s="65"/>
      <c r="BB266" s="65"/>
      <c r="BC266" s="68"/>
      <c r="BD266" s="68"/>
      <c r="BE266" s="68"/>
      <c r="BF266" s="68"/>
      <c r="BG266" s="68"/>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row>
    <row r="267" spans="1:99" s="17" customFormat="1" ht="14.1" customHeight="1">
      <c r="A267" s="29"/>
      <c r="B267" s="187"/>
      <c r="C267" s="229"/>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187"/>
      <c r="AE267" s="28"/>
      <c r="AF267" s="28"/>
      <c r="AG267" s="28"/>
      <c r="AH267" s="28"/>
      <c r="AI267" s="166"/>
      <c r="AJ267" s="148"/>
      <c r="AK267" s="166"/>
      <c r="AL267" s="166"/>
      <c r="AS267" s="65"/>
      <c r="AT267" s="65"/>
      <c r="AU267" s="65"/>
      <c r="AV267" s="65"/>
      <c r="AW267" s="65"/>
      <c r="AX267" s="65"/>
      <c r="AY267" s="65"/>
    </row>
    <row r="268" spans="1:99" s="17" customFormat="1" ht="14.1" customHeight="1">
      <c r="A268" s="202"/>
      <c r="B268" s="230"/>
      <c r="C268" s="231"/>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c r="AA268" s="212"/>
      <c r="AB268" s="212"/>
      <c r="AC268" s="230"/>
      <c r="AD268" s="212"/>
      <c r="AE268" s="212"/>
      <c r="AF268" s="212"/>
      <c r="AG268" s="212"/>
      <c r="AH268" s="181"/>
      <c r="AI268" s="1156" t="s">
        <v>1964</v>
      </c>
      <c r="AJ268" s="1865">
        <f>VLOOKUP($H$266,$AN$261:$AO$262,2,FALSE)</f>
        <v>0</v>
      </c>
      <c r="AK268" s="1867"/>
      <c r="AL268" s="148"/>
      <c r="AR268" s="65"/>
      <c r="AS268" s="65"/>
      <c r="AT268" s="65"/>
      <c r="AU268" s="65"/>
      <c r="AV268" s="65"/>
      <c r="AW268" s="65"/>
      <c r="AX268" s="65"/>
      <c r="AY268" s="65"/>
      <c r="AZ268" s="65"/>
      <c r="BA268" s="65"/>
      <c r="BB268" s="65"/>
      <c r="BC268" s="68"/>
      <c r="BD268" s="68"/>
      <c r="BE268" s="68"/>
      <c r="BF268" s="68"/>
      <c r="BG268" s="68"/>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row>
    <row r="269" spans="1:99" s="17" customFormat="1" ht="14.1" customHeight="1">
      <c r="A269" s="29"/>
      <c r="B269" s="187"/>
      <c r="C269" s="229"/>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187"/>
      <c r="AD269" s="28"/>
      <c r="AE269" s="28"/>
      <c r="AF269" s="28"/>
      <c r="AG269" s="28"/>
      <c r="AH269" s="29"/>
      <c r="AI269" s="105"/>
      <c r="AJ269" s="26"/>
      <c r="AK269" s="26"/>
      <c r="AL269" s="148"/>
      <c r="AR269" s="65"/>
      <c r="AS269" s="65"/>
      <c r="AT269" s="65"/>
      <c r="AU269" s="65"/>
      <c r="AV269" s="65"/>
      <c r="AW269" s="65"/>
      <c r="AX269" s="65"/>
      <c r="AY269" s="65"/>
      <c r="AZ269" s="65"/>
      <c r="BA269" s="65"/>
      <c r="BB269" s="65"/>
      <c r="BC269" s="68"/>
      <c r="BD269" s="68"/>
      <c r="BE269" s="68"/>
      <c r="BF269" s="68"/>
      <c r="BG269" s="68"/>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row>
    <row r="270" spans="1:99" s="17" customFormat="1" ht="14.1" customHeight="1">
      <c r="A270" s="170"/>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c r="AA270" s="212"/>
      <c r="AB270" s="212"/>
      <c r="AC270" s="230"/>
      <c r="AD270" s="212"/>
      <c r="AE270" s="171"/>
      <c r="AF270" s="171"/>
      <c r="AG270" s="171"/>
      <c r="AH270" s="171"/>
      <c r="AI270" s="1203"/>
      <c r="AJ270" s="1203" t="s">
        <v>92</v>
      </c>
      <c r="AK270" s="1865">
        <f>$AJ$116+$AJ$131+$AJ$143+$AJ$178+$AJ$193+$AJ$206+$AJ$218+$AJ$232+$AJ$244+$AJ$258+AJ268</f>
        <v>23</v>
      </c>
      <c r="AL270" s="1866"/>
      <c r="AM270" s="1867"/>
    </row>
    <row r="271" spans="1:99" s="51" customFormat="1" ht="14.1" customHeight="1" thickBot="1">
      <c r="A271" s="166"/>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187"/>
      <c r="AD271" s="28"/>
      <c r="AE271" s="166"/>
      <c r="AF271" s="166"/>
      <c r="AG271" s="166"/>
      <c r="AH271" s="166"/>
      <c r="AI271" s="105"/>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row>
    <row r="272" spans="1:99" s="17" customFormat="1" ht="14.1" customHeight="1">
      <c r="A272" s="471"/>
      <c r="B272" s="472" t="s">
        <v>1077</v>
      </c>
      <c r="C272" s="473"/>
      <c r="D272" s="473"/>
      <c r="E272" s="473"/>
      <c r="F272" s="473"/>
      <c r="G272" s="473"/>
      <c r="H272" s="473"/>
      <c r="I272" s="473"/>
      <c r="J272" s="473"/>
      <c r="K272" s="473"/>
      <c r="L272" s="473"/>
      <c r="M272" s="473"/>
      <c r="N272" s="473"/>
      <c r="O272" s="473"/>
      <c r="P272" s="473"/>
      <c r="Q272" s="473"/>
      <c r="R272" s="473"/>
      <c r="S272" s="473"/>
      <c r="T272" s="473"/>
      <c r="U272" s="473"/>
      <c r="V272" s="473"/>
      <c r="W272" s="473"/>
      <c r="X272" s="473"/>
      <c r="Y272" s="473"/>
      <c r="Z272" s="473"/>
      <c r="AA272" s="473"/>
      <c r="AB272" s="473"/>
      <c r="AC272" s="474"/>
      <c r="AD272" s="473"/>
      <c r="AE272" s="475"/>
      <c r="AF272" s="475"/>
      <c r="AG272" s="475"/>
      <c r="AH272" s="475"/>
      <c r="AI272" s="476"/>
      <c r="AJ272" s="477"/>
      <c r="AK272" s="477"/>
      <c r="AL272" s="148"/>
      <c r="AN272" s="143"/>
      <c r="AO272" s="65"/>
    </row>
    <row r="273" spans="1:73" s="17" customFormat="1" ht="14.1" customHeight="1">
      <c r="A273" s="166"/>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187"/>
      <c r="AD273" s="28"/>
      <c r="AE273" s="166"/>
      <c r="AF273" s="166"/>
      <c r="AG273" s="166"/>
      <c r="AH273" s="166"/>
      <c r="AI273" s="105"/>
      <c r="AJ273" s="26"/>
      <c r="AK273" s="26"/>
      <c r="AL273" s="148"/>
      <c r="AN273" s="143"/>
      <c r="AO273" s="65"/>
    </row>
    <row r="274" spans="1:73" s="17" customFormat="1" ht="14.1" customHeight="1">
      <c r="A274" s="166"/>
      <c r="B274" s="72" t="s">
        <v>1078</v>
      </c>
      <c r="C274" s="72"/>
      <c r="D274" s="72"/>
      <c r="E274" s="72"/>
      <c r="F274" s="72"/>
      <c r="H274" s="1630" t="s">
        <v>2423</v>
      </c>
      <c r="I274" s="1615"/>
      <c r="J274" s="1615"/>
      <c r="K274" s="1615"/>
      <c r="L274" s="1615"/>
      <c r="M274" s="1615"/>
      <c r="N274" s="1615"/>
      <c r="O274" s="1615"/>
      <c r="P274" s="1615"/>
      <c r="Q274" s="1615"/>
      <c r="R274" s="1615"/>
      <c r="T274" s="72" t="s">
        <v>1078</v>
      </c>
      <c r="V274" s="72"/>
      <c r="W274" s="72"/>
      <c r="X274" s="72"/>
      <c r="Y274" s="72"/>
      <c r="AA274" s="1630" t="s">
        <v>2428</v>
      </c>
      <c r="AB274" s="1615"/>
      <c r="AC274" s="1615"/>
      <c r="AD274" s="1615"/>
      <c r="AE274" s="1615"/>
      <c r="AF274" s="1615"/>
      <c r="AG274" s="1615"/>
      <c r="AH274" s="1615"/>
      <c r="AI274" s="1615"/>
      <c r="AJ274" s="1615"/>
      <c r="AK274" s="1615"/>
      <c r="AL274" s="148"/>
      <c r="AN274" s="143"/>
      <c r="AO274" s="65"/>
    </row>
    <row r="275" spans="1:73" s="17" customFormat="1" ht="14.1" customHeight="1">
      <c r="A275" s="166"/>
      <c r="B275" s="72" t="s">
        <v>724</v>
      </c>
      <c r="C275" s="72"/>
      <c r="D275" s="72"/>
      <c r="E275" s="72"/>
      <c r="F275" s="72"/>
      <c r="H275" s="1679" t="s">
        <v>2424</v>
      </c>
      <c r="I275" s="1678"/>
      <c r="J275" s="1678"/>
      <c r="K275" s="1678"/>
      <c r="L275" s="1678"/>
      <c r="M275" s="1678"/>
      <c r="N275" s="1678"/>
      <c r="O275" s="1678"/>
      <c r="P275" s="1678"/>
      <c r="Q275" s="1678"/>
      <c r="R275" s="1678"/>
      <c r="T275" s="72" t="s">
        <v>724</v>
      </c>
      <c r="V275" s="72"/>
      <c r="W275" s="72"/>
      <c r="X275" s="72"/>
      <c r="Y275" s="72"/>
      <c r="AA275" s="1679" t="s">
        <v>2429</v>
      </c>
      <c r="AB275" s="1678"/>
      <c r="AC275" s="1678"/>
      <c r="AD275" s="1678"/>
      <c r="AE275" s="1678"/>
      <c r="AF275" s="1678"/>
      <c r="AG275" s="1678"/>
      <c r="AH275" s="1678"/>
      <c r="AI275" s="1678"/>
      <c r="AJ275" s="1678"/>
      <c r="AK275" s="1678"/>
      <c r="AL275" s="148"/>
      <c r="AN275" s="143"/>
      <c r="AO275" s="65"/>
    </row>
    <row r="276" spans="1:73" s="17" customFormat="1" ht="14.1" customHeight="1">
      <c r="A276" s="166"/>
      <c r="B276" s="72" t="s">
        <v>1079</v>
      </c>
      <c r="C276" s="72"/>
      <c r="D276" s="72"/>
      <c r="E276" s="72"/>
      <c r="F276" s="72"/>
      <c r="H276" s="1679" t="s">
        <v>2312</v>
      </c>
      <c r="I276" s="1678"/>
      <c r="J276" s="1678"/>
      <c r="K276" s="1678"/>
      <c r="L276" s="1678"/>
      <c r="M276" s="1678"/>
      <c r="N276" s="1678"/>
      <c r="O276" s="1678"/>
      <c r="P276" s="1678"/>
      <c r="Q276" s="1678"/>
      <c r="R276" s="1678"/>
      <c r="T276" s="72" t="s">
        <v>1079</v>
      </c>
      <c r="V276" s="72"/>
      <c r="W276" s="72"/>
      <c r="X276" s="72"/>
      <c r="Y276" s="72"/>
      <c r="AA276" s="1679" t="s">
        <v>2430</v>
      </c>
      <c r="AB276" s="1678"/>
      <c r="AC276" s="1678"/>
      <c r="AD276" s="1678"/>
      <c r="AE276" s="1678"/>
      <c r="AF276" s="1678"/>
      <c r="AG276" s="1678"/>
      <c r="AH276" s="1678"/>
      <c r="AI276" s="1678"/>
      <c r="AJ276" s="1678"/>
      <c r="AK276" s="1678"/>
      <c r="AL276" s="148"/>
    </row>
    <row r="277" spans="1:73" s="17" customFormat="1" ht="14.1" customHeight="1">
      <c r="A277" s="166"/>
      <c r="B277" s="72" t="s">
        <v>916</v>
      </c>
      <c r="C277" s="72"/>
      <c r="D277" s="72"/>
      <c r="E277" s="72"/>
      <c r="F277" s="72"/>
      <c r="H277" s="1679" t="s">
        <v>2425</v>
      </c>
      <c r="I277" s="1678"/>
      <c r="J277" s="1678"/>
      <c r="K277" s="1678"/>
      <c r="L277" s="1678"/>
      <c r="M277" s="1678"/>
      <c r="N277" s="1678"/>
      <c r="O277" s="1678"/>
      <c r="P277" s="1678"/>
      <c r="Q277" s="1678"/>
      <c r="R277" s="1678"/>
      <c r="T277" s="72" t="s">
        <v>916</v>
      </c>
      <c r="V277" s="72"/>
      <c r="W277" s="72"/>
      <c r="X277" s="72"/>
      <c r="Y277" s="72"/>
      <c r="AA277" s="1679" t="s">
        <v>2431</v>
      </c>
      <c r="AB277" s="1678"/>
      <c r="AC277" s="1678"/>
      <c r="AD277" s="1678"/>
      <c r="AE277" s="1678"/>
      <c r="AF277" s="1678"/>
      <c r="AG277" s="1678"/>
      <c r="AH277" s="1678"/>
      <c r="AI277" s="1678"/>
      <c r="AJ277" s="1678"/>
      <c r="AK277" s="1678"/>
      <c r="AL277" s="148"/>
    </row>
    <row r="278" spans="1:73" s="17" customFormat="1" ht="14.1" customHeight="1">
      <c r="A278" s="166"/>
      <c r="B278" s="72" t="s">
        <v>917</v>
      </c>
      <c r="C278" s="72"/>
      <c r="D278" s="72"/>
      <c r="E278" s="72"/>
      <c r="F278" s="72"/>
      <c r="G278" s="72"/>
      <c r="H278" s="1681" t="s">
        <v>2426</v>
      </c>
      <c r="I278" s="1835"/>
      <c r="J278" s="1835"/>
      <c r="K278" s="1835"/>
      <c r="L278" s="1835"/>
      <c r="M278" s="1835"/>
      <c r="N278" s="9" t="s">
        <v>445</v>
      </c>
      <c r="O278" s="9"/>
      <c r="P278" s="1836"/>
      <c r="Q278" s="1836"/>
      <c r="R278" s="1836"/>
      <c r="S278" s="72"/>
      <c r="T278" s="72" t="s">
        <v>917</v>
      </c>
      <c r="V278" s="72"/>
      <c r="W278" s="72"/>
      <c r="X278" s="72"/>
      <c r="Y278" s="72"/>
      <c r="AA278" s="1681" t="s">
        <v>2432</v>
      </c>
      <c r="AB278" s="1835"/>
      <c r="AC278" s="1835"/>
      <c r="AD278" s="1835"/>
      <c r="AE278" s="1835"/>
      <c r="AF278" s="1835"/>
      <c r="AG278" s="9" t="s">
        <v>445</v>
      </c>
      <c r="AH278" s="9"/>
      <c r="AI278" s="1836"/>
      <c r="AJ278" s="1836"/>
      <c r="AK278" s="1836"/>
      <c r="AL278" s="148"/>
      <c r="AM278" s="143"/>
      <c r="AN278" s="143"/>
      <c r="AO278" s="65"/>
      <c r="AP278" s="65"/>
      <c r="AQ278" s="65"/>
      <c r="AR278" s="65"/>
      <c r="AS278" s="65"/>
      <c r="AT278" s="65"/>
      <c r="AU278" s="65"/>
      <c r="AV278" s="65"/>
      <c r="AW278" s="65"/>
      <c r="AX278" s="65"/>
      <c r="AY278" s="65"/>
      <c r="AZ278" s="65"/>
      <c r="BA278" s="65"/>
      <c r="BB278" s="65"/>
      <c r="BC278" s="68"/>
      <c r="BD278" s="68"/>
      <c r="BE278" s="68"/>
      <c r="BF278" s="68"/>
      <c r="BG278" s="68"/>
      <c r="BH278" s="65"/>
      <c r="BI278" s="65"/>
      <c r="BJ278" s="65"/>
      <c r="BK278" s="65"/>
      <c r="BL278" s="65"/>
      <c r="BM278" s="65"/>
      <c r="BN278" s="65"/>
      <c r="BO278" s="65"/>
      <c r="BP278" s="65"/>
      <c r="BQ278" s="65"/>
      <c r="BR278" s="65"/>
      <c r="BS278" s="65"/>
      <c r="BT278" s="65"/>
      <c r="BU278" s="65"/>
    </row>
    <row r="279" spans="1:73" s="17" customFormat="1" ht="14.1" customHeight="1">
      <c r="A279" s="166"/>
      <c r="B279" s="72" t="s">
        <v>1080</v>
      </c>
      <c r="C279" s="72"/>
      <c r="D279" s="72"/>
      <c r="E279" s="72"/>
      <c r="F279" s="72"/>
      <c r="G279" s="72"/>
      <c r="H279" s="1678" t="s">
        <v>1082</v>
      </c>
      <c r="I279" s="1678"/>
      <c r="J279" s="1678"/>
      <c r="K279" s="1678"/>
      <c r="L279" s="1678"/>
      <c r="M279" s="1678"/>
      <c r="N279" s="1678"/>
      <c r="O279" s="1678"/>
      <c r="P279" s="1678"/>
      <c r="Q279" s="1678"/>
      <c r="R279" s="1678"/>
      <c r="S279" s="72"/>
      <c r="T279" s="72" t="s">
        <v>1080</v>
      </c>
      <c r="V279" s="72"/>
      <c r="W279" s="72"/>
      <c r="X279" s="72"/>
      <c r="Y279" s="72"/>
      <c r="AA279" s="1678" t="s">
        <v>1083</v>
      </c>
      <c r="AB279" s="1678"/>
      <c r="AC279" s="1678"/>
      <c r="AD279" s="1678"/>
      <c r="AE279" s="1678"/>
      <c r="AF279" s="1678"/>
      <c r="AG279" s="1678"/>
      <c r="AH279" s="1678"/>
      <c r="AI279" s="1678"/>
      <c r="AJ279" s="1678"/>
      <c r="AK279" s="1678"/>
      <c r="AL279" s="148"/>
      <c r="AM279" s="143"/>
      <c r="AN279" s="143"/>
      <c r="AO279" s="65"/>
      <c r="AP279" s="65"/>
      <c r="AQ279" s="65"/>
      <c r="AR279" s="65"/>
      <c r="AS279" s="65"/>
      <c r="AT279" s="65"/>
      <c r="AU279" s="65"/>
      <c r="AV279" s="65"/>
      <c r="AW279" s="65"/>
      <c r="AX279" s="65"/>
      <c r="AY279" s="65"/>
      <c r="AZ279" s="65"/>
      <c r="BA279" s="65"/>
      <c r="BB279" s="65"/>
      <c r="BC279" s="68"/>
      <c r="BD279" s="68"/>
      <c r="BE279" s="68"/>
      <c r="BF279" s="68"/>
      <c r="BG279" s="68"/>
      <c r="BH279" s="65"/>
      <c r="BI279" s="65"/>
      <c r="BJ279" s="65"/>
      <c r="BK279" s="65"/>
      <c r="BL279" s="65"/>
      <c r="BM279" s="65"/>
      <c r="BN279" s="65"/>
      <c r="BO279" s="65"/>
      <c r="BP279" s="65"/>
      <c r="BQ279" s="65"/>
      <c r="BR279" s="65"/>
      <c r="BS279" s="65"/>
      <c r="BT279" s="65"/>
      <c r="BU279" s="65"/>
    </row>
    <row r="280" spans="1:73" s="17" customFormat="1" ht="14.1" customHeight="1">
      <c r="A280" s="166"/>
      <c r="B280" s="72" t="s">
        <v>1081</v>
      </c>
      <c r="C280" s="72"/>
      <c r="D280" s="72"/>
      <c r="E280" s="72"/>
      <c r="F280" s="72"/>
      <c r="G280" s="72"/>
      <c r="H280" s="1679" t="s">
        <v>2427</v>
      </c>
      <c r="I280" s="1678"/>
      <c r="J280" s="1678"/>
      <c r="K280" s="1678"/>
      <c r="L280" s="1678"/>
      <c r="M280" s="1678"/>
      <c r="N280" s="1678"/>
      <c r="O280" s="1678"/>
      <c r="P280" s="1678"/>
      <c r="Q280" s="1678"/>
      <c r="R280" s="1678"/>
      <c r="S280" s="72"/>
      <c r="T280" s="72" t="s">
        <v>1081</v>
      </c>
      <c r="V280" s="72"/>
      <c r="W280" s="72"/>
      <c r="X280" s="72"/>
      <c r="Y280" s="72"/>
      <c r="AA280" s="1679" t="s">
        <v>2433</v>
      </c>
      <c r="AB280" s="1678"/>
      <c r="AC280" s="1678"/>
      <c r="AD280" s="1678"/>
      <c r="AE280" s="1678"/>
      <c r="AF280" s="1678"/>
      <c r="AG280" s="1678"/>
      <c r="AH280" s="1678"/>
      <c r="AI280" s="1678"/>
      <c r="AJ280" s="1678"/>
      <c r="AK280" s="1678"/>
      <c r="AL280" s="148"/>
      <c r="AM280" s="143"/>
      <c r="AN280" s="143"/>
      <c r="AO280" s="65"/>
      <c r="AP280" s="65"/>
      <c r="AQ280" s="65"/>
      <c r="AR280" s="65"/>
      <c r="AS280" s="65"/>
      <c r="AT280" s="65"/>
      <c r="AU280" s="65"/>
      <c r="AV280" s="65"/>
      <c r="AW280" s="65"/>
      <c r="AX280" s="65"/>
      <c r="AY280" s="65"/>
      <c r="AZ280" s="65"/>
      <c r="BA280" s="65"/>
      <c r="BB280" s="65"/>
      <c r="BC280" s="68"/>
      <c r="BD280" s="68"/>
      <c r="BE280" s="68"/>
      <c r="BF280" s="68"/>
      <c r="BG280" s="68"/>
      <c r="BH280" s="65"/>
      <c r="BI280" s="65"/>
      <c r="BJ280" s="65"/>
      <c r="BK280" s="65"/>
      <c r="BL280" s="65"/>
      <c r="BM280" s="65"/>
      <c r="BN280" s="65"/>
      <c r="BO280" s="65"/>
      <c r="BP280" s="65"/>
      <c r="BQ280" s="65"/>
      <c r="BR280" s="65"/>
      <c r="BS280" s="65"/>
      <c r="BT280" s="65"/>
      <c r="BU280" s="65"/>
    </row>
    <row r="281" spans="1:73" s="17" customFormat="1" ht="14.1" customHeight="1">
      <c r="A281" s="166"/>
      <c r="B281" s="72" t="s">
        <v>932</v>
      </c>
      <c r="C281" s="72"/>
      <c r="D281" s="72"/>
      <c r="E281" s="72"/>
      <c r="F281" s="72"/>
      <c r="G281" s="72"/>
      <c r="H281" s="2378">
        <v>0.1</v>
      </c>
      <c r="I281" s="2254"/>
      <c r="J281" s="2254"/>
      <c r="K281" s="2254"/>
      <c r="L281" s="2254"/>
      <c r="M281" s="2254"/>
      <c r="N281" s="2254"/>
      <c r="O281" s="2254"/>
      <c r="P281" s="2254"/>
      <c r="Q281" s="2254"/>
      <c r="R281" s="2254"/>
      <c r="S281" s="72"/>
      <c r="T281" s="72" t="s">
        <v>932</v>
      </c>
      <c r="U281" s="72"/>
      <c r="V281" s="72"/>
      <c r="W281" s="72"/>
      <c r="X281" s="72"/>
      <c r="Y281" s="72"/>
      <c r="Z281" s="19"/>
      <c r="AA281" s="2254">
        <v>0.25700000000000001</v>
      </c>
      <c r="AB281" s="2254"/>
      <c r="AC281" s="2254"/>
      <c r="AD281" s="2254"/>
      <c r="AE281" s="2254"/>
      <c r="AF281" s="2254"/>
      <c r="AG281" s="2254"/>
      <c r="AH281" s="2254"/>
      <c r="AI281" s="2254"/>
      <c r="AJ281" s="2254"/>
      <c r="AK281" s="2254"/>
      <c r="AL281" s="450"/>
      <c r="AM281" s="143"/>
      <c r="AN281" s="143"/>
      <c r="AO281" s="65"/>
      <c r="AP281" s="65"/>
      <c r="AQ281" s="65"/>
      <c r="AR281" s="65"/>
      <c r="AS281" s="65"/>
      <c r="AT281" s="65"/>
      <c r="AU281" s="65"/>
      <c r="AV281" s="65"/>
      <c r="AW281" s="65"/>
      <c r="AX281" s="65"/>
      <c r="AY281" s="65"/>
      <c r="AZ281" s="65"/>
      <c r="BA281" s="65"/>
      <c r="BB281" s="65"/>
      <c r="BC281" s="68"/>
      <c r="BD281" s="68"/>
      <c r="BE281" s="68"/>
      <c r="BF281" s="68"/>
      <c r="BG281" s="68"/>
      <c r="BH281" s="65"/>
      <c r="BI281" s="65"/>
      <c r="BJ281" s="65"/>
      <c r="BK281" s="65"/>
      <c r="BL281" s="65"/>
      <c r="BM281" s="65"/>
      <c r="BN281" s="65"/>
      <c r="BO281" s="65"/>
      <c r="BP281" s="65"/>
      <c r="BQ281" s="65"/>
      <c r="BR281" s="65"/>
      <c r="BS281" s="65"/>
      <c r="BT281" s="65"/>
      <c r="BU281" s="65"/>
    </row>
    <row r="282" spans="1:73" s="17" customFormat="1" ht="14.1" customHeight="1">
      <c r="A282" s="29"/>
      <c r="B282" s="383"/>
      <c r="C282" s="383"/>
      <c r="D282" s="383"/>
      <c r="E282" s="383"/>
      <c r="F282" s="383"/>
      <c r="G282" s="383"/>
      <c r="H282" s="451"/>
      <c r="I282" s="451"/>
      <c r="J282" s="451"/>
      <c r="K282" s="451"/>
      <c r="L282" s="451"/>
      <c r="M282" s="451"/>
      <c r="N282" s="451"/>
      <c r="O282" s="451"/>
      <c r="P282" s="452"/>
      <c r="Q282" s="452"/>
      <c r="R282" s="452"/>
      <c r="S282" s="72"/>
      <c r="T282" s="383"/>
      <c r="U282" s="383"/>
      <c r="V282" s="383"/>
      <c r="W282" s="383"/>
      <c r="X282" s="383"/>
      <c r="Y282" s="383"/>
      <c r="Z282" s="453"/>
      <c r="AA282" s="453"/>
      <c r="AB282" s="453"/>
      <c r="AC282" s="453"/>
      <c r="AD282" s="453"/>
      <c r="AE282" s="453"/>
      <c r="AF282" s="453"/>
      <c r="AG282" s="453"/>
      <c r="AH282" s="19"/>
      <c r="AI282" s="19"/>
      <c r="AJ282" s="19"/>
      <c r="AK282" s="333"/>
      <c r="AL282" s="450"/>
      <c r="AM282" s="143"/>
      <c r="AN282" s="143"/>
      <c r="AO282" s="65"/>
      <c r="AP282" s="65"/>
      <c r="AQ282" s="65"/>
      <c r="AR282" s="65"/>
      <c r="AS282" s="65"/>
      <c r="AT282" s="65"/>
      <c r="AU282" s="65"/>
      <c r="AV282" s="65"/>
      <c r="AW282" s="65"/>
      <c r="AX282" s="65"/>
      <c r="AY282" s="65"/>
      <c r="AZ282" s="65"/>
      <c r="BA282" s="65"/>
      <c r="BB282" s="65"/>
      <c r="BC282" s="68"/>
      <c r="BD282" s="68"/>
      <c r="BE282" s="68"/>
      <c r="BF282" s="68"/>
      <c r="BG282" s="68"/>
      <c r="BH282" s="65"/>
      <c r="BI282" s="65"/>
      <c r="BJ282" s="65"/>
      <c r="BK282" s="65"/>
      <c r="BL282" s="65"/>
      <c r="BM282" s="65"/>
      <c r="BN282" s="65"/>
      <c r="BO282" s="65"/>
      <c r="BP282" s="65"/>
      <c r="BQ282" s="65"/>
      <c r="BR282" s="65"/>
      <c r="BS282" s="65"/>
      <c r="BT282" s="65"/>
      <c r="BU282" s="65"/>
    </row>
    <row r="283" spans="1:73" s="17" customFormat="1" ht="14.1" customHeight="1">
      <c r="A283" s="166"/>
      <c r="B283" s="72" t="s">
        <v>1078</v>
      </c>
      <c r="C283" s="72"/>
      <c r="D283" s="72"/>
      <c r="E283" s="72"/>
      <c r="F283" s="72"/>
      <c r="H283" s="1630" t="s">
        <v>2434</v>
      </c>
      <c r="I283" s="1615"/>
      <c r="J283" s="1615"/>
      <c r="K283" s="1615"/>
      <c r="L283" s="1615"/>
      <c r="M283" s="1615"/>
      <c r="N283" s="1615"/>
      <c r="O283" s="1615"/>
      <c r="P283" s="1615"/>
      <c r="Q283" s="1615"/>
      <c r="R283" s="1615"/>
      <c r="T283" s="72" t="s">
        <v>1078</v>
      </c>
      <c r="V283" s="72"/>
      <c r="W283" s="72"/>
      <c r="X283" s="72"/>
      <c r="Y283" s="72"/>
      <c r="AA283" s="1630" t="s">
        <v>2439</v>
      </c>
      <c r="AB283" s="1615"/>
      <c r="AC283" s="1615"/>
      <c r="AD283" s="1615"/>
      <c r="AE283" s="1615"/>
      <c r="AF283" s="1615"/>
      <c r="AG283" s="1615"/>
      <c r="AH283" s="1615"/>
      <c r="AI283" s="1615"/>
      <c r="AJ283" s="1615"/>
      <c r="AK283" s="1615"/>
      <c r="AL283" s="148"/>
      <c r="AM283" s="143"/>
      <c r="AN283" s="143"/>
      <c r="AO283" s="65"/>
      <c r="AP283" s="65"/>
      <c r="AQ283" s="65"/>
      <c r="AR283" s="65"/>
      <c r="AS283" s="65"/>
      <c r="AT283" s="65"/>
      <c r="AU283" s="65"/>
      <c r="AV283" s="65"/>
      <c r="AW283" s="65"/>
      <c r="AX283" s="65"/>
      <c r="AY283" s="65"/>
      <c r="AZ283" s="65"/>
      <c r="BA283" s="65"/>
      <c r="BB283" s="65"/>
      <c r="BC283" s="68"/>
      <c r="BD283" s="68"/>
      <c r="BE283" s="68"/>
      <c r="BF283" s="68"/>
      <c r="BG283" s="68"/>
      <c r="BH283" s="65"/>
      <c r="BI283" s="65"/>
      <c r="BJ283" s="65"/>
      <c r="BK283" s="65"/>
      <c r="BL283" s="65"/>
      <c r="BM283" s="65"/>
      <c r="BN283" s="65"/>
      <c r="BO283" s="65"/>
      <c r="BP283" s="65"/>
      <c r="BQ283" s="65"/>
      <c r="BR283" s="65"/>
      <c r="BS283" s="65"/>
      <c r="BT283" s="65"/>
      <c r="BU283" s="65"/>
    </row>
    <row r="284" spans="1:73" s="17" customFormat="1" ht="14.1" customHeight="1">
      <c r="A284" s="166"/>
      <c r="B284" s="72" t="s">
        <v>724</v>
      </c>
      <c r="C284" s="72"/>
      <c r="D284" s="72"/>
      <c r="E284" s="72"/>
      <c r="F284" s="72"/>
      <c r="H284" s="1679" t="s">
        <v>2435</v>
      </c>
      <c r="I284" s="1678"/>
      <c r="J284" s="1678"/>
      <c r="K284" s="1678"/>
      <c r="L284" s="1678"/>
      <c r="M284" s="1678"/>
      <c r="N284" s="1678"/>
      <c r="O284" s="1678"/>
      <c r="P284" s="1678"/>
      <c r="Q284" s="1678"/>
      <c r="R284" s="1678"/>
      <c r="T284" s="72" t="s">
        <v>724</v>
      </c>
      <c r="V284" s="72"/>
      <c r="W284" s="72"/>
      <c r="X284" s="72"/>
      <c r="Y284" s="72"/>
      <c r="AA284" s="1679" t="s">
        <v>2440</v>
      </c>
      <c r="AB284" s="1678"/>
      <c r="AC284" s="1678"/>
      <c r="AD284" s="1678"/>
      <c r="AE284" s="1678"/>
      <c r="AF284" s="1678"/>
      <c r="AG284" s="1678"/>
      <c r="AH284" s="1678"/>
      <c r="AI284" s="1678"/>
      <c r="AJ284" s="1678"/>
      <c r="AK284" s="1678"/>
      <c r="AL284" s="148"/>
      <c r="AM284" s="143"/>
      <c r="AN284" s="143"/>
      <c r="AO284" s="65"/>
      <c r="AP284" s="65"/>
      <c r="AQ284" s="65"/>
      <c r="AR284" s="65"/>
      <c r="AS284" s="65"/>
      <c r="AT284" s="65"/>
      <c r="AU284" s="65"/>
      <c r="AV284" s="65"/>
      <c r="AW284" s="65"/>
      <c r="AX284" s="65"/>
      <c r="AY284" s="65"/>
      <c r="AZ284" s="65"/>
      <c r="BA284" s="65"/>
      <c r="BB284" s="65"/>
      <c r="BC284" s="68"/>
      <c r="BD284" s="68"/>
      <c r="BE284" s="68"/>
      <c r="BF284" s="68"/>
      <c r="BG284" s="68"/>
      <c r="BH284" s="65"/>
      <c r="BI284" s="65"/>
      <c r="BJ284" s="65"/>
      <c r="BK284" s="65"/>
      <c r="BL284" s="65"/>
      <c r="BM284" s="65"/>
      <c r="BN284" s="65"/>
      <c r="BO284" s="65"/>
      <c r="BP284" s="65"/>
      <c r="BQ284" s="65"/>
      <c r="BR284" s="65"/>
      <c r="BS284" s="65"/>
      <c r="BT284" s="65"/>
      <c r="BU284" s="65"/>
    </row>
    <row r="285" spans="1:73" s="17" customFormat="1" ht="14.1" customHeight="1">
      <c r="A285" s="166"/>
      <c r="B285" s="72" t="s">
        <v>1079</v>
      </c>
      <c r="C285" s="72"/>
      <c r="D285" s="72"/>
      <c r="E285" s="72"/>
      <c r="F285" s="72"/>
      <c r="H285" s="1679" t="s">
        <v>2430</v>
      </c>
      <c r="I285" s="1678"/>
      <c r="J285" s="1678"/>
      <c r="K285" s="1678"/>
      <c r="L285" s="1678"/>
      <c r="M285" s="1678"/>
      <c r="N285" s="1678"/>
      <c r="O285" s="1678"/>
      <c r="P285" s="1678"/>
      <c r="Q285" s="1678"/>
      <c r="R285" s="1678"/>
      <c r="T285" s="72" t="s">
        <v>1079</v>
      </c>
      <c r="V285" s="72"/>
      <c r="W285" s="72"/>
      <c r="X285" s="72"/>
      <c r="Y285" s="72"/>
      <c r="AA285" s="1679" t="s">
        <v>2441</v>
      </c>
      <c r="AB285" s="1678"/>
      <c r="AC285" s="1678"/>
      <c r="AD285" s="1678"/>
      <c r="AE285" s="1678"/>
      <c r="AF285" s="1678"/>
      <c r="AG285" s="1678"/>
      <c r="AH285" s="1678"/>
      <c r="AI285" s="1678"/>
      <c r="AJ285" s="1678"/>
      <c r="AK285" s="1678"/>
      <c r="AL285" s="148"/>
      <c r="AM285" s="143"/>
      <c r="AN285" s="143"/>
      <c r="AO285" s="65"/>
      <c r="AP285" s="65"/>
      <c r="AQ285" s="65"/>
      <c r="AR285" s="65"/>
      <c r="AS285" s="65"/>
      <c r="AT285" s="65"/>
      <c r="AU285" s="65"/>
      <c r="AV285" s="65"/>
      <c r="AW285" s="65"/>
      <c r="AX285" s="65"/>
      <c r="AY285" s="65"/>
      <c r="AZ285" s="65"/>
      <c r="BA285" s="65"/>
      <c r="BB285" s="65"/>
      <c r="BC285" s="68"/>
      <c r="BD285" s="68"/>
      <c r="BE285" s="68"/>
      <c r="BF285" s="68"/>
      <c r="BG285" s="68"/>
      <c r="BH285" s="65"/>
      <c r="BI285" s="65"/>
      <c r="BJ285" s="65"/>
      <c r="BK285" s="65"/>
      <c r="BL285" s="65"/>
      <c r="BM285" s="65"/>
      <c r="BN285" s="65"/>
      <c r="BO285" s="65"/>
      <c r="BP285" s="65"/>
      <c r="BQ285" s="65"/>
      <c r="BR285" s="65"/>
      <c r="BS285" s="65"/>
      <c r="BT285" s="65"/>
      <c r="BU285" s="65"/>
    </row>
    <row r="286" spans="1:73" s="17" customFormat="1" ht="14.1" customHeight="1">
      <c r="A286" s="166"/>
      <c r="B286" s="72" t="s">
        <v>916</v>
      </c>
      <c r="C286" s="72"/>
      <c r="D286" s="72"/>
      <c r="E286" s="72"/>
      <c r="F286" s="72"/>
      <c r="H286" s="1679" t="s">
        <v>2436</v>
      </c>
      <c r="I286" s="1678"/>
      <c r="J286" s="1678"/>
      <c r="K286" s="1678"/>
      <c r="L286" s="1678"/>
      <c r="M286" s="1678"/>
      <c r="N286" s="1678"/>
      <c r="O286" s="1678"/>
      <c r="P286" s="1678"/>
      <c r="Q286" s="1678"/>
      <c r="R286" s="1678"/>
      <c r="T286" s="72" t="s">
        <v>916</v>
      </c>
      <c r="V286" s="72"/>
      <c r="W286" s="72"/>
      <c r="X286" s="72"/>
      <c r="Y286" s="72"/>
      <c r="AA286" s="1679" t="s">
        <v>2442</v>
      </c>
      <c r="AB286" s="1678"/>
      <c r="AC286" s="1678"/>
      <c r="AD286" s="1678"/>
      <c r="AE286" s="1678"/>
      <c r="AF286" s="1678"/>
      <c r="AG286" s="1678"/>
      <c r="AH286" s="1678"/>
      <c r="AI286" s="1678"/>
      <c r="AJ286" s="1678"/>
      <c r="AK286" s="1678"/>
      <c r="AL286" s="148"/>
      <c r="AM286" s="143"/>
      <c r="AN286" s="143"/>
      <c r="AO286" s="65"/>
      <c r="AP286" s="65"/>
      <c r="AQ286" s="65"/>
      <c r="AR286" s="65"/>
      <c r="AS286" s="65"/>
      <c r="AT286" s="65"/>
      <c r="AU286" s="65"/>
      <c r="AV286" s="65"/>
      <c r="AW286" s="65"/>
      <c r="AX286" s="65"/>
      <c r="AY286" s="65"/>
      <c r="AZ286" s="65"/>
      <c r="BA286" s="65"/>
      <c r="BB286" s="65"/>
      <c r="BC286" s="68"/>
      <c r="BD286" s="68"/>
      <c r="BE286" s="68"/>
      <c r="BF286" s="68"/>
      <c r="BG286" s="68"/>
      <c r="BH286" s="65"/>
      <c r="BI286" s="65"/>
      <c r="BJ286" s="65"/>
      <c r="BK286" s="65"/>
      <c r="BL286" s="65"/>
      <c r="BM286" s="65"/>
      <c r="BN286" s="65"/>
      <c r="BO286" s="65"/>
      <c r="BP286" s="65"/>
      <c r="BQ286" s="65"/>
      <c r="BR286" s="65"/>
      <c r="BS286" s="65"/>
      <c r="BT286" s="65"/>
      <c r="BU286" s="65"/>
    </row>
    <row r="287" spans="1:73" s="17" customFormat="1" ht="14.1" customHeight="1">
      <c r="A287" s="166"/>
      <c r="B287" s="72" t="s">
        <v>917</v>
      </c>
      <c r="C287" s="72"/>
      <c r="D287" s="72"/>
      <c r="E287" s="72"/>
      <c r="F287" s="72"/>
      <c r="G287" s="72"/>
      <c r="H287" s="1681" t="s">
        <v>2437</v>
      </c>
      <c r="I287" s="1835"/>
      <c r="J287" s="1835"/>
      <c r="K287" s="1835"/>
      <c r="L287" s="1835"/>
      <c r="M287" s="1835"/>
      <c r="N287" s="9" t="s">
        <v>445</v>
      </c>
      <c r="O287" s="9"/>
      <c r="P287" s="1836"/>
      <c r="Q287" s="1836"/>
      <c r="R287" s="1836"/>
      <c r="S287" s="72"/>
      <c r="T287" s="72" t="s">
        <v>917</v>
      </c>
      <c r="V287" s="72"/>
      <c r="W287" s="72"/>
      <c r="X287" s="72"/>
      <c r="Y287" s="72"/>
      <c r="AA287" s="1681" t="s">
        <v>2443</v>
      </c>
      <c r="AB287" s="1835"/>
      <c r="AC287" s="1835"/>
      <c r="AD287" s="1835"/>
      <c r="AE287" s="1835"/>
      <c r="AF287" s="1835"/>
      <c r="AG287" s="9" t="s">
        <v>445</v>
      </c>
      <c r="AH287" s="9"/>
      <c r="AI287" s="1836"/>
      <c r="AJ287" s="1836"/>
      <c r="AK287" s="1836"/>
      <c r="AL287" s="148"/>
      <c r="AM287" s="143"/>
      <c r="AN287" s="143"/>
      <c r="AO287" s="65"/>
      <c r="AP287" s="65"/>
      <c r="AQ287" s="65"/>
      <c r="AR287" s="65"/>
      <c r="AS287" s="65"/>
      <c r="AT287" s="65"/>
      <c r="AU287" s="65"/>
      <c r="AV287" s="65"/>
      <c r="AW287" s="65"/>
      <c r="AX287" s="65"/>
      <c r="AY287" s="65"/>
      <c r="AZ287" s="65"/>
      <c r="BA287" s="65"/>
      <c r="BB287" s="65"/>
      <c r="BC287" s="68"/>
      <c r="BD287" s="68"/>
      <c r="BE287" s="68"/>
      <c r="BF287" s="68"/>
      <c r="BG287" s="68"/>
      <c r="BH287" s="65"/>
      <c r="BI287" s="65"/>
      <c r="BJ287" s="65"/>
      <c r="BK287" s="65"/>
      <c r="BL287" s="65"/>
      <c r="BM287" s="65"/>
      <c r="BN287" s="65"/>
      <c r="BO287" s="65"/>
      <c r="BP287" s="65"/>
      <c r="BQ287" s="65"/>
      <c r="BR287" s="65"/>
      <c r="BS287" s="65"/>
      <c r="BT287" s="65"/>
      <c r="BU287" s="65"/>
    </row>
    <row r="288" spans="1:73" s="17" customFormat="1" ht="14.1" customHeight="1">
      <c r="A288" s="166"/>
      <c r="B288" s="72" t="s">
        <v>1080</v>
      </c>
      <c r="C288" s="72"/>
      <c r="D288" s="72"/>
      <c r="E288" s="72"/>
      <c r="F288" s="72"/>
      <c r="G288" s="72"/>
      <c r="H288" s="1678" t="s">
        <v>1084</v>
      </c>
      <c r="I288" s="1678"/>
      <c r="J288" s="1678"/>
      <c r="K288" s="1678"/>
      <c r="L288" s="1678"/>
      <c r="M288" s="1678"/>
      <c r="N288" s="1678"/>
      <c r="O288" s="1678"/>
      <c r="P288" s="1678"/>
      <c r="Q288" s="1678"/>
      <c r="R288" s="1678"/>
      <c r="S288" s="72"/>
      <c r="T288" s="72" t="s">
        <v>1080</v>
      </c>
      <c r="V288" s="72"/>
      <c r="W288" s="72"/>
      <c r="X288" s="72"/>
      <c r="Y288" s="72"/>
      <c r="AA288" s="1678" t="s">
        <v>133</v>
      </c>
      <c r="AB288" s="1678"/>
      <c r="AC288" s="1678"/>
      <c r="AD288" s="1678"/>
      <c r="AE288" s="1678"/>
      <c r="AF288" s="1678"/>
      <c r="AG288" s="1678"/>
      <c r="AH288" s="1678"/>
      <c r="AI288" s="1678"/>
      <c r="AJ288" s="1678"/>
      <c r="AK288" s="1678"/>
      <c r="AL288" s="148"/>
      <c r="AM288" s="143"/>
      <c r="AN288" s="143"/>
      <c r="AO288" s="65"/>
      <c r="AP288" s="65"/>
      <c r="AQ288" s="65"/>
      <c r="AR288" s="65"/>
      <c r="AS288" s="65"/>
      <c r="AT288" s="65"/>
      <c r="AU288" s="65"/>
      <c r="AV288" s="65"/>
      <c r="AW288" s="65"/>
      <c r="AX288" s="65"/>
      <c r="AY288" s="65"/>
      <c r="AZ288" s="65"/>
      <c r="BA288" s="65"/>
      <c r="BB288" s="65"/>
      <c r="BC288" s="68"/>
      <c r="BD288" s="68"/>
      <c r="BE288" s="68"/>
      <c r="BF288" s="68"/>
      <c r="BG288" s="68"/>
      <c r="BH288" s="65"/>
      <c r="BI288" s="65"/>
      <c r="BJ288" s="65"/>
      <c r="BK288" s="65"/>
      <c r="BL288" s="65"/>
      <c r="BM288" s="65"/>
      <c r="BN288" s="65"/>
      <c r="BO288" s="65"/>
      <c r="BP288" s="65"/>
      <c r="BQ288" s="65"/>
      <c r="BR288" s="65"/>
      <c r="BS288" s="65"/>
      <c r="BT288" s="65"/>
      <c r="BU288" s="65"/>
    </row>
    <row r="289" spans="1:73" s="17" customFormat="1" ht="14.1" customHeight="1">
      <c r="A289" s="166"/>
      <c r="B289" s="72" t="s">
        <v>1081</v>
      </c>
      <c r="C289" s="72"/>
      <c r="D289" s="72"/>
      <c r="E289" s="72"/>
      <c r="F289" s="72"/>
      <c r="G289" s="72"/>
      <c r="H289" s="1679" t="s">
        <v>2438</v>
      </c>
      <c r="I289" s="1678"/>
      <c r="J289" s="1678"/>
      <c r="K289" s="1678"/>
      <c r="L289" s="1678"/>
      <c r="M289" s="1678"/>
      <c r="N289" s="1678"/>
      <c r="O289" s="1678"/>
      <c r="P289" s="1678"/>
      <c r="Q289" s="1678"/>
      <c r="R289" s="1678"/>
      <c r="S289" s="72"/>
      <c r="T289" s="72" t="s">
        <v>1081</v>
      </c>
      <c r="V289" s="72"/>
      <c r="W289" s="72"/>
      <c r="X289" s="72"/>
      <c r="Y289" s="72"/>
      <c r="AA289" s="1679" t="s">
        <v>2444</v>
      </c>
      <c r="AB289" s="1678"/>
      <c r="AC289" s="1678"/>
      <c r="AD289" s="1678"/>
      <c r="AE289" s="1678"/>
      <c r="AF289" s="1678"/>
      <c r="AG289" s="1678"/>
      <c r="AH289" s="1678"/>
      <c r="AI289" s="1678"/>
      <c r="AJ289" s="1678"/>
      <c r="AK289" s="1678"/>
      <c r="AL289" s="148"/>
      <c r="AM289" s="143"/>
      <c r="AN289" s="143"/>
      <c r="AO289" s="65"/>
      <c r="AP289" s="65"/>
      <c r="AQ289" s="65"/>
      <c r="AR289" s="65"/>
      <c r="AS289" s="65"/>
      <c r="AT289" s="65"/>
      <c r="AU289" s="65"/>
      <c r="AV289" s="65"/>
      <c r="AW289" s="65"/>
      <c r="AX289" s="65"/>
      <c r="AY289" s="65"/>
      <c r="AZ289" s="65"/>
      <c r="BA289" s="65"/>
      <c r="BB289" s="65"/>
      <c r="BC289" s="68"/>
      <c r="BD289" s="68"/>
      <c r="BE289" s="68"/>
      <c r="BF289" s="68"/>
      <c r="BG289" s="68"/>
      <c r="BH289" s="65"/>
      <c r="BI289" s="65"/>
      <c r="BJ289" s="65"/>
      <c r="BK289" s="65"/>
      <c r="BL289" s="65"/>
      <c r="BM289" s="65"/>
      <c r="BN289" s="65"/>
      <c r="BO289" s="65"/>
      <c r="BP289" s="65"/>
      <c r="BQ289" s="65"/>
      <c r="BR289" s="65"/>
      <c r="BS289" s="65"/>
      <c r="BT289" s="65"/>
      <c r="BU289" s="65"/>
    </row>
    <row r="290" spans="1:73" s="17" customFormat="1" ht="14.1" customHeight="1">
      <c r="A290" s="166"/>
      <c r="B290" s="72" t="s">
        <v>932</v>
      </c>
      <c r="C290" s="72"/>
      <c r="D290" s="72"/>
      <c r="E290" s="72"/>
      <c r="F290" s="72"/>
      <c r="G290" s="72"/>
      <c r="H290" s="2254">
        <v>0.54900000000000004</v>
      </c>
      <c r="I290" s="2254"/>
      <c r="J290" s="2254"/>
      <c r="K290" s="2254"/>
      <c r="L290" s="2254"/>
      <c r="M290" s="2254"/>
      <c r="N290" s="2254"/>
      <c r="O290" s="2254"/>
      <c r="P290" s="2254"/>
      <c r="Q290" s="2254"/>
      <c r="R290" s="2254"/>
      <c r="S290" s="72"/>
      <c r="T290" s="72" t="s">
        <v>932</v>
      </c>
      <c r="U290" s="72"/>
      <c r="V290" s="72"/>
      <c r="W290" s="72"/>
      <c r="X290" s="72"/>
      <c r="Y290" s="72"/>
      <c r="Z290" s="19"/>
      <c r="AA290" s="2254">
        <v>0.84599999999999997</v>
      </c>
      <c r="AB290" s="2254"/>
      <c r="AC290" s="2254"/>
      <c r="AD290" s="2254"/>
      <c r="AE290" s="2254"/>
      <c r="AF290" s="2254"/>
      <c r="AG290" s="2254"/>
      <c r="AH290" s="2254"/>
      <c r="AI290" s="2254"/>
      <c r="AJ290" s="2254"/>
      <c r="AK290" s="2254"/>
      <c r="AL290" s="450"/>
      <c r="AM290" s="143"/>
      <c r="AN290" s="143"/>
      <c r="AO290" s="65"/>
      <c r="AP290" s="65"/>
      <c r="AQ290" s="65"/>
      <c r="AR290" s="65"/>
      <c r="AS290" s="65"/>
      <c r="AT290" s="65"/>
      <c r="AU290" s="65"/>
      <c r="AV290" s="65"/>
      <c r="AW290" s="65"/>
      <c r="AX290" s="65"/>
      <c r="AY290" s="65"/>
      <c r="AZ290" s="65"/>
      <c r="BA290" s="65"/>
      <c r="BB290" s="65"/>
      <c r="BC290" s="68"/>
      <c r="BD290" s="68"/>
      <c r="BE290" s="68"/>
      <c r="BF290" s="68"/>
      <c r="BG290" s="68"/>
      <c r="BH290" s="65"/>
      <c r="BI290" s="65"/>
      <c r="BJ290" s="65"/>
      <c r="BK290" s="65"/>
      <c r="BL290" s="65"/>
      <c r="BM290" s="65"/>
      <c r="BN290" s="65"/>
      <c r="BO290" s="65"/>
      <c r="BP290" s="65"/>
      <c r="BQ290" s="65"/>
      <c r="BR290" s="65"/>
      <c r="BS290" s="65"/>
      <c r="BT290" s="65"/>
      <c r="BU290" s="65"/>
    </row>
    <row r="291" spans="1:73" s="17" customFormat="1" ht="14.1" customHeight="1">
      <c r="A291" s="29"/>
      <c r="B291" s="383"/>
      <c r="C291" s="383"/>
      <c r="D291" s="383"/>
      <c r="E291" s="383"/>
      <c r="F291" s="383"/>
      <c r="G291" s="383"/>
      <c r="H291" s="451"/>
      <c r="I291" s="451"/>
      <c r="J291" s="451"/>
      <c r="K291" s="451"/>
      <c r="L291" s="451"/>
      <c r="M291" s="451"/>
      <c r="N291" s="451"/>
      <c r="O291" s="451"/>
      <c r="P291" s="452"/>
      <c r="Q291" s="452"/>
      <c r="R291" s="452"/>
      <c r="S291" s="72"/>
      <c r="T291" s="383"/>
      <c r="U291" s="383"/>
      <c r="V291" s="383"/>
      <c r="W291" s="383"/>
      <c r="X291" s="383"/>
      <c r="Y291" s="383"/>
      <c r="Z291" s="453"/>
      <c r="AA291" s="453"/>
      <c r="AB291" s="453"/>
      <c r="AC291" s="453"/>
      <c r="AD291" s="453"/>
      <c r="AE291" s="453"/>
      <c r="AF291" s="453"/>
      <c r="AG291" s="453"/>
      <c r="AH291" s="19"/>
      <c r="AI291" s="19"/>
      <c r="AJ291" s="19"/>
      <c r="AK291" s="333"/>
      <c r="AL291" s="450"/>
      <c r="AM291" s="143"/>
      <c r="AN291" s="143"/>
      <c r="AO291" s="65"/>
      <c r="AP291" s="65"/>
      <c r="AQ291" s="65"/>
      <c r="AR291" s="65"/>
      <c r="AS291" s="65"/>
      <c r="AT291" s="65"/>
      <c r="AU291" s="65"/>
      <c r="AV291" s="65"/>
      <c r="AW291" s="65"/>
      <c r="AX291" s="65"/>
      <c r="AY291" s="65"/>
      <c r="AZ291" s="65"/>
      <c r="BA291" s="65"/>
      <c r="BB291" s="65"/>
      <c r="BC291" s="68"/>
      <c r="BD291" s="68"/>
      <c r="BE291" s="68"/>
      <c r="BF291" s="68"/>
      <c r="BG291" s="68"/>
      <c r="BH291" s="65"/>
      <c r="BI291" s="65"/>
      <c r="BJ291" s="65"/>
      <c r="BK291" s="65"/>
      <c r="BL291" s="65"/>
      <c r="BM291" s="65"/>
      <c r="BN291" s="65"/>
      <c r="BO291" s="65"/>
      <c r="BP291" s="65"/>
      <c r="BQ291" s="65"/>
      <c r="BR291" s="65"/>
      <c r="BS291" s="65"/>
      <c r="BT291" s="65"/>
      <c r="BU291" s="65"/>
    </row>
    <row r="292" spans="1:73" s="17" customFormat="1" ht="14.1" customHeight="1">
      <c r="A292" s="166"/>
      <c r="B292" s="72" t="s">
        <v>1078</v>
      </c>
      <c r="C292" s="72"/>
      <c r="D292" s="72"/>
      <c r="E292" s="72"/>
      <c r="F292" s="72"/>
      <c r="H292" s="1630" t="s">
        <v>2445</v>
      </c>
      <c r="I292" s="1615"/>
      <c r="J292" s="1615"/>
      <c r="K292" s="1615"/>
      <c r="L292" s="1615"/>
      <c r="M292" s="1615"/>
      <c r="N292" s="1615"/>
      <c r="O292" s="1615"/>
      <c r="P292" s="1615"/>
      <c r="Q292" s="1615"/>
      <c r="R292" s="1615"/>
      <c r="T292" s="72" t="s">
        <v>1078</v>
      </c>
      <c r="V292" s="72"/>
      <c r="W292" s="72"/>
      <c r="X292" s="72"/>
      <c r="Y292" s="72"/>
      <c r="AA292" s="1630" t="s">
        <v>2450</v>
      </c>
      <c r="AB292" s="1615"/>
      <c r="AC292" s="1615"/>
      <c r="AD292" s="1615"/>
      <c r="AE292" s="1615"/>
      <c r="AF292" s="1615"/>
      <c r="AG292" s="1615"/>
      <c r="AH292" s="1615"/>
      <c r="AI292" s="1615"/>
      <c r="AJ292" s="1615"/>
      <c r="AK292" s="1615"/>
      <c r="AL292" s="148"/>
      <c r="AM292" s="143"/>
      <c r="AN292" s="143"/>
      <c r="AO292" s="65"/>
      <c r="AP292" s="65"/>
      <c r="AQ292" s="65"/>
      <c r="AR292" s="65"/>
      <c r="AS292" s="65"/>
      <c r="AT292" s="65"/>
      <c r="AU292" s="65"/>
      <c r="AV292" s="65"/>
      <c r="AW292" s="65"/>
      <c r="AX292" s="65"/>
      <c r="AY292" s="65"/>
      <c r="AZ292" s="65"/>
      <c r="BA292" s="65"/>
      <c r="BB292" s="65"/>
      <c r="BC292" s="68"/>
      <c r="BD292" s="68"/>
      <c r="BE292" s="68"/>
      <c r="BF292" s="68"/>
      <c r="BG292" s="68"/>
      <c r="BH292" s="65"/>
      <c r="BI292" s="65"/>
      <c r="BJ292" s="65"/>
      <c r="BK292" s="65"/>
      <c r="BL292" s="65"/>
      <c r="BM292" s="65"/>
      <c r="BN292" s="65"/>
      <c r="BO292" s="65"/>
      <c r="BP292" s="65"/>
      <c r="BQ292" s="65"/>
      <c r="BR292" s="65"/>
      <c r="BS292" s="65"/>
      <c r="BT292" s="65"/>
      <c r="BU292" s="65"/>
    </row>
    <row r="293" spans="1:73" s="17" customFormat="1" ht="14.1" customHeight="1">
      <c r="A293" s="166"/>
      <c r="B293" s="72" t="s">
        <v>724</v>
      </c>
      <c r="C293" s="72"/>
      <c r="D293" s="72"/>
      <c r="E293" s="72"/>
      <c r="F293" s="72"/>
      <c r="H293" s="1679" t="s">
        <v>2446</v>
      </c>
      <c r="I293" s="1678"/>
      <c r="J293" s="1678"/>
      <c r="K293" s="1678"/>
      <c r="L293" s="1678"/>
      <c r="M293" s="1678"/>
      <c r="N293" s="1678"/>
      <c r="O293" s="1678"/>
      <c r="P293" s="1678"/>
      <c r="Q293" s="1678"/>
      <c r="R293" s="1678"/>
      <c r="T293" s="72" t="s">
        <v>724</v>
      </c>
      <c r="V293" s="72"/>
      <c r="W293" s="72"/>
      <c r="X293" s="72"/>
      <c r="Y293" s="72"/>
      <c r="AA293" s="1679" t="s">
        <v>2451</v>
      </c>
      <c r="AB293" s="1678"/>
      <c r="AC293" s="1678"/>
      <c r="AD293" s="1678"/>
      <c r="AE293" s="1678"/>
      <c r="AF293" s="1678"/>
      <c r="AG293" s="1678"/>
      <c r="AH293" s="1678"/>
      <c r="AI293" s="1678"/>
      <c r="AJ293" s="1678"/>
      <c r="AK293" s="1678"/>
      <c r="AL293" s="148"/>
      <c r="AM293" s="143"/>
      <c r="AN293" s="143"/>
      <c r="AO293" s="65"/>
      <c r="AP293" s="65"/>
      <c r="AQ293" s="65"/>
      <c r="AR293" s="65"/>
      <c r="AS293" s="65"/>
      <c r="AT293" s="65"/>
      <c r="AU293" s="65"/>
      <c r="AV293" s="65"/>
      <c r="AW293" s="65"/>
      <c r="AX293" s="65"/>
      <c r="AY293" s="65"/>
      <c r="AZ293" s="65"/>
      <c r="BA293" s="65"/>
      <c r="BB293" s="65"/>
      <c r="BC293" s="68"/>
      <c r="BD293" s="68"/>
      <c r="BE293" s="68"/>
      <c r="BF293" s="68"/>
      <c r="BG293" s="68"/>
      <c r="BH293" s="65"/>
      <c r="BI293" s="65"/>
      <c r="BJ293" s="65"/>
      <c r="BK293" s="65"/>
      <c r="BL293" s="65"/>
      <c r="BM293" s="65"/>
      <c r="BN293" s="65"/>
      <c r="BO293" s="65"/>
      <c r="BP293" s="65"/>
      <c r="BQ293" s="65"/>
      <c r="BR293" s="65"/>
      <c r="BS293" s="65"/>
      <c r="BT293" s="65"/>
      <c r="BU293" s="65"/>
    </row>
    <row r="294" spans="1:73" s="17" customFormat="1" ht="14.1" customHeight="1">
      <c r="A294" s="166"/>
      <c r="B294" s="72" t="s">
        <v>1079</v>
      </c>
      <c r="C294" s="72"/>
      <c r="D294" s="72"/>
      <c r="E294" s="72"/>
      <c r="F294" s="72"/>
      <c r="H294" s="1679" t="s">
        <v>2430</v>
      </c>
      <c r="I294" s="1678"/>
      <c r="J294" s="1678"/>
      <c r="K294" s="1678"/>
      <c r="L294" s="1678"/>
      <c r="M294" s="1678"/>
      <c r="N294" s="1678"/>
      <c r="O294" s="1678"/>
      <c r="P294" s="1678"/>
      <c r="Q294" s="1678"/>
      <c r="R294" s="1678"/>
      <c r="T294" s="72" t="s">
        <v>1079</v>
      </c>
      <c r="V294" s="72"/>
      <c r="W294" s="72"/>
      <c r="X294" s="72"/>
      <c r="Y294" s="72"/>
      <c r="AA294" s="1679" t="s">
        <v>2452</v>
      </c>
      <c r="AB294" s="1678"/>
      <c r="AC294" s="1678"/>
      <c r="AD294" s="1678"/>
      <c r="AE294" s="1678"/>
      <c r="AF294" s="1678"/>
      <c r="AG294" s="1678"/>
      <c r="AH294" s="1678"/>
      <c r="AI294" s="1678"/>
      <c r="AJ294" s="1678"/>
      <c r="AK294" s="1678"/>
      <c r="AL294" s="148"/>
    </row>
    <row r="295" spans="1:73" s="17" customFormat="1" ht="14.1" customHeight="1">
      <c r="A295" s="166"/>
      <c r="B295" s="72" t="s">
        <v>916</v>
      </c>
      <c r="C295" s="72"/>
      <c r="D295" s="72"/>
      <c r="E295" s="72"/>
      <c r="F295" s="72"/>
      <c r="H295" s="1679" t="s">
        <v>2447</v>
      </c>
      <c r="I295" s="1678"/>
      <c r="J295" s="1678"/>
      <c r="K295" s="1678"/>
      <c r="L295" s="1678"/>
      <c r="M295" s="1678"/>
      <c r="N295" s="1678"/>
      <c r="O295" s="1678"/>
      <c r="P295" s="1678"/>
      <c r="Q295" s="1678"/>
      <c r="R295" s="1678"/>
      <c r="T295" s="72" t="s">
        <v>916</v>
      </c>
      <c r="V295" s="72"/>
      <c r="W295" s="72"/>
      <c r="X295" s="72"/>
      <c r="Y295" s="72"/>
      <c r="AA295" s="1679" t="s">
        <v>2453</v>
      </c>
      <c r="AB295" s="1678"/>
      <c r="AC295" s="1678"/>
      <c r="AD295" s="1678"/>
      <c r="AE295" s="1678"/>
      <c r="AF295" s="1678"/>
      <c r="AG295" s="1678"/>
      <c r="AH295" s="1678"/>
      <c r="AI295" s="1678"/>
      <c r="AJ295" s="1678"/>
      <c r="AK295" s="1678"/>
      <c r="AL295" s="148"/>
    </row>
    <row r="296" spans="1:73" s="17" customFormat="1" ht="14.1" customHeight="1">
      <c r="A296" s="166"/>
      <c r="B296" s="72" t="s">
        <v>917</v>
      </c>
      <c r="C296" s="72"/>
      <c r="D296" s="72"/>
      <c r="E296" s="72"/>
      <c r="F296" s="72"/>
      <c r="G296" s="72"/>
      <c r="H296" s="1681" t="s">
        <v>2448</v>
      </c>
      <c r="I296" s="1835"/>
      <c r="J296" s="1835"/>
      <c r="K296" s="1835"/>
      <c r="L296" s="1835"/>
      <c r="M296" s="1835"/>
      <c r="N296" s="9" t="s">
        <v>445</v>
      </c>
      <c r="O296" s="9"/>
      <c r="P296" s="1836"/>
      <c r="Q296" s="1836"/>
      <c r="R296" s="1836"/>
      <c r="S296" s="72"/>
      <c r="T296" s="72" t="s">
        <v>917</v>
      </c>
      <c r="V296" s="72"/>
      <c r="W296" s="72"/>
      <c r="X296" s="72"/>
      <c r="Y296" s="72"/>
      <c r="AA296" s="1681" t="s">
        <v>2454</v>
      </c>
      <c r="AB296" s="1835"/>
      <c r="AC296" s="1835"/>
      <c r="AD296" s="1835"/>
      <c r="AE296" s="1835"/>
      <c r="AF296" s="1835"/>
      <c r="AG296" s="9" t="s">
        <v>445</v>
      </c>
      <c r="AH296" s="9"/>
      <c r="AI296" s="1836"/>
      <c r="AJ296" s="1836"/>
      <c r="AK296" s="1836"/>
      <c r="AL296" s="148"/>
      <c r="AM296" s="143"/>
      <c r="AN296" s="143"/>
      <c r="AO296" s="65"/>
      <c r="AP296" s="65"/>
      <c r="AQ296" s="65"/>
      <c r="AR296" s="65"/>
      <c r="AS296" s="65"/>
      <c r="AT296" s="65"/>
      <c r="AU296" s="65"/>
      <c r="AV296" s="65"/>
      <c r="AW296" s="65"/>
      <c r="AX296" s="65"/>
      <c r="AY296" s="65"/>
      <c r="AZ296" s="65"/>
      <c r="BA296" s="65"/>
      <c r="BB296" s="65"/>
      <c r="BC296" s="68"/>
      <c r="BD296" s="68"/>
      <c r="BE296" s="68"/>
      <c r="BF296" s="68"/>
      <c r="BG296" s="68"/>
      <c r="BH296" s="65"/>
      <c r="BI296" s="65"/>
      <c r="BJ296" s="65"/>
      <c r="BK296" s="65"/>
      <c r="BL296" s="65"/>
      <c r="BM296" s="65"/>
      <c r="BN296" s="65"/>
      <c r="BO296" s="65"/>
      <c r="BP296" s="65"/>
      <c r="BQ296" s="65"/>
      <c r="BR296" s="65"/>
      <c r="BS296" s="65"/>
      <c r="BT296" s="65"/>
    </row>
    <row r="297" spans="1:73" s="17" customFormat="1" ht="14.1" customHeight="1">
      <c r="A297" s="166"/>
      <c r="B297" s="72" t="s">
        <v>1080</v>
      </c>
      <c r="C297" s="72"/>
      <c r="D297" s="72"/>
      <c r="E297" s="72"/>
      <c r="F297" s="72"/>
      <c r="G297" s="72"/>
      <c r="H297" s="1678" t="s">
        <v>1085</v>
      </c>
      <c r="I297" s="1678"/>
      <c r="J297" s="1678"/>
      <c r="K297" s="1678"/>
      <c r="L297" s="1678"/>
      <c r="M297" s="1678"/>
      <c r="N297" s="1678"/>
      <c r="O297" s="1678"/>
      <c r="P297" s="1678"/>
      <c r="Q297" s="1678"/>
      <c r="R297" s="1678"/>
      <c r="S297" s="72"/>
      <c r="T297" s="72" t="s">
        <v>1080</v>
      </c>
      <c r="V297" s="72"/>
      <c r="W297" s="72"/>
      <c r="X297" s="72"/>
      <c r="Y297" s="72"/>
      <c r="AA297" s="1678" t="s">
        <v>1089</v>
      </c>
      <c r="AB297" s="1678"/>
      <c r="AC297" s="1678"/>
      <c r="AD297" s="1678"/>
      <c r="AE297" s="1678"/>
      <c r="AF297" s="1678"/>
      <c r="AG297" s="1678"/>
      <c r="AH297" s="1678"/>
      <c r="AI297" s="1678"/>
      <c r="AJ297" s="1678"/>
      <c r="AK297" s="1678"/>
      <c r="AL297" s="148"/>
      <c r="AM297" s="143"/>
      <c r="AN297" s="143"/>
      <c r="AO297" s="65"/>
      <c r="AP297" s="65"/>
      <c r="AQ297" s="65"/>
      <c r="AR297" s="65"/>
      <c r="AS297" s="65"/>
      <c r="AT297" s="65"/>
      <c r="AU297" s="65"/>
      <c r="AV297" s="65"/>
      <c r="AW297" s="65"/>
      <c r="AX297" s="65"/>
      <c r="AY297" s="65"/>
      <c r="AZ297" s="65"/>
      <c r="BA297" s="65"/>
      <c r="BB297" s="65"/>
      <c r="BC297" s="68"/>
      <c r="BD297" s="68"/>
      <c r="BE297" s="68"/>
      <c r="BF297" s="68"/>
      <c r="BG297" s="68"/>
      <c r="BH297" s="65"/>
      <c r="BI297" s="65"/>
      <c r="BJ297" s="65"/>
      <c r="BK297" s="65"/>
      <c r="BL297" s="65"/>
      <c r="BM297" s="65"/>
      <c r="BN297" s="65"/>
      <c r="BO297" s="65"/>
      <c r="BP297" s="65"/>
      <c r="BQ297" s="65"/>
      <c r="BR297" s="65"/>
      <c r="BS297" s="65"/>
      <c r="BT297" s="65"/>
    </row>
    <row r="298" spans="1:73" s="47" customFormat="1" ht="14.1" customHeight="1">
      <c r="A298" s="166"/>
      <c r="B298" s="72" t="s">
        <v>1081</v>
      </c>
      <c r="C298" s="72"/>
      <c r="D298" s="72"/>
      <c r="E298" s="72"/>
      <c r="F298" s="72"/>
      <c r="G298" s="72"/>
      <c r="H298" s="1679" t="s">
        <v>2449</v>
      </c>
      <c r="I298" s="1678"/>
      <c r="J298" s="1678"/>
      <c r="K298" s="1678"/>
      <c r="L298" s="1678"/>
      <c r="M298" s="1678"/>
      <c r="N298" s="1678"/>
      <c r="O298" s="1678"/>
      <c r="P298" s="1678"/>
      <c r="Q298" s="1678"/>
      <c r="R298" s="1678"/>
      <c r="S298" s="72"/>
      <c r="T298" s="72" t="s">
        <v>1081</v>
      </c>
      <c r="U298" s="17"/>
      <c r="V298" s="72"/>
      <c r="W298" s="72"/>
      <c r="X298" s="72"/>
      <c r="Y298" s="72"/>
      <c r="Z298" s="17"/>
      <c r="AA298" s="1679" t="s">
        <v>2455</v>
      </c>
      <c r="AB298" s="1678"/>
      <c r="AC298" s="1678"/>
      <c r="AD298" s="1678"/>
      <c r="AE298" s="1678"/>
      <c r="AF298" s="1678"/>
      <c r="AG298" s="1678"/>
      <c r="AH298" s="1678"/>
      <c r="AI298" s="1678"/>
      <c r="AJ298" s="1678"/>
      <c r="AK298" s="1678"/>
      <c r="AL298" s="148"/>
    </row>
    <row r="299" spans="1:73" s="47" customFormat="1" ht="14.1" customHeight="1">
      <c r="A299" s="166"/>
      <c r="B299" s="72" t="s">
        <v>932</v>
      </c>
      <c r="C299" s="72"/>
      <c r="D299" s="72"/>
      <c r="E299" s="72"/>
      <c r="F299" s="72"/>
      <c r="G299" s="72"/>
      <c r="H299" s="2254">
        <v>0.47</v>
      </c>
      <c r="I299" s="2254"/>
      <c r="J299" s="2254"/>
      <c r="K299" s="2254"/>
      <c r="L299" s="2254"/>
      <c r="M299" s="2254"/>
      <c r="N299" s="2254"/>
      <c r="O299" s="2254"/>
      <c r="P299" s="2254"/>
      <c r="Q299" s="2254"/>
      <c r="R299" s="2254"/>
      <c r="S299" s="72"/>
      <c r="T299" s="72" t="s">
        <v>932</v>
      </c>
      <c r="U299" s="72"/>
      <c r="V299" s="72"/>
      <c r="W299" s="72"/>
      <c r="X299" s="72"/>
      <c r="Y299" s="72"/>
      <c r="Z299" s="19"/>
      <c r="AA299" s="2254">
        <v>0.56399999999999995</v>
      </c>
      <c r="AB299" s="2254"/>
      <c r="AC299" s="2254"/>
      <c r="AD299" s="2254"/>
      <c r="AE299" s="2254"/>
      <c r="AF299" s="2254"/>
      <c r="AG299" s="2254"/>
      <c r="AH299" s="2254"/>
      <c r="AI299" s="2254"/>
      <c r="AJ299" s="2254"/>
      <c r="AK299" s="2254"/>
      <c r="AL299" s="450"/>
    </row>
    <row r="300" spans="1:73" s="47" customFormat="1" ht="14.1" customHeight="1">
      <c r="A300" s="29"/>
      <c r="B300" s="383"/>
      <c r="C300" s="383"/>
      <c r="D300" s="383"/>
      <c r="E300" s="383"/>
      <c r="F300" s="383"/>
      <c r="G300" s="383"/>
      <c r="H300" s="451"/>
      <c r="I300" s="451"/>
      <c r="J300" s="451"/>
      <c r="K300" s="451"/>
      <c r="L300" s="451"/>
      <c r="M300" s="451"/>
      <c r="N300" s="451"/>
      <c r="O300" s="451"/>
      <c r="P300" s="452"/>
      <c r="Q300" s="452"/>
      <c r="R300" s="452"/>
      <c r="S300" s="72"/>
      <c r="T300" s="383"/>
      <c r="U300" s="383"/>
      <c r="V300" s="383"/>
      <c r="W300" s="383"/>
      <c r="X300" s="383"/>
      <c r="Y300" s="383"/>
      <c r="Z300" s="453"/>
      <c r="AA300" s="453"/>
      <c r="AB300" s="453"/>
      <c r="AC300" s="453"/>
      <c r="AD300" s="453"/>
      <c r="AE300" s="453"/>
      <c r="AF300" s="453"/>
      <c r="AG300" s="453"/>
      <c r="AH300" s="19"/>
      <c r="AI300" s="19"/>
      <c r="AJ300" s="19"/>
      <c r="AK300" s="333"/>
      <c r="AL300" s="450"/>
    </row>
    <row r="301" spans="1:73" s="47" customFormat="1" ht="14.1" customHeight="1">
      <c r="A301" s="166"/>
      <c r="B301" s="72" t="s">
        <v>1078</v>
      </c>
      <c r="C301" s="72"/>
      <c r="D301" s="72"/>
      <c r="E301" s="72"/>
      <c r="F301" s="72"/>
      <c r="G301" s="17"/>
      <c r="H301" s="1630" t="s">
        <v>2456</v>
      </c>
      <c r="I301" s="1615"/>
      <c r="J301" s="1615"/>
      <c r="K301" s="1615"/>
      <c r="L301" s="1615"/>
      <c r="M301" s="1615"/>
      <c r="N301" s="1615"/>
      <c r="O301" s="1615"/>
      <c r="P301" s="1615"/>
      <c r="Q301" s="1615"/>
      <c r="R301" s="1615"/>
      <c r="S301" s="17"/>
      <c r="T301" s="72" t="s">
        <v>1078</v>
      </c>
      <c r="U301" s="17"/>
      <c r="V301" s="72"/>
      <c r="W301" s="72"/>
      <c r="X301" s="72"/>
      <c r="Y301" s="72"/>
      <c r="Z301" s="17"/>
      <c r="AA301" s="1615"/>
      <c r="AB301" s="1615"/>
      <c r="AC301" s="1615"/>
      <c r="AD301" s="1615"/>
      <c r="AE301" s="1615"/>
      <c r="AF301" s="1615"/>
      <c r="AG301" s="1615"/>
      <c r="AH301" s="1615"/>
      <c r="AI301" s="1615"/>
      <c r="AJ301" s="1615"/>
      <c r="AK301" s="1615"/>
      <c r="AL301" s="148"/>
    </row>
    <row r="302" spans="1:73" s="47" customFormat="1" ht="14.1" customHeight="1">
      <c r="A302" s="166"/>
      <c r="B302" s="72" t="s">
        <v>724</v>
      </c>
      <c r="C302" s="72"/>
      <c r="D302" s="72"/>
      <c r="E302" s="72"/>
      <c r="F302" s="72"/>
      <c r="G302" s="17"/>
      <c r="H302" s="1679" t="s">
        <v>2457</v>
      </c>
      <c r="I302" s="1678"/>
      <c r="J302" s="1678"/>
      <c r="K302" s="1678"/>
      <c r="L302" s="1678"/>
      <c r="M302" s="1678"/>
      <c r="N302" s="1678"/>
      <c r="O302" s="1678"/>
      <c r="P302" s="1678"/>
      <c r="Q302" s="1678"/>
      <c r="R302" s="1678"/>
      <c r="S302" s="17"/>
      <c r="T302" s="72" t="s">
        <v>724</v>
      </c>
      <c r="U302" s="17"/>
      <c r="V302" s="72"/>
      <c r="W302" s="72"/>
      <c r="X302" s="72"/>
      <c r="Y302" s="72"/>
      <c r="Z302" s="17"/>
      <c r="AA302" s="1678"/>
      <c r="AB302" s="1678"/>
      <c r="AC302" s="1678"/>
      <c r="AD302" s="1678"/>
      <c r="AE302" s="1678"/>
      <c r="AF302" s="1678"/>
      <c r="AG302" s="1678"/>
      <c r="AH302" s="1678"/>
      <c r="AI302" s="1678"/>
      <c r="AJ302" s="1678"/>
      <c r="AK302" s="1678"/>
      <c r="AL302" s="148"/>
    </row>
    <row r="303" spans="1:73" s="47" customFormat="1" ht="14.1" customHeight="1">
      <c r="A303" s="166"/>
      <c r="B303" s="72" t="s">
        <v>1079</v>
      </c>
      <c r="C303" s="72"/>
      <c r="D303" s="72"/>
      <c r="E303" s="72"/>
      <c r="F303" s="72"/>
      <c r="G303" s="17"/>
      <c r="H303" s="1679" t="s">
        <v>2312</v>
      </c>
      <c r="I303" s="1678"/>
      <c r="J303" s="1678"/>
      <c r="K303" s="1678"/>
      <c r="L303" s="1678"/>
      <c r="M303" s="1678"/>
      <c r="N303" s="1678"/>
      <c r="O303" s="1678"/>
      <c r="P303" s="1678"/>
      <c r="Q303" s="1678"/>
      <c r="R303" s="1678"/>
      <c r="S303" s="17"/>
      <c r="T303" s="72" t="s">
        <v>1079</v>
      </c>
      <c r="U303" s="17"/>
      <c r="V303" s="72"/>
      <c r="W303" s="72"/>
      <c r="X303" s="72"/>
      <c r="Y303" s="72"/>
      <c r="Z303" s="17"/>
      <c r="AA303" s="1678"/>
      <c r="AB303" s="1678"/>
      <c r="AC303" s="1678"/>
      <c r="AD303" s="1678"/>
      <c r="AE303" s="1678"/>
      <c r="AF303" s="1678"/>
      <c r="AG303" s="1678"/>
      <c r="AH303" s="1678"/>
      <c r="AI303" s="1678"/>
      <c r="AJ303" s="1678"/>
      <c r="AK303" s="1678"/>
      <c r="AL303" s="148"/>
    </row>
    <row r="304" spans="1:73" s="47" customFormat="1" ht="14.1" customHeight="1">
      <c r="A304" s="166"/>
      <c r="B304" s="72" t="s">
        <v>916</v>
      </c>
      <c r="C304" s="72"/>
      <c r="D304" s="72"/>
      <c r="E304" s="72"/>
      <c r="F304" s="72"/>
      <c r="G304" s="17"/>
      <c r="H304" s="1679" t="s">
        <v>2458</v>
      </c>
      <c r="I304" s="1678"/>
      <c r="J304" s="1678"/>
      <c r="K304" s="1678"/>
      <c r="L304" s="1678"/>
      <c r="M304" s="1678"/>
      <c r="N304" s="1678"/>
      <c r="O304" s="1678"/>
      <c r="P304" s="1678"/>
      <c r="Q304" s="1678"/>
      <c r="R304" s="1678"/>
      <c r="S304" s="17"/>
      <c r="T304" s="72" t="s">
        <v>916</v>
      </c>
      <c r="U304" s="17"/>
      <c r="V304" s="72"/>
      <c r="W304" s="72"/>
      <c r="X304" s="72"/>
      <c r="Y304" s="72"/>
      <c r="Z304" s="17"/>
      <c r="AA304" s="1678"/>
      <c r="AB304" s="1678"/>
      <c r="AC304" s="1678"/>
      <c r="AD304" s="1678"/>
      <c r="AE304" s="1678"/>
      <c r="AF304" s="1678"/>
      <c r="AG304" s="1678"/>
      <c r="AH304" s="1678"/>
      <c r="AI304" s="1678"/>
      <c r="AJ304" s="1678"/>
      <c r="AK304" s="1678"/>
      <c r="AL304" s="148"/>
    </row>
    <row r="305" spans="1:40" s="47" customFormat="1" ht="14.1" customHeight="1">
      <c r="A305" s="166"/>
      <c r="B305" s="72" t="s">
        <v>917</v>
      </c>
      <c r="C305" s="72"/>
      <c r="D305" s="72"/>
      <c r="E305" s="72"/>
      <c r="F305" s="72"/>
      <c r="G305" s="72"/>
      <c r="H305" s="1681" t="s">
        <v>2459</v>
      </c>
      <c r="I305" s="1835"/>
      <c r="J305" s="1835"/>
      <c r="K305" s="1835"/>
      <c r="L305" s="1835"/>
      <c r="M305" s="1835"/>
      <c r="N305" s="9" t="s">
        <v>445</v>
      </c>
      <c r="O305" s="9"/>
      <c r="P305" s="1836"/>
      <c r="Q305" s="1836"/>
      <c r="R305" s="1836"/>
      <c r="S305" s="72"/>
      <c r="T305" s="72" t="s">
        <v>917</v>
      </c>
      <c r="U305" s="17"/>
      <c r="V305" s="72"/>
      <c r="W305" s="72"/>
      <c r="X305" s="72"/>
      <c r="Y305" s="72"/>
      <c r="Z305" s="17"/>
      <c r="AA305" s="1835"/>
      <c r="AB305" s="1835"/>
      <c r="AC305" s="1835"/>
      <c r="AD305" s="1835"/>
      <c r="AE305" s="1835"/>
      <c r="AF305" s="1835"/>
      <c r="AG305" s="9" t="s">
        <v>445</v>
      </c>
      <c r="AH305" s="9"/>
      <c r="AI305" s="1836"/>
      <c r="AJ305" s="1836"/>
      <c r="AK305" s="1836"/>
      <c r="AL305" s="148"/>
    </row>
    <row r="306" spans="1:40" s="47" customFormat="1" ht="14.1" customHeight="1">
      <c r="A306" s="166"/>
      <c r="B306" s="72" t="s">
        <v>1080</v>
      </c>
      <c r="C306" s="72"/>
      <c r="D306" s="72"/>
      <c r="E306" s="72"/>
      <c r="F306" s="72"/>
      <c r="G306" s="72"/>
      <c r="H306" s="1678" t="s">
        <v>1087</v>
      </c>
      <c r="I306" s="1678"/>
      <c r="J306" s="1678"/>
      <c r="K306" s="1678"/>
      <c r="L306" s="1678"/>
      <c r="M306" s="1678"/>
      <c r="N306" s="1678"/>
      <c r="O306" s="1678"/>
      <c r="P306" s="1678"/>
      <c r="Q306" s="1678"/>
      <c r="R306" s="1678"/>
      <c r="S306" s="72"/>
      <c r="T306" s="72" t="s">
        <v>1080</v>
      </c>
      <c r="U306" s="17"/>
      <c r="V306" s="72"/>
      <c r="W306" s="72"/>
      <c r="X306" s="72"/>
      <c r="Y306" s="72"/>
      <c r="Z306" s="17"/>
      <c r="AA306" s="1678"/>
      <c r="AB306" s="1678"/>
      <c r="AC306" s="1678"/>
      <c r="AD306" s="1678"/>
      <c r="AE306" s="1678"/>
      <c r="AF306" s="1678"/>
      <c r="AG306" s="1678"/>
      <c r="AH306" s="1678"/>
      <c r="AI306" s="1678"/>
      <c r="AJ306" s="1678"/>
      <c r="AK306" s="1678"/>
      <c r="AL306" s="148"/>
    </row>
    <row r="307" spans="1:40" s="47" customFormat="1" ht="14.1" customHeight="1">
      <c r="A307" s="166"/>
      <c r="B307" s="72" t="s">
        <v>1081</v>
      </c>
      <c r="C307" s="72"/>
      <c r="D307" s="72"/>
      <c r="E307" s="72"/>
      <c r="F307" s="72"/>
      <c r="G307" s="72"/>
      <c r="H307" s="1679" t="s">
        <v>2460</v>
      </c>
      <c r="I307" s="1678"/>
      <c r="J307" s="1678"/>
      <c r="K307" s="1678"/>
      <c r="L307" s="1678"/>
      <c r="M307" s="1678"/>
      <c r="N307" s="1678"/>
      <c r="O307" s="1678"/>
      <c r="P307" s="1678"/>
      <c r="Q307" s="1678"/>
      <c r="R307" s="1678"/>
      <c r="S307" s="72"/>
      <c r="T307" s="72" t="s">
        <v>1081</v>
      </c>
      <c r="U307" s="17"/>
      <c r="V307" s="72"/>
      <c r="W307" s="72"/>
      <c r="X307" s="72"/>
      <c r="Y307" s="72"/>
      <c r="Z307" s="17"/>
      <c r="AA307" s="1678"/>
      <c r="AB307" s="1678"/>
      <c r="AC307" s="1678"/>
      <c r="AD307" s="1678"/>
      <c r="AE307" s="1678"/>
      <c r="AF307" s="1678"/>
      <c r="AG307" s="1678"/>
      <c r="AH307" s="1678"/>
      <c r="AI307" s="1678"/>
      <c r="AJ307" s="1678"/>
      <c r="AK307" s="1678"/>
      <c r="AL307" s="148"/>
    </row>
    <row r="308" spans="1:40" s="47" customFormat="1" ht="14.1" customHeight="1">
      <c r="A308" s="166"/>
      <c r="B308" s="72" t="s">
        <v>932</v>
      </c>
      <c r="C308" s="72"/>
      <c r="D308" s="72"/>
      <c r="E308" s="72"/>
      <c r="F308" s="72"/>
      <c r="G308" s="72"/>
      <c r="H308" s="2254">
        <v>0.08</v>
      </c>
      <c r="I308" s="2254"/>
      <c r="J308" s="2254"/>
      <c r="K308" s="2254"/>
      <c r="L308" s="2254"/>
      <c r="M308" s="2254"/>
      <c r="N308" s="2254"/>
      <c r="O308" s="2254"/>
      <c r="P308" s="2254"/>
      <c r="Q308" s="2254"/>
      <c r="R308" s="2254"/>
      <c r="S308" s="72"/>
      <c r="T308" s="72" t="s">
        <v>932</v>
      </c>
      <c r="U308" s="72"/>
      <c r="V308" s="72"/>
      <c r="W308" s="72"/>
      <c r="X308" s="72"/>
      <c r="Y308" s="72"/>
      <c r="Z308" s="19"/>
      <c r="AA308" s="2254"/>
      <c r="AB308" s="2254"/>
      <c r="AC308" s="2254"/>
      <c r="AD308" s="2254"/>
      <c r="AE308" s="2254"/>
      <c r="AF308" s="2254"/>
      <c r="AG308" s="2254"/>
      <c r="AH308" s="2254"/>
      <c r="AI308" s="2254"/>
      <c r="AJ308" s="2254"/>
      <c r="AK308" s="2254"/>
      <c r="AL308" s="450"/>
    </row>
    <row r="309" spans="1:40" s="47" customFormat="1" ht="14.1" customHeight="1">
      <c r="A309" s="29"/>
      <c r="B309" s="383"/>
      <c r="C309" s="383"/>
      <c r="D309" s="383"/>
      <c r="E309" s="383"/>
      <c r="F309" s="383"/>
      <c r="G309" s="383"/>
      <c r="H309" s="451"/>
      <c r="I309" s="451"/>
      <c r="J309" s="451"/>
      <c r="K309" s="451"/>
      <c r="L309" s="451"/>
      <c r="M309" s="451"/>
      <c r="N309" s="451"/>
      <c r="O309" s="451"/>
      <c r="P309" s="452"/>
      <c r="Q309" s="452"/>
      <c r="R309" s="452"/>
      <c r="S309" s="72"/>
      <c r="T309" s="383"/>
      <c r="U309" s="383"/>
      <c r="V309" s="383"/>
      <c r="W309" s="383"/>
      <c r="X309" s="383"/>
      <c r="Y309" s="383"/>
      <c r="Z309" s="453"/>
      <c r="AA309" s="453"/>
      <c r="AB309" s="453"/>
      <c r="AC309" s="453"/>
      <c r="AD309" s="453"/>
      <c r="AE309" s="453"/>
      <c r="AF309" s="453"/>
      <c r="AG309" s="453"/>
      <c r="AH309" s="19"/>
      <c r="AI309" s="19"/>
      <c r="AJ309" s="19"/>
      <c r="AK309" s="333"/>
      <c r="AL309" s="450"/>
    </row>
    <row r="310" spans="1:40" s="47" customFormat="1" ht="14.1" customHeight="1">
      <c r="A310" s="166"/>
      <c r="B310" s="72" t="s">
        <v>1078</v>
      </c>
      <c r="C310" s="72"/>
      <c r="D310" s="72"/>
      <c r="E310" s="72"/>
      <c r="F310" s="72"/>
      <c r="G310" s="17"/>
      <c r="H310" s="1615"/>
      <c r="I310" s="1615"/>
      <c r="J310" s="1615"/>
      <c r="K310" s="1615"/>
      <c r="L310" s="1615"/>
      <c r="M310" s="1615"/>
      <c r="N310" s="1615"/>
      <c r="O310" s="1615"/>
      <c r="P310" s="1615"/>
      <c r="Q310" s="1615"/>
      <c r="R310" s="1615"/>
      <c r="S310" s="17"/>
      <c r="T310" s="72" t="s">
        <v>1078</v>
      </c>
      <c r="U310" s="17"/>
      <c r="V310" s="72"/>
      <c r="W310" s="72"/>
      <c r="X310" s="72"/>
      <c r="Y310" s="72"/>
      <c r="Z310" s="17"/>
      <c r="AA310" s="1615"/>
      <c r="AB310" s="1615"/>
      <c r="AC310" s="1615"/>
      <c r="AD310" s="1615"/>
      <c r="AE310" s="1615"/>
      <c r="AF310" s="1615"/>
      <c r="AG310" s="1615"/>
      <c r="AH310" s="1615"/>
      <c r="AI310" s="1615"/>
      <c r="AJ310" s="1615"/>
      <c r="AK310" s="1615"/>
      <c r="AL310" s="148"/>
    </row>
    <row r="311" spans="1:40" s="47" customFormat="1" ht="14.1" customHeight="1">
      <c r="A311" s="166"/>
      <c r="B311" s="72" t="s">
        <v>724</v>
      </c>
      <c r="C311" s="72"/>
      <c r="D311" s="72"/>
      <c r="E311" s="72"/>
      <c r="F311" s="72"/>
      <c r="G311" s="17"/>
      <c r="H311" s="1678"/>
      <c r="I311" s="1678"/>
      <c r="J311" s="1678"/>
      <c r="K311" s="1678"/>
      <c r="L311" s="1678"/>
      <c r="M311" s="1678"/>
      <c r="N311" s="1678"/>
      <c r="O311" s="1678"/>
      <c r="P311" s="1678"/>
      <c r="Q311" s="1678"/>
      <c r="R311" s="1678"/>
      <c r="S311" s="17"/>
      <c r="T311" s="72" t="s">
        <v>724</v>
      </c>
      <c r="U311" s="17"/>
      <c r="V311" s="72"/>
      <c r="W311" s="72"/>
      <c r="X311" s="72"/>
      <c r="Y311" s="72"/>
      <c r="Z311" s="17"/>
      <c r="AA311" s="1678"/>
      <c r="AB311" s="1678"/>
      <c r="AC311" s="1678"/>
      <c r="AD311" s="1678"/>
      <c r="AE311" s="1678"/>
      <c r="AF311" s="1678"/>
      <c r="AG311" s="1678"/>
      <c r="AH311" s="1678"/>
      <c r="AI311" s="1678"/>
      <c r="AJ311" s="1678"/>
      <c r="AK311" s="1678"/>
      <c r="AL311" s="148"/>
    </row>
    <row r="312" spans="1:40" s="47" customFormat="1" ht="14.1" customHeight="1">
      <c r="A312" s="166"/>
      <c r="B312" s="72" t="s">
        <v>1079</v>
      </c>
      <c r="C312" s="72"/>
      <c r="D312" s="72"/>
      <c r="E312" s="72"/>
      <c r="F312" s="72"/>
      <c r="G312" s="17"/>
      <c r="H312" s="1678"/>
      <c r="I312" s="1678"/>
      <c r="J312" s="1678"/>
      <c r="K312" s="1678"/>
      <c r="L312" s="1678"/>
      <c r="M312" s="1678"/>
      <c r="N312" s="1678"/>
      <c r="O312" s="1678"/>
      <c r="P312" s="1678"/>
      <c r="Q312" s="1678"/>
      <c r="R312" s="1678"/>
      <c r="S312" s="17"/>
      <c r="T312" s="72" t="s">
        <v>1079</v>
      </c>
      <c r="U312" s="17"/>
      <c r="V312" s="72"/>
      <c r="W312" s="72"/>
      <c r="X312" s="72"/>
      <c r="Y312" s="72"/>
      <c r="Z312" s="17"/>
      <c r="AA312" s="1678"/>
      <c r="AB312" s="1678"/>
      <c r="AC312" s="1678"/>
      <c r="AD312" s="1678"/>
      <c r="AE312" s="1678"/>
      <c r="AF312" s="1678"/>
      <c r="AG312" s="1678"/>
      <c r="AH312" s="1678"/>
      <c r="AI312" s="1678"/>
      <c r="AJ312" s="1678"/>
      <c r="AK312" s="1678"/>
      <c r="AL312" s="148"/>
    </row>
    <row r="313" spans="1:40" s="47" customFormat="1" ht="14.1" customHeight="1">
      <c r="A313" s="166"/>
      <c r="B313" s="72" t="s">
        <v>916</v>
      </c>
      <c r="C313" s="72"/>
      <c r="D313" s="72"/>
      <c r="E313" s="72"/>
      <c r="F313" s="72"/>
      <c r="G313" s="17"/>
      <c r="H313" s="1678"/>
      <c r="I313" s="1678"/>
      <c r="J313" s="1678"/>
      <c r="K313" s="1678"/>
      <c r="L313" s="1678"/>
      <c r="M313" s="1678"/>
      <c r="N313" s="1678"/>
      <c r="O313" s="1678"/>
      <c r="P313" s="1678"/>
      <c r="Q313" s="1678"/>
      <c r="R313" s="1678"/>
      <c r="S313" s="17"/>
      <c r="T313" s="72" t="s">
        <v>916</v>
      </c>
      <c r="U313" s="17"/>
      <c r="V313" s="72"/>
      <c r="W313" s="72"/>
      <c r="X313" s="72"/>
      <c r="Y313" s="72"/>
      <c r="Z313" s="17"/>
      <c r="AA313" s="1678"/>
      <c r="AB313" s="1678"/>
      <c r="AC313" s="1678"/>
      <c r="AD313" s="1678"/>
      <c r="AE313" s="1678"/>
      <c r="AF313" s="1678"/>
      <c r="AG313" s="1678"/>
      <c r="AH313" s="1678"/>
      <c r="AI313" s="1678"/>
      <c r="AJ313" s="1678"/>
      <c r="AK313" s="1678"/>
      <c r="AL313" s="148"/>
    </row>
    <row r="314" spans="1:40" s="47" customFormat="1" ht="14.1" customHeight="1">
      <c r="A314" s="166"/>
      <c r="B314" s="72" t="s">
        <v>917</v>
      </c>
      <c r="C314" s="72"/>
      <c r="D314" s="72"/>
      <c r="E314" s="72"/>
      <c r="F314" s="72"/>
      <c r="G314" s="72"/>
      <c r="H314" s="1835"/>
      <c r="I314" s="1835"/>
      <c r="J314" s="1835"/>
      <c r="K314" s="1835"/>
      <c r="L314" s="1835"/>
      <c r="M314" s="1835"/>
      <c r="N314" s="9" t="s">
        <v>445</v>
      </c>
      <c r="O314" s="9"/>
      <c r="P314" s="1836"/>
      <c r="Q314" s="1836"/>
      <c r="R314" s="1836"/>
      <c r="S314" s="72"/>
      <c r="T314" s="72" t="s">
        <v>917</v>
      </c>
      <c r="U314" s="17"/>
      <c r="V314" s="72"/>
      <c r="W314" s="72"/>
      <c r="X314" s="72"/>
      <c r="Y314" s="72"/>
      <c r="Z314" s="17"/>
      <c r="AA314" s="1835"/>
      <c r="AB314" s="1835"/>
      <c r="AC314" s="1835"/>
      <c r="AD314" s="1835"/>
      <c r="AE314" s="1835"/>
      <c r="AF314" s="1835"/>
      <c r="AG314" s="9" t="s">
        <v>445</v>
      </c>
      <c r="AH314" s="9"/>
      <c r="AI314" s="1836"/>
      <c r="AJ314" s="1836"/>
      <c r="AK314" s="1836"/>
      <c r="AL314" s="148"/>
    </row>
    <row r="315" spans="1:40" s="47" customFormat="1" ht="14.1" customHeight="1">
      <c r="A315" s="166"/>
      <c r="B315" s="72" t="s">
        <v>1080</v>
      </c>
      <c r="C315" s="72"/>
      <c r="D315" s="72"/>
      <c r="E315" s="72"/>
      <c r="F315" s="72"/>
      <c r="G315" s="72"/>
      <c r="H315" s="1678"/>
      <c r="I315" s="1678"/>
      <c r="J315" s="1678"/>
      <c r="K315" s="1678"/>
      <c r="L315" s="1678"/>
      <c r="M315" s="1678"/>
      <c r="N315" s="1678"/>
      <c r="O315" s="1678"/>
      <c r="P315" s="1678"/>
      <c r="Q315" s="1678"/>
      <c r="R315" s="1678"/>
      <c r="S315" s="72"/>
      <c r="T315" s="72" t="s">
        <v>1080</v>
      </c>
      <c r="U315" s="17"/>
      <c r="V315" s="72"/>
      <c r="W315" s="72"/>
      <c r="X315" s="72"/>
      <c r="Y315" s="72"/>
      <c r="Z315" s="17"/>
      <c r="AA315" s="1678"/>
      <c r="AB315" s="1678"/>
      <c r="AC315" s="1678"/>
      <c r="AD315" s="1678"/>
      <c r="AE315" s="1678"/>
      <c r="AF315" s="1678"/>
      <c r="AG315" s="1678"/>
      <c r="AH315" s="1678"/>
      <c r="AI315" s="1678"/>
      <c r="AJ315" s="1678"/>
      <c r="AK315" s="1678"/>
      <c r="AL315" s="148"/>
      <c r="AN315" s="337"/>
    </row>
    <row r="316" spans="1:40" s="47" customFormat="1" ht="14.1" customHeight="1">
      <c r="A316" s="166"/>
      <c r="B316" s="72" t="s">
        <v>1081</v>
      </c>
      <c r="C316" s="72"/>
      <c r="D316" s="72"/>
      <c r="E316" s="72"/>
      <c r="F316" s="72"/>
      <c r="G316" s="72"/>
      <c r="H316" s="1678"/>
      <c r="I316" s="1678"/>
      <c r="J316" s="1678"/>
      <c r="K316" s="1678"/>
      <c r="L316" s="1678"/>
      <c r="M316" s="1678"/>
      <c r="N316" s="1678"/>
      <c r="O316" s="1678"/>
      <c r="P316" s="1678"/>
      <c r="Q316" s="1678"/>
      <c r="R316" s="1678"/>
      <c r="S316" s="72"/>
      <c r="T316" s="72" t="s">
        <v>1081</v>
      </c>
      <c r="U316" s="17"/>
      <c r="V316" s="72"/>
      <c r="W316" s="72"/>
      <c r="X316" s="72"/>
      <c r="Y316" s="72"/>
      <c r="Z316" s="17"/>
      <c r="AA316" s="1678"/>
      <c r="AB316" s="1678"/>
      <c r="AC316" s="1678"/>
      <c r="AD316" s="1678"/>
      <c r="AE316" s="1678"/>
      <c r="AF316" s="1678"/>
      <c r="AG316" s="1678"/>
      <c r="AH316" s="1678"/>
      <c r="AI316" s="1678"/>
      <c r="AJ316" s="1678"/>
      <c r="AK316" s="1678"/>
      <c r="AL316" s="148"/>
      <c r="AN316" s="337"/>
    </row>
    <row r="317" spans="1:40" s="47" customFormat="1" ht="14.1" customHeight="1">
      <c r="A317" s="166"/>
      <c r="B317" s="72" t="s">
        <v>932</v>
      </c>
      <c r="C317" s="72"/>
      <c r="D317" s="72"/>
      <c r="E317" s="72"/>
      <c r="F317" s="72"/>
      <c r="G317" s="72"/>
      <c r="H317" s="2254"/>
      <c r="I317" s="2254"/>
      <c r="J317" s="2254"/>
      <c r="K317" s="2254"/>
      <c r="L317" s="2254"/>
      <c r="M317" s="2254"/>
      <c r="N317" s="2254"/>
      <c r="O317" s="2254"/>
      <c r="P317" s="2254"/>
      <c r="Q317" s="2254"/>
      <c r="R317" s="2254"/>
      <c r="S317" s="72"/>
      <c r="T317" s="72" t="s">
        <v>932</v>
      </c>
      <c r="U317" s="72"/>
      <c r="V317" s="72"/>
      <c r="W317" s="72"/>
      <c r="X317" s="72"/>
      <c r="Y317" s="72"/>
      <c r="Z317" s="19"/>
      <c r="AA317" s="2254"/>
      <c r="AB317" s="2254"/>
      <c r="AC317" s="2254"/>
      <c r="AD317" s="2254"/>
      <c r="AE317" s="2254"/>
      <c r="AF317" s="2254"/>
      <c r="AG317" s="2254"/>
      <c r="AH317" s="2254"/>
      <c r="AI317" s="2254"/>
      <c r="AJ317" s="2254"/>
      <c r="AK317" s="2254"/>
      <c r="AL317" s="450"/>
      <c r="AN317" s="337"/>
    </row>
    <row r="318" spans="1:40" s="47" customFormat="1" ht="14.1" customHeight="1" thickBot="1">
      <c r="A318" s="25"/>
      <c r="B318" s="25"/>
      <c r="C318" s="185"/>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c r="AB318" s="232"/>
      <c r="AC318" s="232"/>
      <c r="AD318" s="183"/>
      <c r="AE318" s="232"/>
      <c r="AF318" s="232"/>
      <c r="AG318" s="232"/>
      <c r="AH318" s="232"/>
      <c r="AI318" s="186"/>
      <c r="AJ318" s="185"/>
      <c r="AK318" s="186"/>
      <c r="AL318" s="186"/>
      <c r="AN318" s="337"/>
    </row>
    <row r="319" spans="1:40" s="47" customFormat="1" ht="14.1" customHeight="1" thickTop="1">
      <c r="A319" s="37"/>
      <c r="B319" s="309"/>
      <c r="C319" s="310"/>
      <c r="D319" s="310"/>
      <c r="E319" s="310"/>
      <c r="F319" s="310"/>
      <c r="G319" s="310"/>
      <c r="H319" s="310"/>
      <c r="I319" s="188"/>
      <c r="J319" s="188"/>
      <c r="K319" s="188"/>
      <c r="L319" s="188"/>
      <c r="M319" s="188"/>
      <c r="N319" s="188"/>
      <c r="O319" s="188"/>
      <c r="P319" s="188"/>
      <c r="Q319" s="188"/>
      <c r="R319" s="37"/>
      <c r="S319" s="37"/>
      <c r="T319" s="63"/>
      <c r="U319" s="63"/>
      <c r="V319" s="63"/>
      <c r="W319" s="63"/>
      <c r="X319" s="63"/>
      <c r="Y319" s="63"/>
      <c r="Z319" s="63"/>
      <c r="AA319" s="63"/>
      <c r="AB319" s="63"/>
      <c r="AC319" s="63"/>
      <c r="AD319" s="63"/>
      <c r="AE319" s="63"/>
      <c r="AF319" s="37"/>
      <c r="AG319" s="63"/>
      <c r="AH319" s="63"/>
      <c r="AI319" s="63"/>
      <c r="AJ319" s="63"/>
      <c r="AL319" s="166"/>
    </row>
    <row r="320" spans="1:40" s="148" customFormat="1" ht="14.1" customHeight="1">
      <c r="A320" s="47"/>
      <c r="B320" s="165" t="s">
        <v>960</v>
      </c>
      <c r="C320" s="175"/>
      <c r="D320" s="29"/>
      <c r="E320" s="29"/>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49"/>
      <c r="AD320" s="166"/>
      <c r="AE320" s="2331" t="s">
        <v>250</v>
      </c>
      <c r="AF320" s="2331"/>
      <c r="AG320" s="2331"/>
      <c r="AH320" s="2331"/>
      <c r="AI320" s="2331"/>
      <c r="AJ320" s="2331"/>
      <c r="AK320" s="2331"/>
      <c r="AL320" s="17"/>
    </row>
    <row r="321" spans="1:40" s="47" customFormat="1" ht="14.1" customHeight="1">
      <c r="A321" s="165"/>
      <c r="B321" s="175"/>
      <c r="D321" s="1245"/>
      <c r="E321" s="1245"/>
      <c r="F321" s="1245"/>
      <c r="G321" s="1245"/>
      <c r="H321" s="1245"/>
      <c r="I321" s="1245"/>
      <c r="J321" s="1245"/>
      <c r="K321" s="1245"/>
      <c r="L321" s="1245"/>
      <c r="M321" s="1245"/>
      <c r="N321" s="1245"/>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48"/>
      <c r="AK321" s="51"/>
      <c r="AL321" s="17"/>
    </row>
    <row r="322" spans="1:40" s="47" customFormat="1" ht="14.1" customHeight="1">
      <c r="A322" s="17"/>
      <c r="C322" s="2256" t="s">
        <v>2101</v>
      </c>
      <c r="D322" s="2256"/>
      <c r="E322" s="2256"/>
      <c r="F322" s="2256"/>
      <c r="G322" s="2256"/>
      <c r="H322" s="2256"/>
      <c r="I322" s="2256"/>
      <c r="J322" s="2256"/>
      <c r="K322" s="2256"/>
      <c r="L322" s="2256"/>
      <c r="M322" s="2256"/>
      <c r="N322" s="2256"/>
      <c r="O322" s="2256"/>
      <c r="P322" s="2256"/>
      <c r="Q322" s="2256"/>
      <c r="R322" s="2256"/>
      <c r="S322" s="2256"/>
      <c r="T322" s="2256"/>
      <c r="U322" s="2256"/>
      <c r="V322" s="2256"/>
      <c r="W322" s="2256"/>
      <c r="X322" s="2256"/>
      <c r="Y322" s="2256"/>
      <c r="Z322" s="2256"/>
      <c r="AA322" s="2256"/>
      <c r="AB322" s="2256"/>
      <c r="AC322" s="2256"/>
      <c r="AD322" s="2256"/>
      <c r="AE322" s="2256"/>
      <c r="AF322" s="2256"/>
      <c r="AG322" s="2256"/>
      <c r="AH322" s="2256"/>
      <c r="AI322" s="2256"/>
      <c r="AJ322" s="177"/>
      <c r="AK322" s="177"/>
      <c r="AL322" s="177"/>
    </row>
    <row r="323" spans="1:40" s="216" customFormat="1" ht="14.1" customHeight="1">
      <c r="A323" s="177"/>
      <c r="B323" s="178"/>
      <c r="C323" s="2256"/>
      <c r="D323" s="2256"/>
      <c r="E323" s="2256"/>
      <c r="F323" s="2256"/>
      <c r="G323" s="2256"/>
      <c r="H323" s="2256"/>
      <c r="I323" s="2256"/>
      <c r="J323" s="2256"/>
      <c r="K323" s="2256"/>
      <c r="L323" s="2256"/>
      <c r="M323" s="2256"/>
      <c r="N323" s="2256"/>
      <c r="O323" s="2256"/>
      <c r="P323" s="2256"/>
      <c r="Q323" s="2256"/>
      <c r="R323" s="2256"/>
      <c r="S323" s="2256"/>
      <c r="T323" s="2256"/>
      <c r="U323" s="2256"/>
      <c r="V323" s="2256"/>
      <c r="W323" s="2256"/>
      <c r="X323" s="2256"/>
      <c r="Y323" s="2256"/>
      <c r="Z323" s="2256"/>
      <c r="AA323" s="2256"/>
      <c r="AB323" s="2256"/>
      <c r="AC323" s="2256"/>
      <c r="AD323" s="2256"/>
      <c r="AE323" s="2256"/>
      <c r="AF323" s="2256"/>
      <c r="AG323" s="2256"/>
      <c r="AH323" s="2256"/>
      <c r="AI323" s="2256"/>
      <c r="AJ323" s="177"/>
      <c r="AK323" s="177"/>
      <c r="AL323" s="177"/>
      <c r="AM323" s="47"/>
      <c r="AN323" s="47"/>
    </row>
    <row r="324" spans="1:40" s="216" customFormat="1" ht="14.1" customHeight="1">
      <c r="A324" s="177"/>
      <c r="B324" s="178"/>
      <c r="C324" s="2256"/>
      <c r="D324" s="2256"/>
      <c r="E324" s="2256"/>
      <c r="F324" s="2256"/>
      <c r="G324" s="2256"/>
      <c r="H324" s="2256"/>
      <c r="I324" s="2256"/>
      <c r="J324" s="2256"/>
      <c r="K324" s="2256"/>
      <c r="L324" s="2256"/>
      <c r="M324" s="2256"/>
      <c r="N324" s="2256"/>
      <c r="O324" s="2256"/>
      <c r="P324" s="2256"/>
      <c r="Q324" s="2256"/>
      <c r="R324" s="2256"/>
      <c r="S324" s="2256"/>
      <c r="T324" s="2256"/>
      <c r="U324" s="2256"/>
      <c r="V324" s="2256"/>
      <c r="W324" s="2256"/>
      <c r="X324" s="2256"/>
      <c r="Y324" s="2256"/>
      <c r="Z324" s="2256"/>
      <c r="AA324" s="2256"/>
      <c r="AB324" s="2256"/>
      <c r="AC324" s="2256"/>
      <c r="AD324" s="2256"/>
      <c r="AE324" s="2256"/>
      <c r="AF324" s="2256"/>
      <c r="AG324" s="2256"/>
      <c r="AH324" s="2256"/>
      <c r="AI324" s="2256"/>
      <c r="AJ324" s="177"/>
      <c r="AK324" s="177"/>
      <c r="AL324" s="177"/>
      <c r="AM324" s="47"/>
      <c r="AN324" s="47"/>
    </row>
    <row r="325" spans="1:40" s="216" customFormat="1" ht="14.1" customHeight="1">
      <c r="A325" s="177"/>
      <c r="B325" s="178"/>
      <c r="C325" s="2256"/>
      <c r="D325" s="2256"/>
      <c r="E325" s="2256"/>
      <c r="F325" s="2256"/>
      <c r="G325" s="2256"/>
      <c r="H325" s="2256"/>
      <c r="I325" s="2256"/>
      <c r="J325" s="2256"/>
      <c r="K325" s="2256"/>
      <c r="L325" s="2256"/>
      <c r="M325" s="2256"/>
      <c r="N325" s="2256"/>
      <c r="O325" s="2256"/>
      <c r="P325" s="2256"/>
      <c r="Q325" s="2256"/>
      <c r="R325" s="2256"/>
      <c r="S325" s="2256"/>
      <c r="T325" s="2256"/>
      <c r="U325" s="2256"/>
      <c r="V325" s="2256"/>
      <c r="W325" s="2256"/>
      <c r="X325" s="2256"/>
      <c r="Y325" s="2256"/>
      <c r="Z325" s="2256"/>
      <c r="AA325" s="2256"/>
      <c r="AB325" s="2256"/>
      <c r="AC325" s="2256"/>
      <c r="AD325" s="2256"/>
      <c r="AE325" s="2256"/>
      <c r="AF325" s="2256"/>
      <c r="AG325" s="2256"/>
      <c r="AH325" s="2256"/>
      <c r="AI325" s="2256"/>
      <c r="AJ325" s="177"/>
      <c r="AK325" s="177"/>
      <c r="AL325" s="177"/>
      <c r="AM325" s="47"/>
      <c r="AN325" s="47"/>
    </row>
    <row r="326" spans="1:40" s="216" customFormat="1" ht="14.1" customHeight="1">
      <c r="A326" s="177"/>
      <c r="B326" s="178"/>
      <c r="C326" s="2256"/>
      <c r="D326" s="2256"/>
      <c r="E326" s="2256"/>
      <c r="F326" s="2256"/>
      <c r="G326" s="2256"/>
      <c r="H326" s="2256"/>
      <c r="I326" s="2256"/>
      <c r="J326" s="2256"/>
      <c r="K326" s="2256"/>
      <c r="L326" s="2256"/>
      <c r="M326" s="2256"/>
      <c r="N326" s="2256"/>
      <c r="O326" s="2256"/>
      <c r="P326" s="2256"/>
      <c r="Q326" s="2256"/>
      <c r="R326" s="2256"/>
      <c r="S326" s="2256"/>
      <c r="T326" s="2256"/>
      <c r="U326" s="2256"/>
      <c r="V326" s="2256"/>
      <c r="W326" s="2256"/>
      <c r="X326" s="2256"/>
      <c r="Y326" s="2256"/>
      <c r="Z326" s="2256"/>
      <c r="AA326" s="2256"/>
      <c r="AB326" s="2256"/>
      <c r="AC326" s="2256"/>
      <c r="AD326" s="2256"/>
      <c r="AE326" s="2256"/>
      <c r="AF326" s="2256"/>
      <c r="AG326" s="2256"/>
      <c r="AH326" s="2256"/>
      <c r="AI326" s="2256"/>
    </row>
    <row r="327" spans="1:40" s="216" customFormat="1" ht="14.1" customHeight="1">
      <c r="A327" s="177"/>
      <c r="B327" s="178"/>
      <c r="C327" s="2256"/>
      <c r="D327" s="2256"/>
      <c r="E327" s="2256"/>
      <c r="F327" s="2256"/>
      <c r="G327" s="2256"/>
      <c r="H327" s="2256"/>
      <c r="I327" s="2256"/>
      <c r="J327" s="2256"/>
      <c r="K327" s="2256"/>
      <c r="L327" s="2256"/>
      <c r="M327" s="2256"/>
      <c r="N327" s="2256"/>
      <c r="O327" s="2256"/>
      <c r="P327" s="2256"/>
      <c r="Q327" s="2256"/>
      <c r="R327" s="2256"/>
      <c r="S327" s="2256"/>
      <c r="T327" s="2256"/>
      <c r="U327" s="2256"/>
      <c r="V327" s="2256"/>
      <c r="W327" s="2256"/>
      <c r="X327" s="2256"/>
      <c r="Y327" s="2256"/>
      <c r="Z327" s="2256"/>
      <c r="AA327" s="2256"/>
      <c r="AB327" s="2256"/>
      <c r="AC327" s="2256"/>
      <c r="AD327" s="2256"/>
      <c r="AE327" s="2256"/>
      <c r="AF327" s="2256"/>
      <c r="AG327" s="2256"/>
      <c r="AH327" s="2256"/>
      <c r="AI327" s="2256"/>
    </row>
    <row r="328" spans="1:40" s="216" customFormat="1" ht="14.1" customHeight="1">
      <c r="A328" s="177"/>
      <c r="B328" s="178"/>
      <c r="C328" s="2256"/>
      <c r="D328" s="2256"/>
      <c r="E328" s="2256"/>
      <c r="F328" s="2256"/>
      <c r="G328" s="2256"/>
      <c r="H328" s="2256"/>
      <c r="I328" s="2256"/>
      <c r="J328" s="2256"/>
      <c r="K328" s="2256"/>
      <c r="L328" s="2256"/>
      <c r="M328" s="2256"/>
      <c r="N328" s="2256"/>
      <c r="O328" s="2256"/>
      <c r="P328" s="2256"/>
      <c r="Q328" s="2256"/>
      <c r="R328" s="2256"/>
      <c r="S328" s="2256"/>
      <c r="T328" s="2256"/>
      <c r="U328" s="2256"/>
      <c r="V328" s="2256"/>
      <c r="W328" s="2256"/>
      <c r="X328" s="2256"/>
      <c r="Y328" s="2256"/>
      <c r="Z328" s="2256"/>
      <c r="AA328" s="2256"/>
      <c r="AB328" s="2256"/>
      <c r="AC328" s="2256"/>
      <c r="AD328" s="2256"/>
      <c r="AE328" s="2256"/>
      <c r="AF328" s="2256"/>
      <c r="AG328" s="2256"/>
      <c r="AH328" s="2256"/>
      <c r="AI328" s="2256"/>
    </row>
    <row r="329" spans="1:40" s="216" customFormat="1" ht="14.1" customHeight="1">
      <c r="A329" s="177"/>
      <c r="B329" s="178"/>
    </row>
    <row r="330" spans="1:40" s="216" customFormat="1" ht="14.1" customHeight="1">
      <c r="A330" s="177"/>
      <c r="B330" s="178"/>
      <c r="C330" s="2256" t="s">
        <v>2092</v>
      </c>
      <c r="D330" s="2256"/>
      <c r="E330" s="2256"/>
      <c r="F330" s="2256"/>
      <c r="G330" s="2256"/>
      <c r="H330" s="2256"/>
      <c r="I330" s="2256"/>
      <c r="J330" s="2256"/>
      <c r="K330" s="2256"/>
      <c r="L330" s="2256"/>
      <c r="M330" s="2256"/>
      <c r="N330" s="2256"/>
      <c r="O330" s="2256"/>
      <c r="P330" s="2256"/>
      <c r="Q330" s="2256"/>
      <c r="R330" s="2256"/>
      <c r="S330" s="2256"/>
      <c r="T330" s="2256"/>
      <c r="U330" s="2256"/>
      <c r="V330" s="2256"/>
      <c r="W330" s="2256"/>
      <c r="X330" s="2256"/>
      <c r="Y330" s="2256"/>
      <c r="Z330" s="2256"/>
      <c r="AA330" s="2256"/>
      <c r="AB330" s="2256"/>
      <c r="AC330" s="2256"/>
      <c r="AD330" s="2256"/>
      <c r="AE330" s="2256"/>
      <c r="AF330" s="2256"/>
      <c r="AG330" s="2256"/>
      <c r="AH330" s="2256"/>
      <c r="AI330" s="2256"/>
    </row>
    <row r="331" spans="1:40" s="216" customFormat="1" ht="14.1" customHeight="1">
      <c r="A331" s="177"/>
      <c r="B331" s="155"/>
      <c r="C331" s="2256"/>
      <c r="D331" s="2256"/>
      <c r="E331" s="2256"/>
      <c r="F331" s="2256"/>
      <c r="G331" s="2256"/>
      <c r="H331" s="2256"/>
      <c r="I331" s="2256"/>
      <c r="J331" s="2256"/>
      <c r="K331" s="2256"/>
      <c r="L331" s="2256"/>
      <c r="M331" s="2256"/>
      <c r="N331" s="2256"/>
      <c r="O331" s="2256"/>
      <c r="P331" s="2256"/>
      <c r="Q331" s="2256"/>
      <c r="R331" s="2256"/>
      <c r="S331" s="2256"/>
      <c r="T331" s="2256"/>
      <c r="U331" s="2256"/>
      <c r="V331" s="2256"/>
      <c r="W331" s="2256"/>
      <c r="X331" s="2256"/>
      <c r="Y331" s="2256"/>
      <c r="Z331" s="2256"/>
      <c r="AA331" s="2256"/>
      <c r="AB331" s="2256"/>
      <c r="AC331" s="2256"/>
      <c r="AD331" s="2256"/>
      <c r="AE331" s="2256"/>
      <c r="AF331" s="2256"/>
      <c r="AG331" s="2256"/>
      <c r="AH331" s="2256"/>
      <c r="AI331" s="2256"/>
    </row>
    <row r="332" spans="1:40" s="216" customFormat="1" ht="14.1" customHeight="1">
      <c r="A332" s="177"/>
      <c r="B332" s="155"/>
      <c r="C332" s="2256"/>
      <c r="D332" s="2256"/>
      <c r="E332" s="2256"/>
      <c r="F332" s="2256"/>
      <c r="G332" s="2256"/>
      <c r="H332" s="2256"/>
      <c r="I332" s="2256"/>
      <c r="J332" s="2256"/>
      <c r="K332" s="2256"/>
      <c r="L332" s="2256"/>
      <c r="M332" s="2256"/>
      <c r="N332" s="2256"/>
      <c r="O332" s="2256"/>
      <c r="P332" s="2256"/>
      <c r="Q332" s="2256"/>
      <c r="R332" s="2256"/>
      <c r="S332" s="2256"/>
      <c r="T332" s="2256"/>
      <c r="U332" s="2256"/>
      <c r="V332" s="2256"/>
      <c r="W332" s="2256"/>
      <c r="X332" s="2256"/>
      <c r="Y332" s="2256"/>
      <c r="Z332" s="2256"/>
      <c r="AA332" s="2256"/>
      <c r="AB332" s="2256"/>
      <c r="AC332" s="2256"/>
      <c r="AD332" s="2256"/>
      <c r="AE332" s="2256"/>
      <c r="AF332" s="2256"/>
      <c r="AG332" s="2256"/>
      <c r="AH332" s="2256"/>
      <c r="AI332" s="2256"/>
    </row>
    <row r="333" spans="1:40" s="216" customFormat="1" ht="14.1" customHeight="1">
      <c r="A333" s="177"/>
      <c r="B333" s="155"/>
      <c r="C333" s="2256"/>
      <c r="D333" s="2256"/>
      <c r="E333" s="2256"/>
      <c r="F333" s="2256"/>
      <c r="G333" s="2256"/>
      <c r="H333" s="2256"/>
      <c r="I333" s="2256"/>
      <c r="J333" s="2256"/>
      <c r="K333" s="2256"/>
      <c r="L333" s="2256"/>
      <c r="M333" s="2256"/>
      <c r="N333" s="2256"/>
      <c r="O333" s="2256"/>
      <c r="P333" s="2256"/>
      <c r="Q333" s="2256"/>
      <c r="R333" s="2256"/>
      <c r="S333" s="2256"/>
      <c r="T333" s="2256"/>
      <c r="U333" s="2256"/>
      <c r="V333" s="2256"/>
      <c r="W333" s="2256"/>
      <c r="X333" s="2256"/>
      <c r="Y333" s="2256"/>
      <c r="Z333" s="2256"/>
      <c r="AA333" s="2256"/>
      <c r="AB333" s="2256"/>
      <c r="AC333" s="2256"/>
      <c r="AD333" s="2256"/>
      <c r="AE333" s="2256"/>
      <c r="AF333" s="2256"/>
      <c r="AG333" s="2256"/>
      <c r="AH333" s="2256"/>
      <c r="AI333" s="2256"/>
    </row>
    <row r="334" spans="1:40" s="216" customFormat="1" ht="14.1" customHeight="1">
      <c r="A334" s="177"/>
      <c r="B334" s="155"/>
      <c r="C334" s="2256"/>
      <c r="D334" s="2256"/>
      <c r="E334" s="2256"/>
      <c r="F334" s="2256"/>
      <c r="G334" s="2256"/>
      <c r="H334" s="2256"/>
      <c r="I334" s="2256"/>
      <c r="J334" s="2256"/>
      <c r="K334" s="2256"/>
      <c r="L334" s="2256"/>
      <c r="M334" s="2256"/>
      <c r="N334" s="2256"/>
      <c r="O334" s="2256"/>
      <c r="P334" s="2256"/>
      <c r="Q334" s="2256"/>
      <c r="R334" s="2256"/>
      <c r="S334" s="2256"/>
      <c r="T334" s="2256"/>
      <c r="U334" s="2256"/>
      <c r="V334" s="2256"/>
      <c r="W334" s="2256"/>
      <c r="X334" s="2256"/>
      <c r="Y334" s="2256"/>
      <c r="Z334" s="2256"/>
      <c r="AA334" s="2256"/>
      <c r="AB334" s="2256"/>
      <c r="AC334" s="2256"/>
      <c r="AD334" s="2256"/>
      <c r="AE334" s="2256"/>
      <c r="AF334" s="2256"/>
      <c r="AG334" s="2256"/>
      <c r="AH334" s="2256"/>
      <c r="AI334" s="2256"/>
    </row>
    <row r="335" spans="1:40" s="216" customFormat="1" ht="14.1" customHeight="1">
      <c r="A335" s="177"/>
      <c r="B335" s="155"/>
      <c r="C335" s="2256" t="s">
        <v>2095</v>
      </c>
      <c r="D335" s="2256"/>
      <c r="E335" s="2256"/>
      <c r="F335" s="2256"/>
      <c r="G335" s="2256"/>
      <c r="H335" s="2256"/>
      <c r="I335" s="2256"/>
      <c r="J335" s="2256"/>
      <c r="K335" s="2256"/>
      <c r="L335" s="2256"/>
      <c r="M335" s="2256"/>
      <c r="N335" s="2256"/>
      <c r="O335" s="2256"/>
      <c r="P335" s="2256"/>
      <c r="Q335" s="2256"/>
      <c r="R335" s="2256"/>
      <c r="S335" s="2256"/>
      <c r="T335" s="2256"/>
      <c r="U335" s="2256"/>
      <c r="V335" s="2256"/>
      <c r="W335" s="2256"/>
      <c r="X335" s="2256"/>
      <c r="Y335" s="2256"/>
      <c r="Z335" s="2256"/>
      <c r="AA335" s="2256"/>
      <c r="AB335" s="2256"/>
      <c r="AC335" s="2256"/>
      <c r="AD335" s="2256"/>
      <c r="AE335" s="2256"/>
      <c r="AF335" s="2256"/>
      <c r="AG335" s="2256"/>
      <c r="AH335" s="2256"/>
      <c r="AI335" s="2256"/>
    </row>
    <row r="336" spans="1:40" s="216" customFormat="1" ht="14.1" customHeight="1">
      <c r="A336" s="177"/>
      <c r="B336" s="155"/>
      <c r="C336" s="2256"/>
      <c r="D336" s="2256"/>
      <c r="E336" s="2256"/>
      <c r="F336" s="2256"/>
      <c r="G336" s="2256"/>
      <c r="H336" s="2256"/>
      <c r="I336" s="2256"/>
      <c r="J336" s="2256"/>
      <c r="K336" s="2256"/>
      <c r="L336" s="2256"/>
      <c r="M336" s="2256"/>
      <c r="N336" s="2256"/>
      <c r="O336" s="2256"/>
      <c r="P336" s="2256"/>
      <c r="Q336" s="2256"/>
      <c r="R336" s="2256"/>
      <c r="S336" s="2256"/>
      <c r="T336" s="2256"/>
      <c r="U336" s="2256"/>
      <c r="V336" s="2256"/>
      <c r="W336" s="2256"/>
      <c r="X336" s="2256"/>
      <c r="Y336" s="2256"/>
      <c r="Z336" s="2256"/>
      <c r="AA336" s="2256"/>
      <c r="AB336" s="2256"/>
      <c r="AC336" s="2256"/>
      <c r="AD336" s="2256"/>
      <c r="AE336" s="2256"/>
      <c r="AF336" s="2256"/>
      <c r="AG336" s="2256"/>
      <c r="AH336" s="2256"/>
      <c r="AI336" s="2256"/>
    </row>
    <row r="337" spans="1:35" s="216" customFormat="1" ht="14.1" customHeight="1">
      <c r="A337" s="177"/>
      <c r="B337" s="155"/>
      <c r="C337" s="2256"/>
      <c r="D337" s="2256"/>
      <c r="E337" s="2256"/>
      <c r="F337" s="2256"/>
      <c r="G337" s="2256"/>
      <c r="H337" s="2256"/>
      <c r="I337" s="2256"/>
      <c r="J337" s="2256"/>
      <c r="K337" s="2256"/>
      <c r="L337" s="2256"/>
      <c r="M337" s="2256"/>
      <c r="N337" s="2256"/>
      <c r="O337" s="2256"/>
      <c r="P337" s="2256"/>
      <c r="Q337" s="2256"/>
      <c r="R337" s="2256"/>
      <c r="S337" s="2256"/>
      <c r="T337" s="2256"/>
      <c r="U337" s="2256"/>
      <c r="V337" s="2256"/>
      <c r="W337" s="2256"/>
      <c r="X337" s="2256"/>
      <c r="Y337" s="2256"/>
      <c r="Z337" s="2256"/>
      <c r="AA337" s="2256"/>
      <c r="AB337" s="2256"/>
      <c r="AC337" s="2256"/>
      <c r="AD337" s="2256"/>
      <c r="AE337" s="2256"/>
      <c r="AF337" s="2256"/>
      <c r="AG337" s="2256"/>
      <c r="AH337" s="2256"/>
      <c r="AI337" s="2256"/>
    </row>
    <row r="338" spans="1:35" s="216" customFormat="1" ht="14.1" customHeight="1">
      <c r="A338" s="177"/>
      <c r="B338" s="155"/>
      <c r="C338" s="2256" t="s">
        <v>2094</v>
      </c>
      <c r="D338" s="2256"/>
      <c r="E338" s="2256"/>
      <c r="F338" s="2256"/>
      <c r="G338" s="2256"/>
      <c r="H338" s="2256"/>
      <c r="I338" s="2256"/>
      <c r="J338" s="2256"/>
      <c r="K338" s="2256"/>
      <c r="L338" s="2256"/>
      <c r="M338" s="2256"/>
      <c r="N338" s="2256"/>
      <c r="O338" s="2256"/>
      <c r="P338" s="2256"/>
      <c r="Q338" s="2256"/>
      <c r="R338" s="2256"/>
      <c r="S338" s="2256"/>
      <c r="T338" s="2256"/>
      <c r="U338" s="2256"/>
      <c r="V338" s="2256"/>
      <c r="W338" s="2256"/>
      <c r="X338" s="2256"/>
      <c r="Y338" s="2256"/>
      <c r="Z338" s="2256"/>
      <c r="AA338" s="2256"/>
      <c r="AB338" s="2256"/>
      <c r="AC338" s="2256"/>
      <c r="AD338" s="2256"/>
      <c r="AE338" s="2256"/>
      <c r="AF338" s="2256"/>
      <c r="AG338" s="2256"/>
      <c r="AH338" s="2256"/>
      <c r="AI338" s="2256"/>
    </row>
    <row r="339" spans="1:35" s="216" customFormat="1" ht="14.1" customHeight="1">
      <c r="A339" s="177"/>
      <c r="B339" s="155"/>
      <c r="C339" s="2256"/>
      <c r="D339" s="2256"/>
      <c r="E339" s="2256"/>
      <c r="F339" s="2256"/>
      <c r="G339" s="2256"/>
      <c r="H339" s="2256"/>
      <c r="I339" s="2256"/>
      <c r="J339" s="2256"/>
      <c r="K339" s="2256"/>
      <c r="L339" s="2256"/>
      <c r="M339" s="2256"/>
      <c r="N339" s="2256"/>
      <c r="O339" s="2256"/>
      <c r="P339" s="2256"/>
      <c r="Q339" s="2256"/>
      <c r="R339" s="2256"/>
      <c r="S339" s="2256"/>
      <c r="T339" s="2256"/>
      <c r="U339" s="2256"/>
      <c r="V339" s="2256"/>
      <c r="W339" s="2256"/>
      <c r="X339" s="2256"/>
      <c r="Y339" s="2256"/>
      <c r="Z339" s="2256"/>
      <c r="AA339" s="2256"/>
      <c r="AB339" s="2256"/>
      <c r="AC339" s="2256"/>
      <c r="AD339" s="2256"/>
      <c r="AE339" s="2256"/>
      <c r="AF339" s="2256"/>
      <c r="AG339" s="2256"/>
      <c r="AH339" s="2256"/>
      <c r="AI339" s="2256"/>
    </row>
    <row r="340" spans="1:35" s="216" customFormat="1" ht="14.1" customHeight="1">
      <c r="A340" s="177"/>
      <c r="B340" s="155"/>
      <c r="C340" s="2256"/>
      <c r="D340" s="2256"/>
      <c r="E340" s="2256"/>
      <c r="F340" s="2256"/>
      <c r="G340" s="2256"/>
      <c r="H340" s="2256"/>
      <c r="I340" s="2256"/>
      <c r="J340" s="2256"/>
      <c r="K340" s="2256"/>
      <c r="L340" s="2256"/>
      <c r="M340" s="2256"/>
      <c r="N340" s="2256"/>
      <c r="O340" s="2256"/>
      <c r="P340" s="2256"/>
      <c r="Q340" s="2256"/>
      <c r="R340" s="2256"/>
      <c r="S340" s="2256"/>
      <c r="T340" s="2256"/>
      <c r="U340" s="2256"/>
      <c r="V340" s="2256"/>
      <c r="W340" s="2256"/>
      <c r="X340" s="2256"/>
      <c r="Y340" s="2256"/>
      <c r="Z340" s="2256"/>
      <c r="AA340" s="2256"/>
      <c r="AB340" s="2256"/>
      <c r="AC340" s="2256"/>
      <c r="AD340" s="2256"/>
      <c r="AE340" s="2256"/>
      <c r="AF340" s="2256"/>
      <c r="AG340" s="2256"/>
      <c r="AH340" s="2256"/>
      <c r="AI340" s="2256"/>
    </row>
    <row r="341" spans="1:35" s="216" customFormat="1" ht="14.1" customHeight="1">
      <c r="A341" s="177"/>
      <c r="B341" s="155"/>
      <c r="C341" s="2256"/>
      <c r="D341" s="2256"/>
      <c r="E341" s="2256"/>
      <c r="F341" s="2256"/>
      <c r="G341" s="2256"/>
      <c r="H341" s="2256"/>
      <c r="I341" s="2256"/>
      <c r="J341" s="2256"/>
      <c r="K341" s="2256"/>
      <c r="L341" s="2256"/>
      <c r="M341" s="2256"/>
      <c r="N341" s="2256"/>
      <c r="O341" s="2256"/>
      <c r="P341" s="2256"/>
      <c r="Q341" s="2256"/>
      <c r="R341" s="2256"/>
      <c r="S341" s="2256"/>
      <c r="T341" s="2256"/>
      <c r="U341" s="2256"/>
      <c r="V341" s="2256"/>
      <c r="W341" s="2256"/>
      <c r="X341" s="2256"/>
      <c r="Y341" s="2256"/>
      <c r="Z341" s="2256"/>
      <c r="AA341" s="2256"/>
      <c r="AB341" s="2256"/>
      <c r="AC341" s="2256"/>
      <c r="AD341" s="2256"/>
      <c r="AE341" s="2256"/>
      <c r="AF341" s="2256"/>
      <c r="AG341" s="2256"/>
      <c r="AH341" s="2256"/>
      <c r="AI341" s="2256"/>
    </row>
    <row r="342" spans="1:35" s="216" customFormat="1" ht="14.1" customHeight="1">
      <c r="A342" s="177"/>
      <c r="B342" s="155"/>
      <c r="C342" s="2256"/>
      <c r="D342" s="2256"/>
      <c r="E342" s="2256"/>
      <c r="F342" s="2256"/>
      <c r="G342" s="2256"/>
      <c r="H342" s="2256"/>
      <c r="I342" s="2256"/>
      <c r="J342" s="2256"/>
      <c r="K342" s="2256"/>
      <c r="L342" s="2256"/>
      <c r="M342" s="2256"/>
      <c r="N342" s="2256"/>
      <c r="O342" s="2256"/>
      <c r="P342" s="2256"/>
      <c r="Q342" s="2256"/>
      <c r="R342" s="2256"/>
      <c r="S342" s="2256"/>
      <c r="T342" s="2256"/>
      <c r="U342" s="2256"/>
      <c r="V342" s="2256"/>
      <c r="W342" s="2256"/>
      <c r="X342" s="2256"/>
      <c r="Y342" s="2256"/>
      <c r="Z342" s="2256"/>
      <c r="AA342" s="2256"/>
      <c r="AB342" s="2256"/>
      <c r="AC342" s="2256"/>
      <c r="AD342" s="2256"/>
      <c r="AE342" s="2256"/>
      <c r="AF342" s="2256"/>
      <c r="AG342" s="2256"/>
      <c r="AH342" s="2256"/>
      <c r="AI342" s="2256"/>
    </row>
    <row r="343" spans="1:35" s="216" customFormat="1" ht="14.1" customHeight="1">
      <c r="A343" s="177"/>
      <c r="B343" s="155"/>
      <c r="C343" s="2256"/>
      <c r="D343" s="2256"/>
      <c r="E343" s="2256"/>
      <c r="F343" s="2256"/>
      <c r="G343" s="2256"/>
      <c r="H343" s="2256"/>
      <c r="I343" s="2256"/>
      <c r="J343" s="2256"/>
      <c r="K343" s="2256"/>
      <c r="L343" s="2256"/>
      <c r="M343" s="2256"/>
      <c r="N343" s="2256"/>
      <c r="O343" s="2256"/>
      <c r="P343" s="2256"/>
      <c r="Q343" s="2256"/>
      <c r="R343" s="2256"/>
      <c r="S343" s="2256"/>
      <c r="T343" s="2256"/>
      <c r="U343" s="2256"/>
      <c r="V343" s="2256"/>
      <c r="W343" s="2256"/>
      <c r="X343" s="2256"/>
      <c r="Y343" s="2256"/>
      <c r="Z343" s="2256"/>
      <c r="AA343" s="2256"/>
      <c r="AB343" s="2256"/>
      <c r="AC343" s="2256"/>
      <c r="AD343" s="2256"/>
      <c r="AE343" s="2256"/>
      <c r="AF343" s="2256"/>
      <c r="AG343" s="2256"/>
      <c r="AH343" s="2256"/>
      <c r="AI343" s="2256"/>
    </row>
    <row r="344" spans="1:35" s="216" customFormat="1" ht="14.1" customHeight="1">
      <c r="A344" s="177"/>
      <c r="B344" s="155"/>
      <c r="C344" s="2256"/>
      <c r="D344" s="2256"/>
      <c r="E344" s="2256"/>
      <c r="F344" s="2256"/>
      <c r="G344" s="2256"/>
      <c r="H344" s="2256"/>
      <c r="I344" s="2256"/>
      <c r="J344" s="2256"/>
      <c r="K344" s="2256"/>
      <c r="L344" s="2256"/>
      <c r="M344" s="2256"/>
      <c r="N344" s="2256"/>
      <c r="O344" s="2256"/>
      <c r="P344" s="2256"/>
      <c r="Q344" s="2256"/>
      <c r="R344" s="2256"/>
      <c r="S344" s="2256"/>
      <c r="T344" s="2256"/>
      <c r="U344" s="2256"/>
      <c r="V344" s="2256"/>
      <c r="W344" s="2256"/>
      <c r="X344" s="2256"/>
      <c r="Y344" s="2256"/>
      <c r="Z344" s="2256"/>
      <c r="AA344" s="2256"/>
      <c r="AB344" s="2256"/>
      <c r="AC344" s="2256"/>
      <c r="AD344" s="2256"/>
      <c r="AE344" s="2256"/>
      <c r="AF344" s="2256"/>
      <c r="AG344" s="2256"/>
      <c r="AH344" s="2256"/>
      <c r="AI344" s="2256"/>
    </row>
    <row r="345" spans="1:35" s="216" customFormat="1" ht="14.1" customHeight="1">
      <c r="A345" s="177"/>
      <c r="B345" s="155"/>
      <c r="C345" s="2256"/>
      <c r="D345" s="2256"/>
      <c r="E345" s="2256"/>
      <c r="F345" s="2256"/>
      <c r="G345" s="2256"/>
      <c r="H345" s="2256"/>
      <c r="I345" s="2256"/>
      <c r="J345" s="2256"/>
      <c r="K345" s="2256"/>
      <c r="L345" s="2256"/>
      <c r="M345" s="2256"/>
      <c r="N345" s="2256"/>
      <c r="O345" s="2256"/>
      <c r="P345" s="2256"/>
      <c r="Q345" s="2256"/>
      <c r="R345" s="2256"/>
      <c r="S345" s="2256"/>
      <c r="T345" s="2256"/>
      <c r="U345" s="2256"/>
      <c r="V345" s="2256"/>
      <c r="W345" s="2256"/>
      <c r="X345" s="2256"/>
      <c r="Y345" s="2256"/>
      <c r="Z345" s="2256"/>
      <c r="AA345" s="2256"/>
      <c r="AB345" s="2256"/>
      <c r="AC345" s="2256"/>
      <c r="AD345" s="2256"/>
      <c r="AE345" s="2256"/>
      <c r="AF345" s="2256"/>
      <c r="AG345" s="2256"/>
      <c r="AH345" s="2256"/>
      <c r="AI345" s="2256"/>
    </row>
    <row r="346" spans="1:35" s="216" customFormat="1" ht="14.1" customHeight="1">
      <c r="A346" s="177"/>
      <c r="B346" s="155"/>
      <c r="C346" s="2256"/>
      <c r="D346" s="2256"/>
      <c r="E346" s="2256"/>
      <c r="F346" s="2256"/>
      <c r="G346" s="2256"/>
      <c r="H346" s="2256"/>
      <c r="I346" s="2256"/>
      <c r="J346" s="2256"/>
      <c r="K346" s="2256"/>
      <c r="L346" s="2256"/>
      <c r="M346" s="2256"/>
      <c r="N346" s="2256"/>
      <c r="O346" s="2256"/>
      <c r="P346" s="2256"/>
      <c r="Q346" s="2256"/>
      <c r="R346" s="2256"/>
      <c r="S346" s="2256"/>
      <c r="T346" s="2256"/>
      <c r="U346" s="2256"/>
      <c r="V346" s="2256"/>
      <c r="W346" s="2256"/>
      <c r="X346" s="2256"/>
      <c r="Y346" s="2256"/>
      <c r="Z346" s="2256"/>
      <c r="AA346" s="2256"/>
      <c r="AB346" s="2256"/>
      <c r="AC346" s="2256"/>
      <c r="AD346" s="2256"/>
      <c r="AE346" s="2256"/>
      <c r="AF346" s="2256"/>
      <c r="AG346" s="2256"/>
      <c r="AH346" s="2256"/>
      <c r="AI346" s="2256"/>
    </row>
    <row r="347" spans="1:35" s="216" customFormat="1" ht="14.1" customHeight="1">
      <c r="A347" s="177"/>
      <c r="B347" s="155"/>
      <c r="C347" s="2256" t="s">
        <v>2096</v>
      </c>
      <c r="D347" s="2256"/>
      <c r="E347" s="2256"/>
      <c r="F347" s="2256"/>
      <c r="G347" s="2256"/>
      <c r="H347" s="2256"/>
      <c r="I347" s="2256"/>
      <c r="J347" s="2256"/>
      <c r="K347" s="2256"/>
      <c r="L347" s="2256"/>
      <c r="M347" s="2256"/>
      <c r="N347" s="2256"/>
      <c r="O347" s="2256"/>
      <c r="P347" s="2256"/>
      <c r="Q347" s="2256"/>
      <c r="R347" s="2256"/>
      <c r="S347" s="2256"/>
      <c r="T347" s="2256"/>
      <c r="U347" s="2256"/>
      <c r="V347" s="2256"/>
      <c r="W347" s="2256"/>
      <c r="X347" s="2256"/>
      <c r="Y347" s="2256"/>
      <c r="Z347" s="2256"/>
      <c r="AA347" s="2256"/>
      <c r="AB347" s="2256"/>
      <c r="AC347" s="2256"/>
      <c r="AD347" s="2256"/>
      <c r="AE347" s="2256"/>
      <c r="AF347" s="2256"/>
      <c r="AG347" s="2256"/>
      <c r="AH347" s="2256"/>
      <c r="AI347" s="2256"/>
    </row>
    <row r="348" spans="1:35" s="216" customFormat="1" ht="14.1" customHeight="1">
      <c r="A348" s="177"/>
      <c r="B348" s="155"/>
      <c r="C348" s="2256"/>
      <c r="D348" s="2256"/>
      <c r="E348" s="2256"/>
      <c r="F348" s="2256"/>
      <c r="G348" s="2256"/>
      <c r="H348" s="2256"/>
      <c r="I348" s="2256"/>
      <c r="J348" s="2256"/>
      <c r="K348" s="2256"/>
      <c r="L348" s="2256"/>
      <c r="M348" s="2256"/>
      <c r="N348" s="2256"/>
      <c r="O348" s="2256"/>
      <c r="P348" s="2256"/>
      <c r="Q348" s="2256"/>
      <c r="R348" s="2256"/>
      <c r="S348" s="2256"/>
      <c r="T348" s="2256"/>
      <c r="U348" s="2256"/>
      <c r="V348" s="2256"/>
      <c r="W348" s="2256"/>
      <c r="X348" s="2256"/>
      <c r="Y348" s="2256"/>
      <c r="Z348" s="2256"/>
      <c r="AA348" s="2256"/>
      <c r="AB348" s="2256"/>
      <c r="AC348" s="2256"/>
      <c r="AD348" s="2256"/>
      <c r="AE348" s="2256"/>
      <c r="AF348" s="2256"/>
      <c r="AG348" s="2256"/>
      <c r="AH348" s="2256"/>
      <c r="AI348" s="2256"/>
    </row>
    <row r="349" spans="1:35" s="216" customFormat="1" ht="14.1" customHeight="1">
      <c r="A349" s="177"/>
      <c r="B349" s="155"/>
      <c r="C349" s="2256"/>
      <c r="D349" s="2256"/>
      <c r="E349" s="2256"/>
      <c r="F349" s="2256"/>
      <c r="G349" s="2256"/>
      <c r="H349" s="2256"/>
      <c r="I349" s="2256"/>
      <c r="J349" s="2256"/>
      <c r="K349" s="2256"/>
      <c r="L349" s="2256"/>
      <c r="M349" s="2256"/>
      <c r="N349" s="2256"/>
      <c r="O349" s="2256"/>
      <c r="P349" s="2256"/>
      <c r="Q349" s="2256"/>
      <c r="R349" s="2256"/>
      <c r="S349" s="2256"/>
      <c r="T349" s="2256"/>
      <c r="U349" s="2256"/>
      <c r="V349" s="2256"/>
      <c r="W349" s="2256"/>
      <c r="X349" s="2256"/>
      <c r="Y349" s="2256"/>
      <c r="Z349" s="2256"/>
      <c r="AA349" s="2256"/>
      <c r="AB349" s="2256"/>
      <c r="AC349" s="2256"/>
      <c r="AD349" s="2256"/>
      <c r="AE349" s="2256"/>
      <c r="AF349" s="2256"/>
      <c r="AG349" s="2256"/>
      <c r="AH349" s="2256"/>
      <c r="AI349" s="2256"/>
    </row>
    <row r="350" spans="1:35" s="216" customFormat="1" ht="14.1" customHeight="1">
      <c r="A350" s="177"/>
      <c r="B350" s="155"/>
      <c r="C350" s="2256"/>
      <c r="D350" s="2256"/>
      <c r="E350" s="2256"/>
      <c r="F350" s="2256"/>
      <c r="G350" s="2256"/>
      <c r="H350" s="2256"/>
      <c r="I350" s="2256"/>
      <c r="J350" s="2256"/>
      <c r="K350" s="2256"/>
      <c r="L350" s="2256"/>
      <c r="M350" s="2256"/>
      <c r="N350" s="2256"/>
      <c r="O350" s="2256"/>
      <c r="P350" s="2256"/>
      <c r="Q350" s="2256"/>
      <c r="R350" s="2256"/>
      <c r="S350" s="2256"/>
      <c r="T350" s="2256"/>
      <c r="U350" s="2256"/>
      <c r="V350" s="2256"/>
      <c r="W350" s="2256"/>
      <c r="X350" s="2256"/>
      <c r="Y350" s="2256"/>
      <c r="Z350" s="2256"/>
      <c r="AA350" s="2256"/>
      <c r="AB350" s="2256"/>
      <c r="AC350" s="2256"/>
      <c r="AD350" s="2256"/>
      <c r="AE350" s="2256"/>
      <c r="AF350" s="2256"/>
      <c r="AG350" s="2256"/>
      <c r="AH350" s="2256"/>
      <c r="AI350" s="2256"/>
    </row>
    <row r="351" spans="1:35" s="216" customFormat="1" ht="14.1" customHeight="1">
      <c r="A351" s="177"/>
      <c r="B351" s="155"/>
      <c r="C351" s="2256"/>
      <c r="D351" s="2256"/>
      <c r="E351" s="2256"/>
      <c r="F351" s="2256"/>
      <c r="G351" s="2256"/>
      <c r="H351" s="2256"/>
      <c r="I351" s="2256"/>
      <c r="J351" s="2256"/>
      <c r="K351" s="2256"/>
      <c r="L351" s="2256"/>
      <c r="M351" s="2256"/>
      <c r="N351" s="2256"/>
      <c r="O351" s="2256"/>
      <c r="P351" s="2256"/>
      <c r="Q351" s="2256"/>
      <c r="R351" s="2256"/>
      <c r="S351" s="2256"/>
      <c r="T351" s="2256"/>
      <c r="U351" s="2256"/>
      <c r="V351" s="2256"/>
      <c r="W351" s="2256"/>
      <c r="X351" s="2256"/>
      <c r="Y351" s="2256"/>
      <c r="Z351" s="2256"/>
      <c r="AA351" s="2256"/>
      <c r="AB351" s="2256"/>
      <c r="AC351" s="2256"/>
      <c r="AD351" s="2256"/>
      <c r="AE351" s="2256"/>
      <c r="AF351" s="2256"/>
      <c r="AG351" s="2256"/>
      <c r="AH351" s="2256"/>
      <c r="AI351" s="2256"/>
    </row>
    <row r="352" spans="1:35" s="216" customFormat="1" ht="14.1" customHeight="1">
      <c r="A352" s="177"/>
      <c r="B352" s="155"/>
      <c r="C352" s="2256"/>
      <c r="D352" s="2256"/>
      <c r="E352" s="2256"/>
      <c r="F352" s="2256"/>
      <c r="G352" s="2256"/>
      <c r="H352" s="2256"/>
      <c r="I352" s="2256"/>
      <c r="J352" s="2256"/>
      <c r="K352" s="2256"/>
      <c r="L352" s="2256"/>
      <c r="M352" s="2256"/>
      <c r="N352" s="2256"/>
      <c r="O352" s="2256"/>
      <c r="P352" s="2256"/>
      <c r="Q352" s="2256"/>
      <c r="R352" s="2256"/>
      <c r="S352" s="2256"/>
      <c r="T352" s="2256"/>
      <c r="U352" s="2256"/>
      <c r="V352" s="2256"/>
      <c r="W352" s="2256"/>
      <c r="X352" s="2256"/>
      <c r="Y352" s="2256"/>
      <c r="Z352" s="2256"/>
      <c r="AA352" s="2256"/>
      <c r="AB352" s="2256"/>
      <c r="AC352" s="2256"/>
      <c r="AD352" s="2256"/>
      <c r="AE352" s="2256"/>
      <c r="AF352" s="2256"/>
      <c r="AG352" s="2256"/>
      <c r="AH352" s="2256"/>
      <c r="AI352" s="2256"/>
    </row>
    <row r="353" spans="1:46" s="216" customFormat="1" ht="14.1" customHeight="1">
      <c r="A353" s="177"/>
      <c r="B353" s="155"/>
    </row>
    <row r="354" spans="1:46" s="216" customFormat="1" ht="14.1" customHeight="1">
      <c r="A354" s="177"/>
      <c r="B354" s="155"/>
      <c r="C354" s="2256" t="s">
        <v>2091</v>
      </c>
      <c r="D354" s="2256"/>
      <c r="E354" s="2256"/>
      <c r="F354" s="2256"/>
      <c r="G354" s="2256"/>
      <c r="H354" s="2256"/>
      <c r="I354" s="2256"/>
      <c r="J354" s="2256"/>
      <c r="K354" s="2256"/>
      <c r="L354" s="2256"/>
      <c r="M354" s="2256"/>
      <c r="N354" s="2256"/>
      <c r="O354" s="2256"/>
      <c r="P354" s="2256"/>
      <c r="Q354" s="2256"/>
      <c r="R354" s="2256"/>
      <c r="S354" s="2256"/>
      <c r="T354" s="2256"/>
      <c r="U354" s="2256"/>
      <c r="V354" s="2256"/>
      <c r="W354" s="2256"/>
      <c r="X354" s="2256"/>
      <c r="Y354" s="2256"/>
      <c r="Z354" s="2256"/>
      <c r="AA354" s="2256"/>
      <c r="AB354" s="2256"/>
      <c r="AC354" s="2256"/>
      <c r="AD354" s="2256"/>
      <c r="AE354" s="2256"/>
      <c r="AF354" s="2256"/>
      <c r="AG354" s="2256"/>
      <c r="AH354" s="2256"/>
      <c r="AI354" s="2256"/>
    </row>
    <row r="355" spans="1:46" s="216" customFormat="1" ht="14.1" customHeight="1">
      <c r="A355" s="177"/>
      <c r="B355" s="155"/>
      <c r="C355" s="2256"/>
      <c r="D355" s="2256"/>
      <c r="E355" s="2256"/>
      <c r="F355" s="2256"/>
      <c r="G355" s="2256"/>
      <c r="H355" s="2256"/>
      <c r="I355" s="2256"/>
      <c r="J355" s="2256"/>
      <c r="K355" s="2256"/>
      <c r="L355" s="2256"/>
      <c r="M355" s="2256"/>
      <c r="N355" s="2256"/>
      <c r="O355" s="2256"/>
      <c r="P355" s="2256"/>
      <c r="Q355" s="2256"/>
      <c r="R355" s="2256"/>
      <c r="S355" s="2256"/>
      <c r="T355" s="2256"/>
      <c r="U355" s="2256"/>
      <c r="V355" s="2256"/>
      <c r="W355" s="2256"/>
      <c r="X355" s="2256"/>
      <c r="Y355" s="2256"/>
      <c r="Z355" s="2256"/>
      <c r="AA355" s="2256"/>
      <c r="AB355" s="2256"/>
      <c r="AC355" s="2256"/>
      <c r="AD355" s="2256"/>
      <c r="AE355" s="2256"/>
      <c r="AF355" s="2256"/>
      <c r="AG355" s="2256"/>
      <c r="AH355" s="2256"/>
      <c r="AI355" s="2256"/>
    </row>
    <row r="356" spans="1:46" s="216" customFormat="1" ht="14.1" customHeight="1">
      <c r="A356" s="177"/>
      <c r="B356" s="155"/>
      <c r="C356" s="2256"/>
      <c r="D356" s="2256"/>
      <c r="E356" s="2256"/>
      <c r="F356" s="2256"/>
      <c r="G356" s="2256"/>
      <c r="H356" s="2256"/>
      <c r="I356" s="2256"/>
      <c r="J356" s="2256"/>
      <c r="K356" s="2256"/>
      <c r="L356" s="2256"/>
      <c r="M356" s="2256"/>
      <c r="N356" s="2256"/>
      <c r="O356" s="2256"/>
      <c r="P356" s="2256"/>
      <c r="Q356" s="2256"/>
      <c r="R356" s="2256"/>
      <c r="S356" s="2256"/>
      <c r="T356" s="2256"/>
      <c r="U356" s="2256"/>
      <c r="V356" s="2256"/>
      <c r="W356" s="2256"/>
      <c r="X356" s="2256"/>
      <c r="Y356" s="2256"/>
      <c r="Z356" s="2256"/>
      <c r="AA356" s="2256"/>
      <c r="AB356" s="2256"/>
      <c r="AC356" s="2256"/>
      <c r="AD356" s="2256"/>
      <c r="AE356" s="2256"/>
      <c r="AF356" s="2256"/>
      <c r="AG356" s="2256"/>
      <c r="AH356" s="2256"/>
      <c r="AI356" s="2256"/>
    </row>
    <row r="357" spans="1:46" s="216" customFormat="1" ht="14.1" customHeight="1">
      <c r="A357" s="177"/>
      <c r="B357" s="155"/>
      <c r="C357" s="2256"/>
      <c r="D357" s="2256"/>
      <c r="E357" s="2256"/>
      <c r="F357" s="2256"/>
      <c r="G357" s="2256"/>
      <c r="H357" s="2256"/>
      <c r="I357" s="2256"/>
      <c r="J357" s="2256"/>
      <c r="K357" s="2256"/>
      <c r="L357" s="2256"/>
      <c r="M357" s="2256"/>
      <c r="N357" s="2256"/>
      <c r="O357" s="2256"/>
      <c r="P357" s="2256"/>
      <c r="Q357" s="2256"/>
      <c r="R357" s="2256"/>
      <c r="S357" s="2256"/>
      <c r="T357" s="2256"/>
      <c r="U357" s="2256"/>
      <c r="V357" s="2256"/>
      <c r="W357" s="2256"/>
      <c r="X357" s="2256"/>
      <c r="Y357" s="2256"/>
      <c r="Z357" s="2256"/>
      <c r="AA357" s="2256"/>
      <c r="AB357" s="2256"/>
      <c r="AC357" s="2256"/>
      <c r="AD357" s="2256"/>
      <c r="AE357" s="2256"/>
      <c r="AF357" s="2256"/>
      <c r="AG357" s="2256"/>
      <c r="AH357" s="2256"/>
      <c r="AI357" s="2256"/>
    </row>
    <row r="358" spans="1:46" s="216" customFormat="1" ht="14.1" customHeight="1">
      <c r="A358" s="177"/>
      <c r="B358" s="155"/>
      <c r="C358" s="2256"/>
      <c r="D358" s="2256"/>
      <c r="E358" s="2256"/>
      <c r="F358" s="2256"/>
      <c r="G358" s="2256"/>
      <c r="H358" s="2256"/>
      <c r="I358" s="2256"/>
      <c r="J358" s="2256"/>
      <c r="K358" s="2256"/>
      <c r="L358" s="2256"/>
      <c r="M358" s="2256"/>
      <c r="N358" s="2256"/>
      <c r="O358" s="2256"/>
      <c r="P358" s="2256"/>
      <c r="Q358" s="2256"/>
      <c r="R358" s="2256"/>
      <c r="S358" s="2256"/>
      <c r="T358" s="2256"/>
      <c r="U358" s="2256"/>
      <c r="V358" s="2256"/>
      <c r="W358" s="2256"/>
      <c r="X358" s="2256"/>
      <c r="Y358" s="2256"/>
      <c r="Z358" s="2256"/>
      <c r="AA358" s="2256"/>
      <c r="AB358" s="2256"/>
      <c r="AC358" s="2256"/>
      <c r="AD358" s="2256"/>
      <c r="AE358" s="2256"/>
      <c r="AF358" s="2256"/>
      <c r="AG358" s="2256"/>
      <c r="AH358" s="2256"/>
      <c r="AI358" s="2256"/>
    </row>
    <row r="359" spans="1:46" s="216" customFormat="1" ht="14.1" customHeight="1">
      <c r="A359" s="177"/>
      <c r="B359" s="155"/>
      <c r="C359" s="2256"/>
      <c r="D359" s="2256"/>
      <c r="E359" s="2256"/>
      <c r="F359" s="2256"/>
      <c r="G359" s="2256"/>
      <c r="H359" s="2256"/>
      <c r="I359" s="2256"/>
      <c r="J359" s="2256"/>
      <c r="K359" s="2256"/>
      <c r="L359" s="2256"/>
      <c r="M359" s="2256"/>
      <c r="N359" s="2256"/>
      <c r="O359" s="2256"/>
      <c r="P359" s="2256"/>
      <c r="Q359" s="2256"/>
      <c r="R359" s="2256"/>
      <c r="S359" s="2256"/>
      <c r="T359" s="2256"/>
      <c r="U359" s="2256"/>
      <c r="V359" s="2256"/>
      <c r="W359" s="2256"/>
      <c r="X359" s="2256"/>
      <c r="Y359" s="2256"/>
      <c r="Z359" s="2256"/>
      <c r="AA359" s="2256"/>
      <c r="AB359" s="2256"/>
      <c r="AC359" s="2256"/>
      <c r="AD359" s="2256"/>
      <c r="AE359" s="2256"/>
      <c r="AF359" s="2256"/>
      <c r="AG359" s="2256"/>
      <c r="AH359" s="2256"/>
      <c r="AI359" s="2256"/>
    </row>
    <row r="360" spans="1:46" s="216" customFormat="1" ht="14.1" customHeight="1">
      <c r="A360" s="177"/>
      <c r="B360" s="155"/>
      <c r="C360" s="2256"/>
      <c r="D360" s="2256"/>
      <c r="E360" s="2256"/>
      <c r="F360" s="2256"/>
      <c r="G360" s="2256"/>
      <c r="H360" s="2256"/>
      <c r="I360" s="2256"/>
      <c r="J360" s="2256"/>
      <c r="K360" s="2256"/>
      <c r="L360" s="2256"/>
      <c r="M360" s="2256"/>
      <c r="N360" s="2256"/>
      <c r="O360" s="2256"/>
      <c r="P360" s="2256"/>
      <c r="Q360" s="2256"/>
      <c r="R360" s="2256"/>
      <c r="S360" s="2256"/>
      <c r="T360" s="2256"/>
      <c r="U360" s="2256"/>
      <c r="V360" s="2256"/>
      <c r="W360" s="2256"/>
      <c r="X360" s="2256"/>
      <c r="Y360" s="2256"/>
      <c r="Z360" s="2256"/>
      <c r="AA360" s="2256"/>
      <c r="AB360" s="2256"/>
      <c r="AC360" s="2256"/>
      <c r="AD360" s="2256"/>
      <c r="AE360" s="2256"/>
      <c r="AF360" s="2256"/>
      <c r="AG360" s="2256"/>
      <c r="AH360" s="2256"/>
      <c r="AI360" s="2256"/>
    </row>
    <row r="361" spans="1:46" s="216" customFormat="1" ht="14.1" customHeight="1">
      <c r="A361" s="177"/>
      <c r="B361" s="155"/>
      <c r="C361" s="467" t="s">
        <v>1111</v>
      </c>
      <c r="D361" s="1245"/>
      <c r="E361" s="1245"/>
      <c r="F361" s="1245"/>
      <c r="G361" s="1245"/>
      <c r="H361" s="1245"/>
      <c r="I361" s="1245"/>
      <c r="J361" s="1245"/>
      <c r="K361" s="1245"/>
      <c r="L361" s="1245"/>
      <c r="M361" s="1245"/>
      <c r="N361" s="1245"/>
      <c r="O361" s="1245"/>
      <c r="P361" s="1245"/>
      <c r="Q361" s="1245"/>
      <c r="R361" s="1245"/>
      <c r="S361" s="1245"/>
      <c r="T361" s="1245"/>
      <c r="U361" s="1245"/>
      <c r="V361" s="1245"/>
      <c r="W361" s="1245"/>
      <c r="X361" s="1245"/>
      <c r="Y361" s="1245"/>
      <c r="Z361" s="1245"/>
      <c r="AA361" s="1245"/>
      <c r="AB361" s="1245"/>
      <c r="AC361" s="1245"/>
      <c r="AD361" s="1245"/>
      <c r="AE361" s="1245"/>
      <c r="AF361" s="1245"/>
      <c r="AG361" s="177"/>
      <c r="AH361" s="177"/>
      <c r="AI361" s="177"/>
      <c r="AJ361" s="177"/>
      <c r="AK361" s="177"/>
      <c r="AL361" s="177"/>
      <c r="AM361" s="47"/>
      <c r="AN361" s="47"/>
    </row>
    <row r="362" spans="1:46" s="216" customFormat="1" ht="14.1" customHeight="1">
      <c r="A362" s="177"/>
      <c r="B362" s="155"/>
      <c r="C362" s="1246" t="s">
        <v>2234</v>
      </c>
      <c r="D362" s="1247"/>
      <c r="E362" s="1247"/>
      <c r="F362" s="1247"/>
      <c r="G362" s="1247"/>
      <c r="H362" s="1247"/>
      <c r="I362" s="1247"/>
      <c r="J362" s="1247"/>
      <c r="K362" s="1247"/>
      <c r="L362" s="1247"/>
      <c r="M362" s="350"/>
      <c r="N362" s="350"/>
      <c r="O362" s="1248"/>
      <c r="P362" s="1247"/>
      <c r="Q362" s="1247"/>
      <c r="R362" s="350"/>
      <c r="S362" s="350"/>
      <c r="T362" s="1247"/>
      <c r="U362" s="1296"/>
      <c r="V362" s="1296"/>
      <c r="W362" s="1296"/>
      <c r="X362" s="2285">
        <f>'Service Amenities Budget'!J10</f>
        <v>68</v>
      </c>
      <c r="Y362" s="2286"/>
      <c r="Z362" s="2286"/>
      <c r="AA362" s="1249"/>
      <c r="AB362" s="465"/>
      <c r="AC362" s="465"/>
      <c r="AD362" s="465"/>
      <c r="AE362" s="177"/>
      <c r="AF362" s="177"/>
      <c r="AG362" s="177"/>
      <c r="AH362" s="177"/>
      <c r="AI362" s="177"/>
      <c r="AJ362" s="177"/>
      <c r="AK362" s="177"/>
      <c r="AL362" s="177"/>
      <c r="AM362" s="47"/>
      <c r="AN362" s="47"/>
    </row>
    <row r="363" spans="1:46" s="216" customFormat="1" ht="14.1" customHeight="1">
      <c r="A363" s="177"/>
      <c r="B363" s="155"/>
      <c r="C363" s="1250" t="s">
        <v>2045</v>
      </c>
      <c r="D363" s="1251"/>
      <c r="E363" s="1251"/>
      <c r="F363" s="1251"/>
      <c r="G363" s="1251"/>
      <c r="H363" s="1251"/>
      <c r="I363" s="1251"/>
      <c r="J363" s="1251"/>
      <c r="K363" s="1251"/>
      <c r="L363" s="1251"/>
      <c r="M363" s="275"/>
      <c r="N363" s="275"/>
      <c r="O363" s="1251"/>
      <c r="P363" s="1251"/>
      <c r="Q363" s="1251"/>
      <c r="R363" s="1251"/>
      <c r="S363" s="1251"/>
      <c r="T363" s="1251"/>
      <c r="U363" s="1399"/>
      <c r="V363" s="1399"/>
      <c r="W363" s="1399"/>
      <c r="X363" s="2287" t="str">
        <f>'Service Amenities Budget'!J9</f>
        <v>34</v>
      </c>
      <c r="Y363" s="2288"/>
      <c r="Z363" s="2288"/>
      <c r="AA363" s="1252"/>
      <c r="AB363" s="1408"/>
      <c r="AC363" s="466"/>
      <c r="AD363" s="466"/>
      <c r="AE363" s="177"/>
      <c r="AF363" s="177"/>
      <c r="AG363" s="177"/>
      <c r="AH363" s="177"/>
      <c r="AI363" s="177"/>
      <c r="AJ363" s="177"/>
      <c r="AK363" s="177"/>
      <c r="AL363" s="177"/>
      <c r="AM363" s="47"/>
      <c r="AN363" s="47"/>
      <c r="AQ363" s="51"/>
    </row>
    <row r="364" spans="1:46" s="216" customFormat="1" ht="14.1" customHeight="1">
      <c r="A364" s="177"/>
      <c r="B364" s="155"/>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177"/>
      <c r="AD364" s="177"/>
      <c r="AE364" s="177"/>
      <c r="AF364" s="177"/>
      <c r="AG364" s="177"/>
      <c r="AH364" s="177"/>
      <c r="AI364" s="177"/>
      <c r="AJ364" s="177"/>
      <c r="AK364" s="177"/>
      <c r="AL364" s="177"/>
      <c r="AM364" s="47"/>
      <c r="AN364" s="47"/>
      <c r="AO364" s="1343" t="s">
        <v>281</v>
      </c>
      <c r="AP364" s="1344">
        <f>IF(C371="Yes",5,0)</f>
        <v>0</v>
      </c>
      <c r="AQ364" s="3"/>
      <c r="AR364" s="535"/>
    </row>
    <row r="365" spans="1:46" s="216" customFormat="1" ht="14.1" customHeight="1">
      <c r="A365" s="177"/>
      <c r="B365" s="155"/>
      <c r="C365" s="467" t="s">
        <v>426</v>
      </c>
      <c r="D365" s="467"/>
      <c r="E365" s="467"/>
      <c r="F365" s="467"/>
      <c r="G365" s="467"/>
      <c r="H365" s="467"/>
      <c r="I365" s="467"/>
      <c r="J365" s="467"/>
      <c r="K365" s="467"/>
      <c r="L365" s="467"/>
      <c r="M365" s="467"/>
      <c r="N365" s="467"/>
      <c r="O365" s="467"/>
      <c r="P365" s="467"/>
      <c r="Q365" s="467"/>
      <c r="R365" s="467"/>
      <c r="S365" s="467"/>
      <c r="T365" s="467"/>
      <c r="U365" s="467"/>
      <c r="V365" s="467"/>
      <c r="W365" s="467"/>
      <c r="X365" s="467"/>
      <c r="Y365" s="467"/>
      <c r="Z365" s="467"/>
      <c r="AA365" s="467"/>
      <c r="AB365" s="467"/>
      <c r="AC365" s="177"/>
      <c r="AD365" s="177"/>
      <c r="AE365" s="177"/>
      <c r="AF365" s="177"/>
      <c r="AG365" s="177"/>
      <c r="AH365" s="177"/>
      <c r="AI365" s="177"/>
      <c r="AJ365" s="177"/>
      <c r="AK365" s="177"/>
      <c r="AL365" s="177"/>
      <c r="AM365" s="47"/>
      <c r="AN365" s="47"/>
      <c r="AO365" s="1345"/>
      <c r="AP365" s="1346">
        <f>IF(C373="Yes",3,0)</f>
        <v>0</v>
      </c>
      <c r="AQ365" s="3"/>
      <c r="AR365" s="535"/>
    </row>
    <row r="366" spans="1:46" s="216" customFormat="1" ht="14.1" customHeight="1">
      <c r="A366" s="177"/>
      <c r="B366" s="65"/>
      <c r="C366" s="543" t="s">
        <v>2235</v>
      </c>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538"/>
      <c r="AG366" s="177"/>
      <c r="AH366" s="177"/>
      <c r="AI366" s="177"/>
      <c r="AJ366" s="177"/>
      <c r="AK366" s="177"/>
      <c r="AL366" s="177"/>
      <c r="AM366" s="47"/>
      <c r="AN366" s="47"/>
      <c r="AO366" s="1345" t="s">
        <v>282</v>
      </c>
      <c r="AP366" s="1346">
        <f>IF(C381="Yes",5,0)</f>
        <v>0</v>
      </c>
      <c r="AQ366" s="3"/>
      <c r="AR366" s="535"/>
      <c r="AS366" s="63" t="s">
        <v>2069</v>
      </c>
      <c r="AT366" s="47"/>
    </row>
    <row r="367" spans="1:46" s="216" customFormat="1" ht="14.1" customHeight="1">
      <c r="A367" s="9"/>
      <c r="B367" s="65"/>
      <c r="C367" s="1253"/>
      <c r="D367" s="1254"/>
      <c r="E367" s="1255" t="s">
        <v>48</v>
      </c>
      <c r="F367" s="2280" t="s">
        <v>2047</v>
      </c>
      <c r="G367" s="2280"/>
      <c r="H367" s="2280"/>
      <c r="I367" s="2280"/>
      <c r="J367" s="2280"/>
      <c r="K367" s="2280"/>
      <c r="L367" s="2280"/>
      <c r="M367" s="2280"/>
      <c r="N367" s="2280"/>
      <c r="O367" s="2280"/>
      <c r="P367" s="2280"/>
      <c r="Q367" s="2280"/>
      <c r="R367" s="2280"/>
      <c r="S367" s="2280"/>
      <c r="T367" s="2280"/>
      <c r="U367" s="2280"/>
      <c r="V367" s="2280"/>
      <c r="W367" s="2280"/>
      <c r="X367" s="2280"/>
      <c r="Y367" s="2280"/>
      <c r="Z367" s="2280"/>
      <c r="AA367" s="2280"/>
      <c r="AB367" s="2280"/>
      <c r="AC367" s="2280"/>
      <c r="AD367" s="2280"/>
      <c r="AE367" s="1254"/>
      <c r="AF367" s="1254"/>
      <c r="AG367" s="1254"/>
      <c r="AH367" s="1254"/>
      <c r="AI367" s="1254"/>
      <c r="AJ367" s="1254"/>
      <c r="AK367" s="1254"/>
      <c r="AL367" s="1400"/>
      <c r="AM367" s="47"/>
      <c r="AN367" s="47"/>
      <c r="AO367" s="1345"/>
      <c r="AP367" s="1346">
        <f>IF(C383="Yes",3,0)</f>
        <v>0</v>
      </c>
      <c r="AQ367" s="3"/>
      <c r="AR367" s="176"/>
      <c r="AS367" s="2284">
        <f>IF(AQ378=0,AQ391,AQ378)</f>
        <v>10</v>
      </c>
      <c r="AT367" s="2284"/>
    </row>
    <row r="368" spans="1:46" s="216" customFormat="1" ht="14.1" customHeight="1">
      <c r="A368" s="9"/>
      <c r="B368" s="65"/>
      <c r="C368" s="1256"/>
      <c r="D368" s="71"/>
      <c r="E368" s="359"/>
      <c r="F368" s="2281"/>
      <c r="G368" s="2281"/>
      <c r="H368" s="2281"/>
      <c r="I368" s="2281"/>
      <c r="J368" s="2281"/>
      <c r="K368" s="2281"/>
      <c r="L368" s="2281"/>
      <c r="M368" s="2281"/>
      <c r="N368" s="2281"/>
      <c r="O368" s="2281"/>
      <c r="P368" s="2281"/>
      <c r="Q368" s="2281"/>
      <c r="R368" s="2281"/>
      <c r="S368" s="2281"/>
      <c r="T368" s="2281"/>
      <c r="U368" s="2281"/>
      <c r="V368" s="2281"/>
      <c r="W368" s="2281"/>
      <c r="X368" s="2281"/>
      <c r="Y368" s="2281"/>
      <c r="Z368" s="2281"/>
      <c r="AA368" s="2281"/>
      <c r="AB368" s="2281"/>
      <c r="AC368" s="2281"/>
      <c r="AD368" s="2281"/>
      <c r="AE368" s="1392"/>
      <c r="AF368" s="1392"/>
      <c r="AG368" s="1392"/>
      <c r="AH368" s="1392"/>
      <c r="AI368" s="1392"/>
      <c r="AJ368" s="1392"/>
      <c r="AK368" s="1392"/>
      <c r="AL368" s="1401"/>
      <c r="AM368" s="47"/>
      <c r="AN368" s="47"/>
      <c r="AO368" s="1345" t="s">
        <v>288</v>
      </c>
      <c r="AP368" s="1346">
        <f>IF(C390="Yes",7,0)</f>
        <v>0</v>
      </c>
      <c r="AQ368" s="166"/>
      <c r="AR368" s="176"/>
      <c r="AS368" s="63" t="s">
        <v>2070</v>
      </c>
      <c r="AT368" s="47"/>
    </row>
    <row r="369" spans="1:46" s="216" customFormat="1" ht="14.1" customHeight="1">
      <c r="A369" s="9"/>
      <c r="B369" s="65"/>
      <c r="C369" s="1256"/>
      <c r="D369" s="71"/>
      <c r="E369" s="359"/>
      <c r="F369" s="2281"/>
      <c r="G369" s="2281"/>
      <c r="H369" s="2281"/>
      <c r="I369" s="2281"/>
      <c r="J369" s="2281"/>
      <c r="K369" s="2281"/>
      <c r="L369" s="2281"/>
      <c r="M369" s="2281"/>
      <c r="N369" s="2281"/>
      <c r="O369" s="2281"/>
      <c r="P369" s="2281"/>
      <c r="Q369" s="2281"/>
      <c r="R369" s="2281"/>
      <c r="S369" s="2281"/>
      <c r="T369" s="2281"/>
      <c r="U369" s="2281"/>
      <c r="V369" s="2281"/>
      <c r="W369" s="2281"/>
      <c r="X369" s="2281"/>
      <c r="Y369" s="2281"/>
      <c r="Z369" s="2281"/>
      <c r="AA369" s="2281"/>
      <c r="AB369" s="2281"/>
      <c r="AC369" s="2281"/>
      <c r="AD369" s="2281"/>
      <c r="AE369" s="1392"/>
      <c r="AF369" s="1392"/>
      <c r="AG369" s="1392"/>
      <c r="AH369" s="1392"/>
      <c r="AI369" s="1392"/>
      <c r="AJ369" s="1392"/>
      <c r="AK369" s="1392"/>
      <c r="AL369" s="1401"/>
      <c r="AM369" s="47"/>
      <c r="AN369" s="47"/>
      <c r="AO369" s="1267"/>
      <c r="AP369" s="1346">
        <f>IF(C392="Yes",5,0)</f>
        <v>0</v>
      </c>
      <c r="AQ369" s="166"/>
      <c r="AR369" s="176"/>
      <c r="AS369" s="2284">
        <f>IF(AND(AQ378&gt;0,AQ391&gt;0),(AQ378+AQ391)/2,0)</f>
        <v>0</v>
      </c>
      <c r="AT369" s="2284"/>
    </row>
    <row r="370" spans="1:46" s="216" customFormat="1" ht="14.1" customHeight="1">
      <c r="A370" s="9"/>
      <c r="B370" s="65"/>
      <c r="C370" s="1256"/>
      <c r="D370" s="71"/>
      <c r="E370" s="359"/>
      <c r="F370" s="2281"/>
      <c r="G370" s="2281"/>
      <c r="H370" s="2281"/>
      <c r="I370" s="2281"/>
      <c r="J370" s="2281"/>
      <c r="K370" s="2281"/>
      <c r="L370" s="2281"/>
      <c r="M370" s="2281"/>
      <c r="N370" s="2281"/>
      <c r="O370" s="2281"/>
      <c r="P370" s="2281"/>
      <c r="Q370" s="2281"/>
      <c r="R370" s="2281"/>
      <c r="S370" s="2281"/>
      <c r="T370" s="2281"/>
      <c r="U370" s="2281"/>
      <c r="V370" s="2281"/>
      <c r="W370" s="2281"/>
      <c r="X370" s="2281"/>
      <c r="Y370" s="2281"/>
      <c r="Z370" s="2281"/>
      <c r="AA370" s="2281"/>
      <c r="AB370" s="2281"/>
      <c r="AC370" s="2281"/>
      <c r="AD370" s="2281"/>
      <c r="AE370" s="535"/>
      <c r="AF370" s="535"/>
      <c r="AG370" s="535"/>
      <c r="AH370" s="535"/>
      <c r="AI370" s="535"/>
      <c r="AJ370" s="535"/>
      <c r="AK370" s="535"/>
      <c r="AL370" s="1401"/>
      <c r="AM370" s="47"/>
      <c r="AN370" s="47"/>
      <c r="AO370" s="1267"/>
      <c r="AP370" s="1346">
        <f>IF(C394="Yes",3,0)</f>
        <v>0</v>
      </c>
      <c r="AQ370" s="3"/>
      <c r="AR370" s="176"/>
      <c r="AS370" s="47"/>
    </row>
    <row r="371" spans="1:46" s="216" customFormat="1" ht="14.1" customHeight="1">
      <c r="A371" s="9"/>
      <c r="B371" s="65"/>
      <c r="C371" s="2361" t="s">
        <v>748</v>
      </c>
      <c r="D371" s="1839"/>
      <c r="E371" s="359"/>
      <c r="F371" s="1257" t="s">
        <v>2048</v>
      </c>
      <c r="G371" s="1258"/>
      <c r="H371" s="1258"/>
      <c r="I371" s="1258"/>
      <c r="J371" s="1258"/>
      <c r="K371" s="1258"/>
      <c r="L371" s="1258"/>
      <c r="M371" s="1258"/>
      <c r="N371" s="1258"/>
      <c r="O371" s="1258"/>
      <c r="P371" s="1258"/>
      <c r="Q371" s="1258"/>
      <c r="R371" s="1258"/>
      <c r="S371" s="1258"/>
      <c r="T371" s="1258"/>
      <c r="U371" s="1258"/>
      <c r="V371" s="1258"/>
      <c r="W371" s="1258"/>
      <c r="X371" s="1258"/>
      <c r="Y371" s="1258"/>
      <c r="Z371" s="1258"/>
      <c r="AA371" s="1258"/>
      <c r="AB371" s="1258"/>
      <c r="AC371" s="1258"/>
      <c r="AD371" s="1258"/>
      <c r="AE371" s="535"/>
      <c r="AF371" s="2364" t="s">
        <v>784</v>
      </c>
      <c r="AG371" s="2364"/>
      <c r="AH371" s="2364"/>
      <c r="AI371" s="2364"/>
      <c r="AJ371" s="2364"/>
      <c r="AK371" s="2364"/>
      <c r="AL371" s="2365"/>
      <c r="AM371" s="47"/>
      <c r="AN371" s="47"/>
      <c r="AO371" s="1345" t="s">
        <v>954</v>
      </c>
      <c r="AP371" s="1346">
        <f>IF(C402="Yes",5,0)</f>
        <v>0</v>
      </c>
      <c r="AQ371" s="176"/>
      <c r="AR371" s="176"/>
      <c r="AS371" s="47"/>
    </row>
    <row r="372" spans="1:46" s="216" customFormat="1" ht="14.1" customHeight="1">
      <c r="A372" s="9"/>
      <c r="B372" s="65"/>
      <c r="C372" s="1259"/>
      <c r="D372" s="535"/>
      <c r="E372" s="359"/>
      <c r="F372" s="535"/>
      <c r="G372" s="1258"/>
      <c r="H372" s="1258"/>
      <c r="I372" s="1258"/>
      <c r="J372" s="1258"/>
      <c r="K372" s="1258"/>
      <c r="L372" s="1258"/>
      <c r="M372" s="1258"/>
      <c r="N372" s="1258"/>
      <c r="O372" s="1258"/>
      <c r="P372" s="1258"/>
      <c r="Q372" s="1258"/>
      <c r="R372" s="1258"/>
      <c r="S372" s="1258"/>
      <c r="T372" s="1258"/>
      <c r="U372" s="1258"/>
      <c r="V372" s="1258"/>
      <c r="W372" s="1258"/>
      <c r="X372" s="1258"/>
      <c r="Y372" s="1258"/>
      <c r="Z372" s="1258"/>
      <c r="AA372" s="1258"/>
      <c r="AB372" s="1258"/>
      <c r="AC372" s="1258"/>
      <c r="AD372" s="1258"/>
      <c r="AE372" s="535"/>
      <c r="AF372" s="535"/>
      <c r="AG372" s="535"/>
      <c r="AH372" s="535"/>
      <c r="AI372" s="535"/>
      <c r="AJ372" s="535"/>
      <c r="AK372" s="535"/>
      <c r="AL372" s="1261"/>
      <c r="AM372" s="47"/>
      <c r="AN372" s="47"/>
      <c r="AO372" s="1267"/>
      <c r="AP372" s="1346">
        <f>IF(C404="Yes",3,0)</f>
        <v>0</v>
      </c>
      <c r="AQ372" s="176"/>
      <c r="AR372" s="176"/>
      <c r="AS372" s="47"/>
    </row>
    <row r="373" spans="1:46" s="216" customFormat="1" ht="14.1" customHeight="1">
      <c r="A373" s="9"/>
      <c r="B373" s="65"/>
      <c r="C373" s="2261" t="s">
        <v>748</v>
      </c>
      <c r="D373" s="1604"/>
      <c r="E373" s="1262"/>
      <c r="F373" s="1263" t="s">
        <v>1114</v>
      </c>
      <c r="G373" s="1264"/>
      <c r="H373" s="1264"/>
      <c r="I373" s="1264"/>
      <c r="J373" s="1264"/>
      <c r="K373" s="1264"/>
      <c r="L373" s="1264"/>
      <c r="M373" s="1264"/>
      <c r="N373" s="1264"/>
      <c r="O373" s="1264"/>
      <c r="P373" s="1264"/>
      <c r="Q373" s="1264"/>
      <c r="R373" s="1264"/>
      <c r="S373" s="1264"/>
      <c r="T373" s="1264"/>
      <c r="U373" s="1264"/>
      <c r="V373" s="1264"/>
      <c r="W373" s="1264"/>
      <c r="X373" s="1264"/>
      <c r="Y373" s="1264"/>
      <c r="Z373" s="1264"/>
      <c r="AA373" s="1264"/>
      <c r="AB373" s="1264"/>
      <c r="AC373" s="1264"/>
      <c r="AD373" s="1264"/>
      <c r="AE373" s="1402"/>
      <c r="AF373" s="2247" t="s">
        <v>1112</v>
      </c>
      <c r="AG373" s="2247"/>
      <c r="AH373" s="2247"/>
      <c r="AI373" s="2247"/>
      <c r="AJ373" s="2247"/>
      <c r="AK373" s="2247"/>
      <c r="AL373" s="2248"/>
      <c r="AM373" s="47"/>
      <c r="AN373" s="47"/>
      <c r="AO373" s="1267"/>
      <c r="AP373" s="1346">
        <f>IF(C406="Yes",2,0)</f>
        <v>0</v>
      </c>
      <c r="AQ373" s="3"/>
      <c r="AR373" s="176"/>
      <c r="AS373" s="47"/>
    </row>
    <row r="374" spans="1:46" s="216" customFormat="1" ht="14.1" customHeight="1">
      <c r="A374" s="9"/>
      <c r="B374" s="65"/>
      <c r="C374" s="535"/>
      <c r="D374" s="535"/>
      <c r="E374" s="359"/>
      <c r="F374" s="535"/>
      <c r="G374" s="1258"/>
      <c r="H374" s="1258"/>
      <c r="I374" s="1258"/>
      <c r="J374" s="1258"/>
      <c r="K374" s="1258"/>
      <c r="L374" s="1258"/>
      <c r="M374" s="1258"/>
      <c r="N374" s="1258"/>
      <c r="O374" s="1258"/>
      <c r="P374" s="1258"/>
      <c r="Q374" s="1258"/>
      <c r="R374" s="1258"/>
      <c r="S374" s="1258"/>
      <c r="T374" s="1258"/>
      <c r="U374" s="1258"/>
      <c r="V374" s="1258"/>
      <c r="W374" s="1258"/>
      <c r="X374" s="1258"/>
      <c r="Y374" s="1258"/>
      <c r="Z374" s="1258"/>
      <c r="AA374" s="1258"/>
      <c r="AB374" s="1258"/>
      <c r="AC374" s="1258"/>
      <c r="AD374" s="1258"/>
      <c r="AE374" s="535"/>
      <c r="AF374" s="535"/>
      <c r="AG374" s="535"/>
      <c r="AH374" s="535"/>
      <c r="AI374" s="535"/>
      <c r="AJ374" s="535"/>
      <c r="AK374" s="535"/>
      <c r="AL374" s="177"/>
      <c r="AM374" s="47"/>
      <c r="AN374" s="47"/>
      <c r="AO374" s="1345" t="s">
        <v>670</v>
      </c>
      <c r="AP374" s="1346">
        <f>IF(C410="Yes",5,0)</f>
        <v>0</v>
      </c>
      <c r="AQ374" s="3"/>
      <c r="AR374" s="176"/>
      <c r="AS374" s="47"/>
    </row>
    <row r="375" spans="1:46" s="216" customFormat="1" ht="14.1" customHeight="1">
      <c r="A375" s="9"/>
      <c r="B375" s="65"/>
      <c r="C375" s="379"/>
      <c r="D375" s="379"/>
      <c r="E375" s="359"/>
      <c r="F375" s="458"/>
      <c r="G375" s="458"/>
      <c r="H375" s="458"/>
      <c r="I375" s="458"/>
      <c r="J375" s="458"/>
      <c r="K375" s="458"/>
      <c r="L375" s="458"/>
      <c r="M375" s="458"/>
      <c r="N375" s="458"/>
      <c r="O375" s="458"/>
      <c r="P375" s="458"/>
      <c r="Q375" s="458"/>
      <c r="R375" s="458"/>
      <c r="S375" s="458"/>
      <c r="T375" s="458"/>
      <c r="U375" s="458"/>
      <c r="V375" s="458"/>
      <c r="W375" s="458"/>
      <c r="X375" s="458"/>
      <c r="Y375" s="458"/>
      <c r="Z375" s="458"/>
      <c r="AA375" s="458"/>
      <c r="AB375" s="458"/>
      <c r="AC375" s="458"/>
      <c r="AD375" s="458"/>
      <c r="AE375" s="35"/>
      <c r="AF375" s="35"/>
      <c r="AG375" s="35"/>
      <c r="AH375" s="35"/>
      <c r="AI375" s="35"/>
      <c r="AJ375" s="35"/>
      <c r="AK375" s="35"/>
      <c r="AL375" s="177"/>
      <c r="AM375" s="47"/>
      <c r="AN375" s="47"/>
      <c r="AO375" s="1345" t="s">
        <v>957</v>
      </c>
      <c r="AP375" s="1346">
        <f>IF(C417="Yes",5,0)</f>
        <v>0</v>
      </c>
      <c r="AQ375" s="535"/>
      <c r="AR375" s="176"/>
      <c r="AS375" s="47"/>
    </row>
    <row r="376" spans="1:46" s="216" customFormat="1" ht="14.1" customHeight="1">
      <c r="A376" s="9"/>
      <c r="B376" s="65"/>
      <c r="C376" s="1253"/>
      <c r="D376" s="1254"/>
      <c r="E376" s="1255" t="s">
        <v>598</v>
      </c>
      <c r="F376" s="2280" t="s">
        <v>2049</v>
      </c>
      <c r="G376" s="2280"/>
      <c r="H376" s="2280"/>
      <c r="I376" s="2280"/>
      <c r="J376" s="2280"/>
      <c r="K376" s="2280"/>
      <c r="L376" s="2280"/>
      <c r="M376" s="2280"/>
      <c r="N376" s="2280"/>
      <c r="O376" s="2280"/>
      <c r="P376" s="2280"/>
      <c r="Q376" s="2280"/>
      <c r="R376" s="2280"/>
      <c r="S376" s="2280"/>
      <c r="T376" s="2280"/>
      <c r="U376" s="2280"/>
      <c r="V376" s="2280"/>
      <c r="W376" s="2280"/>
      <c r="X376" s="2280"/>
      <c r="Y376" s="2280"/>
      <c r="Z376" s="2280"/>
      <c r="AA376" s="2280"/>
      <c r="AB376" s="2280"/>
      <c r="AC376" s="2280"/>
      <c r="AD376" s="2280"/>
      <c r="AE376" s="1254"/>
      <c r="AF376" s="1254"/>
      <c r="AG376" s="1254"/>
      <c r="AH376" s="1254"/>
      <c r="AI376" s="1254"/>
      <c r="AJ376" s="1254"/>
      <c r="AK376" s="1254"/>
      <c r="AL376" s="1400"/>
      <c r="AM376" s="47"/>
      <c r="AN376" s="47"/>
      <c r="AO376" s="1259"/>
      <c r="AP376" s="1346">
        <f>IF(C419="Yes",3,0)</f>
        <v>0</v>
      </c>
      <c r="AQ376" s="535"/>
      <c r="AR376" s="176"/>
      <c r="AS376" s="47"/>
    </row>
    <row r="377" spans="1:46" s="216" customFormat="1" ht="14.1" customHeight="1">
      <c r="A377" s="9"/>
      <c r="B377" s="65"/>
      <c r="C377" s="1265"/>
      <c r="D377" s="129"/>
      <c r="E377" s="317"/>
      <c r="F377" s="2281"/>
      <c r="G377" s="2281"/>
      <c r="H377" s="2281"/>
      <c r="I377" s="2281"/>
      <c r="J377" s="2281"/>
      <c r="K377" s="2281"/>
      <c r="L377" s="2281"/>
      <c r="M377" s="2281"/>
      <c r="N377" s="2281"/>
      <c r="O377" s="2281"/>
      <c r="P377" s="2281"/>
      <c r="Q377" s="2281"/>
      <c r="R377" s="2281"/>
      <c r="S377" s="2281"/>
      <c r="T377" s="2281"/>
      <c r="U377" s="2281"/>
      <c r="V377" s="2281"/>
      <c r="W377" s="2281"/>
      <c r="X377" s="2281"/>
      <c r="Y377" s="2281"/>
      <c r="Z377" s="2281"/>
      <c r="AA377" s="2281"/>
      <c r="AB377" s="2281"/>
      <c r="AC377" s="2281"/>
      <c r="AD377" s="2281"/>
      <c r="AE377" s="71"/>
      <c r="AF377" s="62"/>
      <c r="AG377" s="71"/>
      <c r="AH377" s="176"/>
      <c r="AI377" s="176"/>
      <c r="AJ377" s="176"/>
      <c r="AK377" s="176"/>
      <c r="AL377" s="1401"/>
      <c r="AM377" s="47"/>
      <c r="AN377" s="47"/>
      <c r="AO377" s="1295"/>
      <c r="AP377" s="1347">
        <f>IF(C421="Yes",2,0)</f>
        <v>0</v>
      </c>
      <c r="AQ377" s="3"/>
      <c r="AR377" s="176"/>
      <c r="AS377" s="47"/>
    </row>
    <row r="378" spans="1:46" s="216" customFormat="1" ht="14.1" customHeight="1">
      <c r="A378" s="9"/>
      <c r="B378" s="65"/>
      <c r="C378" s="1265"/>
      <c r="D378" s="129"/>
      <c r="E378" s="317"/>
      <c r="F378" s="2281"/>
      <c r="G378" s="2281"/>
      <c r="H378" s="2281"/>
      <c r="I378" s="2281"/>
      <c r="J378" s="2281"/>
      <c r="K378" s="2281"/>
      <c r="L378" s="2281"/>
      <c r="M378" s="2281"/>
      <c r="N378" s="2281"/>
      <c r="O378" s="2281"/>
      <c r="P378" s="2281"/>
      <c r="Q378" s="2281"/>
      <c r="R378" s="2281"/>
      <c r="S378" s="2281"/>
      <c r="T378" s="2281"/>
      <c r="U378" s="2281"/>
      <c r="V378" s="2281"/>
      <c r="W378" s="2281"/>
      <c r="X378" s="2281"/>
      <c r="Y378" s="2281"/>
      <c r="Z378" s="2281"/>
      <c r="AA378" s="2281"/>
      <c r="AB378" s="2281"/>
      <c r="AC378" s="2281"/>
      <c r="AD378" s="2281"/>
      <c r="AE378" s="71"/>
      <c r="AF378" s="62"/>
      <c r="AG378" s="71"/>
      <c r="AH378" s="176"/>
      <c r="AI378" s="176"/>
      <c r="AJ378" s="176"/>
      <c r="AK378" s="176"/>
      <c r="AL378" s="1401"/>
      <c r="AM378" s="176"/>
      <c r="AN378" s="47"/>
      <c r="AO378" s="63" t="s">
        <v>853</v>
      </c>
      <c r="AP378" s="63">
        <f>SUM(AP364:AP377)</f>
        <v>0</v>
      </c>
      <c r="AQ378" s="1348">
        <f>IF(AP378&gt;0,AP378,0)</f>
        <v>0</v>
      </c>
      <c r="AR378" s="176"/>
      <c r="AS378" s="176"/>
    </row>
    <row r="379" spans="1:46" s="216" customFormat="1" ht="14.1" customHeight="1">
      <c r="A379" s="9"/>
      <c r="B379" s="65"/>
      <c r="C379" s="1265"/>
      <c r="D379" s="129"/>
      <c r="E379" s="317"/>
      <c r="F379" s="2281"/>
      <c r="G379" s="2281"/>
      <c r="H379" s="2281"/>
      <c r="I379" s="2281"/>
      <c r="J379" s="2281"/>
      <c r="K379" s="2281"/>
      <c r="L379" s="2281"/>
      <c r="M379" s="2281"/>
      <c r="N379" s="2281"/>
      <c r="O379" s="2281"/>
      <c r="P379" s="2281"/>
      <c r="Q379" s="2281"/>
      <c r="R379" s="2281"/>
      <c r="S379" s="2281"/>
      <c r="T379" s="2281"/>
      <c r="U379" s="2281"/>
      <c r="V379" s="2281"/>
      <c r="W379" s="2281"/>
      <c r="X379" s="2281"/>
      <c r="Y379" s="2281"/>
      <c r="Z379" s="2281"/>
      <c r="AA379" s="2281"/>
      <c r="AB379" s="2281"/>
      <c r="AC379" s="2281"/>
      <c r="AD379" s="2281"/>
      <c r="AE379" s="71"/>
      <c r="AF379" s="62"/>
      <c r="AG379" s="71"/>
      <c r="AH379" s="176"/>
      <c r="AI379" s="176"/>
      <c r="AJ379" s="176"/>
      <c r="AK379" s="176"/>
      <c r="AL379" s="1401"/>
      <c r="AM379" s="176"/>
      <c r="AN379" s="47"/>
      <c r="AO379" s="1343" t="s">
        <v>245</v>
      </c>
      <c r="AP379" s="1344">
        <f>IF(C429="Yes",5,0)</f>
        <v>5</v>
      </c>
      <c r="AQ379" s="166"/>
      <c r="AR379" s="176"/>
      <c r="AS379" s="176"/>
      <c r="AT379" s="535"/>
    </row>
    <row r="380" spans="1:46" s="216" customFormat="1" ht="14.1" customHeight="1">
      <c r="A380" s="9"/>
      <c r="B380" s="65"/>
      <c r="C380" s="1265"/>
      <c r="D380" s="129"/>
      <c r="E380" s="317"/>
      <c r="F380" s="2281"/>
      <c r="G380" s="2281"/>
      <c r="H380" s="2281"/>
      <c r="I380" s="2281"/>
      <c r="J380" s="2281"/>
      <c r="K380" s="2281"/>
      <c r="L380" s="2281"/>
      <c r="M380" s="2281"/>
      <c r="N380" s="2281"/>
      <c r="O380" s="2281"/>
      <c r="P380" s="2281"/>
      <c r="Q380" s="2281"/>
      <c r="R380" s="2281"/>
      <c r="S380" s="2281"/>
      <c r="T380" s="2281"/>
      <c r="U380" s="2281"/>
      <c r="V380" s="2281"/>
      <c r="W380" s="2281"/>
      <c r="X380" s="2281"/>
      <c r="Y380" s="2281"/>
      <c r="Z380" s="2281"/>
      <c r="AA380" s="2281"/>
      <c r="AB380" s="2281"/>
      <c r="AC380" s="2281"/>
      <c r="AD380" s="2281"/>
      <c r="AE380" s="71"/>
      <c r="AF380" s="62"/>
      <c r="AG380" s="71"/>
      <c r="AH380" s="176"/>
      <c r="AI380" s="176"/>
      <c r="AJ380" s="176"/>
      <c r="AK380" s="535"/>
      <c r="AL380" s="1261"/>
      <c r="AO380" s="1259"/>
      <c r="AP380" s="1344">
        <f>IF(C431="Yes",3,0)</f>
        <v>0</v>
      </c>
      <c r="AR380" s="176"/>
      <c r="AS380" s="176"/>
      <c r="AT380" s="535"/>
    </row>
    <row r="381" spans="1:46" s="216" customFormat="1" ht="14.1" customHeight="1">
      <c r="A381" s="9"/>
      <c r="B381" s="65"/>
      <c r="C381" s="2261" t="s">
        <v>748</v>
      </c>
      <c r="D381" s="1604"/>
      <c r="E381" s="317"/>
      <c r="F381" s="1257" t="s">
        <v>2050</v>
      </c>
      <c r="G381" s="1258"/>
      <c r="H381" s="1258"/>
      <c r="I381" s="1258"/>
      <c r="J381" s="1258"/>
      <c r="K381" s="1258"/>
      <c r="L381" s="1258"/>
      <c r="M381" s="1258"/>
      <c r="N381" s="1258"/>
      <c r="O381" s="1258"/>
      <c r="P381" s="1258"/>
      <c r="Q381" s="1258"/>
      <c r="R381" s="1258"/>
      <c r="S381" s="1258"/>
      <c r="T381" s="1258"/>
      <c r="U381" s="1258"/>
      <c r="V381" s="1258"/>
      <c r="W381" s="1258"/>
      <c r="X381" s="1258"/>
      <c r="Y381" s="1258"/>
      <c r="Z381" s="1258"/>
      <c r="AA381" s="1258"/>
      <c r="AB381" s="1258"/>
      <c r="AC381" s="1258"/>
      <c r="AD381" s="1258"/>
      <c r="AE381" s="535"/>
      <c r="AF381" s="2364" t="s">
        <v>784</v>
      </c>
      <c r="AG381" s="2364"/>
      <c r="AH381" s="2364"/>
      <c r="AI381" s="2364"/>
      <c r="AJ381" s="2364"/>
      <c r="AK381" s="2364"/>
      <c r="AL381" s="2365"/>
      <c r="AM381" s="176"/>
      <c r="AN381" s="47"/>
      <c r="AO381" s="1345" t="s">
        <v>246</v>
      </c>
      <c r="AP381" s="1346">
        <f>IF(C442="Yes",5,0)</f>
        <v>5</v>
      </c>
      <c r="AQ381" s="176"/>
      <c r="AR381" s="176"/>
      <c r="AS381" s="176"/>
      <c r="AT381" s="535"/>
    </row>
    <row r="382" spans="1:46" s="47" customFormat="1" ht="14.1" customHeight="1">
      <c r="A382" s="9"/>
      <c r="B382" s="65"/>
      <c r="C382" s="1267"/>
      <c r="D382" s="176"/>
      <c r="E382" s="317"/>
      <c r="F382" s="1268"/>
      <c r="G382" s="1258"/>
      <c r="H382" s="1258"/>
      <c r="I382" s="1258"/>
      <c r="J382" s="1258"/>
      <c r="K382" s="1258"/>
      <c r="L382" s="1258"/>
      <c r="M382" s="1258"/>
      <c r="N382" s="1258"/>
      <c r="O382" s="1258"/>
      <c r="P382" s="1258"/>
      <c r="Q382" s="1258"/>
      <c r="R382" s="1258"/>
      <c r="S382" s="1258"/>
      <c r="T382" s="1258"/>
      <c r="U382" s="1258"/>
      <c r="V382" s="1258"/>
      <c r="W382" s="1258"/>
      <c r="X382" s="1258"/>
      <c r="Y382" s="1258"/>
      <c r="Z382" s="1258"/>
      <c r="AA382" s="1258"/>
      <c r="AB382" s="1258"/>
      <c r="AC382" s="1258"/>
      <c r="AD382" s="1258"/>
      <c r="AE382" s="176"/>
      <c r="AF382" s="176"/>
      <c r="AG382" s="176"/>
      <c r="AH382" s="176"/>
      <c r="AI382" s="176"/>
      <c r="AJ382" s="176"/>
      <c r="AK382" s="176"/>
      <c r="AL382" s="1266"/>
      <c r="AO382" s="1259"/>
      <c r="AP382" s="1346">
        <f>IF(C444="Yes",3,0)</f>
        <v>0</v>
      </c>
      <c r="AQ382" s="176"/>
      <c r="AR382" s="176"/>
      <c r="AS382" s="176"/>
      <c r="AT382" s="176"/>
    </row>
    <row r="383" spans="1:46" s="47" customFormat="1" ht="14.1" customHeight="1">
      <c r="A383" s="9"/>
      <c r="B383" s="65"/>
      <c r="C383" s="2261" t="s">
        <v>748</v>
      </c>
      <c r="D383" s="1604"/>
      <c r="E383" s="1262"/>
      <c r="F383" s="1270" t="s">
        <v>1113</v>
      </c>
      <c r="G383" s="1271"/>
      <c r="H383" s="1271"/>
      <c r="I383" s="1271"/>
      <c r="J383" s="1271"/>
      <c r="K383" s="1271"/>
      <c r="L383" s="1271"/>
      <c r="M383" s="1271"/>
      <c r="N383" s="1271"/>
      <c r="O383" s="1271"/>
      <c r="P383" s="1271"/>
      <c r="Q383" s="1271"/>
      <c r="R383" s="1271"/>
      <c r="S383" s="1271"/>
      <c r="T383" s="1271"/>
      <c r="U383" s="1271"/>
      <c r="V383" s="1271"/>
      <c r="W383" s="1271"/>
      <c r="X383" s="1271"/>
      <c r="Y383" s="1271"/>
      <c r="Z383" s="1271"/>
      <c r="AA383" s="1271"/>
      <c r="AB383" s="1271"/>
      <c r="AC383" s="1271"/>
      <c r="AD383" s="1271"/>
      <c r="AE383" s="1277"/>
      <c r="AF383" s="2247" t="s">
        <v>1112</v>
      </c>
      <c r="AG383" s="2247"/>
      <c r="AH383" s="2247"/>
      <c r="AI383" s="2247"/>
      <c r="AJ383" s="2247"/>
      <c r="AK383" s="2247"/>
      <c r="AL383" s="2248"/>
      <c r="AO383" s="1267" t="s">
        <v>112</v>
      </c>
      <c r="AP383" s="1346">
        <f>IF(C450="Yes",5,0)</f>
        <v>0</v>
      </c>
      <c r="AS383" s="176"/>
      <c r="AT383" s="176"/>
    </row>
    <row r="384" spans="1:46" s="47" customFormat="1" ht="14.1" customHeight="1">
      <c r="A384" s="9"/>
      <c r="B384" s="65"/>
      <c r="C384" s="176"/>
      <c r="D384" s="176"/>
      <c r="E384" s="317"/>
      <c r="F384" s="176"/>
      <c r="G384" s="1268"/>
      <c r="H384" s="1268"/>
      <c r="I384" s="1268"/>
      <c r="J384" s="1268"/>
      <c r="K384" s="1268"/>
      <c r="L384" s="1268"/>
      <c r="M384" s="1268"/>
      <c r="N384" s="1268"/>
      <c r="O384" s="1268"/>
      <c r="P384" s="1268"/>
      <c r="Q384" s="1268"/>
      <c r="R384" s="1268"/>
      <c r="S384" s="1268"/>
      <c r="T384" s="1268"/>
      <c r="U384" s="1268"/>
      <c r="V384" s="1268"/>
      <c r="W384" s="1268"/>
      <c r="X384" s="1268"/>
      <c r="Y384" s="1268"/>
      <c r="Z384" s="1268"/>
      <c r="AA384" s="1268"/>
      <c r="AB384" s="1268"/>
      <c r="AC384" s="1268"/>
      <c r="AD384" s="1268"/>
      <c r="AE384" s="176"/>
      <c r="AF384" s="176"/>
      <c r="AG384" s="176"/>
      <c r="AH384" s="176"/>
      <c r="AI384" s="176"/>
      <c r="AJ384" s="176"/>
      <c r="AK384" s="176"/>
      <c r="AL384" s="177"/>
      <c r="AO384" s="1302"/>
      <c r="AP384" s="1346">
        <f>IF(C452="Yes",3,0)</f>
        <v>0</v>
      </c>
      <c r="AQ384" s="176"/>
      <c r="AR384" s="176"/>
      <c r="AS384" s="176"/>
      <c r="AT384" s="176"/>
    </row>
    <row r="385" spans="1:46" s="47" customFormat="1" ht="14.1" customHeight="1">
      <c r="A385" s="9"/>
      <c r="B385" s="65"/>
      <c r="C385" s="65"/>
      <c r="D385" s="65"/>
      <c r="E385" s="317"/>
      <c r="F385" s="458"/>
      <c r="G385" s="458"/>
      <c r="H385" s="458"/>
      <c r="I385" s="458"/>
      <c r="J385" s="458"/>
      <c r="K385" s="458"/>
      <c r="L385" s="458"/>
      <c r="M385" s="458"/>
      <c r="N385" s="458"/>
      <c r="O385" s="458"/>
      <c r="P385" s="458"/>
      <c r="Q385" s="458"/>
      <c r="R385" s="458"/>
      <c r="S385" s="458"/>
      <c r="T385" s="458"/>
      <c r="U385" s="458"/>
      <c r="V385" s="458"/>
      <c r="W385" s="458"/>
      <c r="X385" s="458"/>
      <c r="Y385" s="458"/>
      <c r="Z385" s="458"/>
      <c r="AA385" s="458"/>
      <c r="AB385" s="458"/>
      <c r="AC385" s="458"/>
      <c r="AD385" s="458"/>
      <c r="AE385" s="9"/>
      <c r="AF385" s="63"/>
      <c r="AG385" s="9"/>
      <c r="AL385" s="177"/>
      <c r="AO385" s="1267"/>
      <c r="AP385" s="1346">
        <f>IF(C454="Yes",2,0)</f>
        <v>0</v>
      </c>
      <c r="AQ385" s="176"/>
      <c r="AR385" s="176"/>
      <c r="AS385" s="176"/>
      <c r="AT385" s="176"/>
    </row>
    <row r="386" spans="1:46" s="47" customFormat="1" ht="14.1" customHeight="1">
      <c r="A386" s="9"/>
      <c r="B386" s="65"/>
      <c r="C386" s="1272"/>
      <c r="D386" s="1273"/>
      <c r="E386" s="1255" t="s">
        <v>599</v>
      </c>
      <c r="F386" s="2280" t="s">
        <v>2051</v>
      </c>
      <c r="G386" s="2280"/>
      <c r="H386" s="2280"/>
      <c r="I386" s="2280"/>
      <c r="J386" s="2280"/>
      <c r="K386" s="2280"/>
      <c r="L386" s="2280"/>
      <c r="M386" s="2280"/>
      <c r="N386" s="2280"/>
      <c r="O386" s="2280"/>
      <c r="P386" s="2280"/>
      <c r="Q386" s="2280"/>
      <c r="R386" s="2280"/>
      <c r="S386" s="2280"/>
      <c r="T386" s="2280"/>
      <c r="U386" s="2280"/>
      <c r="V386" s="2280"/>
      <c r="W386" s="2280"/>
      <c r="X386" s="2280"/>
      <c r="Y386" s="2280"/>
      <c r="Z386" s="2280"/>
      <c r="AA386" s="2280"/>
      <c r="AB386" s="2280"/>
      <c r="AC386" s="2280"/>
      <c r="AD386" s="2280"/>
      <c r="AE386" s="1273"/>
      <c r="AF386" s="1273"/>
      <c r="AG386" s="1273"/>
      <c r="AH386" s="1273"/>
      <c r="AI386" s="1273"/>
      <c r="AJ386" s="1273"/>
      <c r="AK386" s="1273"/>
      <c r="AL386" s="1400"/>
      <c r="AO386" s="1345" t="s">
        <v>971</v>
      </c>
      <c r="AP386" s="1346">
        <f>IF(C458="Yes",5,0)</f>
        <v>0</v>
      </c>
      <c r="AQ386" s="176"/>
      <c r="AR386" s="176"/>
      <c r="AS386" s="176"/>
      <c r="AT386" s="176"/>
    </row>
    <row r="387" spans="1:46" s="47" customFormat="1" ht="14.1" customHeight="1">
      <c r="A387" s="9"/>
      <c r="B387" s="65"/>
      <c r="C387" s="1265"/>
      <c r="D387" s="129"/>
      <c r="E387" s="317"/>
      <c r="F387" s="2281"/>
      <c r="G387" s="2281"/>
      <c r="H387" s="2281"/>
      <c r="I387" s="2281"/>
      <c r="J387" s="2281"/>
      <c r="K387" s="2281"/>
      <c r="L387" s="2281"/>
      <c r="M387" s="2281"/>
      <c r="N387" s="2281"/>
      <c r="O387" s="2281"/>
      <c r="P387" s="2281"/>
      <c r="Q387" s="2281"/>
      <c r="R387" s="2281"/>
      <c r="S387" s="2281"/>
      <c r="T387" s="2281"/>
      <c r="U387" s="2281"/>
      <c r="V387" s="2281"/>
      <c r="W387" s="2281"/>
      <c r="X387" s="2281"/>
      <c r="Y387" s="2281"/>
      <c r="Z387" s="2281"/>
      <c r="AA387" s="2281"/>
      <c r="AB387" s="2281"/>
      <c r="AC387" s="2281"/>
      <c r="AD387" s="2281"/>
      <c r="AE387" s="71"/>
      <c r="AF387" s="62"/>
      <c r="AG387" s="71"/>
      <c r="AH387" s="176"/>
      <c r="AI387" s="176"/>
      <c r="AJ387" s="176"/>
      <c r="AK387" s="176"/>
      <c r="AL387" s="1401"/>
      <c r="AO387" s="1345" t="s">
        <v>90</v>
      </c>
      <c r="AP387" s="1346">
        <f>IF(C463="Yes",5,0)</f>
        <v>0</v>
      </c>
      <c r="AQ387" s="176"/>
      <c r="AR387" s="176"/>
      <c r="AS387" s="176"/>
      <c r="AT387" s="176"/>
    </row>
    <row r="388" spans="1:46" s="47" customFormat="1" ht="14.1" customHeight="1">
      <c r="A388" s="9"/>
      <c r="B388" s="65"/>
      <c r="C388" s="1265"/>
      <c r="D388" s="129"/>
      <c r="E388" s="317"/>
      <c r="F388" s="2281"/>
      <c r="G388" s="2281"/>
      <c r="H388" s="2281"/>
      <c r="I388" s="2281"/>
      <c r="J388" s="2281"/>
      <c r="K388" s="2281"/>
      <c r="L388" s="2281"/>
      <c r="M388" s="2281"/>
      <c r="N388" s="2281"/>
      <c r="O388" s="2281"/>
      <c r="P388" s="2281"/>
      <c r="Q388" s="2281"/>
      <c r="R388" s="2281"/>
      <c r="S388" s="2281"/>
      <c r="T388" s="2281"/>
      <c r="U388" s="2281"/>
      <c r="V388" s="2281"/>
      <c r="W388" s="2281"/>
      <c r="X388" s="2281"/>
      <c r="Y388" s="2281"/>
      <c r="Z388" s="2281"/>
      <c r="AA388" s="2281"/>
      <c r="AB388" s="2281"/>
      <c r="AC388" s="2281"/>
      <c r="AD388" s="2281"/>
      <c r="AE388" s="71"/>
      <c r="AF388" s="62"/>
      <c r="AG388" s="71"/>
      <c r="AH388" s="176"/>
      <c r="AI388" s="176"/>
      <c r="AJ388" s="176"/>
      <c r="AK388" s="176"/>
      <c r="AL388" s="1401"/>
      <c r="AO388" s="1345" t="s">
        <v>91</v>
      </c>
      <c r="AP388" s="1346">
        <f>IF(C470="Yes",5,0)</f>
        <v>0</v>
      </c>
      <c r="AQ388" s="176"/>
      <c r="AR388" s="176"/>
      <c r="AS388" s="176"/>
      <c r="AT388" s="176"/>
    </row>
    <row r="389" spans="1:46" s="47" customFormat="1" ht="14.1" customHeight="1">
      <c r="A389" s="9"/>
      <c r="B389" s="65"/>
      <c r="C389" s="1265"/>
      <c r="D389" s="129"/>
      <c r="E389" s="317"/>
      <c r="F389" s="2281"/>
      <c r="G389" s="2281"/>
      <c r="H389" s="2281"/>
      <c r="I389" s="2281"/>
      <c r="J389" s="2281"/>
      <c r="K389" s="2281"/>
      <c r="L389" s="2281"/>
      <c r="M389" s="2281"/>
      <c r="N389" s="2281"/>
      <c r="O389" s="2281"/>
      <c r="P389" s="2281"/>
      <c r="Q389" s="2281"/>
      <c r="R389" s="2281"/>
      <c r="S389" s="2281"/>
      <c r="T389" s="2281"/>
      <c r="U389" s="2281"/>
      <c r="V389" s="2281"/>
      <c r="W389" s="2281"/>
      <c r="X389" s="2281"/>
      <c r="Y389" s="2281"/>
      <c r="Z389" s="2281"/>
      <c r="AA389" s="2281"/>
      <c r="AB389" s="2281"/>
      <c r="AC389" s="2281"/>
      <c r="AD389" s="2281"/>
      <c r="AE389" s="71"/>
      <c r="AF389" s="176"/>
      <c r="AG389" s="176"/>
      <c r="AH389" s="176"/>
      <c r="AI389" s="176"/>
      <c r="AJ389" s="176"/>
      <c r="AK389" s="176"/>
      <c r="AL389" s="1266"/>
      <c r="AO389" s="1267"/>
      <c r="AP389" s="1346">
        <f>IF(C472="Yes",3,0)</f>
        <v>0</v>
      </c>
      <c r="AQ389" s="176"/>
      <c r="AR389" s="176"/>
      <c r="AS389" s="176"/>
      <c r="AT389" s="176"/>
    </row>
    <row r="390" spans="1:46" s="47" customFormat="1" ht="14.1" customHeight="1">
      <c r="A390" s="9"/>
      <c r="B390" s="65"/>
      <c r="C390" s="2261" t="s">
        <v>748</v>
      </c>
      <c r="D390" s="1604"/>
      <c r="E390" s="317"/>
      <c r="F390" s="1257" t="s">
        <v>2052</v>
      </c>
      <c r="G390" s="1258"/>
      <c r="H390" s="1258"/>
      <c r="I390" s="1258"/>
      <c r="J390" s="1258"/>
      <c r="K390" s="1258"/>
      <c r="L390" s="1258"/>
      <c r="M390" s="1258"/>
      <c r="N390" s="1258"/>
      <c r="O390" s="1258"/>
      <c r="P390" s="1258"/>
      <c r="Q390" s="1258"/>
      <c r="R390" s="1258"/>
      <c r="S390" s="1258"/>
      <c r="T390" s="1258"/>
      <c r="U390" s="1258"/>
      <c r="V390" s="1258"/>
      <c r="W390" s="1258"/>
      <c r="X390" s="1258"/>
      <c r="Y390" s="1258"/>
      <c r="Z390" s="1258"/>
      <c r="AA390" s="1258"/>
      <c r="AB390" s="1258"/>
      <c r="AC390" s="1258"/>
      <c r="AD390" s="1258"/>
      <c r="AE390" s="176"/>
      <c r="AF390" s="2364" t="s">
        <v>1115</v>
      </c>
      <c r="AG390" s="2364"/>
      <c r="AH390" s="2364"/>
      <c r="AI390" s="2364"/>
      <c r="AJ390" s="2364"/>
      <c r="AK390" s="2364"/>
      <c r="AL390" s="2365"/>
      <c r="AO390" s="1334"/>
      <c r="AP390" s="1347">
        <f>IF(C474="Yes",2,0)</f>
        <v>0</v>
      </c>
      <c r="AQ390" s="176"/>
      <c r="AR390" s="176"/>
      <c r="AS390" s="176"/>
      <c r="AT390" s="176"/>
    </row>
    <row r="391" spans="1:46" s="47" customFormat="1" ht="14.1" customHeight="1">
      <c r="A391" s="9"/>
      <c r="B391" s="65"/>
      <c r="C391" s="1267"/>
      <c r="D391" s="176"/>
      <c r="E391" s="317"/>
      <c r="F391" s="176"/>
      <c r="G391" s="1258"/>
      <c r="H391" s="1258"/>
      <c r="I391" s="1258"/>
      <c r="J391" s="1258"/>
      <c r="K391" s="1258"/>
      <c r="L391" s="1258"/>
      <c r="M391" s="1258"/>
      <c r="N391" s="1258"/>
      <c r="O391" s="1258"/>
      <c r="P391" s="1258"/>
      <c r="Q391" s="1258"/>
      <c r="R391" s="1258"/>
      <c r="S391" s="1258"/>
      <c r="T391" s="1258"/>
      <c r="U391" s="1258"/>
      <c r="V391" s="1258"/>
      <c r="W391" s="1258"/>
      <c r="X391" s="1258"/>
      <c r="Y391" s="1258"/>
      <c r="Z391" s="1258"/>
      <c r="AA391" s="1258"/>
      <c r="AB391" s="1258"/>
      <c r="AC391" s="1258"/>
      <c r="AD391" s="1258"/>
      <c r="AE391" s="176"/>
      <c r="AF391" s="176"/>
      <c r="AG391" s="176"/>
      <c r="AH391" s="176"/>
      <c r="AI391" s="176"/>
      <c r="AJ391" s="176"/>
      <c r="AK391" s="176"/>
      <c r="AL391" s="1266"/>
      <c r="AO391" s="63" t="s">
        <v>853</v>
      </c>
      <c r="AP391" s="534">
        <f>SUM(AP379:AP390)</f>
        <v>10</v>
      </c>
      <c r="AQ391" s="1348">
        <f>IF(AP391&gt;0,AP391,0)</f>
        <v>10</v>
      </c>
    </row>
    <row r="392" spans="1:46" s="47" customFormat="1" ht="14.1" customHeight="1">
      <c r="A392" s="9"/>
      <c r="B392" s="65"/>
      <c r="C392" s="2261" t="s">
        <v>748</v>
      </c>
      <c r="D392" s="1604"/>
      <c r="E392" s="317"/>
      <c r="F392" s="1279" t="s">
        <v>2053</v>
      </c>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76"/>
      <c r="AF392" s="2364" t="s">
        <v>784</v>
      </c>
      <c r="AG392" s="2364"/>
      <c r="AH392" s="2364"/>
      <c r="AI392" s="2364"/>
      <c r="AJ392" s="2364"/>
      <c r="AK392" s="2364"/>
      <c r="AL392" s="2365"/>
    </row>
    <row r="393" spans="1:46" s="47" customFormat="1" ht="14.1" customHeight="1">
      <c r="A393" s="9"/>
      <c r="B393" s="65"/>
      <c r="C393" s="1267"/>
      <c r="D393" s="176"/>
      <c r="E393" s="317"/>
      <c r="F393" s="176"/>
      <c r="G393" s="1279"/>
      <c r="H393" s="1279"/>
      <c r="I393" s="1279"/>
      <c r="J393" s="1279"/>
      <c r="K393" s="1279"/>
      <c r="L393" s="1279"/>
      <c r="M393" s="1279"/>
      <c r="N393" s="1279"/>
      <c r="O393" s="1279"/>
      <c r="P393" s="1279"/>
      <c r="Q393" s="1279"/>
      <c r="R393" s="1279"/>
      <c r="S393" s="1279"/>
      <c r="T393" s="1279"/>
      <c r="U393" s="1279"/>
      <c r="V393" s="1279"/>
      <c r="W393" s="1279"/>
      <c r="X393" s="1279"/>
      <c r="Y393" s="1279"/>
      <c r="Z393" s="1279"/>
      <c r="AA393" s="1279"/>
      <c r="AB393" s="1279"/>
      <c r="AC393" s="1279"/>
      <c r="AD393" s="1279"/>
      <c r="AE393" s="176"/>
      <c r="AF393" s="176"/>
      <c r="AG393" s="176"/>
      <c r="AH393" s="176"/>
      <c r="AI393" s="176"/>
      <c r="AJ393" s="176"/>
      <c r="AK393" s="176"/>
      <c r="AL393" s="1266"/>
    </row>
    <row r="394" spans="1:46" s="47" customFormat="1" ht="14.1" customHeight="1">
      <c r="A394" s="9"/>
      <c r="B394" s="65"/>
      <c r="C394" s="2261" t="s">
        <v>748</v>
      </c>
      <c r="D394" s="1604"/>
      <c r="E394" s="317"/>
      <c r="F394" s="1279" t="s">
        <v>2054</v>
      </c>
      <c r="G394" s="1279"/>
      <c r="H394" s="1279"/>
      <c r="I394" s="1279"/>
      <c r="J394" s="1279"/>
      <c r="K394" s="1279"/>
      <c r="L394" s="1279"/>
      <c r="M394" s="1279"/>
      <c r="N394" s="1279"/>
      <c r="O394" s="1279"/>
      <c r="P394" s="1279"/>
      <c r="Q394" s="1279"/>
      <c r="R394" s="1279"/>
      <c r="S394" s="1279"/>
      <c r="T394" s="1279"/>
      <c r="U394" s="1279"/>
      <c r="V394" s="1279"/>
      <c r="W394" s="1279"/>
      <c r="X394" s="1279"/>
      <c r="Y394" s="1279"/>
      <c r="Z394" s="1279"/>
      <c r="AA394" s="1279"/>
      <c r="AB394" s="1279"/>
      <c r="AC394" s="1279"/>
      <c r="AD394" s="1279"/>
      <c r="AE394" s="176"/>
      <c r="AF394" s="2364" t="s">
        <v>1112</v>
      </c>
      <c r="AG394" s="2364"/>
      <c r="AH394" s="2364"/>
      <c r="AI394" s="2364"/>
      <c r="AJ394" s="2364"/>
      <c r="AK394" s="2364"/>
      <c r="AL394" s="2365"/>
    </row>
    <row r="395" spans="1:46" s="47" customFormat="1" ht="14.1" customHeight="1">
      <c r="A395" s="9"/>
      <c r="B395" s="65"/>
      <c r="C395" s="1267"/>
      <c r="D395" s="176"/>
      <c r="E395" s="317"/>
      <c r="F395" s="176"/>
      <c r="G395" s="1389"/>
      <c r="H395" s="1389"/>
      <c r="I395" s="1389"/>
      <c r="J395" s="1389"/>
      <c r="K395" s="1389"/>
      <c r="L395" s="1389"/>
      <c r="M395" s="1389"/>
      <c r="N395" s="1389"/>
      <c r="O395" s="1389"/>
      <c r="P395" s="1389"/>
      <c r="Q395" s="1389"/>
      <c r="R395" s="1389"/>
      <c r="S395" s="1389"/>
      <c r="T395" s="1389"/>
      <c r="U395" s="1389"/>
      <c r="V395" s="1389"/>
      <c r="W395" s="1389"/>
      <c r="X395" s="1389"/>
      <c r="Y395" s="1389"/>
      <c r="Z395" s="1389"/>
      <c r="AA395" s="1389"/>
      <c r="AB395" s="1389"/>
      <c r="AC395" s="1389"/>
      <c r="AD395" s="1389"/>
      <c r="AE395" s="176"/>
      <c r="AF395" s="176"/>
      <c r="AG395" s="176"/>
      <c r="AH395" s="176"/>
      <c r="AI395" s="176"/>
      <c r="AJ395" s="176"/>
      <c r="AK395" s="176"/>
      <c r="AL395" s="1401"/>
    </row>
    <row r="396" spans="1:46" s="47" customFormat="1" ht="14.1" customHeight="1">
      <c r="A396" s="9"/>
      <c r="B396" s="65"/>
      <c r="C396" s="1282"/>
      <c r="D396" s="1283"/>
      <c r="E396" s="1269"/>
      <c r="F396" s="1284" t="s">
        <v>2055</v>
      </c>
      <c r="G396" s="1270"/>
      <c r="H396" s="1270"/>
      <c r="I396" s="1270"/>
      <c r="J396" s="1270"/>
      <c r="K396" s="1270"/>
      <c r="L396" s="1270"/>
      <c r="M396" s="1270"/>
      <c r="N396" s="1270"/>
      <c r="O396" s="1270"/>
      <c r="P396" s="1270"/>
      <c r="Q396" s="1270"/>
      <c r="R396" s="1270"/>
      <c r="S396" s="1270"/>
      <c r="T396" s="1270"/>
      <c r="U396" s="1270"/>
      <c r="V396" s="1270"/>
      <c r="W396" s="1270"/>
      <c r="X396" s="1270"/>
      <c r="Y396" s="1270"/>
      <c r="Z396" s="1270"/>
      <c r="AA396" s="1270"/>
      <c r="AB396" s="1270"/>
      <c r="AC396" s="1270"/>
      <c r="AD396" s="1270"/>
      <c r="AE396" s="1275"/>
      <c r="AF396" s="1276"/>
      <c r="AG396" s="1275"/>
      <c r="AH396" s="1277"/>
      <c r="AI396" s="1277"/>
      <c r="AJ396" s="1277"/>
      <c r="AK396" s="1277"/>
      <c r="AL396" s="1403"/>
    </row>
    <row r="397" spans="1:46" s="47" customFormat="1" ht="14.1" customHeight="1">
      <c r="A397" s="9"/>
      <c r="B397" s="65"/>
      <c r="C397" s="65"/>
      <c r="D397" s="65"/>
      <c r="E397" s="317"/>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9"/>
      <c r="AF397" s="63"/>
      <c r="AG397" s="9"/>
      <c r="AL397" s="177"/>
    </row>
    <row r="398" spans="1:46" s="47" customFormat="1" ht="14.1" customHeight="1">
      <c r="A398" s="9"/>
      <c r="B398" s="65"/>
      <c r="C398" s="1272"/>
      <c r="D398" s="1273"/>
      <c r="E398" s="1255" t="s">
        <v>600</v>
      </c>
      <c r="F398" s="2280" t="s">
        <v>2056</v>
      </c>
      <c r="G398" s="2280"/>
      <c r="H398" s="2280"/>
      <c r="I398" s="2280"/>
      <c r="J398" s="2280"/>
      <c r="K398" s="2280"/>
      <c r="L398" s="2280"/>
      <c r="M398" s="2280"/>
      <c r="N398" s="2280"/>
      <c r="O398" s="2280"/>
      <c r="P398" s="2280"/>
      <c r="Q398" s="2280"/>
      <c r="R398" s="2280"/>
      <c r="S398" s="2280"/>
      <c r="T398" s="2280"/>
      <c r="U398" s="2280"/>
      <c r="V398" s="2280"/>
      <c r="W398" s="2280"/>
      <c r="X398" s="2280"/>
      <c r="Y398" s="2280"/>
      <c r="Z398" s="2280"/>
      <c r="AA398" s="2280"/>
      <c r="AB398" s="2280"/>
      <c r="AC398" s="2280"/>
      <c r="AD398" s="2280"/>
      <c r="AE398" s="1273"/>
      <c r="AF398" s="1273"/>
      <c r="AG398" s="1273"/>
      <c r="AH398" s="1273"/>
      <c r="AI398" s="1273"/>
      <c r="AJ398" s="1273"/>
      <c r="AK398" s="1273"/>
      <c r="AL398" s="1400"/>
    </row>
    <row r="399" spans="1:46" s="47" customFormat="1" ht="14.1" customHeight="1">
      <c r="A399" s="9"/>
      <c r="B399" s="65"/>
      <c r="C399" s="1265"/>
      <c r="D399" s="129"/>
      <c r="E399" s="317"/>
      <c r="F399" s="2281"/>
      <c r="G399" s="2281"/>
      <c r="H399" s="2281"/>
      <c r="I399" s="2281"/>
      <c r="J399" s="2281"/>
      <c r="K399" s="2281"/>
      <c r="L399" s="2281"/>
      <c r="M399" s="2281"/>
      <c r="N399" s="2281"/>
      <c r="O399" s="2281"/>
      <c r="P399" s="2281"/>
      <c r="Q399" s="2281"/>
      <c r="R399" s="2281"/>
      <c r="S399" s="2281"/>
      <c r="T399" s="2281"/>
      <c r="U399" s="2281"/>
      <c r="V399" s="2281"/>
      <c r="W399" s="2281"/>
      <c r="X399" s="2281"/>
      <c r="Y399" s="2281"/>
      <c r="Z399" s="2281"/>
      <c r="AA399" s="2281"/>
      <c r="AB399" s="2281"/>
      <c r="AC399" s="2281"/>
      <c r="AD399" s="2281"/>
      <c r="AE399" s="71"/>
      <c r="AF399" s="62"/>
      <c r="AG399" s="71"/>
      <c r="AH399" s="176"/>
      <c r="AI399" s="176"/>
      <c r="AJ399" s="176"/>
      <c r="AK399" s="176"/>
      <c r="AL399" s="1401"/>
    </row>
    <row r="400" spans="1:46" s="47" customFormat="1" ht="14.1" customHeight="1">
      <c r="A400" s="9"/>
      <c r="B400" s="65"/>
      <c r="C400" s="1265"/>
      <c r="D400" s="129"/>
      <c r="E400" s="317"/>
      <c r="F400" s="2281"/>
      <c r="G400" s="2281"/>
      <c r="H400" s="2281"/>
      <c r="I400" s="2281"/>
      <c r="J400" s="2281"/>
      <c r="K400" s="2281"/>
      <c r="L400" s="2281"/>
      <c r="M400" s="2281"/>
      <c r="N400" s="2281"/>
      <c r="O400" s="2281"/>
      <c r="P400" s="2281"/>
      <c r="Q400" s="2281"/>
      <c r="R400" s="2281"/>
      <c r="S400" s="2281"/>
      <c r="T400" s="2281"/>
      <c r="U400" s="2281"/>
      <c r="V400" s="2281"/>
      <c r="W400" s="2281"/>
      <c r="X400" s="2281"/>
      <c r="Y400" s="2281"/>
      <c r="Z400" s="2281"/>
      <c r="AA400" s="2281"/>
      <c r="AB400" s="2281"/>
      <c r="AC400" s="2281"/>
      <c r="AD400" s="2281"/>
      <c r="AE400" s="71"/>
      <c r="AF400" s="62"/>
      <c r="AG400" s="71"/>
      <c r="AH400" s="176"/>
      <c r="AI400" s="176"/>
      <c r="AJ400" s="176"/>
      <c r="AK400" s="176"/>
      <c r="AL400" s="1401"/>
      <c r="AN400" s="308"/>
    </row>
    <row r="401" spans="1:99" s="47" customFormat="1" ht="14.1" customHeight="1">
      <c r="A401" s="9"/>
      <c r="B401" s="65"/>
      <c r="C401" s="1265"/>
      <c r="D401" s="129"/>
      <c r="E401" s="317"/>
      <c r="F401" s="2281"/>
      <c r="G401" s="2281"/>
      <c r="H401" s="2281"/>
      <c r="I401" s="2281"/>
      <c r="J401" s="2281"/>
      <c r="K401" s="2281"/>
      <c r="L401" s="2281"/>
      <c r="M401" s="2281"/>
      <c r="N401" s="2281"/>
      <c r="O401" s="2281"/>
      <c r="P401" s="2281"/>
      <c r="Q401" s="2281"/>
      <c r="R401" s="2281"/>
      <c r="S401" s="2281"/>
      <c r="T401" s="2281"/>
      <c r="U401" s="2281"/>
      <c r="V401" s="2281"/>
      <c r="W401" s="2281"/>
      <c r="X401" s="2281"/>
      <c r="Y401" s="2281"/>
      <c r="Z401" s="2281"/>
      <c r="AA401" s="2281"/>
      <c r="AB401" s="2281"/>
      <c r="AC401" s="2281"/>
      <c r="AD401" s="2281"/>
      <c r="AE401" s="71"/>
      <c r="AF401" s="62"/>
      <c r="AG401" s="71"/>
      <c r="AH401" s="176"/>
      <c r="AI401" s="176"/>
      <c r="AJ401" s="176"/>
      <c r="AK401" s="176"/>
      <c r="AL401" s="1266"/>
    </row>
    <row r="402" spans="1:99" s="47" customFormat="1" ht="14.1" customHeight="1">
      <c r="A402" s="9"/>
      <c r="B402" s="65"/>
      <c r="C402" s="2261" t="s">
        <v>748</v>
      </c>
      <c r="D402" s="1604"/>
      <c r="E402" s="317"/>
      <c r="F402" s="1257" t="s">
        <v>2057</v>
      </c>
      <c r="G402" s="1258"/>
      <c r="H402" s="1258"/>
      <c r="I402" s="1258"/>
      <c r="J402" s="1258"/>
      <c r="K402" s="1258"/>
      <c r="L402" s="1258"/>
      <c r="M402" s="1258"/>
      <c r="N402" s="1258"/>
      <c r="O402" s="1258"/>
      <c r="P402" s="1258"/>
      <c r="Q402" s="1258"/>
      <c r="R402" s="1258"/>
      <c r="S402" s="1258"/>
      <c r="T402" s="1258"/>
      <c r="U402" s="1258"/>
      <c r="V402" s="1258"/>
      <c r="W402" s="1258"/>
      <c r="X402" s="1258"/>
      <c r="Y402" s="1258"/>
      <c r="Z402" s="1258"/>
      <c r="AA402" s="1258"/>
      <c r="AB402" s="1258"/>
      <c r="AC402" s="1258"/>
      <c r="AD402" s="1258"/>
      <c r="AE402" s="176"/>
      <c r="AF402" s="2364" t="s">
        <v>784</v>
      </c>
      <c r="AG402" s="2364"/>
      <c r="AH402" s="2364"/>
      <c r="AI402" s="2364"/>
      <c r="AJ402" s="2364"/>
      <c r="AK402" s="2364"/>
      <c r="AL402" s="2365"/>
      <c r="AN402" s="308"/>
    </row>
    <row r="403" spans="1:99" s="47" customFormat="1" ht="14.1" customHeight="1">
      <c r="A403" s="9"/>
      <c r="B403" s="65"/>
      <c r="C403" s="1265"/>
      <c r="D403" s="129"/>
      <c r="E403" s="317"/>
      <c r="F403" s="176"/>
      <c r="G403" s="1258"/>
      <c r="H403" s="1258"/>
      <c r="I403" s="1258"/>
      <c r="J403" s="1258"/>
      <c r="K403" s="1258"/>
      <c r="L403" s="1258"/>
      <c r="M403" s="1258"/>
      <c r="N403" s="1258"/>
      <c r="O403" s="1258"/>
      <c r="P403" s="1258"/>
      <c r="Q403" s="1258"/>
      <c r="R403" s="1258"/>
      <c r="S403" s="1258"/>
      <c r="T403" s="1258"/>
      <c r="U403" s="1258"/>
      <c r="V403" s="1258"/>
      <c r="W403" s="1258"/>
      <c r="X403" s="1258"/>
      <c r="Y403" s="1258"/>
      <c r="Z403" s="1258"/>
      <c r="AA403" s="1258"/>
      <c r="AB403" s="1258"/>
      <c r="AC403" s="1258"/>
      <c r="AD403" s="1258"/>
      <c r="AE403" s="71"/>
      <c r="AF403" s="176"/>
      <c r="AG403" s="176"/>
      <c r="AH403" s="176"/>
      <c r="AI403" s="176"/>
      <c r="AJ403" s="176"/>
      <c r="AK403" s="176"/>
      <c r="AL403" s="1266"/>
      <c r="AN403" s="308"/>
    </row>
    <row r="404" spans="1:99" s="47" customFormat="1" ht="14.1" customHeight="1">
      <c r="A404" s="9"/>
      <c r="B404" s="65"/>
      <c r="C404" s="2261" t="s">
        <v>748</v>
      </c>
      <c r="D404" s="1604"/>
      <c r="E404" s="359"/>
      <c r="F404" s="1257" t="s">
        <v>1116</v>
      </c>
      <c r="G404" s="1258"/>
      <c r="H404" s="1258"/>
      <c r="I404" s="1258"/>
      <c r="J404" s="1258"/>
      <c r="K404" s="1258"/>
      <c r="L404" s="1258"/>
      <c r="M404" s="1258"/>
      <c r="N404" s="1258"/>
      <c r="O404" s="1258"/>
      <c r="P404" s="1258"/>
      <c r="Q404" s="1258"/>
      <c r="R404" s="1258"/>
      <c r="S404" s="1258"/>
      <c r="T404" s="1258"/>
      <c r="U404" s="1258"/>
      <c r="V404" s="1258"/>
      <c r="W404" s="1258"/>
      <c r="X404" s="1258"/>
      <c r="Y404" s="1258"/>
      <c r="Z404" s="1258"/>
      <c r="AA404" s="1258"/>
      <c r="AB404" s="1258"/>
      <c r="AC404" s="1258"/>
      <c r="AD404" s="1258"/>
      <c r="AE404" s="176"/>
      <c r="AF404" s="2364" t="s">
        <v>1112</v>
      </c>
      <c r="AG404" s="2364"/>
      <c r="AH404" s="2364"/>
      <c r="AI404" s="2364"/>
      <c r="AJ404" s="2364"/>
      <c r="AK404" s="2364"/>
      <c r="AL404" s="2365"/>
      <c r="AN404" s="308"/>
    </row>
    <row r="405" spans="1:99" s="47" customFormat="1" ht="14.1" customHeight="1">
      <c r="A405" s="9"/>
      <c r="B405" s="65"/>
      <c r="C405" s="1280"/>
      <c r="D405" s="1281"/>
      <c r="E405" s="317"/>
      <c r="F405" s="176"/>
      <c r="G405" s="1258"/>
      <c r="H405" s="1258"/>
      <c r="I405" s="1258"/>
      <c r="J405" s="1258"/>
      <c r="K405" s="1258"/>
      <c r="L405" s="1258"/>
      <c r="M405" s="1258"/>
      <c r="N405" s="1258"/>
      <c r="O405" s="1258"/>
      <c r="P405" s="1258"/>
      <c r="Q405" s="1258"/>
      <c r="R405" s="1258"/>
      <c r="S405" s="1258"/>
      <c r="T405" s="1258"/>
      <c r="U405" s="1258"/>
      <c r="V405" s="1258"/>
      <c r="W405" s="1258"/>
      <c r="X405" s="1258"/>
      <c r="Y405" s="1258"/>
      <c r="Z405" s="1258"/>
      <c r="AA405" s="1258"/>
      <c r="AB405" s="1258"/>
      <c r="AC405" s="1258"/>
      <c r="AD405" s="1258"/>
      <c r="AE405" s="71"/>
      <c r="AF405" s="176"/>
      <c r="AG405" s="176"/>
      <c r="AH405" s="176"/>
      <c r="AI405" s="176"/>
      <c r="AJ405" s="176"/>
      <c r="AK405" s="176"/>
      <c r="AL405" s="1266"/>
    </row>
    <row r="406" spans="1:99" s="47" customFormat="1" ht="14.1" customHeight="1">
      <c r="A406" s="9"/>
      <c r="B406" s="65"/>
      <c r="C406" s="2261" t="s">
        <v>748</v>
      </c>
      <c r="D406" s="1604"/>
      <c r="E406" s="317"/>
      <c r="F406" s="1257" t="s">
        <v>1118</v>
      </c>
      <c r="G406" s="1258"/>
      <c r="H406" s="1258"/>
      <c r="I406" s="1258"/>
      <c r="J406" s="1258"/>
      <c r="K406" s="1258"/>
      <c r="L406" s="1258"/>
      <c r="M406" s="1258"/>
      <c r="N406" s="1258"/>
      <c r="O406" s="1258"/>
      <c r="P406" s="1258"/>
      <c r="Q406" s="1258"/>
      <c r="R406" s="1258"/>
      <c r="S406" s="1258"/>
      <c r="T406" s="1258"/>
      <c r="U406" s="1258"/>
      <c r="V406" s="1258"/>
      <c r="W406" s="1258"/>
      <c r="X406" s="1258"/>
      <c r="Y406" s="1258"/>
      <c r="Z406" s="1258"/>
      <c r="AA406" s="1258"/>
      <c r="AB406" s="1258"/>
      <c r="AC406" s="1258"/>
      <c r="AD406" s="1258"/>
      <c r="AE406" s="176"/>
      <c r="AF406" s="2364" t="s">
        <v>1117</v>
      </c>
      <c r="AG406" s="2364"/>
      <c r="AH406" s="2364"/>
      <c r="AI406" s="2364"/>
      <c r="AJ406" s="2364"/>
      <c r="AK406" s="2364"/>
      <c r="AL406" s="2365"/>
    </row>
    <row r="407" spans="1:99" s="148" customFormat="1" ht="14.1" customHeight="1">
      <c r="A407" s="9"/>
      <c r="B407" s="65"/>
      <c r="C407" s="1285"/>
      <c r="D407" s="1286"/>
      <c r="E407" s="1262"/>
      <c r="F407" s="1263"/>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86"/>
      <c r="AF407" s="1286"/>
      <c r="AG407" s="1286"/>
      <c r="AH407" s="1286"/>
      <c r="AI407" s="1286"/>
      <c r="AJ407" s="1286"/>
      <c r="AK407" s="1286"/>
      <c r="AL407" s="1403"/>
    </row>
    <row r="408" spans="1:99" s="47" customFormat="1" ht="14.1" customHeight="1">
      <c r="A408" s="9"/>
      <c r="B408" s="65"/>
      <c r="C408" s="118"/>
      <c r="D408" s="118"/>
      <c r="E408" s="317"/>
      <c r="G408" s="523"/>
      <c r="H408" s="523"/>
      <c r="I408" s="523"/>
      <c r="J408" s="523"/>
      <c r="K408" s="523"/>
      <c r="L408" s="523"/>
      <c r="M408" s="523"/>
      <c r="N408" s="523"/>
      <c r="O408" s="523"/>
      <c r="P408" s="523"/>
      <c r="Q408" s="523"/>
      <c r="R408" s="523"/>
      <c r="S408" s="523"/>
      <c r="T408" s="523"/>
      <c r="U408" s="523"/>
      <c r="V408" s="523"/>
      <c r="W408" s="523"/>
      <c r="X408" s="523"/>
      <c r="Y408" s="523"/>
      <c r="Z408" s="523"/>
      <c r="AA408" s="523"/>
      <c r="AB408" s="523"/>
      <c r="AC408" s="523"/>
      <c r="AD408" s="523"/>
      <c r="AE408" s="9"/>
      <c r="AF408" s="63"/>
      <c r="AG408" s="9"/>
      <c r="AL408" s="177"/>
      <c r="BR408" s="143"/>
      <c r="BS408" s="143"/>
      <c r="BT408" s="65"/>
      <c r="BU408" s="65"/>
      <c r="BV408" s="65"/>
    </row>
    <row r="409" spans="1:99" s="47" customFormat="1" ht="14.1" customHeight="1">
      <c r="A409" s="9"/>
      <c r="B409" s="65"/>
      <c r="C409" s="65"/>
      <c r="D409" s="65"/>
      <c r="E409" s="317"/>
      <c r="F409" s="458"/>
      <c r="G409" s="458"/>
      <c r="H409" s="458"/>
      <c r="I409" s="458"/>
      <c r="J409" s="458"/>
      <c r="K409" s="458"/>
      <c r="L409" s="458"/>
      <c r="M409" s="458"/>
      <c r="N409" s="458"/>
      <c r="O409" s="458"/>
      <c r="P409" s="458"/>
      <c r="Q409" s="458"/>
      <c r="R409" s="458"/>
      <c r="S409" s="458"/>
      <c r="T409" s="458"/>
      <c r="U409" s="458"/>
      <c r="V409" s="458"/>
      <c r="W409" s="458"/>
      <c r="X409" s="458"/>
      <c r="Y409" s="458"/>
      <c r="Z409" s="458"/>
      <c r="AA409" s="458"/>
      <c r="AB409" s="458"/>
      <c r="AC409" s="458"/>
      <c r="AD409" s="458"/>
      <c r="AE409" s="9"/>
      <c r="AF409" s="63"/>
      <c r="AG409" s="9"/>
      <c r="AL409" s="177"/>
      <c r="BR409" s="143"/>
      <c r="BS409" s="143"/>
      <c r="BT409" s="65"/>
      <c r="BU409" s="65"/>
      <c r="BV409" s="65"/>
    </row>
    <row r="410" spans="1:99" s="47" customFormat="1" ht="14.1" customHeight="1">
      <c r="A410" s="9"/>
      <c r="B410" s="65"/>
      <c r="C410" s="2261" t="s">
        <v>748</v>
      </c>
      <c r="D410" s="1604"/>
      <c r="E410" s="1255" t="s">
        <v>601</v>
      </c>
      <c r="F410" s="2280" t="s">
        <v>2058</v>
      </c>
      <c r="G410" s="2280"/>
      <c r="H410" s="2280"/>
      <c r="I410" s="2280"/>
      <c r="J410" s="2280"/>
      <c r="K410" s="2280"/>
      <c r="L410" s="2280"/>
      <c r="M410" s="2280"/>
      <c r="N410" s="2280"/>
      <c r="O410" s="2280"/>
      <c r="P410" s="2280"/>
      <c r="Q410" s="2280"/>
      <c r="R410" s="2280"/>
      <c r="S410" s="2280"/>
      <c r="T410" s="2280"/>
      <c r="U410" s="2280"/>
      <c r="V410" s="2280"/>
      <c r="W410" s="2280"/>
      <c r="X410" s="2280"/>
      <c r="Y410" s="2280"/>
      <c r="Z410" s="2280"/>
      <c r="AA410" s="2280"/>
      <c r="AB410" s="2280"/>
      <c r="AC410" s="2280"/>
      <c r="AD410" s="2280"/>
      <c r="AE410" s="1273"/>
      <c r="AF410" s="2259" t="s">
        <v>784</v>
      </c>
      <c r="AG410" s="2259"/>
      <c r="AH410" s="2259"/>
      <c r="AI410" s="2259"/>
      <c r="AJ410" s="2259"/>
      <c r="AK410" s="2259"/>
      <c r="AL410" s="2260"/>
      <c r="BR410" s="143"/>
      <c r="BS410" s="143"/>
      <c r="BT410" s="65"/>
      <c r="BU410" s="65"/>
      <c r="BV410" s="65"/>
      <c r="BW410" s="65"/>
      <c r="BX410" s="65"/>
      <c r="BY410" s="65"/>
      <c r="BZ410" s="65"/>
      <c r="CA410" s="65"/>
      <c r="CB410" s="65"/>
      <c r="CC410" s="65"/>
      <c r="CD410" s="65"/>
      <c r="CE410" s="65"/>
      <c r="CF410" s="65"/>
      <c r="CG410" s="65"/>
      <c r="CH410" s="17"/>
      <c r="CI410" s="17"/>
      <c r="CJ410" s="17"/>
      <c r="CK410" s="17"/>
      <c r="CL410" s="17"/>
      <c r="CM410" s="17"/>
      <c r="CN410" s="17"/>
      <c r="CO410" s="17"/>
      <c r="CP410" s="17"/>
      <c r="CQ410" s="17"/>
      <c r="CR410" s="17"/>
      <c r="CS410" s="17"/>
      <c r="CT410" s="17"/>
      <c r="CU410" s="17"/>
    </row>
    <row r="411" spans="1:99" s="47" customFormat="1" ht="14.1" customHeight="1">
      <c r="A411" s="9"/>
      <c r="B411" s="65"/>
      <c r="C411" s="1265"/>
      <c r="D411" s="129"/>
      <c r="E411" s="317"/>
      <c r="F411" s="2281"/>
      <c r="G411" s="2281"/>
      <c r="H411" s="2281"/>
      <c r="I411" s="2281"/>
      <c r="J411" s="2281"/>
      <c r="K411" s="2281"/>
      <c r="L411" s="2281"/>
      <c r="M411" s="2281"/>
      <c r="N411" s="2281"/>
      <c r="O411" s="2281"/>
      <c r="P411" s="2281"/>
      <c r="Q411" s="2281"/>
      <c r="R411" s="2281"/>
      <c r="S411" s="2281"/>
      <c r="T411" s="2281"/>
      <c r="U411" s="2281"/>
      <c r="V411" s="2281"/>
      <c r="W411" s="2281"/>
      <c r="X411" s="2281"/>
      <c r="Y411" s="2281"/>
      <c r="Z411" s="2281"/>
      <c r="AA411" s="2281"/>
      <c r="AB411" s="2281"/>
      <c r="AC411" s="2281"/>
      <c r="AD411" s="2281"/>
      <c r="AE411" s="176"/>
      <c r="AF411" s="176"/>
      <c r="AG411" s="176"/>
      <c r="AH411" s="176"/>
      <c r="AI411" s="176"/>
      <c r="AJ411" s="176"/>
      <c r="AK411" s="176"/>
      <c r="AL411" s="1404"/>
      <c r="BR411" s="143"/>
      <c r="BS411" s="143"/>
      <c r="BT411" s="65"/>
      <c r="BU411" s="65"/>
      <c r="BV411" s="65"/>
      <c r="BW411" s="65"/>
      <c r="BX411" s="65"/>
      <c r="BY411" s="65"/>
      <c r="BZ411" s="65"/>
      <c r="CA411" s="65"/>
      <c r="CB411" s="65"/>
      <c r="CC411" s="65"/>
      <c r="CD411" s="65"/>
      <c r="CE411" s="65"/>
      <c r="CF411" s="65"/>
      <c r="CG411" s="65"/>
      <c r="CH411" s="17"/>
      <c r="CI411" s="17"/>
      <c r="CJ411" s="17"/>
      <c r="CK411" s="17"/>
      <c r="CL411" s="17"/>
      <c r="CM411" s="17"/>
      <c r="CN411" s="17"/>
      <c r="CO411" s="17"/>
      <c r="CP411" s="17"/>
      <c r="CQ411" s="17"/>
      <c r="CR411" s="17"/>
      <c r="CS411" s="17"/>
      <c r="CT411" s="17"/>
      <c r="CU411" s="17"/>
    </row>
    <row r="412" spans="1:99" s="47" customFormat="1" ht="14.1" customHeight="1">
      <c r="A412" s="9"/>
      <c r="B412" s="65"/>
      <c r="C412" s="1288"/>
      <c r="D412" s="1289"/>
      <c r="E412" s="1269"/>
      <c r="F412" s="2289"/>
      <c r="G412" s="2289"/>
      <c r="H412" s="2289"/>
      <c r="I412" s="2289"/>
      <c r="J412" s="2289"/>
      <c r="K412" s="2289"/>
      <c r="L412" s="2289"/>
      <c r="M412" s="2289"/>
      <c r="N412" s="2289"/>
      <c r="O412" s="2289"/>
      <c r="P412" s="2289"/>
      <c r="Q412" s="2289"/>
      <c r="R412" s="2289"/>
      <c r="S412" s="2289"/>
      <c r="T412" s="2289"/>
      <c r="U412" s="2289"/>
      <c r="V412" s="2289"/>
      <c r="W412" s="2289"/>
      <c r="X412" s="2289"/>
      <c r="Y412" s="2289"/>
      <c r="Z412" s="2289"/>
      <c r="AA412" s="2289"/>
      <c r="AB412" s="2289"/>
      <c r="AC412" s="2289"/>
      <c r="AD412" s="2289"/>
      <c r="AE412" s="1275"/>
      <c r="AF412" s="1276"/>
      <c r="AG412" s="1275"/>
      <c r="AH412" s="1277"/>
      <c r="AI412" s="1277"/>
      <c r="AJ412" s="1277"/>
      <c r="AK412" s="1277"/>
      <c r="AL412" s="1405"/>
      <c r="BR412" s="143"/>
      <c r="BS412" s="143"/>
      <c r="BT412" s="65"/>
      <c r="BU412" s="65"/>
      <c r="BV412" s="65"/>
      <c r="BW412" s="65"/>
      <c r="BX412" s="65"/>
      <c r="BY412" s="65"/>
      <c r="BZ412" s="65"/>
      <c r="CA412" s="65"/>
      <c r="CB412" s="65"/>
      <c r="CC412" s="65"/>
      <c r="CD412" s="65"/>
      <c r="CE412" s="65"/>
      <c r="CF412" s="65"/>
      <c r="CG412" s="65"/>
      <c r="CH412" s="17"/>
      <c r="CI412" s="17"/>
      <c r="CJ412" s="17"/>
      <c r="CK412" s="17"/>
      <c r="CL412" s="17"/>
      <c r="CM412" s="17"/>
      <c r="CN412" s="17"/>
      <c r="CO412" s="17"/>
      <c r="CP412" s="17"/>
      <c r="CQ412" s="17"/>
      <c r="CR412" s="17"/>
      <c r="CS412" s="17"/>
      <c r="CT412" s="17"/>
      <c r="CU412" s="17"/>
    </row>
    <row r="413" spans="1:99" s="47" customFormat="1" ht="14.1" customHeight="1">
      <c r="A413" s="9"/>
      <c r="B413" s="65"/>
      <c r="C413" s="65"/>
      <c r="D413" s="65"/>
      <c r="E413" s="317"/>
      <c r="F413" s="458"/>
      <c r="G413" s="458"/>
      <c r="H413" s="458"/>
      <c r="I413" s="458"/>
      <c r="J413" s="458"/>
      <c r="K413" s="458"/>
      <c r="L413" s="458"/>
      <c r="M413" s="458"/>
      <c r="N413" s="458"/>
      <c r="O413" s="458"/>
      <c r="P413" s="458"/>
      <c r="Q413" s="458"/>
      <c r="R413" s="458"/>
      <c r="S413" s="458"/>
      <c r="T413" s="458"/>
      <c r="U413" s="458"/>
      <c r="V413" s="458"/>
      <c r="W413" s="458"/>
      <c r="X413" s="458"/>
      <c r="Y413" s="458"/>
      <c r="Z413" s="458"/>
      <c r="AA413" s="458"/>
      <c r="AB413" s="458"/>
      <c r="AC413" s="458"/>
      <c r="AD413" s="458"/>
      <c r="AE413" s="9"/>
      <c r="AF413" s="63"/>
      <c r="AG413" s="9"/>
      <c r="AL413" s="17"/>
      <c r="BR413" s="143"/>
      <c r="BS413" s="143"/>
      <c r="BT413" s="65"/>
      <c r="BU413" s="65"/>
      <c r="BV413" s="65"/>
      <c r="BW413" s="65"/>
      <c r="BX413" s="65"/>
      <c r="BY413" s="65"/>
      <c r="BZ413" s="65"/>
      <c r="CA413" s="65"/>
      <c r="CB413" s="65"/>
      <c r="CC413" s="65"/>
      <c r="CD413" s="65"/>
      <c r="CE413" s="65"/>
      <c r="CF413" s="65"/>
      <c r="CG413" s="65"/>
      <c r="CH413" s="68"/>
      <c r="CI413" s="17"/>
      <c r="CJ413" s="17"/>
      <c r="CK413" s="17"/>
      <c r="CL413" s="17"/>
      <c r="CM413" s="17"/>
      <c r="CN413" s="17"/>
      <c r="CO413" s="17"/>
      <c r="CP413" s="17"/>
      <c r="CQ413" s="17"/>
      <c r="CR413" s="17"/>
      <c r="CS413" s="17"/>
      <c r="CT413" s="17"/>
      <c r="CU413" s="17"/>
    </row>
    <row r="414" spans="1:99" s="47" customFormat="1" ht="14.1" customHeight="1">
      <c r="A414" s="9"/>
      <c r="B414" s="65"/>
      <c r="C414" s="1272"/>
      <c r="D414" s="1273"/>
      <c r="E414" s="1255" t="s">
        <v>602</v>
      </c>
      <c r="F414" s="2282" t="s">
        <v>2060</v>
      </c>
      <c r="G414" s="2282"/>
      <c r="H414" s="2282"/>
      <c r="I414" s="2282"/>
      <c r="J414" s="2282"/>
      <c r="K414" s="2282"/>
      <c r="L414" s="2282"/>
      <c r="M414" s="2282"/>
      <c r="N414" s="2282"/>
      <c r="O414" s="2282"/>
      <c r="P414" s="2282"/>
      <c r="Q414" s="2282"/>
      <c r="R414" s="2282"/>
      <c r="S414" s="2282"/>
      <c r="T414" s="2282"/>
      <c r="U414" s="2282"/>
      <c r="V414" s="2282"/>
      <c r="W414" s="2282"/>
      <c r="X414" s="2282"/>
      <c r="Y414" s="2282"/>
      <c r="Z414" s="2282"/>
      <c r="AA414" s="2282"/>
      <c r="AB414" s="2282"/>
      <c r="AC414" s="2282"/>
      <c r="AD414" s="2282"/>
      <c r="AE414" s="1273"/>
      <c r="AF414" s="1273"/>
      <c r="AG414" s="1273"/>
      <c r="AH414" s="1273"/>
      <c r="AI414" s="1273"/>
      <c r="AJ414" s="1273"/>
      <c r="AK414" s="1273"/>
      <c r="AL414" s="1406"/>
      <c r="BR414" s="143"/>
      <c r="BS414" s="143"/>
      <c r="BT414" s="65"/>
      <c r="BU414" s="65"/>
      <c r="BV414" s="65"/>
      <c r="BW414" s="65"/>
      <c r="BX414" s="65"/>
      <c r="BY414" s="65"/>
      <c r="BZ414" s="65"/>
      <c r="CA414" s="65"/>
      <c r="CB414" s="65"/>
      <c r="CC414" s="65"/>
      <c r="CD414" s="65"/>
      <c r="CE414" s="65"/>
      <c r="CF414" s="65"/>
      <c r="CG414" s="65"/>
      <c r="CH414" s="68"/>
      <c r="CI414" s="17"/>
      <c r="CJ414" s="17"/>
      <c r="CK414" s="17"/>
      <c r="CL414" s="17"/>
      <c r="CM414" s="17"/>
      <c r="CN414" s="17"/>
      <c r="CO414" s="17"/>
      <c r="CP414" s="17"/>
      <c r="CQ414" s="17"/>
      <c r="CR414" s="17"/>
      <c r="CS414" s="17"/>
      <c r="CT414" s="17"/>
      <c r="CU414" s="17"/>
    </row>
    <row r="415" spans="1:99" s="47" customFormat="1" ht="14.1" customHeight="1">
      <c r="A415" s="9"/>
      <c r="B415" s="65"/>
      <c r="C415" s="1265"/>
      <c r="D415" s="129"/>
      <c r="E415" s="317"/>
      <c r="F415" s="2283"/>
      <c r="G415" s="2283"/>
      <c r="H415" s="2283"/>
      <c r="I415" s="2283"/>
      <c r="J415" s="2283"/>
      <c r="K415" s="2283"/>
      <c r="L415" s="2283"/>
      <c r="M415" s="2283"/>
      <c r="N415" s="2283"/>
      <c r="O415" s="2283"/>
      <c r="P415" s="2283"/>
      <c r="Q415" s="2283"/>
      <c r="R415" s="2283"/>
      <c r="S415" s="2283"/>
      <c r="T415" s="2283"/>
      <c r="U415" s="2283"/>
      <c r="V415" s="2283"/>
      <c r="W415" s="2283"/>
      <c r="X415" s="2283"/>
      <c r="Y415" s="2283"/>
      <c r="Z415" s="2283"/>
      <c r="AA415" s="2283"/>
      <c r="AB415" s="2283"/>
      <c r="AC415" s="2283"/>
      <c r="AD415" s="2283"/>
      <c r="AE415" s="71"/>
      <c r="AF415" s="62"/>
      <c r="AG415" s="71"/>
      <c r="AH415" s="176"/>
      <c r="AI415" s="176"/>
      <c r="AJ415" s="176"/>
      <c r="AK415" s="176"/>
      <c r="AL415" s="1404"/>
      <c r="BR415" s="143"/>
      <c r="BS415" s="143"/>
      <c r="BT415" s="65"/>
      <c r="BU415" s="65"/>
      <c r="BV415" s="65"/>
      <c r="BW415" s="65"/>
      <c r="BX415" s="65"/>
      <c r="BY415" s="65"/>
      <c r="BZ415" s="65"/>
      <c r="CA415" s="65"/>
      <c r="CB415" s="65"/>
      <c r="CC415" s="65"/>
      <c r="CD415" s="65"/>
      <c r="CE415" s="65"/>
      <c r="CF415" s="65"/>
      <c r="CG415" s="65"/>
      <c r="CH415" s="68"/>
      <c r="CI415" s="17"/>
      <c r="CJ415" s="17"/>
      <c r="CK415" s="17"/>
      <c r="CL415" s="17"/>
      <c r="CM415" s="17"/>
    </row>
    <row r="416" spans="1:99" s="47" customFormat="1" ht="14.1" customHeight="1">
      <c r="A416" s="9"/>
      <c r="B416" s="65"/>
      <c r="C416" s="1265"/>
      <c r="D416" s="129"/>
      <c r="E416" s="317"/>
      <c r="F416" s="2283"/>
      <c r="G416" s="2283"/>
      <c r="H416" s="2283"/>
      <c r="I416" s="2283"/>
      <c r="J416" s="2283"/>
      <c r="K416" s="2283"/>
      <c r="L416" s="2283"/>
      <c r="M416" s="2283"/>
      <c r="N416" s="2283"/>
      <c r="O416" s="2283"/>
      <c r="P416" s="2283"/>
      <c r="Q416" s="2283"/>
      <c r="R416" s="2283"/>
      <c r="S416" s="2283"/>
      <c r="T416" s="2283"/>
      <c r="U416" s="2283"/>
      <c r="V416" s="2283"/>
      <c r="W416" s="2283"/>
      <c r="X416" s="2283"/>
      <c r="Y416" s="2283"/>
      <c r="Z416" s="2283"/>
      <c r="AA416" s="2283"/>
      <c r="AB416" s="2283"/>
      <c r="AC416" s="2283"/>
      <c r="AD416" s="2283"/>
      <c r="AE416" s="71"/>
      <c r="AF416" s="62"/>
      <c r="AG416" s="71"/>
      <c r="AH416" s="176"/>
      <c r="AI416" s="176"/>
      <c r="AJ416" s="176"/>
      <c r="AK416" s="176"/>
      <c r="AL416" s="1404"/>
      <c r="BR416" s="143"/>
      <c r="BS416" s="143"/>
      <c r="BT416" s="65"/>
      <c r="BU416" s="65"/>
      <c r="BV416" s="65"/>
      <c r="BW416" s="65"/>
      <c r="BX416" s="65"/>
      <c r="BY416" s="65"/>
      <c r="BZ416" s="65"/>
      <c r="CA416" s="65"/>
      <c r="CB416" s="65"/>
      <c r="CC416" s="65"/>
      <c r="CD416" s="65"/>
      <c r="CE416" s="65"/>
      <c r="CF416" s="65"/>
      <c r="CG416" s="65"/>
      <c r="CH416" s="68"/>
      <c r="CI416" s="17"/>
      <c r="CJ416" s="17"/>
      <c r="CK416" s="17"/>
      <c r="CL416" s="17"/>
      <c r="CM416" s="17"/>
    </row>
    <row r="417" spans="1:99" s="47" customFormat="1" ht="14.1" customHeight="1">
      <c r="A417" s="9"/>
      <c r="B417" s="65"/>
      <c r="C417" s="2261" t="s">
        <v>748</v>
      </c>
      <c r="D417" s="1604"/>
      <c r="E417" s="317"/>
      <c r="F417" s="1290" t="s">
        <v>2059</v>
      </c>
      <c r="G417" s="1291"/>
      <c r="H417" s="1291"/>
      <c r="I417" s="1291"/>
      <c r="J417" s="1291"/>
      <c r="K417" s="1291"/>
      <c r="L417" s="1291"/>
      <c r="M417" s="1291"/>
      <c r="N417" s="1291"/>
      <c r="O417" s="1291"/>
      <c r="P417" s="1291"/>
      <c r="Q417" s="1291"/>
      <c r="R417" s="1291"/>
      <c r="S417" s="1291"/>
      <c r="T417" s="1291"/>
      <c r="U417" s="1291"/>
      <c r="V417" s="1291"/>
      <c r="W417" s="1291"/>
      <c r="X417" s="1291"/>
      <c r="Y417" s="1291"/>
      <c r="Z417" s="1291"/>
      <c r="AA417" s="1291"/>
      <c r="AB417" s="1291"/>
      <c r="AC417" s="1291"/>
      <c r="AD417" s="1291"/>
      <c r="AE417" s="176"/>
      <c r="AF417" s="2089" t="s">
        <v>784</v>
      </c>
      <c r="AG417" s="2089"/>
      <c r="AH417" s="2089"/>
      <c r="AI417" s="2089"/>
      <c r="AJ417" s="2089"/>
      <c r="AK417" s="2089"/>
      <c r="AL417" s="2251"/>
      <c r="CB417" s="65"/>
      <c r="CC417" s="65"/>
      <c r="CD417" s="65"/>
      <c r="CE417" s="65"/>
      <c r="CF417" s="65"/>
      <c r="CG417" s="65"/>
      <c r="CH417" s="68"/>
      <c r="CI417" s="17"/>
      <c r="CJ417" s="17"/>
      <c r="CK417" s="17"/>
      <c r="CL417" s="17"/>
      <c r="CM417" s="17"/>
    </row>
    <row r="418" spans="1:99" s="47" customFormat="1" ht="14.1" customHeight="1">
      <c r="A418" s="9"/>
      <c r="B418" s="65"/>
      <c r="C418" s="1265"/>
      <c r="D418" s="129"/>
      <c r="E418" s="317"/>
      <c r="F418" s="176"/>
      <c r="G418" s="1390"/>
      <c r="H418" s="1390"/>
      <c r="I418" s="1390"/>
      <c r="J418" s="1390"/>
      <c r="K418" s="1390"/>
      <c r="L418" s="1390"/>
      <c r="M418" s="1390"/>
      <c r="N418" s="1390"/>
      <c r="O418" s="1390"/>
      <c r="P418" s="1390"/>
      <c r="Q418" s="1390"/>
      <c r="R418" s="1390"/>
      <c r="S418" s="1390"/>
      <c r="T418" s="1390"/>
      <c r="U418" s="1390"/>
      <c r="V418" s="1390"/>
      <c r="W418" s="1390"/>
      <c r="X418" s="1390"/>
      <c r="Y418" s="1390"/>
      <c r="Z418" s="1390"/>
      <c r="AA418" s="1390"/>
      <c r="AB418" s="1390"/>
      <c r="AC418" s="1390"/>
      <c r="AD418" s="1390"/>
      <c r="AE418" s="176"/>
      <c r="AF418" s="71"/>
      <c r="AG418" s="62"/>
      <c r="AH418" s="71"/>
      <c r="AI418" s="176"/>
      <c r="AJ418" s="176"/>
      <c r="AK418" s="176"/>
      <c r="AL418" s="1266"/>
      <c r="BR418" s="143"/>
      <c r="BS418" s="143"/>
      <c r="BT418" s="65"/>
      <c r="BU418" s="65"/>
      <c r="BV418" s="65"/>
      <c r="BW418" s="65"/>
      <c r="BX418" s="65"/>
      <c r="BY418" s="65"/>
      <c r="BZ418" s="65"/>
      <c r="CA418" s="65"/>
      <c r="CB418" s="65"/>
      <c r="CC418" s="65"/>
      <c r="CD418" s="65"/>
      <c r="CE418" s="65"/>
      <c r="CF418" s="65"/>
      <c r="CG418" s="65"/>
      <c r="CH418" s="17"/>
      <c r="CI418" s="17"/>
      <c r="CJ418" s="17"/>
      <c r="CK418" s="17"/>
      <c r="CL418" s="17"/>
      <c r="CM418" s="17"/>
    </row>
    <row r="419" spans="1:99" s="47" customFormat="1" ht="14.1" customHeight="1">
      <c r="A419" s="9"/>
      <c r="B419" s="118"/>
      <c r="C419" s="2261" t="s">
        <v>748</v>
      </c>
      <c r="D419" s="1604"/>
      <c r="E419" s="359"/>
      <c r="F419" s="1292" t="s">
        <v>1119</v>
      </c>
      <c r="G419" s="1291"/>
      <c r="H419" s="1291"/>
      <c r="I419" s="1291"/>
      <c r="J419" s="1291"/>
      <c r="K419" s="1291"/>
      <c r="L419" s="1291"/>
      <c r="M419" s="1291"/>
      <c r="N419" s="1291"/>
      <c r="O419" s="1291"/>
      <c r="P419" s="1291"/>
      <c r="Q419" s="1291"/>
      <c r="R419" s="1291"/>
      <c r="S419" s="1291"/>
      <c r="T419" s="1291"/>
      <c r="U419" s="1291"/>
      <c r="V419" s="1291"/>
      <c r="W419" s="1291"/>
      <c r="X419" s="1291"/>
      <c r="Y419" s="1291"/>
      <c r="Z419" s="1291"/>
      <c r="AA419" s="1291"/>
      <c r="AB419" s="1291"/>
      <c r="AC419" s="1291"/>
      <c r="AD419" s="1291"/>
      <c r="AE419" s="176"/>
      <c r="AF419" s="2089" t="s">
        <v>1112</v>
      </c>
      <c r="AG419" s="2089"/>
      <c r="AH419" s="2089"/>
      <c r="AI419" s="2089"/>
      <c r="AJ419" s="2089"/>
      <c r="AK419" s="2089"/>
      <c r="AL419" s="2251"/>
      <c r="BR419" s="143"/>
      <c r="BS419" s="143"/>
      <c r="BT419" s="65"/>
      <c r="BU419" s="65"/>
      <c r="BV419" s="65"/>
      <c r="BW419" s="65"/>
      <c r="BX419" s="65"/>
      <c r="BY419" s="65"/>
      <c r="BZ419" s="65"/>
      <c r="CA419" s="65"/>
      <c r="CB419" s="65"/>
      <c r="CC419" s="65"/>
      <c r="CD419" s="65"/>
      <c r="CE419" s="65"/>
      <c r="CF419" s="65"/>
      <c r="CG419" s="65"/>
      <c r="CH419" s="17"/>
      <c r="CI419" s="17"/>
      <c r="CJ419" s="17"/>
      <c r="CK419" s="17"/>
      <c r="CL419" s="17"/>
      <c r="CM419" s="17"/>
    </row>
    <row r="420" spans="1:99" s="47" customFormat="1" ht="14.1" customHeight="1">
      <c r="A420" s="9"/>
      <c r="B420" s="118"/>
      <c r="C420" s="1280"/>
      <c r="D420" s="1281"/>
      <c r="E420" s="317"/>
      <c r="F420" s="176"/>
      <c r="G420" s="1291"/>
      <c r="H420" s="1291"/>
      <c r="I420" s="1291"/>
      <c r="J420" s="1291"/>
      <c r="K420" s="1291"/>
      <c r="L420" s="1291"/>
      <c r="M420" s="1291"/>
      <c r="N420" s="1291"/>
      <c r="O420" s="1291"/>
      <c r="P420" s="1291"/>
      <c r="Q420" s="1291"/>
      <c r="R420" s="1291"/>
      <c r="S420" s="1291"/>
      <c r="T420" s="1291"/>
      <c r="U420" s="1291"/>
      <c r="V420" s="1291"/>
      <c r="W420" s="1291"/>
      <c r="X420" s="1291"/>
      <c r="Y420" s="1291"/>
      <c r="Z420" s="1291"/>
      <c r="AA420" s="1291"/>
      <c r="AB420" s="1291"/>
      <c r="AC420" s="1291"/>
      <c r="AD420" s="1291"/>
      <c r="AE420" s="176"/>
      <c r="AF420" s="71"/>
      <c r="AG420" s="62"/>
      <c r="AH420" s="71"/>
      <c r="AI420" s="176"/>
      <c r="AJ420" s="176"/>
      <c r="AK420" s="176"/>
      <c r="AL420" s="1266"/>
      <c r="BR420" s="143"/>
      <c r="BS420" s="143"/>
      <c r="BT420" s="65"/>
      <c r="BU420" s="65"/>
      <c r="BV420" s="65"/>
      <c r="BW420" s="65"/>
      <c r="BX420" s="65"/>
      <c r="BY420" s="65"/>
      <c r="BZ420" s="65"/>
      <c r="CA420" s="65"/>
      <c r="CB420" s="65"/>
      <c r="CC420" s="65"/>
      <c r="CD420" s="65"/>
      <c r="CE420" s="65"/>
      <c r="CF420" s="65"/>
      <c r="CG420" s="65"/>
      <c r="CH420" s="17"/>
      <c r="CI420" s="17"/>
      <c r="CJ420" s="17"/>
      <c r="CK420" s="17"/>
      <c r="CL420" s="17"/>
      <c r="CM420" s="17"/>
    </row>
    <row r="421" spans="1:99" s="47" customFormat="1" ht="14.1" customHeight="1">
      <c r="A421" s="9"/>
      <c r="B421" s="118"/>
      <c r="C421" s="2261" t="s">
        <v>748</v>
      </c>
      <c r="D421" s="1604"/>
      <c r="E421" s="1269"/>
      <c r="F421" s="1293" t="s">
        <v>1120</v>
      </c>
      <c r="G421" s="1294"/>
      <c r="H421" s="1294"/>
      <c r="I421" s="1294"/>
      <c r="J421" s="1294"/>
      <c r="K421" s="1294"/>
      <c r="L421" s="1294"/>
      <c r="M421" s="1294"/>
      <c r="N421" s="1294"/>
      <c r="O421" s="1294"/>
      <c r="P421" s="1294"/>
      <c r="Q421" s="1294"/>
      <c r="R421" s="1294"/>
      <c r="S421" s="1294"/>
      <c r="T421" s="1294"/>
      <c r="U421" s="1294"/>
      <c r="V421" s="1294"/>
      <c r="W421" s="1294"/>
      <c r="X421" s="1294"/>
      <c r="Y421" s="1294"/>
      <c r="Z421" s="1294"/>
      <c r="AA421" s="1294"/>
      <c r="AB421" s="1294"/>
      <c r="AC421" s="1294"/>
      <c r="AD421" s="1294"/>
      <c r="AE421" s="1277"/>
      <c r="AF421" s="2388" t="s">
        <v>1117</v>
      </c>
      <c r="AG421" s="2388"/>
      <c r="AH421" s="2388"/>
      <c r="AI421" s="2388"/>
      <c r="AJ421" s="2388"/>
      <c r="AK421" s="2388"/>
      <c r="AL421" s="2389"/>
      <c r="BR421" s="143"/>
      <c r="BS421" s="143"/>
      <c r="BT421" s="65"/>
      <c r="BU421" s="65"/>
      <c r="BV421" s="65"/>
      <c r="BW421" s="65"/>
      <c r="BX421" s="65"/>
      <c r="BY421" s="65"/>
      <c r="BZ421" s="65"/>
      <c r="CA421" s="65"/>
      <c r="CB421" s="65"/>
      <c r="CC421" s="65"/>
      <c r="CD421" s="65"/>
      <c r="CE421" s="65"/>
      <c r="CF421" s="65"/>
      <c r="CG421" s="65"/>
      <c r="CH421" s="17"/>
      <c r="CI421" s="17"/>
      <c r="CJ421" s="17"/>
      <c r="CK421" s="17"/>
      <c r="CL421" s="17"/>
      <c r="CM421" s="17"/>
    </row>
    <row r="422" spans="1:99" s="47" customFormat="1" ht="14.1" customHeight="1">
      <c r="A422" s="9"/>
      <c r="B422" s="118"/>
      <c r="E422" s="359"/>
      <c r="G422" s="532"/>
      <c r="H422" s="532"/>
      <c r="I422" s="532"/>
      <c r="J422" s="532"/>
      <c r="K422" s="532"/>
      <c r="L422" s="532"/>
      <c r="M422" s="532"/>
      <c r="N422" s="532"/>
      <c r="O422" s="532"/>
      <c r="P422" s="532"/>
      <c r="Q422" s="532"/>
      <c r="R422" s="532"/>
      <c r="S422" s="532"/>
      <c r="T422" s="532"/>
      <c r="U422" s="532"/>
      <c r="V422" s="532"/>
      <c r="W422" s="532"/>
      <c r="X422" s="532"/>
      <c r="Y422" s="532"/>
      <c r="Z422" s="532"/>
      <c r="AA422" s="532"/>
      <c r="AB422" s="532"/>
      <c r="AC422" s="532"/>
      <c r="AD422" s="532"/>
      <c r="AL422" s="17"/>
      <c r="AM422" s="176"/>
      <c r="AN422" s="176"/>
      <c r="AO422" s="176"/>
      <c r="AP422" s="176"/>
      <c r="BR422" s="143"/>
      <c r="BS422" s="143"/>
      <c r="BT422" s="65"/>
      <c r="BU422" s="65"/>
      <c r="BV422" s="65"/>
      <c r="BW422" s="65"/>
      <c r="BX422" s="65"/>
      <c r="BY422" s="65"/>
      <c r="BZ422" s="65"/>
      <c r="CA422" s="65"/>
      <c r="CB422" s="65"/>
      <c r="CC422" s="65"/>
      <c r="CD422" s="65"/>
      <c r="CE422" s="65"/>
      <c r="CF422" s="65"/>
      <c r="CG422" s="65"/>
      <c r="CH422" s="17"/>
      <c r="CI422" s="17"/>
      <c r="CJ422" s="17"/>
      <c r="CK422" s="17"/>
      <c r="CL422" s="17"/>
      <c r="CM422" s="17"/>
    </row>
    <row r="423" spans="1:99" s="47" customFormat="1" ht="14.1" customHeight="1">
      <c r="A423" s="9"/>
      <c r="B423" s="118"/>
      <c r="C423" s="379"/>
      <c r="D423" s="379"/>
      <c r="E423" s="359"/>
      <c r="G423" s="532"/>
      <c r="H423" s="532"/>
      <c r="I423" s="532"/>
      <c r="J423" s="532"/>
      <c r="K423" s="532"/>
      <c r="L423" s="532"/>
      <c r="M423" s="532"/>
      <c r="N423" s="532"/>
      <c r="O423" s="532"/>
      <c r="P423" s="532"/>
      <c r="Q423" s="532"/>
      <c r="R423" s="532"/>
      <c r="S423" s="532"/>
      <c r="T423" s="532"/>
      <c r="U423" s="532"/>
      <c r="V423" s="532"/>
      <c r="W423" s="532"/>
      <c r="X423" s="532"/>
      <c r="Y423" s="532"/>
      <c r="Z423" s="532"/>
      <c r="AA423" s="532"/>
      <c r="AB423" s="532"/>
      <c r="AC423" s="532"/>
      <c r="AD423" s="532"/>
      <c r="AE423" s="525"/>
      <c r="AF423" s="525"/>
      <c r="AG423" s="525"/>
      <c r="AH423" s="525"/>
      <c r="AI423" s="525"/>
      <c r="AJ423" s="525"/>
      <c r="AK423" s="525"/>
      <c r="AL423" s="17"/>
      <c r="AM423" s="176"/>
      <c r="AN423" s="176"/>
      <c r="AO423" s="176"/>
      <c r="AP423" s="176"/>
      <c r="BR423" s="143"/>
      <c r="BS423" s="143"/>
      <c r="BT423" s="65"/>
      <c r="BU423" s="65"/>
      <c r="BV423" s="65"/>
      <c r="BW423" s="65"/>
      <c r="BX423" s="65"/>
      <c r="BY423" s="65"/>
      <c r="BZ423" s="65"/>
      <c r="CA423" s="65"/>
      <c r="CB423" s="65"/>
      <c r="CC423" s="65"/>
      <c r="CD423" s="65"/>
      <c r="CE423" s="65"/>
      <c r="CF423" s="65"/>
      <c r="CG423" s="65"/>
      <c r="CH423" s="17"/>
      <c r="CI423" s="17"/>
      <c r="CJ423" s="17"/>
      <c r="CK423" s="17"/>
      <c r="CL423" s="17"/>
      <c r="CM423" s="17"/>
    </row>
    <row r="424" spans="1:99" s="47" customFormat="1" ht="14.1" customHeight="1">
      <c r="A424" s="9"/>
      <c r="B424" s="118"/>
      <c r="C424" s="379"/>
      <c r="D424" s="379"/>
      <c r="E424" s="359"/>
      <c r="F424" s="533"/>
      <c r="G424" s="532"/>
      <c r="H424" s="532"/>
      <c r="I424" s="532"/>
      <c r="J424" s="532"/>
      <c r="K424" s="532"/>
      <c r="L424" s="532"/>
      <c r="M424" s="532"/>
      <c r="N424" s="532"/>
      <c r="O424" s="532"/>
      <c r="P424" s="532"/>
      <c r="Q424" s="532"/>
      <c r="R424" s="532"/>
      <c r="S424" s="532"/>
      <c r="T424" s="532"/>
      <c r="U424" s="532"/>
      <c r="V424" s="532"/>
      <c r="W424" s="532"/>
      <c r="X424" s="532"/>
      <c r="Y424" s="532"/>
      <c r="Z424" s="532"/>
      <c r="AA424" s="532"/>
      <c r="AB424" s="532"/>
      <c r="AC424" s="532"/>
      <c r="AD424" s="532"/>
      <c r="AE424" s="525"/>
      <c r="AF424" s="525"/>
      <c r="AG424" s="525"/>
      <c r="AH424" s="525"/>
      <c r="AI424" s="525"/>
      <c r="AJ424" s="525"/>
      <c r="AK424" s="525"/>
      <c r="AL424" s="17"/>
      <c r="AM424" s="176"/>
      <c r="AN424" s="176"/>
      <c r="AO424" s="176"/>
      <c r="AP424" s="176"/>
      <c r="BR424" s="143"/>
      <c r="BS424" s="143"/>
      <c r="BT424" s="65"/>
      <c r="BU424" s="65"/>
      <c r="BV424" s="65"/>
      <c r="BW424" s="65"/>
      <c r="BX424" s="65"/>
      <c r="BY424" s="65"/>
      <c r="BZ424" s="65"/>
      <c r="CA424" s="65"/>
      <c r="CB424" s="65"/>
      <c r="CC424" s="65"/>
      <c r="CD424" s="65"/>
      <c r="CE424" s="65"/>
      <c r="CF424" s="65"/>
      <c r="CG424" s="65"/>
      <c r="CH424" s="17"/>
      <c r="CI424" s="17"/>
      <c r="CJ424" s="17"/>
      <c r="CK424" s="17"/>
      <c r="CL424" s="17"/>
      <c r="CM424" s="17"/>
    </row>
    <row r="425" spans="1:99" s="47" customFormat="1" ht="14.1" customHeight="1">
      <c r="A425" s="9"/>
      <c r="B425" s="118"/>
      <c r="C425" s="543" t="s">
        <v>1652</v>
      </c>
      <c r="D425" s="118"/>
      <c r="E425" s="317"/>
      <c r="G425" s="532"/>
      <c r="H425" s="532"/>
      <c r="I425" s="532"/>
      <c r="J425" s="532"/>
      <c r="K425" s="532"/>
      <c r="L425" s="532"/>
      <c r="M425" s="532"/>
      <c r="N425" s="532"/>
      <c r="O425" s="532"/>
      <c r="P425" s="532"/>
      <c r="Q425" s="532"/>
      <c r="R425" s="532"/>
      <c r="S425" s="532"/>
      <c r="T425" s="532"/>
      <c r="U425" s="532"/>
      <c r="V425" s="532"/>
      <c r="W425" s="532"/>
      <c r="X425" s="532"/>
      <c r="Y425" s="532"/>
      <c r="Z425" s="532"/>
      <c r="AA425" s="532"/>
      <c r="AB425" s="532"/>
      <c r="AC425" s="532"/>
      <c r="AD425" s="532"/>
      <c r="AE425" s="9"/>
      <c r="AF425" s="63"/>
      <c r="AG425" s="9"/>
      <c r="AL425" s="17"/>
      <c r="AM425" s="176"/>
      <c r="AN425" s="176"/>
      <c r="AO425" s="176"/>
      <c r="AP425" s="176"/>
      <c r="BR425" s="143"/>
      <c r="BS425" s="143"/>
      <c r="BT425" s="65"/>
      <c r="BU425" s="65"/>
      <c r="BV425" s="65"/>
      <c r="BW425" s="65"/>
      <c r="BX425" s="65"/>
      <c r="BY425" s="65"/>
      <c r="BZ425" s="65"/>
      <c r="CA425" s="65"/>
      <c r="CB425" s="65"/>
      <c r="CC425" s="65"/>
      <c r="CD425" s="65"/>
      <c r="CE425" s="65"/>
      <c r="CF425" s="65"/>
      <c r="CG425" s="65"/>
      <c r="CH425" s="17"/>
      <c r="CI425" s="17"/>
      <c r="CJ425" s="17"/>
      <c r="CK425" s="17"/>
      <c r="CL425" s="17"/>
      <c r="CM425" s="17"/>
    </row>
    <row r="426" spans="1:99" s="216" customFormat="1" ht="14.1" customHeight="1">
      <c r="A426" s="9"/>
      <c r="B426" s="129"/>
      <c r="C426" s="1253"/>
      <c r="D426" s="1254"/>
      <c r="E426" s="1255" t="s">
        <v>134</v>
      </c>
      <c r="F426" s="2280" t="s">
        <v>2061</v>
      </c>
      <c r="G426" s="2280"/>
      <c r="H426" s="2280"/>
      <c r="I426" s="2280"/>
      <c r="J426" s="2280"/>
      <c r="K426" s="2280"/>
      <c r="L426" s="2280"/>
      <c r="M426" s="2280"/>
      <c r="N426" s="2280"/>
      <c r="O426" s="2280"/>
      <c r="P426" s="2280"/>
      <c r="Q426" s="2280"/>
      <c r="R426" s="2280"/>
      <c r="S426" s="2280"/>
      <c r="T426" s="2280"/>
      <c r="U426" s="2280"/>
      <c r="V426" s="2280"/>
      <c r="W426" s="2280"/>
      <c r="X426" s="2280"/>
      <c r="Y426" s="2280"/>
      <c r="Z426" s="2280"/>
      <c r="AA426" s="2280"/>
      <c r="AB426" s="2280"/>
      <c r="AC426" s="2280"/>
      <c r="AD426" s="2280"/>
      <c r="AE426" s="1254"/>
      <c r="AF426" s="1254"/>
      <c r="AG426" s="1254"/>
      <c r="AH426" s="1254"/>
      <c r="AI426" s="1254"/>
      <c r="AJ426" s="1254"/>
      <c r="AK426" s="1254"/>
      <c r="AL426" s="1406"/>
      <c r="AM426" s="176"/>
      <c r="AN426" s="176"/>
      <c r="AO426" s="176"/>
      <c r="AP426" s="176"/>
      <c r="BR426" s="143"/>
      <c r="BS426" s="143"/>
      <c r="BT426" s="65"/>
      <c r="BU426" s="65"/>
      <c r="BV426" s="65"/>
      <c r="BW426" s="65"/>
      <c r="BX426" s="65"/>
      <c r="BY426" s="65"/>
      <c r="BZ426" s="65"/>
      <c r="CA426" s="65"/>
      <c r="CB426" s="65"/>
      <c r="CC426" s="65"/>
      <c r="CD426" s="65"/>
      <c r="CE426" s="65"/>
      <c r="CF426" s="65"/>
      <c r="CG426" s="65"/>
      <c r="CH426" s="37"/>
      <c r="CI426" s="37"/>
      <c r="CJ426" s="37"/>
      <c r="CK426" s="37"/>
      <c r="CL426" s="37"/>
      <c r="CM426" s="17"/>
    </row>
    <row r="427" spans="1:99" s="47" customFormat="1" ht="14.1" customHeight="1">
      <c r="A427" s="9"/>
      <c r="B427" s="129"/>
      <c r="C427" s="1265"/>
      <c r="D427" s="129"/>
      <c r="E427" s="317"/>
      <c r="F427" s="2281"/>
      <c r="G427" s="2281"/>
      <c r="H427" s="2281"/>
      <c r="I427" s="2281"/>
      <c r="J427" s="2281"/>
      <c r="K427" s="2281"/>
      <c r="L427" s="2281"/>
      <c r="M427" s="2281"/>
      <c r="N427" s="2281"/>
      <c r="O427" s="2281"/>
      <c r="P427" s="2281"/>
      <c r="Q427" s="2281"/>
      <c r="R427" s="2281"/>
      <c r="S427" s="2281"/>
      <c r="T427" s="2281"/>
      <c r="U427" s="2281"/>
      <c r="V427" s="2281"/>
      <c r="W427" s="2281"/>
      <c r="X427" s="2281"/>
      <c r="Y427" s="2281"/>
      <c r="Z427" s="2281"/>
      <c r="AA427" s="2281"/>
      <c r="AB427" s="2281"/>
      <c r="AC427" s="2281"/>
      <c r="AD427" s="2281"/>
      <c r="AE427" s="71"/>
      <c r="AF427" s="62"/>
      <c r="AG427" s="71"/>
      <c r="AH427" s="176"/>
      <c r="AI427" s="176"/>
      <c r="AJ427" s="176"/>
      <c r="AK427" s="176"/>
      <c r="AL427" s="1404"/>
      <c r="AM427" s="535"/>
      <c r="AN427" s="176"/>
      <c r="AO427" s="176"/>
      <c r="AP427" s="176"/>
      <c r="BR427" s="143"/>
      <c r="BS427" s="143"/>
      <c r="BT427" s="65"/>
      <c r="BU427" s="65"/>
      <c r="BV427" s="65"/>
      <c r="BW427" s="65"/>
      <c r="BX427" s="65"/>
      <c r="BY427" s="65"/>
      <c r="BZ427" s="65"/>
      <c r="CA427" s="65"/>
      <c r="CB427" s="65"/>
      <c r="CC427" s="65"/>
      <c r="CD427" s="65"/>
      <c r="CE427" s="65"/>
      <c r="CF427" s="65"/>
      <c r="CG427" s="65"/>
      <c r="CH427" s="37"/>
      <c r="CI427" s="37"/>
      <c r="CJ427" s="37"/>
      <c r="CK427" s="37"/>
      <c r="CL427" s="37"/>
      <c r="CM427" s="17"/>
    </row>
    <row r="428" spans="1:99" s="47" customFormat="1" ht="14.1" customHeight="1">
      <c r="A428" s="9"/>
      <c r="B428" s="129"/>
      <c r="C428" s="1265"/>
      <c r="D428" s="129"/>
      <c r="E428" s="317"/>
      <c r="F428" s="2281"/>
      <c r="G428" s="2281"/>
      <c r="H428" s="2281"/>
      <c r="I428" s="2281"/>
      <c r="J428" s="2281"/>
      <c r="K428" s="2281"/>
      <c r="L428" s="2281"/>
      <c r="M428" s="2281"/>
      <c r="N428" s="2281"/>
      <c r="O428" s="2281"/>
      <c r="P428" s="2281"/>
      <c r="Q428" s="2281"/>
      <c r="R428" s="2281"/>
      <c r="S428" s="2281"/>
      <c r="T428" s="2281"/>
      <c r="U428" s="2281"/>
      <c r="V428" s="2281"/>
      <c r="W428" s="2281"/>
      <c r="X428" s="2281"/>
      <c r="Y428" s="2281"/>
      <c r="Z428" s="2281"/>
      <c r="AA428" s="2281"/>
      <c r="AB428" s="2281"/>
      <c r="AC428" s="2281"/>
      <c r="AD428" s="2281"/>
      <c r="AE428" s="71"/>
      <c r="AF428" s="62"/>
      <c r="AG428" s="71"/>
      <c r="AH428" s="176"/>
      <c r="AI428" s="176"/>
      <c r="AJ428" s="176"/>
      <c r="AK428" s="176"/>
      <c r="AL428" s="1404"/>
      <c r="AM428" s="176"/>
      <c r="AN428" s="176"/>
      <c r="AO428" s="176"/>
      <c r="AP428" s="176"/>
      <c r="BR428" s="143"/>
      <c r="BS428" s="143"/>
      <c r="BT428" s="65"/>
      <c r="BU428" s="65"/>
      <c r="BV428" s="65"/>
      <c r="BW428" s="65"/>
      <c r="BX428" s="65"/>
      <c r="BY428" s="65"/>
      <c r="BZ428" s="65"/>
      <c r="CA428" s="65"/>
      <c r="CB428" s="65"/>
      <c r="CC428" s="65"/>
      <c r="CD428" s="65"/>
      <c r="CE428" s="65"/>
      <c r="CF428" s="65"/>
      <c r="CG428" s="65"/>
      <c r="CH428" s="37"/>
      <c r="CI428" s="37"/>
      <c r="CJ428" s="37"/>
      <c r="CK428" s="37"/>
      <c r="CL428" s="37"/>
      <c r="CM428" s="17"/>
    </row>
    <row r="429" spans="1:99" s="47" customFormat="1" ht="14.1" customHeight="1">
      <c r="A429" s="9"/>
      <c r="B429" s="129"/>
      <c r="C429" s="2261" t="s">
        <v>1093</v>
      </c>
      <c r="D429" s="1604"/>
      <c r="E429" s="317"/>
      <c r="F429" s="1298" t="s">
        <v>2062</v>
      </c>
      <c r="G429" s="1297"/>
      <c r="H429" s="1297"/>
      <c r="I429" s="1297"/>
      <c r="J429" s="1297"/>
      <c r="K429" s="1297"/>
      <c r="L429" s="1297"/>
      <c r="M429" s="1297"/>
      <c r="N429" s="1297"/>
      <c r="O429" s="1297"/>
      <c r="P429" s="1297"/>
      <c r="Q429" s="1297"/>
      <c r="R429" s="1297"/>
      <c r="S429" s="1297"/>
      <c r="T429" s="1297"/>
      <c r="U429" s="1297"/>
      <c r="V429" s="1297"/>
      <c r="W429" s="1297"/>
      <c r="X429" s="1297"/>
      <c r="Y429" s="1297"/>
      <c r="Z429" s="1297"/>
      <c r="AA429" s="1297"/>
      <c r="AB429" s="1297"/>
      <c r="AC429" s="1297"/>
      <c r="AD429" s="1297"/>
      <c r="AE429" s="176"/>
      <c r="AF429" s="2089" t="s">
        <v>784</v>
      </c>
      <c r="AG429" s="2089"/>
      <c r="AH429" s="2089"/>
      <c r="AI429" s="2089"/>
      <c r="AJ429" s="2089"/>
      <c r="AK429" s="2089"/>
      <c r="AL429" s="2251"/>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row>
    <row r="430" spans="1:99" s="47" customFormat="1" ht="14.1" customHeight="1">
      <c r="A430" s="9"/>
      <c r="B430" s="129"/>
      <c r="C430" s="1267"/>
      <c r="D430" s="176"/>
      <c r="E430" s="359"/>
      <c r="F430" s="1260"/>
      <c r="G430" s="1258"/>
      <c r="H430" s="1258"/>
      <c r="I430" s="1258"/>
      <c r="J430" s="1258"/>
      <c r="K430" s="1258"/>
      <c r="L430" s="1258"/>
      <c r="M430" s="1258"/>
      <c r="N430" s="1258"/>
      <c r="O430" s="1258"/>
      <c r="P430" s="1258"/>
      <c r="Q430" s="1258"/>
      <c r="R430" s="1258"/>
      <c r="S430" s="1258"/>
      <c r="T430" s="1258"/>
      <c r="U430" s="1258"/>
      <c r="V430" s="1258"/>
      <c r="W430" s="1258"/>
      <c r="X430" s="1258"/>
      <c r="Y430" s="1258"/>
      <c r="Z430" s="1258"/>
      <c r="AA430" s="1258"/>
      <c r="AB430" s="1258"/>
      <c r="AC430" s="1258"/>
      <c r="AD430" s="1258"/>
      <c r="AE430" s="176"/>
      <c r="AF430" s="176"/>
      <c r="AG430" s="176"/>
      <c r="AH430" s="176"/>
      <c r="AI430" s="176"/>
      <c r="AJ430" s="176"/>
      <c r="AK430" s="176"/>
      <c r="AL430" s="1266"/>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row>
    <row r="431" spans="1:99" s="47" customFormat="1" ht="14.1" customHeight="1">
      <c r="A431" s="9"/>
      <c r="B431" s="129"/>
      <c r="C431" s="2261" t="s">
        <v>748</v>
      </c>
      <c r="D431" s="1604"/>
      <c r="E431" s="1262"/>
      <c r="F431" s="1263" t="s">
        <v>1121</v>
      </c>
      <c r="G431" s="1264"/>
      <c r="H431" s="1264"/>
      <c r="I431" s="1264"/>
      <c r="J431" s="1264"/>
      <c r="K431" s="1264"/>
      <c r="L431" s="1264"/>
      <c r="M431" s="1264"/>
      <c r="N431" s="1264"/>
      <c r="O431" s="1264"/>
      <c r="P431" s="1264"/>
      <c r="Q431" s="1264"/>
      <c r="R431" s="1264"/>
      <c r="S431" s="1264"/>
      <c r="T431" s="1264"/>
      <c r="U431" s="1264"/>
      <c r="V431" s="1264"/>
      <c r="W431" s="1264"/>
      <c r="X431" s="1264"/>
      <c r="Y431" s="1264"/>
      <c r="Z431" s="1264"/>
      <c r="AA431" s="1264"/>
      <c r="AB431" s="1264"/>
      <c r="AC431" s="1264"/>
      <c r="AD431" s="1264"/>
      <c r="AE431" s="1277"/>
      <c r="AF431" s="2247" t="s">
        <v>1112</v>
      </c>
      <c r="AG431" s="2247"/>
      <c r="AH431" s="2247"/>
      <c r="AI431" s="2247"/>
      <c r="AJ431" s="2247"/>
      <c r="AK431" s="2247"/>
      <c r="AL431" s="2248"/>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row>
    <row r="432" spans="1:99" s="47" customFormat="1" ht="14.1" customHeight="1">
      <c r="A432" s="9"/>
      <c r="B432" s="65"/>
      <c r="C432" s="379"/>
      <c r="D432" s="379"/>
      <c r="E432" s="359"/>
      <c r="F432" s="529"/>
      <c r="G432" s="523"/>
      <c r="H432" s="523"/>
      <c r="I432" s="523"/>
      <c r="J432" s="523"/>
      <c r="K432" s="523"/>
      <c r="L432" s="523"/>
      <c r="M432" s="523"/>
      <c r="N432" s="523"/>
      <c r="O432" s="523"/>
      <c r="P432" s="523"/>
      <c r="Q432" s="523"/>
      <c r="R432" s="1407"/>
      <c r="S432" s="523"/>
      <c r="T432" s="523"/>
      <c r="U432" s="523"/>
      <c r="V432" s="523"/>
      <c r="W432" s="523"/>
      <c r="X432" s="523"/>
      <c r="Y432" s="523"/>
      <c r="Z432" s="523"/>
      <c r="AA432" s="523"/>
      <c r="AB432" s="523"/>
      <c r="AC432" s="523"/>
      <c r="AD432" s="523"/>
      <c r="AE432" s="35"/>
      <c r="AF432" s="35"/>
      <c r="AG432" s="35"/>
      <c r="AH432" s="35"/>
      <c r="AI432" s="35"/>
      <c r="AJ432" s="35"/>
      <c r="AK432" s="35"/>
      <c r="AL432" s="17"/>
      <c r="AM432" s="176"/>
      <c r="AN432" s="176"/>
      <c r="AO432" s="176"/>
      <c r="AP432" s="176"/>
      <c r="BR432" s="17"/>
      <c r="BS432" s="17"/>
      <c r="BT432" s="17"/>
      <c r="BU432" s="17"/>
      <c r="BV432" s="17"/>
      <c r="BW432" s="17"/>
      <c r="BX432" s="17"/>
      <c r="BY432" s="17"/>
      <c r="BZ432" s="17"/>
      <c r="CA432" s="17"/>
      <c r="CB432" s="17"/>
      <c r="CC432" s="17"/>
      <c r="CD432" s="17"/>
      <c r="CE432" s="17"/>
      <c r="CF432" s="17"/>
      <c r="CG432" s="17"/>
      <c r="CH432" s="17"/>
      <c r="CI432" s="256"/>
      <c r="CJ432" s="17"/>
      <c r="CK432" s="256"/>
      <c r="CL432" s="256"/>
      <c r="CM432" s="256"/>
      <c r="CN432" s="256"/>
      <c r="CO432" s="256"/>
      <c r="CP432" s="256"/>
      <c r="CQ432" s="17"/>
      <c r="CR432" s="17"/>
      <c r="CS432" s="17"/>
      <c r="CT432" s="17"/>
      <c r="CU432" s="17"/>
    </row>
    <row r="433" spans="1:85" s="47" customFormat="1" ht="14.1" customHeight="1">
      <c r="A433" s="9"/>
      <c r="B433" s="65"/>
      <c r="C433" s="1272"/>
      <c r="D433" s="1273"/>
      <c r="E433" s="1255" t="s">
        <v>135</v>
      </c>
      <c r="F433" s="2280" t="s">
        <v>2063</v>
      </c>
      <c r="G433" s="2280"/>
      <c r="H433" s="2280"/>
      <c r="I433" s="2280"/>
      <c r="J433" s="2280"/>
      <c r="K433" s="2280"/>
      <c r="L433" s="2280"/>
      <c r="M433" s="2280"/>
      <c r="N433" s="2280"/>
      <c r="O433" s="2280"/>
      <c r="P433" s="2280"/>
      <c r="Q433" s="2280"/>
      <c r="R433" s="2281"/>
      <c r="S433" s="2280"/>
      <c r="T433" s="2280"/>
      <c r="U433" s="2280"/>
      <c r="V433" s="2280"/>
      <c r="W433" s="2280"/>
      <c r="X433" s="2280"/>
      <c r="Y433" s="2280"/>
      <c r="Z433" s="2280"/>
      <c r="AA433" s="2280"/>
      <c r="AB433" s="2280"/>
      <c r="AC433" s="2280"/>
      <c r="AD433" s="2280"/>
      <c r="AE433" s="1273"/>
      <c r="AF433" s="1273"/>
      <c r="AG433" s="1273"/>
      <c r="AH433" s="1273"/>
      <c r="AI433" s="1273"/>
      <c r="AJ433" s="1273"/>
      <c r="AK433" s="1273"/>
      <c r="AL433" s="1406"/>
      <c r="AM433" s="176"/>
      <c r="AN433" s="535"/>
      <c r="AO433" s="535"/>
      <c r="AP433" s="535"/>
      <c r="BR433" s="17"/>
      <c r="BS433" s="17"/>
      <c r="BT433" s="17"/>
      <c r="BU433" s="17"/>
      <c r="BV433" s="17"/>
      <c r="BW433" s="17"/>
      <c r="BX433" s="17"/>
      <c r="BY433" s="17"/>
      <c r="BZ433" s="17"/>
      <c r="CA433" s="17"/>
      <c r="CB433" s="17"/>
      <c r="CC433" s="17"/>
      <c r="CD433" s="17"/>
      <c r="CE433" s="17"/>
      <c r="CF433" s="17"/>
      <c r="CG433" s="17"/>
    </row>
    <row r="434" spans="1:85" s="47" customFormat="1" ht="14.1" customHeight="1">
      <c r="A434" s="9"/>
      <c r="B434" s="65"/>
      <c r="C434" s="1265"/>
      <c r="D434" s="129"/>
      <c r="E434" s="317"/>
      <c r="F434" s="2281"/>
      <c r="G434" s="2281"/>
      <c r="H434" s="2281"/>
      <c r="I434" s="2281"/>
      <c r="J434" s="2281"/>
      <c r="K434" s="2281"/>
      <c r="L434" s="2281"/>
      <c r="M434" s="2281"/>
      <c r="N434" s="2281"/>
      <c r="O434" s="2281"/>
      <c r="P434" s="2281"/>
      <c r="Q434" s="2281"/>
      <c r="R434" s="2281"/>
      <c r="S434" s="2281"/>
      <c r="T434" s="2281"/>
      <c r="U434" s="2281"/>
      <c r="V434" s="2281"/>
      <c r="W434" s="2281"/>
      <c r="X434" s="2281"/>
      <c r="Y434" s="2281"/>
      <c r="Z434" s="2281"/>
      <c r="AA434" s="2281"/>
      <c r="AB434" s="2281"/>
      <c r="AC434" s="2281"/>
      <c r="AD434" s="2281"/>
      <c r="AE434" s="71"/>
      <c r="AF434" s="62"/>
      <c r="AG434" s="71"/>
      <c r="AH434" s="176"/>
      <c r="AI434" s="176"/>
      <c r="AJ434" s="176"/>
      <c r="AK434" s="176"/>
      <c r="AL434" s="1404"/>
      <c r="AM434" s="176"/>
      <c r="AN434" s="176"/>
      <c r="AO434" s="176"/>
      <c r="AP434" s="176"/>
      <c r="BR434" s="17"/>
      <c r="BS434" s="17"/>
      <c r="BT434" s="17"/>
      <c r="BU434" s="17"/>
      <c r="BV434" s="17"/>
      <c r="BW434" s="17"/>
      <c r="BX434" s="17"/>
      <c r="BY434" s="17"/>
      <c r="BZ434" s="17"/>
      <c r="CA434" s="17"/>
      <c r="CB434" s="17"/>
      <c r="CC434" s="17"/>
      <c r="CD434" s="17"/>
      <c r="CE434" s="17"/>
      <c r="CF434" s="17"/>
      <c r="CG434" s="17"/>
    </row>
    <row r="435" spans="1:85" s="47" customFormat="1" ht="14.1" customHeight="1">
      <c r="A435" s="9"/>
      <c r="B435" s="65"/>
      <c r="C435" s="1265"/>
      <c r="D435" s="129"/>
      <c r="E435" s="317"/>
      <c r="F435" s="2281"/>
      <c r="G435" s="2281"/>
      <c r="H435" s="2281"/>
      <c r="I435" s="2281"/>
      <c r="J435" s="2281"/>
      <c r="K435" s="2281"/>
      <c r="L435" s="2281"/>
      <c r="M435" s="2281"/>
      <c r="N435" s="2281"/>
      <c r="O435" s="2281"/>
      <c r="P435" s="2281"/>
      <c r="Q435" s="2281"/>
      <c r="R435" s="2281"/>
      <c r="S435" s="2281"/>
      <c r="T435" s="2281"/>
      <c r="U435" s="2281"/>
      <c r="V435" s="2281"/>
      <c r="W435" s="2281"/>
      <c r="X435" s="2281"/>
      <c r="Y435" s="2281"/>
      <c r="Z435" s="2281"/>
      <c r="AA435" s="2281"/>
      <c r="AB435" s="2281"/>
      <c r="AC435" s="2281"/>
      <c r="AD435" s="2281"/>
      <c r="AE435" s="71"/>
      <c r="AF435" s="62"/>
      <c r="AG435" s="71"/>
      <c r="AH435" s="176"/>
      <c r="AI435" s="176"/>
      <c r="AJ435" s="176"/>
      <c r="AK435" s="176"/>
      <c r="AL435" s="1404"/>
      <c r="AM435" s="176"/>
      <c r="AN435" s="176"/>
      <c r="AO435" s="176"/>
      <c r="AP435" s="176"/>
      <c r="BR435" s="17"/>
      <c r="BS435" s="17"/>
      <c r="BT435" s="17"/>
      <c r="CE435" s="17"/>
      <c r="CF435" s="17"/>
      <c r="CG435" s="17"/>
    </row>
    <row r="436" spans="1:85" s="47" customFormat="1" ht="14.1" customHeight="1">
      <c r="A436" s="9"/>
      <c r="B436" s="65"/>
      <c r="C436" s="1395"/>
      <c r="D436" s="1396"/>
      <c r="E436" s="359"/>
      <c r="F436" s="2281"/>
      <c r="G436" s="2281"/>
      <c r="H436" s="2281"/>
      <c r="I436" s="2281"/>
      <c r="J436" s="2281"/>
      <c r="K436" s="2281"/>
      <c r="L436" s="2281"/>
      <c r="M436" s="2281"/>
      <c r="N436" s="2281"/>
      <c r="O436" s="2281"/>
      <c r="P436" s="2281"/>
      <c r="Q436" s="2281"/>
      <c r="R436" s="2281"/>
      <c r="S436" s="2281"/>
      <c r="T436" s="2281"/>
      <c r="U436" s="2281"/>
      <c r="V436" s="2281"/>
      <c r="W436" s="2281"/>
      <c r="X436" s="2281"/>
      <c r="Y436" s="2281"/>
      <c r="Z436" s="2281"/>
      <c r="AA436" s="2281"/>
      <c r="AB436" s="2281"/>
      <c r="AC436" s="2281"/>
      <c r="AD436" s="2281"/>
      <c r="AE436" s="1392"/>
      <c r="AF436" s="1392"/>
      <c r="AG436" s="1392"/>
      <c r="AH436" s="1392"/>
      <c r="AI436" s="1392"/>
      <c r="AJ436" s="1392"/>
      <c r="AK436" s="1392"/>
      <c r="AL436" s="1404"/>
      <c r="AM436" s="176"/>
      <c r="AN436" s="176"/>
      <c r="AO436" s="176"/>
      <c r="AP436" s="176"/>
      <c r="BR436" s="17"/>
      <c r="BS436" s="17"/>
      <c r="BT436" s="17"/>
      <c r="CE436" s="17"/>
      <c r="CF436" s="17"/>
      <c r="CG436" s="17"/>
    </row>
    <row r="437" spans="1:85" s="47" customFormat="1" ht="14.1" customHeight="1">
      <c r="A437" s="9"/>
      <c r="B437" s="65"/>
      <c r="C437" s="1395"/>
      <c r="D437" s="1396"/>
      <c r="E437" s="359"/>
      <c r="F437" s="2281"/>
      <c r="G437" s="2281"/>
      <c r="H437" s="2281"/>
      <c r="I437" s="2281"/>
      <c r="J437" s="2281"/>
      <c r="K437" s="2281"/>
      <c r="L437" s="2281"/>
      <c r="M437" s="2281"/>
      <c r="N437" s="2281"/>
      <c r="O437" s="2281"/>
      <c r="P437" s="2281"/>
      <c r="Q437" s="2281"/>
      <c r="R437" s="2281"/>
      <c r="S437" s="2281"/>
      <c r="T437" s="2281"/>
      <c r="U437" s="2281"/>
      <c r="V437" s="2281"/>
      <c r="W437" s="2281"/>
      <c r="X437" s="2281"/>
      <c r="Y437" s="2281"/>
      <c r="Z437" s="2281"/>
      <c r="AA437" s="2281"/>
      <c r="AB437" s="2281"/>
      <c r="AC437" s="2281"/>
      <c r="AD437" s="2281"/>
      <c r="AE437" s="1392"/>
      <c r="AF437" s="1392"/>
      <c r="AG437" s="1392"/>
      <c r="AH437" s="1392"/>
      <c r="AI437" s="1392"/>
      <c r="AJ437" s="1392"/>
      <c r="AK437" s="1392"/>
      <c r="AL437" s="1404"/>
      <c r="AM437" s="176"/>
      <c r="AN437" s="176"/>
      <c r="AO437" s="176"/>
      <c r="AP437" s="176"/>
      <c r="BB437" s="166"/>
      <c r="BC437" s="166"/>
      <c r="BD437" s="166"/>
      <c r="BE437" s="29"/>
      <c r="BF437" s="166"/>
      <c r="BG437" s="2372"/>
      <c r="BH437" s="2390"/>
      <c r="BI437" s="2390"/>
      <c r="BJ437" s="2390"/>
      <c r="BK437" s="2390"/>
      <c r="BL437" s="2390"/>
      <c r="BR437" s="17"/>
      <c r="BS437" s="17"/>
      <c r="BT437" s="17"/>
      <c r="CE437" s="17"/>
      <c r="CF437" s="17"/>
      <c r="CG437" s="17"/>
    </row>
    <row r="438" spans="1:85" s="47" customFormat="1" ht="14.1" customHeight="1">
      <c r="A438" s="9"/>
      <c r="B438" s="65"/>
      <c r="C438" s="1395"/>
      <c r="D438" s="1396"/>
      <c r="E438" s="359"/>
      <c r="F438" s="2281"/>
      <c r="G438" s="2281"/>
      <c r="H438" s="2281"/>
      <c r="I438" s="2281"/>
      <c r="J438" s="2281"/>
      <c r="K438" s="2281"/>
      <c r="L438" s="2281"/>
      <c r="M438" s="2281"/>
      <c r="N438" s="2281"/>
      <c r="O438" s="2281"/>
      <c r="P438" s="2281"/>
      <c r="Q438" s="2281"/>
      <c r="R438" s="2281"/>
      <c r="S438" s="2281"/>
      <c r="T438" s="2281"/>
      <c r="U438" s="2281"/>
      <c r="V438" s="2281"/>
      <c r="W438" s="2281"/>
      <c r="X438" s="2281"/>
      <c r="Y438" s="2281"/>
      <c r="Z438" s="2281"/>
      <c r="AA438" s="2281"/>
      <c r="AB438" s="2281"/>
      <c r="AC438" s="2281"/>
      <c r="AD438" s="2281"/>
      <c r="AE438" s="1392"/>
      <c r="AF438" s="1392"/>
      <c r="AG438" s="1392"/>
      <c r="AH438" s="1392"/>
      <c r="AI438" s="1392"/>
      <c r="AJ438" s="1392"/>
      <c r="AK438" s="1392"/>
      <c r="AL438" s="1404"/>
      <c r="AM438" s="176"/>
      <c r="AN438" s="176"/>
      <c r="AO438" s="176"/>
      <c r="AP438" s="176"/>
      <c r="BB438" s="27"/>
      <c r="BC438" s="27"/>
      <c r="BD438" s="27"/>
      <c r="BE438" s="166"/>
      <c r="BF438" s="166"/>
      <c r="BG438" s="2390"/>
      <c r="BH438" s="2390"/>
      <c r="BI438" s="2390"/>
      <c r="BJ438" s="2390"/>
      <c r="BK438" s="2390"/>
      <c r="BL438" s="2390"/>
      <c r="BR438" s="17"/>
      <c r="BS438" s="17"/>
      <c r="BT438" s="17"/>
      <c r="CE438" s="17"/>
      <c r="CF438" s="17"/>
      <c r="CG438" s="17"/>
    </row>
    <row r="439" spans="1:85" s="47" customFormat="1" ht="14.1" customHeight="1">
      <c r="A439" s="9"/>
      <c r="B439" s="65"/>
      <c r="C439" s="1395"/>
      <c r="D439" s="1396"/>
      <c r="E439" s="359"/>
      <c r="F439" s="2281"/>
      <c r="G439" s="2281"/>
      <c r="H439" s="2281"/>
      <c r="I439" s="2281"/>
      <c r="J439" s="2281"/>
      <c r="K439" s="2281"/>
      <c r="L439" s="2281"/>
      <c r="M439" s="2281"/>
      <c r="N439" s="2281"/>
      <c r="O439" s="2281"/>
      <c r="P439" s="2281"/>
      <c r="Q439" s="2281"/>
      <c r="R439" s="2281"/>
      <c r="S439" s="2281"/>
      <c r="T439" s="2281"/>
      <c r="U439" s="2281"/>
      <c r="V439" s="2281"/>
      <c r="W439" s="2281"/>
      <c r="X439" s="2281"/>
      <c r="Y439" s="2281"/>
      <c r="Z439" s="2281"/>
      <c r="AA439" s="2281"/>
      <c r="AB439" s="2281"/>
      <c r="AC439" s="2281"/>
      <c r="AD439" s="2281"/>
      <c r="AE439" s="1392"/>
      <c r="AF439" s="1392"/>
      <c r="AG439" s="1392"/>
      <c r="AH439" s="1392"/>
      <c r="AI439" s="1392"/>
      <c r="AJ439" s="1392"/>
      <c r="AK439" s="1392"/>
      <c r="AL439" s="1404"/>
      <c r="AM439" s="176"/>
      <c r="AN439" s="176"/>
      <c r="AO439" s="176"/>
      <c r="AP439" s="176"/>
      <c r="BB439" s="74"/>
      <c r="BC439" s="74"/>
      <c r="BD439" s="74"/>
      <c r="BE439" s="206"/>
      <c r="BF439" s="166"/>
      <c r="BG439" s="469"/>
      <c r="BH439" s="469"/>
      <c r="BI439" s="469"/>
      <c r="BJ439" s="469"/>
      <c r="BK439" s="469"/>
      <c r="BL439" s="469"/>
      <c r="BR439" s="17"/>
      <c r="BS439" s="17"/>
      <c r="BT439" s="17"/>
      <c r="CE439" s="17"/>
      <c r="CF439" s="17"/>
      <c r="CG439" s="17"/>
    </row>
    <row r="440" spans="1:85" s="47" customFormat="1" ht="14.1" customHeight="1">
      <c r="A440" s="9"/>
      <c r="B440" s="65"/>
      <c r="C440" s="1395"/>
      <c r="D440" s="1396"/>
      <c r="E440" s="359"/>
      <c r="F440" s="2281"/>
      <c r="G440" s="2281"/>
      <c r="H440" s="2281"/>
      <c r="I440" s="2281"/>
      <c r="J440" s="2281"/>
      <c r="K440" s="2281"/>
      <c r="L440" s="2281"/>
      <c r="M440" s="2281"/>
      <c r="N440" s="2281"/>
      <c r="O440" s="2281"/>
      <c r="P440" s="2281"/>
      <c r="Q440" s="2281"/>
      <c r="R440" s="2281"/>
      <c r="S440" s="2281"/>
      <c r="T440" s="2281"/>
      <c r="U440" s="2281"/>
      <c r="V440" s="2281"/>
      <c r="W440" s="2281"/>
      <c r="X440" s="2281"/>
      <c r="Y440" s="2281"/>
      <c r="Z440" s="2281"/>
      <c r="AA440" s="2281"/>
      <c r="AB440" s="2281"/>
      <c r="AC440" s="2281"/>
      <c r="AD440" s="2281"/>
      <c r="AE440" s="1392"/>
      <c r="AF440" s="1392"/>
      <c r="AG440" s="1392"/>
      <c r="AH440" s="1392"/>
      <c r="AI440" s="1392"/>
      <c r="AJ440" s="1392"/>
      <c r="AK440" s="1392"/>
      <c r="AL440" s="1404"/>
      <c r="AM440" s="176"/>
      <c r="AN440" s="176"/>
      <c r="AO440" s="176"/>
      <c r="AP440" s="176"/>
      <c r="BB440" s="2312"/>
      <c r="BC440" s="2312"/>
      <c r="BD440" s="2312"/>
      <c r="BE440" s="469"/>
      <c r="BF440" s="166"/>
      <c r="BG440" s="470"/>
      <c r="BH440" s="268"/>
      <c r="BI440" s="470"/>
      <c r="BJ440" s="268"/>
      <c r="BK440" s="470"/>
      <c r="BL440" s="268"/>
      <c r="BR440" s="17"/>
      <c r="BS440" s="17"/>
      <c r="BT440" s="17"/>
      <c r="CE440" s="17"/>
      <c r="CF440" s="17"/>
      <c r="CG440" s="17"/>
    </row>
    <row r="441" spans="1:85" s="47" customFormat="1" ht="14.1" customHeight="1">
      <c r="A441" s="9"/>
      <c r="B441" s="65"/>
      <c r="C441" s="1395"/>
      <c r="D441" s="1396"/>
      <c r="E441" s="359"/>
      <c r="F441" s="2281"/>
      <c r="G441" s="2281"/>
      <c r="H441" s="2281"/>
      <c r="I441" s="2281"/>
      <c r="J441" s="2281"/>
      <c r="K441" s="2281"/>
      <c r="L441" s="2281"/>
      <c r="M441" s="2281"/>
      <c r="N441" s="2281"/>
      <c r="O441" s="2281"/>
      <c r="P441" s="2281"/>
      <c r="Q441" s="2281"/>
      <c r="R441" s="2281"/>
      <c r="S441" s="2281"/>
      <c r="T441" s="2281"/>
      <c r="U441" s="2281"/>
      <c r="V441" s="2281"/>
      <c r="W441" s="2281"/>
      <c r="X441" s="2281"/>
      <c r="Y441" s="2281"/>
      <c r="Z441" s="2281"/>
      <c r="AA441" s="2281"/>
      <c r="AB441" s="2281"/>
      <c r="AC441" s="2281"/>
      <c r="AD441" s="2281"/>
      <c r="AE441" s="1392"/>
      <c r="AF441" s="1392"/>
      <c r="AG441" s="1392"/>
      <c r="AH441" s="1392"/>
      <c r="AI441" s="1392"/>
      <c r="AJ441" s="1392"/>
      <c r="AK441" s="1392"/>
      <c r="AL441" s="1404"/>
      <c r="AM441" s="176"/>
      <c r="AN441" s="176"/>
      <c r="AO441" s="176"/>
      <c r="AP441" s="176"/>
      <c r="BB441" s="2312"/>
      <c r="BC441" s="2312"/>
      <c r="BD441" s="2312"/>
      <c r="BE441" s="469"/>
      <c r="BF441" s="166"/>
      <c r="BG441" s="268"/>
      <c r="BH441" s="470"/>
      <c r="BI441" s="268"/>
      <c r="BJ441" s="470"/>
      <c r="BK441" s="268"/>
      <c r="BL441" s="470"/>
      <c r="BR441" s="17"/>
      <c r="BS441" s="17"/>
      <c r="BT441" s="17"/>
      <c r="BU441" s="17"/>
      <c r="BV441" s="17"/>
      <c r="BW441" s="17"/>
      <c r="BX441" s="17"/>
      <c r="BY441" s="17"/>
      <c r="BZ441" s="17"/>
      <c r="CA441" s="17"/>
      <c r="CB441" s="17"/>
      <c r="CC441" s="17"/>
      <c r="CD441" s="17"/>
      <c r="CE441" s="17"/>
      <c r="CF441" s="17"/>
      <c r="CG441" s="17"/>
    </row>
    <row r="442" spans="1:85" ht="14.1" customHeight="1">
      <c r="A442" s="9"/>
      <c r="C442" s="2261" t="s">
        <v>1093</v>
      </c>
      <c r="D442" s="1604"/>
      <c r="E442" s="359"/>
      <c r="F442" s="1257" t="s">
        <v>2064</v>
      </c>
      <c r="G442" s="1258"/>
      <c r="H442" s="1258"/>
      <c r="I442" s="1258"/>
      <c r="J442" s="1258"/>
      <c r="K442" s="1258"/>
      <c r="L442" s="1258"/>
      <c r="M442" s="1258"/>
      <c r="N442" s="1258"/>
      <c r="O442" s="1258"/>
      <c r="P442" s="1258"/>
      <c r="Q442" s="1258"/>
      <c r="R442" s="1258"/>
      <c r="S442" s="1258"/>
      <c r="T442" s="1258"/>
      <c r="U442" s="1258"/>
      <c r="V442" s="1258"/>
      <c r="W442" s="1258"/>
      <c r="X442" s="1258"/>
      <c r="Y442" s="1258"/>
      <c r="Z442" s="1258"/>
      <c r="AA442" s="1258"/>
      <c r="AB442" s="1258"/>
      <c r="AC442" s="1258"/>
      <c r="AD442" s="1258"/>
      <c r="AE442" s="129"/>
      <c r="AF442" s="2089" t="s">
        <v>784</v>
      </c>
      <c r="AG442" s="2089"/>
      <c r="AH442" s="2089"/>
      <c r="AI442" s="2089"/>
      <c r="AJ442" s="2089"/>
      <c r="AK442" s="2089"/>
      <c r="AL442" s="2251"/>
      <c r="BB442" s="2312"/>
      <c r="BC442" s="2312"/>
      <c r="BD442" s="2312"/>
      <c r="BE442" s="469"/>
      <c r="BF442" s="166"/>
      <c r="BG442" s="268"/>
      <c r="BH442" s="470"/>
      <c r="BI442" s="268"/>
      <c r="BJ442" s="470"/>
      <c r="BK442" s="268"/>
      <c r="BL442" s="470"/>
      <c r="BR442" s="17"/>
      <c r="BS442" s="17"/>
      <c r="BT442" s="17"/>
      <c r="BU442" s="17"/>
      <c r="BV442" s="17"/>
      <c r="BW442" s="17"/>
      <c r="BX442" s="17"/>
      <c r="BY442" s="17"/>
      <c r="BZ442" s="17"/>
      <c r="CA442" s="17"/>
      <c r="CB442" s="17"/>
      <c r="CC442" s="17"/>
      <c r="CD442" s="17"/>
      <c r="CE442" s="17"/>
      <c r="CF442" s="17"/>
      <c r="CG442" s="17"/>
    </row>
    <row r="443" spans="1:85" s="47" customFormat="1" ht="14.1" customHeight="1">
      <c r="A443" s="9"/>
      <c r="B443" s="65"/>
      <c r="C443" s="1267"/>
      <c r="D443" s="176"/>
      <c r="E443" s="359"/>
      <c r="F443" s="1260"/>
      <c r="G443" s="1258"/>
      <c r="H443" s="1258"/>
      <c r="I443" s="1258"/>
      <c r="J443" s="1258"/>
      <c r="K443" s="1258"/>
      <c r="L443" s="1258"/>
      <c r="M443" s="1258"/>
      <c r="N443" s="1258"/>
      <c r="O443" s="1258"/>
      <c r="P443" s="1258"/>
      <c r="Q443" s="1258"/>
      <c r="R443" s="1258"/>
      <c r="S443" s="1258"/>
      <c r="T443" s="1258"/>
      <c r="U443" s="1258"/>
      <c r="V443" s="1258"/>
      <c r="W443" s="1258"/>
      <c r="X443" s="1258"/>
      <c r="Y443" s="1258"/>
      <c r="Z443" s="1258"/>
      <c r="AA443" s="1258"/>
      <c r="AB443" s="1258"/>
      <c r="AC443" s="1258"/>
      <c r="AD443" s="1258"/>
      <c r="AE443" s="176"/>
      <c r="AF443" s="176"/>
      <c r="AG443" s="176"/>
      <c r="AH443" s="176"/>
      <c r="AI443" s="176"/>
      <c r="AJ443" s="176"/>
      <c r="AK443" s="176"/>
      <c r="AL443" s="1266"/>
      <c r="BB443" s="2312"/>
      <c r="BC443" s="2312"/>
      <c r="BD443" s="2312"/>
      <c r="BE443" s="469"/>
      <c r="BF443" s="166"/>
      <c r="BG443" s="470"/>
      <c r="BH443" s="268"/>
      <c r="BI443" s="470"/>
      <c r="BJ443" s="268"/>
      <c r="BK443" s="470"/>
      <c r="BL443" s="268"/>
      <c r="BR443" s="17"/>
      <c r="BS443" s="17"/>
      <c r="BX443" s="17"/>
      <c r="BY443" s="17"/>
      <c r="BZ443" s="17"/>
      <c r="CA443" s="17"/>
      <c r="CB443" s="17"/>
      <c r="CC443" s="17"/>
      <c r="CD443" s="17"/>
      <c r="CE443" s="17"/>
      <c r="CF443" s="17"/>
      <c r="CG443" s="17"/>
    </row>
    <row r="444" spans="1:85" s="47" customFormat="1" ht="14.1" customHeight="1">
      <c r="A444" s="9"/>
      <c r="B444" s="65"/>
      <c r="C444" s="2261" t="s">
        <v>748</v>
      </c>
      <c r="D444" s="1604"/>
      <c r="E444" s="1262"/>
      <c r="F444" s="1263" t="s">
        <v>2065</v>
      </c>
      <c r="G444" s="1264"/>
      <c r="H444" s="1264"/>
      <c r="I444" s="1264"/>
      <c r="J444" s="1264"/>
      <c r="K444" s="1264"/>
      <c r="L444" s="1264"/>
      <c r="M444" s="1264"/>
      <c r="N444" s="1264"/>
      <c r="O444" s="1264"/>
      <c r="P444" s="1264"/>
      <c r="Q444" s="1264"/>
      <c r="R444" s="1264"/>
      <c r="S444" s="1264"/>
      <c r="T444" s="1264"/>
      <c r="U444" s="1264"/>
      <c r="V444" s="1264"/>
      <c r="W444" s="1264"/>
      <c r="X444" s="1264"/>
      <c r="Y444" s="1264"/>
      <c r="Z444" s="1264"/>
      <c r="AA444" s="1264"/>
      <c r="AB444" s="1264"/>
      <c r="AC444" s="1264"/>
      <c r="AD444" s="1264"/>
      <c r="AE444" s="1277"/>
      <c r="AF444" s="2247" t="s">
        <v>1112</v>
      </c>
      <c r="AG444" s="2247"/>
      <c r="AH444" s="2247"/>
      <c r="AI444" s="2247"/>
      <c r="AJ444" s="2247"/>
      <c r="AK444" s="2247"/>
      <c r="AL444" s="2248"/>
      <c r="BB444" s="2312"/>
      <c r="BC444" s="2312"/>
      <c r="BD444" s="2312"/>
      <c r="BE444" s="469"/>
      <c r="BF444" s="166"/>
      <c r="BG444" s="268"/>
      <c r="BH444" s="470"/>
      <c r="BI444" s="268"/>
      <c r="BJ444" s="470"/>
      <c r="BK444" s="268"/>
      <c r="BL444" s="470"/>
      <c r="BR444" s="17"/>
      <c r="BS444" s="17"/>
      <c r="CE444" s="17"/>
      <c r="CF444" s="17"/>
      <c r="CG444" s="17"/>
    </row>
    <row r="445" spans="1:85" s="47" customFormat="1" ht="14.1" customHeight="1">
      <c r="A445" s="9"/>
      <c r="B445" s="65"/>
      <c r="C445" s="379"/>
      <c r="D445" s="379"/>
      <c r="E445" s="359"/>
      <c r="F445" s="529"/>
      <c r="G445" s="523"/>
      <c r="H445" s="523"/>
      <c r="I445" s="523"/>
      <c r="J445" s="523"/>
      <c r="K445" s="523"/>
      <c r="L445" s="523"/>
      <c r="M445" s="523"/>
      <c r="N445" s="523"/>
      <c r="O445" s="523"/>
      <c r="P445" s="523"/>
      <c r="Q445" s="523"/>
      <c r="R445" s="523"/>
      <c r="S445" s="523"/>
      <c r="T445" s="523"/>
      <c r="U445" s="523"/>
      <c r="V445" s="523"/>
      <c r="W445" s="523"/>
      <c r="X445" s="523"/>
      <c r="Y445" s="523"/>
      <c r="Z445" s="523"/>
      <c r="AA445" s="523"/>
      <c r="AB445" s="523"/>
      <c r="AC445" s="523"/>
      <c r="AD445" s="523"/>
      <c r="AE445" s="35"/>
      <c r="AF445" s="35"/>
      <c r="AG445" s="35"/>
      <c r="AH445" s="35"/>
      <c r="AI445" s="35"/>
      <c r="AJ445" s="35"/>
      <c r="AK445" s="35"/>
      <c r="AL445" s="17"/>
      <c r="AM445" s="176"/>
      <c r="AN445" s="176"/>
      <c r="AO445" s="176"/>
      <c r="AP445" s="176"/>
      <c r="BB445" s="2312"/>
      <c r="BC445" s="2312"/>
      <c r="BD445" s="2312"/>
      <c r="BE445" s="469"/>
      <c r="BF445" s="166"/>
      <c r="BG445" s="470"/>
      <c r="BH445" s="268"/>
      <c r="BI445" s="470"/>
      <c r="BJ445" s="268"/>
      <c r="BK445" s="470"/>
      <c r="BL445" s="268"/>
      <c r="BR445" s="17"/>
      <c r="BS445" s="17"/>
      <c r="CE445" s="17"/>
      <c r="CF445" s="17"/>
      <c r="CG445" s="17"/>
    </row>
    <row r="446" spans="1:85" s="47" customFormat="1" ht="14.1" customHeight="1">
      <c r="A446" s="9"/>
      <c r="B446" s="65"/>
      <c r="C446" s="1272"/>
      <c r="D446" s="1273"/>
      <c r="E446" s="1255" t="s">
        <v>136</v>
      </c>
      <c r="F446" s="2280" t="s">
        <v>2051</v>
      </c>
      <c r="G446" s="2280"/>
      <c r="H446" s="2280"/>
      <c r="I446" s="2280"/>
      <c r="J446" s="2280"/>
      <c r="K446" s="2280"/>
      <c r="L446" s="2280"/>
      <c r="M446" s="2280"/>
      <c r="N446" s="2280"/>
      <c r="O446" s="2280"/>
      <c r="P446" s="2280"/>
      <c r="Q446" s="2280"/>
      <c r="R446" s="2280"/>
      <c r="S446" s="2280"/>
      <c r="T446" s="2280"/>
      <c r="U446" s="2280"/>
      <c r="V446" s="2280"/>
      <c r="W446" s="2280"/>
      <c r="X446" s="2280"/>
      <c r="Y446" s="2280"/>
      <c r="Z446" s="2280"/>
      <c r="AA446" s="2280"/>
      <c r="AB446" s="2280"/>
      <c r="AC446" s="2280"/>
      <c r="AD446" s="2280"/>
      <c r="AE446" s="1273"/>
      <c r="AF446" s="1273"/>
      <c r="AG446" s="1273"/>
      <c r="AH446" s="1273"/>
      <c r="AI446" s="1273"/>
      <c r="AJ446" s="1273"/>
      <c r="AK446" s="1273"/>
      <c r="AL446" s="1406"/>
      <c r="AM446" s="176"/>
      <c r="AN446" s="176"/>
      <c r="AO446" s="176"/>
      <c r="AP446" s="176"/>
      <c r="BB446" s="2312"/>
      <c r="BC446" s="2312"/>
      <c r="BD446" s="2312"/>
      <c r="BE446" s="469"/>
      <c r="BF446" s="166"/>
      <c r="BG446" s="268"/>
      <c r="BH446" s="470"/>
      <c r="BI446" s="268"/>
      <c r="BJ446" s="470"/>
      <c r="BK446" s="268"/>
      <c r="BL446" s="470"/>
      <c r="BR446" s="17"/>
      <c r="BS446" s="17"/>
      <c r="CE446" s="17"/>
      <c r="CF446" s="17"/>
      <c r="CG446" s="17"/>
    </row>
    <row r="447" spans="1:85" s="47" customFormat="1" ht="14.1" customHeight="1">
      <c r="A447" s="9"/>
      <c r="B447" s="65"/>
      <c r="C447" s="1395"/>
      <c r="D447" s="1396"/>
      <c r="E447" s="359"/>
      <c r="F447" s="2281"/>
      <c r="G447" s="2281"/>
      <c r="H447" s="2281"/>
      <c r="I447" s="2281"/>
      <c r="J447" s="2281"/>
      <c r="K447" s="2281"/>
      <c r="L447" s="2281"/>
      <c r="M447" s="2281"/>
      <c r="N447" s="2281"/>
      <c r="O447" s="2281"/>
      <c r="P447" s="2281"/>
      <c r="Q447" s="2281"/>
      <c r="R447" s="2281"/>
      <c r="S447" s="2281"/>
      <c r="T447" s="2281"/>
      <c r="U447" s="2281"/>
      <c r="V447" s="2281"/>
      <c r="W447" s="2281"/>
      <c r="X447" s="2281"/>
      <c r="Y447" s="2281"/>
      <c r="Z447" s="2281"/>
      <c r="AA447" s="2281"/>
      <c r="AB447" s="2281"/>
      <c r="AC447" s="2281"/>
      <c r="AD447" s="2281"/>
      <c r="AE447" s="1392"/>
      <c r="AF447" s="1392"/>
      <c r="AG447" s="1392"/>
      <c r="AH447" s="1392"/>
      <c r="AI447" s="1392"/>
      <c r="AJ447" s="1392"/>
      <c r="AK447" s="1392"/>
      <c r="AL447" s="1404"/>
      <c r="AM447" s="176"/>
      <c r="AN447" s="176"/>
      <c r="AO447" s="176"/>
      <c r="AP447" s="176"/>
      <c r="BB447" s="2312"/>
      <c r="BC447" s="2312"/>
      <c r="BD447" s="2312"/>
      <c r="BE447" s="469"/>
      <c r="BF447" s="166"/>
      <c r="BG447" s="470"/>
      <c r="BH447" s="268"/>
      <c r="BI447" s="470"/>
      <c r="BJ447" s="268"/>
      <c r="BK447" s="470"/>
      <c r="BL447" s="268"/>
      <c r="BR447" s="17"/>
      <c r="BS447" s="17"/>
      <c r="CE447" s="17"/>
      <c r="CF447" s="17"/>
      <c r="CG447" s="17"/>
    </row>
    <row r="448" spans="1:85" s="47" customFormat="1" ht="14.1" customHeight="1">
      <c r="A448" s="9"/>
      <c r="B448" s="65"/>
      <c r="C448" s="1395"/>
      <c r="D448" s="1396"/>
      <c r="E448" s="359"/>
      <c r="F448" s="2281"/>
      <c r="G448" s="2281"/>
      <c r="H448" s="2281"/>
      <c r="I448" s="2281"/>
      <c r="J448" s="2281"/>
      <c r="K448" s="2281"/>
      <c r="L448" s="2281"/>
      <c r="M448" s="2281"/>
      <c r="N448" s="2281"/>
      <c r="O448" s="2281"/>
      <c r="P448" s="2281"/>
      <c r="Q448" s="2281"/>
      <c r="R448" s="2281"/>
      <c r="S448" s="2281"/>
      <c r="T448" s="2281"/>
      <c r="U448" s="2281"/>
      <c r="V448" s="2281"/>
      <c r="W448" s="2281"/>
      <c r="X448" s="2281"/>
      <c r="Y448" s="2281"/>
      <c r="Z448" s="2281"/>
      <c r="AA448" s="2281"/>
      <c r="AB448" s="2281"/>
      <c r="AC448" s="2281"/>
      <c r="AD448" s="2281"/>
      <c r="AE448" s="1392"/>
      <c r="AF448" s="1392"/>
      <c r="AG448" s="1392"/>
      <c r="AH448" s="1392"/>
      <c r="AI448" s="1392"/>
      <c r="AJ448" s="1392"/>
      <c r="AK448" s="1392"/>
      <c r="AL448" s="1404"/>
      <c r="AM448" s="176"/>
      <c r="AN448" s="176"/>
      <c r="AO448" s="176"/>
      <c r="AP448" s="176"/>
      <c r="BR448" s="17"/>
      <c r="BS448" s="17"/>
      <c r="CE448" s="17"/>
      <c r="CF448" s="17"/>
      <c r="CG448" s="17"/>
    </row>
    <row r="449" spans="1:85" s="47" customFormat="1" ht="14.1" customHeight="1">
      <c r="A449" s="9"/>
      <c r="B449" s="65"/>
      <c r="C449" s="1395"/>
      <c r="D449" s="1396"/>
      <c r="E449" s="359"/>
      <c r="F449" s="2281"/>
      <c r="G449" s="2281"/>
      <c r="H449" s="2281"/>
      <c r="I449" s="2281"/>
      <c r="J449" s="2281"/>
      <c r="K449" s="2281"/>
      <c r="L449" s="2281"/>
      <c r="M449" s="2281"/>
      <c r="N449" s="2281"/>
      <c r="O449" s="2281"/>
      <c r="P449" s="2281"/>
      <c r="Q449" s="2281"/>
      <c r="R449" s="2281"/>
      <c r="S449" s="2281"/>
      <c r="T449" s="2281"/>
      <c r="U449" s="2281"/>
      <c r="V449" s="2281"/>
      <c r="W449" s="2281"/>
      <c r="X449" s="2281"/>
      <c r="Y449" s="2281"/>
      <c r="Z449" s="2281"/>
      <c r="AA449" s="2281"/>
      <c r="AB449" s="2281"/>
      <c r="AC449" s="2281"/>
      <c r="AD449" s="2281"/>
      <c r="AE449" s="1392"/>
      <c r="AF449" s="1392"/>
      <c r="AG449" s="1392"/>
      <c r="AH449" s="1392"/>
      <c r="AI449" s="1392"/>
      <c r="AJ449" s="1392"/>
      <c r="AK449" s="1392"/>
      <c r="AL449" s="1404"/>
      <c r="AM449" s="176"/>
      <c r="AN449" s="539"/>
      <c r="AO449" s="129"/>
      <c r="AP449" s="129"/>
      <c r="BR449" s="17"/>
      <c r="BS449" s="17"/>
      <c r="CE449" s="17"/>
      <c r="CF449" s="17"/>
      <c r="CG449" s="17"/>
    </row>
    <row r="450" spans="1:85" s="47" customFormat="1" ht="14.1" customHeight="1">
      <c r="A450" s="9"/>
      <c r="B450" s="65"/>
      <c r="C450" s="2361" t="s">
        <v>748</v>
      </c>
      <c r="D450" s="1604"/>
      <c r="E450" s="359"/>
      <c r="F450" s="1257" t="s">
        <v>2052</v>
      </c>
      <c r="G450" s="1258"/>
      <c r="H450" s="1258"/>
      <c r="I450" s="1258"/>
      <c r="J450" s="1258"/>
      <c r="K450" s="1258"/>
      <c r="L450" s="1258"/>
      <c r="M450" s="1258"/>
      <c r="N450" s="1258"/>
      <c r="O450" s="1258"/>
      <c r="P450" s="1258"/>
      <c r="Q450" s="1258"/>
      <c r="R450" s="1258"/>
      <c r="S450" s="1258"/>
      <c r="T450" s="1258"/>
      <c r="U450" s="1258"/>
      <c r="V450" s="1258"/>
      <c r="W450" s="1258"/>
      <c r="X450" s="1258"/>
      <c r="Y450" s="1258"/>
      <c r="Z450" s="1258"/>
      <c r="AA450" s="1258"/>
      <c r="AB450" s="1258"/>
      <c r="AC450" s="1258"/>
      <c r="AD450" s="1258"/>
      <c r="AE450" s="176"/>
      <c r="AF450" s="2089" t="s">
        <v>784</v>
      </c>
      <c r="AG450" s="2089"/>
      <c r="AH450" s="2089"/>
      <c r="AI450" s="2089"/>
      <c r="AJ450" s="2089"/>
      <c r="AK450" s="2089"/>
      <c r="AL450" s="2251"/>
      <c r="BR450" s="17"/>
      <c r="BS450" s="17"/>
      <c r="BX450" s="17"/>
      <c r="BY450" s="17"/>
      <c r="BZ450" s="17"/>
      <c r="CA450" s="17"/>
      <c r="CB450" s="17"/>
      <c r="CC450" s="17"/>
      <c r="CD450" s="17"/>
      <c r="CE450" s="17"/>
      <c r="CF450" s="17"/>
      <c r="CG450" s="17"/>
    </row>
    <row r="451" spans="1:85" s="47" customFormat="1" ht="14.1" customHeight="1">
      <c r="A451" s="9"/>
      <c r="B451" s="65"/>
      <c r="C451" s="1395"/>
      <c r="D451" s="1396"/>
      <c r="E451" s="359"/>
      <c r="F451" s="1257"/>
      <c r="G451" s="1258"/>
      <c r="H451" s="1258"/>
      <c r="I451" s="1258"/>
      <c r="J451" s="1258"/>
      <c r="K451" s="1258"/>
      <c r="L451" s="1258"/>
      <c r="M451" s="1258"/>
      <c r="N451" s="1258"/>
      <c r="O451" s="1258"/>
      <c r="P451" s="1258"/>
      <c r="Q451" s="1258"/>
      <c r="R451" s="1258"/>
      <c r="S451" s="1258"/>
      <c r="T451" s="1258"/>
      <c r="U451" s="1258"/>
      <c r="V451" s="1258"/>
      <c r="W451" s="1258"/>
      <c r="X451" s="1258"/>
      <c r="Y451" s="1258"/>
      <c r="Z451" s="1258"/>
      <c r="AA451" s="1258"/>
      <c r="AB451" s="1258"/>
      <c r="AC451" s="1258"/>
      <c r="AD451" s="1258"/>
      <c r="AE451" s="176"/>
      <c r="AF451" s="1392"/>
      <c r="AG451" s="1392"/>
      <c r="AH451" s="1392"/>
      <c r="AI451" s="1392"/>
      <c r="AJ451" s="1392"/>
      <c r="AK451" s="1392"/>
      <c r="AL451" s="1393"/>
      <c r="BR451" s="17"/>
      <c r="BS451" s="17"/>
      <c r="BX451" s="17"/>
      <c r="BY451" s="17"/>
      <c r="BZ451" s="17"/>
      <c r="CA451" s="17"/>
      <c r="CB451" s="17"/>
      <c r="CC451" s="17"/>
      <c r="CD451" s="17"/>
      <c r="CE451" s="17"/>
      <c r="CF451" s="17"/>
      <c r="CG451" s="17"/>
    </row>
    <row r="452" spans="1:85" s="47" customFormat="1" ht="14.1" customHeight="1">
      <c r="A452" s="9"/>
      <c r="B452" s="65"/>
      <c r="C452" s="2261" t="s">
        <v>748</v>
      </c>
      <c r="D452" s="1604"/>
      <c r="E452" s="317"/>
      <c r="F452" s="1279" t="s">
        <v>2053</v>
      </c>
      <c r="G452" s="1389"/>
      <c r="H452" s="1389"/>
      <c r="I452" s="1389"/>
      <c r="J452" s="1389"/>
      <c r="K452" s="1389"/>
      <c r="L452" s="1389"/>
      <c r="M452" s="1389"/>
      <c r="N452" s="1389"/>
      <c r="O452" s="1389"/>
      <c r="P452" s="1389"/>
      <c r="Q452" s="1389"/>
      <c r="R452" s="1389"/>
      <c r="S452" s="1389"/>
      <c r="T452" s="1389"/>
      <c r="U452" s="1389"/>
      <c r="V452" s="1389"/>
      <c r="W452" s="1389"/>
      <c r="X452" s="1389"/>
      <c r="Y452" s="1389"/>
      <c r="Z452" s="1389"/>
      <c r="AA452" s="1389"/>
      <c r="AB452" s="1389"/>
      <c r="AC452" s="1389"/>
      <c r="AD452" s="1389"/>
      <c r="AE452" s="176"/>
      <c r="AF452" s="2364" t="s">
        <v>1112</v>
      </c>
      <c r="AG452" s="2364"/>
      <c r="AH452" s="2364"/>
      <c r="AI452" s="2364"/>
      <c r="AJ452" s="2364"/>
      <c r="AK452" s="2364"/>
      <c r="AL452" s="2365"/>
      <c r="BR452" s="17"/>
      <c r="BS452" s="17"/>
      <c r="BX452" s="17"/>
      <c r="BY452" s="17"/>
      <c r="BZ452" s="17"/>
      <c r="CA452" s="17"/>
      <c r="CB452" s="17"/>
      <c r="CC452" s="17"/>
      <c r="CD452" s="17"/>
      <c r="CE452" s="17"/>
      <c r="CF452" s="17"/>
      <c r="CG452" s="17"/>
    </row>
    <row r="453" spans="1:85" s="47" customFormat="1" ht="14.1" customHeight="1">
      <c r="A453" s="9"/>
      <c r="B453" s="65"/>
      <c r="C453" s="1280"/>
      <c r="D453" s="1281"/>
      <c r="E453" s="317"/>
      <c r="F453" s="176"/>
      <c r="G453" s="1279"/>
      <c r="H453" s="1279"/>
      <c r="I453" s="1279"/>
      <c r="J453" s="1279"/>
      <c r="K453" s="1279"/>
      <c r="L453" s="1279"/>
      <c r="M453" s="1279"/>
      <c r="N453" s="1279"/>
      <c r="O453" s="1279"/>
      <c r="P453" s="1279"/>
      <c r="Q453" s="1279"/>
      <c r="R453" s="1279"/>
      <c r="S453" s="1279"/>
      <c r="T453" s="1279"/>
      <c r="U453" s="1279"/>
      <c r="V453" s="1279"/>
      <c r="W453" s="1279"/>
      <c r="X453" s="1279"/>
      <c r="Y453" s="1279"/>
      <c r="Z453" s="1279"/>
      <c r="AA453" s="1279"/>
      <c r="AB453" s="1279"/>
      <c r="AC453" s="1279"/>
      <c r="AD453" s="1279"/>
      <c r="AE453" s="176"/>
      <c r="AF453" s="71"/>
      <c r="AG453" s="62"/>
      <c r="AH453" s="71"/>
      <c r="AI453" s="176"/>
      <c r="AJ453" s="176"/>
      <c r="AK453" s="176"/>
      <c r="AL453" s="1266"/>
      <c r="BR453" s="17"/>
      <c r="BS453" s="17"/>
      <c r="BT453" s="17"/>
      <c r="BU453" s="17"/>
      <c r="BV453" s="17"/>
      <c r="BW453" s="17"/>
      <c r="BX453" s="17"/>
      <c r="BY453" s="17"/>
      <c r="BZ453" s="17"/>
      <c r="CA453" s="17"/>
      <c r="CB453" s="17"/>
      <c r="CC453" s="17"/>
      <c r="CD453" s="17"/>
      <c r="CE453" s="17"/>
      <c r="CF453" s="17"/>
      <c r="CG453" s="17"/>
    </row>
    <row r="454" spans="1:85" s="47" customFormat="1" ht="14.1" customHeight="1">
      <c r="A454" s="9"/>
      <c r="B454" s="65"/>
      <c r="C454" s="2261" t="s">
        <v>748</v>
      </c>
      <c r="D454" s="1604"/>
      <c r="E454" s="317"/>
      <c r="F454" s="1279" t="s">
        <v>2054</v>
      </c>
      <c r="G454" s="1279"/>
      <c r="H454" s="1279"/>
      <c r="I454" s="1279"/>
      <c r="J454" s="1279"/>
      <c r="K454" s="1279"/>
      <c r="L454" s="1279"/>
      <c r="M454" s="1279"/>
      <c r="N454" s="1279"/>
      <c r="O454" s="1279"/>
      <c r="P454" s="1279"/>
      <c r="Q454" s="1279"/>
      <c r="R454" s="1279"/>
      <c r="S454" s="1279"/>
      <c r="T454" s="1279"/>
      <c r="U454" s="1279"/>
      <c r="V454" s="1279"/>
      <c r="W454" s="1279"/>
      <c r="X454" s="1279"/>
      <c r="Y454" s="1279"/>
      <c r="Z454" s="1279"/>
      <c r="AA454" s="1279"/>
      <c r="AB454" s="1279"/>
      <c r="AC454" s="1279"/>
      <c r="AD454" s="1279"/>
      <c r="AE454" s="176"/>
      <c r="AF454" s="2364" t="s">
        <v>1117</v>
      </c>
      <c r="AG454" s="2364"/>
      <c r="AH454" s="2364"/>
      <c r="AI454" s="2364"/>
      <c r="AJ454" s="2364"/>
      <c r="AK454" s="2364"/>
      <c r="AL454" s="2365"/>
    </row>
    <row r="455" spans="1:85" ht="14.1" customHeight="1">
      <c r="A455" s="9"/>
      <c r="C455" s="1265"/>
      <c r="D455" s="129"/>
      <c r="E455" s="317"/>
      <c r="F455" s="1268"/>
      <c r="G455" s="1389"/>
      <c r="H455" s="1389"/>
      <c r="I455" s="1389"/>
      <c r="J455" s="1389"/>
      <c r="K455" s="1389"/>
      <c r="L455" s="1389"/>
      <c r="M455" s="1389"/>
      <c r="N455" s="1389"/>
      <c r="O455" s="1389"/>
      <c r="P455" s="1389"/>
      <c r="Q455" s="1389"/>
      <c r="R455" s="1389"/>
      <c r="S455" s="1389"/>
      <c r="T455" s="1389"/>
      <c r="U455" s="1389"/>
      <c r="V455" s="1389"/>
      <c r="W455" s="1389"/>
      <c r="X455" s="1389"/>
      <c r="Y455" s="1389"/>
      <c r="Z455" s="1389"/>
      <c r="AA455" s="1389"/>
      <c r="AB455" s="1389"/>
      <c r="AC455" s="1389"/>
      <c r="AD455" s="1389"/>
      <c r="AE455" s="129"/>
      <c r="AF455" s="129"/>
      <c r="AG455" s="129"/>
      <c r="AH455" s="129"/>
      <c r="AI455" s="129"/>
      <c r="AJ455" s="129"/>
      <c r="AK455" s="129"/>
      <c r="AL455" s="1404"/>
      <c r="AM455" s="176"/>
      <c r="AN455" s="176"/>
      <c r="AO455" s="176"/>
      <c r="AP455" s="176"/>
      <c r="BA455" s="47"/>
      <c r="BM455" s="47"/>
    </row>
    <row r="456" spans="1:85" ht="14.1" customHeight="1">
      <c r="A456" s="9"/>
      <c r="C456" s="1282"/>
      <c r="D456" s="1283"/>
      <c r="E456" s="1269"/>
      <c r="F456" s="1289" t="s">
        <v>2055</v>
      </c>
      <c r="G456" s="1270"/>
      <c r="H456" s="1270"/>
      <c r="I456" s="1270"/>
      <c r="J456" s="1270"/>
      <c r="K456" s="1270"/>
      <c r="L456" s="1270"/>
      <c r="M456" s="1270"/>
      <c r="N456" s="1270"/>
      <c r="O456" s="1270"/>
      <c r="P456" s="1270"/>
      <c r="Q456" s="1270"/>
      <c r="R456" s="1270"/>
      <c r="S456" s="1270"/>
      <c r="T456" s="1270"/>
      <c r="U456" s="1270"/>
      <c r="V456" s="1270"/>
      <c r="W456" s="1270"/>
      <c r="X456" s="1270"/>
      <c r="Y456" s="1270"/>
      <c r="Z456" s="1270"/>
      <c r="AA456" s="1270"/>
      <c r="AB456" s="1270"/>
      <c r="AC456" s="1270"/>
      <c r="AD456" s="1270"/>
      <c r="AE456" s="1275"/>
      <c r="AF456" s="1276"/>
      <c r="AG456" s="1275"/>
      <c r="AH456" s="1277"/>
      <c r="AI456" s="1277"/>
      <c r="AJ456" s="1277"/>
      <c r="AK456" s="1277"/>
      <c r="AL456" s="1405"/>
      <c r="AM456" s="539"/>
      <c r="AN456" s="176"/>
      <c r="AO456" s="176"/>
      <c r="AP456" s="176"/>
      <c r="BA456" s="47"/>
      <c r="BM456" s="47"/>
    </row>
    <row r="457" spans="1:85" ht="14.1" customHeight="1">
      <c r="A457" s="9"/>
      <c r="C457" s="379"/>
      <c r="D457" s="379"/>
      <c r="E457" s="359"/>
      <c r="F457" s="584"/>
      <c r="G457" s="523"/>
      <c r="H457" s="523"/>
      <c r="I457" s="523"/>
      <c r="J457" s="523"/>
      <c r="K457" s="523"/>
      <c r="L457" s="523"/>
      <c r="M457" s="523"/>
      <c r="N457" s="523"/>
      <c r="O457" s="523"/>
      <c r="P457" s="523"/>
      <c r="Q457" s="523"/>
      <c r="R457" s="523"/>
      <c r="S457" s="523"/>
      <c r="T457" s="523"/>
      <c r="U457" s="523"/>
      <c r="V457" s="523"/>
      <c r="W457" s="523"/>
      <c r="X457" s="523"/>
      <c r="Y457" s="523"/>
      <c r="Z457" s="523"/>
      <c r="AA457" s="523"/>
      <c r="AB457" s="523"/>
      <c r="AC457" s="523"/>
      <c r="AD457" s="523"/>
      <c r="AE457" s="35"/>
      <c r="AF457" s="35"/>
      <c r="AG457" s="35"/>
      <c r="AH457" s="35"/>
      <c r="AI457" s="35"/>
      <c r="AJ457" s="35"/>
      <c r="AK457" s="35"/>
      <c r="AL457" s="17"/>
      <c r="AM457" s="539"/>
      <c r="AN457" s="176"/>
      <c r="AO457" s="176"/>
      <c r="AP457" s="176"/>
      <c r="BA457" s="47"/>
      <c r="BM457" s="47"/>
    </row>
    <row r="458" spans="1:85" s="47" customFormat="1" ht="14.1" customHeight="1">
      <c r="A458" s="9"/>
      <c r="B458" s="65"/>
      <c r="C458" s="2261" t="s">
        <v>748</v>
      </c>
      <c r="D458" s="1604"/>
      <c r="E458" s="1255" t="s">
        <v>1123</v>
      </c>
      <c r="F458" s="2280" t="s">
        <v>1125</v>
      </c>
      <c r="G458" s="2280"/>
      <c r="H458" s="2280"/>
      <c r="I458" s="2280"/>
      <c r="J458" s="2280"/>
      <c r="K458" s="2280"/>
      <c r="L458" s="2280"/>
      <c r="M458" s="2280"/>
      <c r="N458" s="2280"/>
      <c r="O458" s="2280"/>
      <c r="P458" s="2280"/>
      <c r="Q458" s="2280"/>
      <c r="R458" s="2280"/>
      <c r="S458" s="2280"/>
      <c r="T458" s="2280"/>
      <c r="U458" s="2280"/>
      <c r="V458" s="2280"/>
      <c r="W458" s="2280"/>
      <c r="X458" s="2280"/>
      <c r="Y458" s="2280"/>
      <c r="Z458" s="2280"/>
      <c r="AA458" s="2280"/>
      <c r="AB458" s="2280"/>
      <c r="AC458" s="2280"/>
      <c r="AD458" s="2280"/>
      <c r="AE458" s="1273"/>
      <c r="AF458" s="2249" t="s">
        <v>784</v>
      </c>
      <c r="AG458" s="2249"/>
      <c r="AH458" s="2249"/>
      <c r="AI458" s="2249"/>
      <c r="AJ458" s="2249"/>
      <c r="AK458" s="2249"/>
      <c r="AL458" s="2250"/>
    </row>
    <row r="459" spans="1:85" s="47" customFormat="1" ht="14.1" customHeight="1">
      <c r="A459" s="9"/>
      <c r="B459" s="65"/>
      <c r="C459" s="1395"/>
      <c r="D459" s="1396"/>
      <c r="E459" s="359"/>
      <c r="F459" s="2281"/>
      <c r="G459" s="2281"/>
      <c r="H459" s="2281"/>
      <c r="I459" s="2281"/>
      <c r="J459" s="2281"/>
      <c r="K459" s="2281"/>
      <c r="L459" s="2281"/>
      <c r="M459" s="2281"/>
      <c r="N459" s="2281"/>
      <c r="O459" s="2281"/>
      <c r="P459" s="2281"/>
      <c r="Q459" s="2281"/>
      <c r="R459" s="2281"/>
      <c r="S459" s="2281"/>
      <c r="T459" s="2281"/>
      <c r="U459" s="2281"/>
      <c r="V459" s="2281"/>
      <c r="W459" s="2281"/>
      <c r="X459" s="2281"/>
      <c r="Y459" s="2281"/>
      <c r="Z459" s="2281"/>
      <c r="AA459" s="2281"/>
      <c r="AB459" s="2281"/>
      <c r="AC459" s="2281"/>
      <c r="AD459" s="2281"/>
      <c r="AE459" s="1392"/>
      <c r="AF459" s="1392"/>
      <c r="AG459" s="1392"/>
      <c r="AH459" s="1392"/>
      <c r="AI459" s="1392"/>
      <c r="AJ459" s="1392"/>
      <c r="AK459" s="1392"/>
      <c r="AL459" s="1404"/>
      <c r="AM459" s="176"/>
      <c r="AN459" s="176"/>
      <c r="AO459" s="176"/>
      <c r="AP459" s="176"/>
    </row>
    <row r="460" spans="1:85" s="47" customFormat="1" ht="14.1" customHeight="1">
      <c r="A460" s="9"/>
      <c r="B460" s="65"/>
      <c r="C460" s="1395"/>
      <c r="D460" s="1396"/>
      <c r="E460" s="359"/>
      <c r="F460" s="2281"/>
      <c r="G460" s="2281"/>
      <c r="H460" s="2281"/>
      <c r="I460" s="2281"/>
      <c r="J460" s="2281"/>
      <c r="K460" s="2281"/>
      <c r="L460" s="2281"/>
      <c r="M460" s="2281"/>
      <c r="N460" s="2281"/>
      <c r="O460" s="2281"/>
      <c r="P460" s="2281"/>
      <c r="Q460" s="2281"/>
      <c r="R460" s="2281"/>
      <c r="S460" s="2281"/>
      <c r="T460" s="2281"/>
      <c r="U460" s="2281"/>
      <c r="V460" s="2281"/>
      <c r="W460" s="2281"/>
      <c r="X460" s="2281"/>
      <c r="Y460" s="2281"/>
      <c r="Z460" s="2281"/>
      <c r="AA460" s="2281"/>
      <c r="AB460" s="2281"/>
      <c r="AC460" s="2281"/>
      <c r="AD460" s="2281"/>
      <c r="AE460" s="1392"/>
      <c r="AF460" s="1392"/>
      <c r="AG460" s="1392"/>
      <c r="AH460" s="1392"/>
      <c r="AI460" s="1392"/>
      <c r="AJ460" s="1392"/>
      <c r="AK460" s="1392"/>
      <c r="AL460" s="1404"/>
      <c r="AM460" s="176"/>
      <c r="AN460" s="176"/>
      <c r="AO460" s="176"/>
      <c r="AP460" s="176"/>
    </row>
    <row r="461" spans="1:85" s="47" customFormat="1" ht="14.1" customHeight="1">
      <c r="A461" s="9"/>
      <c r="B461" s="65"/>
      <c r="C461" s="1300"/>
      <c r="D461" s="1301"/>
      <c r="E461" s="1262"/>
      <c r="F461" s="2289"/>
      <c r="G461" s="2289"/>
      <c r="H461" s="2289"/>
      <c r="I461" s="2289"/>
      <c r="J461" s="2289"/>
      <c r="K461" s="2289"/>
      <c r="L461" s="2289"/>
      <c r="M461" s="2289"/>
      <c r="N461" s="2289"/>
      <c r="O461" s="2289"/>
      <c r="P461" s="2289"/>
      <c r="Q461" s="2289"/>
      <c r="R461" s="2289"/>
      <c r="S461" s="2289"/>
      <c r="T461" s="2289"/>
      <c r="U461" s="2289"/>
      <c r="V461" s="2289"/>
      <c r="W461" s="2289"/>
      <c r="X461" s="2289"/>
      <c r="Y461" s="2289"/>
      <c r="Z461" s="2289"/>
      <c r="AA461" s="2289"/>
      <c r="AB461" s="2289"/>
      <c r="AC461" s="2289"/>
      <c r="AD461" s="2289"/>
      <c r="AE461" s="1391"/>
      <c r="AF461" s="1391"/>
      <c r="AG461" s="1391"/>
      <c r="AH461" s="1391"/>
      <c r="AI461" s="1391"/>
      <c r="AJ461" s="1391"/>
      <c r="AK461" s="1391"/>
      <c r="AL461" s="1405"/>
      <c r="AM461" s="176"/>
      <c r="AN461" s="176"/>
      <c r="AO461" s="176"/>
      <c r="AP461" s="176"/>
    </row>
    <row r="462" spans="1:85" s="47" customFormat="1" ht="14.1" customHeight="1">
      <c r="A462" s="9"/>
      <c r="B462" s="65"/>
      <c r="C462" s="379"/>
      <c r="D462" s="379"/>
      <c r="E462" s="359"/>
      <c r="F462" s="529"/>
      <c r="G462" s="523"/>
      <c r="H462" s="523"/>
      <c r="I462" s="523"/>
      <c r="J462" s="523"/>
      <c r="K462" s="523"/>
      <c r="L462" s="523"/>
      <c r="M462" s="523"/>
      <c r="N462" s="523"/>
      <c r="O462" s="523"/>
      <c r="P462" s="523"/>
      <c r="Q462" s="523"/>
      <c r="R462" s="523"/>
      <c r="S462" s="523"/>
      <c r="T462" s="523"/>
      <c r="U462" s="523"/>
      <c r="V462" s="523"/>
      <c r="W462" s="523"/>
      <c r="X462" s="523"/>
      <c r="Y462" s="523"/>
      <c r="Z462" s="523"/>
      <c r="AA462" s="523"/>
      <c r="AB462" s="523"/>
      <c r="AC462" s="523"/>
      <c r="AD462" s="523"/>
      <c r="AE462" s="35"/>
      <c r="AF462" s="35"/>
      <c r="AG462" s="35"/>
      <c r="AH462" s="35"/>
      <c r="AI462" s="35"/>
      <c r="AJ462" s="35"/>
      <c r="AK462" s="35"/>
      <c r="AL462" s="17"/>
      <c r="AM462" s="176"/>
      <c r="AN462" s="539"/>
      <c r="AO462" s="129"/>
      <c r="AP462" s="129"/>
    </row>
    <row r="463" spans="1:85" s="47" customFormat="1" ht="14.1" customHeight="1">
      <c r="A463" s="9"/>
      <c r="B463" s="65"/>
      <c r="C463" s="2261" t="s">
        <v>748</v>
      </c>
      <c r="D463" s="1604"/>
      <c r="E463" s="1255" t="s">
        <v>1124</v>
      </c>
      <c r="F463" s="2280" t="s">
        <v>2066</v>
      </c>
      <c r="G463" s="2280"/>
      <c r="H463" s="2280"/>
      <c r="I463" s="2280"/>
      <c r="J463" s="2280"/>
      <c r="K463" s="2280"/>
      <c r="L463" s="2280"/>
      <c r="M463" s="2280"/>
      <c r="N463" s="2280"/>
      <c r="O463" s="2280"/>
      <c r="P463" s="2280"/>
      <c r="Q463" s="2280"/>
      <c r="R463" s="2280"/>
      <c r="S463" s="2280"/>
      <c r="T463" s="2280"/>
      <c r="U463" s="2280"/>
      <c r="V463" s="2280"/>
      <c r="W463" s="2280"/>
      <c r="X463" s="2280"/>
      <c r="Y463" s="2280"/>
      <c r="Z463" s="2280"/>
      <c r="AA463" s="2280"/>
      <c r="AB463" s="2280"/>
      <c r="AC463" s="2280"/>
      <c r="AD463" s="2280"/>
      <c r="AE463" s="1273"/>
      <c r="AF463" s="2259" t="s">
        <v>784</v>
      </c>
      <c r="AG463" s="2259"/>
      <c r="AH463" s="2259"/>
      <c r="AI463" s="2259"/>
      <c r="AJ463" s="2259"/>
      <c r="AK463" s="2259"/>
      <c r="AL463" s="2260"/>
      <c r="BA463" s="65"/>
      <c r="BM463" s="65"/>
    </row>
    <row r="464" spans="1:85" s="47" customFormat="1" ht="14.1" customHeight="1">
      <c r="A464" s="9"/>
      <c r="B464" s="65"/>
      <c r="C464" s="1265"/>
      <c r="D464" s="129"/>
      <c r="E464" s="317"/>
      <c r="F464" s="2281"/>
      <c r="G464" s="2281"/>
      <c r="H464" s="2281"/>
      <c r="I464" s="2281"/>
      <c r="J464" s="2281"/>
      <c r="K464" s="2281"/>
      <c r="L464" s="2281"/>
      <c r="M464" s="2281"/>
      <c r="N464" s="2281"/>
      <c r="O464" s="2281"/>
      <c r="P464" s="2281"/>
      <c r="Q464" s="2281"/>
      <c r="R464" s="2281"/>
      <c r="S464" s="2281"/>
      <c r="T464" s="2281"/>
      <c r="U464" s="2281"/>
      <c r="V464" s="2281"/>
      <c r="W464" s="2281"/>
      <c r="X464" s="2281"/>
      <c r="Y464" s="2281"/>
      <c r="Z464" s="2281"/>
      <c r="AA464" s="2281"/>
      <c r="AB464" s="2281"/>
      <c r="AC464" s="2281"/>
      <c r="AD464" s="2281"/>
      <c r="AE464" s="71"/>
      <c r="AF464" s="62"/>
      <c r="AG464" s="71"/>
      <c r="AH464" s="176"/>
      <c r="AI464" s="176"/>
      <c r="AJ464" s="176"/>
      <c r="AK464" s="176"/>
      <c r="AL464" s="1404"/>
      <c r="AM464" s="176"/>
      <c r="AN464" s="539"/>
      <c r="AO464" s="129"/>
      <c r="AP464" s="129"/>
    </row>
    <row r="465" spans="1:65" s="47" customFormat="1" ht="14.1" customHeight="1">
      <c r="A465" s="9"/>
      <c r="B465" s="65"/>
      <c r="C465" s="1288"/>
      <c r="D465" s="1289"/>
      <c r="E465" s="1269"/>
      <c r="F465" s="2289"/>
      <c r="G465" s="2289"/>
      <c r="H465" s="2289"/>
      <c r="I465" s="2289"/>
      <c r="J465" s="2289"/>
      <c r="K465" s="2289"/>
      <c r="L465" s="2289"/>
      <c r="M465" s="2289"/>
      <c r="N465" s="2289"/>
      <c r="O465" s="2289"/>
      <c r="P465" s="2289"/>
      <c r="Q465" s="2289"/>
      <c r="R465" s="2289"/>
      <c r="S465" s="2289"/>
      <c r="T465" s="2289"/>
      <c r="U465" s="2289"/>
      <c r="V465" s="2289"/>
      <c r="W465" s="2289"/>
      <c r="X465" s="2289"/>
      <c r="Y465" s="2289"/>
      <c r="Z465" s="2289"/>
      <c r="AA465" s="2289"/>
      <c r="AB465" s="2289"/>
      <c r="AC465" s="2289"/>
      <c r="AD465" s="2289"/>
      <c r="AE465" s="1275"/>
      <c r="AF465" s="1276"/>
      <c r="AG465" s="1275"/>
      <c r="AH465" s="1277"/>
      <c r="AI465" s="1277"/>
      <c r="AJ465" s="1277"/>
      <c r="AK465" s="1277"/>
      <c r="AL465" s="1405"/>
      <c r="AM465" s="176"/>
      <c r="AN465" s="176"/>
      <c r="AO465" s="176"/>
      <c r="AP465" s="176"/>
    </row>
    <row r="466" spans="1:65" s="47" customFormat="1" ht="14.1" customHeight="1">
      <c r="A466" s="9"/>
      <c r="B466" s="65"/>
      <c r="C466" s="379"/>
      <c r="D466" s="379"/>
      <c r="E466" s="359"/>
      <c r="F466" s="529"/>
      <c r="G466" s="523"/>
      <c r="H466" s="523"/>
      <c r="I466" s="523"/>
      <c r="J466" s="523"/>
      <c r="K466" s="523"/>
      <c r="L466" s="523"/>
      <c r="M466" s="523"/>
      <c r="N466" s="523"/>
      <c r="O466" s="523"/>
      <c r="P466" s="523"/>
      <c r="Q466" s="523"/>
      <c r="R466" s="523"/>
      <c r="S466" s="523"/>
      <c r="T466" s="523"/>
      <c r="U466" s="523"/>
      <c r="V466" s="523"/>
      <c r="W466" s="523"/>
      <c r="X466" s="523"/>
      <c r="Y466" s="523"/>
      <c r="Z466" s="523"/>
      <c r="AA466" s="523"/>
      <c r="AB466" s="523"/>
      <c r="AC466" s="523"/>
      <c r="AD466" s="523"/>
      <c r="AE466" s="35"/>
      <c r="AF466" s="35"/>
      <c r="AG466" s="35"/>
      <c r="AH466" s="35"/>
      <c r="AI466" s="35"/>
      <c r="AJ466" s="35"/>
      <c r="AK466" s="35"/>
      <c r="AL466" s="17"/>
      <c r="AM466" s="176"/>
      <c r="AN466" s="176"/>
      <c r="AO466" s="176"/>
      <c r="AP466" s="176"/>
    </row>
    <row r="467" spans="1:65" s="47" customFormat="1" ht="14.1" customHeight="1">
      <c r="A467" s="9"/>
      <c r="B467" s="118"/>
      <c r="C467" s="1272"/>
      <c r="D467" s="1273"/>
      <c r="E467" s="1255" t="s">
        <v>1122</v>
      </c>
      <c r="F467" s="2282" t="s">
        <v>2067</v>
      </c>
      <c r="G467" s="2282"/>
      <c r="H467" s="2282"/>
      <c r="I467" s="2282"/>
      <c r="J467" s="2282"/>
      <c r="K467" s="2282"/>
      <c r="L467" s="2282"/>
      <c r="M467" s="2282"/>
      <c r="N467" s="2282"/>
      <c r="O467" s="2282"/>
      <c r="P467" s="2282"/>
      <c r="Q467" s="2282"/>
      <c r="R467" s="2282"/>
      <c r="S467" s="2282"/>
      <c r="T467" s="2282"/>
      <c r="U467" s="2282"/>
      <c r="V467" s="2282"/>
      <c r="W467" s="2282"/>
      <c r="X467" s="2282"/>
      <c r="Y467" s="2282"/>
      <c r="Z467" s="2282"/>
      <c r="AA467" s="2282"/>
      <c r="AB467" s="2282"/>
      <c r="AC467" s="2282"/>
      <c r="AD467" s="2282"/>
      <c r="AE467" s="1273"/>
      <c r="AF467" s="1273"/>
      <c r="AG467" s="1273"/>
      <c r="AH467" s="1273"/>
      <c r="AI467" s="1273"/>
      <c r="AJ467" s="1273"/>
      <c r="AK467" s="1273"/>
      <c r="AL467" s="1406"/>
      <c r="AM467" s="176"/>
      <c r="AN467" s="176"/>
      <c r="AO467" s="176"/>
      <c r="AP467" s="176"/>
    </row>
    <row r="468" spans="1:65" s="47" customFormat="1" ht="14.1" customHeight="1">
      <c r="A468" s="9"/>
      <c r="B468" s="118"/>
      <c r="C468" s="1302"/>
      <c r="D468" s="166"/>
      <c r="E468" s="166"/>
      <c r="F468" s="2283"/>
      <c r="G468" s="2283"/>
      <c r="H468" s="2283"/>
      <c r="I468" s="2283"/>
      <c r="J468" s="2283"/>
      <c r="K468" s="2283"/>
      <c r="L468" s="2283"/>
      <c r="M468" s="2283"/>
      <c r="N468" s="2283"/>
      <c r="O468" s="2283"/>
      <c r="P468" s="2283"/>
      <c r="Q468" s="2283"/>
      <c r="R468" s="2283"/>
      <c r="S468" s="2283"/>
      <c r="T468" s="2283"/>
      <c r="U468" s="2283"/>
      <c r="V468" s="2283"/>
      <c r="W468" s="2283"/>
      <c r="X468" s="2283"/>
      <c r="Y468" s="2283"/>
      <c r="Z468" s="2283"/>
      <c r="AA468" s="2283"/>
      <c r="AB468" s="2283"/>
      <c r="AC468" s="2283"/>
      <c r="AD468" s="2283"/>
      <c r="AE468" s="71"/>
      <c r="AF468" s="62"/>
      <c r="AG468" s="71"/>
      <c r="AH468" s="176"/>
      <c r="AI468" s="176"/>
      <c r="AJ468" s="176"/>
      <c r="AK468" s="176"/>
      <c r="AL468" s="1404"/>
      <c r="AM468" s="176"/>
      <c r="AN468" s="176"/>
      <c r="AO468" s="176"/>
      <c r="AP468" s="176"/>
    </row>
    <row r="469" spans="1:65" s="148" customFormat="1" ht="20.25" customHeight="1">
      <c r="A469" s="9"/>
      <c r="B469" s="118"/>
      <c r="C469" s="1280"/>
      <c r="D469" s="1281"/>
      <c r="E469" s="317"/>
      <c r="F469" s="2283"/>
      <c r="G469" s="2283"/>
      <c r="H469" s="2283"/>
      <c r="I469" s="2283"/>
      <c r="J469" s="2283"/>
      <c r="K469" s="2283"/>
      <c r="L469" s="2283"/>
      <c r="M469" s="2283"/>
      <c r="N469" s="2283"/>
      <c r="O469" s="2283"/>
      <c r="P469" s="2283"/>
      <c r="Q469" s="2283"/>
      <c r="R469" s="2283"/>
      <c r="S469" s="2283"/>
      <c r="T469" s="2283"/>
      <c r="U469" s="2283"/>
      <c r="V469" s="2283"/>
      <c r="W469" s="2283"/>
      <c r="X469" s="2283"/>
      <c r="Y469" s="2283"/>
      <c r="Z469" s="2283"/>
      <c r="AA469" s="2283"/>
      <c r="AB469" s="2283"/>
      <c r="AC469" s="2283"/>
      <c r="AD469" s="2283"/>
      <c r="AE469" s="71"/>
      <c r="AF469" s="62"/>
      <c r="AG469" s="71"/>
      <c r="AH469" s="176"/>
      <c r="AI469" s="176"/>
      <c r="AJ469" s="176"/>
      <c r="AK469" s="176"/>
      <c r="AL469" s="1404"/>
      <c r="AM469" s="176"/>
      <c r="AN469" s="176"/>
      <c r="AO469" s="176"/>
      <c r="AP469" s="176"/>
      <c r="BA469" s="47"/>
      <c r="BB469" s="47"/>
      <c r="BC469" s="47"/>
      <c r="BD469" s="47"/>
      <c r="BE469" s="47"/>
      <c r="BF469" s="47"/>
      <c r="BG469" s="47"/>
      <c r="BH469" s="47"/>
      <c r="BI469" s="47"/>
      <c r="BJ469" s="47"/>
      <c r="BK469" s="47"/>
      <c r="BL469" s="47"/>
      <c r="BM469" s="47"/>
    </row>
    <row r="470" spans="1:65" s="47" customFormat="1" ht="14.1" customHeight="1">
      <c r="A470" s="9"/>
      <c r="B470" s="118"/>
      <c r="C470" s="2261" t="s">
        <v>748</v>
      </c>
      <c r="D470" s="1604"/>
      <c r="E470" s="359"/>
      <c r="F470" s="1292" t="s">
        <v>2059</v>
      </c>
      <c r="G470" s="1291"/>
      <c r="H470" s="1291"/>
      <c r="I470" s="1291"/>
      <c r="J470" s="1291"/>
      <c r="K470" s="1291"/>
      <c r="L470" s="1291"/>
      <c r="M470" s="1291"/>
      <c r="N470" s="1291"/>
      <c r="O470" s="1291"/>
      <c r="P470" s="1291"/>
      <c r="Q470" s="1291"/>
      <c r="R470" s="1291"/>
      <c r="S470" s="1291"/>
      <c r="T470" s="1291"/>
      <c r="U470" s="1291"/>
      <c r="V470" s="1291"/>
      <c r="W470" s="1291"/>
      <c r="X470" s="1291"/>
      <c r="Y470" s="1291"/>
      <c r="Z470" s="1291"/>
      <c r="AA470" s="1291"/>
      <c r="AB470" s="1291"/>
      <c r="AC470" s="1291"/>
      <c r="AD470" s="1291"/>
      <c r="AE470" s="176"/>
      <c r="AF470" s="2364" t="s">
        <v>784</v>
      </c>
      <c r="AG470" s="2364"/>
      <c r="AH470" s="2364"/>
      <c r="AI470" s="2364"/>
      <c r="AJ470" s="2364"/>
      <c r="AK470" s="2364"/>
      <c r="AL470" s="2365"/>
    </row>
    <row r="471" spans="1:65" s="47" customFormat="1" ht="14.1" customHeight="1">
      <c r="A471" s="9"/>
      <c r="B471" s="118"/>
      <c r="C471" s="1395"/>
      <c r="D471" s="1396"/>
      <c r="E471" s="359"/>
      <c r="F471" s="1390"/>
      <c r="G471" s="1390"/>
      <c r="H471" s="1390"/>
      <c r="I471" s="1390"/>
      <c r="J471" s="1390"/>
      <c r="K471" s="1390"/>
      <c r="L471" s="1390"/>
      <c r="M471" s="1390"/>
      <c r="N471" s="1390"/>
      <c r="O471" s="1390"/>
      <c r="P471" s="1390"/>
      <c r="Q471" s="1390"/>
      <c r="R471" s="1390"/>
      <c r="S471" s="1390"/>
      <c r="T471" s="1390"/>
      <c r="U471" s="1390"/>
      <c r="V471" s="1390"/>
      <c r="W471" s="1390"/>
      <c r="X471" s="1390"/>
      <c r="Y471" s="1390"/>
      <c r="Z471" s="1390"/>
      <c r="AA471" s="1390"/>
      <c r="AB471" s="1390"/>
      <c r="AC471" s="1390"/>
      <c r="AD471" s="1390"/>
      <c r="AE471" s="1392"/>
      <c r="AF471" s="1392"/>
      <c r="AG471" s="1392"/>
      <c r="AH471" s="1392"/>
      <c r="AI471" s="1392"/>
      <c r="AJ471" s="1392"/>
      <c r="AK471" s="1392"/>
      <c r="AL471" s="1404"/>
      <c r="AM471" s="176"/>
      <c r="AN471" s="176"/>
      <c r="AO471" s="176"/>
      <c r="AP471" s="176"/>
    </row>
    <row r="472" spans="1:65" s="47" customFormat="1" ht="14.1" customHeight="1">
      <c r="A472" s="9"/>
      <c r="B472" s="118"/>
      <c r="C472" s="2261" t="s">
        <v>748</v>
      </c>
      <c r="D472" s="1604"/>
      <c r="E472" s="359"/>
      <c r="F472" s="1292" t="s">
        <v>1119</v>
      </c>
      <c r="G472" s="1291"/>
      <c r="H472" s="1291"/>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76"/>
      <c r="AF472" s="2089" t="s">
        <v>1112</v>
      </c>
      <c r="AG472" s="2089"/>
      <c r="AH472" s="2089"/>
      <c r="AI472" s="2089"/>
      <c r="AJ472" s="2089"/>
      <c r="AK472" s="2089"/>
      <c r="AL472" s="2251"/>
    </row>
    <row r="473" spans="1:65" s="47" customFormat="1" ht="14.1" customHeight="1">
      <c r="A473" s="9"/>
      <c r="B473" s="118"/>
      <c r="C473" s="1280"/>
      <c r="D473" s="1281"/>
      <c r="E473" s="317"/>
      <c r="F473" s="1292"/>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71"/>
      <c r="AF473" s="62"/>
      <c r="AG473" s="71"/>
      <c r="AH473" s="176"/>
      <c r="AI473" s="176"/>
      <c r="AJ473" s="176"/>
      <c r="AK473" s="176"/>
      <c r="AL473" s="1404"/>
      <c r="AM473" s="176"/>
      <c r="AN473" s="176"/>
      <c r="AO473" s="176"/>
      <c r="AP473" s="176"/>
    </row>
    <row r="474" spans="1:65" s="47" customFormat="1" ht="14.1" customHeight="1">
      <c r="A474" s="9"/>
      <c r="B474" s="118"/>
      <c r="C474" s="2261" t="s">
        <v>748</v>
      </c>
      <c r="D474" s="1604"/>
      <c r="E474" s="1269"/>
      <c r="F474" s="1303" t="s">
        <v>1120</v>
      </c>
      <c r="G474" s="1294"/>
      <c r="H474" s="1294"/>
      <c r="I474" s="1294"/>
      <c r="J474" s="1294"/>
      <c r="K474" s="1294"/>
      <c r="L474" s="1294"/>
      <c r="M474" s="1294"/>
      <c r="N474" s="1294"/>
      <c r="O474" s="1294"/>
      <c r="P474" s="1294"/>
      <c r="Q474" s="1294"/>
      <c r="R474" s="1294"/>
      <c r="S474" s="1294"/>
      <c r="T474" s="1294"/>
      <c r="U474" s="1294"/>
      <c r="V474" s="1294"/>
      <c r="W474" s="1294"/>
      <c r="X474" s="1294"/>
      <c r="Y474" s="1294"/>
      <c r="Z474" s="1294"/>
      <c r="AA474" s="1294"/>
      <c r="AB474" s="1294"/>
      <c r="AC474" s="1294"/>
      <c r="AD474" s="1294"/>
      <c r="AE474" s="1277"/>
      <c r="AF474" s="2388" t="s">
        <v>1117</v>
      </c>
      <c r="AG474" s="2388"/>
      <c r="AH474" s="2388"/>
      <c r="AI474" s="2388"/>
      <c r="AJ474" s="2388"/>
      <c r="AK474" s="2388"/>
      <c r="AL474" s="2389"/>
    </row>
    <row r="475" spans="1:65" ht="14.1" customHeight="1">
      <c r="A475" s="9"/>
      <c r="B475" s="118"/>
      <c r="E475" s="359"/>
      <c r="F475" s="531"/>
      <c r="G475" s="532"/>
      <c r="H475" s="532"/>
      <c r="I475" s="532"/>
      <c r="J475" s="532"/>
      <c r="K475" s="532"/>
      <c r="L475" s="532"/>
      <c r="M475" s="532"/>
      <c r="N475" s="532"/>
      <c r="O475" s="532"/>
      <c r="P475" s="532"/>
      <c r="Q475" s="532"/>
      <c r="R475" s="532"/>
      <c r="S475" s="532"/>
      <c r="T475" s="532"/>
      <c r="U475" s="532"/>
      <c r="V475" s="532"/>
      <c r="W475" s="532"/>
      <c r="X475" s="532"/>
      <c r="Y475" s="532"/>
      <c r="Z475" s="532"/>
      <c r="AA475" s="532"/>
      <c r="AB475" s="532"/>
      <c r="AC475" s="532"/>
      <c r="AD475" s="532"/>
      <c r="AL475" s="17"/>
      <c r="AM475" s="176"/>
      <c r="AN475" s="176"/>
      <c r="AO475" s="176"/>
      <c r="AP475" s="176"/>
      <c r="BA475" s="47"/>
      <c r="BB475" s="47"/>
    </row>
    <row r="476" spans="1:65" ht="14.1" customHeight="1">
      <c r="A476" s="9"/>
      <c r="B476" s="118"/>
      <c r="C476" s="379"/>
      <c r="D476" s="379"/>
      <c r="E476" s="359"/>
      <c r="G476" s="532"/>
      <c r="H476" s="532"/>
      <c r="I476" s="532"/>
      <c r="J476" s="532"/>
      <c r="K476" s="532"/>
      <c r="L476" s="532"/>
      <c r="M476" s="532"/>
      <c r="N476" s="532"/>
      <c r="O476" s="532"/>
      <c r="P476" s="532"/>
      <c r="Q476" s="1291"/>
      <c r="R476" s="532"/>
      <c r="S476" s="532"/>
      <c r="T476" s="532"/>
      <c r="U476" s="532"/>
      <c r="V476" s="532"/>
      <c r="W476" s="532"/>
      <c r="X476" s="532"/>
      <c r="Y476" s="532"/>
      <c r="Z476" s="532"/>
      <c r="AA476" s="532"/>
      <c r="AB476" s="532"/>
      <c r="AC476" s="532"/>
      <c r="AD476" s="532"/>
      <c r="AE476" s="525"/>
      <c r="AF476" s="525"/>
      <c r="AG476" s="525"/>
      <c r="AH476" s="525"/>
      <c r="AI476" s="525"/>
      <c r="AJ476" s="525"/>
      <c r="AK476" s="525"/>
      <c r="AL476" s="17"/>
      <c r="AM476" s="539"/>
      <c r="AN476" s="166"/>
      <c r="AO476" s="166"/>
      <c r="AP476" s="166"/>
      <c r="BB476" s="47"/>
    </row>
    <row r="477" spans="1:65" s="47" customFormat="1" ht="14.1" customHeight="1">
      <c r="A477" s="9"/>
      <c r="B477" s="65"/>
      <c r="C477" s="379"/>
      <c r="D477" s="379"/>
      <c r="E477" s="359"/>
      <c r="F477" s="83"/>
      <c r="G477" s="458"/>
      <c r="H477" s="458"/>
      <c r="I477" s="458"/>
      <c r="J477" s="458"/>
      <c r="K477" s="458"/>
      <c r="L477" s="458"/>
      <c r="M477" s="458"/>
      <c r="N477" s="458"/>
      <c r="O477" s="458"/>
      <c r="P477" s="458"/>
      <c r="Q477" s="458"/>
      <c r="R477" s="458"/>
      <c r="S477" s="458"/>
      <c r="T477" s="458"/>
      <c r="U477" s="458"/>
      <c r="V477" s="458"/>
      <c r="W477" s="458"/>
      <c r="X477" s="458"/>
      <c r="Y477" s="458"/>
      <c r="Z477" s="458"/>
      <c r="AA477" s="458"/>
      <c r="AB477" s="458"/>
      <c r="AC477" s="458"/>
      <c r="AD477" s="458"/>
      <c r="AE477" s="35"/>
      <c r="AF477" s="35"/>
      <c r="AG477" s="35"/>
      <c r="AH477" s="35"/>
      <c r="AI477" s="35"/>
      <c r="AJ477" s="35"/>
      <c r="AK477" s="35"/>
      <c r="AL477" s="17"/>
      <c r="AM477" s="143"/>
      <c r="BA477" s="65"/>
    </row>
    <row r="478" spans="1:65" s="47" customFormat="1" ht="14.1" customHeight="1">
      <c r="A478" s="117"/>
      <c r="B478" s="157"/>
      <c r="C478" s="468" t="s">
        <v>2109</v>
      </c>
      <c r="D478" s="204"/>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157"/>
      <c r="AD478" s="157"/>
      <c r="AE478" s="171"/>
      <c r="AF478" s="171"/>
      <c r="AG478" s="171"/>
      <c r="AH478" s="171"/>
      <c r="AI478" s="150"/>
      <c r="AJ478" s="1203" t="s">
        <v>301</v>
      </c>
      <c r="AK478" s="1865">
        <f>IF(AS369=0,AS367,AS369)</f>
        <v>10</v>
      </c>
      <c r="AL478" s="1866"/>
      <c r="AM478" s="1867"/>
      <c r="AN478" s="47" t="s">
        <v>748</v>
      </c>
      <c r="AO478" s="176">
        <v>0</v>
      </c>
      <c r="BA478" s="65"/>
    </row>
    <row r="479" spans="1:65" s="47" customFormat="1" ht="14.1" customHeight="1" thickBo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c r="AI479" s="235"/>
      <c r="AJ479" s="235"/>
      <c r="AK479" s="236"/>
      <c r="AL479" s="236"/>
      <c r="AM479" s="236"/>
      <c r="AN479" s="47" t="s">
        <v>1129</v>
      </c>
      <c r="AO479" s="47">
        <v>5</v>
      </c>
      <c r="BA479" s="65"/>
    </row>
    <row r="480" spans="1:65" s="47" customFormat="1" ht="14.1" hidden="1" customHeight="1" thickTop="1">
      <c r="A480" s="37"/>
      <c r="B480" s="309"/>
      <c r="C480" s="310"/>
      <c r="D480" s="310"/>
      <c r="E480" s="310"/>
      <c r="F480" s="310"/>
      <c r="G480" s="310"/>
      <c r="H480" s="310"/>
      <c r="I480" s="188"/>
      <c r="J480" s="188"/>
      <c r="K480" s="188"/>
      <c r="L480" s="188"/>
      <c r="M480" s="188"/>
      <c r="N480" s="188"/>
      <c r="O480" s="188"/>
      <c r="P480" s="188"/>
      <c r="Q480" s="188"/>
      <c r="R480" s="37"/>
      <c r="S480" s="63"/>
      <c r="T480" s="63"/>
      <c r="U480" s="63"/>
      <c r="V480" s="63"/>
      <c r="W480" s="63"/>
      <c r="X480" s="63"/>
      <c r="Y480" s="63"/>
      <c r="Z480" s="63"/>
      <c r="AA480" s="63"/>
      <c r="AB480" s="63"/>
      <c r="AC480" s="63"/>
      <c r="AD480" s="63"/>
      <c r="AE480" s="63"/>
      <c r="AF480" s="37"/>
      <c r="AG480" s="63"/>
      <c r="AH480" s="63"/>
      <c r="AI480" s="63"/>
      <c r="AJ480" s="63"/>
      <c r="AL480" s="65"/>
      <c r="AM480" s="65"/>
      <c r="AN480" s="47" t="s">
        <v>1130</v>
      </c>
      <c r="AO480" s="47">
        <v>5</v>
      </c>
    </row>
    <row r="481" spans="1:53" s="47" customFormat="1" ht="14.1" hidden="1" customHeight="1">
      <c r="A481" s="165" t="s">
        <v>262</v>
      </c>
      <c r="B481" s="166"/>
      <c r="C481" s="165"/>
      <c r="D481" s="166"/>
      <c r="E481" s="30"/>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E481" s="2331" t="s">
        <v>1449</v>
      </c>
      <c r="AF481" s="2331"/>
      <c r="AG481" s="2331"/>
      <c r="AH481" s="2331"/>
      <c r="AI481" s="2331"/>
      <c r="AJ481" s="2331"/>
      <c r="AK481" s="2331"/>
      <c r="AL481" s="166"/>
      <c r="AN481" s="47" t="s">
        <v>1512</v>
      </c>
      <c r="AO481" s="47">
        <v>5</v>
      </c>
    </row>
    <row r="482" spans="1:53" s="47" customFormat="1" ht="14.1" hidden="1" customHeight="1">
      <c r="A482" s="165"/>
      <c r="B482" s="74" t="s">
        <v>1653</v>
      </c>
      <c r="C482" s="165"/>
      <c r="D482" s="166"/>
      <c r="E482" s="30"/>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E482" s="27"/>
      <c r="AF482" s="27"/>
      <c r="AG482" s="27"/>
      <c r="AH482" s="27"/>
      <c r="AI482" s="27"/>
      <c r="AJ482" s="27"/>
      <c r="AK482" s="27"/>
      <c r="AL482" s="166"/>
      <c r="AN482" s="47" t="s">
        <v>1513</v>
      </c>
      <c r="AO482" s="47">
        <v>5</v>
      </c>
    </row>
    <row r="483" spans="1:53" s="47" customFormat="1" ht="14.1" hidden="1" customHeight="1">
      <c r="A483" s="165"/>
      <c r="B483" s="49" t="s">
        <v>1139</v>
      </c>
      <c r="C483" s="165"/>
      <c r="D483" s="166"/>
      <c r="E483" s="30"/>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E483" s="27"/>
      <c r="AF483" s="27"/>
      <c r="AG483" s="27"/>
      <c r="AH483" s="27"/>
      <c r="AI483" s="27"/>
      <c r="AJ483" s="27"/>
      <c r="AK483" s="27"/>
      <c r="AL483" s="166"/>
      <c r="AN483" s="47" t="s">
        <v>1514</v>
      </c>
      <c r="AO483" s="47">
        <v>5</v>
      </c>
    </row>
    <row r="484" spans="1:53" s="47" customFormat="1" ht="14.1" hidden="1" customHeight="1">
      <c r="A484" s="165"/>
      <c r="B484" s="49" t="s">
        <v>1140</v>
      </c>
      <c r="C484" s="165"/>
      <c r="D484" s="166"/>
      <c r="E484" s="30"/>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E484" s="27"/>
      <c r="AF484" s="27"/>
      <c r="AG484" s="27"/>
      <c r="AH484" s="27"/>
      <c r="AI484" s="27"/>
      <c r="AJ484" s="27"/>
      <c r="AK484" s="27"/>
      <c r="AL484" s="166"/>
      <c r="AN484" s="47" t="s">
        <v>1515</v>
      </c>
      <c r="AO484" s="47">
        <v>5</v>
      </c>
    </row>
    <row r="485" spans="1:53" s="47" customFormat="1" ht="14.1" hidden="1" customHeight="1">
      <c r="A485" s="165"/>
      <c r="B485" s="166"/>
      <c r="C485" s="165"/>
      <c r="D485" s="166"/>
      <c r="E485" s="30"/>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E485" s="27"/>
      <c r="AF485" s="27"/>
      <c r="AG485" s="27"/>
      <c r="AH485" s="27"/>
      <c r="AI485" s="27"/>
      <c r="AJ485" s="27"/>
      <c r="AK485" s="27"/>
      <c r="AL485" s="166"/>
      <c r="AN485" s="47" t="s">
        <v>1407</v>
      </c>
      <c r="AO485" s="47">
        <v>5</v>
      </c>
    </row>
    <row r="486" spans="1:53" s="47" customFormat="1" ht="14.1" hidden="1" customHeight="1">
      <c r="A486" s="165"/>
      <c r="B486" s="166"/>
      <c r="C486" s="536" t="s">
        <v>1450</v>
      </c>
      <c r="D486" s="17"/>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E486" s="27"/>
      <c r="AF486" s="27"/>
      <c r="AG486" s="27"/>
      <c r="AH486" s="27"/>
      <c r="AI486" s="27"/>
      <c r="AJ486" s="27"/>
      <c r="AN486" s="47" t="s">
        <v>1516</v>
      </c>
      <c r="AO486" s="47">
        <v>1</v>
      </c>
    </row>
    <row r="487" spans="1:53" s="47" customFormat="1" ht="14.1" hidden="1" customHeight="1">
      <c r="A487" s="165"/>
      <c r="C487" s="2514" t="s">
        <v>748</v>
      </c>
      <c r="D487" s="2515"/>
      <c r="E487" s="1304" t="s">
        <v>967</v>
      </c>
      <c r="F487" s="2379" t="s">
        <v>1126</v>
      </c>
      <c r="G487" s="2379"/>
      <c r="H487" s="2379"/>
      <c r="I487" s="2379"/>
      <c r="J487" s="2379"/>
      <c r="K487" s="2379"/>
      <c r="L487" s="2379"/>
      <c r="M487" s="2379"/>
      <c r="N487" s="2379"/>
      <c r="O487" s="2379"/>
      <c r="P487" s="2379"/>
      <c r="Q487" s="2379"/>
      <c r="R487" s="2379"/>
      <c r="S487" s="2379"/>
      <c r="T487" s="2379"/>
      <c r="U487" s="2379"/>
      <c r="V487" s="2379"/>
      <c r="W487" s="2379"/>
      <c r="X487" s="2379"/>
      <c r="Y487" s="2379"/>
      <c r="Z487" s="2379"/>
      <c r="AA487" s="2379"/>
      <c r="AB487" s="2379"/>
      <c r="AC487" s="2379"/>
      <c r="AD487" s="2379"/>
      <c r="AE487" s="2379"/>
      <c r="AF487" s="1273"/>
      <c r="AG487" s="1273"/>
      <c r="AH487" s="1305">
        <f>IF($C$487="Yes",(VLOOKUP($F$489,$AN$478:$AO$486,2,FALSE)),0)</f>
        <v>0</v>
      </c>
      <c r="AI487" s="1306" t="s">
        <v>1127</v>
      </c>
      <c r="AJ487" s="1305"/>
      <c r="AK487" s="1273"/>
      <c r="AL487" s="1274"/>
      <c r="AN487" s="528"/>
      <c r="AR487" s="528"/>
      <c r="AV487" s="528" t="s">
        <v>1131</v>
      </c>
      <c r="AZ487" s="528" t="s">
        <v>1132</v>
      </c>
    </row>
    <row r="488" spans="1:53" s="47" customFormat="1" ht="14.1" hidden="1" customHeight="1">
      <c r="A488" s="29"/>
      <c r="C488" s="1307"/>
      <c r="D488" s="176"/>
      <c r="E488" s="237"/>
      <c r="F488" s="2380"/>
      <c r="G488" s="2380"/>
      <c r="H488" s="2380"/>
      <c r="I488" s="2380"/>
      <c r="J488" s="2380"/>
      <c r="K488" s="2380"/>
      <c r="L488" s="2380"/>
      <c r="M488" s="2380"/>
      <c r="N488" s="2380"/>
      <c r="O488" s="2380"/>
      <c r="P488" s="2380"/>
      <c r="Q488" s="2380"/>
      <c r="R488" s="2380"/>
      <c r="S488" s="2380"/>
      <c r="T488" s="2380"/>
      <c r="U488" s="2380"/>
      <c r="V488" s="2380"/>
      <c r="W488" s="2380"/>
      <c r="X488" s="2380"/>
      <c r="Y488" s="2380"/>
      <c r="Z488" s="2380"/>
      <c r="AA488" s="2380"/>
      <c r="AB488" s="2380"/>
      <c r="AC488" s="2380"/>
      <c r="AD488" s="2380"/>
      <c r="AE488" s="2380"/>
      <c r="AF488" s="176"/>
      <c r="AG488" s="176"/>
      <c r="AH488" s="176"/>
      <c r="AI488" s="28"/>
      <c r="AJ488" s="28"/>
      <c r="AK488" s="176"/>
      <c r="AL488" s="1266"/>
      <c r="AN488" s="47" t="s">
        <v>748</v>
      </c>
      <c r="AO488" s="64">
        <v>0</v>
      </c>
      <c r="AQ488" s="47" t="s">
        <v>748</v>
      </c>
      <c r="AR488" s="64">
        <v>0</v>
      </c>
      <c r="AS488" s="45"/>
      <c r="AV488" s="746" t="s">
        <v>748</v>
      </c>
      <c r="AW488" s="756">
        <v>0</v>
      </c>
      <c r="AZ488" s="746" t="s">
        <v>748</v>
      </c>
      <c r="BA488" s="756">
        <v>0</v>
      </c>
    </row>
    <row r="489" spans="1:53" s="47" customFormat="1" ht="14.1" hidden="1" customHeight="1">
      <c r="A489" s="29"/>
      <c r="C489" s="1308"/>
      <c r="D489" s="1277"/>
      <c r="E489" s="1309"/>
      <c r="F489" s="2518" t="s">
        <v>748</v>
      </c>
      <c r="G489" s="2518"/>
      <c r="H489" s="2518"/>
      <c r="I489" s="2518"/>
      <c r="J489" s="2518"/>
      <c r="K489" s="2518"/>
      <c r="L489" s="2518"/>
      <c r="M489" s="2518"/>
      <c r="N489" s="2518"/>
      <c r="O489" s="2518"/>
      <c r="P489" s="2518"/>
      <c r="Q489" s="2518"/>
      <c r="R489" s="2518"/>
      <c r="S489" s="2518"/>
      <c r="T489" s="2518"/>
      <c r="U489" s="2518"/>
      <c r="V489" s="2518"/>
      <c r="W489" s="2518"/>
      <c r="X489" s="2518"/>
      <c r="Y489" s="2518"/>
      <c r="Z489" s="2518"/>
      <c r="AA489" s="1310"/>
      <c r="AB489" s="1311"/>
      <c r="AC489" s="1311"/>
      <c r="AD489" s="1277"/>
      <c r="AE489" s="1277"/>
      <c r="AF489" s="1277"/>
      <c r="AG489" s="1311"/>
      <c r="AH489" s="1311"/>
      <c r="AI489" s="1311"/>
      <c r="AJ489" s="1311"/>
      <c r="AK489" s="1277"/>
      <c r="AL489" s="1278"/>
      <c r="AN489" s="537">
        <v>7.0000000000000007E-2</v>
      </c>
      <c r="AO489" s="64">
        <v>3</v>
      </c>
      <c r="AQ489" s="47" t="s">
        <v>2217</v>
      </c>
      <c r="AR489" s="64">
        <v>3</v>
      </c>
      <c r="AS489" s="45"/>
      <c r="AV489" s="760">
        <v>0.4</v>
      </c>
      <c r="AW489" s="756">
        <v>3</v>
      </c>
      <c r="AZ489" s="760">
        <v>0.4</v>
      </c>
      <c r="BA489" s="756">
        <v>4</v>
      </c>
    </row>
    <row r="490" spans="1:53" s="47" customFormat="1" ht="14.1" hidden="1" customHeight="1">
      <c r="A490" s="29"/>
      <c r="C490" s="28"/>
      <c r="E490" s="237"/>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G490" s="28"/>
      <c r="AH490" s="28"/>
      <c r="AI490" s="28"/>
      <c r="AJ490" s="28"/>
      <c r="AN490" s="537">
        <v>0.12</v>
      </c>
      <c r="AO490" s="64">
        <v>5</v>
      </c>
      <c r="AQ490" s="47" t="s">
        <v>2218</v>
      </c>
      <c r="AR490" s="64">
        <v>5</v>
      </c>
      <c r="AS490" s="45"/>
      <c r="AV490" s="760">
        <v>0.6</v>
      </c>
      <c r="AW490" s="756">
        <v>4</v>
      </c>
      <c r="AZ490" s="760">
        <v>0.6</v>
      </c>
      <c r="BA490" s="756">
        <v>5</v>
      </c>
    </row>
    <row r="491" spans="1:53" s="47" customFormat="1" ht="14.1" hidden="1" customHeight="1">
      <c r="A491" s="29"/>
      <c r="C491" s="2514" t="s">
        <v>1093</v>
      </c>
      <c r="D491" s="2515"/>
      <c r="E491" s="1304" t="s">
        <v>878</v>
      </c>
      <c r="F491" s="1306" t="s">
        <v>1519</v>
      </c>
      <c r="G491" s="1312"/>
      <c r="H491" s="1312"/>
      <c r="I491" s="1312"/>
      <c r="J491" s="1312"/>
      <c r="K491" s="1312"/>
      <c r="L491" s="1312"/>
      <c r="M491" s="1312"/>
      <c r="N491" s="1312"/>
      <c r="O491" s="1312"/>
      <c r="P491" s="1312"/>
      <c r="Q491" s="1312"/>
      <c r="R491" s="1312"/>
      <c r="S491" s="1312"/>
      <c r="T491" s="1312"/>
      <c r="U491" s="1312"/>
      <c r="V491" s="1312"/>
      <c r="W491" s="1312"/>
      <c r="X491" s="1312"/>
      <c r="Y491" s="1312"/>
      <c r="Z491" s="1312"/>
      <c r="AA491" s="1312"/>
      <c r="AB491" s="1312"/>
      <c r="AC491" s="1312"/>
      <c r="AD491" s="1273"/>
      <c r="AE491" s="1273"/>
      <c r="AF491" s="1273"/>
      <c r="AG491" s="1312"/>
      <c r="AH491" s="1312"/>
      <c r="AI491" s="1312"/>
      <c r="AJ491" s="1312"/>
      <c r="AK491" s="1273"/>
      <c r="AL491" s="1274"/>
      <c r="AN491" s="537"/>
      <c r="AO491" s="45"/>
      <c r="AR491" s="537"/>
      <c r="AS491" s="45"/>
      <c r="AV491" s="760">
        <v>0.8</v>
      </c>
      <c r="AW491" s="756">
        <v>5</v>
      </c>
      <c r="AZ491" s="760"/>
      <c r="BA491" s="756"/>
    </row>
    <row r="492" spans="1:53" s="47" customFormat="1" ht="14.1" hidden="1" customHeight="1">
      <c r="A492" s="29"/>
      <c r="C492" s="1313" t="s">
        <v>1408</v>
      </c>
      <c r="D492" s="165"/>
      <c r="E492" s="311"/>
      <c r="F492" s="983" t="s">
        <v>1654</v>
      </c>
      <c r="G492" s="28"/>
      <c r="H492" s="28"/>
      <c r="I492" s="28"/>
      <c r="J492" s="28"/>
      <c r="K492" s="28"/>
      <c r="L492" s="28"/>
      <c r="M492" s="28"/>
      <c r="N492" s="28"/>
      <c r="O492" s="28"/>
      <c r="P492" s="28"/>
      <c r="Q492" s="28"/>
      <c r="R492" s="28"/>
      <c r="S492" s="28"/>
      <c r="T492" s="28"/>
      <c r="U492" s="28"/>
      <c r="V492" s="28"/>
      <c r="W492" s="28"/>
      <c r="X492" s="28"/>
      <c r="Y492" s="28"/>
      <c r="Z492" s="28"/>
      <c r="AA492" s="28"/>
      <c r="AB492" s="28"/>
      <c r="AC492" s="1208"/>
      <c r="AD492" s="176"/>
      <c r="AE492" s="176"/>
      <c r="AF492" s="176"/>
      <c r="AG492" s="189"/>
      <c r="AH492" s="189"/>
      <c r="AI492" s="189"/>
      <c r="AJ492" s="189"/>
      <c r="AK492" s="176"/>
      <c r="AL492" s="1266"/>
      <c r="AN492" s="47" t="s">
        <v>748</v>
      </c>
      <c r="AO492" s="64">
        <v>0</v>
      </c>
      <c r="AV492" s="760"/>
      <c r="AW492" s="756"/>
    </row>
    <row r="493" spans="1:53" s="47" customFormat="1" ht="14.1" hidden="1" customHeight="1">
      <c r="A493" s="58"/>
      <c r="C493" s="1307"/>
      <c r="D493" s="176"/>
      <c r="E493" s="237"/>
      <c r="F493" s="983" t="s">
        <v>2216</v>
      </c>
      <c r="G493" s="28"/>
      <c r="H493" s="28"/>
      <c r="I493" s="28"/>
      <c r="J493" s="28"/>
      <c r="K493" s="28"/>
      <c r="L493" s="28"/>
      <c r="M493" s="28"/>
      <c r="N493" s="28"/>
      <c r="O493" s="28"/>
      <c r="P493" s="28"/>
      <c r="Q493" s="1456"/>
      <c r="R493" s="28"/>
      <c r="S493" s="28"/>
      <c r="T493" s="28"/>
      <c r="U493" s="28"/>
      <c r="V493" s="28"/>
      <c r="W493" s="28"/>
      <c r="X493" s="28"/>
      <c r="Y493" s="28"/>
      <c r="Z493" s="28"/>
      <c r="AA493" s="28"/>
      <c r="AB493" s="28"/>
      <c r="AC493" s="28"/>
      <c r="AD493" s="176"/>
      <c r="AE493" s="176"/>
      <c r="AF493" s="176"/>
      <c r="AG493" s="28"/>
      <c r="AJ493" s="28"/>
      <c r="AK493" s="176"/>
      <c r="AL493" s="1266"/>
      <c r="AN493" s="537">
        <v>0.09</v>
      </c>
      <c r="AO493" s="64">
        <v>3</v>
      </c>
      <c r="AR493" s="528"/>
    </row>
    <row r="494" spans="1:53" s="47" customFormat="1" ht="14.1" hidden="1" customHeight="1">
      <c r="A494" s="29"/>
      <c r="C494" s="1307"/>
      <c r="D494" s="166"/>
      <c r="E494" s="237"/>
      <c r="F494" s="1314" t="s">
        <v>2219</v>
      </c>
      <c r="G494" s="176"/>
      <c r="H494" s="176"/>
      <c r="I494" s="155"/>
      <c r="J494" s="155"/>
      <c r="K494" s="155"/>
      <c r="L494" s="155"/>
      <c r="M494" s="155"/>
      <c r="N494" s="155"/>
      <c r="O494" s="155"/>
      <c r="P494" s="155"/>
      <c r="Q494" s="28"/>
      <c r="R494" s="28"/>
      <c r="S494" s="28"/>
      <c r="T494" s="28"/>
      <c r="U494" s="28"/>
      <c r="V494" s="1842" t="s">
        <v>748</v>
      </c>
      <c r="W494" s="1842"/>
      <c r="X494" s="1842"/>
      <c r="Y494" s="28"/>
      <c r="Z494" s="28"/>
      <c r="AA494" s="28"/>
      <c r="AB494" s="28"/>
      <c r="AC494" s="28"/>
      <c r="AD494" s="176"/>
      <c r="AE494" s="176"/>
      <c r="AF494" s="176"/>
      <c r="AH494" s="189">
        <f>IF(AND($C$491="Yes",$V$496="N/A",$V$501="N/A",$V$505="N/A",$V$507="N/A"),(VLOOKUP($V$494,$AQ$488:$AR$490,2,FALSE)),0)</f>
        <v>0</v>
      </c>
      <c r="AI494" s="1442" t="s">
        <v>1127</v>
      </c>
      <c r="AJ494" s="28"/>
      <c r="AK494" s="176"/>
      <c r="AL494" s="1266"/>
      <c r="AN494" s="537">
        <v>0.15</v>
      </c>
      <c r="AO494" s="64">
        <v>5</v>
      </c>
      <c r="AR494" s="678"/>
    </row>
    <row r="495" spans="1:53" s="47" customFormat="1" ht="14.1" hidden="1" customHeight="1">
      <c r="A495" s="29"/>
      <c r="C495" s="1307"/>
      <c r="D495" s="166"/>
      <c r="E495" s="237"/>
      <c r="F495" s="1314"/>
      <c r="G495" s="176"/>
      <c r="H495" s="176"/>
      <c r="I495" s="155"/>
      <c r="J495" s="155"/>
      <c r="K495" s="155"/>
      <c r="L495" s="155"/>
      <c r="M495" s="155"/>
      <c r="N495" s="155"/>
      <c r="O495" s="155"/>
      <c r="P495" s="155"/>
      <c r="Q495" s="28"/>
      <c r="R495" s="28"/>
      <c r="S495" s="28"/>
      <c r="T495" s="28"/>
      <c r="U495" s="28"/>
      <c r="V495" s="28"/>
      <c r="W495" s="28"/>
      <c r="X495" s="28"/>
      <c r="Y495" s="28"/>
      <c r="Z495" s="28"/>
      <c r="AA495" s="28"/>
      <c r="AB495" s="28"/>
      <c r="AC495" s="28"/>
      <c r="AD495" s="176"/>
      <c r="AE495" s="176"/>
      <c r="AF495" s="176"/>
      <c r="AH495" s="189"/>
      <c r="AI495" s="1442"/>
      <c r="AJ495" s="28"/>
      <c r="AK495" s="176"/>
      <c r="AL495" s="1266"/>
      <c r="AN495" s="537"/>
      <c r="AO495" s="64"/>
      <c r="AR495" s="1441"/>
    </row>
    <row r="496" spans="1:53" s="47" customFormat="1" ht="14.1" hidden="1" customHeight="1">
      <c r="A496" s="29"/>
      <c r="C496" s="1307"/>
      <c r="D496" s="166"/>
      <c r="E496" s="237"/>
      <c r="F496" s="1323" t="s">
        <v>2220</v>
      </c>
      <c r="G496" s="176"/>
      <c r="H496" s="176"/>
      <c r="I496" s="155"/>
      <c r="J496" s="155"/>
      <c r="K496" s="155"/>
      <c r="L496" s="155"/>
      <c r="M496" s="155"/>
      <c r="N496" s="155"/>
      <c r="O496" s="155"/>
      <c r="P496" s="155"/>
      <c r="Q496" s="28"/>
      <c r="R496" s="28"/>
      <c r="S496" s="28"/>
      <c r="T496" s="28"/>
      <c r="U496" s="28"/>
      <c r="V496" s="1842" t="s">
        <v>748</v>
      </c>
      <c r="W496" s="1842"/>
      <c r="X496" s="1842"/>
      <c r="Y496" s="28"/>
      <c r="Z496" s="28"/>
      <c r="AA496" s="28"/>
      <c r="AB496" s="28"/>
      <c r="AC496" s="28"/>
      <c r="AD496" s="176"/>
      <c r="AE496" s="176"/>
      <c r="AF496" s="176"/>
      <c r="AH496" s="189">
        <f>IF(AND($C$491="Yes",$V$494="N/A",$V$501="N/A",$V$505="N/A",$V$507="N/A"),(VLOOKUP($V$496,$AN$488:$AO$490,2,FALSE)),0)</f>
        <v>0</v>
      </c>
      <c r="AI496" s="1206" t="s">
        <v>1127</v>
      </c>
      <c r="AJ496" s="28"/>
      <c r="AK496" s="176"/>
      <c r="AL496" s="1266"/>
      <c r="AN496" s="537"/>
      <c r="AO496" s="64"/>
      <c r="AR496" s="1441"/>
    </row>
    <row r="497" spans="1:52" s="47" customFormat="1" ht="14.1" hidden="1" customHeight="1">
      <c r="A497" s="29"/>
      <c r="B497" s="166"/>
      <c r="C497" s="1315"/>
      <c r="D497" s="166"/>
      <c r="E497" s="1453"/>
      <c r="F497" s="1453"/>
      <c r="G497" s="1453"/>
      <c r="H497" s="1453"/>
      <c r="I497" s="1453"/>
      <c r="J497" s="1453"/>
      <c r="K497" s="1453"/>
      <c r="L497" s="1453"/>
      <c r="M497" s="1453"/>
      <c r="N497" s="1453"/>
      <c r="O497" s="1453"/>
      <c r="P497" s="1453"/>
      <c r="Q497" s="1453"/>
      <c r="R497" s="1453"/>
      <c r="S497" s="1453"/>
      <c r="T497" s="1453"/>
      <c r="U497" s="1453"/>
      <c r="V497" s="1453"/>
      <c r="W497" s="1453"/>
      <c r="X497" s="1453"/>
      <c r="Y497" s="1453"/>
      <c r="Z497" s="1453"/>
      <c r="AA497" s="1453"/>
      <c r="AB497" s="1453"/>
      <c r="AC497" s="1453"/>
      <c r="AD497" s="1454"/>
      <c r="AE497" s="1454"/>
      <c r="AF497" s="1454"/>
      <c r="AG497" s="1455"/>
      <c r="AH497" s="28"/>
      <c r="AI497" s="28"/>
      <c r="AJ497" s="29"/>
      <c r="AK497" s="176"/>
      <c r="AL497" s="1266"/>
      <c r="AR497" s="746"/>
    </row>
    <row r="498" spans="1:52" s="47" customFormat="1" ht="14.1" hidden="1" customHeight="1">
      <c r="A498" s="206"/>
      <c r="B498" s="166"/>
      <c r="C498" s="1307"/>
      <c r="D498" s="166"/>
      <c r="E498" s="166"/>
      <c r="F498" s="418" t="s">
        <v>1520</v>
      </c>
      <c r="G498" s="766"/>
      <c r="H498" s="766"/>
      <c r="I498" s="237"/>
      <c r="J498" s="237"/>
      <c r="K498" s="237"/>
      <c r="L498" s="237"/>
      <c r="M498" s="237"/>
      <c r="N498" s="237"/>
      <c r="O498" s="237"/>
      <c r="P498" s="237"/>
      <c r="Q498" s="28"/>
      <c r="R498" s="28"/>
      <c r="S498" s="28"/>
      <c r="T498" s="28"/>
      <c r="U498" s="28"/>
      <c r="V498" s="28"/>
      <c r="W498" s="28"/>
      <c r="X498" s="28"/>
      <c r="Y498" s="28"/>
      <c r="Z498" s="28"/>
      <c r="AA498" s="28"/>
      <c r="AB498" s="28"/>
      <c r="AC498" s="28"/>
      <c r="AD498" s="176"/>
      <c r="AE498" s="176"/>
      <c r="AF498" s="176"/>
      <c r="AG498" s="189"/>
      <c r="AH498" s="1206"/>
      <c r="AI498" s="189"/>
      <c r="AJ498" s="29"/>
      <c r="AK498" s="176"/>
      <c r="AL498" s="1266"/>
      <c r="AR498" s="746"/>
    </row>
    <row r="499" spans="1:52" s="47" customFormat="1" ht="14.1" hidden="1" customHeight="1">
      <c r="A499" s="206"/>
      <c r="B499" s="166"/>
      <c r="C499" s="1307"/>
      <c r="D499" s="166"/>
      <c r="E499" s="166"/>
      <c r="F499" s="1113" t="s">
        <v>1917</v>
      </c>
      <c r="G499" s="766"/>
      <c r="H499" s="766"/>
      <c r="I499" s="237"/>
      <c r="J499" s="237"/>
      <c r="K499" s="237"/>
      <c r="L499" s="237"/>
      <c r="M499" s="237"/>
      <c r="N499" s="237"/>
      <c r="O499" s="237"/>
      <c r="P499" s="237"/>
      <c r="Q499" s="28"/>
      <c r="R499" s="28"/>
      <c r="S499" s="28"/>
      <c r="T499" s="28"/>
      <c r="U499" s="28"/>
      <c r="V499" s="28"/>
      <c r="W499" s="28"/>
      <c r="X499" s="28"/>
      <c r="Y499" s="28"/>
      <c r="Z499" s="28"/>
      <c r="AA499" s="28"/>
      <c r="AB499" s="28"/>
      <c r="AC499" s="28"/>
      <c r="AD499" s="176"/>
      <c r="AE499" s="176"/>
      <c r="AF499" s="176"/>
      <c r="AG499" s="189"/>
      <c r="AH499" s="1206"/>
      <c r="AI499" s="189"/>
      <c r="AJ499" s="29"/>
      <c r="AK499" s="176"/>
      <c r="AL499" s="1266"/>
      <c r="AN499" s="47" t="s">
        <v>748</v>
      </c>
      <c r="AO499" s="176">
        <v>0</v>
      </c>
    </row>
    <row r="500" spans="1:52" s="47" customFormat="1" ht="14.1" hidden="1" customHeight="1">
      <c r="A500" s="206"/>
      <c r="B500" s="166"/>
      <c r="C500" s="1307"/>
      <c r="D500" s="166"/>
      <c r="E500" s="166"/>
      <c r="F500" s="1113" t="s">
        <v>1918</v>
      </c>
      <c r="G500" s="766"/>
      <c r="H500" s="766"/>
      <c r="I500" s="237"/>
      <c r="J500" s="237"/>
      <c r="K500" s="237"/>
      <c r="L500" s="237"/>
      <c r="M500" s="237"/>
      <c r="N500" s="237"/>
      <c r="O500" s="237"/>
      <c r="P500" s="237"/>
      <c r="Q500" s="28"/>
      <c r="R500" s="28"/>
      <c r="S500" s="28"/>
      <c r="T500" s="28"/>
      <c r="U500" s="28"/>
      <c r="V500" s="28"/>
      <c r="W500" s="28"/>
      <c r="X500" s="28"/>
      <c r="Y500" s="28"/>
      <c r="Z500" s="28"/>
      <c r="AA500" s="28"/>
      <c r="AB500" s="28"/>
      <c r="AC500" s="28"/>
      <c r="AD500" s="176"/>
      <c r="AE500" s="176"/>
      <c r="AF500" s="176"/>
      <c r="AG500" s="176"/>
      <c r="AH500" s="189">
        <f>IF(AND($C$491="Yes",V494="N/A",$V$496="N/A",$V$505="N/A",$V$507="N/A"),(VLOOKUP($V$501,$AN$492:$AO$494,2,FALSE)),0)</f>
        <v>0</v>
      </c>
      <c r="AI500" s="1206" t="s">
        <v>1127</v>
      </c>
      <c r="AJ500" s="28"/>
      <c r="AK500" s="176"/>
      <c r="AL500" s="1266"/>
      <c r="AN500" s="47" t="s">
        <v>1129</v>
      </c>
      <c r="AO500" s="47">
        <v>5</v>
      </c>
    </row>
    <row r="501" spans="1:52" s="47" customFormat="1" ht="14.1" hidden="1" customHeight="1">
      <c r="A501" s="206"/>
      <c r="B501" s="166"/>
      <c r="C501" s="1307"/>
      <c r="D501" s="166"/>
      <c r="E501" s="166"/>
      <c r="F501" s="1323" t="s">
        <v>1521</v>
      </c>
      <c r="G501" s="1321"/>
      <c r="H501" s="1321"/>
      <c r="I501" s="237"/>
      <c r="J501" s="237"/>
      <c r="K501" s="237"/>
      <c r="L501" s="237"/>
      <c r="M501" s="237"/>
      <c r="N501" s="237"/>
      <c r="O501" s="237"/>
      <c r="P501" s="237"/>
      <c r="Q501" s="28"/>
      <c r="R501" s="28"/>
      <c r="S501" s="28"/>
      <c r="T501" s="28"/>
      <c r="U501" s="28"/>
      <c r="V501" s="1842" t="s">
        <v>748</v>
      </c>
      <c r="W501" s="1842"/>
      <c r="X501" s="1842"/>
      <c r="Y501" s="28"/>
      <c r="Z501" s="28"/>
      <c r="AA501" s="28"/>
      <c r="AB501" s="28"/>
      <c r="AC501" s="28"/>
      <c r="AD501" s="176"/>
      <c r="AE501" s="176"/>
      <c r="AF501" s="176"/>
      <c r="AG501" s="189"/>
      <c r="AJ501" s="29"/>
      <c r="AK501" s="176"/>
      <c r="AL501" s="1266"/>
      <c r="AN501" s="47" t="s">
        <v>1331</v>
      </c>
      <c r="AO501" s="47">
        <v>5</v>
      </c>
      <c r="AP501" s="761"/>
      <c r="AQ501" s="761"/>
      <c r="AR501" s="759"/>
      <c r="AS501" s="746"/>
      <c r="AT501" s="746"/>
      <c r="AU501" s="746"/>
      <c r="AV501" s="759"/>
      <c r="AW501" s="746"/>
    </row>
    <row r="502" spans="1:52" s="47" customFormat="1" ht="14.1" hidden="1" customHeight="1">
      <c r="A502" s="206"/>
      <c r="B502" s="166"/>
      <c r="C502" s="1308"/>
      <c r="D502" s="1286"/>
      <c r="E502" s="1286"/>
      <c r="F502" s="1277"/>
      <c r="G502" s="1277"/>
      <c r="H502" s="1277"/>
      <c r="I502" s="1309"/>
      <c r="J502" s="1309"/>
      <c r="K502" s="1309"/>
      <c r="L502" s="1309"/>
      <c r="M502" s="1309"/>
      <c r="N502" s="1309"/>
      <c r="O502" s="1309"/>
      <c r="P502" s="1309"/>
      <c r="Q502" s="1311"/>
      <c r="R502" s="1311"/>
      <c r="S502" s="1311"/>
      <c r="T502" s="1311"/>
      <c r="U502" s="1311"/>
      <c r="V502" s="1311"/>
      <c r="W502" s="1311"/>
      <c r="X502" s="1311"/>
      <c r="Y502" s="1311"/>
      <c r="Z502" s="1311"/>
      <c r="AA502" s="1311"/>
      <c r="AB502" s="1311"/>
      <c r="AC502" s="1311"/>
      <c r="AD502" s="1277"/>
      <c r="AE502" s="1277"/>
      <c r="AF502" s="1277"/>
      <c r="AG502" s="1277"/>
      <c r="AH502" s="1277"/>
      <c r="AI502" s="1277"/>
      <c r="AJ502" s="1277"/>
      <c r="AK502" s="1277"/>
      <c r="AL502" s="1278"/>
      <c r="AN502" s="47" t="s">
        <v>1512</v>
      </c>
      <c r="AO502" s="47">
        <v>5</v>
      </c>
      <c r="AP502" s="761"/>
      <c r="AQ502" s="761"/>
      <c r="AR502" s="746"/>
      <c r="AS502" s="746"/>
      <c r="AT502" s="746"/>
      <c r="AU502" s="746"/>
      <c r="AV502" s="762"/>
      <c r="AW502" s="746"/>
    </row>
    <row r="503" spans="1:52" s="47" customFormat="1" ht="14.1" hidden="1" customHeight="1">
      <c r="A503" s="206"/>
      <c r="B503" s="166"/>
      <c r="C503" s="1324" t="s">
        <v>1409</v>
      </c>
      <c r="D503" s="1319"/>
      <c r="E503" s="1319"/>
      <c r="F503" s="1325" t="s">
        <v>1518</v>
      </c>
      <c r="G503" s="1326"/>
      <c r="H503" s="1326"/>
      <c r="I503" s="1320"/>
      <c r="J503" s="1320"/>
      <c r="K503" s="1320"/>
      <c r="L503" s="1320"/>
      <c r="M503" s="1320"/>
      <c r="N503" s="1320"/>
      <c r="O503" s="1320"/>
      <c r="P503" s="1320"/>
      <c r="Q503" s="1312"/>
      <c r="R503" s="1312"/>
      <c r="S503" s="1312"/>
      <c r="T503" s="1312"/>
      <c r="U503" s="1312"/>
      <c r="V503" s="1312"/>
      <c r="W503" s="1312"/>
      <c r="X503" s="1312"/>
      <c r="Y503" s="1312"/>
      <c r="Z503" s="1312"/>
      <c r="AA503" s="1312"/>
      <c r="AB503" s="1312"/>
      <c r="AC503" s="1312"/>
      <c r="AD503" s="1273"/>
      <c r="AE503" s="1273"/>
      <c r="AF503" s="1273"/>
      <c r="AG503" s="1305"/>
      <c r="AH503" s="1306"/>
      <c r="AI503" s="1305"/>
      <c r="AJ503" s="1327"/>
      <c r="AK503" s="1273"/>
      <c r="AL503" s="1274"/>
      <c r="AN503" s="47" t="s">
        <v>1513</v>
      </c>
      <c r="AO503" s="47">
        <v>5</v>
      </c>
      <c r="AP503" s="761"/>
      <c r="AQ503" s="761"/>
      <c r="AR503" s="746"/>
      <c r="AS503" s="746"/>
      <c r="AT503" s="746"/>
      <c r="AU503" s="746"/>
      <c r="AV503" s="762"/>
      <c r="AW503" s="746"/>
    </row>
    <row r="504" spans="1:52" s="47" customFormat="1" ht="14.1" hidden="1" customHeight="1">
      <c r="A504" s="206"/>
      <c r="B504" s="166"/>
      <c r="C504" s="1307"/>
      <c r="D504" s="166"/>
      <c r="E504" s="166"/>
      <c r="F504" s="983" t="s">
        <v>1517</v>
      </c>
      <c r="G504" s="1321"/>
      <c r="H504" s="1321"/>
      <c r="I504" s="237"/>
      <c r="J504" s="237"/>
      <c r="K504" s="237"/>
      <c r="L504" s="237"/>
      <c r="M504" s="237"/>
      <c r="N504" s="237"/>
      <c r="O504" s="237"/>
      <c r="P504" s="237"/>
      <c r="Q504" s="28"/>
      <c r="R504" s="28"/>
      <c r="S504" s="28"/>
      <c r="T504" s="28"/>
      <c r="U504" s="28"/>
      <c r="V504" s="176"/>
      <c r="W504" s="176"/>
      <c r="X504" s="176"/>
      <c r="Y504" s="28"/>
      <c r="Z504" s="28"/>
      <c r="AA504" s="28"/>
      <c r="AB504" s="28"/>
      <c r="AC504" s="28"/>
      <c r="AD504" s="176"/>
      <c r="AE504" s="176"/>
      <c r="AF504" s="176"/>
      <c r="AG504" s="176"/>
      <c r="AH504" s="176"/>
      <c r="AI504" s="176"/>
      <c r="AJ504" s="176"/>
      <c r="AK504" s="176"/>
      <c r="AL504" s="1266"/>
      <c r="AN504" s="47" t="s">
        <v>1514</v>
      </c>
      <c r="AO504" s="47">
        <v>5</v>
      </c>
      <c r="AP504" s="746"/>
      <c r="AQ504" s="746"/>
      <c r="AR504" s="746"/>
      <c r="AS504" s="746"/>
      <c r="AT504" s="746"/>
      <c r="AU504" s="746"/>
      <c r="AV504" s="762"/>
      <c r="AW504" s="746"/>
    </row>
    <row r="505" spans="1:52" s="47" customFormat="1" ht="14.1" hidden="1" customHeight="1">
      <c r="A505" s="206"/>
      <c r="B505" s="166"/>
      <c r="C505" s="1307"/>
      <c r="D505" s="166"/>
      <c r="E505" s="166"/>
      <c r="F505" s="984" t="s">
        <v>1128</v>
      </c>
      <c r="G505" s="176"/>
      <c r="H505" s="176"/>
      <c r="I505" s="237"/>
      <c r="J505" s="237"/>
      <c r="K505" s="237"/>
      <c r="L505" s="237"/>
      <c r="M505" s="237"/>
      <c r="N505" s="237"/>
      <c r="O505" s="237"/>
      <c r="P505" s="237"/>
      <c r="Q505" s="28"/>
      <c r="R505" s="28"/>
      <c r="S505" s="28"/>
      <c r="T505" s="28"/>
      <c r="U505" s="28"/>
      <c r="V505" s="2521" t="s">
        <v>748</v>
      </c>
      <c r="W505" s="2521"/>
      <c r="X505" s="2521"/>
      <c r="Y505" s="28"/>
      <c r="Z505" s="28"/>
      <c r="AA505" s="28"/>
      <c r="AB505" s="28"/>
      <c r="AC505" s="28"/>
      <c r="AD505" s="176"/>
      <c r="AE505" s="176"/>
      <c r="AF505" s="176"/>
      <c r="AG505" s="176"/>
      <c r="AH505" s="189">
        <f>IF(AND($C$491="Yes",$V$494="N/A",$V$496="N/A",$V$501="N/A",$V$507="N/A"),(VLOOKUP($V$505,$AV$488:$AW$491,2,FALSE)),0)</f>
        <v>0</v>
      </c>
      <c r="AI505" s="1394" t="s">
        <v>1127</v>
      </c>
      <c r="AJ505" s="29"/>
      <c r="AK505" s="176"/>
      <c r="AL505" s="1266"/>
      <c r="AN505" s="47" t="s">
        <v>1515</v>
      </c>
      <c r="AO505" s="47">
        <v>5</v>
      </c>
      <c r="AP505" s="746"/>
      <c r="AQ505" s="746"/>
      <c r="AR505" s="760"/>
      <c r="AS505" s="756"/>
      <c r="AT505" s="746"/>
      <c r="AU505" s="746"/>
      <c r="AV505" s="762"/>
      <c r="AW505" s="757"/>
    </row>
    <row r="506" spans="1:52" s="47" customFormat="1" ht="14.1" hidden="1" customHeight="1">
      <c r="A506" s="206"/>
      <c r="B506" s="166"/>
      <c r="C506" s="1307"/>
      <c r="D506" s="166"/>
      <c r="E506" s="166"/>
      <c r="F506" s="176"/>
      <c r="G506" s="857"/>
      <c r="H506" s="857"/>
      <c r="I506" s="237"/>
      <c r="J506" s="237"/>
      <c r="K506" s="237"/>
      <c r="L506" s="237"/>
      <c r="M506" s="237"/>
      <c r="N506" s="237"/>
      <c r="O506" s="237"/>
      <c r="P506" s="237"/>
      <c r="Q506" s="28"/>
      <c r="R506" s="28"/>
      <c r="S506" s="28"/>
      <c r="T506" s="28"/>
      <c r="U506" s="28"/>
      <c r="V506" s="176"/>
      <c r="W506" s="176"/>
      <c r="X506" s="176"/>
      <c r="Y506" s="28"/>
      <c r="Z506" s="28"/>
      <c r="AA506" s="28"/>
      <c r="AB506" s="28"/>
      <c r="AC506" s="28"/>
      <c r="AD506" s="176"/>
      <c r="AE506" s="176"/>
      <c r="AF506" s="176"/>
      <c r="AG506" s="176"/>
      <c r="AH506" s="176"/>
      <c r="AI506" s="176"/>
      <c r="AJ506" s="176"/>
      <c r="AK506" s="176"/>
      <c r="AL506" s="1266"/>
      <c r="AN506" s="47" t="s">
        <v>2221</v>
      </c>
      <c r="AO506" s="47">
        <v>5</v>
      </c>
      <c r="AP506" s="265"/>
      <c r="AQ506" s="265"/>
      <c r="AR506" s="265"/>
      <c r="AS506" s="265"/>
      <c r="AT506" s="265"/>
      <c r="AU506" s="265"/>
      <c r="AV506" s="265"/>
    </row>
    <row r="507" spans="1:52" s="47" customFormat="1" ht="14.1" hidden="1" customHeight="1">
      <c r="A507" s="206"/>
      <c r="C507" s="1328"/>
      <c r="D507" s="1310"/>
      <c r="E507" s="1329"/>
      <c r="F507" s="1323" t="s">
        <v>2220</v>
      </c>
      <c r="G507" s="1311"/>
      <c r="H507" s="1311"/>
      <c r="I507" s="1311"/>
      <c r="J507" s="1311"/>
      <c r="K507" s="1311"/>
      <c r="L507" s="1311"/>
      <c r="M507" s="1311"/>
      <c r="N507" s="1311"/>
      <c r="O507" s="1311"/>
      <c r="P507" s="1311"/>
      <c r="Q507" s="1311"/>
      <c r="R507" s="1311"/>
      <c r="S507" s="1311"/>
      <c r="T507" s="1311"/>
      <c r="U507" s="1311"/>
      <c r="V507" s="2513" t="s">
        <v>748</v>
      </c>
      <c r="W507" s="2513"/>
      <c r="X507" s="2513"/>
      <c r="Y507" s="1311"/>
      <c r="Z507" s="1311"/>
      <c r="AA507" s="1311"/>
      <c r="AB507" s="1311"/>
      <c r="AC507" s="1330"/>
      <c r="AD507" s="1277"/>
      <c r="AE507" s="1277"/>
      <c r="AF507" s="1277"/>
      <c r="AG507" s="1277"/>
      <c r="AH507" s="1316">
        <f>IF(AND($C$491="Yes",$V$494="N/A",$V$496="N/A",$V$501="N/A",$V$505="N/A"),(VLOOKUP($V$507,$AZ$488:$BA$490,2,FALSE)),0)</f>
        <v>0</v>
      </c>
      <c r="AI507" s="1317" t="s">
        <v>1127</v>
      </c>
      <c r="AJ507" s="1318"/>
      <c r="AK507" s="1277"/>
      <c r="AL507" s="1278"/>
      <c r="AM507" s="264"/>
      <c r="AN507" s="47" t="s">
        <v>1516</v>
      </c>
      <c r="AO507" s="47">
        <v>1</v>
      </c>
      <c r="AP507" s="265"/>
      <c r="AQ507" s="265"/>
      <c r="AR507" s="265"/>
      <c r="AS507" s="265"/>
      <c r="AT507" s="265"/>
      <c r="AU507" s="265"/>
      <c r="AV507" s="759"/>
      <c r="AW507" s="746"/>
      <c r="AX507" s="746"/>
      <c r="AY507" s="746"/>
      <c r="AZ507" s="759"/>
    </row>
    <row r="508" spans="1:52" s="47" customFormat="1" ht="14.1" hidden="1" customHeight="1">
      <c r="A508" s="206"/>
      <c r="C508" s="148"/>
      <c r="D508" s="166"/>
      <c r="E508" s="237"/>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G508" s="28"/>
      <c r="AH508" s="28"/>
      <c r="AI508" s="28"/>
      <c r="AJ508" s="28"/>
      <c r="AM508" s="264"/>
      <c r="AN508" s="265"/>
      <c r="AO508" s="265"/>
      <c r="AP508" s="265"/>
      <c r="AQ508" s="265"/>
      <c r="AR508" s="265"/>
      <c r="AS508" s="265"/>
      <c r="AT508" s="265"/>
      <c r="AU508" s="265"/>
      <c r="AV508" s="746"/>
      <c r="AW508" s="746"/>
      <c r="AX508" s="746"/>
      <c r="AY508" s="746"/>
      <c r="AZ508" s="746"/>
    </row>
    <row r="509" spans="1:52" s="47" customFormat="1" ht="14.1" hidden="1" customHeight="1">
      <c r="A509" s="206"/>
      <c r="C509" s="536" t="s">
        <v>1451</v>
      </c>
      <c r="F509" s="986"/>
      <c r="G509" s="986"/>
      <c r="H509" s="986"/>
      <c r="I509" s="986"/>
      <c r="J509" s="986"/>
      <c r="K509" s="986"/>
      <c r="L509" s="986"/>
      <c r="M509" s="986"/>
      <c r="N509" s="986"/>
      <c r="O509" s="986"/>
      <c r="P509" s="986"/>
      <c r="Q509" s="986"/>
      <c r="R509" s="986"/>
      <c r="S509" s="986"/>
      <c r="T509" s="986"/>
      <c r="U509" s="986"/>
      <c r="V509" s="986"/>
      <c r="W509" s="986"/>
      <c r="X509" s="986"/>
      <c r="Y509" s="986"/>
      <c r="Z509" s="986"/>
      <c r="AA509" s="986"/>
      <c r="AB509" s="986"/>
      <c r="AC509" s="986"/>
      <c r="AD509" s="986"/>
      <c r="AE509" s="986"/>
      <c r="AF509" s="746"/>
      <c r="AM509" s="264"/>
      <c r="AN509" s="47" t="s">
        <v>748</v>
      </c>
      <c r="AO509" s="64">
        <v>0</v>
      </c>
      <c r="AP509" s="265"/>
      <c r="AV509" s="746"/>
      <c r="AW509" s="746"/>
      <c r="AX509" s="746"/>
      <c r="AY509" s="746"/>
      <c r="AZ509" s="746"/>
    </row>
    <row r="510" spans="1:52" s="148" customFormat="1" ht="14.1" hidden="1" customHeight="1">
      <c r="A510" s="206"/>
      <c r="B510" s="47"/>
      <c r="C510" s="2514" t="s">
        <v>748</v>
      </c>
      <c r="D510" s="2515"/>
      <c r="E510" s="1304" t="s">
        <v>967</v>
      </c>
      <c r="F510" s="2379" t="s">
        <v>1126</v>
      </c>
      <c r="G510" s="2379"/>
      <c r="H510" s="2379"/>
      <c r="I510" s="2379"/>
      <c r="J510" s="2379"/>
      <c r="K510" s="2379"/>
      <c r="L510" s="2379"/>
      <c r="M510" s="2379"/>
      <c r="N510" s="2379"/>
      <c r="O510" s="2379"/>
      <c r="P510" s="2379"/>
      <c r="Q510" s="2379"/>
      <c r="R510" s="2379"/>
      <c r="S510" s="2379"/>
      <c r="T510" s="2379"/>
      <c r="U510" s="2379"/>
      <c r="V510" s="2379"/>
      <c r="W510" s="2379"/>
      <c r="X510" s="2379"/>
      <c r="Y510" s="2379"/>
      <c r="Z510" s="2379"/>
      <c r="AA510" s="2379"/>
      <c r="AB510" s="2379"/>
      <c r="AC510" s="2379"/>
      <c r="AD510" s="2379"/>
      <c r="AE510" s="2379"/>
      <c r="AF510" s="1326"/>
      <c r="AG510" s="1273"/>
      <c r="AH510" s="1273"/>
      <c r="AI510" s="1273"/>
      <c r="AJ510" s="1273"/>
      <c r="AK510" s="1273"/>
      <c r="AL510" s="1274"/>
      <c r="AM510" s="264"/>
      <c r="AN510" s="537">
        <v>0.15</v>
      </c>
      <c r="AO510" s="64">
        <v>3</v>
      </c>
      <c r="AP510" s="265"/>
      <c r="AV510" s="746"/>
      <c r="AW510" s="746"/>
      <c r="AX510" s="746"/>
      <c r="AY510" s="746"/>
      <c r="AZ510" s="746"/>
    </row>
    <row r="511" spans="1:52" s="148" customFormat="1" ht="14.1" hidden="1" customHeight="1">
      <c r="A511" s="206"/>
      <c r="B511" s="47"/>
      <c r="C511" s="1331"/>
      <c r="D511" s="1321"/>
      <c r="E511" s="765"/>
      <c r="F511" s="2380"/>
      <c r="G511" s="2380"/>
      <c r="H511" s="2380"/>
      <c r="I511" s="2380"/>
      <c r="J511" s="2380"/>
      <c r="K511" s="2380"/>
      <c r="L511" s="2380"/>
      <c r="M511" s="2380"/>
      <c r="N511" s="2380"/>
      <c r="O511" s="2380"/>
      <c r="P511" s="2380"/>
      <c r="Q511" s="2380"/>
      <c r="R511" s="2380"/>
      <c r="S511" s="2380"/>
      <c r="T511" s="2380"/>
      <c r="U511" s="2380"/>
      <c r="V511" s="2380"/>
      <c r="W511" s="2380"/>
      <c r="X511" s="2380"/>
      <c r="Y511" s="2380"/>
      <c r="Z511" s="2380"/>
      <c r="AA511" s="2380"/>
      <c r="AB511" s="2380"/>
      <c r="AC511" s="2380"/>
      <c r="AD511" s="2380"/>
      <c r="AE511" s="2380"/>
      <c r="AF511" s="1321"/>
      <c r="AG511" s="764"/>
      <c r="AH511" s="166"/>
      <c r="AI511" s="166"/>
      <c r="AJ511" s="28"/>
      <c r="AK511" s="176"/>
      <c r="AL511" s="1266"/>
      <c r="AM511" s="266"/>
      <c r="AN511" s="537">
        <v>0.2</v>
      </c>
      <c r="AO511" s="64">
        <v>5</v>
      </c>
      <c r="AP511" s="265"/>
    </row>
    <row r="512" spans="1:52" s="47" customFormat="1" ht="14.1" hidden="1" customHeight="1">
      <c r="A512" s="206"/>
      <c r="C512" s="1332"/>
      <c r="D512" s="1286"/>
      <c r="E512" s="1309"/>
      <c r="F512" s="2512" t="s">
        <v>748</v>
      </c>
      <c r="G512" s="2512"/>
      <c r="H512" s="2512"/>
      <c r="I512" s="2512"/>
      <c r="J512" s="2512"/>
      <c r="K512" s="2512"/>
      <c r="L512" s="2512"/>
      <c r="M512" s="2512"/>
      <c r="N512" s="2512"/>
      <c r="O512" s="2512"/>
      <c r="P512" s="2512"/>
      <c r="Q512" s="2512"/>
      <c r="R512" s="2512"/>
      <c r="S512" s="2512"/>
      <c r="T512" s="2512"/>
      <c r="U512" s="2512"/>
      <c r="V512" s="2512"/>
      <c r="W512" s="2512"/>
      <c r="X512" s="2512"/>
      <c r="Y512" s="2512"/>
      <c r="Z512" s="2512"/>
      <c r="AA512" s="1311"/>
      <c r="AB512" s="1311"/>
      <c r="AC512" s="1311"/>
      <c r="AD512" s="1277"/>
      <c r="AE512" s="1277"/>
      <c r="AF512" s="1277"/>
      <c r="AG512" s="1277"/>
      <c r="AH512" s="1316">
        <f>IF($C$510="Yes",(VLOOKUP($F$512,$AN$499:$AO$507,2,FALSE)),0)</f>
        <v>0</v>
      </c>
      <c r="AI512" s="1333" t="s">
        <v>1127</v>
      </c>
      <c r="AJ512" s="1311"/>
      <c r="AK512" s="1277"/>
      <c r="AL512" s="1278"/>
      <c r="AM512" s="267"/>
      <c r="AN512" s="537"/>
      <c r="AO512" s="45"/>
      <c r="AP512" s="270"/>
    </row>
    <row r="513" spans="1:82" s="47" customFormat="1" ht="14.1" hidden="1" customHeight="1">
      <c r="A513" s="29"/>
      <c r="AG513" s="28"/>
      <c r="AH513" s="28"/>
      <c r="AI513" s="28"/>
      <c r="AJ513" s="28"/>
      <c r="AM513" s="269"/>
      <c r="AN513" s="537"/>
      <c r="AO513" s="45"/>
      <c r="AP513" s="271"/>
    </row>
    <row r="514" spans="1:82" s="47" customFormat="1" ht="14.1" hidden="1" customHeight="1">
      <c r="A514" s="29"/>
      <c r="C514" s="2514" t="s">
        <v>748</v>
      </c>
      <c r="D514" s="2515"/>
      <c r="E514" s="1304" t="s">
        <v>878</v>
      </c>
      <c r="F514" s="2510" t="s">
        <v>1332</v>
      </c>
      <c r="G514" s="2510"/>
      <c r="H514" s="2510"/>
      <c r="I514" s="2510"/>
      <c r="J514" s="2510"/>
      <c r="K514" s="2510"/>
      <c r="L514" s="2510"/>
      <c r="M514" s="2510"/>
      <c r="N514" s="2510"/>
      <c r="O514" s="2510"/>
      <c r="P514" s="2510"/>
      <c r="Q514" s="2510"/>
      <c r="R514" s="2510"/>
      <c r="S514" s="2510"/>
      <c r="T514" s="2510"/>
      <c r="U514" s="2510"/>
      <c r="V514" s="2510"/>
      <c r="W514" s="2510"/>
      <c r="X514" s="2510"/>
      <c r="Y514" s="2510"/>
      <c r="Z514" s="2510"/>
      <c r="AA514" s="2510"/>
      <c r="AB514" s="2510"/>
      <c r="AC514" s="2510"/>
      <c r="AD514" s="2510"/>
      <c r="AE514" s="2510"/>
      <c r="AF514" s="1273"/>
      <c r="AG514" s="1312"/>
      <c r="AH514" s="1312"/>
      <c r="AI514" s="1312"/>
      <c r="AJ514" s="1312"/>
      <c r="AK514" s="1273"/>
      <c r="AL514" s="1274"/>
      <c r="AM514" s="269"/>
      <c r="AN514" s="216"/>
      <c r="AO514" s="216"/>
      <c r="AP514" s="71"/>
    </row>
    <row r="515" spans="1:82" s="47" customFormat="1" ht="14.1" hidden="1" customHeight="1">
      <c r="A515" s="29"/>
      <c r="C515" s="1267"/>
      <c r="D515" s="176"/>
      <c r="E515" s="176"/>
      <c r="F515" s="2511"/>
      <c r="G515" s="2511"/>
      <c r="H515" s="2511"/>
      <c r="I515" s="2511"/>
      <c r="J515" s="2511"/>
      <c r="K515" s="2511"/>
      <c r="L515" s="2511"/>
      <c r="M515" s="2511"/>
      <c r="N515" s="2511"/>
      <c r="O515" s="2511"/>
      <c r="P515" s="2511"/>
      <c r="Q515" s="2511"/>
      <c r="R515" s="2511"/>
      <c r="S515" s="2511"/>
      <c r="T515" s="2511"/>
      <c r="U515" s="2511"/>
      <c r="V515" s="2511"/>
      <c r="W515" s="2511"/>
      <c r="X515" s="2511"/>
      <c r="Y515" s="2511"/>
      <c r="Z515" s="2511"/>
      <c r="AA515" s="2511"/>
      <c r="AB515" s="2511"/>
      <c r="AC515" s="2511"/>
      <c r="AD515" s="2511"/>
      <c r="AE515" s="2511"/>
      <c r="AF515" s="176"/>
      <c r="AG515" s="189"/>
      <c r="AH515" s="189"/>
      <c r="AI515" s="189"/>
      <c r="AJ515" s="189"/>
      <c r="AK515" s="176"/>
      <c r="AL515" s="1266"/>
      <c r="AM515" s="269"/>
      <c r="AN515" s="47" t="s">
        <v>748</v>
      </c>
      <c r="AO515" s="47">
        <v>0</v>
      </c>
      <c r="AP515" s="71"/>
    </row>
    <row r="516" spans="1:82" s="47" customFormat="1" ht="14.1" hidden="1" customHeight="1">
      <c r="A516" s="29"/>
      <c r="C516" s="1307"/>
      <c r="D516" s="176"/>
      <c r="E516" s="237"/>
      <c r="F516" s="984" t="s">
        <v>1134</v>
      </c>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I516" s="176"/>
      <c r="AJ516" s="176"/>
      <c r="AK516" s="176"/>
      <c r="AL516" s="1266"/>
      <c r="AM516" s="269"/>
      <c r="AN516" s="47" t="s">
        <v>1543</v>
      </c>
      <c r="AO516" s="64">
        <v>2</v>
      </c>
    </row>
    <row r="517" spans="1:82" s="47" customFormat="1" ht="14.1" hidden="1" customHeight="1">
      <c r="A517" s="29"/>
      <c r="C517" s="1334"/>
      <c r="D517" s="1277"/>
      <c r="E517" s="1277"/>
      <c r="F517" s="1842" t="s">
        <v>748</v>
      </c>
      <c r="G517" s="1842"/>
      <c r="H517" s="1842"/>
      <c r="I517" s="1277"/>
      <c r="J517" s="1277"/>
      <c r="K517" s="1277"/>
      <c r="L517" s="1277"/>
      <c r="M517" s="1277"/>
      <c r="N517" s="1277"/>
      <c r="O517" s="1277"/>
      <c r="P517" s="1277"/>
      <c r="Q517" s="1277"/>
      <c r="R517" s="1277"/>
      <c r="S517" s="1277"/>
      <c r="T517" s="1277"/>
      <c r="U517" s="1277"/>
      <c r="V517" s="1277"/>
      <c r="W517" s="1311"/>
      <c r="X517" s="1311"/>
      <c r="Y517" s="1311"/>
      <c r="Z517" s="1311"/>
      <c r="AA517" s="1311"/>
      <c r="AB517" s="1311"/>
      <c r="AC517" s="1311"/>
      <c r="AD517" s="1277"/>
      <c r="AE517" s="1277"/>
      <c r="AF517" s="1277"/>
      <c r="AG517" s="1277"/>
      <c r="AH517" s="1316">
        <f>IF($C$514="Yes",(VLOOKUP($F$517,$AN$509:$AO$511,2,FALSE)),0)</f>
        <v>0</v>
      </c>
      <c r="AI517" s="1317" t="s">
        <v>1127</v>
      </c>
      <c r="AJ517" s="1311"/>
      <c r="AK517" s="1277"/>
      <c r="AL517" s="1278"/>
      <c r="AN517" s="47" t="s">
        <v>1137</v>
      </c>
      <c r="AO517" s="47">
        <v>2</v>
      </c>
    </row>
    <row r="518" spans="1:82" s="47" customFormat="1" ht="14.1" hidden="1" customHeight="1">
      <c r="A518" s="29"/>
      <c r="G518" s="28"/>
      <c r="H518" s="28"/>
      <c r="I518" s="28"/>
      <c r="J518" s="28"/>
      <c r="K518" s="28"/>
      <c r="L518" s="28"/>
      <c r="M518" s="28"/>
      <c r="N518" s="28"/>
      <c r="O518" s="28"/>
      <c r="P518" s="28"/>
      <c r="Q518" s="28"/>
      <c r="R518" s="28"/>
      <c r="S518" s="28"/>
      <c r="T518" s="28"/>
      <c r="U518" s="28"/>
      <c r="V518" s="28"/>
      <c r="W518" s="28"/>
      <c r="X518" s="28"/>
      <c r="Y518" s="28"/>
      <c r="Z518" s="28"/>
      <c r="AA518" s="28"/>
      <c r="AB518" s="28"/>
      <c r="AC518" s="27"/>
      <c r="AG518" s="189"/>
      <c r="AH518" s="189"/>
      <c r="AI518" s="189"/>
      <c r="AJ518" s="189"/>
      <c r="AN518" s="47" t="s">
        <v>1138</v>
      </c>
      <c r="AO518" s="47">
        <v>2</v>
      </c>
    </row>
    <row r="519" spans="1:82" s="47" customFormat="1" ht="14.1" hidden="1" customHeight="1">
      <c r="A519" s="166"/>
      <c r="C519" s="2514" t="s">
        <v>748</v>
      </c>
      <c r="D519" s="2515"/>
      <c r="E519" s="1304" t="s">
        <v>1452</v>
      </c>
      <c r="F519" s="1325" t="s">
        <v>1135</v>
      </c>
      <c r="G519" s="1312"/>
      <c r="H519" s="1312"/>
      <c r="I519" s="1312"/>
      <c r="J519" s="1312"/>
      <c r="K519" s="1312"/>
      <c r="L519" s="1312"/>
      <c r="M519" s="1312"/>
      <c r="N519" s="1312"/>
      <c r="O519" s="1312"/>
      <c r="P519" s="1312"/>
      <c r="Q519" s="1312"/>
      <c r="R519" s="1312"/>
      <c r="S519" s="1312"/>
      <c r="T519" s="1312"/>
      <c r="U519" s="1312"/>
      <c r="V519" s="1312"/>
      <c r="W519" s="1312"/>
      <c r="X519" s="1312"/>
      <c r="Y519" s="1312"/>
      <c r="Z519" s="1312"/>
      <c r="AA519" s="1312"/>
      <c r="AB519" s="1312"/>
      <c r="AC519" s="1312"/>
      <c r="AD519" s="1273"/>
      <c r="AE519" s="1273"/>
      <c r="AF519" s="1273"/>
      <c r="AG519" s="1312"/>
      <c r="AH519" s="1312"/>
      <c r="AI519" s="1312"/>
      <c r="AJ519" s="1312"/>
      <c r="AK519" s="1273"/>
      <c r="AL519" s="1274"/>
      <c r="BD519" s="2371" t="s">
        <v>74</v>
      </c>
      <c r="BE519" s="2372"/>
      <c r="BF519" s="2372"/>
      <c r="BG519" s="2372"/>
      <c r="BH519" s="2372"/>
      <c r="BI519" s="2372"/>
      <c r="BJ519" s="2372"/>
      <c r="BX519" s="2393" t="s">
        <v>697</v>
      </c>
      <c r="BY519" s="2394"/>
      <c r="BZ519" s="2394"/>
      <c r="CA519" s="2394"/>
      <c r="CB519" s="2394"/>
      <c r="CC519" s="2394"/>
      <c r="CD519" s="2394"/>
    </row>
    <row r="520" spans="1:82" s="47" customFormat="1" ht="14.1" hidden="1" customHeight="1">
      <c r="A520" s="166"/>
      <c r="C520" s="2516"/>
      <c r="D520" s="2517"/>
      <c r="E520" s="311"/>
      <c r="F520" s="176"/>
      <c r="G520" s="176"/>
      <c r="H520" s="28"/>
      <c r="I520" s="28"/>
      <c r="J520" s="28"/>
      <c r="K520" s="28"/>
      <c r="L520" s="28"/>
      <c r="M520" s="28"/>
      <c r="N520" s="28"/>
      <c r="O520" s="28"/>
      <c r="P520" s="28"/>
      <c r="Q520" s="28"/>
      <c r="R520" s="28"/>
      <c r="S520" s="28"/>
      <c r="T520" s="28"/>
      <c r="U520" s="28"/>
      <c r="V520" s="28"/>
      <c r="W520" s="28"/>
      <c r="X520" s="28"/>
      <c r="Y520" s="28"/>
      <c r="Z520" s="28"/>
      <c r="AA520" s="28"/>
      <c r="AB520" s="28"/>
      <c r="AC520" s="1208"/>
      <c r="AD520" s="176"/>
      <c r="AE520" s="176"/>
      <c r="AF520" s="176"/>
      <c r="AG520" s="176"/>
      <c r="AH520" s="176"/>
      <c r="AI520" s="176"/>
      <c r="AJ520" s="176"/>
      <c r="AK520" s="176"/>
      <c r="AL520" s="1266"/>
      <c r="AN520" s="47" t="s">
        <v>748</v>
      </c>
      <c r="AO520" s="47">
        <v>0</v>
      </c>
      <c r="BD520" s="2400"/>
      <c r="BE520" s="2401"/>
      <c r="BF520" s="2401"/>
      <c r="BG520" s="2401"/>
      <c r="BH520" s="2401"/>
      <c r="BI520" s="2401"/>
      <c r="BJ520" s="2401"/>
      <c r="BX520" s="2393"/>
      <c r="BY520" s="2394"/>
      <c r="BZ520" s="2394"/>
      <c r="CA520" s="2394"/>
      <c r="CB520" s="2394"/>
      <c r="CC520" s="2394"/>
      <c r="CD520" s="2394"/>
    </row>
    <row r="521" spans="1:82" s="47" customFormat="1" ht="14.1" hidden="1" customHeight="1">
      <c r="A521" s="166"/>
      <c r="C521" s="1307"/>
      <c r="D521" s="166"/>
      <c r="E521" s="237"/>
      <c r="F521" s="28" t="s">
        <v>1453</v>
      </c>
      <c r="G521" s="28"/>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H521" s="189">
        <f>IF($C$519="Yes",(VLOOKUP($G$522,$AN$515:$AO$518,2,FALSE)),0)</f>
        <v>0</v>
      </c>
      <c r="AI521" s="1206" t="s">
        <v>1127</v>
      </c>
      <c r="AJ521" s="189"/>
      <c r="AK521" s="176"/>
      <c r="AL521" s="1266"/>
      <c r="AN521" s="47" t="s">
        <v>2106</v>
      </c>
      <c r="AO521" s="64">
        <v>5</v>
      </c>
      <c r="BC521" s="47">
        <v>60</v>
      </c>
      <c r="BD521" s="257">
        <v>55</v>
      </c>
      <c r="BE521" s="257">
        <v>50</v>
      </c>
      <c r="BF521" s="257">
        <v>45</v>
      </c>
      <c r="BG521" s="257">
        <v>40</v>
      </c>
      <c r="BH521" s="257">
        <v>35</v>
      </c>
      <c r="BI521" s="257">
        <v>30</v>
      </c>
      <c r="BJ521" s="257">
        <v>20</v>
      </c>
      <c r="BW521" s="47">
        <v>60</v>
      </c>
      <c r="BX521" s="257">
        <v>55</v>
      </c>
      <c r="BY521" s="257">
        <v>50</v>
      </c>
      <c r="BZ521" s="257">
        <v>45</v>
      </c>
      <c r="CA521" s="257">
        <v>40</v>
      </c>
      <c r="CB521" s="257">
        <v>35</v>
      </c>
      <c r="CC521" s="257">
        <v>30</v>
      </c>
      <c r="CD521" s="257">
        <v>20</v>
      </c>
    </row>
    <row r="522" spans="1:82" s="47" customFormat="1" ht="14.1" hidden="1" customHeight="1">
      <c r="A522" s="166"/>
      <c r="C522" s="1335"/>
      <c r="D522" s="176"/>
      <c r="E522" s="176"/>
      <c r="F522" s="541"/>
      <c r="G522" s="2520" t="s">
        <v>748</v>
      </c>
      <c r="H522" s="2520"/>
      <c r="I522" s="2520"/>
      <c r="J522" s="2520"/>
      <c r="K522" s="2520"/>
      <c r="L522" s="2520"/>
      <c r="M522" s="2520"/>
      <c r="N522" s="2520"/>
      <c r="O522" s="2520"/>
      <c r="P522" s="2520"/>
      <c r="Q522" s="2520"/>
      <c r="R522" s="2520"/>
      <c r="S522" s="2520"/>
      <c r="T522" s="2520"/>
      <c r="U522" s="2520"/>
      <c r="V522" s="2520"/>
      <c r="W522" s="2520"/>
      <c r="X522" s="2520"/>
      <c r="Y522" s="2520"/>
      <c r="Z522" s="2520"/>
      <c r="AA522" s="2520"/>
      <c r="AB522" s="2520"/>
      <c r="AC522" s="2520"/>
      <c r="AD522" s="2520"/>
      <c r="AE522" s="2520"/>
      <c r="AF522" s="2520"/>
      <c r="AH522" s="1336"/>
      <c r="AI522" s="1336"/>
      <c r="AJ522" s="1336"/>
      <c r="AK522" s="176"/>
      <c r="AL522" s="1299"/>
      <c r="AN522" s="47" t="s">
        <v>2107</v>
      </c>
      <c r="AO522" s="47">
        <v>5</v>
      </c>
      <c r="AY522" s="2308" t="s">
        <v>1660</v>
      </c>
      <c r="AZ522" s="2309"/>
      <c r="BA522" s="2310"/>
      <c r="BB522" s="542">
        <v>80</v>
      </c>
      <c r="BC522" s="47">
        <v>0</v>
      </c>
      <c r="BD522" s="259">
        <v>0</v>
      </c>
      <c r="BE522" s="258">
        <v>20</v>
      </c>
      <c r="BF522" s="258">
        <v>37.5</v>
      </c>
      <c r="BG522" s="258">
        <v>35</v>
      </c>
      <c r="BH522" s="258">
        <v>37.5</v>
      </c>
      <c r="BI522" s="258">
        <v>50</v>
      </c>
      <c r="BJ522" s="258">
        <v>50</v>
      </c>
      <c r="BS522" s="2308" t="s">
        <v>940</v>
      </c>
      <c r="BT522" s="2309"/>
      <c r="BU522" s="2310"/>
      <c r="BV522" s="542">
        <v>80</v>
      </c>
      <c r="BW522" s="47">
        <v>0</v>
      </c>
      <c r="BX522" s="1186">
        <v>10</v>
      </c>
      <c r="BY522" s="1186">
        <v>25</v>
      </c>
      <c r="BZ522" s="1186">
        <v>37.5</v>
      </c>
      <c r="CA522" s="1186">
        <v>35</v>
      </c>
      <c r="CB522" s="1186">
        <v>37.5</v>
      </c>
      <c r="CC522" s="1186">
        <v>50</v>
      </c>
      <c r="CD522" s="1186">
        <v>50</v>
      </c>
    </row>
    <row r="523" spans="1:82" s="47" customFormat="1" ht="14.1" hidden="1" customHeight="1">
      <c r="A523" s="118"/>
      <c r="C523" s="1267"/>
      <c r="D523" s="176"/>
      <c r="E523" s="176"/>
      <c r="F523" s="176"/>
      <c r="G523" s="28"/>
      <c r="H523" s="28"/>
      <c r="I523" s="28"/>
      <c r="J523" s="28"/>
      <c r="K523" s="28"/>
      <c r="L523" s="28"/>
      <c r="M523" s="28"/>
      <c r="N523" s="28"/>
      <c r="O523" s="28"/>
      <c r="P523" s="28"/>
      <c r="Q523" s="28"/>
      <c r="R523" s="28"/>
      <c r="S523" s="28"/>
      <c r="T523" s="28"/>
      <c r="U523" s="28"/>
      <c r="V523" s="28"/>
      <c r="W523" s="28"/>
      <c r="X523" s="28"/>
      <c r="Y523" s="28"/>
      <c r="Z523" s="28"/>
      <c r="AA523" s="28"/>
      <c r="AB523" s="28"/>
      <c r="AC523" s="1208"/>
      <c r="AD523" s="176"/>
      <c r="AE523" s="176"/>
      <c r="AF523" s="176"/>
      <c r="AH523" s="176"/>
      <c r="AI523" s="176"/>
      <c r="AJ523" s="176"/>
      <c r="AK523" s="176"/>
      <c r="AL523" s="1266"/>
      <c r="AN523" s="47" t="s">
        <v>2108</v>
      </c>
      <c r="AO523" s="47">
        <v>5</v>
      </c>
      <c r="AY523" s="2311"/>
      <c r="AZ523" s="2312"/>
      <c r="BA523" s="2313"/>
      <c r="BB523" s="542">
        <v>75</v>
      </c>
      <c r="BC523" s="47">
        <v>0</v>
      </c>
      <c r="BD523" s="259">
        <v>0</v>
      </c>
      <c r="BE523" s="258">
        <v>20</v>
      </c>
      <c r="BF523" s="258">
        <v>37.5</v>
      </c>
      <c r="BG523" s="258">
        <v>35</v>
      </c>
      <c r="BH523" s="258">
        <v>37.5</v>
      </c>
      <c r="BI523" s="258">
        <v>50</v>
      </c>
      <c r="BJ523" s="258">
        <v>50</v>
      </c>
      <c r="BS523" s="2311"/>
      <c r="BT523" s="2312"/>
      <c r="BU523" s="2313"/>
      <c r="BV523" s="542">
        <v>75</v>
      </c>
      <c r="BW523" s="47">
        <v>0</v>
      </c>
      <c r="BX523" s="1186">
        <v>10</v>
      </c>
      <c r="BY523" s="1186">
        <v>25</v>
      </c>
      <c r="BZ523" s="1186">
        <v>37.5</v>
      </c>
      <c r="CA523" s="1186">
        <v>35</v>
      </c>
      <c r="CB523" s="1186">
        <v>37.5</v>
      </c>
      <c r="CC523" s="1186">
        <v>50</v>
      </c>
      <c r="CD523" s="1186">
        <v>50</v>
      </c>
    </row>
    <row r="524" spans="1:82" s="47" customFormat="1" ht="14.1" hidden="1" customHeight="1">
      <c r="A524" s="118"/>
      <c r="C524" s="2261" t="s">
        <v>748</v>
      </c>
      <c r="D524" s="1604"/>
      <c r="E524" s="1204"/>
      <c r="F524" s="28" t="s">
        <v>1457</v>
      </c>
      <c r="G524" s="176"/>
      <c r="H524" s="28"/>
      <c r="I524" s="28"/>
      <c r="J524" s="28"/>
      <c r="K524" s="28"/>
      <c r="L524" s="28"/>
      <c r="M524" s="28"/>
      <c r="N524" s="28"/>
      <c r="O524" s="28"/>
      <c r="P524" s="28"/>
      <c r="Q524" s="28"/>
      <c r="R524" s="28"/>
      <c r="S524" s="28"/>
      <c r="T524" s="28"/>
      <c r="U524" s="28"/>
      <c r="V524" s="28"/>
      <c r="W524" s="28"/>
      <c r="X524" s="28"/>
      <c r="Y524" s="28"/>
      <c r="Z524" s="28"/>
      <c r="AA524" s="28"/>
      <c r="AB524" s="28"/>
      <c r="AC524" s="1208"/>
      <c r="AD524" s="176"/>
      <c r="AE524" s="176"/>
      <c r="AF524" s="176"/>
      <c r="AH524" s="189">
        <f>IF(AND($C$524="Yes",$C$519="Yes"),2,0)</f>
        <v>0</v>
      </c>
      <c r="AI524" s="1206" t="s">
        <v>1127</v>
      </c>
      <c r="AJ524" s="1205"/>
      <c r="AK524" s="176"/>
      <c r="AL524" s="1266"/>
      <c r="AY524" s="2311"/>
      <c r="AZ524" s="2312"/>
      <c r="BA524" s="2313"/>
      <c r="BB524" s="542">
        <v>70</v>
      </c>
      <c r="BC524" s="47">
        <v>0</v>
      </c>
      <c r="BD524" s="259">
        <v>0</v>
      </c>
      <c r="BE524" s="258">
        <v>20</v>
      </c>
      <c r="BF524" s="258">
        <v>37.5</v>
      </c>
      <c r="BG524" s="258">
        <v>35</v>
      </c>
      <c r="BH524" s="258">
        <v>37.5</v>
      </c>
      <c r="BI524" s="258">
        <v>50</v>
      </c>
      <c r="BJ524" s="258">
        <v>50</v>
      </c>
      <c r="BS524" s="2311"/>
      <c r="BT524" s="2312"/>
      <c r="BU524" s="2313"/>
      <c r="BV524" s="542">
        <v>70</v>
      </c>
      <c r="BW524" s="47">
        <v>0</v>
      </c>
      <c r="BX524" s="1186">
        <v>10</v>
      </c>
      <c r="BY524" s="1186">
        <v>25</v>
      </c>
      <c r="BZ524" s="1186">
        <v>37.5</v>
      </c>
      <c r="CA524" s="1186">
        <v>35</v>
      </c>
      <c r="CB524" s="1186">
        <v>37.5</v>
      </c>
      <c r="CC524" s="1186">
        <v>50</v>
      </c>
      <c r="CD524" s="1186">
        <v>50</v>
      </c>
    </row>
    <row r="525" spans="1:82" s="47" customFormat="1" ht="14.1" hidden="1" customHeight="1">
      <c r="A525" s="540"/>
      <c r="B525" s="166"/>
      <c r="C525" s="1322"/>
      <c r="D525" s="1204"/>
      <c r="E525" s="1204"/>
      <c r="F525" s="28"/>
      <c r="G525" s="28" t="s">
        <v>1454</v>
      </c>
      <c r="H525" s="28"/>
      <c r="I525" s="28"/>
      <c r="J525" s="28"/>
      <c r="K525" s="28"/>
      <c r="L525" s="28"/>
      <c r="M525" s="28"/>
      <c r="N525" s="28"/>
      <c r="O525" s="28"/>
      <c r="P525" s="28"/>
      <c r="Q525" s="28"/>
      <c r="R525" s="28"/>
      <c r="S525" s="28"/>
      <c r="T525" s="28"/>
      <c r="U525" s="28"/>
      <c r="V525" s="28"/>
      <c r="W525" s="28"/>
      <c r="X525" s="28"/>
      <c r="Y525" s="28"/>
      <c r="Z525" s="28"/>
      <c r="AA525" s="28"/>
      <c r="AB525" s="28"/>
      <c r="AC525" s="1208"/>
      <c r="AD525" s="166"/>
      <c r="AE525" s="166"/>
      <c r="AF525" s="166"/>
      <c r="AH525" s="1205"/>
      <c r="AI525" s="1205"/>
      <c r="AJ525" s="1205"/>
      <c r="AK525" s="166"/>
      <c r="AL525" s="1266"/>
      <c r="AY525" s="2311"/>
      <c r="AZ525" s="2312"/>
      <c r="BA525" s="2313"/>
      <c r="BB525" s="542">
        <v>65</v>
      </c>
      <c r="BC525" s="47">
        <v>0</v>
      </c>
      <c r="BD525" s="259">
        <v>0</v>
      </c>
      <c r="BE525" s="258">
        <v>20</v>
      </c>
      <c r="BF525" s="258">
        <v>37.5</v>
      </c>
      <c r="BG525" s="258">
        <v>35</v>
      </c>
      <c r="BH525" s="258">
        <v>37.5</v>
      </c>
      <c r="BI525" s="258">
        <v>50</v>
      </c>
      <c r="BJ525" s="258">
        <v>50</v>
      </c>
      <c r="BS525" s="2311"/>
      <c r="BT525" s="2312"/>
      <c r="BU525" s="2313"/>
      <c r="BV525" s="542">
        <v>65</v>
      </c>
      <c r="BW525" s="47">
        <v>0</v>
      </c>
      <c r="BX525" s="1186">
        <v>10</v>
      </c>
      <c r="BY525" s="1186">
        <v>25</v>
      </c>
      <c r="BZ525" s="1186">
        <v>37.5</v>
      </c>
      <c r="CA525" s="1186">
        <v>35</v>
      </c>
      <c r="CB525" s="1186">
        <v>37.5</v>
      </c>
      <c r="CC525" s="1186">
        <v>50</v>
      </c>
      <c r="CD525" s="1186">
        <v>50</v>
      </c>
    </row>
    <row r="526" spans="1:82" s="47" customFormat="1" ht="14.1" hidden="1" customHeight="1">
      <c r="A526" s="58"/>
      <c r="B526" s="118"/>
      <c r="C526" s="1337"/>
      <c r="D526" s="176"/>
      <c r="E526" s="176"/>
      <c r="F526" s="28"/>
      <c r="G526" s="28" t="s">
        <v>1455</v>
      </c>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H526" s="1208"/>
      <c r="AI526" s="1208"/>
      <c r="AJ526" s="1208"/>
      <c r="AK526" s="1281"/>
      <c r="AL526" s="1266"/>
      <c r="AY526" s="2311"/>
      <c r="AZ526" s="2312"/>
      <c r="BA526" s="2313"/>
      <c r="BB526" s="542">
        <v>60</v>
      </c>
      <c r="BC526" s="47">
        <v>0</v>
      </c>
      <c r="BD526" s="259">
        <v>0</v>
      </c>
      <c r="BE526" s="258">
        <v>20</v>
      </c>
      <c r="BF526" s="258">
        <v>37.5</v>
      </c>
      <c r="BG526" s="258">
        <v>35</v>
      </c>
      <c r="BH526" s="258">
        <v>37.5</v>
      </c>
      <c r="BI526" s="258">
        <v>50</v>
      </c>
      <c r="BJ526" s="258">
        <v>50</v>
      </c>
      <c r="BS526" s="2311"/>
      <c r="BT526" s="2312"/>
      <c r="BU526" s="2313"/>
      <c r="BV526" s="542">
        <v>60</v>
      </c>
      <c r="BW526" s="47">
        <v>0</v>
      </c>
      <c r="BX526" s="1186">
        <v>10</v>
      </c>
      <c r="BY526" s="1186">
        <v>25</v>
      </c>
      <c r="BZ526" s="1186">
        <v>37.5</v>
      </c>
      <c r="CA526" s="1186">
        <v>35</v>
      </c>
      <c r="CB526" s="1186">
        <v>37.5</v>
      </c>
      <c r="CC526" s="1186">
        <v>50</v>
      </c>
      <c r="CD526" s="1186">
        <v>50</v>
      </c>
    </row>
    <row r="527" spans="1:82" s="47" customFormat="1" ht="14.1" hidden="1" customHeight="1">
      <c r="A527" s="58"/>
      <c r="C527" s="1267"/>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H527" s="176"/>
      <c r="AI527" s="176"/>
      <c r="AJ527" s="1205"/>
      <c r="AK527" s="176"/>
      <c r="AL527" s="1266"/>
      <c r="AY527" s="2311"/>
      <c r="AZ527" s="2312"/>
      <c r="BA527" s="2313"/>
      <c r="BB527" s="542">
        <v>55</v>
      </c>
      <c r="BC527" s="47">
        <v>0</v>
      </c>
      <c r="BD527" s="259">
        <v>0</v>
      </c>
      <c r="BE527" s="258">
        <v>20</v>
      </c>
      <c r="BF527" s="258">
        <v>37.5</v>
      </c>
      <c r="BG527" s="258">
        <v>35</v>
      </c>
      <c r="BH527" s="258">
        <v>37.5</v>
      </c>
      <c r="BI527" s="258">
        <v>50</v>
      </c>
      <c r="BJ527" s="258">
        <v>50</v>
      </c>
      <c r="BS527" s="2311"/>
      <c r="BT527" s="2312"/>
      <c r="BU527" s="2313"/>
      <c r="BV527" s="542">
        <v>55</v>
      </c>
      <c r="BW527" s="47">
        <v>0</v>
      </c>
      <c r="BX527" s="1186">
        <v>10</v>
      </c>
      <c r="BY527" s="1186">
        <v>25</v>
      </c>
      <c r="BZ527" s="1186">
        <v>37.5</v>
      </c>
      <c r="CA527" s="1186">
        <v>35</v>
      </c>
      <c r="CB527" s="1186">
        <v>37.5</v>
      </c>
      <c r="CC527" s="1186">
        <v>50</v>
      </c>
      <c r="CD527" s="1186">
        <v>50</v>
      </c>
    </row>
    <row r="528" spans="1:82" s="47" customFormat="1" ht="14.1" hidden="1" customHeight="1">
      <c r="A528" s="29"/>
      <c r="C528" s="2261" t="s">
        <v>748</v>
      </c>
      <c r="D528" s="1604"/>
      <c r="E528" s="237"/>
      <c r="F528" s="841" t="s">
        <v>122</v>
      </c>
      <c r="G528" s="2252" t="s">
        <v>1136</v>
      </c>
      <c r="H528" s="2252"/>
      <c r="I528" s="2252"/>
      <c r="J528" s="2252"/>
      <c r="K528" s="2252"/>
      <c r="L528" s="2252"/>
      <c r="M528" s="2252"/>
      <c r="N528" s="2252"/>
      <c r="O528" s="2252"/>
      <c r="P528" s="2252"/>
      <c r="Q528" s="2252"/>
      <c r="R528" s="2252"/>
      <c r="S528" s="2252"/>
      <c r="T528" s="2252"/>
      <c r="U528" s="2252"/>
      <c r="V528" s="2252"/>
      <c r="W528" s="2252"/>
      <c r="X528" s="2252"/>
      <c r="Y528" s="2252"/>
      <c r="Z528" s="2252"/>
      <c r="AA528" s="2252"/>
      <c r="AB528" s="2252"/>
      <c r="AC528" s="2252"/>
      <c r="AD528" s="2252"/>
      <c r="AE528" s="2252"/>
      <c r="AF528" s="2252"/>
      <c r="AH528" s="189">
        <f>IF(AND($C$528="Yes",$C$519="Yes"),2,0)</f>
        <v>0</v>
      </c>
      <c r="AI528" s="1206" t="s">
        <v>1127</v>
      </c>
      <c r="AJ528" s="28"/>
      <c r="AK528" s="176"/>
      <c r="AL528" s="1266"/>
      <c r="AY528" s="2311"/>
      <c r="AZ528" s="2312"/>
      <c r="BA528" s="2313"/>
      <c r="BB528" s="257">
        <v>50</v>
      </c>
      <c r="BC528" s="47">
        <v>0</v>
      </c>
      <c r="BD528" s="259">
        <v>0</v>
      </c>
      <c r="BE528" s="258">
        <v>20</v>
      </c>
      <c r="BF528" s="258">
        <v>37.5</v>
      </c>
      <c r="BG528" s="258">
        <v>35</v>
      </c>
      <c r="BH528" s="258">
        <v>37.5</v>
      </c>
      <c r="BI528" s="258">
        <v>50</v>
      </c>
      <c r="BJ528" s="258">
        <v>50</v>
      </c>
      <c r="BS528" s="2311"/>
      <c r="BT528" s="2312"/>
      <c r="BU528" s="2313"/>
      <c r="BV528" s="542">
        <v>50</v>
      </c>
      <c r="BW528" s="47">
        <v>0</v>
      </c>
      <c r="BX528" s="1186">
        <v>10</v>
      </c>
      <c r="BY528" s="1186">
        <v>25</v>
      </c>
      <c r="BZ528" s="1186">
        <v>37.5</v>
      </c>
      <c r="CA528" s="1186">
        <v>35</v>
      </c>
      <c r="CB528" s="1186">
        <v>37.5</v>
      </c>
      <c r="CC528" s="1186">
        <v>50</v>
      </c>
      <c r="CD528" s="1186">
        <v>50</v>
      </c>
    </row>
    <row r="529" spans="1:91" s="47" customFormat="1" ht="14.1" hidden="1" customHeight="1">
      <c r="A529" s="29"/>
      <c r="C529" s="1338"/>
      <c r="D529" s="1286"/>
      <c r="E529" s="1309"/>
      <c r="F529" s="1339"/>
      <c r="G529" s="2508"/>
      <c r="H529" s="2508"/>
      <c r="I529" s="2508"/>
      <c r="J529" s="2508"/>
      <c r="K529" s="2508"/>
      <c r="L529" s="2508"/>
      <c r="M529" s="2508"/>
      <c r="N529" s="2508"/>
      <c r="O529" s="2508"/>
      <c r="P529" s="2508"/>
      <c r="Q529" s="2508"/>
      <c r="R529" s="2508"/>
      <c r="S529" s="2508"/>
      <c r="T529" s="2508"/>
      <c r="U529" s="2508"/>
      <c r="V529" s="2508"/>
      <c r="W529" s="2508"/>
      <c r="X529" s="2508"/>
      <c r="Y529" s="2508"/>
      <c r="Z529" s="2508"/>
      <c r="AA529" s="2508"/>
      <c r="AB529" s="2508"/>
      <c r="AC529" s="2508"/>
      <c r="AD529" s="2508"/>
      <c r="AE529" s="2508"/>
      <c r="AF529" s="2508"/>
      <c r="AG529" s="1311"/>
      <c r="AH529" s="1311"/>
      <c r="AI529" s="1311"/>
      <c r="AJ529" s="1311"/>
      <c r="AK529" s="1277"/>
      <c r="AL529" s="1278"/>
      <c r="AY529" s="2311"/>
      <c r="AZ529" s="2312"/>
      <c r="BA529" s="2313"/>
      <c r="BB529" s="257">
        <v>45</v>
      </c>
      <c r="BC529" s="47">
        <v>0</v>
      </c>
      <c r="BD529" s="259">
        <v>0</v>
      </c>
      <c r="BE529" s="258">
        <v>20</v>
      </c>
      <c r="BF529" s="258">
        <v>33.799999999999997</v>
      </c>
      <c r="BG529" s="258">
        <v>35</v>
      </c>
      <c r="BH529" s="258">
        <v>37.5</v>
      </c>
      <c r="BI529" s="258">
        <v>50</v>
      </c>
      <c r="BJ529" s="258">
        <v>50</v>
      </c>
      <c r="BS529" s="2311"/>
      <c r="BT529" s="2312"/>
      <c r="BU529" s="2313"/>
      <c r="BV529" s="542">
        <v>45</v>
      </c>
      <c r="BW529" s="47">
        <v>0</v>
      </c>
      <c r="BX529" s="1186">
        <v>10</v>
      </c>
      <c r="BY529" s="1186">
        <v>22.5</v>
      </c>
      <c r="BZ529" s="1186">
        <v>33.799999999999997</v>
      </c>
      <c r="CA529" s="1186">
        <v>35</v>
      </c>
      <c r="CB529" s="1186">
        <v>37.5</v>
      </c>
      <c r="CC529" s="1186">
        <v>50</v>
      </c>
      <c r="CD529" s="1186">
        <v>50</v>
      </c>
    </row>
    <row r="530" spans="1:91" s="47" customFormat="1" ht="14.1" hidden="1" customHeight="1">
      <c r="A530" s="536"/>
      <c r="C530" s="175"/>
      <c r="D530" s="166"/>
      <c r="E530" s="237"/>
      <c r="F530" s="177"/>
      <c r="AG530" s="28"/>
      <c r="AH530" s="28"/>
      <c r="AI530" s="28"/>
      <c r="AJ530" s="28"/>
      <c r="AY530" s="2311"/>
      <c r="AZ530" s="2312"/>
      <c r="BA530" s="2313"/>
      <c r="BB530" s="257">
        <v>40</v>
      </c>
      <c r="BC530" s="47">
        <v>0</v>
      </c>
      <c r="BD530" s="259">
        <v>0</v>
      </c>
      <c r="BE530" s="258">
        <v>20</v>
      </c>
      <c r="BF530" s="258">
        <v>30</v>
      </c>
      <c r="BG530" s="258">
        <v>35</v>
      </c>
      <c r="BH530" s="258">
        <v>37.5</v>
      </c>
      <c r="BI530" s="258">
        <v>50</v>
      </c>
      <c r="BJ530" s="258">
        <v>50</v>
      </c>
      <c r="BS530" s="2311"/>
      <c r="BT530" s="2312"/>
      <c r="BU530" s="2313"/>
      <c r="BV530" s="542">
        <v>40</v>
      </c>
      <c r="BW530" s="47">
        <v>0</v>
      </c>
      <c r="BX530" s="1186">
        <v>10</v>
      </c>
      <c r="BY530" s="1186">
        <v>20</v>
      </c>
      <c r="BZ530" s="1186">
        <v>30</v>
      </c>
      <c r="CA530" s="1186">
        <v>35</v>
      </c>
      <c r="CB530" s="1186">
        <v>37.5</v>
      </c>
      <c r="CC530" s="1186">
        <v>50</v>
      </c>
      <c r="CD530" s="1186">
        <v>50</v>
      </c>
    </row>
    <row r="531" spans="1:91" s="47" customFormat="1" ht="14.1" hidden="1" customHeight="1">
      <c r="A531" s="29"/>
      <c r="C531" s="1340" t="s">
        <v>1470</v>
      </c>
      <c r="D531" s="1273"/>
      <c r="E531" s="1273"/>
      <c r="F531" s="1273"/>
      <c r="G531" s="1341"/>
      <c r="H531" s="1341"/>
      <c r="I531" s="1341"/>
      <c r="J531" s="1341"/>
      <c r="K531" s="1341"/>
      <c r="L531" s="1341"/>
      <c r="M531" s="1341"/>
      <c r="N531" s="1341"/>
      <c r="O531" s="1341"/>
      <c r="P531" s="1341"/>
      <c r="Q531" s="1341"/>
      <c r="R531" s="1341"/>
      <c r="S531" s="1341"/>
      <c r="T531" s="1341"/>
      <c r="U531" s="1341"/>
      <c r="V531" s="1341"/>
      <c r="W531" s="1341"/>
      <c r="X531" s="1341"/>
      <c r="Y531" s="1341"/>
      <c r="Z531" s="1341"/>
      <c r="AA531" s="1341"/>
      <c r="AB531" s="1341"/>
      <c r="AC531" s="1341"/>
      <c r="AD531" s="1341"/>
      <c r="AE531" s="1341"/>
      <c r="AF531" s="1341"/>
      <c r="AG531" s="1273"/>
      <c r="AH531" s="1273"/>
      <c r="AI531" s="1273"/>
      <c r="AJ531" s="1273"/>
      <c r="AK531" s="1273"/>
      <c r="AL531" s="1274"/>
      <c r="AY531" s="2311"/>
      <c r="AZ531" s="2312"/>
      <c r="BA531" s="2313"/>
      <c r="BB531" s="257">
        <v>35</v>
      </c>
      <c r="BC531" s="47">
        <v>0</v>
      </c>
      <c r="BD531" s="259">
        <v>0</v>
      </c>
      <c r="BE531" s="258">
        <v>17.5</v>
      </c>
      <c r="BF531" s="258">
        <v>26.3</v>
      </c>
      <c r="BG531" s="258">
        <v>35</v>
      </c>
      <c r="BH531" s="258">
        <v>37.5</v>
      </c>
      <c r="BI531" s="258">
        <v>50</v>
      </c>
      <c r="BJ531" s="258">
        <v>50</v>
      </c>
      <c r="BS531" s="2311"/>
      <c r="BT531" s="2312"/>
      <c r="BU531" s="2313"/>
      <c r="BV531" s="542">
        <v>35</v>
      </c>
      <c r="BW531" s="47">
        <v>0</v>
      </c>
      <c r="BX531" s="1186">
        <v>8.8000000000000007</v>
      </c>
      <c r="BY531" s="1186">
        <v>17.5</v>
      </c>
      <c r="BZ531" s="1186">
        <v>26.3</v>
      </c>
      <c r="CA531" s="1186">
        <v>35</v>
      </c>
      <c r="CB531" s="1186">
        <v>37.5</v>
      </c>
      <c r="CC531" s="1186">
        <v>50</v>
      </c>
      <c r="CD531" s="1186">
        <v>50</v>
      </c>
    </row>
    <row r="532" spans="1:91" s="47" customFormat="1" ht="14.1" hidden="1" customHeight="1">
      <c r="A532" s="29"/>
      <c r="C532" s="2261" t="s">
        <v>748</v>
      </c>
      <c r="D532" s="1604"/>
      <c r="E532" s="844" t="s">
        <v>1456</v>
      </c>
      <c r="F532" s="983" t="s">
        <v>1529</v>
      </c>
      <c r="G532" s="1207"/>
      <c r="H532" s="1207"/>
      <c r="I532" s="1207"/>
      <c r="J532" s="1207"/>
      <c r="K532" s="1207"/>
      <c r="L532" s="1207"/>
      <c r="M532" s="1207"/>
      <c r="N532" s="1207"/>
      <c r="O532" s="1207"/>
      <c r="P532" s="1207"/>
      <c r="Q532" s="1207"/>
      <c r="R532" s="1207"/>
      <c r="S532" s="1207"/>
      <c r="T532" s="1207"/>
      <c r="U532" s="1207"/>
      <c r="V532" s="1207"/>
      <c r="W532" s="1207"/>
      <c r="X532" s="1207"/>
      <c r="Y532" s="1207"/>
      <c r="Z532" s="1207"/>
      <c r="AA532" s="1207"/>
      <c r="AB532" s="1207"/>
      <c r="AC532" s="1207"/>
      <c r="AD532" s="1207"/>
      <c r="AE532" s="1207"/>
      <c r="AF532" s="1207"/>
      <c r="AH532" s="189">
        <f>IF($C$532="Yes",(VLOOKUP($F$533,$AN$520:$AO$523,2,FALSE)),0)</f>
        <v>0</v>
      </c>
      <c r="AI532" s="1206" t="s">
        <v>1127</v>
      </c>
      <c r="AJ532" s="28"/>
      <c r="AK532" s="176"/>
      <c r="AL532" s="1266"/>
      <c r="AY532" s="2311"/>
      <c r="AZ532" s="2312"/>
      <c r="BA532" s="2313"/>
      <c r="BB532" s="257">
        <v>30</v>
      </c>
      <c r="BC532" s="47">
        <v>0</v>
      </c>
      <c r="BD532" s="259">
        <v>0</v>
      </c>
      <c r="BE532" s="258">
        <v>15</v>
      </c>
      <c r="BF532" s="258">
        <v>22.5</v>
      </c>
      <c r="BG532" s="258">
        <v>30</v>
      </c>
      <c r="BH532" s="258">
        <v>37.5</v>
      </c>
      <c r="BI532" s="258">
        <v>45</v>
      </c>
      <c r="BJ532" s="258">
        <v>50</v>
      </c>
      <c r="BS532" s="2311"/>
      <c r="BT532" s="2312"/>
      <c r="BU532" s="2313"/>
      <c r="BV532" s="542">
        <v>30</v>
      </c>
      <c r="BW532" s="47">
        <v>0</v>
      </c>
      <c r="BX532" s="1186">
        <v>7.5</v>
      </c>
      <c r="BY532" s="1186">
        <v>15</v>
      </c>
      <c r="BZ532" s="1186">
        <v>22.5</v>
      </c>
      <c r="CA532" s="1186">
        <v>30</v>
      </c>
      <c r="CB532" s="1186">
        <v>37.5</v>
      </c>
      <c r="CC532" s="1186">
        <v>45</v>
      </c>
      <c r="CD532" s="1186">
        <v>50</v>
      </c>
    </row>
    <row r="533" spans="1:91" s="47" customFormat="1" ht="14.1" hidden="1" customHeight="1">
      <c r="A533" s="29"/>
      <c r="C533" s="1342"/>
      <c r="D533" s="166"/>
      <c r="E533" s="237"/>
      <c r="F533" s="2135" t="s">
        <v>748</v>
      </c>
      <c r="G533" s="2135"/>
      <c r="H533" s="2135"/>
      <c r="I533" s="2135"/>
      <c r="J533" s="2135"/>
      <c r="K533" s="2135"/>
      <c r="L533" s="2135"/>
      <c r="M533" s="2135"/>
      <c r="N533" s="2135"/>
      <c r="O533" s="2135"/>
      <c r="P533" s="2135"/>
      <c r="Q533" s="2135"/>
      <c r="R533" s="2135"/>
      <c r="S533" s="2135"/>
      <c r="T533" s="2135"/>
      <c r="U533" s="2135"/>
      <c r="V533" s="2135"/>
      <c r="W533" s="2135"/>
      <c r="X533" s="2135"/>
      <c r="Y533" s="2135"/>
      <c r="Z533" s="2135"/>
      <c r="AA533" s="2135"/>
      <c r="AB533" s="2135"/>
      <c r="AC533" s="2135"/>
      <c r="AD533" s="2135"/>
      <c r="AE533" s="2135"/>
      <c r="AF533" s="2135"/>
      <c r="AH533" s="28"/>
      <c r="AI533" s="28"/>
      <c r="AJ533" s="28"/>
      <c r="AK533" s="176"/>
      <c r="AL533" s="1266"/>
      <c r="AY533" s="2311"/>
      <c r="AZ533" s="2312"/>
      <c r="BA533" s="2313"/>
      <c r="BB533" s="257">
        <v>25</v>
      </c>
      <c r="BC533" s="47">
        <v>0</v>
      </c>
      <c r="BD533" s="259">
        <v>0</v>
      </c>
      <c r="BE533" s="258">
        <v>12.5</v>
      </c>
      <c r="BF533" s="258">
        <v>18.8</v>
      </c>
      <c r="BG533" s="258">
        <v>25</v>
      </c>
      <c r="BH533" s="258">
        <v>31.3</v>
      </c>
      <c r="BI533" s="258">
        <v>37.5</v>
      </c>
      <c r="BJ533" s="258">
        <v>50</v>
      </c>
      <c r="BS533" s="2311"/>
      <c r="BT533" s="2312"/>
      <c r="BU533" s="2313"/>
      <c r="BV533" s="542">
        <v>25</v>
      </c>
      <c r="BW533" s="47">
        <v>0</v>
      </c>
      <c r="BX533" s="1186">
        <v>6.3</v>
      </c>
      <c r="BY533" s="1186">
        <v>12.5</v>
      </c>
      <c r="BZ533" s="1186">
        <v>18.8</v>
      </c>
      <c r="CA533" s="1186">
        <v>25</v>
      </c>
      <c r="CB533" s="1186">
        <v>31.3</v>
      </c>
      <c r="CC533" s="1186">
        <v>37.5</v>
      </c>
      <c r="CD533" s="1186">
        <v>50</v>
      </c>
    </row>
    <row r="534" spans="1:91" s="47" customFormat="1" ht="14.1" hidden="1" customHeight="1">
      <c r="A534" s="58"/>
      <c r="C534" s="1308"/>
      <c r="D534" s="1286"/>
      <c r="E534" s="1311"/>
      <c r="F534" s="2136"/>
      <c r="G534" s="2136"/>
      <c r="H534" s="2136"/>
      <c r="I534" s="2136"/>
      <c r="J534" s="2136"/>
      <c r="K534" s="2136"/>
      <c r="L534" s="2136"/>
      <c r="M534" s="2136"/>
      <c r="N534" s="2136"/>
      <c r="O534" s="2136"/>
      <c r="P534" s="2136"/>
      <c r="Q534" s="2136"/>
      <c r="R534" s="2136"/>
      <c r="S534" s="2136"/>
      <c r="T534" s="2136"/>
      <c r="U534" s="2136"/>
      <c r="V534" s="2136"/>
      <c r="W534" s="2136"/>
      <c r="X534" s="2136"/>
      <c r="Y534" s="2136"/>
      <c r="Z534" s="2136"/>
      <c r="AA534" s="2136"/>
      <c r="AB534" s="2136"/>
      <c r="AC534" s="2136"/>
      <c r="AD534" s="2136"/>
      <c r="AE534" s="2136"/>
      <c r="AF534" s="2136"/>
      <c r="AG534" s="1311"/>
      <c r="AH534" s="1311"/>
      <c r="AI534" s="1286"/>
      <c r="AJ534" s="1286"/>
      <c r="AK534" s="1286"/>
      <c r="AL534" s="1287"/>
      <c r="AY534" s="2311"/>
      <c r="AZ534" s="2312"/>
      <c r="BA534" s="2313"/>
      <c r="BB534" s="257">
        <v>20</v>
      </c>
      <c r="BC534" s="47">
        <v>0</v>
      </c>
      <c r="BD534" s="259">
        <v>0</v>
      </c>
      <c r="BE534" s="258">
        <v>10</v>
      </c>
      <c r="BF534" s="258">
        <v>15</v>
      </c>
      <c r="BG534" s="258">
        <v>20</v>
      </c>
      <c r="BH534" s="258">
        <v>25</v>
      </c>
      <c r="BI534" s="258">
        <v>30</v>
      </c>
      <c r="BJ534" s="258">
        <v>40</v>
      </c>
      <c r="BS534" s="2311"/>
      <c r="BT534" s="2312"/>
      <c r="BU534" s="2313"/>
      <c r="BV534" s="542">
        <v>20</v>
      </c>
      <c r="BW534" s="47">
        <v>0</v>
      </c>
      <c r="BX534" s="1186">
        <v>5</v>
      </c>
      <c r="BY534" s="1186">
        <v>10</v>
      </c>
      <c r="BZ534" s="1186">
        <v>15</v>
      </c>
      <c r="CA534" s="1186">
        <v>20</v>
      </c>
      <c r="CB534" s="1186">
        <v>25</v>
      </c>
      <c r="CC534" s="1186">
        <v>30</v>
      </c>
      <c r="CD534" s="1186">
        <v>40</v>
      </c>
    </row>
    <row r="535" spans="1:91" s="47" customFormat="1" ht="14.1" hidden="1" customHeight="1">
      <c r="A535" s="58"/>
      <c r="C535" s="28"/>
      <c r="E535" s="28"/>
      <c r="F535" s="983"/>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187"/>
      <c r="AE535" s="28"/>
      <c r="AF535" s="28"/>
      <c r="AG535" s="28"/>
      <c r="AH535" s="28"/>
      <c r="AI535" s="166"/>
      <c r="AK535" s="166"/>
      <c r="AL535" s="166"/>
      <c r="AY535" s="2311"/>
      <c r="AZ535" s="2312"/>
      <c r="BA535" s="2313"/>
      <c r="BB535" s="257">
        <v>15</v>
      </c>
      <c r="BC535" s="47">
        <v>0</v>
      </c>
      <c r="BD535" s="259">
        <v>0</v>
      </c>
      <c r="BE535" s="258">
        <v>7.5</v>
      </c>
      <c r="BF535" s="258">
        <v>11.3</v>
      </c>
      <c r="BG535" s="258">
        <v>15</v>
      </c>
      <c r="BH535" s="258">
        <v>18.8</v>
      </c>
      <c r="BI535" s="258">
        <v>22.5</v>
      </c>
      <c r="BJ535" s="258">
        <v>30</v>
      </c>
      <c r="BS535" s="2311"/>
      <c r="BT535" s="2312"/>
      <c r="BU535" s="2313"/>
      <c r="BV535" s="542">
        <v>15</v>
      </c>
      <c r="BW535" s="47">
        <v>0</v>
      </c>
      <c r="BX535" s="1186">
        <v>3.8</v>
      </c>
      <c r="BY535" s="1186">
        <v>7.5</v>
      </c>
      <c r="BZ535" s="1186">
        <v>11.3</v>
      </c>
      <c r="CA535" s="1186">
        <v>15</v>
      </c>
      <c r="CB535" s="1186">
        <v>18.8</v>
      </c>
      <c r="CC535" s="1186">
        <v>22.5</v>
      </c>
      <c r="CD535" s="1186">
        <v>30</v>
      </c>
    </row>
    <row r="536" spans="1:91" s="47" customFormat="1" ht="14.1" hidden="1" customHeight="1">
      <c r="A536" s="58"/>
      <c r="B536" s="985" t="s">
        <v>1522</v>
      </c>
      <c r="C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187"/>
      <c r="AE536" s="28"/>
      <c r="AF536" s="28"/>
      <c r="AG536" s="28"/>
      <c r="AH536" s="28"/>
      <c r="AI536" s="166"/>
      <c r="AK536" s="166"/>
      <c r="AL536" s="166"/>
      <c r="AY536" s="2314"/>
      <c r="AZ536" s="2315"/>
      <c r="BA536" s="2316"/>
      <c r="BB536" s="257">
        <v>10</v>
      </c>
      <c r="BC536" s="47">
        <v>0</v>
      </c>
      <c r="BD536" s="259">
        <v>0</v>
      </c>
      <c r="BE536" s="258">
        <v>5</v>
      </c>
      <c r="BF536" s="258">
        <v>7.5</v>
      </c>
      <c r="BG536" s="258">
        <v>10</v>
      </c>
      <c r="BH536" s="258">
        <v>12.5</v>
      </c>
      <c r="BI536" s="258">
        <v>15</v>
      </c>
      <c r="BJ536" s="258">
        <v>20</v>
      </c>
      <c r="BS536" s="2314"/>
      <c r="BT536" s="2315"/>
      <c r="BU536" s="2316"/>
      <c r="BV536" s="542">
        <v>10</v>
      </c>
      <c r="BW536" s="47">
        <v>0</v>
      </c>
      <c r="BX536" s="1186">
        <v>2.5</v>
      </c>
      <c r="BY536" s="1186">
        <v>5</v>
      </c>
      <c r="BZ536" s="1186">
        <v>7.5</v>
      </c>
      <c r="CA536" s="1186">
        <v>10</v>
      </c>
      <c r="CB536" s="1186">
        <v>12.5</v>
      </c>
      <c r="CC536" s="1186">
        <v>15</v>
      </c>
      <c r="CD536" s="1186">
        <v>20</v>
      </c>
    </row>
    <row r="537" spans="1:91" s="47" customFormat="1" ht="14.1" hidden="1" customHeight="1">
      <c r="A537" s="58"/>
      <c r="B537" s="985" t="s">
        <v>1523</v>
      </c>
      <c r="C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187"/>
      <c r="AE537" s="28"/>
      <c r="AF537" s="28"/>
      <c r="AG537" s="28"/>
      <c r="AH537" s="28"/>
      <c r="AI537" s="166"/>
      <c r="AK537" s="166"/>
      <c r="AL537" s="166"/>
    </row>
    <row r="538" spans="1:91" s="47" customFormat="1" ht="14.1" hidden="1" customHeight="1">
      <c r="A538" s="58"/>
      <c r="B538" s="47" t="s">
        <v>1524</v>
      </c>
      <c r="C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187"/>
      <c r="AE538" s="28"/>
      <c r="AF538" s="28"/>
      <c r="AG538" s="28"/>
      <c r="AH538" s="28"/>
      <c r="AI538" s="166"/>
      <c r="AK538" s="166"/>
      <c r="AL538" s="166"/>
    </row>
    <row r="539" spans="1:91" s="47" customFormat="1" ht="14.1" hidden="1" customHeight="1">
      <c r="A539" s="58"/>
      <c r="B539" s="47" t="s">
        <v>1656</v>
      </c>
      <c r="C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187"/>
      <c r="AE539" s="28"/>
      <c r="AF539" s="28"/>
      <c r="AG539" s="28"/>
      <c r="AH539" s="28"/>
      <c r="AI539" s="166"/>
      <c r="AK539" s="166"/>
      <c r="AL539" s="166"/>
      <c r="AN539" s="708"/>
      <c r="AO539" s="350"/>
      <c r="AP539" s="350"/>
      <c r="AQ539" s="350"/>
      <c r="AR539" s="350"/>
      <c r="AS539" s="709"/>
      <c r="AT539" s="350"/>
      <c r="AU539" s="350"/>
      <c r="AV539" s="710"/>
      <c r="AW539" s="350"/>
      <c r="AX539" s="350"/>
      <c r="AY539" s="709" t="s">
        <v>377</v>
      </c>
      <c r="AZ539" s="2392">
        <f>BF543</f>
        <v>58</v>
      </c>
      <c r="BA539" s="2392"/>
      <c r="BB539" s="710" t="s">
        <v>378</v>
      </c>
      <c r="BC539" s="350"/>
      <c r="BD539" s="350"/>
      <c r="BE539" s="350"/>
      <c r="BF539" s="350"/>
      <c r="BG539" s="362"/>
      <c r="BJ539" s="256" t="s">
        <v>232</v>
      </c>
      <c r="CC539" s="158" t="s">
        <v>1311</v>
      </c>
    </row>
    <row r="540" spans="1:91" s="47" customFormat="1" ht="14.1" hidden="1" customHeight="1">
      <c r="A540" s="58"/>
      <c r="B540" s="47" t="s">
        <v>1525</v>
      </c>
      <c r="C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187"/>
      <c r="AE540" s="28"/>
      <c r="AF540" s="28"/>
      <c r="AG540" s="28"/>
      <c r="AH540" s="28"/>
      <c r="AI540" s="166"/>
      <c r="AK540" s="166"/>
      <c r="AL540" s="166"/>
      <c r="AN540" s="274"/>
      <c r="AO540" s="275"/>
      <c r="AP540" s="275"/>
      <c r="AQ540" s="275"/>
      <c r="AR540" s="275"/>
      <c r="AS540" s="276"/>
      <c r="AT540" s="275"/>
      <c r="AU540" s="275"/>
      <c r="AV540" s="277"/>
      <c r="AW540" s="275"/>
      <c r="AX540" s="275"/>
      <c r="AY540" s="276" t="s">
        <v>379</v>
      </c>
      <c r="AZ540" s="2391">
        <f>SUM(E585:J593)</f>
        <v>45</v>
      </c>
      <c r="BA540" s="2391"/>
      <c r="BB540" s="277" t="s">
        <v>378</v>
      </c>
      <c r="BC540" s="275"/>
      <c r="BD540" s="275"/>
      <c r="BE540" s="275"/>
      <c r="BF540" s="275"/>
      <c r="BG540" s="278"/>
      <c r="BJ540" s="2290">
        <v>4</v>
      </c>
      <c r="BK540" s="2291"/>
      <c r="BL540" s="2290">
        <v>4</v>
      </c>
      <c r="BM540" s="2291"/>
      <c r="BN540" s="2295">
        <v>3</v>
      </c>
      <c r="BO540" s="2296"/>
      <c r="BP540" s="2295">
        <v>3</v>
      </c>
      <c r="BQ540" s="2296"/>
      <c r="BR540" s="2290">
        <v>2</v>
      </c>
      <c r="BS540" s="2291"/>
      <c r="BT540" s="2290">
        <v>2</v>
      </c>
      <c r="BU540" s="2291"/>
      <c r="BV540" s="2295">
        <v>1</v>
      </c>
      <c r="BW540" s="2296"/>
      <c r="BX540" s="2295">
        <v>1</v>
      </c>
      <c r="BY540" s="2296"/>
      <c r="BZ540" s="2290" t="s">
        <v>151</v>
      </c>
      <c r="CA540" s="2291"/>
      <c r="CB540" s="2290" t="s">
        <v>151</v>
      </c>
      <c r="CC540" s="2291"/>
      <c r="CD540" s="17"/>
      <c r="CE540" s="17"/>
      <c r="CF540" s="17"/>
      <c r="CG540" s="17"/>
    </row>
    <row r="541" spans="1:91" s="47" customFormat="1" ht="14.1" hidden="1" customHeight="1">
      <c r="A541" s="58"/>
      <c r="B541" s="47" t="s">
        <v>1655</v>
      </c>
      <c r="C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187"/>
      <c r="AE541" s="28"/>
      <c r="AF541" s="28"/>
      <c r="AG541" s="28"/>
      <c r="AH541" s="28"/>
      <c r="AI541" s="166"/>
      <c r="AK541" s="166"/>
      <c r="AL541" s="166"/>
      <c r="AN541" s="711"/>
      <c r="AO541" s="707"/>
      <c r="AP541" s="707"/>
      <c r="AQ541" s="707"/>
      <c r="AR541" s="707"/>
      <c r="AS541" s="707"/>
      <c r="AT541" s="707"/>
      <c r="AU541" s="707"/>
      <c r="AV541" s="707"/>
      <c r="AW541" s="707"/>
      <c r="AX541" s="707"/>
      <c r="AY541" s="707"/>
      <c r="AZ541" s="707"/>
      <c r="BA541" s="707"/>
      <c r="BB541" s="707"/>
      <c r="BC541" s="707"/>
      <c r="BD541" s="707"/>
      <c r="BE541" s="103" t="s">
        <v>375</v>
      </c>
      <c r="BF541" s="2304">
        <v>0</v>
      </c>
      <c r="BG541" s="2304"/>
      <c r="BJ541" s="2290">
        <f>IF(T615&gt;0,1,0)</f>
        <v>1</v>
      </c>
      <c r="BK541" s="2291"/>
      <c r="BL541" s="2290">
        <f>IF(Y615&gt;=0.1,1,0)</f>
        <v>1</v>
      </c>
      <c r="BM541" s="2291"/>
      <c r="BN541" s="2295"/>
      <c r="BO541" s="2296"/>
      <c r="BP541" s="2295"/>
      <c r="BQ541" s="2296"/>
      <c r="BR541" s="2290"/>
      <c r="BS541" s="2291"/>
      <c r="BT541" s="2290"/>
      <c r="BU541" s="2291"/>
      <c r="BV541" s="2295"/>
      <c r="BW541" s="2296"/>
      <c r="BX541" s="2295"/>
      <c r="BY541" s="2296"/>
      <c r="BZ541" s="2290"/>
      <c r="CA541" s="2291"/>
      <c r="CB541" s="2290"/>
      <c r="CC541" s="2291"/>
      <c r="CD541" s="17"/>
      <c r="CE541" s="17"/>
      <c r="CF541" s="17"/>
      <c r="CG541" s="17"/>
      <c r="CH541" s="17"/>
      <c r="CI541" s="17"/>
      <c r="CJ541" s="17"/>
      <c r="CK541" s="46"/>
      <c r="CL541" s="46"/>
      <c r="CM541" s="46"/>
    </row>
    <row r="542" spans="1:91" s="47" customFormat="1" ht="14.1" hidden="1" customHeight="1">
      <c r="A542" s="29"/>
      <c r="B542" s="47" t="s">
        <v>1657</v>
      </c>
      <c r="C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187"/>
      <c r="AE542" s="28"/>
      <c r="AF542" s="28"/>
      <c r="AG542" s="28"/>
      <c r="AH542" s="28"/>
      <c r="AI542" s="166"/>
      <c r="AK542" s="166"/>
      <c r="AL542" s="166"/>
      <c r="AN542" s="711"/>
      <c r="AO542" s="707"/>
      <c r="AP542" s="707"/>
      <c r="AQ542" s="707"/>
      <c r="AR542" s="707"/>
      <c r="AS542" s="707"/>
      <c r="AT542" s="707"/>
      <c r="AU542" s="707"/>
      <c r="AV542" s="707"/>
      <c r="AW542" s="707"/>
      <c r="AX542" s="707"/>
      <c r="AY542" s="707"/>
      <c r="AZ542" s="707"/>
      <c r="BA542" s="707"/>
      <c r="BB542" s="707"/>
      <c r="BC542" s="707"/>
      <c r="BD542" s="707"/>
      <c r="BE542" s="57" t="s">
        <v>1092</v>
      </c>
      <c r="BF542" s="2300">
        <f>Application!AG438</f>
        <v>0</v>
      </c>
      <c r="BG542" s="2300"/>
      <c r="BJ542" s="2290"/>
      <c r="BK542" s="2291"/>
      <c r="BL542" s="2290"/>
      <c r="BM542" s="2291"/>
      <c r="BN542" s="2402">
        <f>IF(T616&gt;0,1,0)</f>
        <v>0</v>
      </c>
      <c r="BO542" s="2403"/>
      <c r="BP542" s="2402">
        <f>IF(Y616&gt;=0.1,1,0)</f>
        <v>0</v>
      </c>
      <c r="BQ542" s="2403"/>
      <c r="BR542" s="2290"/>
      <c r="BS542" s="2291"/>
      <c r="BT542" s="2290"/>
      <c r="BU542" s="2291"/>
      <c r="BV542" s="2295"/>
      <c r="BW542" s="2296"/>
      <c r="BX542" s="2295"/>
      <c r="BY542" s="2296"/>
      <c r="BZ542" s="2290"/>
      <c r="CA542" s="2291"/>
      <c r="CB542" s="2290"/>
      <c r="CC542" s="2291"/>
      <c r="CD542" s="17"/>
      <c r="CE542" s="17"/>
      <c r="CF542" s="17"/>
      <c r="CG542" s="17"/>
      <c r="CH542" s="17"/>
      <c r="CI542" s="17"/>
      <c r="CJ542" s="17"/>
      <c r="CK542" s="46"/>
      <c r="CL542" s="46"/>
      <c r="CM542" s="46"/>
    </row>
    <row r="543" spans="1:91" s="47" customFormat="1" ht="14.1" hidden="1" customHeight="1">
      <c r="AN543" s="712"/>
      <c r="AO543" s="713"/>
      <c r="AP543" s="713"/>
      <c r="AQ543" s="713"/>
      <c r="AR543" s="713"/>
      <c r="AS543" s="713"/>
      <c r="AT543" s="713"/>
      <c r="AU543" s="713"/>
      <c r="AV543" s="713"/>
      <c r="AW543" s="713"/>
      <c r="AX543" s="713"/>
      <c r="AY543" s="713"/>
      <c r="AZ543" s="713"/>
      <c r="BA543" s="713"/>
      <c r="BB543" s="713"/>
      <c r="BC543" s="713"/>
      <c r="BD543" s="713"/>
      <c r="BE543" s="714" t="s">
        <v>376</v>
      </c>
      <c r="BF543" s="2300">
        <f>Application!AG440</f>
        <v>58</v>
      </c>
      <c r="BG543" s="2300"/>
      <c r="BJ543" s="2290"/>
      <c r="BK543" s="2291"/>
      <c r="BL543" s="2290"/>
      <c r="BM543" s="2291"/>
      <c r="BN543" s="2295"/>
      <c r="BO543" s="2296"/>
      <c r="BP543" s="2295"/>
      <c r="BQ543" s="2296"/>
      <c r="BR543" s="2290">
        <f>IF(T612&gt;0,1,0)</f>
        <v>1</v>
      </c>
      <c r="BS543" s="2291"/>
      <c r="BT543" s="2290">
        <f>IF(Y612&gt;0,1,0)</f>
        <v>1</v>
      </c>
      <c r="BU543" s="2291"/>
      <c r="BV543" s="2295"/>
      <c r="BW543" s="2296"/>
      <c r="BX543" s="2295"/>
      <c r="BY543" s="2296"/>
      <c r="BZ543" s="2290"/>
      <c r="CA543" s="2291"/>
      <c r="CB543" s="2290"/>
      <c r="CC543" s="2291"/>
      <c r="CD543" s="17"/>
      <c r="CE543" s="17"/>
      <c r="CF543" s="17"/>
      <c r="CG543" s="17"/>
      <c r="CH543" s="17"/>
      <c r="CI543" s="17"/>
      <c r="CJ543" s="17"/>
      <c r="CK543" s="46"/>
      <c r="CL543" s="46"/>
      <c r="CM543" s="46"/>
    </row>
    <row r="544" spans="1:91" s="216" customFormat="1" ht="14.1" hidden="1" customHeight="1">
      <c r="A544" s="170"/>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c r="AA544" s="212"/>
      <c r="AB544" s="212"/>
      <c r="AC544" s="230"/>
      <c r="AD544" s="212"/>
      <c r="AE544" s="212"/>
      <c r="AF544" s="212"/>
      <c r="AG544" s="212"/>
      <c r="AH544" s="171"/>
      <c r="AI544" s="150"/>
      <c r="AJ544" s="1203" t="s">
        <v>881</v>
      </c>
      <c r="AK544" s="1865">
        <f>SUM(AH487:AH534)</f>
        <v>0</v>
      </c>
      <c r="AL544" s="1866"/>
      <c r="AM544" s="1867"/>
      <c r="BJ544" s="2290"/>
      <c r="BK544" s="2291"/>
      <c r="BL544" s="2290"/>
      <c r="BM544" s="2291"/>
      <c r="BN544" s="2295"/>
      <c r="BO544" s="2296"/>
      <c r="BP544" s="2295"/>
      <c r="BQ544" s="2296"/>
      <c r="BR544" s="2290"/>
      <c r="BS544" s="2291"/>
      <c r="BT544" s="2290"/>
      <c r="BU544" s="2291"/>
      <c r="BV544" s="2402">
        <f>IF(T613&gt;0,1,0)</f>
        <v>1</v>
      </c>
      <c r="BW544" s="2403"/>
      <c r="BX544" s="2402">
        <f>IF(Y613&gt;0,1,0)</f>
        <v>1</v>
      </c>
      <c r="BY544" s="2403"/>
      <c r="BZ544" s="2290"/>
      <c r="CA544" s="2291"/>
      <c r="CB544" s="2290"/>
      <c r="CC544" s="2291"/>
      <c r="CD544" s="17"/>
      <c r="CE544" s="17"/>
      <c r="CF544" s="17"/>
      <c r="CG544" s="17"/>
      <c r="CH544" s="17"/>
      <c r="CI544" s="17"/>
      <c r="CJ544" s="17"/>
      <c r="CK544" s="46"/>
      <c r="CL544" s="46"/>
      <c r="CM544" s="46"/>
    </row>
    <row r="545" spans="1:99" s="47" customFormat="1" ht="14.1" hidden="1" customHeight="1" thickBot="1">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c r="AA545" s="236"/>
      <c r="AB545" s="236"/>
      <c r="AC545" s="236"/>
      <c r="AD545" s="236"/>
      <c r="AE545" s="236"/>
      <c r="AF545" s="236"/>
      <c r="AG545" s="236"/>
      <c r="AH545" s="236"/>
      <c r="AI545" s="236"/>
      <c r="AJ545" s="236"/>
      <c r="AK545" s="236"/>
      <c r="AL545" s="236"/>
      <c r="AM545" s="236"/>
      <c r="BJ545" s="2290"/>
      <c r="BK545" s="2291"/>
      <c r="BL545" s="2290"/>
      <c r="BM545" s="2291"/>
      <c r="BN545" s="2295"/>
      <c r="BO545" s="2296"/>
      <c r="BP545" s="2295"/>
      <c r="BQ545" s="2296"/>
      <c r="BR545" s="2290"/>
      <c r="BS545" s="2291"/>
      <c r="BT545" s="2290"/>
      <c r="BU545" s="2291"/>
      <c r="BV545" s="2295"/>
      <c r="BW545" s="2296"/>
      <c r="BX545" s="2295"/>
      <c r="BY545" s="2296"/>
      <c r="BZ545" s="2290">
        <f>IF(T614&gt;0,1,0)</f>
        <v>1</v>
      </c>
      <c r="CA545" s="2291"/>
      <c r="CB545" s="2290">
        <f>IF(Y614&gt;0,1,0)</f>
        <v>1</v>
      </c>
      <c r="CC545" s="2291"/>
      <c r="CD545" s="17"/>
      <c r="CE545" s="17"/>
      <c r="CF545" s="17"/>
      <c r="CG545" s="17"/>
      <c r="CK545" s="46"/>
      <c r="CL545" s="46"/>
      <c r="CM545" s="46"/>
    </row>
    <row r="546" spans="1:99" s="47" customFormat="1" ht="14.1" customHeight="1" thickTop="1">
      <c r="A546" s="65"/>
      <c r="B546" s="309"/>
      <c r="C546" s="310"/>
      <c r="D546" s="310"/>
      <c r="E546" s="310"/>
      <c r="F546" s="310"/>
      <c r="G546" s="310"/>
      <c r="H546" s="310"/>
      <c r="I546" s="188"/>
      <c r="J546" s="188"/>
      <c r="K546" s="188"/>
      <c r="L546" s="188"/>
      <c r="M546" s="188"/>
      <c r="N546" s="188"/>
      <c r="O546" s="188"/>
      <c r="P546" s="188"/>
      <c r="Q546" s="188"/>
      <c r="R546" s="65"/>
      <c r="S546" s="63"/>
      <c r="T546" s="63"/>
      <c r="U546" s="63"/>
      <c r="V546" s="63"/>
      <c r="W546" s="63"/>
      <c r="X546" s="63"/>
      <c r="Y546" s="63"/>
      <c r="Z546" s="63"/>
      <c r="AA546" s="63"/>
      <c r="AB546" s="63"/>
      <c r="AC546" s="63"/>
      <c r="AD546" s="63"/>
      <c r="BJ546" s="2290">
        <f>SUM(BJ541:BK545)</f>
        <v>1</v>
      </c>
      <c r="BK546" s="2291"/>
      <c r="BL546" s="2290">
        <f>SUM(BL541:BM545)</f>
        <v>1</v>
      </c>
      <c r="BM546" s="2291"/>
      <c r="BN546" s="2290">
        <f>SUM(BN541:BO545)</f>
        <v>0</v>
      </c>
      <c r="BO546" s="2291"/>
      <c r="BP546" s="2290">
        <f>SUM(BP541:BQ545)</f>
        <v>0</v>
      </c>
      <c r="BQ546" s="2291"/>
      <c r="BR546" s="2290">
        <f>SUM(BR541:BS545)</f>
        <v>1</v>
      </c>
      <c r="BS546" s="2291"/>
      <c r="BT546" s="2290">
        <f>SUM(BT541:BU545)</f>
        <v>1</v>
      </c>
      <c r="BU546" s="2291"/>
      <c r="BV546" s="2290">
        <f>SUM(BV541:BW545)</f>
        <v>1</v>
      </c>
      <c r="BW546" s="2291"/>
      <c r="BX546" s="2290">
        <f>SUM(BX541:BY545)</f>
        <v>1</v>
      </c>
      <c r="BY546" s="2291"/>
      <c r="BZ546" s="2290">
        <f>SUM(BZ541:CA545)</f>
        <v>1</v>
      </c>
      <c r="CA546" s="2291"/>
      <c r="CB546" s="2290">
        <f>SUM(CB541:CC545)</f>
        <v>1</v>
      </c>
      <c r="CC546" s="2291"/>
      <c r="CD546" s="17"/>
      <c r="CE546" s="17"/>
      <c r="CF546" s="17"/>
      <c r="CG546" s="17"/>
      <c r="CH546" s="17"/>
      <c r="CI546" s="17"/>
      <c r="CJ546" s="17"/>
      <c r="CK546" s="46"/>
      <c r="CL546" s="46"/>
      <c r="CM546" s="46"/>
    </row>
    <row r="547" spans="1:99" s="47" customFormat="1" ht="14.1" customHeight="1">
      <c r="A547" s="165" t="s">
        <v>746</v>
      </c>
      <c r="B547" s="65"/>
      <c r="C547" s="63"/>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E547" s="2331" t="s">
        <v>2225</v>
      </c>
      <c r="AF547" s="2331"/>
      <c r="AG547" s="2331"/>
      <c r="AH547" s="2331"/>
      <c r="AI547" s="2331"/>
      <c r="AJ547" s="2331"/>
      <c r="AK547" s="2331"/>
      <c r="BJ547" s="2295">
        <f>SUM(BJ546:BM546)</f>
        <v>2</v>
      </c>
      <c r="BK547" s="2299"/>
      <c r="BL547" s="2299"/>
      <c r="BM547" s="2296"/>
      <c r="BN547" s="2295">
        <f>SUM(BN546:BQ546)</f>
        <v>0</v>
      </c>
      <c r="BO547" s="2299"/>
      <c r="BP547" s="2299"/>
      <c r="BQ547" s="2296"/>
      <c r="BR547" s="2295">
        <f>SUM(BR546:BU546)</f>
        <v>2</v>
      </c>
      <c r="BS547" s="2299"/>
      <c r="BT547" s="2299"/>
      <c r="BU547" s="2296"/>
      <c r="BV547" s="2295">
        <f>SUM(BV546:BY546)</f>
        <v>2</v>
      </c>
      <c r="BW547" s="2299"/>
      <c r="BX547" s="2299"/>
      <c r="BY547" s="2296"/>
      <c r="BZ547" s="2295">
        <f>SUM(BZ546:CC546)</f>
        <v>2</v>
      </c>
      <c r="CA547" s="2299"/>
      <c r="CB547" s="2299"/>
      <c r="CC547" s="2296"/>
      <c r="CD547" s="17"/>
      <c r="CE547" s="17"/>
      <c r="CF547" s="17"/>
      <c r="CG547" s="17"/>
      <c r="CH547" s="17"/>
      <c r="CI547" s="17"/>
      <c r="CJ547" s="17"/>
      <c r="CK547" s="46"/>
      <c r="CL547" s="46"/>
      <c r="CM547" s="46"/>
    </row>
    <row r="548" spans="1:99" s="47" customFormat="1" ht="14.1" customHeight="1">
      <c r="A548" s="165"/>
      <c r="B548" s="218" t="s">
        <v>2224</v>
      </c>
      <c r="C548" s="214"/>
      <c r="D548" s="29"/>
      <c r="E548" s="165"/>
      <c r="F548" s="214"/>
      <c r="G548" s="214"/>
      <c r="H548" s="214"/>
      <c r="I548" s="214"/>
      <c r="J548" s="214"/>
      <c r="K548" s="214"/>
      <c r="L548" s="214"/>
      <c r="M548" s="214"/>
      <c r="N548" s="214"/>
      <c r="O548" s="214"/>
      <c r="P548" s="214"/>
      <c r="Q548" s="214"/>
      <c r="AB548" s="214"/>
      <c r="AD548" s="214"/>
      <c r="AF548" s="2269" t="s">
        <v>2226</v>
      </c>
      <c r="AG548" s="2269"/>
      <c r="AH548" s="2269"/>
      <c r="AI548" s="2269"/>
      <c r="AK548" s="27"/>
      <c r="AL548" s="65"/>
      <c r="BJ548" s="2295"/>
      <c r="BK548" s="2299"/>
      <c r="BL548" s="2299"/>
      <c r="BM548" s="2296"/>
      <c r="BN548" s="2295">
        <f>IF(AND(BN547=2,BJ547=1),1,0)</f>
        <v>0</v>
      </c>
      <c r="BO548" s="2299"/>
      <c r="BP548" s="2299"/>
      <c r="BQ548" s="2296"/>
      <c r="BR548" s="2295">
        <f>IF(AND(BR547=2,BN547=1),1,0)</f>
        <v>0</v>
      </c>
      <c r="BS548" s="2299"/>
      <c r="BT548" s="2299"/>
      <c r="BU548" s="2296"/>
      <c r="BV548" s="2295">
        <f>IF(AND(BV547=2,BR547=1),1,0)</f>
        <v>0</v>
      </c>
      <c r="BW548" s="2299"/>
      <c r="BX548" s="2299"/>
      <c r="BY548" s="2296"/>
      <c r="BZ548" s="2295">
        <f>IF(AND(BZ547=2,BR547=1),1,0)</f>
        <v>0</v>
      </c>
      <c r="CA548" s="2299"/>
      <c r="CB548" s="2299"/>
      <c r="CC548" s="2296"/>
      <c r="CD548" s="17"/>
      <c r="CE548" s="17"/>
      <c r="CF548" s="17"/>
      <c r="CG548" s="17"/>
      <c r="CH548" s="17"/>
      <c r="CI548" s="17"/>
      <c r="CJ548" s="17"/>
      <c r="CK548" s="46"/>
      <c r="CL548" s="46"/>
      <c r="CM548" s="46"/>
    </row>
    <row r="549" spans="1:99" s="47" customFormat="1" ht="14.1" customHeight="1">
      <c r="A549" s="165"/>
      <c r="B549" s="2342" t="s">
        <v>1958</v>
      </c>
      <c r="C549" s="2342"/>
      <c r="D549" s="2342"/>
      <c r="E549" s="2342"/>
      <c r="F549" s="2342"/>
      <c r="G549" s="2342"/>
      <c r="H549" s="2342"/>
      <c r="I549" s="2342"/>
      <c r="J549" s="2342"/>
      <c r="K549" s="2342"/>
      <c r="L549" s="2342"/>
      <c r="M549" s="2342"/>
      <c r="N549" s="2342"/>
      <c r="O549" s="2342"/>
      <c r="P549" s="2342"/>
      <c r="Q549" s="2342"/>
      <c r="R549" s="2342"/>
      <c r="S549" s="2342"/>
      <c r="T549" s="2342"/>
      <c r="U549" s="2342"/>
      <c r="V549" s="2342"/>
      <c r="W549" s="2342"/>
      <c r="X549" s="2342"/>
      <c r="Y549" s="2342"/>
      <c r="Z549" s="2342"/>
      <c r="AA549" s="2342"/>
      <c r="AB549" s="2342"/>
      <c r="AC549" s="2342"/>
      <c r="AD549" s="2342"/>
      <c r="AE549" s="2342"/>
      <c r="AF549" s="2342"/>
      <c r="AG549" s="2342"/>
      <c r="AH549" s="2342"/>
      <c r="AK549" s="65"/>
      <c r="AL549" s="166"/>
      <c r="AN549" s="2326" t="s">
        <v>233</v>
      </c>
      <c r="AO549" s="2327"/>
      <c r="AP549" s="2327"/>
      <c r="AQ549" s="2327"/>
      <c r="AR549" s="2328"/>
      <c r="AS549" s="2326" t="s">
        <v>234</v>
      </c>
      <c r="AT549" s="2327"/>
      <c r="AU549" s="2327"/>
      <c r="AV549" s="2327"/>
      <c r="AW549" s="2328"/>
      <c r="BJ549" s="2295"/>
      <c r="BK549" s="2299"/>
      <c r="BL549" s="2299"/>
      <c r="BM549" s="2296"/>
      <c r="BN549" s="2295"/>
      <c r="BO549" s="2299"/>
      <c r="BP549" s="2299"/>
      <c r="BQ549" s="2296"/>
      <c r="BR549" s="2295">
        <f>IF(AND(BR547=2,BJ547=1),1,0)</f>
        <v>0</v>
      </c>
      <c r="BS549" s="2299"/>
      <c r="BT549" s="2299"/>
      <c r="BU549" s="2296"/>
      <c r="BV549" s="2295">
        <f>IF(AND(BV547=2,BN547=1),1,0)</f>
        <v>0</v>
      </c>
      <c r="BW549" s="2299"/>
      <c r="BX549" s="2299"/>
      <c r="BY549" s="2296"/>
      <c r="BZ549" s="2295">
        <f>IF(AND(BZ548=2,BV548=1),1,0)</f>
        <v>0</v>
      </c>
      <c r="CA549" s="2299"/>
      <c r="CB549" s="2299"/>
      <c r="CC549" s="2296"/>
      <c r="CD549" s="17"/>
      <c r="CE549" s="17"/>
      <c r="CF549" s="17"/>
      <c r="CG549" s="17"/>
      <c r="CI549" s="17"/>
      <c r="CJ549" s="17"/>
      <c r="CK549" s="46"/>
      <c r="CL549" s="46"/>
      <c r="CM549" s="46"/>
    </row>
    <row r="550" spans="1:99" s="47" customFormat="1" ht="14.1" customHeight="1">
      <c r="A550" s="30"/>
      <c r="B550" s="2342"/>
      <c r="C550" s="2342"/>
      <c r="D550" s="2342"/>
      <c r="E550" s="2342"/>
      <c r="F550" s="2342"/>
      <c r="G550" s="2342"/>
      <c r="H550" s="2342"/>
      <c r="I550" s="2342"/>
      <c r="J550" s="2342"/>
      <c r="K550" s="2342"/>
      <c r="L550" s="2342"/>
      <c r="M550" s="2342"/>
      <c r="N550" s="2342"/>
      <c r="O550" s="2342"/>
      <c r="P550" s="2342"/>
      <c r="Q550" s="2342"/>
      <c r="R550" s="2342"/>
      <c r="S550" s="2342"/>
      <c r="T550" s="2342"/>
      <c r="U550" s="2342"/>
      <c r="V550" s="2342"/>
      <c r="W550" s="2342"/>
      <c r="X550" s="2342"/>
      <c r="Y550" s="2342"/>
      <c r="Z550" s="2342"/>
      <c r="AA550" s="2342"/>
      <c r="AB550" s="2342"/>
      <c r="AC550" s="2342"/>
      <c r="AD550" s="2342"/>
      <c r="AE550" s="2342"/>
      <c r="AF550" s="2342"/>
      <c r="AG550" s="2342"/>
      <c r="AH550" s="2342"/>
      <c r="AK550" s="261"/>
      <c r="AL550" s="261"/>
      <c r="AM550" s="71"/>
      <c r="AN550" s="2292">
        <f>RANK(T610,$T$610:$X$614,0)+COUNTIF($T$610:$X$614,T610)-1</f>
        <v>5</v>
      </c>
      <c r="AO550" s="2293"/>
      <c r="AP550" s="2293"/>
      <c r="AQ550" s="2293"/>
      <c r="AR550" s="2294"/>
      <c r="AS550" s="2292">
        <f>RANK(Y610,$Y$610:$AC$614,0)+COUNTIF($Y$610:$AC$614,Y610)-1</f>
        <v>5</v>
      </c>
      <c r="AT550" s="2293"/>
      <c r="AU550" s="2293"/>
      <c r="AV550" s="2293"/>
      <c r="AW550" s="2294"/>
      <c r="BJ550" s="2295"/>
      <c r="BK550" s="2299"/>
      <c r="BL550" s="2299"/>
      <c r="BM550" s="2296"/>
      <c r="BN550" s="2295"/>
      <c r="BO550" s="2299"/>
      <c r="BP550" s="2299"/>
      <c r="BQ550" s="2296"/>
      <c r="BR550" s="2295"/>
      <c r="BS550" s="2299"/>
      <c r="BT550" s="2299"/>
      <c r="BU550" s="2296"/>
      <c r="BV550" s="2295">
        <f>IF(AND(BV547=2,BJ547=1),1,0)</f>
        <v>0</v>
      </c>
      <c r="BW550" s="2299"/>
      <c r="BX550" s="2299"/>
      <c r="BY550" s="2296"/>
      <c r="BZ550" s="2295">
        <f>IF(AND(BZ547=2,BN547=1),1,0)</f>
        <v>0</v>
      </c>
      <c r="CA550" s="2299"/>
      <c r="CB550" s="2299"/>
      <c r="CC550" s="2296"/>
      <c r="CD550" s="17"/>
      <c r="CE550" s="17"/>
      <c r="CF550" s="17"/>
      <c r="CG550" s="17"/>
      <c r="CI550" s="17"/>
      <c r="CJ550" s="17"/>
      <c r="CK550" s="46"/>
      <c r="CL550" s="46"/>
      <c r="CM550" s="46"/>
    </row>
    <row r="551" spans="1:99" s="47" customFormat="1" ht="14.1" customHeight="1" thickBot="1">
      <c r="A551" s="29"/>
      <c r="B551" s="2342"/>
      <c r="C551" s="2342"/>
      <c r="D551" s="2342"/>
      <c r="E551" s="2342"/>
      <c r="F551" s="2342"/>
      <c r="G551" s="2342"/>
      <c r="H551" s="2342"/>
      <c r="I551" s="2342"/>
      <c r="J551" s="2342"/>
      <c r="K551" s="2342"/>
      <c r="L551" s="2342"/>
      <c r="M551" s="2342"/>
      <c r="N551" s="2342"/>
      <c r="O551" s="2342"/>
      <c r="P551" s="2342"/>
      <c r="Q551" s="2342"/>
      <c r="R551" s="2342"/>
      <c r="S551" s="2342"/>
      <c r="T551" s="2342"/>
      <c r="U551" s="2342"/>
      <c r="V551" s="2342"/>
      <c r="W551" s="2342"/>
      <c r="X551" s="2342"/>
      <c r="Y551" s="2342"/>
      <c r="Z551" s="2342"/>
      <c r="AA551" s="2342"/>
      <c r="AB551" s="2342"/>
      <c r="AC551" s="2342"/>
      <c r="AD551" s="2342"/>
      <c r="AE551" s="2342"/>
      <c r="AF551" s="2342"/>
      <c r="AG551" s="2342"/>
      <c r="AH551" s="2342"/>
      <c r="AI551" s="260"/>
      <c r="AJ551" s="260"/>
      <c r="AK551" s="261"/>
      <c r="AL551" s="261"/>
      <c r="AM551" s="265"/>
      <c r="AN551" s="2292">
        <f>RANK(T611,$T$610:$X$614,0)+COUNTIF($T$610:$X$614,T611)-1</f>
        <v>4</v>
      </c>
      <c r="AO551" s="2293"/>
      <c r="AP551" s="2293"/>
      <c r="AQ551" s="2293"/>
      <c r="AR551" s="2294"/>
      <c r="AS551" s="2292">
        <f>RANK(Y611,$Y$610:$AC$614,0)+COUNTIF($Y$610:$AC$614,Y611)-1</f>
        <v>4</v>
      </c>
      <c r="AT551" s="2293"/>
      <c r="AU551" s="2293"/>
      <c r="AV551" s="2293"/>
      <c r="AW551" s="2294"/>
      <c r="BJ551" s="2295"/>
      <c r="BK551" s="2299"/>
      <c r="BL551" s="2299"/>
      <c r="BM551" s="2296"/>
      <c r="BN551" s="2295"/>
      <c r="BO551" s="2299"/>
      <c r="BP551" s="2299"/>
      <c r="BQ551" s="2296"/>
      <c r="BR551" s="2295"/>
      <c r="BS551" s="2299"/>
      <c r="BT551" s="2299"/>
      <c r="BU551" s="2296"/>
      <c r="BV551" s="2295"/>
      <c r="BW551" s="2299"/>
      <c r="BX551" s="2299"/>
      <c r="BY551" s="2296"/>
      <c r="BZ551" s="2295">
        <f>IF(AND(BZ547=2,BJ547=1),1,0)</f>
        <v>0</v>
      </c>
      <c r="CA551" s="2299"/>
      <c r="CB551" s="2299"/>
      <c r="CC551" s="2296"/>
      <c r="CD551" s="17"/>
      <c r="CE551" s="3"/>
      <c r="CF551" s="3"/>
      <c r="CG551" s="3"/>
      <c r="CH551" s="166"/>
      <c r="CI551" s="17"/>
      <c r="CJ551" s="17"/>
      <c r="CK551" s="46"/>
      <c r="CL551" s="46"/>
      <c r="CM551" s="46"/>
    </row>
    <row r="552" spans="1:99" s="47" customFormat="1" ht="14.1" customHeight="1" thickBot="1">
      <c r="A552" s="29"/>
      <c r="B552" s="2342"/>
      <c r="C552" s="2342"/>
      <c r="D552" s="2342"/>
      <c r="E552" s="2342"/>
      <c r="F552" s="2342"/>
      <c r="G552" s="2342"/>
      <c r="H552" s="2342"/>
      <c r="I552" s="2342"/>
      <c r="J552" s="2342"/>
      <c r="K552" s="2342"/>
      <c r="L552" s="2342"/>
      <c r="M552" s="2342"/>
      <c r="N552" s="2342"/>
      <c r="O552" s="2342"/>
      <c r="P552" s="2342"/>
      <c r="Q552" s="2342"/>
      <c r="R552" s="2342"/>
      <c r="S552" s="2342"/>
      <c r="T552" s="2342"/>
      <c r="U552" s="2342"/>
      <c r="V552" s="2342"/>
      <c r="W552" s="2342"/>
      <c r="X552" s="2342"/>
      <c r="Y552" s="2342"/>
      <c r="Z552" s="2342"/>
      <c r="AA552" s="2342"/>
      <c r="AB552" s="2342"/>
      <c r="AC552" s="2342"/>
      <c r="AD552" s="2342"/>
      <c r="AE552" s="2342"/>
      <c r="AF552" s="2342"/>
      <c r="AG552" s="2342"/>
      <c r="AH552" s="2342"/>
      <c r="AI552" s="260"/>
      <c r="AJ552" s="260"/>
      <c r="AK552" s="261"/>
      <c r="AL552" s="261"/>
      <c r="AM552" s="9"/>
      <c r="AN552" s="2292">
        <f>RANK(T612,$T$610:$X$614,0)+COUNTIF($T$610:$X$614,T612)-1</f>
        <v>3</v>
      </c>
      <c r="AO552" s="2293"/>
      <c r="AP552" s="2293"/>
      <c r="AQ552" s="2293"/>
      <c r="AR552" s="2294"/>
      <c r="AS552" s="2292">
        <f>RANK(Y612,$Y$610:$AC$614,0)+COUNTIF($Y$610:$AC$614,Y612)-1</f>
        <v>3</v>
      </c>
      <c r="AT552" s="2293"/>
      <c r="AU552" s="2293"/>
      <c r="AV552" s="2293"/>
      <c r="AW552" s="2294"/>
      <c r="BJ552" s="2295">
        <f>SUM(BJ548:BM551)</f>
        <v>0</v>
      </c>
      <c r="BK552" s="2299"/>
      <c r="BL552" s="2299"/>
      <c r="BM552" s="2296"/>
      <c r="BN552" s="2295">
        <f>SUM(BN548:BQ551)</f>
        <v>0</v>
      </c>
      <c r="BO552" s="2299"/>
      <c r="BP552" s="2299"/>
      <c r="BQ552" s="2296"/>
      <c r="BR552" s="2295">
        <f>SUM(BR548:BU551)</f>
        <v>0</v>
      </c>
      <c r="BS552" s="2299"/>
      <c r="BT552" s="2299"/>
      <c r="BU552" s="2296"/>
      <c r="BV552" s="2295">
        <f>SUM(BV548:BY551)</f>
        <v>0</v>
      </c>
      <c r="BW552" s="2299"/>
      <c r="BX552" s="2299"/>
      <c r="BY552" s="2296"/>
      <c r="BZ552" s="2295">
        <f>SUM(BZ548:CC551)</f>
        <v>0</v>
      </c>
      <c r="CA552" s="2299"/>
      <c r="CB552" s="2299"/>
      <c r="CC552" s="2299"/>
      <c r="CD552" s="717">
        <f>SUM(BJ552:CC552)</f>
        <v>0</v>
      </c>
      <c r="CE552" s="379"/>
      <c r="CF552" s="379"/>
      <c r="CG552" s="379"/>
      <c r="CH552" s="166"/>
      <c r="CI552" s="17"/>
      <c r="CJ552" s="17"/>
      <c r="CK552" s="46"/>
      <c r="CL552" s="46"/>
      <c r="CM552" s="46"/>
      <c r="CN552" s="46"/>
      <c r="CO552" s="46"/>
      <c r="CP552" s="46"/>
      <c r="CQ552" s="46"/>
      <c r="CR552" s="46"/>
      <c r="CS552" s="46"/>
      <c r="CT552" s="46"/>
      <c r="CU552" s="46"/>
    </row>
    <row r="553" spans="1:99" s="17" customFormat="1" ht="14.1" customHeight="1">
      <c r="A553" s="29"/>
      <c r="B553" s="2342"/>
      <c r="C553" s="2342"/>
      <c r="D553" s="2342"/>
      <c r="E553" s="2342"/>
      <c r="F553" s="2342"/>
      <c r="G553" s="2342"/>
      <c r="H553" s="2342"/>
      <c r="I553" s="2342"/>
      <c r="J553" s="2342"/>
      <c r="K553" s="2342"/>
      <c r="L553" s="2342"/>
      <c r="M553" s="2342"/>
      <c r="N553" s="2342"/>
      <c r="O553" s="2342"/>
      <c r="P553" s="2342"/>
      <c r="Q553" s="2342"/>
      <c r="R553" s="2342"/>
      <c r="S553" s="2342"/>
      <c r="T553" s="2342"/>
      <c r="U553" s="2342"/>
      <c r="V553" s="2342"/>
      <c r="W553" s="2342"/>
      <c r="X553" s="2342"/>
      <c r="Y553" s="2342"/>
      <c r="Z553" s="2342"/>
      <c r="AA553" s="2342"/>
      <c r="AB553" s="2342"/>
      <c r="AC553" s="2342"/>
      <c r="AD553" s="2342"/>
      <c r="AE553" s="2342"/>
      <c r="AF553" s="2342"/>
      <c r="AG553" s="2342"/>
      <c r="AH553" s="2342"/>
      <c r="AI553" s="260"/>
      <c r="AJ553" s="260"/>
      <c r="AK553" s="261"/>
      <c r="AL553" s="261"/>
      <c r="AN553" s="2292">
        <f>RANK(T613,$T$610:$X$614,0)+COUNTIF($T$610:$X$614,T613)-1</f>
        <v>2</v>
      </c>
      <c r="AO553" s="2293"/>
      <c r="AP553" s="2293"/>
      <c r="AQ553" s="2293"/>
      <c r="AR553" s="2294"/>
      <c r="AS553" s="2292">
        <f>RANK(Y613,$Y$610:$AC$614,0)+COUNTIF($Y$610:$AC$614,Y613)-1</f>
        <v>1</v>
      </c>
      <c r="AT553" s="2293"/>
      <c r="AU553" s="2293"/>
      <c r="AV553" s="2293"/>
      <c r="AW553" s="2294"/>
      <c r="AX553" s="47"/>
      <c r="AY553" s="47"/>
      <c r="AZ553" s="47"/>
      <c r="BA553" s="47"/>
      <c r="BB553" s="47"/>
      <c r="BC553" s="47"/>
      <c r="BD553" s="47"/>
      <c r="BE553" s="47"/>
      <c r="BF553" s="47"/>
      <c r="BG553" s="47"/>
      <c r="BH553" s="47"/>
      <c r="BI553" s="47"/>
      <c r="BJ553" s="47"/>
      <c r="BK553" s="47"/>
      <c r="BL553" s="47"/>
      <c r="BM553" s="47"/>
      <c r="BN553" s="47"/>
      <c r="CE553" s="3"/>
      <c r="CF553" s="3"/>
      <c r="CG553" s="3"/>
      <c r="CH553" s="3"/>
      <c r="CK553" s="46"/>
      <c r="CL553" s="46"/>
      <c r="CM553" s="46"/>
      <c r="CN553" s="46"/>
      <c r="CO553" s="46"/>
      <c r="CP553" s="46"/>
      <c r="CQ553" s="46"/>
      <c r="CR553" s="46"/>
      <c r="CS553" s="46"/>
      <c r="CT553" s="46"/>
      <c r="CU553" s="46"/>
    </row>
    <row r="554" spans="1:99" s="17" customFormat="1" ht="14.1" customHeight="1">
      <c r="A554" s="29"/>
      <c r="B554" s="2342"/>
      <c r="C554" s="2342"/>
      <c r="D554" s="2342"/>
      <c r="E554" s="2342"/>
      <c r="F554" s="2342"/>
      <c r="G554" s="2342"/>
      <c r="H554" s="2342"/>
      <c r="I554" s="2342"/>
      <c r="J554" s="2342"/>
      <c r="K554" s="2342"/>
      <c r="L554" s="2342"/>
      <c r="M554" s="2342"/>
      <c r="N554" s="2342"/>
      <c r="O554" s="2342"/>
      <c r="P554" s="2342"/>
      <c r="Q554" s="2342"/>
      <c r="R554" s="2342"/>
      <c r="S554" s="2342"/>
      <c r="T554" s="2342"/>
      <c r="U554" s="2342"/>
      <c r="V554" s="2342"/>
      <c r="W554" s="2342"/>
      <c r="X554" s="2342"/>
      <c r="Y554" s="2342"/>
      <c r="Z554" s="2342"/>
      <c r="AA554" s="2342"/>
      <c r="AB554" s="2342"/>
      <c r="AC554" s="2342"/>
      <c r="AD554" s="2342"/>
      <c r="AE554" s="2342"/>
      <c r="AF554" s="2342"/>
      <c r="AG554" s="2342"/>
      <c r="AH554" s="2342"/>
      <c r="AI554" s="260"/>
      <c r="AJ554" s="260"/>
      <c r="AK554" s="261"/>
      <c r="AL554" s="261"/>
      <c r="AN554" s="2292">
        <f>RANK(T614,$T$610:$X$614,0)+COUNTIF($T$610:$X$614,T614)-1</f>
        <v>1</v>
      </c>
      <c r="AO554" s="2293"/>
      <c r="AP554" s="2293"/>
      <c r="AQ554" s="2293"/>
      <c r="AR554" s="2294"/>
      <c r="AS554" s="2292">
        <f>RANK(Y614,$Y$610:$AC$614,0)+COUNTIF($Y$610:$AC$614,Y614)-1</f>
        <v>2</v>
      </c>
      <c r="AT554" s="2293"/>
      <c r="AU554" s="2293"/>
      <c r="AV554" s="2293"/>
      <c r="AW554" s="2294"/>
      <c r="AX554" s="47"/>
      <c r="AY554" s="47"/>
      <c r="AZ554" s="47"/>
      <c r="BA554" s="47"/>
      <c r="BB554" s="47"/>
      <c r="BC554" s="47"/>
      <c r="BD554" s="47"/>
      <c r="BE554" s="47"/>
      <c r="BF554" s="47"/>
      <c r="BG554" s="47"/>
      <c r="BH554" s="47"/>
      <c r="BI554" s="47"/>
      <c r="BJ554" s="47"/>
      <c r="BK554" s="47"/>
      <c r="BL554" s="47"/>
      <c r="BM554" s="47"/>
      <c r="BN554" s="47"/>
      <c r="CK554" s="46"/>
      <c r="CL554" s="46"/>
    </row>
    <row r="555" spans="1:99" s="17" customFormat="1" ht="14.1" customHeight="1">
      <c r="A555" s="29"/>
      <c r="B555" s="2522" t="s">
        <v>1663</v>
      </c>
      <c r="C555" s="2522"/>
      <c r="D555" s="2522"/>
      <c r="E555" s="2522"/>
      <c r="F555" s="2522"/>
      <c r="G555" s="2522"/>
      <c r="H555" s="2522"/>
      <c r="I555" s="2522"/>
      <c r="J555" s="2522"/>
      <c r="K555" s="2522"/>
      <c r="L555" s="2522"/>
      <c r="M555" s="2522"/>
      <c r="N555" s="2522"/>
      <c r="O555" s="2522"/>
      <c r="P555" s="2522"/>
      <c r="Q555" s="2522"/>
      <c r="R555" s="2522"/>
      <c r="S555" s="2522"/>
      <c r="T555" s="2522"/>
      <c r="U555" s="2522"/>
      <c r="V555" s="2522"/>
      <c r="W555" s="2522"/>
      <c r="X555" s="2522"/>
      <c r="Y555" s="2522"/>
      <c r="Z555" s="2522"/>
      <c r="AA555" s="2522"/>
      <c r="AB555" s="2522"/>
      <c r="AC555" s="2522"/>
      <c r="AD555" s="2522"/>
      <c r="AE555" s="2522"/>
      <c r="AF555" s="2522"/>
      <c r="AG555" s="2522"/>
      <c r="AH555" s="2522"/>
      <c r="AI555" s="260"/>
      <c r="AJ555" s="260"/>
      <c r="AK555" s="261"/>
      <c r="AL555" s="261"/>
      <c r="AR555" s="47"/>
      <c r="AS555" s="47"/>
      <c r="AT555" s="47"/>
      <c r="AU555" s="47"/>
      <c r="AV555" s="47"/>
      <c r="AW555" s="47"/>
      <c r="AX555" s="47"/>
      <c r="AY555" s="47"/>
      <c r="AZ555" s="47"/>
      <c r="BA555" s="47"/>
      <c r="BB555" s="47"/>
      <c r="BC555" s="47"/>
      <c r="BD555" s="47"/>
      <c r="BE555" s="47"/>
      <c r="BF555" s="47"/>
      <c r="BG555" s="47"/>
      <c r="BH555" s="47"/>
      <c r="BI555" s="47"/>
      <c r="BJ555" s="47"/>
      <c r="BK555" s="47"/>
      <c r="BL555" s="47"/>
      <c r="BM555" s="47"/>
      <c r="BN555" s="47"/>
      <c r="BV555" s="153" t="s">
        <v>1311</v>
      </c>
      <c r="BW555" s="65"/>
      <c r="BX555" s="65"/>
      <c r="BY555" s="65"/>
      <c r="CK555" s="46"/>
      <c r="CL555" s="46"/>
    </row>
    <row r="556" spans="1:99" s="17" customFormat="1" ht="14.1" customHeight="1">
      <c r="A556" s="29"/>
      <c r="B556" s="2522"/>
      <c r="C556" s="2522"/>
      <c r="D556" s="2522"/>
      <c r="E556" s="2522"/>
      <c r="F556" s="2522"/>
      <c r="G556" s="2522"/>
      <c r="H556" s="2522"/>
      <c r="I556" s="2522"/>
      <c r="J556" s="2522"/>
      <c r="K556" s="2522"/>
      <c r="L556" s="2522"/>
      <c r="M556" s="2522"/>
      <c r="N556" s="2522"/>
      <c r="O556" s="2522"/>
      <c r="P556" s="2522"/>
      <c r="Q556" s="2522"/>
      <c r="R556" s="2522"/>
      <c r="S556" s="2522"/>
      <c r="T556" s="2522"/>
      <c r="U556" s="2522"/>
      <c r="V556" s="2522"/>
      <c r="W556" s="2522"/>
      <c r="X556" s="2522"/>
      <c r="Y556" s="2522"/>
      <c r="Z556" s="2522"/>
      <c r="AA556" s="2522"/>
      <c r="AB556" s="2522"/>
      <c r="AC556" s="2522"/>
      <c r="AD556" s="2522"/>
      <c r="AE556" s="2522"/>
      <c r="AF556" s="2522"/>
      <c r="AG556" s="2522"/>
      <c r="AH556" s="2522"/>
      <c r="AI556" s="260"/>
      <c r="AJ556" s="260"/>
      <c r="AK556" s="261"/>
      <c r="AL556" s="261"/>
      <c r="AM556" s="143"/>
      <c r="AN556" s="239" t="s">
        <v>150</v>
      </c>
      <c r="AO556" s="240"/>
      <c r="AP556" s="240"/>
      <c r="AQ556" s="240"/>
      <c r="AR556" s="240"/>
      <c r="AS556" s="240"/>
      <c r="AT556" s="240"/>
      <c r="AU556" s="240"/>
      <c r="AV556" s="240"/>
      <c r="AW556" s="240"/>
      <c r="AX556" s="241"/>
      <c r="AY556" s="47"/>
      <c r="AZ556" s="47"/>
      <c r="BA556" s="47"/>
      <c r="BB556" s="47"/>
      <c r="BC556" s="47"/>
      <c r="BD556" s="47"/>
      <c r="BE556" s="47"/>
      <c r="BF556" s="47"/>
      <c r="BG556" s="47"/>
      <c r="BH556" s="47"/>
      <c r="BI556" s="47"/>
      <c r="BJ556" s="47"/>
      <c r="BK556" s="47"/>
      <c r="BL556" s="47"/>
      <c r="BM556" s="47"/>
      <c r="BN556" s="47"/>
      <c r="BV556" s="2317" t="s">
        <v>235</v>
      </c>
      <c r="BW556" s="2318"/>
      <c r="BX556" s="2318"/>
      <c r="BY556" s="2319"/>
    </row>
    <row r="557" spans="1:99" s="17" customFormat="1" ht="14.1" customHeight="1">
      <c r="A557" s="29"/>
      <c r="B557" s="2522" t="s">
        <v>2037</v>
      </c>
      <c r="C557" s="2522"/>
      <c r="D557" s="2522"/>
      <c r="E557" s="2522"/>
      <c r="F557" s="2522"/>
      <c r="G557" s="2522"/>
      <c r="H557" s="2522"/>
      <c r="I557" s="2522"/>
      <c r="J557" s="2522"/>
      <c r="K557" s="2522"/>
      <c r="L557" s="2522"/>
      <c r="M557" s="2522"/>
      <c r="N557" s="2522"/>
      <c r="O557" s="2522"/>
      <c r="P557" s="2522"/>
      <c r="Q557" s="2522"/>
      <c r="R557" s="2522"/>
      <c r="S557" s="2522"/>
      <c r="T557" s="2522"/>
      <c r="U557" s="2522"/>
      <c r="V557" s="2522"/>
      <c r="W557" s="2522"/>
      <c r="X557" s="2522"/>
      <c r="Y557" s="2522"/>
      <c r="Z557" s="2522"/>
      <c r="AA557" s="2522"/>
      <c r="AB557" s="2522"/>
      <c r="AC557" s="2522"/>
      <c r="AD557" s="2522"/>
      <c r="AE557" s="2522"/>
      <c r="AF557" s="2522"/>
      <c r="AG557" s="2522"/>
      <c r="AH557" s="358"/>
      <c r="AI557" s="260"/>
      <c r="AJ557" s="260"/>
      <c r="AK557" s="261"/>
      <c r="AL557" s="261"/>
      <c r="AM557" s="143"/>
      <c r="AN557" s="242" t="s">
        <v>148</v>
      </c>
      <c r="AO557" s="243"/>
      <c r="AP557" s="243"/>
      <c r="AQ557" s="243"/>
      <c r="AR557" s="243"/>
      <c r="AS557" s="243"/>
      <c r="AT557" s="243"/>
      <c r="AU557" s="243"/>
      <c r="AV557" s="243"/>
      <c r="AW557" s="2290">
        <f>SUM(O615:S616)</f>
        <v>58</v>
      </c>
      <c r="AX557" s="2291"/>
      <c r="AY557" s="47"/>
      <c r="AZ557" s="47"/>
      <c r="BA557" s="47"/>
      <c r="BB557" s="47"/>
      <c r="BC557" s="47"/>
      <c r="BD557" s="47"/>
      <c r="BE557" s="47"/>
      <c r="BF557" s="47"/>
      <c r="BG557" s="47"/>
      <c r="BH557" s="47"/>
      <c r="BI557" s="47"/>
      <c r="BJ557" s="47"/>
      <c r="BK557" s="47"/>
      <c r="BL557" s="47"/>
      <c r="BM557" s="47"/>
      <c r="BN557" s="47"/>
      <c r="BV557" s="2320"/>
      <c r="BW557" s="2321"/>
      <c r="BX557" s="2321"/>
      <c r="BY557" s="2322"/>
    </row>
    <row r="558" spans="1:99" s="17" customFormat="1" ht="13.7" customHeight="1">
      <c r="A558" s="29"/>
      <c r="B558" s="2522"/>
      <c r="C558" s="2522"/>
      <c r="D558" s="2522"/>
      <c r="E558" s="2522"/>
      <c r="F558" s="2522"/>
      <c r="G558" s="2522"/>
      <c r="H558" s="2522"/>
      <c r="I558" s="2522"/>
      <c r="J558" s="2522"/>
      <c r="K558" s="2522"/>
      <c r="L558" s="2522"/>
      <c r="M558" s="2522"/>
      <c r="N558" s="2522"/>
      <c r="O558" s="2522"/>
      <c r="P558" s="2522"/>
      <c r="Q558" s="2522"/>
      <c r="R558" s="2522"/>
      <c r="S558" s="2522"/>
      <c r="T558" s="2522"/>
      <c r="U558" s="2522"/>
      <c r="V558" s="2522"/>
      <c r="W558" s="2522"/>
      <c r="X558" s="2522"/>
      <c r="Y558" s="2522"/>
      <c r="Z558" s="2522"/>
      <c r="AA558" s="2522"/>
      <c r="AB558" s="2522"/>
      <c r="AC558" s="2522"/>
      <c r="AD558" s="2522"/>
      <c r="AE558" s="2522"/>
      <c r="AF558" s="2522"/>
      <c r="AG558" s="2522"/>
      <c r="AH558" s="358"/>
      <c r="AI558" s="260"/>
      <c r="AJ558" s="260"/>
      <c r="AK558" s="261"/>
      <c r="AL558" s="261"/>
      <c r="AM558" s="143"/>
      <c r="AN558" s="244" t="s">
        <v>849</v>
      </c>
      <c r="AO558" s="245"/>
      <c r="AP558" s="245"/>
      <c r="AQ558" s="2290" t="str">
        <f>IF(AW557=BI580,"passed","failed")</f>
        <v>passed</v>
      </c>
      <c r="AR558" s="2330"/>
      <c r="AS558" s="2291"/>
      <c r="AT558" s="245"/>
      <c r="AU558" s="245"/>
      <c r="AV558" s="245"/>
      <c r="AW558" s="245"/>
      <c r="AX558" s="246"/>
      <c r="AY558" s="47"/>
      <c r="AZ558" s="47"/>
      <c r="BA558" s="47"/>
      <c r="BB558" s="47"/>
      <c r="BV558" s="2320"/>
      <c r="BW558" s="2321"/>
      <c r="BX558" s="2321"/>
      <c r="BY558" s="2322"/>
    </row>
    <row r="559" spans="1:99" s="17" customFormat="1" ht="14.1" customHeight="1">
      <c r="A559" s="29"/>
      <c r="B559" s="1410" t="s">
        <v>2113</v>
      </c>
      <c r="C559" s="1410"/>
      <c r="D559" s="1410"/>
      <c r="E559" s="1410"/>
      <c r="F559" s="1410"/>
      <c r="G559" s="1410"/>
      <c r="H559" s="1410"/>
      <c r="I559" s="1410"/>
      <c r="J559" s="1410"/>
      <c r="K559" s="1410"/>
      <c r="L559" s="1410"/>
      <c r="M559" s="1410"/>
      <c r="N559" s="1410"/>
      <c r="O559" s="1410"/>
      <c r="P559" s="1410"/>
      <c r="Q559" s="1410"/>
      <c r="R559" s="1410"/>
      <c r="S559" s="1410"/>
      <c r="T559" s="1410"/>
      <c r="U559" s="1410"/>
      <c r="V559" s="1410"/>
      <c r="W559" s="1410"/>
      <c r="X559" s="1410"/>
      <c r="Y559" s="1410"/>
      <c r="Z559" s="1410"/>
      <c r="AA559" s="1410"/>
      <c r="AB559" s="1410"/>
      <c r="AC559" s="1410"/>
      <c r="AD559" s="1410"/>
      <c r="AE559" s="1410"/>
      <c r="AF559" s="1410"/>
      <c r="AG559" s="1410"/>
      <c r="AH559" s="1410"/>
      <c r="AI559" s="1410"/>
      <c r="AJ559" s="1410"/>
      <c r="AK559" s="1410"/>
      <c r="AL559" s="1410"/>
      <c r="AM559" s="1410"/>
      <c r="BV559" s="2320"/>
      <c r="BW559" s="2321"/>
      <c r="BX559" s="2321"/>
      <c r="BY559" s="2322"/>
    </row>
    <row r="560" spans="1:99" s="17" customFormat="1" ht="14.1" customHeight="1">
      <c r="A560" s="29"/>
      <c r="B560" s="358" t="s">
        <v>2035</v>
      </c>
      <c r="C560" s="47"/>
      <c r="D560" s="47"/>
      <c r="E560" s="47"/>
      <c r="F560" s="47"/>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260"/>
      <c r="AJ560" s="260"/>
      <c r="AK560" s="261"/>
      <c r="AL560" s="261"/>
      <c r="AM560" s="143"/>
      <c r="AN560" s="695" t="s">
        <v>149</v>
      </c>
      <c r="AO560" s="696"/>
      <c r="AP560" s="696"/>
      <c r="AQ560" s="696"/>
      <c r="AR560" s="696"/>
      <c r="AS560" s="696"/>
      <c r="AT560" s="696"/>
      <c r="AU560" s="696"/>
      <c r="AV560" s="697"/>
      <c r="BH560" s="153"/>
      <c r="BJ560" s="153" t="s">
        <v>1311</v>
      </c>
      <c r="BV560" s="2323"/>
      <c r="BW560" s="2324"/>
      <c r="BX560" s="2324"/>
      <c r="BY560" s="2325"/>
    </row>
    <row r="561" spans="1:99" s="17" customFormat="1" ht="14.1" customHeight="1">
      <c r="A561" s="29"/>
      <c r="B561" s="58"/>
      <c r="C561" s="29"/>
      <c r="D561" s="262"/>
      <c r="E561" s="263"/>
      <c r="F561" s="47"/>
      <c r="G561" s="47"/>
      <c r="H561" s="47"/>
      <c r="I561" s="348"/>
      <c r="J561" s="349"/>
      <c r="K561" s="350"/>
      <c r="L561" s="350"/>
      <c r="M561" s="351"/>
      <c r="N561" s="351"/>
      <c r="O561" s="351"/>
      <c r="P561" s="352"/>
      <c r="Q561" s="2397" t="s">
        <v>74</v>
      </c>
      <c r="R561" s="2397"/>
      <c r="S561" s="2397"/>
      <c r="T561" s="2397"/>
      <c r="U561" s="2397"/>
      <c r="V561" s="2397"/>
      <c r="W561" s="2397"/>
      <c r="X561" s="2397"/>
      <c r="Y561" s="2397"/>
      <c r="Z561" s="2397"/>
      <c r="AA561" s="2397"/>
      <c r="AB561" s="2397"/>
      <c r="AC561" s="2397"/>
      <c r="AD561" s="2397"/>
      <c r="AE561" s="2397"/>
      <c r="AF561" s="2397"/>
      <c r="AG561" s="260"/>
      <c r="AH561" s="260"/>
      <c r="AI561" s="260"/>
      <c r="AJ561" s="46"/>
      <c r="AK561" s="166"/>
      <c r="AL561" s="166"/>
      <c r="AM561" s="143"/>
      <c r="AN561" s="705" t="s">
        <v>854</v>
      </c>
      <c r="AO561" s="703"/>
      <c r="AP561" s="703"/>
      <c r="AQ561" s="703"/>
      <c r="AR561" s="703"/>
      <c r="AS561" s="706">
        <f>ROUNDUP(BI580*0.1,0)</f>
        <v>6</v>
      </c>
      <c r="AT561" s="700"/>
      <c r="AU561" s="705"/>
      <c r="AV561" s="704">
        <f>AS561-AN563</f>
        <v>-27</v>
      </c>
      <c r="BC561" s="2295" t="s">
        <v>658</v>
      </c>
      <c r="BD561" s="2299"/>
      <c r="BE561" s="2296"/>
      <c r="BF561" s="2295" t="s">
        <v>228</v>
      </c>
      <c r="BG561" s="2299"/>
      <c r="BH561" s="2296"/>
      <c r="BI561" s="2295" t="s">
        <v>229</v>
      </c>
      <c r="BJ561" s="2299"/>
      <c r="BK561" s="2296"/>
      <c r="BL561" s="2295" t="s">
        <v>230</v>
      </c>
      <c r="BM561" s="2299"/>
      <c r="BN561" s="2296"/>
      <c r="BO561" s="2295" t="s">
        <v>231</v>
      </c>
      <c r="BP561" s="2299"/>
      <c r="BQ561" s="2296"/>
      <c r="BR561" s="2295" t="s">
        <v>659</v>
      </c>
      <c r="BS561" s="2299"/>
      <c r="BT561" s="2296"/>
      <c r="BV561" s="2295">
        <f>IF(OR(Y609=0,Y609&gt;=0.1),1,0)</f>
        <v>1</v>
      </c>
      <c r="BW561" s="2299"/>
      <c r="BX561" s="2299"/>
      <c r="BY561" s="2296"/>
      <c r="CK561" s="65"/>
      <c r="CP561" s="65"/>
      <c r="CQ561" s="65"/>
      <c r="CR561" s="65"/>
      <c r="CS561" s="65"/>
      <c r="CT561" s="65"/>
      <c r="CU561" s="65"/>
    </row>
    <row r="562" spans="1:99" s="17" customFormat="1" ht="14.1" customHeight="1">
      <c r="A562" s="29"/>
      <c r="B562" s="165"/>
      <c r="C562" s="29"/>
      <c r="D562" s="47"/>
      <c r="E562" s="47"/>
      <c r="F562" s="47"/>
      <c r="G562" s="47"/>
      <c r="H562" s="47"/>
      <c r="I562" s="353"/>
      <c r="J562" s="260"/>
      <c r="K562" s="176"/>
      <c r="L562" s="176"/>
      <c r="M562" s="176"/>
      <c r="N562" s="1172"/>
      <c r="O562" s="1172"/>
      <c r="P562" s="354"/>
      <c r="Q562" s="2397"/>
      <c r="R562" s="2397"/>
      <c r="S562" s="2397"/>
      <c r="T562" s="2397"/>
      <c r="U562" s="2397"/>
      <c r="V562" s="2397"/>
      <c r="W562" s="2397"/>
      <c r="X562" s="2397"/>
      <c r="Y562" s="2397"/>
      <c r="Z562" s="2397"/>
      <c r="AA562" s="2397"/>
      <c r="AB562" s="2397"/>
      <c r="AC562" s="2397"/>
      <c r="AD562" s="2397"/>
      <c r="AE562" s="2397"/>
      <c r="AF562" s="2397"/>
      <c r="AG562" s="47"/>
      <c r="AH562" s="47"/>
      <c r="AI562" s="47"/>
      <c r="AJ562" s="47"/>
      <c r="AK562" s="47"/>
      <c r="AL562" s="47"/>
      <c r="AM562" s="143"/>
      <c r="AN562" s="698"/>
      <c r="AO562" s="699"/>
      <c r="AP562" s="699"/>
      <c r="AQ562" s="699"/>
      <c r="AR562" s="699"/>
      <c r="AS562" s="699"/>
      <c r="AT562" s="699"/>
      <c r="AU562" s="699"/>
      <c r="AV562" s="701"/>
      <c r="BC562" s="2290">
        <f>IF(BV561=1,0,1)</f>
        <v>0</v>
      </c>
      <c r="BD562" s="2330"/>
      <c r="BE562" s="2291"/>
      <c r="BF562" s="684"/>
      <c r="BG562" s="685"/>
      <c r="BH562" s="685"/>
      <c r="BI562" s="684"/>
      <c r="BJ562" s="685"/>
      <c r="BK562" s="685"/>
      <c r="BL562" s="684"/>
      <c r="BM562" s="685"/>
      <c r="BN562" s="685"/>
      <c r="BO562" s="684"/>
      <c r="BP562" s="685"/>
      <c r="BQ562" s="685"/>
      <c r="BR562" s="684"/>
      <c r="BS562" s="685"/>
      <c r="BT562" s="686"/>
      <c r="BV562" s="2295">
        <f>IF(OR(Y610=0,Y610&gt;=0.1),1,0)</f>
        <v>1</v>
      </c>
      <c r="BW562" s="2299"/>
      <c r="BX562" s="2299"/>
      <c r="BY562" s="2296"/>
      <c r="CK562" s="65"/>
      <c r="CP562" s="65"/>
      <c r="CQ562" s="65"/>
      <c r="CR562" s="65"/>
      <c r="CS562" s="65"/>
      <c r="CT562" s="65"/>
      <c r="CU562" s="65"/>
    </row>
    <row r="563" spans="1:99" s="17" customFormat="1" ht="14.1" customHeight="1" thickBot="1">
      <c r="A563" s="29"/>
      <c r="B563" s="106"/>
      <c r="C563" s="29"/>
      <c r="D563" s="47"/>
      <c r="E563" s="47"/>
      <c r="F563" s="47"/>
      <c r="G563" s="47"/>
      <c r="H563" s="47"/>
      <c r="I563" s="355"/>
      <c r="J563" s="356"/>
      <c r="K563" s="275"/>
      <c r="L563" s="275"/>
      <c r="M563" s="275"/>
      <c r="N563" s="316"/>
      <c r="O563" s="316"/>
      <c r="P563" s="322"/>
      <c r="Q563" s="2306" t="s">
        <v>2036</v>
      </c>
      <c r="R563" s="2307"/>
      <c r="S563" s="2398" t="s">
        <v>291</v>
      </c>
      <c r="T563" s="2399"/>
      <c r="U563" s="2306">
        <v>0.5</v>
      </c>
      <c r="V563" s="2307"/>
      <c r="W563" s="2306">
        <v>0.45</v>
      </c>
      <c r="X563" s="2307"/>
      <c r="Y563" s="2306">
        <v>0.4</v>
      </c>
      <c r="Z563" s="2307"/>
      <c r="AA563" s="2306">
        <v>0.35</v>
      </c>
      <c r="AB563" s="2307"/>
      <c r="AC563" s="2306">
        <v>0.3</v>
      </c>
      <c r="AD563" s="2307"/>
      <c r="AE563" s="2306">
        <v>0.2</v>
      </c>
      <c r="AF563" s="2307"/>
      <c r="AG563" s="47"/>
      <c r="AH563" s="47"/>
      <c r="AI563" s="47"/>
      <c r="AJ563" s="47"/>
      <c r="AK563" s="47"/>
      <c r="AL563" s="47"/>
      <c r="AM563" s="143"/>
      <c r="AN563" s="2301">
        <f>SUM(T615:X616)</f>
        <v>33</v>
      </c>
      <c r="AO563" s="2302"/>
      <c r="AP563" s="2302"/>
      <c r="AQ563" s="2303"/>
      <c r="AR563" s="702"/>
      <c r="AS563" s="703"/>
      <c r="AT563" s="703"/>
      <c r="AU563" s="703"/>
      <c r="AV563" s="697"/>
      <c r="BC563" s="684"/>
      <c r="BD563" s="685"/>
      <c r="BE563" s="685"/>
      <c r="BF563" s="2290">
        <f>IF(AND(BV562=1,BC562=0),0,1)</f>
        <v>0</v>
      </c>
      <c r="BG563" s="2330"/>
      <c r="BH563" s="2291"/>
      <c r="BI563" s="684"/>
      <c r="BJ563" s="685"/>
      <c r="BK563" s="685"/>
      <c r="BL563" s="684"/>
      <c r="BM563" s="685"/>
      <c r="BN563" s="685"/>
      <c r="BO563" s="684"/>
      <c r="BP563" s="685"/>
      <c r="BQ563" s="685"/>
      <c r="BR563" s="684"/>
      <c r="BS563" s="685"/>
      <c r="BT563" s="686"/>
      <c r="BV563" s="2295">
        <f>IF(OR(Y611=0,Y611&gt;=0.1),1,0)</f>
        <v>1</v>
      </c>
      <c r="BW563" s="2299"/>
      <c r="BX563" s="2299"/>
      <c r="BY563" s="2296"/>
      <c r="CK563" s="65"/>
      <c r="CP563" s="65"/>
      <c r="CQ563" s="65"/>
      <c r="CR563" s="65"/>
      <c r="CS563" s="65"/>
      <c r="CT563" s="65"/>
      <c r="CU563" s="65"/>
    </row>
    <row r="564" spans="1:99" s="17" customFormat="1" ht="14.1" customHeight="1">
      <c r="A564" s="29"/>
      <c r="B564" s="106"/>
      <c r="C564" s="29"/>
      <c r="D564" s="47"/>
      <c r="E564" s="47"/>
      <c r="F564" s="47"/>
      <c r="G564" s="47"/>
      <c r="H564" s="47"/>
      <c r="I564" s="353"/>
      <c r="J564" s="260"/>
      <c r="K564" s="176"/>
      <c r="L564" s="176"/>
      <c r="M564" s="176"/>
      <c r="N564" s="71"/>
      <c r="O564" s="2273"/>
      <c r="P564" s="2274"/>
      <c r="Q564" s="2519"/>
      <c r="R564" s="2509"/>
      <c r="S564" s="2395"/>
      <c r="T564" s="2509"/>
      <c r="U564" s="2395"/>
      <c r="V564" s="2509"/>
      <c r="W564" s="2395"/>
      <c r="X564" s="2509"/>
      <c r="Y564" s="2395"/>
      <c r="Z564" s="2509"/>
      <c r="AA564" s="2381"/>
      <c r="AB564" s="2382"/>
      <c r="AC564" s="2383"/>
      <c r="AD564" s="2384"/>
      <c r="AE564" s="2395"/>
      <c r="AF564" s="2396"/>
      <c r="AG564" s="47"/>
      <c r="AH564" s="47"/>
      <c r="AI564" s="47"/>
      <c r="AJ564" s="47"/>
      <c r="AK564" s="47"/>
      <c r="AL564" s="47"/>
      <c r="AM564" s="143"/>
      <c r="AN564" s="252"/>
      <c r="AO564" s="253"/>
      <c r="AP564" s="253"/>
      <c r="AQ564" s="254" t="s">
        <v>849</v>
      </c>
      <c r="AR564" s="254"/>
      <c r="AS564" s="687" t="str">
        <f>IF(AN563&gt;=AS561,"passed","failed")</f>
        <v>passed</v>
      </c>
      <c r="AT564" s="679"/>
      <c r="AU564" s="679"/>
      <c r="AV564" s="680"/>
      <c r="AW564" s="49"/>
      <c r="AX564" s="49"/>
      <c r="AY564" s="49"/>
      <c r="BC564" s="684"/>
      <c r="BD564" s="685"/>
      <c r="BE564" s="685"/>
      <c r="BF564" s="684"/>
      <c r="BG564" s="685"/>
      <c r="BH564" s="685"/>
      <c r="BI564" s="2290">
        <f>IF(AND(AND(BV563=1,BF563=0,BC562=0)),0,1)</f>
        <v>0</v>
      </c>
      <c r="BJ564" s="2330"/>
      <c r="BK564" s="2291"/>
      <c r="BL564" s="684"/>
      <c r="BM564" s="685"/>
      <c r="BN564" s="685"/>
      <c r="BO564" s="684"/>
      <c r="BP564" s="685"/>
      <c r="BQ564" s="685"/>
      <c r="BR564" s="684"/>
      <c r="BS564" s="685"/>
      <c r="BT564" s="686"/>
      <c r="BV564" s="2295">
        <f>IF(OR(Y612=0,Y612&gt;=0.1),1,0)</f>
        <v>1</v>
      </c>
      <c r="BW564" s="2299"/>
      <c r="BX564" s="2299"/>
      <c r="BY564" s="2296"/>
      <c r="CK564" s="65"/>
      <c r="CP564" s="65"/>
      <c r="CQ564" s="65"/>
      <c r="CR564" s="65"/>
      <c r="CS564" s="65"/>
      <c r="CT564" s="65"/>
      <c r="CU564" s="65"/>
    </row>
    <row r="565" spans="1:99" s="17" customFormat="1" ht="14.1" customHeight="1">
      <c r="A565" s="29"/>
      <c r="B565" s="106"/>
      <c r="C565" s="29"/>
      <c r="D565" s="47"/>
      <c r="E565" s="47"/>
      <c r="F565" s="47"/>
      <c r="G565" s="47"/>
      <c r="H565" s="47"/>
      <c r="I565" s="353"/>
      <c r="J565" s="260"/>
      <c r="K565" s="176"/>
      <c r="L565" s="176"/>
      <c r="M565" s="176"/>
      <c r="N565" s="71"/>
      <c r="O565" s="2273"/>
      <c r="P565" s="2274"/>
      <c r="Q565" s="2275"/>
      <c r="R565" s="2276"/>
      <c r="S565" s="2277"/>
      <c r="T565" s="2276"/>
      <c r="U565" s="2277"/>
      <c r="V565" s="2276"/>
      <c r="W565" s="2277"/>
      <c r="X565" s="2276"/>
      <c r="Y565" s="2271"/>
      <c r="Z565" s="2272"/>
      <c r="AA565" s="2277"/>
      <c r="AB565" s="2297"/>
      <c r="AC565" s="2305"/>
      <c r="AD565" s="2305"/>
      <c r="AE565" s="2265"/>
      <c r="AF565" s="2266"/>
      <c r="AG565" s="47"/>
      <c r="AH565" s="47"/>
      <c r="AI565" s="47"/>
      <c r="AJ565" s="47"/>
      <c r="AK565" s="47"/>
      <c r="AL565" s="47"/>
      <c r="AM565" s="143"/>
      <c r="BC565" s="684"/>
      <c r="BD565" s="685"/>
      <c r="BE565" s="685"/>
      <c r="BF565" s="684"/>
      <c r="BG565" s="685"/>
      <c r="BH565" s="685"/>
      <c r="BI565" s="684"/>
      <c r="BJ565" s="685"/>
      <c r="BK565" s="685"/>
      <c r="BL565" s="2290">
        <f>IF(AND(AND(AND(BV564=1,BI564=0,BF563=0,BC562=0))),0,1)</f>
        <v>0</v>
      </c>
      <c r="BM565" s="2330"/>
      <c r="BN565" s="2291"/>
      <c r="BO565" s="684"/>
      <c r="BP565" s="685"/>
      <c r="BQ565" s="685"/>
      <c r="BR565" s="684"/>
      <c r="BS565" s="685"/>
      <c r="BT565" s="686"/>
      <c r="BV565" s="2295">
        <f>IF(OR(Y613=0,Y613&gt;=0.1),1,0)</f>
        <v>1</v>
      </c>
      <c r="BW565" s="2299"/>
      <c r="BX565" s="2299"/>
      <c r="BY565" s="2296"/>
      <c r="CK565" s="65"/>
      <c r="CP565" s="65"/>
      <c r="CQ565" s="65"/>
      <c r="CR565" s="65"/>
      <c r="CS565" s="65"/>
      <c r="CT565" s="65"/>
      <c r="CU565" s="65"/>
    </row>
    <row r="566" spans="1:99" s="17" customFormat="1" ht="14.1" customHeight="1" thickBot="1">
      <c r="A566" s="29"/>
      <c r="B566" s="106"/>
      <c r="C566" s="29"/>
      <c r="D566" s="47"/>
      <c r="E566" s="47"/>
      <c r="F566" s="47"/>
      <c r="G566" s="47"/>
      <c r="H566" s="47"/>
      <c r="I566" s="353"/>
      <c r="J566" s="260"/>
      <c r="K566" s="176"/>
      <c r="L566" s="176"/>
      <c r="M566" s="176"/>
      <c r="N566" s="71"/>
      <c r="O566" s="2273"/>
      <c r="P566" s="2274"/>
      <c r="Q566" s="2275"/>
      <c r="R566" s="2276"/>
      <c r="S566" s="2277"/>
      <c r="T566" s="2276"/>
      <c r="U566" s="2277"/>
      <c r="V566" s="2276"/>
      <c r="W566" s="2277"/>
      <c r="X566" s="2276"/>
      <c r="Y566" s="2277"/>
      <c r="Z566" s="2276"/>
      <c r="AA566" s="2271"/>
      <c r="AB566" s="2265"/>
      <c r="AC566" s="2329"/>
      <c r="AD566" s="2329"/>
      <c r="AE566" s="2297"/>
      <c r="AF566" s="2298"/>
      <c r="AG566" s="47"/>
      <c r="AH566" s="47"/>
      <c r="AI566" s="47"/>
      <c r="AJ566" s="47"/>
      <c r="AK566" s="47"/>
      <c r="AL566" s="47"/>
      <c r="AM566" s="143"/>
      <c r="AN566" s="239" t="s">
        <v>851</v>
      </c>
      <c r="AO566" s="240"/>
      <c r="AP566" s="240"/>
      <c r="AQ566" s="240"/>
      <c r="AR566" s="240"/>
      <c r="AS566" s="240"/>
      <c r="AT566" s="240"/>
      <c r="AU566" s="240"/>
      <c r="AV566" s="240"/>
      <c r="AW566" s="241"/>
      <c r="BC566" s="684"/>
      <c r="BD566" s="685"/>
      <c r="BE566" s="685"/>
      <c r="BF566" s="684"/>
      <c r="BG566" s="685"/>
      <c r="BH566" s="685"/>
      <c r="BI566" s="684"/>
      <c r="BJ566" s="685"/>
      <c r="BK566" s="685"/>
      <c r="BL566" s="684"/>
      <c r="BM566" s="685"/>
      <c r="BN566" s="685"/>
      <c r="BO566" s="2290">
        <f>IF(AND(AND(AND(AND(BV565=1,BL565=0,BI564=0,BF563=0,BC562=0)))),0,1)</f>
        <v>0</v>
      </c>
      <c r="BP566" s="2330"/>
      <c r="BQ566" s="2291"/>
      <c r="BR566" s="684"/>
      <c r="BS566" s="685"/>
      <c r="BT566" s="686"/>
      <c r="CK566" s="65"/>
      <c r="CP566" s="65"/>
      <c r="CQ566" s="65"/>
      <c r="CR566" s="65"/>
      <c r="CS566" s="65"/>
      <c r="CT566" s="65"/>
      <c r="CU566" s="65"/>
    </row>
    <row r="567" spans="1:99" s="17" customFormat="1" ht="14.1" customHeight="1" thickBot="1">
      <c r="A567" s="29"/>
      <c r="B567" s="106"/>
      <c r="C567" s="29"/>
      <c r="D567" s="47"/>
      <c r="E567" s="47"/>
      <c r="F567" s="47"/>
      <c r="G567" s="47"/>
      <c r="H567" s="47"/>
      <c r="I567" s="353"/>
      <c r="J567" s="260"/>
      <c r="K567" s="176"/>
      <c r="L567" s="176"/>
      <c r="M567" s="176"/>
      <c r="N567" s="71"/>
      <c r="O567" s="2273"/>
      <c r="P567" s="2274"/>
      <c r="Q567" s="2275"/>
      <c r="R567" s="2276"/>
      <c r="S567" s="2277"/>
      <c r="T567" s="2276"/>
      <c r="U567" s="2277"/>
      <c r="V567" s="2276"/>
      <c r="W567" s="2277"/>
      <c r="X567" s="2276"/>
      <c r="Y567" s="2271"/>
      <c r="Z567" s="2272"/>
      <c r="AA567" s="2277"/>
      <c r="AB567" s="2297"/>
      <c r="AC567" s="2305"/>
      <c r="AD567" s="2305"/>
      <c r="AE567" s="2265"/>
      <c r="AF567" s="2266"/>
      <c r="AG567" s="47"/>
      <c r="AH567" s="47"/>
      <c r="AI567" s="47"/>
      <c r="AJ567" s="47"/>
      <c r="AK567" s="47"/>
      <c r="AL567" s="47"/>
      <c r="AM567" s="143"/>
      <c r="AN567" s="242" t="s">
        <v>227</v>
      </c>
      <c r="AO567" s="243"/>
      <c r="AP567" s="243"/>
      <c r="AQ567" s="243"/>
      <c r="AR567" s="243"/>
      <c r="AS567" s="243"/>
      <c r="AT567" s="243"/>
      <c r="AU567" s="243"/>
      <c r="AV567" s="250"/>
      <c r="AW567" s="250"/>
      <c r="BC567" s="2290">
        <f>SUM(BC562:BE566)</f>
        <v>0</v>
      </c>
      <c r="BD567" s="2330"/>
      <c r="BE567" s="2291"/>
      <c r="BF567" s="2290">
        <f>SUM(BF562:BH566)</f>
        <v>0</v>
      </c>
      <c r="BG567" s="2330"/>
      <c r="BH567" s="2291"/>
      <c r="BI567" s="2290">
        <f>SUM(BI562:BK566)</f>
        <v>0</v>
      </c>
      <c r="BJ567" s="2330"/>
      <c r="BK567" s="2291"/>
      <c r="BL567" s="2290">
        <f>SUM(BL562:BN566)</f>
        <v>0</v>
      </c>
      <c r="BM567" s="2330"/>
      <c r="BN567" s="2291"/>
      <c r="BO567" s="2290">
        <f>SUM(BO562:BQ566)</f>
        <v>0</v>
      </c>
      <c r="BP567" s="2330"/>
      <c r="BQ567" s="2291"/>
      <c r="BR567" s="2290">
        <f>SUM(BR562:BT566)</f>
        <v>0</v>
      </c>
      <c r="BS567" s="2330"/>
      <c r="BT567" s="2291"/>
      <c r="BU567" s="718">
        <f>IF(AND(BV561=1,T615&gt;0),0,SUM(BC567:BT567))</f>
        <v>0</v>
      </c>
      <c r="BV567" s="4"/>
      <c r="BW567" s="4"/>
      <c r="BX567" s="4"/>
      <c r="CK567" s="65"/>
      <c r="CP567" s="65"/>
      <c r="CQ567" s="65"/>
      <c r="CR567" s="65"/>
      <c r="CS567" s="65"/>
      <c r="CT567" s="65"/>
      <c r="CU567" s="65"/>
    </row>
    <row r="568" spans="1:99" s="17" customFormat="1" ht="14.1" customHeight="1">
      <c r="A568" s="29"/>
      <c r="B568" s="106"/>
      <c r="C568" s="29"/>
      <c r="D568" s="47"/>
      <c r="E568" s="47"/>
      <c r="F568" s="47"/>
      <c r="G568" s="47"/>
      <c r="H568" s="47"/>
      <c r="I568" s="353"/>
      <c r="J568" s="260"/>
      <c r="K568" s="176"/>
      <c r="L568" s="176"/>
      <c r="M568" s="176"/>
      <c r="N568" s="71"/>
      <c r="O568" s="2273"/>
      <c r="P568" s="2274"/>
      <c r="Q568" s="2275"/>
      <c r="R568" s="2276"/>
      <c r="S568" s="2277"/>
      <c r="T568" s="2276"/>
      <c r="U568" s="2277"/>
      <c r="V568" s="2276"/>
      <c r="W568" s="2271"/>
      <c r="X568" s="2272"/>
      <c r="Y568" s="2277"/>
      <c r="Z568" s="2276"/>
      <c r="AA568" s="2271"/>
      <c r="AB568" s="2265"/>
      <c r="AC568" s="2329"/>
      <c r="AD568" s="2329"/>
      <c r="AE568" s="2297"/>
      <c r="AF568" s="2298"/>
      <c r="AG568" s="47"/>
      <c r="AH568" s="47"/>
      <c r="AI568" s="47"/>
      <c r="AJ568" s="47"/>
      <c r="AK568" s="47"/>
      <c r="AL568" s="47"/>
      <c r="AM568" s="143"/>
      <c r="AN568" s="244"/>
      <c r="AO568" s="245"/>
      <c r="AP568" s="245"/>
      <c r="AQ568" s="245"/>
      <c r="AR568" s="251" t="s">
        <v>849</v>
      </c>
      <c r="AS568" s="245"/>
      <c r="AT568" s="687" t="str">
        <f>IF(BJ602&gt;0,"failed","passed")</f>
        <v>failed</v>
      </c>
      <c r="AU568" s="679"/>
      <c r="AV568" s="679"/>
      <c r="AW568" s="680"/>
    </row>
    <row r="569" spans="1:99" s="148" customFormat="1" ht="14.1" customHeight="1">
      <c r="A569" s="29"/>
      <c r="B569" s="106"/>
      <c r="C569" s="29"/>
      <c r="D569" s="47"/>
      <c r="E569" s="47"/>
      <c r="F569" s="47"/>
      <c r="G569" s="47"/>
      <c r="H569" s="47"/>
      <c r="I569" s="353"/>
      <c r="J569" s="260"/>
      <c r="K569" s="176"/>
      <c r="L569" s="176"/>
      <c r="M569" s="176"/>
      <c r="N569" s="71"/>
      <c r="O569" s="2273"/>
      <c r="P569" s="2274"/>
      <c r="Q569" s="2275"/>
      <c r="R569" s="2276"/>
      <c r="S569" s="2277"/>
      <c r="T569" s="2276"/>
      <c r="U569" s="2277"/>
      <c r="V569" s="2276"/>
      <c r="W569" s="2277"/>
      <c r="X569" s="2276"/>
      <c r="Y569" s="2271"/>
      <c r="Z569" s="2272"/>
      <c r="AA569" s="2277"/>
      <c r="AB569" s="2297"/>
      <c r="AC569" s="2305"/>
      <c r="AD569" s="2305"/>
      <c r="AE569" s="2265"/>
      <c r="AF569" s="2266"/>
      <c r="AG569" s="47"/>
      <c r="AH569" s="47"/>
      <c r="AI569" s="47"/>
      <c r="AJ569" s="47"/>
      <c r="AK569" s="47"/>
      <c r="AL569" s="47"/>
    </row>
    <row r="570" spans="1:99" s="47" customFormat="1" ht="14.1" customHeight="1">
      <c r="A570" s="29"/>
      <c r="B570" s="58"/>
      <c r="C570" s="29"/>
      <c r="I570" s="2311" t="s">
        <v>940</v>
      </c>
      <c r="J570" s="2312"/>
      <c r="K570" s="2312"/>
      <c r="L570" s="2312"/>
      <c r="M570" s="2312"/>
      <c r="N570" s="2313"/>
      <c r="O570" s="2273">
        <v>0.5</v>
      </c>
      <c r="P570" s="2274"/>
      <c r="Q570" s="2275"/>
      <c r="R570" s="2276"/>
      <c r="S570" s="2277"/>
      <c r="T570" s="2276"/>
      <c r="U570" s="2278" t="s">
        <v>1661</v>
      </c>
      <c r="V570" s="2279"/>
      <c r="W570" s="2271">
        <v>37.5</v>
      </c>
      <c r="X570" s="2272"/>
      <c r="Y570" s="2277"/>
      <c r="Z570" s="2276"/>
      <c r="AA570" s="2271"/>
      <c r="AB570" s="2265"/>
      <c r="AC570" s="2329"/>
      <c r="AD570" s="2329"/>
      <c r="AE570" s="2297"/>
      <c r="AF570" s="2298"/>
      <c r="AM570" s="9"/>
      <c r="AN570" s="85" t="s">
        <v>223</v>
      </c>
      <c r="AO570" s="86"/>
      <c r="AP570" s="86"/>
      <c r="AQ570" s="86"/>
      <c r="AR570" s="86"/>
      <c r="AS570" s="86"/>
      <c r="AT570" s="86"/>
      <c r="AU570" s="86"/>
      <c r="AV570" s="86"/>
      <c r="AW570" s="86"/>
      <c r="AX570" s="86"/>
      <c r="AY570" s="86"/>
      <c r="AZ570" s="86"/>
      <c r="BA570" s="86"/>
      <c r="BB570" s="86"/>
      <c r="BC570" s="86"/>
      <c r="BD570" s="86"/>
      <c r="BE570" s="108"/>
    </row>
    <row r="571" spans="1:99" s="47" customFormat="1" ht="14.1" customHeight="1">
      <c r="A571" s="29"/>
      <c r="B571" s="1173"/>
      <c r="C571" s="101"/>
      <c r="D571" s="29"/>
      <c r="E571" s="29"/>
      <c r="I571" s="2311"/>
      <c r="J571" s="2312"/>
      <c r="K571" s="2312"/>
      <c r="L571" s="2312"/>
      <c r="M571" s="2312"/>
      <c r="N571" s="2313"/>
      <c r="O571" s="2273">
        <v>0.45</v>
      </c>
      <c r="P571" s="2274"/>
      <c r="Q571" s="2275"/>
      <c r="R571" s="2276"/>
      <c r="S571" s="2277"/>
      <c r="T571" s="2276"/>
      <c r="U571" s="2385" t="s">
        <v>137</v>
      </c>
      <c r="V571" s="2386"/>
      <c r="W571" s="2271">
        <v>33.799999999999997</v>
      </c>
      <c r="X571" s="2272"/>
      <c r="Y571" s="2271"/>
      <c r="Z571" s="2272"/>
      <c r="AA571" s="2277"/>
      <c r="AB571" s="2297"/>
      <c r="AC571" s="2305"/>
      <c r="AD571" s="2305"/>
      <c r="AE571" s="2265"/>
      <c r="AF571" s="2266"/>
      <c r="AM571" s="9"/>
      <c r="AN571" s="93" t="s">
        <v>224</v>
      </c>
      <c r="AO571" s="94"/>
      <c r="AP571" s="94"/>
      <c r="AQ571" s="94"/>
      <c r="AR571" s="94"/>
      <c r="AS571" s="94"/>
      <c r="AT571" s="94"/>
      <c r="AU571" s="94"/>
      <c r="AV571" s="94"/>
      <c r="AW571" s="94"/>
      <c r="AX571" s="94"/>
      <c r="AY571" s="94"/>
      <c r="AZ571" s="94"/>
      <c r="BA571" s="94"/>
      <c r="BB571" s="692" t="str">
        <f>IF(CL589=0,"passed","failed")</f>
        <v>passed</v>
      </c>
      <c r="BC571" s="694"/>
      <c r="BD571" s="694"/>
      <c r="BE571" s="693"/>
    </row>
    <row r="572" spans="1:99" s="47" customFormat="1" ht="14.1" customHeight="1">
      <c r="A572" s="29"/>
      <c r="B572" s="9"/>
      <c r="C572" s="9"/>
      <c r="D572" s="9"/>
      <c r="E572" s="9"/>
      <c r="I572" s="2311"/>
      <c r="J572" s="2312"/>
      <c r="K572" s="2312"/>
      <c r="L572" s="2312"/>
      <c r="M572" s="2312"/>
      <c r="N572" s="2313"/>
      <c r="O572" s="2273">
        <v>0.4</v>
      </c>
      <c r="P572" s="2274"/>
      <c r="Q572" s="2275"/>
      <c r="R572" s="2276"/>
      <c r="S572" s="2385" t="s">
        <v>1662</v>
      </c>
      <c r="T572" s="2386"/>
      <c r="U572" s="2271">
        <v>20</v>
      </c>
      <c r="V572" s="2272"/>
      <c r="W572" s="2271">
        <v>30</v>
      </c>
      <c r="X572" s="2272"/>
      <c r="Y572" s="2271"/>
      <c r="Z572" s="2272"/>
      <c r="AA572" s="2271"/>
      <c r="AB572" s="2265"/>
      <c r="AC572" s="2305"/>
      <c r="AD572" s="2305"/>
      <c r="AE572" s="2265"/>
      <c r="AF572" s="2266"/>
      <c r="AM572" s="9"/>
      <c r="AN572" s="17"/>
      <c r="AO572" s="17"/>
      <c r="AP572" s="17"/>
      <c r="AQ572" s="17"/>
      <c r="AR572" s="17"/>
      <c r="AS572" s="17"/>
      <c r="AT572" s="17"/>
      <c r="AU572" s="17"/>
      <c r="AV572" s="17"/>
      <c r="AW572" s="17"/>
      <c r="AX572" s="17"/>
      <c r="AY572" s="17"/>
      <c r="AZ572" s="17"/>
      <c r="BA572" s="17"/>
      <c r="BB572" s="17"/>
      <c r="BC572" s="17"/>
      <c r="BD572" s="17"/>
      <c r="BE572" s="17"/>
    </row>
    <row r="573" spans="1:99" s="47" customFormat="1" ht="14.1" customHeight="1">
      <c r="A573" s="29"/>
      <c r="B573" s="9"/>
      <c r="C573" s="9"/>
      <c r="D573" s="9"/>
      <c r="E573" s="9"/>
      <c r="I573" s="2311"/>
      <c r="J573" s="2312"/>
      <c r="K573" s="2312"/>
      <c r="L573" s="2312"/>
      <c r="M573" s="2312"/>
      <c r="N573" s="2313"/>
      <c r="O573" s="2273">
        <v>0.35</v>
      </c>
      <c r="P573" s="2274"/>
      <c r="Q573" s="2275"/>
      <c r="R573" s="2276"/>
      <c r="S573" s="2385" t="s">
        <v>2038</v>
      </c>
      <c r="T573" s="2386"/>
      <c r="U573" s="2271">
        <v>17.5</v>
      </c>
      <c r="V573" s="2272"/>
      <c r="W573" s="2271">
        <v>26.3</v>
      </c>
      <c r="X573" s="2272"/>
      <c r="Y573" s="2271">
        <v>35</v>
      </c>
      <c r="Z573" s="2272"/>
      <c r="AA573" s="2271"/>
      <c r="AB573" s="2265"/>
      <c r="AC573" s="2305">
        <v>50</v>
      </c>
      <c r="AD573" s="2305"/>
      <c r="AE573" s="2265"/>
      <c r="AF573" s="2266"/>
      <c r="AM573" s="9"/>
      <c r="AN573" s="238" t="s">
        <v>225</v>
      </c>
      <c r="AO573" s="91"/>
      <c r="AP573" s="91"/>
      <c r="AQ573" s="91"/>
      <c r="AR573" s="2295" t="str">
        <f>IF(OR(AT568="passed",BB571="passed"),"passed","failed")</f>
        <v>passed</v>
      </c>
      <c r="AS573" s="2299"/>
      <c r="AT573" s="2299"/>
      <c r="AU573" s="2299"/>
      <c r="AV573" s="2296"/>
      <c r="AW573" s="17"/>
      <c r="AX573" s="17"/>
      <c r="AY573" s="17"/>
      <c r="AZ573" s="17"/>
      <c r="BA573" s="17"/>
      <c r="BB573" s="17"/>
      <c r="BC573" s="17"/>
      <c r="BD573" s="17"/>
      <c r="BE573" s="17"/>
    </row>
    <row r="574" spans="1:99" s="47" customFormat="1" ht="14.1" customHeight="1">
      <c r="A574" s="29"/>
      <c r="B574" s="9"/>
      <c r="C574" s="9"/>
      <c r="D574" s="9"/>
      <c r="E574" s="9"/>
      <c r="I574" s="2311"/>
      <c r="J574" s="2312"/>
      <c r="K574" s="2312"/>
      <c r="L574" s="2312"/>
      <c r="M574" s="2312"/>
      <c r="N574" s="2313"/>
      <c r="O574" s="2273">
        <v>0.3</v>
      </c>
      <c r="P574" s="2274"/>
      <c r="Q574" s="2275"/>
      <c r="R574" s="2276"/>
      <c r="S574" s="2385" t="s">
        <v>2039</v>
      </c>
      <c r="T574" s="2386"/>
      <c r="U574" s="2271">
        <v>15</v>
      </c>
      <c r="V574" s="2272"/>
      <c r="W574" s="2271">
        <v>22.5</v>
      </c>
      <c r="X574" s="2272"/>
      <c r="Y574" s="2271">
        <v>30</v>
      </c>
      <c r="Z574" s="2272"/>
      <c r="AA574" s="2271">
        <v>37.5</v>
      </c>
      <c r="AB574" s="2265"/>
      <c r="AC574" s="2305">
        <v>45</v>
      </c>
      <c r="AD574" s="2305"/>
      <c r="AE574" s="2265"/>
      <c r="AF574" s="2266"/>
      <c r="AM574" s="9"/>
      <c r="AN574" s="17"/>
      <c r="AO574" s="17"/>
      <c r="AP574" s="17"/>
      <c r="AQ574" s="17"/>
      <c r="AR574" s="17"/>
      <c r="AS574" s="17"/>
      <c r="AT574" s="17"/>
      <c r="AU574" s="17"/>
      <c r="AV574" s="17"/>
      <c r="AW574" s="17"/>
      <c r="AX574" s="17"/>
      <c r="AY574" s="17"/>
      <c r="AZ574" s="17"/>
      <c r="BA574" s="17"/>
      <c r="BB574" s="17"/>
      <c r="BC574" s="17"/>
      <c r="BD574" s="17"/>
      <c r="BE574" s="17"/>
    </row>
    <row r="575" spans="1:99" s="47" customFormat="1" ht="14.1" customHeight="1">
      <c r="A575" s="29"/>
      <c r="B575" s="9"/>
      <c r="C575" s="9"/>
      <c r="D575" s="9"/>
      <c r="E575" s="9"/>
      <c r="I575" s="2311"/>
      <c r="J575" s="2312"/>
      <c r="K575" s="2312"/>
      <c r="L575" s="2312"/>
      <c r="M575" s="2312"/>
      <c r="N575" s="2313"/>
      <c r="O575" s="2273">
        <v>0.25</v>
      </c>
      <c r="P575" s="2274"/>
      <c r="Q575" s="2275"/>
      <c r="R575" s="2276"/>
      <c r="S575" s="2385" t="s">
        <v>2040</v>
      </c>
      <c r="T575" s="2386"/>
      <c r="U575" s="2271">
        <v>12.5</v>
      </c>
      <c r="V575" s="2272"/>
      <c r="W575" s="2271">
        <v>18.8</v>
      </c>
      <c r="X575" s="2272"/>
      <c r="Y575" s="2271">
        <v>25</v>
      </c>
      <c r="Z575" s="2272"/>
      <c r="AA575" s="2271">
        <v>31.3</v>
      </c>
      <c r="AB575" s="2265"/>
      <c r="AC575" s="2305">
        <v>37.5</v>
      </c>
      <c r="AD575" s="2305"/>
      <c r="AE575" s="2265">
        <v>50</v>
      </c>
      <c r="AF575" s="2266"/>
      <c r="AN575" s="247" t="s">
        <v>850</v>
      </c>
      <c r="AO575" s="248"/>
      <c r="AP575" s="248"/>
      <c r="AQ575" s="248"/>
      <c r="AR575" s="248"/>
      <c r="AS575" s="248"/>
      <c r="AT575" s="249"/>
      <c r="AU575" s="2410" t="str">
        <f>IF(AND(AND(AND(AND(AQ558="passed",AS564="passed",BB571="passed",SUM(T615:X616)&gt;1)))),"YES","NO")</f>
        <v>YES</v>
      </c>
      <c r="AV575" s="2411"/>
      <c r="AW575" s="2412"/>
      <c r="AX575" s="17"/>
      <c r="AY575" s="17"/>
      <c r="AZ575" s="17"/>
      <c r="BA575" s="17"/>
      <c r="BB575" s="17"/>
      <c r="BC575" s="17"/>
      <c r="BD575" s="17"/>
      <c r="BE575" s="17"/>
    </row>
    <row r="576" spans="1:99" s="47" customFormat="1" ht="14.1" customHeight="1">
      <c r="A576" s="1173"/>
      <c r="B576" s="9"/>
      <c r="C576" s="9"/>
      <c r="D576" s="9"/>
      <c r="E576" s="9"/>
      <c r="I576" s="2311"/>
      <c r="J576" s="2312"/>
      <c r="K576" s="2312"/>
      <c r="L576" s="2312"/>
      <c r="M576" s="2312"/>
      <c r="N576" s="2313"/>
      <c r="O576" s="2273">
        <v>0.2</v>
      </c>
      <c r="P576" s="2274"/>
      <c r="Q576" s="2275"/>
      <c r="R576" s="2276"/>
      <c r="S576" s="2385" t="s">
        <v>2041</v>
      </c>
      <c r="T576" s="2386"/>
      <c r="U576" s="2271">
        <v>10</v>
      </c>
      <c r="V576" s="2272"/>
      <c r="W576" s="2271">
        <v>15</v>
      </c>
      <c r="X576" s="2272"/>
      <c r="Y576" s="2271">
        <v>20</v>
      </c>
      <c r="Z576" s="2272"/>
      <c r="AA576" s="2271">
        <v>25</v>
      </c>
      <c r="AB576" s="2265"/>
      <c r="AC576" s="2305">
        <v>30</v>
      </c>
      <c r="AD576" s="2305"/>
      <c r="AE576" s="2265">
        <v>40</v>
      </c>
      <c r="AF576" s="2266"/>
      <c r="AN576" s="17"/>
      <c r="AO576" s="17"/>
      <c r="AP576" s="17"/>
      <c r="AQ576" s="17"/>
      <c r="AR576" s="17"/>
      <c r="AS576" s="17"/>
      <c r="AT576" s="17"/>
      <c r="AU576" s="17"/>
      <c r="AV576" s="17"/>
      <c r="AW576" s="17"/>
      <c r="AX576" s="17"/>
      <c r="AY576" s="17"/>
      <c r="AZ576" s="17"/>
      <c r="BA576" s="17"/>
      <c r="BB576" s="17"/>
      <c r="BC576" s="17"/>
      <c r="BD576" s="17"/>
      <c r="BE576" s="17"/>
    </row>
    <row r="577" spans="1:94" s="47" customFormat="1" ht="14.1" customHeight="1">
      <c r="A577" s="1173"/>
      <c r="B577" s="9"/>
      <c r="C577" s="9"/>
      <c r="D577" s="9"/>
      <c r="E577" s="9"/>
      <c r="I577" s="2311"/>
      <c r="J577" s="2312"/>
      <c r="K577" s="2312"/>
      <c r="L577" s="2312"/>
      <c r="M577" s="2312"/>
      <c r="N577" s="2313"/>
      <c r="O577" s="2273">
        <v>0.15</v>
      </c>
      <c r="P577" s="2274"/>
      <c r="Q577" s="2275"/>
      <c r="R577" s="2276"/>
      <c r="S577" s="2385" t="s">
        <v>2042</v>
      </c>
      <c r="T577" s="2386"/>
      <c r="U577" s="2271">
        <v>7.5</v>
      </c>
      <c r="V577" s="2272"/>
      <c r="W577" s="2271">
        <v>11.3</v>
      </c>
      <c r="X577" s="2272"/>
      <c r="Y577" s="2271">
        <v>15</v>
      </c>
      <c r="Z577" s="2272"/>
      <c r="AA577" s="2271">
        <v>18.8</v>
      </c>
      <c r="AB577" s="2265"/>
      <c r="AC577" s="2305">
        <v>22.5</v>
      </c>
      <c r="AD577" s="2305"/>
      <c r="AE577" s="2265">
        <v>30</v>
      </c>
      <c r="AF577" s="2266"/>
      <c r="AK577" s="166"/>
      <c r="AL577" s="166"/>
    </row>
    <row r="578" spans="1:94" s="47" customFormat="1" ht="14.1" customHeight="1">
      <c r="B578" s="9"/>
      <c r="C578" s="9"/>
      <c r="D578" s="9"/>
      <c r="E578" s="9"/>
      <c r="I578" s="2311"/>
      <c r="J578" s="2312"/>
      <c r="K578" s="2312"/>
      <c r="L578" s="2312"/>
      <c r="M578" s="2312"/>
      <c r="N578" s="2313"/>
      <c r="O578" s="2503">
        <v>0.1</v>
      </c>
      <c r="P578" s="2504"/>
      <c r="Q578" s="2505"/>
      <c r="R578" s="2506"/>
      <c r="S578" s="2501" t="s">
        <v>2043</v>
      </c>
      <c r="T578" s="2502"/>
      <c r="U578" s="2362">
        <v>5</v>
      </c>
      <c r="V578" s="2363"/>
      <c r="W578" s="2362">
        <v>7.5</v>
      </c>
      <c r="X578" s="2363"/>
      <c r="Y578" s="2362">
        <v>10</v>
      </c>
      <c r="Z578" s="2363"/>
      <c r="AA578" s="2362">
        <v>12.5</v>
      </c>
      <c r="AB578" s="2267"/>
      <c r="AC578" s="2305">
        <v>15</v>
      </c>
      <c r="AD578" s="2305"/>
      <c r="AE578" s="2267">
        <v>20</v>
      </c>
      <c r="AF578" s="2268"/>
      <c r="AK578" s="272"/>
      <c r="AL578" s="9"/>
      <c r="AT578" s="715" t="s">
        <v>1310</v>
      </c>
      <c r="AU578" s="468"/>
      <c r="AV578" s="468"/>
      <c r="AW578" s="468"/>
      <c r="AX578" s="716"/>
      <c r="AY578" s="2407" t="s">
        <v>226</v>
      </c>
      <c r="AZ578" s="2408"/>
      <c r="BA578" s="2408"/>
      <c r="BB578" s="2408"/>
      <c r="BC578" s="2409"/>
      <c r="BD578" s="2497">
        <f>SUM(O615:S616)</f>
        <v>58</v>
      </c>
      <c r="BE578" s="2498"/>
      <c r="BF578" s="2498"/>
      <c r="BG578" s="2498"/>
      <c r="BH578" s="2499"/>
      <c r="BI578" s="2349">
        <f>SUM(T615:X616)</f>
        <v>33</v>
      </c>
      <c r="BJ578" s="2350"/>
      <c r="BK578" s="2350"/>
      <c r="BL578" s="2350"/>
      <c r="BM578" s="2351"/>
    </row>
    <row r="579" spans="1:94" s="47" customFormat="1" ht="14.1" customHeight="1">
      <c r="B579" s="9"/>
      <c r="C579" s="9"/>
      <c r="D579" s="9"/>
      <c r="E579" s="1909" t="s">
        <v>97</v>
      </c>
      <c r="F579" s="1910"/>
      <c r="G579" s="1910"/>
      <c r="H579" s="1910"/>
      <c r="I579" s="1910"/>
      <c r="J579" s="1910"/>
      <c r="K579" s="1910"/>
      <c r="L579" s="1910"/>
      <c r="M579" s="1910"/>
      <c r="N579" s="1910"/>
      <c r="O579" s="1910"/>
      <c r="P579" s="1910"/>
      <c r="Q579" s="1910"/>
      <c r="R579" s="1910"/>
      <c r="S579" s="1910"/>
      <c r="T579" s="1910"/>
      <c r="U579" s="1910"/>
      <c r="V579" s="1910"/>
      <c r="W579" s="1910"/>
      <c r="X579" s="1910"/>
      <c r="Y579" s="1910"/>
      <c r="Z579" s="1910"/>
      <c r="AA579" s="1910"/>
      <c r="AB579" s="1910"/>
      <c r="AC579" s="1912"/>
      <c r="AD579" s="1912"/>
      <c r="AE579" s="1910"/>
      <c r="AF579" s="1910"/>
      <c r="AG579" s="1910"/>
      <c r="AH579" s="2500"/>
      <c r="AK579" s="272"/>
      <c r="AL579" s="9"/>
    </row>
    <row r="580" spans="1:94" s="47" customFormat="1" ht="14.1" customHeight="1">
      <c r="E580" s="1913"/>
      <c r="F580" s="1914"/>
      <c r="G580" s="1914"/>
      <c r="H580" s="1914"/>
      <c r="I580" s="1914"/>
      <c r="J580" s="1914"/>
      <c r="K580" s="1914"/>
      <c r="L580" s="1914"/>
      <c r="M580" s="1914"/>
      <c r="N580" s="1914"/>
      <c r="O580" s="1914"/>
      <c r="P580" s="1914"/>
      <c r="Q580" s="1914"/>
      <c r="R580" s="1914"/>
      <c r="S580" s="1914"/>
      <c r="T580" s="1914"/>
      <c r="U580" s="1914"/>
      <c r="V580" s="1914"/>
      <c r="W580" s="1914"/>
      <c r="X580" s="1914"/>
      <c r="Y580" s="1914"/>
      <c r="Z580" s="1914"/>
      <c r="AA580" s="1914"/>
      <c r="AB580" s="1914"/>
      <c r="AC580" s="1914"/>
      <c r="AD580" s="1914"/>
      <c r="AE580" s="1914"/>
      <c r="AF580" s="1914"/>
      <c r="AG580" s="1914"/>
      <c r="AH580" s="1953"/>
      <c r="AN580" s="2421" t="s">
        <v>198</v>
      </c>
      <c r="AO580" s="2422"/>
      <c r="AP580" s="2422"/>
      <c r="AQ580" s="2422"/>
      <c r="AR580" s="2422"/>
      <c r="AS580" s="2422"/>
      <c r="AT580" s="2422"/>
      <c r="AU580" s="2422"/>
      <c r="AV580" s="2422"/>
      <c r="AW580" s="2422"/>
      <c r="AX580" s="2422"/>
      <c r="AY580" s="2422"/>
      <c r="AZ580" s="2422"/>
      <c r="BA580" s="2422"/>
      <c r="BB580" s="2422"/>
      <c r="BC580" s="2422"/>
      <c r="BD580" s="2422"/>
      <c r="BE580" s="2422"/>
      <c r="BF580" s="2422"/>
      <c r="BG580" s="2422"/>
      <c r="BH580" s="2423"/>
      <c r="BI580" s="2413">
        <f>BD578</f>
        <v>58</v>
      </c>
      <c r="BJ580" s="2414"/>
      <c r="BK580" s="2414"/>
      <c r="BL580" s="2414"/>
      <c r="BM580" s="2415"/>
      <c r="BN580" s="65"/>
      <c r="BO580" s="65"/>
      <c r="BP580" s="17"/>
      <c r="BQ580" s="17"/>
      <c r="BR580" s="17"/>
      <c r="CE580" s="17"/>
      <c r="CF580" s="37"/>
      <c r="CG580" s="17"/>
      <c r="CH580" s="37"/>
      <c r="CI580" s="37"/>
      <c r="CJ580" s="37"/>
      <c r="CK580" s="65"/>
      <c r="CL580" s="65"/>
      <c r="CM580" s="65"/>
      <c r="CN580" s="65"/>
      <c r="CO580" s="65"/>
      <c r="CP580" s="65"/>
    </row>
    <row r="581" spans="1:94" s="47" customFormat="1" ht="14.1" customHeight="1">
      <c r="E581" s="2491" t="s">
        <v>1665</v>
      </c>
      <c r="F581" s="2492"/>
      <c r="G581" s="2492"/>
      <c r="H581" s="2492"/>
      <c r="I581" s="2492"/>
      <c r="J581" s="2493"/>
      <c r="K581" s="2491" t="s">
        <v>2034</v>
      </c>
      <c r="L581" s="2492"/>
      <c r="M581" s="2492"/>
      <c r="N581" s="2492"/>
      <c r="O581" s="2492"/>
      <c r="P581" s="2493"/>
      <c r="Q581" s="2308" t="s">
        <v>1664</v>
      </c>
      <c r="R581" s="2309"/>
      <c r="S581" s="2309"/>
      <c r="T581" s="2309"/>
      <c r="U581" s="2309"/>
      <c r="V581" s="2310"/>
      <c r="W581" s="2308" t="s">
        <v>1660</v>
      </c>
      <c r="X581" s="2309"/>
      <c r="Y581" s="2309"/>
      <c r="Z581" s="2309"/>
      <c r="AA581" s="2309"/>
      <c r="AB581" s="2310"/>
      <c r="AC581" s="2308" t="s">
        <v>941</v>
      </c>
      <c r="AD581" s="2309"/>
      <c r="AE581" s="2309"/>
      <c r="AF581" s="2309"/>
      <c r="AG581" s="2309"/>
      <c r="AH581" s="2310"/>
      <c r="AN581" s="2424"/>
      <c r="AO581" s="2425"/>
      <c r="AP581" s="2425"/>
      <c r="AQ581" s="2425"/>
      <c r="AR581" s="2425"/>
      <c r="AS581" s="2425"/>
      <c r="AT581" s="2425"/>
      <c r="AU581" s="2425"/>
      <c r="AV581" s="2425"/>
      <c r="AW581" s="2425"/>
      <c r="AX581" s="2425"/>
      <c r="AY581" s="2425"/>
      <c r="AZ581" s="2425"/>
      <c r="BA581" s="2425"/>
      <c r="BB581" s="2425"/>
      <c r="BC581" s="2425"/>
      <c r="BD581" s="2425"/>
      <c r="BE581" s="2425"/>
      <c r="BF581" s="2425"/>
      <c r="BG581" s="2425"/>
      <c r="BH581" s="2426"/>
      <c r="BI581" s="2416"/>
      <c r="BJ581" s="2417"/>
      <c r="BK581" s="2417"/>
      <c r="BL581" s="2417"/>
      <c r="BM581" s="2418"/>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row>
    <row r="582" spans="1:94" s="47" customFormat="1" ht="14.1" customHeight="1">
      <c r="E582" s="2494"/>
      <c r="F582" s="2495"/>
      <c r="G582" s="2495"/>
      <c r="H582" s="2495"/>
      <c r="I582" s="2495"/>
      <c r="J582" s="2496"/>
      <c r="K582" s="2494"/>
      <c r="L582" s="2495"/>
      <c r="M582" s="2495"/>
      <c r="N582" s="2495"/>
      <c r="O582" s="2495"/>
      <c r="P582" s="2496"/>
      <c r="Q582" s="2311"/>
      <c r="R582" s="2312"/>
      <c r="S582" s="2312"/>
      <c r="T582" s="2312"/>
      <c r="U582" s="2312"/>
      <c r="V582" s="2313"/>
      <c r="W582" s="2311"/>
      <c r="X582" s="2312"/>
      <c r="Y582" s="2312"/>
      <c r="Z582" s="2312"/>
      <c r="AA582" s="2312"/>
      <c r="AB582" s="2313"/>
      <c r="AC582" s="2311"/>
      <c r="AD582" s="2312"/>
      <c r="AE582" s="2312"/>
      <c r="AF582" s="2312"/>
      <c r="AG582" s="2312"/>
      <c r="AH582" s="2313"/>
      <c r="AN582" s="143"/>
      <c r="AO582" s="65"/>
      <c r="AP582" s="65"/>
      <c r="AQ582" s="65"/>
      <c r="AR582" s="65"/>
      <c r="AS582" s="65"/>
      <c r="AT582" s="65"/>
      <c r="AU582" s="65"/>
      <c r="AV582" s="65"/>
      <c r="AW582" s="65"/>
      <c r="AX582" s="65"/>
      <c r="AY582" s="65"/>
      <c r="AZ582" s="65"/>
      <c r="BA582" s="65"/>
      <c r="BB582" s="65"/>
      <c r="BC582" s="68"/>
      <c r="BD582" s="68"/>
      <c r="BE582" s="68"/>
      <c r="BF582" s="68"/>
      <c r="BG582" s="68"/>
      <c r="BH582" s="2404">
        <v>5</v>
      </c>
      <c r="BI582" s="2405"/>
      <c r="BJ582" s="2405"/>
      <c r="BK582" s="2405"/>
      <c r="BL582" s="2406"/>
      <c r="BM582" s="2404">
        <v>4</v>
      </c>
      <c r="BN582" s="2405"/>
      <c r="BO582" s="2405"/>
      <c r="BP582" s="2405"/>
      <c r="BQ582" s="2406"/>
      <c r="BR582" s="2404">
        <v>3</v>
      </c>
      <c r="BS582" s="2405"/>
      <c r="BT582" s="2405"/>
      <c r="BU582" s="2405"/>
      <c r="BV582" s="2406"/>
      <c r="BW582" s="2404">
        <v>2</v>
      </c>
      <c r="BX582" s="2405"/>
      <c r="BY582" s="2405"/>
      <c r="BZ582" s="2405"/>
      <c r="CA582" s="2406"/>
      <c r="CB582" s="2404">
        <v>1</v>
      </c>
      <c r="CC582" s="2405"/>
      <c r="CD582" s="2405"/>
      <c r="CE582" s="2405"/>
      <c r="CF582" s="2406"/>
      <c r="CG582" s="2404">
        <v>0</v>
      </c>
      <c r="CH582" s="2405"/>
      <c r="CI582" s="2405"/>
      <c r="CJ582" s="2405"/>
      <c r="CK582" s="2406"/>
      <c r="CL582" s="65"/>
      <c r="CM582" s="65"/>
      <c r="CN582" s="65"/>
      <c r="CO582" s="65"/>
      <c r="CP582" s="65"/>
    </row>
    <row r="583" spans="1:94" s="47" customFormat="1" ht="14.1" customHeight="1">
      <c r="E583" s="2494"/>
      <c r="F583" s="2495"/>
      <c r="G583" s="2495"/>
      <c r="H583" s="2495"/>
      <c r="I583" s="2495"/>
      <c r="J583" s="2496"/>
      <c r="K583" s="2494"/>
      <c r="L583" s="2495"/>
      <c r="M583" s="2495"/>
      <c r="N583" s="2495"/>
      <c r="O583" s="2495"/>
      <c r="P583" s="2496"/>
      <c r="Q583" s="2311"/>
      <c r="R583" s="2312"/>
      <c r="S583" s="2312"/>
      <c r="T583" s="2312"/>
      <c r="U583" s="2312"/>
      <c r="V583" s="2313"/>
      <c r="W583" s="2311"/>
      <c r="X583" s="2312"/>
      <c r="Y583" s="2312"/>
      <c r="Z583" s="2312"/>
      <c r="AA583" s="2312"/>
      <c r="AB583" s="2313"/>
      <c r="AC583" s="2311"/>
      <c r="AD583" s="2312"/>
      <c r="AE583" s="2312"/>
      <c r="AF583" s="2312"/>
      <c r="AG583" s="2312"/>
      <c r="AH583" s="2313"/>
      <c r="AN583" s="2432" t="str">
        <f t="shared" ref="AN583:AN589" si="0">J609</f>
        <v>5 BR</v>
      </c>
      <c r="AO583" s="2433"/>
      <c r="AP583" s="2433"/>
      <c r="AQ583" s="2433"/>
      <c r="AR583" s="2434"/>
      <c r="AS583" s="1924">
        <f t="shared" ref="AS583:AS588" si="1">O609</f>
        <v>0</v>
      </c>
      <c r="AT583" s="1925"/>
      <c r="AU583" s="1925"/>
      <c r="AV583" s="1925"/>
      <c r="AW583" s="2435"/>
      <c r="AX583" s="1924">
        <f t="shared" ref="AX583:AX588" si="2">T609</f>
        <v>0</v>
      </c>
      <c r="AY583" s="1925"/>
      <c r="AZ583" s="1925"/>
      <c r="BA583" s="1925"/>
      <c r="BB583" s="2435"/>
      <c r="BC583" s="1949">
        <f t="shared" ref="BC583:BC588" si="3">Y609</f>
        <v>0</v>
      </c>
      <c r="BD583" s="1950"/>
      <c r="BE583" s="1950"/>
      <c r="BF583" s="1950"/>
      <c r="BG583" s="1951"/>
      <c r="BH583" s="2404">
        <f>IF(OR(AP593=0,BC583&gt;=0.1),0,1)</f>
        <v>0</v>
      </c>
      <c r="BI583" s="2405"/>
      <c r="BJ583" s="2405"/>
      <c r="BK583" s="2405"/>
      <c r="BL583" s="2406"/>
      <c r="BM583" s="2404"/>
      <c r="BN583" s="2405"/>
      <c r="BO583" s="2405"/>
      <c r="BP583" s="2405"/>
      <c r="BQ583" s="2406"/>
      <c r="BR583" s="2404"/>
      <c r="BS583" s="2405"/>
      <c r="BT583" s="2405"/>
      <c r="BU583" s="2405"/>
      <c r="BV583" s="2406"/>
      <c r="BW583" s="2404"/>
      <c r="BX583" s="2405"/>
      <c r="BY583" s="2405"/>
      <c r="BZ583" s="2405"/>
      <c r="CA583" s="2406"/>
      <c r="CB583" s="2404"/>
      <c r="CC583" s="2405"/>
      <c r="CD583" s="2405"/>
      <c r="CE583" s="2405"/>
      <c r="CF583" s="2406"/>
      <c r="CG583" s="2404"/>
      <c r="CH583" s="2405"/>
      <c r="CI583" s="2405"/>
      <c r="CJ583" s="2405"/>
      <c r="CK583" s="2406"/>
      <c r="CL583" s="65"/>
      <c r="CM583" s="65"/>
      <c r="CN583" s="65"/>
      <c r="CO583" s="65"/>
      <c r="CP583" s="65"/>
    </row>
    <row r="584" spans="1:94" s="47" customFormat="1" ht="14.1" customHeight="1">
      <c r="E584" s="2494"/>
      <c r="F584" s="2495"/>
      <c r="G584" s="2495"/>
      <c r="H584" s="2495"/>
      <c r="I584" s="2495"/>
      <c r="J584" s="2496"/>
      <c r="K584" s="2494"/>
      <c r="L584" s="2495"/>
      <c r="M584" s="2495"/>
      <c r="N584" s="2495"/>
      <c r="O584" s="2495"/>
      <c r="P584" s="2496"/>
      <c r="Q584" s="2311"/>
      <c r="R584" s="2312"/>
      <c r="S584" s="2312"/>
      <c r="T584" s="2312"/>
      <c r="U584" s="2312"/>
      <c r="V584" s="2313"/>
      <c r="W584" s="2311"/>
      <c r="X584" s="2312"/>
      <c r="Y584" s="2312"/>
      <c r="Z584" s="2312"/>
      <c r="AA584" s="2312"/>
      <c r="AB584" s="2313"/>
      <c r="AC584" s="2311"/>
      <c r="AD584" s="2312"/>
      <c r="AE584" s="2312"/>
      <c r="AF584" s="2312"/>
      <c r="AG584" s="2312"/>
      <c r="AH584" s="2313"/>
      <c r="AN584" s="2432" t="str">
        <f t="shared" si="0"/>
        <v>4 BR</v>
      </c>
      <c r="AO584" s="2433"/>
      <c r="AP584" s="2433"/>
      <c r="AQ584" s="2433"/>
      <c r="AR584" s="2434"/>
      <c r="AS584" s="1924">
        <f t="shared" si="1"/>
        <v>0</v>
      </c>
      <c r="AT584" s="1925"/>
      <c r="AU584" s="1925"/>
      <c r="AV584" s="1925"/>
      <c r="AW584" s="2435"/>
      <c r="AX584" s="1924">
        <f t="shared" si="2"/>
        <v>0</v>
      </c>
      <c r="AY584" s="1925"/>
      <c r="AZ584" s="1925"/>
      <c r="BA584" s="1925"/>
      <c r="BB584" s="2435"/>
      <c r="BC584" s="1949">
        <f t="shared" si="3"/>
        <v>0</v>
      </c>
      <c r="BD584" s="1950"/>
      <c r="BE584" s="1950"/>
      <c r="BF584" s="1950"/>
      <c r="BG584" s="1951"/>
      <c r="BH584" s="2404"/>
      <c r="BI584" s="2405"/>
      <c r="BJ584" s="2405"/>
      <c r="BK584" s="2405"/>
      <c r="BL584" s="2406"/>
      <c r="BM584" s="2404">
        <f>IF(AND(AND(AX583=0,BH583=0,AP594=1)),1,0)</f>
        <v>0</v>
      </c>
      <c r="BN584" s="2405"/>
      <c r="BO584" s="2405"/>
      <c r="BP584" s="2405"/>
      <c r="BQ584" s="2406"/>
      <c r="BR584" s="2404"/>
      <c r="BS584" s="2405"/>
      <c r="BT584" s="2405"/>
      <c r="BU584" s="2405"/>
      <c r="BV584" s="2406"/>
      <c r="BW584" s="2404"/>
      <c r="BX584" s="2405"/>
      <c r="BY584" s="2405"/>
      <c r="BZ584" s="2405"/>
      <c r="CA584" s="2406"/>
      <c r="CB584" s="2404"/>
      <c r="CC584" s="2405"/>
      <c r="CD584" s="2405"/>
      <c r="CE584" s="2405"/>
      <c r="CF584" s="2406"/>
      <c r="CG584" s="2404"/>
      <c r="CH584" s="2405"/>
      <c r="CI584" s="2405"/>
      <c r="CJ584" s="2405"/>
      <c r="CK584" s="2406"/>
      <c r="CL584" s="65"/>
      <c r="CM584" s="65"/>
      <c r="CN584" s="65"/>
      <c r="CO584" s="65"/>
      <c r="CP584" s="65"/>
    </row>
    <row r="585" spans="1:94" s="47" customFormat="1" ht="14.1" customHeight="1">
      <c r="E585" s="2490">
        <f>Application!G724+Application!G725+Application!G727+Application!G728</f>
        <v>28</v>
      </c>
      <c r="F585" s="2481"/>
      <c r="G585" s="2481"/>
      <c r="H585" s="2481"/>
      <c r="I585" s="2481"/>
      <c r="J585" s="2482"/>
      <c r="K585" s="2349">
        <v>20</v>
      </c>
      <c r="L585" s="2350"/>
      <c r="M585" s="2350"/>
      <c r="N585" s="2350"/>
      <c r="O585" s="2350"/>
      <c r="P585" s="2351"/>
      <c r="Q585" s="2439">
        <f t="shared" ref="Q585" si="4">IF(ISERROR(IF((((E585/$BF$543)*100)&gt;100),"EXCESSIVE VALUE",(E585/$BF$543)*100)),0,IF((((E585/$BF$543)*100)&gt;100),"EXCESSIVE VALUE",(E585/$BF$543)*100))</f>
        <v>48.275862068965516</v>
      </c>
      <c r="R585" s="2440"/>
      <c r="S585" s="2440"/>
      <c r="T585" s="2440"/>
      <c r="U585" s="2440"/>
      <c r="V585" s="2441"/>
      <c r="W585" s="2262">
        <f>IF(FLOOR(Q585,5)&gt;80,80,FLOOR(Q585,5))</f>
        <v>45</v>
      </c>
      <c r="X585" s="2263"/>
      <c r="Y585" s="2263"/>
      <c r="Z585" s="2263"/>
      <c r="AA585" s="2263"/>
      <c r="AB585" s="2264"/>
      <c r="AC585" s="2262">
        <f t="shared" ref="AC585:AC590" si="5">IF(W585&gt;0,INDEX($BC$522:$BJ$536,MATCH(W585,$BB$522:$BB$536,0),MATCH(K585,$BC$521:$BJ$521,0)),0)</f>
        <v>50</v>
      </c>
      <c r="AD585" s="2263"/>
      <c r="AE585" s="2263"/>
      <c r="AF585" s="2263"/>
      <c r="AG585" s="2263"/>
      <c r="AH585" s="2264"/>
      <c r="AN585" s="2432" t="str">
        <f t="shared" si="0"/>
        <v>3 BR</v>
      </c>
      <c r="AO585" s="2433"/>
      <c r="AP585" s="2433"/>
      <c r="AQ585" s="2433"/>
      <c r="AR585" s="2434"/>
      <c r="AS585" s="1924">
        <f t="shared" si="1"/>
        <v>15</v>
      </c>
      <c r="AT585" s="1925"/>
      <c r="AU585" s="1925"/>
      <c r="AV585" s="1925"/>
      <c r="AW585" s="2435"/>
      <c r="AX585" s="1924">
        <f t="shared" si="2"/>
        <v>3</v>
      </c>
      <c r="AY585" s="1925"/>
      <c r="AZ585" s="1925"/>
      <c r="BA585" s="1925"/>
      <c r="BB585" s="2435"/>
      <c r="BC585" s="1949">
        <f t="shared" si="3"/>
        <v>0.2</v>
      </c>
      <c r="BD585" s="1950"/>
      <c r="BE585" s="1950"/>
      <c r="BF585" s="1950"/>
      <c r="BG585" s="1951"/>
      <c r="BH585" s="2404"/>
      <c r="BI585" s="2405"/>
      <c r="BJ585" s="2405"/>
      <c r="BK585" s="2405"/>
      <c r="BL585" s="2406"/>
      <c r="BM585" s="2404"/>
      <c r="BN585" s="2405"/>
      <c r="BO585" s="2405"/>
      <c r="BP585" s="2405"/>
      <c r="BQ585" s="2406"/>
      <c r="BR585" s="2404">
        <f>IF(AND(AND(AX583+AX584=0,BH583+BM584=0,AP595=1)),1,0)</f>
        <v>0</v>
      </c>
      <c r="BS585" s="2405"/>
      <c r="BT585" s="2405"/>
      <c r="BU585" s="2405"/>
      <c r="BV585" s="2406"/>
      <c r="BW585" s="2404"/>
      <c r="BX585" s="2405"/>
      <c r="BY585" s="2405"/>
      <c r="BZ585" s="2405"/>
      <c r="CA585" s="2406"/>
      <c r="CB585" s="2404"/>
      <c r="CC585" s="2405"/>
      <c r="CD585" s="2405"/>
      <c r="CE585" s="2405"/>
      <c r="CF585" s="2406"/>
      <c r="CG585" s="2404"/>
      <c r="CH585" s="2405"/>
      <c r="CI585" s="2405"/>
      <c r="CJ585" s="2405"/>
      <c r="CK585" s="2406"/>
      <c r="CL585" s="65"/>
      <c r="CM585" s="65"/>
      <c r="CN585" s="65"/>
      <c r="CO585" s="65"/>
      <c r="CP585" s="65"/>
    </row>
    <row r="586" spans="1:94" s="47" customFormat="1" ht="14.1" customHeight="1">
      <c r="E586" s="2490"/>
      <c r="F586" s="2481"/>
      <c r="G586" s="2481"/>
      <c r="H586" s="2481"/>
      <c r="I586" s="2481"/>
      <c r="J586" s="2482"/>
      <c r="K586" s="2349">
        <v>30</v>
      </c>
      <c r="L586" s="2350"/>
      <c r="M586" s="2350"/>
      <c r="N586" s="2350"/>
      <c r="O586" s="2350"/>
      <c r="P586" s="2351"/>
      <c r="Q586" s="2439">
        <f t="shared" ref="Q586:Q593" si="6">IF(ISERROR(IF((((E586/$BF$543)*100)&gt;100),"EXCESSIVE VALUE",(E586/$BF$543)*100)),0,IF((((E586/$BF$543)*100)&gt;100),"EXCESSIVE VALUE",(E586/$BF$543)*100))</f>
        <v>0</v>
      </c>
      <c r="R586" s="2440"/>
      <c r="S586" s="2440"/>
      <c r="T586" s="2440"/>
      <c r="U586" s="2440"/>
      <c r="V586" s="2441"/>
      <c r="W586" s="2262">
        <f>IF(FLOOR(Q586,5)&gt;80,80,FLOOR(Q586,5))</f>
        <v>0</v>
      </c>
      <c r="X586" s="2263"/>
      <c r="Y586" s="2263"/>
      <c r="Z586" s="2263"/>
      <c r="AA586" s="2263"/>
      <c r="AB586" s="2264"/>
      <c r="AC586" s="2262">
        <f t="shared" si="5"/>
        <v>0</v>
      </c>
      <c r="AD586" s="2263"/>
      <c r="AE586" s="2263"/>
      <c r="AF586" s="2263"/>
      <c r="AG586" s="2263"/>
      <c r="AH586" s="2264"/>
      <c r="AN586" s="2432" t="str">
        <f t="shared" si="0"/>
        <v>2 BR</v>
      </c>
      <c r="AO586" s="2433"/>
      <c r="AP586" s="2433"/>
      <c r="AQ586" s="2433"/>
      <c r="AR586" s="2434"/>
      <c r="AS586" s="1924">
        <f t="shared" si="1"/>
        <v>14</v>
      </c>
      <c r="AT586" s="1925"/>
      <c r="AU586" s="1925"/>
      <c r="AV586" s="1925"/>
      <c r="AW586" s="2435"/>
      <c r="AX586" s="1924">
        <f t="shared" si="2"/>
        <v>4</v>
      </c>
      <c r="AY586" s="1925"/>
      <c r="AZ586" s="1925"/>
      <c r="BA586" s="1925"/>
      <c r="BB586" s="2435"/>
      <c r="BC586" s="1949">
        <f t="shared" si="3"/>
        <v>0.2857142857142857</v>
      </c>
      <c r="BD586" s="1950"/>
      <c r="BE586" s="1950"/>
      <c r="BF586" s="1950"/>
      <c r="BG586" s="1951"/>
      <c r="BH586" s="2404"/>
      <c r="BI586" s="2405"/>
      <c r="BJ586" s="2405"/>
      <c r="BK586" s="2405"/>
      <c r="BL586" s="2406"/>
      <c r="BM586" s="2404"/>
      <c r="BN586" s="2405"/>
      <c r="BO586" s="2405"/>
      <c r="BP586" s="2405"/>
      <c r="BQ586" s="2406"/>
      <c r="BR586" s="2404"/>
      <c r="BS586" s="2405"/>
      <c r="BT586" s="2405"/>
      <c r="BU586" s="2405"/>
      <c r="BV586" s="2406"/>
      <c r="BW586" s="2404">
        <f>IF(AND(AND(AX583+AX584+AX585=0,BM584+BR585+BH583=0,AP596=1)),1,0)</f>
        <v>0</v>
      </c>
      <c r="BX586" s="2405"/>
      <c r="BY586" s="2405"/>
      <c r="BZ586" s="2405"/>
      <c r="CA586" s="2406"/>
      <c r="CB586" s="2404"/>
      <c r="CC586" s="2405"/>
      <c r="CD586" s="2405"/>
      <c r="CE586" s="2405"/>
      <c r="CF586" s="2406"/>
      <c r="CG586" s="2404"/>
      <c r="CH586" s="2405"/>
      <c r="CI586" s="2405"/>
      <c r="CJ586" s="2405"/>
      <c r="CK586" s="2406"/>
      <c r="CL586" s="65"/>
      <c r="CM586" s="65"/>
      <c r="CN586" s="65"/>
      <c r="CO586" s="65"/>
      <c r="CP586" s="65"/>
    </row>
    <row r="587" spans="1:94" s="47" customFormat="1" ht="14.1" customHeight="1">
      <c r="E587" s="2480"/>
      <c r="F587" s="2481"/>
      <c r="G587" s="2481"/>
      <c r="H587" s="2481"/>
      <c r="I587" s="2481"/>
      <c r="J587" s="2482"/>
      <c r="K587" s="2349">
        <v>35</v>
      </c>
      <c r="L587" s="2350"/>
      <c r="M587" s="2350"/>
      <c r="N587" s="2350"/>
      <c r="O587" s="2350"/>
      <c r="P587" s="2351"/>
      <c r="Q587" s="2439">
        <f t="shared" si="6"/>
        <v>0</v>
      </c>
      <c r="R587" s="2440"/>
      <c r="S587" s="2440"/>
      <c r="T587" s="2440"/>
      <c r="U587" s="2440"/>
      <c r="V587" s="2441"/>
      <c r="W587" s="2262">
        <f t="shared" ref="W587:W593" si="7">IF(FLOOR(Q587,5)&gt;80,80,FLOOR(Q587,5))</f>
        <v>0</v>
      </c>
      <c r="X587" s="2263"/>
      <c r="Y587" s="2263"/>
      <c r="Z587" s="2263"/>
      <c r="AA587" s="2263"/>
      <c r="AB587" s="2264"/>
      <c r="AC587" s="2262">
        <f t="shared" si="5"/>
        <v>0</v>
      </c>
      <c r="AD587" s="2263"/>
      <c r="AE587" s="2263"/>
      <c r="AF587" s="2263"/>
      <c r="AG587" s="2263"/>
      <c r="AH587" s="2264"/>
      <c r="AN587" s="2432" t="str">
        <f t="shared" si="0"/>
        <v>1 BR</v>
      </c>
      <c r="AO587" s="2433"/>
      <c r="AP587" s="2433"/>
      <c r="AQ587" s="2433"/>
      <c r="AR587" s="2434"/>
      <c r="AS587" s="1924">
        <f t="shared" si="1"/>
        <v>5</v>
      </c>
      <c r="AT587" s="1925"/>
      <c r="AU587" s="1925"/>
      <c r="AV587" s="1925"/>
      <c r="AW587" s="2435"/>
      <c r="AX587" s="1924">
        <f t="shared" si="2"/>
        <v>5</v>
      </c>
      <c r="AY587" s="1925"/>
      <c r="AZ587" s="1925"/>
      <c r="BA587" s="1925"/>
      <c r="BB587" s="2435"/>
      <c r="BC587" s="1949">
        <f t="shared" si="3"/>
        <v>1</v>
      </c>
      <c r="BD587" s="1950"/>
      <c r="BE587" s="1950"/>
      <c r="BF587" s="1950"/>
      <c r="BG587" s="1951"/>
      <c r="BH587" s="2404"/>
      <c r="BI587" s="2405"/>
      <c r="BJ587" s="2405"/>
      <c r="BK587" s="2405"/>
      <c r="BL587" s="2406"/>
      <c r="BM587" s="2404"/>
      <c r="BN587" s="2405"/>
      <c r="BO587" s="2405"/>
      <c r="BP587" s="2405"/>
      <c r="BQ587" s="2406"/>
      <c r="BR587" s="2404"/>
      <c r="BS587" s="2405"/>
      <c r="BT587" s="2405"/>
      <c r="BU587" s="2405"/>
      <c r="BV587" s="2406"/>
      <c r="BW587" s="2404"/>
      <c r="BX587" s="2405"/>
      <c r="BY587" s="2405"/>
      <c r="BZ587" s="2405"/>
      <c r="CA587" s="2406"/>
      <c r="CB587" s="2404">
        <f>IF(AND(AND(BC584+BC585+BC586+BC583=0,BR585+BW586+BM584+BH583=0,AP597=1)),1,0)</f>
        <v>0</v>
      </c>
      <c r="CC587" s="2405"/>
      <c r="CD587" s="2405"/>
      <c r="CE587" s="2405"/>
      <c r="CF587" s="2406"/>
      <c r="CG587" s="2404"/>
      <c r="CH587" s="2405"/>
      <c r="CI587" s="2405"/>
      <c r="CJ587" s="2405"/>
      <c r="CK587" s="2406"/>
      <c r="CL587" s="65"/>
      <c r="CM587" s="65"/>
      <c r="CN587" s="65"/>
      <c r="CO587" s="65"/>
      <c r="CP587" s="65"/>
    </row>
    <row r="588" spans="1:94" s="47" customFormat="1" ht="14.1" customHeight="1">
      <c r="E588" s="2480"/>
      <c r="F588" s="2481"/>
      <c r="G588" s="2481"/>
      <c r="H588" s="2481"/>
      <c r="I588" s="2481"/>
      <c r="J588" s="2482"/>
      <c r="K588" s="2349">
        <v>40</v>
      </c>
      <c r="L588" s="2350"/>
      <c r="M588" s="2350"/>
      <c r="N588" s="2350"/>
      <c r="O588" s="2350"/>
      <c r="P588" s="2351"/>
      <c r="Q588" s="2439">
        <f t="shared" si="6"/>
        <v>0</v>
      </c>
      <c r="R588" s="2440"/>
      <c r="S588" s="2440"/>
      <c r="T588" s="2440"/>
      <c r="U588" s="2440"/>
      <c r="V588" s="2441"/>
      <c r="W588" s="2262">
        <f t="shared" si="7"/>
        <v>0</v>
      </c>
      <c r="X588" s="2263"/>
      <c r="Y588" s="2263"/>
      <c r="Z588" s="2263"/>
      <c r="AA588" s="2263"/>
      <c r="AB588" s="2264"/>
      <c r="AC588" s="2262">
        <f t="shared" si="5"/>
        <v>0</v>
      </c>
      <c r="AD588" s="2263"/>
      <c r="AE588" s="2263"/>
      <c r="AF588" s="2263"/>
      <c r="AG588" s="2263"/>
      <c r="AH588" s="2264"/>
      <c r="AN588" s="2432" t="str">
        <f t="shared" si="0"/>
        <v>SRO</v>
      </c>
      <c r="AO588" s="2433"/>
      <c r="AP588" s="2433"/>
      <c r="AQ588" s="2433"/>
      <c r="AR588" s="2434"/>
      <c r="AS588" s="1924">
        <f t="shared" si="1"/>
        <v>24</v>
      </c>
      <c r="AT588" s="1925"/>
      <c r="AU588" s="1925"/>
      <c r="AV588" s="1925"/>
      <c r="AW588" s="2435"/>
      <c r="AX588" s="1924">
        <f t="shared" si="2"/>
        <v>21</v>
      </c>
      <c r="AY588" s="1925"/>
      <c r="AZ588" s="1925"/>
      <c r="BA588" s="1925"/>
      <c r="BB588" s="2435"/>
      <c r="BC588" s="1949">
        <f t="shared" si="3"/>
        <v>0.875</v>
      </c>
      <c r="BD588" s="1950"/>
      <c r="BE588" s="1950"/>
      <c r="BF588" s="1950"/>
      <c r="BG588" s="1951"/>
      <c r="BH588" s="2404"/>
      <c r="BI588" s="2405"/>
      <c r="BJ588" s="2405"/>
      <c r="BK588" s="2405"/>
      <c r="BL588" s="2406"/>
      <c r="BM588" s="2404"/>
      <c r="BN588" s="2405"/>
      <c r="BO588" s="2405"/>
      <c r="BP588" s="2405"/>
      <c r="BQ588" s="2406"/>
      <c r="BR588" s="2404"/>
      <c r="BS588" s="2405"/>
      <c r="BT588" s="2405"/>
      <c r="BU588" s="2405"/>
      <c r="BV588" s="2406"/>
      <c r="BW588" s="2404"/>
      <c r="BX588" s="2405"/>
      <c r="BY588" s="2405"/>
      <c r="BZ588" s="2405"/>
      <c r="CA588" s="2406"/>
      <c r="CB588" s="2404"/>
      <c r="CC588" s="2405"/>
      <c r="CD588" s="2405"/>
      <c r="CE588" s="2405"/>
      <c r="CF588" s="2406"/>
      <c r="CG588" s="2404">
        <f>IF(AND(AND(AX585+AX586+AX587+AX584+AX583=0,BW586+CB587+BR585+BM584+BH583=0,AP598=1)),1,0)</f>
        <v>0</v>
      </c>
      <c r="CH588" s="2405"/>
      <c r="CI588" s="2405"/>
      <c r="CJ588" s="2405"/>
      <c r="CK588" s="2406"/>
      <c r="CL588" s="65"/>
      <c r="CM588" s="65"/>
      <c r="CN588" s="65"/>
      <c r="CO588" s="65"/>
      <c r="CP588" s="65"/>
    </row>
    <row r="589" spans="1:94" s="47" customFormat="1" ht="14.1" customHeight="1">
      <c r="E589" s="2480"/>
      <c r="F589" s="2481"/>
      <c r="G589" s="2481"/>
      <c r="H589" s="2481"/>
      <c r="I589" s="2481"/>
      <c r="J589" s="2482"/>
      <c r="K589" s="2349">
        <v>45</v>
      </c>
      <c r="L589" s="2350"/>
      <c r="M589" s="2350"/>
      <c r="N589" s="2350"/>
      <c r="O589" s="2350"/>
      <c r="P589" s="2351"/>
      <c r="Q589" s="2439">
        <f t="shared" si="6"/>
        <v>0</v>
      </c>
      <c r="R589" s="2440"/>
      <c r="S589" s="2440"/>
      <c r="T589" s="2440"/>
      <c r="U589" s="2440"/>
      <c r="V589" s="2441"/>
      <c r="W589" s="2262">
        <f>IF(FLOOR(Q589,5)&gt;65,65,FLOOR(Q589,5))</f>
        <v>0</v>
      </c>
      <c r="X589" s="2263"/>
      <c r="Y589" s="2263"/>
      <c r="Z589" s="2263"/>
      <c r="AA589" s="2263"/>
      <c r="AB589" s="2264"/>
      <c r="AC589" s="2262">
        <f t="shared" si="5"/>
        <v>0</v>
      </c>
      <c r="AD589" s="2263"/>
      <c r="AE589" s="2263"/>
      <c r="AF589" s="2263"/>
      <c r="AG589" s="2263"/>
      <c r="AH589" s="2264"/>
      <c r="AN589" s="2432" t="str">
        <f t="shared" si="0"/>
        <v>Total:</v>
      </c>
      <c r="AO589" s="2433"/>
      <c r="AP589" s="2433"/>
      <c r="AQ589" s="2433"/>
      <c r="AR589" s="2434"/>
      <c r="AS589" s="2432"/>
      <c r="AT589" s="2433"/>
      <c r="AU589" s="2433"/>
      <c r="AV589" s="2433"/>
      <c r="AW589" s="2434"/>
      <c r="AX589" s="2432"/>
      <c r="AY589" s="2433"/>
      <c r="AZ589" s="2433"/>
      <c r="BA589" s="2433"/>
      <c r="BB589" s="2434"/>
      <c r="BC589" s="2432"/>
      <c r="BD589" s="2433"/>
      <c r="BE589" s="2433"/>
      <c r="BF589" s="2433"/>
      <c r="BG589" s="2434"/>
      <c r="BH589" s="2404">
        <f>SUM(BH583:BL588)</f>
        <v>0</v>
      </c>
      <c r="BI589" s="2405"/>
      <c r="BJ589" s="2405"/>
      <c r="BK589" s="2405"/>
      <c r="BL589" s="2406"/>
      <c r="BM589" s="2404">
        <f>SUM(BM583:BQ588)</f>
        <v>0</v>
      </c>
      <c r="BN589" s="2405"/>
      <c r="BO589" s="2405"/>
      <c r="BP589" s="2405"/>
      <c r="BQ589" s="2406"/>
      <c r="BR589" s="2404">
        <f>SUM(BR583:BV588)</f>
        <v>0</v>
      </c>
      <c r="BS589" s="2405"/>
      <c r="BT589" s="2405"/>
      <c r="BU589" s="2405"/>
      <c r="BV589" s="2406"/>
      <c r="BW589" s="2404">
        <f>SUM(BW583:CA588)</f>
        <v>0</v>
      </c>
      <c r="BX589" s="2405"/>
      <c r="BY589" s="2405"/>
      <c r="BZ589" s="2405"/>
      <c r="CA589" s="2406"/>
      <c r="CB589" s="2404">
        <f>SUM(CB583:CF588)</f>
        <v>0</v>
      </c>
      <c r="CC589" s="2405"/>
      <c r="CD589" s="2405"/>
      <c r="CE589" s="2405"/>
      <c r="CF589" s="2406"/>
      <c r="CG589" s="2404">
        <f>SUM(CG583:CK588)</f>
        <v>0</v>
      </c>
      <c r="CH589" s="2405"/>
      <c r="CI589" s="2405"/>
      <c r="CJ589" s="2405"/>
      <c r="CK589" s="2406"/>
      <c r="CL589" s="2404">
        <f>SUM(BH589:CK589)</f>
        <v>0</v>
      </c>
      <c r="CM589" s="2405"/>
      <c r="CN589" s="2405"/>
      <c r="CO589" s="2405"/>
      <c r="CP589" s="2406"/>
    </row>
    <row r="590" spans="1:94" s="47" customFormat="1" ht="14.1" customHeight="1">
      <c r="E590" s="2490">
        <f>Application!G726+Application!G730+Application!G732</f>
        <v>17</v>
      </c>
      <c r="F590" s="2481"/>
      <c r="G590" s="2481"/>
      <c r="H590" s="2481"/>
      <c r="I590" s="2481"/>
      <c r="J590" s="2482"/>
      <c r="K590" s="2349">
        <v>50</v>
      </c>
      <c r="L590" s="2350"/>
      <c r="M590" s="2350"/>
      <c r="N590" s="2350"/>
      <c r="O590" s="2350"/>
      <c r="P590" s="2351"/>
      <c r="Q590" s="2439">
        <f t="shared" si="6"/>
        <v>29.310344827586203</v>
      </c>
      <c r="R590" s="2440"/>
      <c r="S590" s="2440"/>
      <c r="T590" s="2440"/>
      <c r="U590" s="2440"/>
      <c r="V590" s="2441"/>
      <c r="W590" s="2262">
        <f>IF(FLOOR(Q590,5)&gt;40,40,FLOOR(Q590,5))</f>
        <v>25</v>
      </c>
      <c r="X590" s="2263"/>
      <c r="Y590" s="2263"/>
      <c r="Z590" s="2263"/>
      <c r="AA590" s="2263"/>
      <c r="AB590" s="2264"/>
      <c r="AC590" s="2262">
        <f t="shared" si="5"/>
        <v>12.5</v>
      </c>
      <c r="AD590" s="2263"/>
      <c r="AE590" s="2263"/>
      <c r="AF590" s="2263"/>
      <c r="AG590" s="2263"/>
      <c r="AH590" s="2264"/>
    </row>
    <row r="591" spans="1:94" s="47" customFormat="1" ht="14.1" customHeight="1">
      <c r="E591" s="2487"/>
      <c r="F591" s="2488"/>
      <c r="G591" s="2488"/>
      <c r="H591" s="2488"/>
      <c r="I591" s="2488"/>
      <c r="J591" s="2489"/>
      <c r="K591" s="2485">
        <f>IF(Application!X210="Yes",50,0)</f>
        <v>0</v>
      </c>
      <c r="L591" s="2486"/>
      <c r="M591" s="2483" t="s">
        <v>2103</v>
      </c>
      <c r="N591" s="2483"/>
      <c r="O591" s="2483"/>
      <c r="P591" s="2484"/>
      <c r="Q591" s="2439">
        <f t="shared" si="6"/>
        <v>0</v>
      </c>
      <c r="R591" s="2440"/>
      <c r="S591" s="2440"/>
      <c r="T591" s="2440"/>
      <c r="U591" s="2440"/>
      <c r="V591" s="2441"/>
      <c r="W591" s="2262">
        <f>IF(FLOOR(Q591,5)&gt;50,50,FLOOR(Q591,5))</f>
        <v>0</v>
      </c>
      <c r="X591" s="2263"/>
      <c r="Y591" s="2263"/>
      <c r="Z591" s="2263"/>
      <c r="AA591" s="2263"/>
      <c r="AB591" s="2264"/>
      <c r="AC591" s="2262">
        <f>IF(W591&gt;0,INDEX($BW$522:$CD$536,MATCH(W591,$BV$522:$BV$536,0),MATCH(K591,$BW$521:$CD$521,0)),0)</f>
        <v>0</v>
      </c>
      <c r="AD591" s="2263"/>
      <c r="AE591" s="2263"/>
      <c r="AF591" s="2263"/>
      <c r="AG591" s="2263"/>
      <c r="AH591" s="2264"/>
    </row>
    <row r="592" spans="1:94" s="47" customFormat="1" ht="14.1" customHeight="1">
      <c r="E592" s="2487"/>
      <c r="F592" s="2488"/>
      <c r="G592" s="2488"/>
      <c r="H592" s="2488"/>
      <c r="I592" s="2488"/>
      <c r="J592" s="2489"/>
      <c r="K592" s="2485">
        <f>IF(Application!X210="Yes",55,0)</f>
        <v>0</v>
      </c>
      <c r="L592" s="2486"/>
      <c r="M592" s="2483" t="s">
        <v>2103</v>
      </c>
      <c r="N592" s="2483"/>
      <c r="O592" s="2483"/>
      <c r="P592" s="2484"/>
      <c r="Q592" s="2439">
        <f t="shared" si="6"/>
        <v>0</v>
      </c>
      <c r="R592" s="2440"/>
      <c r="S592" s="2440"/>
      <c r="T592" s="2440"/>
      <c r="U592" s="2440"/>
      <c r="V592" s="2441"/>
      <c r="W592" s="2262">
        <f>IF(FLOOR(Q592,5)&gt;40,40,FLOOR(Q592,5))</f>
        <v>0</v>
      </c>
      <c r="X592" s="2263"/>
      <c r="Y592" s="2263"/>
      <c r="Z592" s="2263"/>
      <c r="AA592" s="2263"/>
      <c r="AB592" s="2264"/>
      <c r="AC592" s="2262">
        <f>IF(W592&gt;0,INDEX($BW$522:$CD$536,MATCH(W592,$BV$522:$BV$536,0),MATCH(K592,$BW$521:$CD$521,0)),0)</f>
        <v>0</v>
      </c>
      <c r="AD592" s="2263"/>
      <c r="AE592" s="2263"/>
      <c r="AF592" s="2263"/>
      <c r="AG592" s="2263"/>
      <c r="AH592" s="2264"/>
      <c r="AP592" s="63" t="s">
        <v>1312</v>
      </c>
      <c r="AX592" s="17"/>
      <c r="AY592" s="17"/>
      <c r="AZ592" s="17"/>
      <c r="BA592" s="17"/>
      <c r="BB592" s="17"/>
      <c r="BC592" s="17"/>
      <c r="BD592" s="17"/>
      <c r="BE592" s="63"/>
      <c r="BF592" s="17"/>
      <c r="BG592" s="63" t="s">
        <v>1309</v>
      </c>
      <c r="BH592" s="17"/>
      <c r="BI592" s="17"/>
      <c r="BJ592" s="17"/>
      <c r="BK592" s="17"/>
      <c r="BL592" s="17"/>
      <c r="BM592" s="17"/>
      <c r="BN592" s="17"/>
      <c r="BO592" s="17"/>
      <c r="BP592" s="17"/>
      <c r="BQ592" s="17"/>
    </row>
    <row r="593" spans="1:69" s="47" customFormat="1" ht="14.1" customHeight="1">
      <c r="E593" s="2480"/>
      <c r="F593" s="2481"/>
      <c r="G593" s="2481"/>
      <c r="H593" s="2481"/>
      <c r="I593" s="2481"/>
      <c r="J593" s="2482"/>
      <c r="K593" s="2349" t="s">
        <v>2102</v>
      </c>
      <c r="L593" s="2350"/>
      <c r="M593" s="2350"/>
      <c r="N593" s="2350"/>
      <c r="O593" s="2350"/>
      <c r="P593" s="2351"/>
      <c r="Q593" s="2439">
        <f t="shared" si="6"/>
        <v>0</v>
      </c>
      <c r="R593" s="2440"/>
      <c r="S593" s="2440"/>
      <c r="T593" s="2440"/>
      <c r="U593" s="2440"/>
      <c r="V593" s="2441"/>
      <c r="W593" s="2262">
        <f t="shared" si="7"/>
        <v>0</v>
      </c>
      <c r="X593" s="2263"/>
      <c r="Y593" s="2263"/>
      <c r="Z593" s="2263"/>
      <c r="AA593" s="2263"/>
      <c r="AB593" s="2264"/>
      <c r="AC593" s="2262">
        <v>0</v>
      </c>
      <c r="AD593" s="2263"/>
      <c r="AE593" s="2263"/>
      <c r="AF593" s="2263"/>
      <c r="AG593" s="2263"/>
      <c r="AH593" s="2264"/>
      <c r="AO593" s="47">
        <v>5</v>
      </c>
      <c r="AP593" s="2427">
        <f t="shared" ref="AP593:AP598" si="8">IF(OR(BC583&gt;=0.1,BC583=0),0,1)</f>
        <v>0</v>
      </c>
      <c r="AQ593" s="2428"/>
      <c r="AR593" s="2428"/>
      <c r="AS593" s="2428"/>
      <c r="AT593" s="2429"/>
      <c r="AX593" s="2290" t="s">
        <v>153</v>
      </c>
      <c r="AY593" s="2330"/>
      <c r="AZ593" s="2330"/>
      <c r="BA593" s="2330"/>
      <c r="BB593" s="2330"/>
      <c r="BC593" s="2330"/>
      <c r="BD593" s="2330"/>
      <c r="BE593" s="2330"/>
      <c r="BF593" s="2330"/>
      <c r="BG593" s="2330"/>
      <c r="BH593" s="2330"/>
      <c r="BI593" s="2330"/>
      <c r="BJ593" s="2330"/>
      <c r="BK593" s="2330"/>
      <c r="BL593" s="2330"/>
      <c r="BM593" s="2330"/>
      <c r="BN593" s="2330"/>
      <c r="BO593" s="2330"/>
      <c r="BP593" s="2330"/>
      <c r="BQ593" s="2291"/>
    </row>
    <row r="594" spans="1:69" s="47" customFormat="1" ht="14.1" customHeight="1">
      <c r="E594" s="2470">
        <f>SUM(E585:J593)</f>
        <v>45</v>
      </c>
      <c r="F594" s="2471"/>
      <c r="G594" s="2471"/>
      <c r="H594" s="2471"/>
      <c r="I594" s="2471"/>
      <c r="J594" s="2472"/>
      <c r="K594" s="279"/>
      <c r="L594" s="279"/>
      <c r="M594" s="279"/>
      <c r="N594" s="279"/>
      <c r="O594" s="279"/>
      <c r="P594" s="279"/>
      <c r="Q594" s="279"/>
      <c r="R594" s="279"/>
      <c r="S594" s="279"/>
      <c r="T594" s="279"/>
      <c r="U594" s="273"/>
      <c r="V594" s="273"/>
      <c r="W594" s="273"/>
      <c r="X594" s="273"/>
      <c r="Y594" s="273"/>
      <c r="Z594" s="279"/>
      <c r="AA594" s="273"/>
      <c r="AB594" s="1171" t="s">
        <v>848</v>
      </c>
      <c r="AC594" s="2436">
        <f>IF(SUM(AC585:AH593)&gt;0,SUM(AC585:AH593),0)</f>
        <v>62.5</v>
      </c>
      <c r="AD594" s="2437"/>
      <c r="AE594" s="2437"/>
      <c r="AF594" s="2437"/>
      <c r="AG594" s="2437"/>
      <c r="AH594" s="2438"/>
      <c r="AK594" s="9"/>
      <c r="AL594" s="280"/>
      <c r="AO594" s="47">
        <v>4</v>
      </c>
      <c r="AP594" s="2427">
        <f t="shared" si="8"/>
        <v>0</v>
      </c>
      <c r="AQ594" s="2428"/>
      <c r="AR594" s="2428"/>
      <c r="AS594" s="2428"/>
      <c r="AT594" s="2429"/>
      <c r="AX594" s="2419" t="s">
        <v>152</v>
      </c>
      <c r="AY594" s="2420"/>
      <c r="AZ594" s="1789" t="s">
        <v>152</v>
      </c>
      <c r="BA594" s="1790"/>
      <c r="BB594" s="2419" t="s">
        <v>557</v>
      </c>
      <c r="BC594" s="2420"/>
      <c r="BD594" s="2295" t="s">
        <v>557</v>
      </c>
      <c r="BE594" s="2296"/>
      <c r="BF594" s="2419" t="s">
        <v>556</v>
      </c>
      <c r="BG594" s="2420"/>
      <c r="BH594" s="2295" t="s">
        <v>556</v>
      </c>
      <c r="BI594" s="2296"/>
      <c r="BJ594" s="2419" t="s">
        <v>555</v>
      </c>
      <c r="BK594" s="2420"/>
      <c r="BL594" s="2295" t="s">
        <v>555</v>
      </c>
      <c r="BM594" s="2296"/>
      <c r="BN594" s="2419" t="s">
        <v>151</v>
      </c>
      <c r="BO594" s="2420"/>
      <c r="BP594" s="2295" t="s">
        <v>151</v>
      </c>
      <c r="BQ594" s="2296"/>
    </row>
    <row r="595" spans="1:69" s="47" customFormat="1" ht="14.1" customHeight="1">
      <c r="E595" s="522"/>
      <c r="F595" s="520"/>
      <c r="G595" s="520"/>
      <c r="H595" s="520"/>
      <c r="I595" s="520"/>
      <c r="J595" s="520"/>
      <c r="K595" s="71"/>
      <c r="L595" s="71"/>
      <c r="M595" s="71"/>
      <c r="N595" s="71"/>
      <c r="O595" s="71"/>
      <c r="P595" s="71"/>
      <c r="Q595" s="71"/>
      <c r="R595" s="71"/>
      <c r="S595" s="71"/>
      <c r="T595" s="71"/>
      <c r="U595" s="176"/>
      <c r="V595" s="176"/>
      <c r="W595" s="176"/>
      <c r="X595" s="176"/>
      <c r="Y595" s="176"/>
      <c r="Z595" s="71"/>
      <c r="AA595" s="176"/>
      <c r="AB595" s="103"/>
      <c r="AC595" s="521"/>
      <c r="AD595" s="521"/>
      <c r="AE595" s="521"/>
      <c r="AF595" s="521"/>
      <c r="AG595" s="521"/>
      <c r="AH595" s="521"/>
      <c r="AK595" s="9"/>
      <c r="AL595" s="280"/>
      <c r="AO595" s="47">
        <v>3</v>
      </c>
      <c r="AP595" s="2427">
        <f t="shared" si="8"/>
        <v>0</v>
      </c>
      <c r="AQ595" s="2428"/>
      <c r="AR595" s="2428"/>
      <c r="AS595" s="2428"/>
      <c r="AT595" s="2429"/>
      <c r="AX595" s="2419">
        <f>IF(AN550=1,1,0)</f>
        <v>0</v>
      </c>
      <c r="AY595" s="2420"/>
      <c r="AZ595" s="2290"/>
      <c r="BA595" s="2291"/>
      <c r="BB595" s="2430"/>
      <c r="BC595" s="2431"/>
      <c r="BD595" s="2295">
        <f>IF(AND(T609&gt;0,AN550&gt;0),1,0)</f>
        <v>0</v>
      </c>
      <c r="BE595" s="2296"/>
      <c r="BF595" s="2430"/>
      <c r="BG595" s="2431"/>
      <c r="BH595" s="2295">
        <f>IF(AND(T609&gt;0,AN550&gt;0),1,0)</f>
        <v>0</v>
      </c>
      <c r="BI595" s="2296"/>
      <c r="BJ595" s="2430"/>
      <c r="BK595" s="2431"/>
      <c r="BL595" s="2295">
        <f>IF(AND(T609&gt;0,AN550&gt;0),1,0)</f>
        <v>0</v>
      </c>
      <c r="BM595" s="2296"/>
      <c r="BN595" s="2430"/>
      <c r="BO595" s="2431"/>
      <c r="BP595" s="2295">
        <f>IF(AND(T609&gt;0,AN550&gt;0),1,0)</f>
        <v>0</v>
      </c>
      <c r="BQ595" s="2296"/>
    </row>
    <row r="596" spans="1:69" s="47" customFormat="1" ht="14.1" customHeight="1">
      <c r="AK596" s="9"/>
      <c r="AL596" s="9"/>
      <c r="AO596" s="47">
        <v>2</v>
      </c>
      <c r="AP596" s="2427">
        <f t="shared" si="8"/>
        <v>0</v>
      </c>
      <c r="AQ596" s="2428"/>
      <c r="AR596" s="2428"/>
      <c r="AS596" s="2428"/>
      <c r="AT596" s="2429"/>
      <c r="AX596" s="2430"/>
      <c r="AY596" s="2431"/>
      <c r="AZ596" s="2290"/>
      <c r="BA596" s="2291"/>
      <c r="BB596" s="2419">
        <f>IF(AN551=1,1,0)</f>
        <v>0</v>
      </c>
      <c r="BC596" s="2420"/>
      <c r="BD596" s="2290"/>
      <c r="BE596" s="2291"/>
      <c r="BF596" s="2430"/>
      <c r="BG596" s="2431"/>
      <c r="BH596" s="2295">
        <f>IF(AND(T610&gt;0,AN551&gt;0),1,0)</f>
        <v>0</v>
      </c>
      <c r="BI596" s="2296"/>
      <c r="BJ596" s="2430"/>
      <c r="BK596" s="2431"/>
      <c r="BL596" s="2295">
        <f>IF(AND(T610&gt;0,AN551&gt;0),1,0)</f>
        <v>0</v>
      </c>
      <c r="BM596" s="2296"/>
      <c r="BN596" s="2430"/>
      <c r="BO596" s="2431"/>
      <c r="BP596" s="2295">
        <f>IF(AND(T610&gt;0,AN551&gt;0),1,0)</f>
        <v>0</v>
      </c>
      <c r="BQ596" s="2296"/>
    </row>
    <row r="597" spans="1:69" s="148" customFormat="1" ht="14.1" customHeight="1">
      <c r="A597" s="47"/>
      <c r="B597" s="218" t="s">
        <v>2222</v>
      </c>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AD597" s="47"/>
      <c r="AF597" s="2269" t="s">
        <v>872</v>
      </c>
      <c r="AG597" s="2269"/>
      <c r="AH597" s="2269"/>
      <c r="AI597" s="2269"/>
      <c r="AK597" s="9"/>
      <c r="AL597" s="9"/>
      <c r="AN597" s="47"/>
      <c r="AO597" s="47">
        <v>1</v>
      </c>
      <c r="AP597" s="2427">
        <f t="shared" si="8"/>
        <v>0</v>
      </c>
      <c r="AQ597" s="2428"/>
      <c r="AR597" s="2428"/>
      <c r="AS597" s="2428"/>
      <c r="AT597" s="2429"/>
      <c r="AX597" s="2430"/>
      <c r="AY597" s="2431"/>
      <c r="AZ597" s="2290"/>
      <c r="BA597" s="2291"/>
      <c r="BB597" s="2430"/>
      <c r="BC597" s="2431"/>
      <c r="BD597" s="2290"/>
      <c r="BE597" s="2291"/>
      <c r="BF597" s="2419">
        <f>IF(AN552=1,1,0)</f>
        <v>0</v>
      </c>
      <c r="BG597" s="2420"/>
      <c r="BH597" s="2290"/>
      <c r="BI597" s="2291"/>
      <c r="BJ597" s="2430"/>
      <c r="BK597" s="2431"/>
      <c r="BL597" s="2295">
        <f>IF(AND(T611&gt;0,AN552&gt;0),1,0)</f>
        <v>1</v>
      </c>
      <c r="BM597" s="2296"/>
      <c r="BN597" s="2430"/>
      <c r="BO597" s="2431"/>
      <c r="BP597" s="2295">
        <f>IF(AND(T611&gt;0,AN552&gt;0),1,0)</f>
        <v>1</v>
      </c>
      <c r="BQ597" s="2296"/>
    </row>
    <row r="598" spans="1:69" s="47" customFormat="1" ht="14.1" customHeight="1">
      <c r="B598" s="2342" t="s">
        <v>2044</v>
      </c>
      <c r="C598" s="2342"/>
      <c r="D598" s="2342"/>
      <c r="E598" s="2342"/>
      <c r="F598" s="2342"/>
      <c r="G598" s="2342"/>
      <c r="H598" s="2342"/>
      <c r="I598" s="2342"/>
      <c r="J598" s="2342"/>
      <c r="K598" s="2342"/>
      <c r="L598" s="2342"/>
      <c r="M598" s="2342"/>
      <c r="N598" s="2342"/>
      <c r="O598" s="2342"/>
      <c r="P598" s="2342"/>
      <c r="Q598" s="2342"/>
      <c r="R598" s="2342"/>
      <c r="S598" s="2342"/>
      <c r="T598" s="2342"/>
      <c r="U598" s="2342"/>
      <c r="V598" s="2342"/>
      <c r="W598" s="2342"/>
      <c r="X598" s="2342"/>
      <c r="Y598" s="2342"/>
      <c r="Z598" s="2342"/>
      <c r="AA598" s="2342"/>
      <c r="AB598" s="2342"/>
      <c r="AC598" s="2342"/>
      <c r="AD598" s="2342"/>
      <c r="AE598" s="2342"/>
      <c r="AF598" s="2342"/>
      <c r="AG598" s="2342"/>
      <c r="AH598" s="2342"/>
      <c r="AI598" s="65"/>
      <c r="AJ598" s="65"/>
      <c r="AK598" s="17"/>
      <c r="AL598" s="17"/>
      <c r="AO598" s="47">
        <v>0</v>
      </c>
      <c r="AP598" s="2427">
        <f t="shared" si="8"/>
        <v>0</v>
      </c>
      <c r="AQ598" s="2428"/>
      <c r="AR598" s="2428"/>
      <c r="AS598" s="2428"/>
      <c r="AT598" s="2429"/>
      <c r="AX598" s="2430"/>
      <c r="AY598" s="2431"/>
      <c r="AZ598" s="2290"/>
      <c r="BA598" s="2291"/>
      <c r="BB598" s="2430"/>
      <c r="BC598" s="2431"/>
      <c r="BD598" s="2290"/>
      <c r="BE598" s="2291"/>
      <c r="BF598" s="2430"/>
      <c r="BG598" s="2431"/>
      <c r="BH598" s="2290"/>
      <c r="BI598" s="2291"/>
      <c r="BJ598" s="2419">
        <f>IF(AN553=1,1,0)</f>
        <v>0</v>
      </c>
      <c r="BK598" s="2420"/>
      <c r="BL598" s="2430"/>
      <c r="BM598" s="2431"/>
      <c r="BN598" s="2430"/>
      <c r="BO598" s="2431"/>
      <c r="BP598" s="2295">
        <f>IF(AND(T612&gt;0,AN553&gt;0),1,0)</f>
        <v>1</v>
      </c>
      <c r="BQ598" s="2296"/>
    </row>
    <row r="599" spans="1:69" s="47" customFormat="1" ht="14.1" customHeight="1">
      <c r="A599" s="65"/>
      <c r="B599" s="2342"/>
      <c r="C599" s="2342"/>
      <c r="D599" s="2342"/>
      <c r="E599" s="2342"/>
      <c r="F599" s="2342"/>
      <c r="G599" s="2342"/>
      <c r="H599" s="2342"/>
      <c r="I599" s="2342"/>
      <c r="J599" s="2342"/>
      <c r="K599" s="2342"/>
      <c r="L599" s="2342"/>
      <c r="M599" s="2342"/>
      <c r="N599" s="2342"/>
      <c r="O599" s="2342"/>
      <c r="P599" s="2342"/>
      <c r="Q599" s="2342"/>
      <c r="R599" s="2342"/>
      <c r="S599" s="2342"/>
      <c r="T599" s="2342"/>
      <c r="U599" s="2342"/>
      <c r="V599" s="2342"/>
      <c r="W599" s="2342"/>
      <c r="X599" s="2342"/>
      <c r="Y599" s="2342"/>
      <c r="Z599" s="2342"/>
      <c r="AA599" s="2342"/>
      <c r="AB599" s="2342"/>
      <c r="AC599" s="2342"/>
      <c r="AD599" s="2342"/>
      <c r="AE599" s="2342"/>
      <c r="AF599" s="2342"/>
      <c r="AG599" s="2342"/>
      <c r="AH599" s="2342"/>
      <c r="AI599" s="65"/>
      <c r="AJ599" s="65"/>
      <c r="AK599" s="17"/>
      <c r="AL599" s="17"/>
      <c r="AP599" s="681"/>
      <c r="AQ599" s="682"/>
      <c r="AR599" s="682"/>
      <c r="AS599" s="682"/>
      <c r="AT599" s="683"/>
      <c r="AX599" s="2430"/>
      <c r="AY599" s="2431"/>
      <c r="AZ599" s="2290"/>
      <c r="BA599" s="2291"/>
      <c r="BB599" s="2430"/>
      <c r="BC599" s="2431"/>
      <c r="BD599" s="2290"/>
      <c r="BE599" s="2291"/>
      <c r="BF599" s="2430"/>
      <c r="BG599" s="2431"/>
      <c r="BH599" s="2290"/>
      <c r="BI599" s="2291"/>
      <c r="BJ599" s="2430"/>
      <c r="BK599" s="2431"/>
      <c r="BL599" s="2430"/>
      <c r="BM599" s="2431"/>
      <c r="BN599" s="2419">
        <f>IF(AN554=1,1,0)</f>
        <v>1</v>
      </c>
      <c r="BO599" s="2420"/>
      <c r="BP599" s="2290"/>
      <c r="BQ599" s="2291"/>
    </row>
    <row r="600" spans="1:69" s="47" customFormat="1" ht="14.1" customHeight="1">
      <c r="A600" s="65"/>
      <c r="B600" s="2342"/>
      <c r="C600" s="2342"/>
      <c r="D600" s="2342"/>
      <c r="E600" s="2342"/>
      <c r="F600" s="2342"/>
      <c r="G600" s="2342"/>
      <c r="H600" s="2342"/>
      <c r="I600" s="2342"/>
      <c r="J600" s="2342"/>
      <c r="K600" s="2342"/>
      <c r="L600" s="2342"/>
      <c r="M600" s="2342"/>
      <c r="N600" s="2342"/>
      <c r="O600" s="2342"/>
      <c r="P600" s="2342"/>
      <c r="Q600" s="2342"/>
      <c r="R600" s="2342"/>
      <c r="S600" s="2342"/>
      <c r="T600" s="2342"/>
      <c r="U600" s="2342"/>
      <c r="V600" s="2342"/>
      <c r="W600" s="2342"/>
      <c r="X600" s="2342"/>
      <c r="Y600" s="2342"/>
      <c r="Z600" s="2342"/>
      <c r="AA600" s="2342"/>
      <c r="AB600" s="2342"/>
      <c r="AC600" s="2342"/>
      <c r="AD600" s="2342"/>
      <c r="AE600" s="2342"/>
      <c r="AF600" s="2342"/>
      <c r="AG600" s="2342"/>
      <c r="AH600" s="2342"/>
      <c r="AI600" s="65"/>
      <c r="AJ600" s="65"/>
      <c r="AK600" s="17"/>
      <c r="AL600" s="17"/>
      <c r="AX600" s="2419">
        <f>SUM(AX595:AY599)</f>
        <v>0</v>
      </c>
      <c r="AY600" s="2420"/>
      <c r="AZ600" s="2295">
        <f>SUM(AZ596:BA599)</f>
        <v>0</v>
      </c>
      <c r="BA600" s="2296"/>
      <c r="BB600" s="2419">
        <f>SUM(BB596:BC599)</f>
        <v>0</v>
      </c>
      <c r="BC600" s="2420"/>
      <c r="BD600" s="2295">
        <f>SUM(BD595:BE599)</f>
        <v>0</v>
      </c>
      <c r="BE600" s="2296"/>
      <c r="BF600" s="2419">
        <f>SUM(BF597:BG599)</f>
        <v>0</v>
      </c>
      <c r="BG600" s="2420"/>
      <c r="BH600" s="2295">
        <f>SUM(BH595:BI599)</f>
        <v>0</v>
      </c>
      <c r="BI600" s="2296"/>
      <c r="BJ600" s="2419">
        <f>SUM(BJ595:BK599)</f>
        <v>0</v>
      </c>
      <c r="BK600" s="2420"/>
      <c r="BL600" s="2295">
        <f>SUM(BL595:BM599)</f>
        <v>1</v>
      </c>
      <c r="BM600" s="2296"/>
      <c r="BN600" s="2419">
        <f>SUM(BN595:BO599)</f>
        <v>1</v>
      </c>
      <c r="BO600" s="2420"/>
      <c r="BP600" s="2295">
        <f>SUM(BP595:BQ599)</f>
        <v>2</v>
      </c>
      <c r="BQ600" s="2296"/>
    </row>
    <row r="601" spans="1:69" s="47" customFormat="1" ht="14.1" customHeight="1">
      <c r="A601" s="65"/>
      <c r="B601" s="2342"/>
      <c r="C601" s="2342"/>
      <c r="D601" s="2342"/>
      <c r="E601" s="2342"/>
      <c r="F601" s="2342"/>
      <c r="G601" s="2342"/>
      <c r="H601" s="2342"/>
      <c r="I601" s="2342"/>
      <c r="J601" s="2342"/>
      <c r="K601" s="2342"/>
      <c r="L601" s="2342"/>
      <c r="M601" s="2342"/>
      <c r="N601" s="2342"/>
      <c r="O601" s="2342"/>
      <c r="P601" s="2342"/>
      <c r="Q601" s="2342"/>
      <c r="R601" s="2342"/>
      <c r="S601" s="2342"/>
      <c r="T601" s="2342"/>
      <c r="U601" s="2342"/>
      <c r="V601" s="2342"/>
      <c r="W601" s="2342"/>
      <c r="X601" s="2342"/>
      <c r="Y601" s="2342"/>
      <c r="Z601" s="2342"/>
      <c r="AA601" s="2342"/>
      <c r="AB601" s="2342"/>
      <c r="AC601" s="2342"/>
      <c r="AD601" s="2342"/>
      <c r="AE601" s="2342"/>
      <c r="AF601" s="2342"/>
      <c r="AG601" s="2342"/>
      <c r="AH601" s="2342"/>
      <c r="AI601" s="65"/>
      <c r="AJ601" s="65"/>
      <c r="AK601" s="17"/>
      <c r="AL601" s="17"/>
      <c r="AX601" s="2442">
        <f>IF(AND(AX600=1,AZ600&gt;1),1,0)</f>
        <v>0</v>
      </c>
      <c r="AY601" s="2443"/>
      <c r="AZ601" s="2443"/>
      <c r="BA601" s="2444"/>
      <c r="BB601" s="2442">
        <f>IF(AND(BB600=1,BD600&gt;=1),1,0)</f>
        <v>0</v>
      </c>
      <c r="BC601" s="2443"/>
      <c r="BD601" s="2443"/>
      <c r="BE601" s="2444"/>
      <c r="BF601" s="2442">
        <f>IF(AND(BF600=1,BH600&gt;=1),1,0)</f>
        <v>0</v>
      </c>
      <c r="BG601" s="2443"/>
      <c r="BH601" s="2443"/>
      <c r="BI601" s="2444"/>
      <c r="BJ601" s="2442">
        <f>IF(AND(BJ600=1,BL600&gt;=1),1,0)</f>
        <v>0</v>
      </c>
      <c r="BK601" s="2443"/>
      <c r="BL601" s="2443"/>
      <c r="BM601" s="2444"/>
      <c r="BN601" s="2442">
        <f>IF(AND(BN600=1,BP600&gt;=1),1,0)</f>
        <v>1</v>
      </c>
      <c r="BO601" s="2443"/>
      <c r="BP601" s="2443"/>
      <c r="BQ601" s="2444"/>
    </row>
    <row r="602" spans="1:69" s="47" customFormat="1" ht="14.1" customHeight="1">
      <c r="A602" s="65"/>
      <c r="B602" s="2342"/>
      <c r="C602" s="2342"/>
      <c r="D602" s="2342"/>
      <c r="E602" s="2342"/>
      <c r="F602" s="2342"/>
      <c r="G602" s="2342"/>
      <c r="H602" s="2342"/>
      <c r="I602" s="2342"/>
      <c r="J602" s="2342"/>
      <c r="K602" s="2342"/>
      <c r="L602" s="2342"/>
      <c r="M602" s="2342"/>
      <c r="N602" s="2342"/>
      <c r="O602" s="2342"/>
      <c r="P602" s="2342"/>
      <c r="Q602" s="2342"/>
      <c r="R602" s="2342"/>
      <c r="S602" s="2342"/>
      <c r="T602" s="2342"/>
      <c r="U602" s="2342"/>
      <c r="V602" s="2342"/>
      <c r="W602" s="2342"/>
      <c r="X602" s="2342"/>
      <c r="Y602" s="2342"/>
      <c r="Z602" s="2342"/>
      <c r="AA602" s="2342"/>
      <c r="AB602" s="2342"/>
      <c r="AC602" s="2342"/>
      <c r="AD602" s="2342"/>
      <c r="AE602" s="2342"/>
      <c r="AF602" s="2342"/>
      <c r="AG602" s="2342"/>
      <c r="AH602" s="2342"/>
      <c r="AI602" s="65"/>
      <c r="AJ602" s="65"/>
      <c r="AK602" s="17"/>
      <c r="AL602" s="17"/>
      <c r="AX602" s="17"/>
      <c r="AY602" s="17"/>
      <c r="AZ602" s="17"/>
      <c r="BA602" s="17"/>
      <c r="BB602" s="17"/>
      <c r="BC602" s="17"/>
      <c r="BD602" s="17"/>
      <c r="BE602" s="17"/>
      <c r="BF602" s="17"/>
      <c r="BG602" s="17"/>
      <c r="BH602" s="17"/>
      <c r="BI602" s="255" t="s">
        <v>853</v>
      </c>
      <c r="BJ602" s="2442">
        <f>AX601+BB601+BF601+BJ601+BN601</f>
        <v>1</v>
      </c>
      <c r="BK602" s="2443"/>
      <c r="BL602" s="2443"/>
      <c r="BM602" s="2444"/>
      <c r="BN602" s="17"/>
      <c r="BO602" s="63"/>
      <c r="BP602" s="17"/>
      <c r="BQ602" s="17"/>
    </row>
    <row r="603" spans="1:69" s="47" customFormat="1" ht="14.1" customHeight="1">
      <c r="A603" s="65"/>
      <c r="B603" s="2342"/>
      <c r="C603" s="2342"/>
      <c r="D603" s="2342"/>
      <c r="E603" s="2342"/>
      <c r="F603" s="2342"/>
      <c r="G603" s="2342"/>
      <c r="H603" s="2342"/>
      <c r="I603" s="2342"/>
      <c r="J603" s="2342"/>
      <c r="K603" s="2342"/>
      <c r="L603" s="2342"/>
      <c r="M603" s="2342"/>
      <c r="N603" s="2342"/>
      <c r="O603" s="2342"/>
      <c r="P603" s="2342"/>
      <c r="Q603" s="2342"/>
      <c r="R603" s="2342"/>
      <c r="S603" s="2342"/>
      <c r="T603" s="2342"/>
      <c r="U603" s="2342"/>
      <c r="V603" s="2342"/>
      <c r="W603" s="2342"/>
      <c r="X603" s="2342"/>
      <c r="Y603" s="2342"/>
      <c r="Z603" s="2342"/>
      <c r="AA603" s="2342"/>
      <c r="AB603" s="2342"/>
      <c r="AC603" s="2342"/>
      <c r="AD603" s="2342"/>
      <c r="AE603" s="2342"/>
      <c r="AF603" s="2342"/>
      <c r="AG603" s="2342"/>
      <c r="AH603" s="2342"/>
      <c r="AI603" s="65"/>
      <c r="AJ603" s="65"/>
      <c r="AK603" s="17"/>
      <c r="AL603" s="17"/>
      <c r="AX603" s="17"/>
      <c r="AY603" s="17"/>
      <c r="AZ603" s="17"/>
      <c r="BA603" s="17"/>
      <c r="BB603" s="17"/>
      <c r="BC603" s="17"/>
      <c r="BD603" s="17"/>
      <c r="BE603" s="17"/>
      <c r="BF603" s="17"/>
      <c r="BG603" s="17"/>
      <c r="BH603" s="17"/>
      <c r="BI603" s="17"/>
      <c r="BJ603" s="17" t="s">
        <v>852</v>
      </c>
      <c r="BK603" s="17"/>
      <c r="BL603" s="17"/>
      <c r="BM603" s="17"/>
      <c r="BN603" s="17"/>
      <c r="BO603" s="17"/>
      <c r="BP603" s="17"/>
      <c r="BQ603" s="17"/>
    </row>
    <row r="604" spans="1:69" s="47" customFormat="1" ht="14.1" customHeight="1">
      <c r="A604" s="65"/>
      <c r="B604" s="65"/>
      <c r="C604" s="65"/>
      <c r="D604" s="65"/>
      <c r="E604" s="260"/>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row>
    <row r="605" spans="1:69" s="47" customFormat="1" ht="14.1" customHeight="1">
      <c r="A605" s="65"/>
      <c r="B605" s="65"/>
      <c r="C605" s="65"/>
      <c r="D605" s="65"/>
      <c r="E605" s="65"/>
      <c r="F605" s="65"/>
      <c r="G605" s="65"/>
      <c r="H605" s="65"/>
      <c r="I605" s="65"/>
      <c r="J605" s="2368" t="s">
        <v>154</v>
      </c>
      <c r="K605" s="2369"/>
      <c r="L605" s="2369"/>
      <c r="M605" s="2369"/>
      <c r="N605" s="2370"/>
      <c r="O605" s="2368" t="s">
        <v>155</v>
      </c>
      <c r="P605" s="2369"/>
      <c r="Q605" s="2369"/>
      <c r="R605" s="2369"/>
      <c r="S605" s="2370"/>
      <c r="T605" s="2368" t="s">
        <v>818</v>
      </c>
      <c r="U605" s="2369"/>
      <c r="V605" s="2369"/>
      <c r="W605" s="2369"/>
      <c r="X605" s="2370"/>
      <c r="Y605" s="2368" t="s">
        <v>222</v>
      </c>
      <c r="Z605" s="2369"/>
      <c r="AA605" s="2369"/>
      <c r="AB605" s="2369"/>
      <c r="AC605" s="2370"/>
      <c r="AD605" s="65"/>
      <c r="AE605" s="65"/>
      <c r="AF605" s="17"/>
      <c r="AG605" s="17"/>
      <c r="AH605" s="17"/>
      <c r="AI605" s="17"/>
      <c r="AJ605" s="17"/>
      <c r="AK605" s="65"/>
      <c r="AL605" s="65"/>
    </row>
    <row r="606" spans="1:69" s="47" customFormat="1" ht="14.1" customHeight="1">
      <c r="A606" s="65"/>
      <c r="B606" s="65"/>
      <c r="C606" s="65"/>
      <c r="D606" s="17"/>
      <c r="E606" s="17"/>
      <c r="F606" s="17"/>
      <c r="G606" s="17"/>
      <c r="H606" s="17"/>
      <c r="I606" s="17"/>
      <c r="J606" s="2371"/>
      <c r="K606" s="2372"/>
      <c r="L606" s="2372"/>
      <c r="M606" s="2372"/>
      <c r="N606" s="2373"/>
      <c r="O606" s="2371"/>
      <c r="P606" s="2372"/>
      <c r="Q606" s="2372"/>
      <c r="R606" s="2372"/>
      <c r="S606" s="2373"/>
      <c r="T606" s="2371"/>
      <c r="U606" s="2372"/>
      <c r="V606" s="2372"/>
      <c r="W606" s="2372"/>
      <c r="X606" s="2373"/>
      <c r="Y606" s="2371"/>
      <c r="Z606" s="2372"/>
      <c r="AA606" s="2372"/>
      <c r="AB606" s="2372"/>
      <c r="AC606" s="2373"/>
      <c r="AD606" s="65"/>
      <c r="AE606" s="65"/>
      <c r="AF606" s="17"/>
      <c r="AG606" s="17"/>
      <c r="AH606" s="17"/>
      <c r="AI606" s="17"/>
      <c r="AJ606" s="17"/>
      <c r="AK606" s="65"/>
      <c r="AL606" s="65"/>
    </row>
    <row r="607" spans="1:69" s="47" customFormat="1" ht="14.1" customHeight="1">
      <c r="A607" s="65"/>
      <c r="B607" s="65"/>
      <c r="C607" s="65"/>
      <c r="D607" s="65"/>
      <c r="E607" s="65"/>
      <c r="F607" s="65"/>
      <c r="G607" s="65"/>
      <c r="H607" s="65"/>
      <c r="I607" s="17"/>
      <c r="J607" s="2371"/>
      <c r="K607" s="2372"/>
      <c r="L607" s="2372"/>
      <c r="M607" s="2372"/>
      <c r="N607" s="2373"/>
      <c r="O607" s="2371"/>
      <c r="P607" s="2372"/>
      <c r="Q607" s="2372"/>
      <c r="R607" s="2372"/>
      <c r="S607" s="2373"/>
      <c r="T607" s="2371"/>
      <c r="U607" s="2372"/>
      <c r="V607" s="2372"/>
      <c r="W607" s="2372"/>
      <c r="X607" s="2373"/>
      <c r="Y607" s="2371"/>
      <c r="Z607" s="2372"/>
      <c r="AA607" s="2372"/>
      <c r="AB607" s="2372"/>
      <c r="AC607" s="2373"/>
      <c r="AD607" s="44"/>
      <c r="AE607" s="65"/>
      <c r="AF607" s="17"/>
      <c r="AG607" s="17"/>
      <c r="AH607" s="17"/>
      <c r="AI607" s="17"/>
      <c r="AJ607" s="17"/>
      <c r="AK607" s="65"/>
      <c r="AL607" s="65"/>
    </row>
    <row r="608" spans="1:69" s="47" customFormat="1" ht="14.1" customHeight="1">
      <c r="A608" s="65"/>
      <c r="B608" s="65"/>
      <c r="C608" s="65"/>
      <c r="D608" s="17"/>
      <c r="E608" s="17"/>
      <c r="F608" s="17"/>
      <c r="G608" s="17"/>
      <c r="H608" s="17"/>
      <c r="I608" s="17"/>
      <c r="J608" s="2371"/>
      <c r="K608" s="2372"/>
      <c r="L608" s="2372"/>
      <c r="M608" s="2372"/>
      <c r="N608" s="2373"/>
      <c r="O608" s="2371"/>
      <c r="P608" s="2372"/>
      <c r="Q608" s="2372"/>
      <c r="R608" s="2372"/>
      <c r="S608" s="2373"/>
      <c r="T608" s="2371"/>
      <c r="U608" s="2372"/>
      <c r="V608" s="2372"/>
      <c r="W608" s="2372"/>
      <c r="X608" s="2373"/>
      <c r="Y608" s="2371"/>
      <c r="Z608" s="2372"/>
      <c r="AA608" s="2372"/>
      <c r="AB608" s="2372"/>
      <c r="AC608" s="2373"/>
      <c r="AD608" s="44"/>
      <c r="AE608" s="65"/>
      <c r="AF608" s="17"/>
      <c r="AG608" s="17"/>
      <c r="AH608" s="17"/>
      <c r="AI608" s="17"/>
      <c r="AJ608" s="17"/>
      <c r="AK608" s="65"/>
      <c r="AL608" s="65"/>
    </row>
    <row r="609" spans="1:80" s="47" customFormat="1" ht="14.1" customHeight="1">
      <c r="A609" s="65"/>
      <c r="B609" s="65"/>
      <c r="C609" s="65"/>
      <c r="D609" s="17"/>
      <c r="E609" s="17"/>
      <c r="F609" s="17"/>
      <c r="G609" s="17"/>
      <c r="H609" s="17"/>
      <c r="I609" s="17"/>
      <c r="J609" s="2450" t="s">
        <v>660</v>
      </c>
      <c r="K609" s="2451"/>
      <c r="L609" s="2451"/>
      <c r="M609" s="2451"/>
      <c r="N609" s="2452"/>
      <c r="O609" s="2349">
        <f>Application!BZ635</f>
        <v>0</v>
      </c>
      <c r="P609" s="2350"/>
      <c r="Q609" s="2350"/>
      <c r="R609" s="2350"/>
      <c r="S609" s="2351"/>
      <c r="T609" s="2349">
        <f>Application!DD635</f>
        <v>0</v>
      </c>
      <c r="U609" s="2350"/>
      <c r="V609" s="2350"/>
      <c r="W609" s="2350"/>
      <c r="X609" s="2351"/>
      <c r="Y609" s="2346">
        <f t="shared" ref="Y609:Y614" si="9">IF(T609&gt;0,T609/O609,0)</f>
        <v>0</v>
      </c>
      <c r="Z609" s="2347"/>
      <c r="AA609" s="2347"/>
      <c r="AB609" s="2347"/>
      <c r="AC609" s="2348"/>
      <c r="AD609" s="44"/>
      <c r="AE609" s="65"/>
      <c r="AF609" s="17"/>
      <c r="AG609" s="17"/>
      <c r="AH609" s="17"/>
      <c r="AI609" s="17"/>
      <c r="AJ609" s="17"/>
      <c r="AK609" s="65"/>
      <c r="AL609" s="65"/>
    </row>
    <row r="610" spans="1:80" s="47" customFormat="1" ht="14.1" customHeight="1">
      <c r="A610" s="65"/>
      <c r="B610" s="65"/>
      <c r="C610" s="65"/>
      <c r="D610" s="17"/>
      <c r="E610" s="17"/>
      <c r="F610" s="17"/>
      <c r="G610" s="17"/>
      <c r="H610" s="17"/>
      <c r="I610" s="17"/>
      <c r="J610" s="2450" t="s">
        <v>88</v>
      </c>
      <c r="K610" s="2451"/>
      <c r="L610" s="2451"/>
      <c r="M610" s="2451"/>
      <c r="N610" s="2452"/>
      <c r="O610" s="2349">
        <f>Application!BU635</f>
        <v>0</v>
      </c>
      <c r="P610" s="2350"/>
      <c r="Q610" s="2350"/>
      <c r="R610" s="2350"/>
      <c r="S610" s="2351"/>
      <c r="T610" s="2349">
        <f>Application!CY635</f>
        <v>0</v>
      </c>
      <c r="U610" s="2350"/>
      <c r="V610" s="2350"/>
      <c r="W610" s="2350"/>
      <c r="X610" s="2351"/>
      <c r="Y610" s="2346">
        <f t="shared" si="9"/>
        <v>0</v>
      </c>
      <c r="Z610" s="2347"/>
      <c r="AA610" s="2347"/>
      <c r="AB610" s="2347"/>
      <c r="AC610" s="2348"/>
      <c r="AD610" s="44"/>
      <c r="AE610" s="65"/>
      <c r="AF610" s="17"/>
      <c r="AG610" s="17"/>
      <c r="AH610" s="17"/>
      <c r="AI610" s="17"/>
      <c r="AJ610" s="17"/>
      <c r="AK610" s="65"/>
      <c r="AL610" s="65"/>
    </row>
    <row r="611" spans="1:80" s="47" customFormat="1" ht="14.1" customHeight="1">
      <c r="A611" s="65"/>
      <c r="B611" s="65"/>
      <c r="C611" s="65"/>
      <c r="D611" s="17"/>
      <c r="E611" s="17"/>
      <c r="F611" s="17"/>
      <c r="G611" s="17"/>
      <c r="H611" s="17"/>
      <c r="I611" s="17"/>
      <c r="J611" s="2450" t="s">
        <v>557</v>
      </c>
      <c r="K611" s="2451"/>
      <c r="L611" s="2451"/>
      <c r="M611" s="2451"/>
      <c r="N611" s="2452"/>
      <c r="O611" s="2349">
        <f>Application!BP635</f>
        <v>15</v>
      </c>
      <c r="P611" s="2350"/>
      <c r="Q611" s="2350"/>
      <c r="R611" s="2350"/>
      <c r="S611" s="2351"/>
      <c r="T611" s="2349">
        <f>Application!CT635</f>
        <v>3</v>
      </c>
      <c r="U611" s="2350"/>
      <c r="V611" s="2350"/>
      <c r="W611" s="2350"/>
      <c r="X611" s="2351"/>
      <c r="Y611" s="2346">
        <f t="shared" si="9"/>
        <v>0.2</v>
      </c>
      <c r="Z611" s="2347"/>
      <c r="AA611" s="2347"/>
      <c r="AB611" s="2347"/>
      <c r="AC611" s="2348"/>
      <c r="AD611" s="17"/>
      <c r="AE611" s="65"/>
      <c r="AF611" s="17"/>
      <c r="AG611" s="17"/>
      <c r="AH611" s="17"/>
      <c r="AI611" s="17"/>
      <c r="AJ611" s="17"/>
      <c r="AK611" s="65"/>
      <c r="AL611" s="65"/>
    </row>
    <row r="612" spans="1:80" s="47" customFormat="1" ht="14.1" customHeight="1">
      <c r="A612" s="65"/>
      <c r="B612" s="65"/>
      <c r="C612" s="65"/>
      <c r="D612" s="17"/>
      <c r="E612" s="17"/>
      <c r="F612" s="17"/>
      <c r="G612" s="17"/>
      <c r="H612" s="17"/>
      <c r="I612" s="17"/>
      <c r="J612" s="2450" t="s">
        <v>556</v>
      </c>
      <c r="K612" s="2451"/>
      <c r="L612" s="2451"/>
      <c r="M612" s="2451"/>
      <c r="N612" s="2452"/>
      <c r="O612" s="2349">
        <f>Application!BK635</f>
        <v>14</v>
      </c>
      <c r="P612" s="2350"/>
      <c r="Q612" s="2350"/>
      <c r="R612" s="2350"/>
      <c r="S612" s="2351"/>
      <c r="T612" s="2349">
        <f>Application!CO635</f>
        <v>4</v>
      </c>
      <c r="U612" s="2350"/>
      <c r="V612" s="2350"/>
      <c r="W612" s="2350"/>
      <c r="X612" s="2351"/>
      <c r="Y612" s="2346">
        <f t="shared" si="9"/>
        <v>0.2857142857142857</v>
      </c>
      <c r="Z612" s="2347"/>
      <c r="AA612" s="2347"/>
      <c r="AB612" s="2347"/>
      <c r="AC612" s="2348"/>
      <c r="AD612" s="17"/>
      <c r="AE612" s="65"/>
      <c r="AF612" s="17"/>
      <c r="AG612" s="17"/>
      <c r="AH612" s="17"/>
      <c r="AI612" s="17"/>
      <c r="AJ612" s="17"/>
      <c r="AK612" s="65"/>
      <c r="AL612" s="65"/>
    </row>
    <row r="613" spans="1:80" s="47" customFormat="1" ht="14.1" customHeight="1">
      <c r="A613" s="65"/>
      <c r="B613" s="65"/>
      <c r="C613" s="65"/>
      <c r="D613" s="17"/>
      <c r="E613" s="17"/>
      <c r="F613" s="17"/>
      <c r="G613" s="17"/>
      <c r="H613" s="17"/>
      <c r="I613" s="17"/>
      <c r="J613" s="2450" t="s">
        <v>555</v>
      </c>
      <c r="K613" s="2451"/>
      <c r="L613" s="2451"/>
      <c r="M613" s="2451"/>
      <c r="N613" s="2452"/>
      <c r="O613" s="2349">
        <f>Application!BF635</f>
        <v>5</v>
      </c>
      <c r="P613" s="2350"/>
      <c r="Q613" s="2350"/>
      <c r="R613" s="2350"/>
      <c r="S613" s="2351"/>
      <c r="T613" s="2349">
        <f>Application!CJ635</f>
        <v>5</v>
      </c>
      <c r="U613" s="2350"/>
      <c r="V613" s="2350"/>
      <c r="W613" s="2350"/>
      <c r="X613" s="2351"/>
      <c r="Y613" s="2346">
        <f t="shared" si="9"/>
        <v>1</v>
      </c>
      <c r="Z613" s="2347"/>
      <c r="AA613" s="2347"/>
      <c r="AB613" s="2347"/>
      <c r="AC613" s="2348"/>
      <c r="AD613" s="17"/>
      <c r="AE613" s="65"/>
      <c r="AF613" s="17"/>
      <c r="AG613" s="17"/>
      <c r="AH613" s="17"/>
      <c r="AI613" s="17"/>
      <c r="AJ613" s="17"/>
      <c r="AK613" s="65"/>
      <c r="AL613" s="65"/>
    </row>
    <row r="614" spans="1:80" s="47" customFormat="1" ht="14.1" customHeight="1">
      <c r="A614" s="65"/>
      <c r="B614" s="65"/>
      <c r="C614" s="65"/>
      <c r="D614" s="17"/>
      <c r="E614" s="17"/>
      <c r="F614" s="17"/>
      <c r="G614" s="17"/>
      <c r="H614" s="17"/>
      <c r="I614" s="17"/>
      <c r="J614" s="2450" t="s">
        <v>151</v>
      </c>
      <c r="K614" s="2451"/>
      <c r="L614" s="2451"/>
      <c r="M614" s="2451"/>
      <c r="N614" s="2452"/>
      <c r="O614" s="2349">
        <f>Application!BA635</f>
        <v>24</v>
      </c>
      <c r="P614" s="2350"/>
      <c r="Q614" s="2350"/>
      <c r="R614" s="2350"/>
      <c r="S614" s="2351"/>
      <c r="T614" s="2349">
        <f>Application!CE635</f>
        <v>21</v>
      </c>
      <c r="U614" s="2350"/>
      <c r="V614" s="2350"/>
      <c r="W614" s="2350"/>
      <c r="X614" s="2351"/>
      <c r="Y614" s="2346">
        <f t="shared" si="9"/>
        <v>0.875</v>
      </c>
      <c r="Z614" s="2347"/>
      <c r="AA614" s="2347"/>
      <c r="AB614" s="2347"/>
      <c r="AC614" s="2348"/>
      <c r="AD614" s="17"/>
      <c r="AE614" s="65"/>
      <c r="AF614" s="17"/>
      <c r="AG614" s="17"/>
      <c r="AH614" s="17"/>
      <c r="AI614" s="17"/>
      <c r="AJ614" s="17"/>
      <c r="AK614" s="65"/>
      <c r="AL614" s="65"/>
    </row>
    <row r="615" spans="1:80" s="47" customFormat="1" ht="14.1" customHeight="1">
      <c r="A615" s="65"/>
      <c r="B615" s="65"/>
      <c r="C615" s="65"/>
      <c r="D615" s="17"/>
      <c r="E615" s="17"/>
      <c r="F615" s="17"/>
      <c r="G615" s="17"/>
      <c r="H615" s="17"/>
      <c r="I615" s="17"/>
      <c r="J615" s="2473" t="s">
        <v>328</v>
      </c>
      <c r="K615" s="2474"/>
      <c r="L615" s="2474"/>
      <c r="M615" s="2474"/>
      <c r="N615" s="2475"/>
      <c r="O615" s="2447">
        <f>SUM(O610:S614)</f>
        <v>58</v>
      </c>
      <c r="P615" s="2448"/>
      <c r="Q615" s="2448"/>
      <c r="R615" s="2448"/>
      <c r="S615" s="2449"/>
      <c r="T615" s="2447">
        <f>SUM(T610:X614)</f>
        <v>33</v>
      </c>
      <c r="U615" s="2448"/>
      <c r="V615" s="2448"/>
      <c r="W615" s="2448"/>
      <c r="X615" s="2449"/>
      <c r="Y615" s="2477" t="s">
        <v>897</v>
      </c>
      <c r="Z615" s="2478"/>
      <c r="AA615" s="2478"/>
      <c r="AB615" s="2478"/>
      <c r="AC615" s="2479"/>
      <c r="AD615" s="17"/>
      <c r="AE615" s="65"/>
      <c r="AF615" s="17"/>
      <c r="AG615" s="17"/>
      <c r="AH615" s="17"/>
      <c r="AI615" s="17"/>
      <c r="AJ615" s="17"/>
      <c r="AK615" s="65"/>
      <c r="AL615" s="65"/>
      <c r="AR615" s="65"/>
      <c r="AS615" s="65"/>
      <c r="AT615" s="65"/>
      <c r="AU615" s="65"/>
      <c r="AV615" s="65"/>
      <c r="AW615" s="65"/>
      <c r="AX615" s="65"/>
      <c r="AY615" s="68"/>
      <c r="AZ615" s="68"/>
      <c r="BA615" s="68"/>
      <c r="BB615" s="68"/>
      <c r="BC615" s="68"/>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row>
    <row r="616" spans="1:80" s="47" customFormat="1" ht="14.1" customHeight="1">
      <c r="A616" s="65"/>
      <c r="B616" s="65"/>
      <c r="C616" s="65"/>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65"/>
      <c r="AE616" s="65"/>
      <c r="AF616" s="65"/>
      <c r="AG616" s="17"/>
      <c r="AH616" s="65"/>
      <c r="AI616" s="65"/>
      <c r="AJ616" s="65"/>
      <c r="AK616" s="65"/>
      <c r="AL616" s="65"/>
      <c r="AR616" s="65"/>
      <c r="AS616" s="65"/>
      <c r="AT616" s="65"/>
      <c r="AU616" s="65"/>
      <c r="AV616" s="65"/>
      <c r="AW616" s="65"/>
      <c r="AX616" s="65"/>
      <c r="AY616" s="68"/>
      <c r="AZ616" s="68"/>
      <c r="BA616" s="68"/>
      <c r="BB616" s="68"/>
      <c r="BC616" s="68"/>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row>
    <row r="617" spans="1:80" s="47" customFormat="1" ht="14.1" customHeight="1">
      <c r="A617" s="17"/>
      <c r="B617" s="65"/>
      <c r="C617" s="65"/>
      <c r="D617" s="65"/>
      <c r="E617" s="17"/>
      <c r="F617" s="17"/>
      <c r="G617" s="17"/>
      <c r="H617" s="17"/>
      <c r="I617" s="17"/>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17"/>
      <c r="AH617" s="65"/>
      <c r="AI617" s="65"/>
      <c r="AJ617" s="65"/>
      <c r="AK617" s="65"/>
      <c r="AL617" s="65"/>
      <c r="AN617" s="47">
        <f>IF($C$629="yes",5,0)</f>
        <v>5</v>
      </c>
      <c r="AR617" s="65"/>
      <c r="AS617" s="65"/>
      <c r="AT617" s="65"/>
      <c r="AU617" s="65"/>
      <c r="AV617" s="65"/>
      <c r="AW617" s="65"/>
      <c r="AX617" s="65"/>
      <c r="AY617" s="68"/>
      <c r="AZ617" s="68"/>
      <c r="BA617" s="68"/>
      <c r="BB617" s="68"/>
      <c r="BC617" s="68"/>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row>
    <row r="618" spans="1:80" s="47" customFormat="1" ht="14.1" customHeight="1">
      <c r="A618" s="1769" t="s">
        <v>1666</v>
      </c>
      <c r="B618" s="1770"/>
      <c r="C618" s="1770"/>
      <c r="D618" s="1770"/>
      <c r="E618" s="1770"/>
      <c r="F618" s="1770"/>
      <c r="G618" s="1770"/>
      <c r="H618" s="1770"/>
      <c r="I618" s="1770"/>
      <c r="J618" s="1770"/>
      <c r="K618" s="1770"/>
      <c r="L618" s="1770"/>
      <c r="M618" s="1770"/>
      <c r="N618" s="1770"/>
      <c r="O618" s="1770"/>
      <c r="P618" s="1770"/>
      <c r="Q618" s="1770"/>
      <c r="R618" s="1770"/>
      <c r="S618" s="1770"/>
      <c r="T618" s="1770"/>
      <c r="U618" s="1770"/>
      <c r="V618" s="1770"/>
      <c r="W618" s="1770"/>
      <c r="X618" s="1770"/>
      <c r="Y618" s="1770"/>
      <c r="Z618" s="1770"/>
      <c r="AA618" s="1770"/>
      <c r="AB618" s="1770"/>
      <c r="AC618" s="1770"/>
      <c r="AD618" s="1770"/>
      <c r="AE618" s="1770"/>
      <c r="AF618" s="1770"/>
      <c r="AG618" s="1770"/>
      <c r="AH618" s="1770"/>
      <c r="AI618" s="1771"/>
      <c r="AJ618" s="2453">
        <v>2</v>
      </c>
      <c r="AK618" s="2454"/>
      <c r="AL618" s="65"/>
      <c r="AM618" s="285"/>
      <c r="AN618" s="47">
        <f>IF($C$632="yes",5,0)</f>
        <v>5</v>
      </c>
      <c r="AR618" s="65"/>
      <c r="AS618" s="65"/>
      <c r="AT618" s="65"/>
      <c r="AU618" s="65"/>
      <c r="AV618" s="65"/>
      <c r="AW618" s="65"/>
      <c r="AX618" s="65"/>
      <c r="AY618" s="68"/>
      <c r="AZ618" s="68"/>
      <c r="BA618" s="68"/>
      <c r="BB618" s="68"/>
      <c r="BC618" s="68"/>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row>
    <row r="619" spans="1:80" s="47" customFormat="1" ht="14.1" customHeight="1">
      <c r="A619" s="17"/>
      <c r="B619" s="281"/>
      <c r="C619" s="281"/>
      <c r="AL619" s="65"/>
      <c r="AN619" s="47">
        <f>IF($C$638="yes",5,0)</f>
        <v>0</v>
      </c>
      <c r="AR619" s="65"/>
      <c r="AS619" s="65"/>
      <c r="AT619" s="65"/>
      <c r="AU619" s="65"/>
      <c r="AV619" s="65"/>
      <c r="AW619" s="65"/>
      <c r="AX619" s="65"/>
      <c r="AY619" s="68"/>
      <c r="AZ619" s="68"/>
      <c r="BA619" s="68"/>
      <c r="BB619" s="68"/>
      <c r="BC619" s="68"/>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row>
    <row r="620" spans="1:80" s="47" customFormat="1" ht="14.1" customHeight="1">
      <c r="A620" s="1382"/>
      <c r="B620" s="1383"/>
      <c r="C620" s="1383"/>
      <c r="D620" s="1383"/>
      <c r="E620" s="1383"/>
      <c r="F620" s="1383"/>
      <c r="G620" s="1383"/>
      <c r="H620" s="1383"/>
      <c r="I620" s="1383"/>
      <c r="J620" s="1383"/>
      <c r="K620" s="1383"/>
      <c r="L620" s="1383"/>
      <c r="M620" s="1383"/>
      <c r="N620" s="1383"/>
      <c r="O620" s="1383"/>
      <c r="P620" s="1383"/>
      <c r="Q620" s="1383"/>
      <c r="R620" s="1383"/>
      <c r="S620" s="1383"/>
      <c r="T620" s="1383"/>
      <c r="U620" s="1383"/>
      <c r="V620" s="1383"/>
      <c r="W620" s="1383"/>
      <c r="X620" s="1383"/>
      <c r="Y620" s="1383"/>
      <c r="Z620" s="1383"/>
      <c r="AA620" s="1383"/>
      <c r="AB620" s="1383"/>
      <c r="AC620" s="1383"/>
      <c r="AD620" s="1383"/>
      <c r="AE620" s="1383"/>
      <c r="AF620" s="1383"/>
      <c r="AG620" s="1383"/>
      <c r="AH620" s="1383"/>
      <c r="AI620" s="1383"/>
      <c r="AJ620" s="1203" t="s">
        <v>882</v>
      </c>
      <c r="AK620" s="1865">
        <f>IF($AC$594=0,0,$AC$594+$AJ$618)</f>
        <v>64.5</v>
      </c>
      <c r="AL620" s="1866"/>
      <c r="AM620" s="1867"/>
      <c r="AN620" s="47">
        <f>SUM(AN617:AN619)</f>
        <v>10</v>
      </c>
      <c r="AO620" s="47" t="s">
        <v>785</v>
      </c>
      <c r="AR620" s="65"/>
      <c r="AS620" s="65"/>
      <c r="AT620" s="65"/>
      <c r="AU620" s="65"/>
      <c r="AV620" s="65"/>
      <c r="AW620" s="65"/>
      <c r="AX620" s="65"/>
      <c r="AY620" s="68"/>
      <c r="AZ620" s="68"/>
      <c r="BA620" s="68"/>
      <c r="BB620" s="68"/>
      <c r="BC620" s="68"/>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row>
    <row r="621" spans="1:80" s="47" customFormat="1" ht="14.1" customHeight="1">
      <c r="A621" s="65"/>
      <c r="B621" s="309"/>
      <c r="C621" s="310"/>
      <c r="D621" s="310"/>
      <c r="E621" s="310"/>
      <c r="F621" s="310"/>
      <c r="G621" s="310"/>
      <c r="H621" s="310"/>
      <c r="I621" s="188"/>
      <c r="J621" s="188"/>
      <c r="K621" s="188"/>
      <c r="L621" s="188"/>
      <c r="M621" s="188"/>
      <c r="N621" s="188"/>
      <c r="O621" s="188"/>
      <c r="P621" s="188"/>
      <c r="Q621" s="188"/>
      <c r="R621" s="65"/>
      <c r="S621" s="63"/>
      <c r="T621" s="63"/>
      <c r="U621" s="63"/>
      <c r="V621" s="63"/>
      <c r="W621" s="63"/>
      <c r="X621" s="63"/>
      <c r="Y621" s="63"/>
      <c r="Z621" s="63"/>
      <c r="AA621" s="63"/>
      <c r="AB621" s="63"/>
      <c r="AC621" s="63"/>
      <c r="AD621" s="63"/>
      <c r="AE621" s="63"/>
      <c r="AF621" s="65"/>
      <c r="AG621" s="63"/>
      <c r="AH621" s="63"/>
      <c r="AI621" s="63"/>
      <c r="AL621" s="9"/>
      <c r="AR621" s="65"/>
      <c r="AS621" s="65"/>
      <c r="AT621" s="65"/>
      <c r="AU621" s="65"/>
      <c r="AV621" s="65"/>
      <c r="AW621" s="65"/>
      <c r="AX621" s="65"/>
      <c r="AY621" s="68"/>
      <c r="AZ621" s="68"/>
      <c r="BA621" s="68"/>
      <c r="BB621" s="68"/>
      <c r="BC621" s="68"/>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row>
    <row r="622" spans="1:80" s="47" customFormat="1" ht="14.1" customHeight="1">
      <c r="A622" s="106" t="s">
        <v>2223</v>
      </c>
      <c r="C622" s="165"/>
      <c r="E622" s="29"/>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K622" s="166"/>
      <c r="AL622" s="166"/>
      <c r="AR622" s="65"/>
      <c r="AS622" s="65"/>
      <c r="AT622" s="65"/>
      <c r="AU622" s="65"/>
      <c r="AV622" s="65"/>
      <c r="AW622" s="65"/>
      <c r="AX622" s="65"/>
      <c r="AY622" s="68"/>
      <c r="AZ622" s="68"/>
      <c r="BA622" s="68"/>
      <c r="BB622" s="68"/>
      <c r="BC622" s="68"/>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row>
    <row r="623" spans="1:80" s="47" customFormat="1" ht="14.1" customHeight="1">
      <c r="A623" s="27"/>
      <c r="C623" s="165"/>
      <c r="E623" s="29"/>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K623" s="166"/>
      <c r="AL623" s="166"/>
      <c r="AR623" s="65"/>
      <c r="AS623" s="65"/>
      <c r="AT623" s="65"/>
      <c r="AU623" s="65"/>
      <c r="AV623" s="65"/>
      <c r="AW623" s="65"/>
      <c r="AX623" s="65"/>
      <c r="AY623" s="68"/>
      <c r="AZ623" s="68"/>
      <c r="BA623" s="68"/>
      <c r="BB623" s="68"/>
      <c r="BC623" s="68"/>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row>
    <row r="624" spans="1:80" s="47" customFormat="1" ht="14.1" customHeight="1">
      <c r="A624" s="30"/>
      <c r="B624" s="2345" t="s">
        <v>1910</v>
      </c>
      <c r="C624" s="2345"/>
      <c r="D624" s="2345"/>
      <c r="E624" s="2345"/>
      <c r="F624" s="2345"/>
      <c r="G624" s="2345"/>
      <c r="H624" s="2345"/>
      <c r="I624" s="2345"/>
      <c r="J624" s="2345"/>
      <c r="K624" s="2345"/>
      <c r="L624" s="2345"/>
      <c r="M624" s="2345"/>
      <c r="N624" s="2345"/>
      <c r="O624" s="2345"/>
      <c r="P624" s="2345"/>
      <c r="Q624" s="2345"/>
      <c r="R624" s="2345"/>
      <c r="S624" s="2345"/>
      <c r="T624" s="2345"/>
      <c r="U624" s="2345"/>
      <c r="V624" s="2345"/>
      <c r="W624" s="2345"/>
      <c r="X624" s="2345"/>
      <c r="Y624" s="2345"/>
      <c r="Z624" s="2345"/>
      <c r="AA624" s="2345"/>
      <c r="AB624" s="2345"/>
      <c r="AC624" s="2345"/>
      <c r="AD624" s="2345"/>
      <c r="AE624" s="2345"/>
      <c r="AF624" s="2345"/>
      <c r="AG624" s="2345"/>
      <c r="AH624" s="2345"/>
      <c r="AI624" s="2345"/>
      <c r="AK624" s="166"/>
      <c r="AL624" s="166"/>
      <c r="AN624" s="148"/>
      <c r="AO624" s="148"/>
      <c r="AR624" s="65"/>
      <c r="AS624" s="65"/>
      <c r="AT624" s="65"/>
      <c r="AU624" s="65"/>
      <c r="AV624" s="65"/>
      <c r="AW624" s="65"/>
      <c r="AX624" s="65"/>
      <c r="AY624" s="68"/>
      <c r="AZ624" s="68"/>
      <c r="BA624" s="68"/>
      <c r="BB624" s="68"/>
      <c r="BC624" s="68"/>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row>
    <row r="625" spans="1:80" s="47" customFormat="1" ht="14.1" customHeight="1">
      <c r="A625" s="29"/>
      <c r="B625" s="2345"/>
      <c r="C625" s="2345"/>
      <c r="D625" s="2345"/>
      <c r="E625" s="2345"/>
      <c r="F625" s="2345"/>
      <c r="G625" s="2345"/>
      <c r="H625" s="2345"/>
      <c r="I625" s="2345"/>
      <c r="J625" s="2345"/>
      <c r="K625" s="2345"/>
      <c r="L625" s="2345"/>
      <c r="M625" s="2345"/>
      <c r="N625" s="2345"/>
      <c r="O625" s="2345"/>
      <c r="P625" s="2345"/>
      <c r="Q625" s="2345"/>
      <c r="R625" s="2345"/>
      <c r="S625" s="2345"/>
      <c r="T625" s="2345"/>
      <c r="U625" s="2345"/>
      <c r="V625" s="2345"/>
      <c r="W625" s="2345"/>
      <c r="X625" s="2345"/>
      <c r="Y625" s="2345"/>
      <c r="Z625" s="2345"/>
      <c r="AA625" s="2345"/>
      <c r="AB625" s="2345"/>
      <c r="AC625" s="2345"/>
      <c r="AD625" s="2345"/>
      <c r="AE625" s="2345"/>
      <c r="AF625" s="2345"/>
      <c r="AG625" s="2345"/>
      <c r="AH625" s="2345"/>
      <c r="AI625" s="2345"/>
      <c r="AK625" s="166"/>
      <c r="AL625" s="166"/>
      <c r="AR625" s="65"/>
      <c r="AS625" s="65"/>
      <c r="AT625" s="65"/>
      <c r="AU625" s="65"/>
      <c r="AV625" s="65"/>
      <c r="AW625" s="65"/>
      <c r="AX625" s="65"/>
      <c r="AY625" s="68"/>
      <c r="AZ625" s="68"/>
      <c r="BA625" s="68"/>
      <c r="BB625" s="68"/>
      <c r="BC625" s="68"/>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row>
    <row r="626" spans="1:80" s="47" customFormat="1" ht="14.1" customHeight="1">
      <c r="A626" s="29"/>
      <c r="B626" s="2345"/>
      <c r="C626" s="2345"/>
      <c r="D626" s="2345"/>
      <c r="E626" s="2345"/>
      <c r="F626" s="2345"/>
      <c r="G626" s="2345"/>
      <c r="H626" s="2345"/>
      <c r="I626" s="2345"/>
      <c r="J626" s="2345"/>
      <c r="K626" s="2345"/>
      <c r="L626" s="2345"/>
      <c r="M626" s="2345"/>
      <c r="N626" s="2345"/>
      <c r="O626" s="2345"/>
      <c r="P626" s="2345"/>
      <c r="Q626" s="2345"/>
      <c r="R626" s="2345"/>
      <c r="S626" s="2345"/>
      <c r="T626" s="2345"/>
      <c r="U626" s="2345"/>
      <c r="V626" s="2345"/>
      <c r="W626" s="2345"/>
      <c r="X626" s="2345"/>
      <c r="Y626" s="2345"/>
      <c r="Z626" s="2345"/>
      <c r="AA626" s="2345"/>
      <c r="AB626" s="2345"/>
      <c r="AC626" s="2345"/>
      <c r="AD626" s="2345"/>
      <c r="AE626" s="2345"/>
      <c r="AF626" s="2345"/>
      <c r="AG626" s="2345"/>
      <c r="AH626" s="2345"/>
      <c r="AI626" s="2345"/>
      <c r="AL626" s="166"/>
      <c r="AR626" s="65"/>
      <c r="AS626" s="65"/>
      <c r="AT626" s="65"/>
      <c r="AU626" s="65"/>
      <c r="AV626" s="65"/>
      <c r="AW626" s="65"/>
      <c r="AX626" s="65"/>
      <c r="AY626" s="68"/>
      <c r="AZ626" s="68"/>
      <c r="BA626" s="68"/>
      <c r="BB626" s="68"/>
      <c r="BC626" s="68"/>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row>
    <row r="627" spans="1:80" s="47" customFormat="1" ht="14.1" customHeight="1">
      <c r="A627" s="29"/>
      <c r="B627" s="58"/>
      <c r="C627" s="282" t="s">
        <v>970</v>
      </c>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F627" s="27"/>
      <c r="AH627" s="27" t="s">
        <v>250</v>
      </c>
      <c r="AI627" s="27"/>
      <c r="AJ627" s="27"/>
      <c r="AK627" s="27"/>
      <c r="AL627" s="166"/>
      <c r="AR627" s="65"/>
      <c r="AS627" s="65"/>
      <c r="AT627" s="65"/>
      <c r="AU627" s="65"/>
      <c r="AV627" s="65"/>
      <c r="AW627" s="65"/>
      <c r="AX627" s="65"/>
      <c r="AY627" s="68"/>
      <c r="AZ627" s="68"/>
      <c r="BA627" s="68"/>
      <c r="BB627" s="68"/>
      <c r="BC627" s="68"/>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row>
    <row r="628" spans="1:80" s="47" customFormat="1" ht="14.1" customHeight="1">
      <c r="A628" s="29"/>
      <c r="B628" s="58"/>
      <c r="C628" s="199"/>
      <c r="AD628" s="260"/>
      <c r="AE628" s="260"/>
      <c r="AF628" s="260"/>
      <c r="AG628" s="260"/>
      <c r="AH628" s="260"/>
      <c r="AI628" s="260"/>
      <c r="AK628" s="166"/>
      <c r="AL628" s="166"/>
      <c r="AR628" s="65"/>
      <c r="AS628" s="65"/>
      <c r="AT628" s="65"/>
      <c r="AU628" s="65"/>
      <c r="AV628" s="65"/>
      <c r="AW628" s="65"/>
      <c r="AX628" s="65"/>
      <c r="AY628" s="68"/>
      <c r="AZ628" s="68"/>
      <c r="BA628" s="68"/>
      <c r="BB628" s="68"/>
      <c r="BC628" s="68"/>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row>
    <row r="629" spans="1:80" s="47" customFormat="1" ht="14.1" customHeight="1">
      <c r="A629" s="29"/>
      <c r="B629" s="214"/>
      <c r="C629" s="1604" t="s">
        <v>1093</v>
      </c>
      <c r="D629" s="1604"/>
      <c r="E629" s="308" t="s">
        <v>165</v>
      </c>
      <c r="F629" s="2335" t="s">
        <v>1667</v>
      </c>
      <c r="G629" s="2336"/>
      <c r="H629" s="2336"/>
      <c r="I629" s="2336"/>
      <c r="J629" s="2336"/>
      <c r="K629" s="2336"/>
      <c r="L629" s="2336"/>
      <c r="M629" s="2336"/>
      <c r="N629" s="2336"/>
      <c r="O629" s="2336"/>
      <c r="P629" s="2336"/>
      <c r="Q629" s="2336"/>
      <c r="R629" s="2336"/>
      <c r="S629" s="2336"/>
      <c r="T629" s="2336"/>
      <c r="U629" s="2336"/>
      <c r="V629" s="2336"/>
      <c r="W629" s="2336"/>
      <c r="X629" s="2336"/>
      <c r="Y629" s="2336"/>
      <c r="Z629" s="2336"/>
      <c r="AA629" s="2336"/>
      <c r="AB629" s="2336"/>
      <c r="AC629" s="2336"/>
      <c r="AD629" s="2337"/>
      <c r="AF629" s="283"/>
      <c r="AG629" s="2367" t="s">
        <v>109</v>
      </c>
      <c r="AH629" s="2367"/>
      <c r="AI629" s="2367"/>
      <c r="AJ629" s="2367"/>
      <c r="AK629" s="166"/>
      <c r="AL629" s="166"/>
    </row>
    <row r="630" spans="1:80" s="47" customFormat="1" ht="14.1" customHeight="1">
      <c r="A630" s="29"/>
      <c r="B630" s="214"/>
      <c r="C630" s="77"/>
      <c r="E630" s="308"/>
      <c r="F630" s="2338"/>
      <c r="G630" s="2339"/>
      <c r="H630" s="2339"/>
      <c r="I630" s="2339"/>
      <c r="J630" s="2339"/>
      <c r="K630" s="2339"/>
      <c r="L630" s="2339"/>
      <c r="M630" s="2339"/>
      <c r="N630" s="2339"/>
      <c r="O630" s="2339"/>
      <c r="P630" s="2339"/>
      <c r="Q630" s="2339"/>
      <c r="R630" s="2339"/>
      <c r="S630" s="2339"/>
      <c r="T630" s="2339"/>
      <c r="U630" s="2339"/>
      <c r="V630" s="2339"/>
      <c r="W630" s="2339"/>
      <c r="X630" s="2339"/>
      <c r="Y630" s="2339"/>
      <c r="Z630" s="2339"/>
      <c r="AA630" s="2339"/>
      <c r="AB630" s="2339"/>
      <c r="AC630" s="2339"/>
      <c r="AD630" s="2340"/>
      <c r="AF630" s="283"/>
      <c r="AG630" s="283"/>
      <c r="AH630" s="283"/>
      <c r="AI630" s="283"/>
      <c r="AK630" s="166"/>
      <c r="AL630" s="166"/>
    </row>
    <row r="631" spans="1:80" s="47" customFormat="1" ht="14.1" customHeight="1">
      <c r="A631" s="29"/>
      <c r="B631" s="214"/>
      <c r="C631" s="77"/>
      <c r="E631" s="308"/>
      <c r="F631" s="767"/>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83"/>
      <c r="AF631" s="283"/>
      <c r="AG631" s="283"/>
      <c r="AH631" s="283"/>
      <c r="AI631" s="283"/>
      <c r="AK631" s="166"/>
      <c r="AL631" s="166"/>
    </row>
    <row r="632" spans="1:80" s="47" customFormat="1" ht="14.1" customHeight="1">
      <c r="A632" s="29"/>
      <c r="B632" s="214"/>
      <c r="C632" s="1604" t="s">
        <v>1093</v>
      </c>
      <c r="D632" s="1604"/>
      <c r="E632" s="308" t="s">
        <v>969</v>
      </c>
      <c r="F632" s="2335" t="s">
        <v>2227</v>
      </c>
      <c r="G632" s="2336"/>
      <c r="H632" s="2336"/>
      <c r="I632" s="2336"/>
      <c r="J632" s="2336"/>
      <c r="K632" s="2336"/>
      <c r="L632" s="2336"/>
      <c r="M632" s="2336"/>
      <c r="N632" s="2336"/>
      <c r="O632" s="2336"/>
      <c r="P632" s="2336"/>
      <c r="Q632" s="2336"/>
      <c r="R632" s="2336"/>
      <c r="S632" s="2336"/>
      <c r="T632" s="2336"/>
      <c r="U632" s="2336"/>
      <c r="V632" s="2336"/>
      <c r="W632" s="2336"/>
      <c r="X632" s="2336"/>
      <c r="Y632" s="2336"/>
      <c r="Z632" s="2336"/>
      <c r="AA632" s="2336"/>
      <c r="AB632" s="2336"/>
      <c r="AC632" s="2336"/>
      <c r="AD632" s="2337"/>
      <c r="AF632" s="283"/>
      <c r="AG632" s="2367" t="s">
        <v>109</v>
      </c>
      <c r="AH632" s="2367"/>
      <c r="AI632" s="2367"/>
      <c r="AJ632" s="2367"/>
      <c r="AK632" s="166"/>
      <c r="AL632" s="166"/>
      <c r="AN632" s="47">
        <f>IF($C$629="yes",5,0)</f>
        <v>5</v>
      </c>
    </row>
    <row r="633" spans="1:80" s="47" customFormat="1" ht="14.1" customHeight="1">
      <c r="A633" s="29"/>
      <c r="B633" s="214"/>
      <c r="C633" s="77"/>
      <c r="E633" s="308"/>
      <c r="F633" s="2341"/>
      <c r="G633" s="2342"/>
      <c r="H633" s="2342"/>
      <c r="I633" s="2342"/>
      <c r="J633" s="2342"/>
      <c r="K633" s="2342"/>
      <c r="L633" s="2342"/>
      <c r="M633" s="2342"/>
      <c r="N633" s="2342"/>
      <c r="O633" s="2342"/>
      <c r="P633" s="2342"/>
      <c r="Q633" s="2342"/>
      <c r="R633" s="2342"/>
      <c r="S633" s="2342"/>
      <c r="T633" s="2342"/>
      <c r="U633" s="2342"/>
      <c r="V633" s="2342"/>
      <c r="W633" s="2342"/>
      <c r="X633" s="2342"/>
      <c r="Y633" s="2342"/>
      <c r="Z633" s="2342"/>
      <c r="AA633" s="2342"/>
      <c r="AB633" s="2342"/>
      <c r="AC633" s="2342"/>
      <c r="AD633" s="2343"/>
      <c r="AF633" s="283"/>
      <c r="AG633" s="283"/>
      <c r="AH633" s="283"/>
      <c r="AI633" s="283"/>
      <c r="AK633" s="166"/>
      <c r="AL633" s="166"/>
      <c r="AN633" s="47">
        <f>IF($C$632="yes",5,0)</f>
        <v>5</v>
      </c>
    </row>
    <row r="634" spans="1:80" s="47" customFormat="1" ht="14.1" customHeight="1">
      <c r="A634" s="29"/>
      <c r="B634" s="214"/>
      <c r="C634" s="77"/>
      <c r="E634" s="308"/>
      <c r="F634" s="2341"/>
      <c r="G634" s="2342"/>
      <c r="H634" s="2342"/>
      <c r="I634" s="2342"/>
      <c r="J634" s="2342"/>
      <c r="K634" s="2342"/>
      <c r="L634" s="2342"/>
      <c r="M634" s="2342"/>
      <c r="N634" s="2342"/>
      <c r="O634" s="2342"/>
      <c r="P634" s="2342"/>
      <c r="Q634" s="2342"/>
      <c r="R634" s="2342"/>
      <c r="S634" s="2342"/>
      <c r="T634" s="2342"/>
      <c r="U634" s="2342"/>
      <c r="V634" s="2342"/>
      <c r="W634" s="2342"/>
      <c r="X634" s="2342"/>
      <c r="Y634" s="2342"/>
      <c r="Z634" s="2342"/>
      <c r="AA634" s="2342"/>
      <c r="AB634" s="2342"/>
      <c r="AC634" s="2342"/>
      <c r="AD634" s="2343"/>
      <c r="AF634" s="283"/>
      <c r="AG634" s="283"/>
      <c r="AH634" s="283"/>
      <c r="AI634" s="283"/>
      <c r="AK634" s="166"/>
      <c r="AL634" s="166"/>
      <c r="AN634" s="47">
        <f>SUM(AN632:AN633)</f>
        <v>10</v>
      </c>
      <c r="AO634" s="47" t="s">
        <v>785</v>
      </c>
    </row>
    <row r="635" spans="1:80" s="47" customFormat="1" ht="14.1" customHeight="1">
      <c r="A635" s="29"/>
      <c r="B635" s="214"/>
      <c r="C635" s="77"/>
      <c r="E635" s="308"/>
      <c r="F635" s="2338"/>
      <c r="G635" s="2339"/>
      <c r="H635" s="2339"/>
      <c r="I635" s="2339"/>
      <c r="J635" s="2339"/>
      <c r="K635" s="2339"/>
      <c r="L635" s="2339"/>
      <c r="M635" s="2339"/>
      <c r="N635" s="2339"/>
      <c r="O635" s="2339"/>
      <c r="P635" s="2339"/>
      <c r="Q635" s="2339"/>
      <c r="R635" s="2339"/>
      <c r="S635" s="2339"/>
      <c r="T635" s="2339"/>
      <c r="U635" s="2339"/>
      <c r="V635" s="2339"/>
      <c r="W635" s="2339"/>
      <c r="X635" s="2339"/>
      <c r="Y635" s="2339"/>
      <c r="Z635" s="2339"/>
      <c r="AA635" s="2339"/>
      <c r="AB635" s="2339"/>
      <c r="AC635" s="2339"/>
      <c r="AD635" s="2340"/>
      <c r="AF635" s="283"/>
      <c r="AG635" s="283"/>
      <c r="AH635" s="283"/>
      <c r="AI635" s="283"/>
      <c r="AK635" s="166"/>
      <c r="AL635" s="166"/>
    </row>
    <row r="636" spans="1:80" s="47" customFormat="1" ht="14.1" customHeight="1">
      <c r="A636" s="29"/>
      <c r="B636" s="214"/>
      <c r="C636" s="77"/>
      <c r="E636" s="308"/>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83"/>
      <c r="AF636" s="283"/>
      <c r="AG636" s="283"/>
      <c r="AH636" s="283"/>
      <c r="AI636" s="283"/>
      <c r="AK636" s="166"/>
      <c r="AL636" s="166"/>
    </row>
    <row r="637" spans="1:80" s="47" customFormat="1" ht="14.1" customHeight="1">
      <c r="A637" s="29"/>
      <c r="B637" s="214"/>
      <c r="C637" s="2345" t="s">
        <v>2068</v>
      </c>
      <c r="D637" s="2345"/>
      <c r="E637" s="2345"/>
      <c r="F637" s="2345"/>
      <c r="G637" s="2345"/>
      <c r="H637" s="2345"/>
      <c r="I637" s="2345"/>
      <c r="J637" s="2345"/>
      <c r="K637" s="2345"/>
      <c r="L637" s="2345"/>
      <c r="M637" s="2345"/>
      <c r="N637" s="2345"/>
      <c r="O637" s="2345"/>
      <c r="P637" s="2345"/>
      <c r="Q637" s="2345"/>
      <c r="R637" s="2345"/>
      <c r="S637" s="2345"/>
      <c r="T637" s="2345"/>
      <c r="U637" s="2345"/>
      <c r="V637" s="2345"/>
      <c r="W637" s="2345"/>
      <c r="X637" s="2345"/>
      <c r="Y637" s="2345"/>
      <c r="Z637" s="2345"/>
      <c r="AA637" s="2345"/>
      <c r="AB637" s="2345"/>
      <c r="AC637" s="2345"/>
      <c r="AD637" s="2345"/>
      <c r="AE637" s="2345"/>
      <c r="AF637" s="2345"/>
      <c r="AG637" s="2345"/>
      <c r="AH637" s="2345"/>
      <c r="AI637" s="2345"/>
      <c r="AK637" s="166"/>
      <c r="AL637" s="166"/>
    </row>
    <row r="638" spans="1:80" s="47" customFormat="1" ht="14.1" customHeight="1">
      <c r="A638" s="29"/>
      <c r="B638" s="214"/>
      <c r="C638" s="2345"/>
      <c r="D638" s="2345"/>
      <c r="E638" s="2345"/>
      <c r="F638" s="2345"/>
      <c r="G638" s="2345"/>
      <c r="H638" s="2345"/>
      <c r="I638" s="2345"/>
      <c r="J638" s="2345"/>
      <c r="K638" s="2345"/>
      <c r="L638" s="2345"/>
      <c r="M638" s="2345"/>
      <c r="N638" s="2345"/>
      <c r="O638" s="2345"/>
      <c r="P638" s="2345"/>
      <c r="Q638" s="2345"/>
      <c r="R638" s="2345"/>
      <c r="S638" s="2345"/>
      <c r="T638" s="2345"/>
      <c r="U638" s="2345"/>
      <c r="V638" s="2345"/>
      <c r="W638" s="2345"/>
      <c r="X638" s="2345"/>
      <c r="Y638" s="2345"/>
      <c r="Z638" s="2345"/>
      <c r="AA638" s="2345"/>
      <c r="AB638" s="2345"/>
      <c r="AC638" s="2345"/>
      <c r="AD638" s="2345"/>
      <c r="AE638" s="2345"/>
      <c r="AF638" s="2345"/>
      <c r="AG638" s="2345"/>
      <c r="AH638" s="2345"/>
      <c r="AI638" s="2345"/>
      <c r="AK638" s="166"/>
      <c r="AL638" s="166"/>
    </row>
    <row r="639" spans="1:80" s="47" customFormat="1" ht="14.1" customHeight="1">
      <c r="A639" s="29"/>
      <c r="B639" s="214"/>
      <c r="C639" s="2345"/>
      <c r="D639" s="2345"/>
      <c r="E639" s="2345"/>
      <c r="F639" s="2345"/>
      <c r="G639" s="2345"/>
      <c r="H639" s="2345"/>
      <c r="I639" s="2345"/>
      <c r="J639" s="2345"/>
      <c r="K639" s="2345"/>
      <c r="L639" s="2345"/>
      <c r="M639" s="2345"/>
      <c r="N639" s="2345"/>
      <c r="O639" s="2345"/>
      <c r="P639" s="2345"/>
      <c r="Q639" s="2345"/>
      <c r="R639" s="2345"/>
      <c r="S639" s="2345"/>
      <c r="T639" s="2345"/>
      <c r="U639" s="2345"/>
      <c r="V639" s="2345"/>
      <c r="W639" s="2345"/>
      <c r="X639" s="2345"/>
      <c r="Y639" s="2345"/>
      <c r="Z639" s="2345"/>
      <c r="AA639" s="2345"/>
      <c r="AB639" s="2345"/>
      <c r="AC639" s="2345"/>
      <c r="AD639" s="2345"/>
      <c r="AE639" s="2345"/>
      <c r="AF639" s="2345"/>
      <c r="AG639" s="2345"/>
      <c r="AH639" s="2345"/>
      <c r="AI639" s="2345"/>
      <c r="AK639" s="166"/>
      <c r="AL639" s="166"/>
    </row>
    <row r="640" spans="1:80" s="47" customFormat="1" ht="14.1" customHeight="1">
      <c r="A640" s="845"/>
      <c r="B640" s="58"/>
      <c r="C640" s="2345"/>
      <c r="D640" s="2345"/>
      <c r="E640" s="2345"/>
      <c r="F640" s="2345"/>
      <c r="G640" s="2345"/>
      <c r="H640" s="2345"/>
      <c r="I640" s="2345"/>
      <c r="J640" s="2345"/>
      <c r="K640" s="2345"/>
      <c r="L640" s="2345"/>
      <c r="M640" s="2345"/>
      <c r="N640" s="2345"/>
      <c r="O640" s="2345"/>
      <c r="P640" s="2345"/>
      <c r="Q640" s="2345"/>
      <c r="R640" s="2345"/>
      <c r="S640" s="2345"/>
      <c r="T640" s="2345"/>
      <c r="U640" s="2345"/>
      <c r="V640" s="2345"/>
      <c r="W640" s="2345"/>
      <c r="X640" s="2345"/>
      <c r="Y640" s="2345"/>
      <c r="Z640" s="2345"/>
      <c r="AA640" s="2345"/>
      <c r="AB640" s="2345"/>
      <c r="AC640" s="2345"/>
      <c r="AD640" s="2345"/>
      <c r="AE640" s="2345"/>
      <c r="AF640" s="2345"/>
      <c r="AG640" s="2345"/>
      <c r="AH640" s="2345"/>
      <c r="AI640" s="2345"/>
      <c r="AK640" s="166"/>
      <c r="AL640" s="166"/>
    </row>
    <row r="641" spans="1:40" s="47" customFormat="1" ht="14.1" customHeight="1">
      <c r="A641" s="845"/>
      <c r="B641" s="58"/>
      <c r="C641" s="2345"/>
      <c r="D641" s="2345"/>
      <c r="E641" s="2345"/>
      <c r="F641" s="2345"/>
      <c r="G641" s="2345"/>
      <c r="H641" s="2345"/>
      <c r="I641" s="2345"/>
      <c r="J641" s="2345"/>
      <c r="K641" s="2345"/>
      <c r="L641" s="2345"/>
      <c r="M641" s="2345"/>
      <c r="N641" s="2345"/>
      <c r="O641" s="2345"/>
      <c r="P641" s="2345"/>
      <c r="Q641" s="2345"/>
      <c r="R641" s="2345"/>
      <c r="S641" s="2345"/>
      <c r="T641" s="2345"/>
      <c r="U641" s="2345"/>
      <c r="V641" s="2345"/>
      <c r="W641" s="2345"/>
      <c r="X641" s="2345"/>
      <c r="Y641" s="2345"/>
      <c r="Z641" s="2345"/>
      <c r="AA641" s="2345"/>
      <c r="AB641" s="2345"/>
      <c r="AC641" s="2345"/>
      <c r="AD641" s="2345"/>
      <c r="AE641" s="2345"/>
      <c r="AF641" s="2345"/>
      <c r="AG641" s="2345"/>
      <c r="AH641" s="2345"/>
      <c r="AI641" s="2345"/>
      <c r="AK641" s="166"/>
      <c r="AL641" s="166"/>
    </row>
    <row r="642" spans="1:40" s="47" customFormat="1" ht="14.1" customHeight="1">
      <c r="A642" s="746"/>
      <c r="B642" s="58"/>
      <c r="C642" s="2345"/>
      <c r="D642" s="2345"/>
      <c r="E642" s="2345"/>
      <c r="F642" s="2345"/>
      <c r="G642" s="2345"/>
      <c r="H642" s="2345"/>
      <c r="I642" s="2345"/>
      <c r="J642" s="2345"/>
      <c r="K642" s="2345"/>
      <c r="L642" s="2345"/>
      <c r="M642" s="2345"/>
      <c r="N642" s="2345"/>
      <c r="O642" s="2345"/>
      <c r="P642" s="2345"/>
      <c r="Q642" s="2345"/>
      <c r="R642" s="2345"/>
      <c r="S642" s="2345"/>
      <c r="T642" s="2345"/>
      <c r="U642" s="2345"/>
      <c r="V642" s="2345"/>
      <c r="W642" s="2345"/>
      <c r="X642" s="2345"/>
      <c r="Y642" s="2345"/>
      <c r="Z642" s="2345"/>
      <c r="AA642" s="2345"/>
      <c r="AB642" s="2345"/>
      <c r="AC642" s="2345"/>
      <c r="AD642" s="2345"/>
      <c r="AE642" s="2345"/>
      <c r="AF642" s="2345"/>
      <c r="AG642" s="2345"/>
      <c r="AH642" s="2345"/>
      <c r="AI642" s="2345"/>
      <c r="AK642" s="166"/>
      <c r="AL642" s="166"/>
    </row>
    <row r="643" spans="1:40" s="47" customFormat="1" ht="14.1" customHeight="1">
      <c r="A643" s="746"/>
      <c r="B643" s="58"/>
      <c r="C643" s="2345"/>
      <c r="D643" s="2345"/>
      <c r="E643" s="2345"/>
      <c r="F643" s="2345"/>
      <c r="G643" s="2345"/>
      <c r="H643" s="2345"/>
      <c r="I643" s="2345"/>
      <c r="J643" s="2345"/>
      <c r="K643" s="2345"/>
      <c r="L643" s="2345"/>
      <c r="M643" s="2345"/>
      <c r="N643" s="2345"/>
      <c r="O643" s="2345"/>
      <c r="P643" s="2345"/>
      <c r="Q643" s="2345"/>
      <c r="R643" s="2345"/>
      <c r="S643" s="2345"/>
      <c r="T643" s="2345"/>
      <c r="U643" s="2345"/>
      <c r="V643" s="2345"/>
      <c r="W643" s="2345"/>
      <c r="X643" s="2345"/>
      <c r="Y643" s="2345"/>
      <c r="Z643" s="2345"/>
      <c r="AA643" s="2345"/>
      <c r="AB643" s="2345"/>
      <c r="AC643" s="2345"/>
      <c r="AD643" s="2345"/>
      <c r="AE643" s="2345"/>
      <c r="AF643" s="2345"/>
      <c r="AG643" s="2345"/>
      <c r="AH643" s="2345"/>
      <c r="AI643" s="2345"/>
      <c r="AK643" s="166"/>
      <c r="AL643" s="166"/>
    </row>
    <row r="644" spans="1:40" s="47" customFormat="1" ht="14.1" customHeight="1">
      <c r="A644" s="845"/>
      <c r="B644" s="58"/>
      <c r="C644" s="2345"/>
      <c r="D644" s="2345"/>
      <c r="E644" s="2345"/>
      <c r="F644" s="2345"/>
      <c r="G644" s="2345"/>
      <c r="H644" s="2345"/>
      <c r="I644" s="2345"/>
      <c r="J644" s="2345"/>
      <c r="K644" s="2345"/>
      <c r="L644" s="2345"/>
      <c r="M644" s="2345"/>
      <c r="N644" s="2345"/>
      <c r="O644" s="2345"/>
      <c r="P644" s="2345"/>
      <c r="Q644" s="2345"/>
      <c r="R644" s="2345"/>
      <c r="S644" s="2345"/>
      <c r="T644" s="2345"/>
      <c r="U644" s="2345"/>
      <c r="V644" s="2345"/>
      <c r="W644" s="2345"/>
      <c r="X644" s="2345"/>
      <c r="Y644" s="2345"/>
      <c r="Z644" s="2345"/>
      <c r="AA644" s="2345"/>
      <c r="AB644" s="2345"/>
      <c r="AC644" s="2345"/>
      <c r="AD644" s="2345"/>
      <c r="AE644" s="2345"/>
      <c r="AF644" s="2345"/>
      <c r="AG644" s="2345"/>
      <c r="AH644" s="2345"/>
      <c r="AI644" s="2345"/>
      <c r="AK644" s="166"/>
      <c r="AL644" s="166"/>
    </row>
    <row r="645" spans="1:40" s="47" customFormat="1" ht="14.1" customHeight="1">
      <c r="A645" s="845"/>
      <c r="B645" s="58"/>
      <c r="C645" s="2345"/>
      <c r="D645" s="2345"/>
      <c r="E645" s="2345"/>
      <c r="F645" s="2345"/>
      <c r="G645" s="2345"/>
      <c r="H645" s="2345"/>
      <c r="I645" s="2345"/>
      <c r="J645" s="2345"/>
      <c r="K645" s="2345"/>
      <c r="L645" s="2345"/>
      <c r="M645" s="2345"/>
      <c r="N645" s="2345"/>
      <c r="O645" s="2345"/>
      <c r="P645" s="2345"/>
      <c r="Q645" s="2345"/>
      <c r="R645" s="2345"/>
      <c r="S645" s="2345"/>
      <c r="T645" s="2345"/>
      <c r="U645" s="2345"/>
      <c r="V645" s="2345"/>
      <c r="W645" s="2345"/>
      <c r="X645" s="2345"/>
      <c r="Y645" s="2345"/>
      <c r="Z645" s="2345"/>
      <c r="AA645" s="2345"/>
      <c r="AB645" s="2345"/>
      <c r="AC645" s="2345"/>
      <c r="AD645" s="2345"/>
      <c r="AE645" s="2345"/>
      <c r="AF645" s="2345"/>
      <c r="AG645" s="2345"/>
      <c r="AH645" s="2345"/>
      <c r="AI645" s="2345"/>
      <c r="AK645" s="166"/>
      <c r="AL645" s="166"/>
    </row>
    <row r="646" spans="1:40" s="47" customFormat="1" ht="14.1" customHeight="1">
      <c r="A646" s="845"/>
      <c r="B646" s="58"/>
      <c r="C646" s="2345"/>
      <c r="D646" s="2345"/>
      <c r="E646" s="2345"/>
      <c r="F646" s="2345"/>
      <c r="G646" s="2345"/>
      <c r="H646" s="2345"/>
      <c r="I646" s="2345"/>
      <c r="J646" s="2345"/>
      <c r="K646" s="2345"/>
      <c r="L646" s="2345"/>
      <c r="M646" s="2345"/>
      <c r="N646" s="2345"/>
      <c r="O646" s="2345"/>
      <c r="P646" s="2345"/>
      <c r="Q646" s="2345"/>
      <c r="R646" s="2345"/>
      <c r="S646" s="2345"/>
      <c r="T646" s="2345"/>
      <c r="U646" s="2345"/>
      <c r="V646" s="2345"/>
      <c r="W646" s="2345"/>
      <c r="X646" s="2345"/>
      <c r="Y646" s="2345"/>
      <c r="Z646" s="2345"/>
      <c r="AA646" s="2345"/>
      <c r="AB646" s="2345"/>
      <c r="AC646" s="2345"/>
      <c r="AD646" s="2345"/>
      <c r="AE646" s="2345"/>
      <c r="AF646" s="2345"/>
      <c r="AG646" s="2345"/>
      <c r="AH646" s="2345"/>
      <c r="AI646" s="2345"/>
      <c r="AK646" s="166"/>
      <c r="AL646" s="166"/>
    </row>
    <row r="647" spans="1:40" s="47" customFormat="1" ht="14.1" customHeight="1">
      <c r="A647" s="845"/>
      <c r="B647" s="58"/>
      <c r="C647" s="2345"/>
      <c r="D647" s="2345"/>
      <c r="E647" s="2345"/>
      <c r="F647" s="2345"/>
      <c r="G647" s="2345"/>
      <c r="H647" s="2345"/>
      <c r="I647" s="2345"/>
      <c r="J647" s="2345"/>
      <c r="K647" s="2345"/>
      <c r="L647" s="2345"/>
      <c r="M647" s="2345"/>
      <c r="N647" s="2345"/>
      <c r="O647" s="2345"/>
      <c r="P647" s="2345"/>
      <c r="Q647" s="2345"/>
      <c r="R647" s="2345"/>
      <c r="S647" s="2345"/>
      <c r="T647" s="2345"/>
      <c r="U647" s="2345"/>
      <c r="V647" s="2345"/>
      <c r="W647" s="2345"/>
      <c r="X647" s="2345"/>
      <c r="Y647" s="2345"/>
      <c r="Z647" s="2345"/>
      <c r="AA647" s="2345"/>
      <c r="AB647" s="2345"/>
      <c r="AC647" s="2345"/>
      <c r="AD647" s="2345"/>
      <c r="AE647" s="2345"/>
      <c r="AF647" s="2345"/>
      <c r="AG647" s="2345"/>
      <c r="AH647" s="2345"/>
      <c r="AI647" s="2345"/>
      <c r="AK647" s="166"/>
      <c r="AL647" s="166"/>
    </row>
    <row r="648" spans="1:40" ht="14.1" customHeight="1">
      <c r="A648" s="845"/>
      <c r="B648" s="58"/>
      <c r="C648" s="2345"/>
      <c r="D648" s="2345"/>
      <c r="E648" s="2345"/>
      <c r="F648" s="2345"/>
      <c r="G648" s="2345"/>
      <c r="H648" s="2345"/>
      <c r="I648" s="2345"/>
      <c r="J648" s="2345"/>
      <c r="K648" s="2345"/>
      <c r="L648" s="2345"/>
      <c r="M648" s="2345"/>
      <c r="N648" s="2345"/>
      <c r="O648" s="2345"/>
      <c r="P648" s="2345"/>
      <c r="Q648" s="2345"/>
      <c r="R648" s="2345"/>
      <c r="S648" s="2345"/>
      <c r="T648" s="2345"/>
      <c r="U648" s="2345"/>
      <c r="V648" s="2345"/>
      <c r="W648" s="2345"/>
      <c r="X648" s="2345"/>
      <c r="Y648" s="2345"/>
      <c r="Z648" s="2345"/>
      <c r="AA648" s="2345"/>
      <c r="AB648" s="2345"/>
      <c r="AC648" s="2345"/>
      <c r="AD648" s="2345"/>
      <c r="AE648" s="2345"/>
      <c r="AF648" s="2345"/>
      <c r="AG648" s="2345"/>
      <c r="AH648" s="2345"/>
      <c r="AI648" s="2345"/>
      <c r="AJ648" s="47"/>
      <c r="AK648" s="166"/>
      <c r="AL648" s="166"/>
    </row>
    <row r="649" spans="1:40" ht="14.1" customHeight="1">
      <c r="A649" s="845"/>
      <c r="B649" s="58"/>
      <c r="C649" s="2345"/>
      <c r="D649" s="2345"/>
      <c r="E649" s="2345"/>
      <c r="F649" s="2345"/>
      <c r="G649" s="2345"/>
      <c r="H649" s="2345"/>
      <c r="I649" s="2345"/>
      <c r="J649" s="2345"/>
      <c r="K649" s="2345"/>
      <c r="L649" s="2345"/>
      <c r="M649" s="2345"/>
      <c r="N649" s="2345"/>
      <c r="O649" s="2345"/>
      <c r="P649" s="2345"/>
      <c r="Q649" s="2345"/>
      <c r="R649" s="2345"/>
      <c r="S649" s="2345"/>
      <c r="T649" s="2345"/>
      <c r="U649" s="2345"/>
      <c r="V649" s="2345"/>
      <c r="W649" s="2345"/>
      <c r="X649" s="2345"/>
      <c r="Y649" s="2345"/>
      <c r="Z649" s="2345"/>
      <c r="AA649" s="2345"/>
      <c r="AB649" s="2345"/>
      <c r="AC649" s="2345"/>
      <c r="AD649" s="2345"/>
      <c r="AE649" s="2345"/>
      <c r="AF649" s="2345"/>
      <c r="AG649" s="2345"/>
      <c r="AH649" s="2345"/>
      <c r="AI649" s="2345"/>
      <c r="AJ649" s="47"/>
      <c r="AK649" s="166"/>
      <c r="AL649" s="166"/>
      <c r="AM649" s="47"/>
      <c r="AN649" s="47"/>
    </row>
    <row r="650" spans="1:40" ht="14.1" customHeight="1">
      <c r="A650" s="845"/>
      <c r="B650" s="58"/>
      <c r="C650" s="2345"/>
      <c r="D650" s="2345"/>
      <c r="E650" s="2345"/>
      <c r="F650" s="2345"/>
      <c r="G650" s="2345"/>
      <c r="H650" s="2345"/>
      <c r="I650" s="2345"/>
      <c r="J650" s="2345"/>
      <c r="K650" s="2345"/>
      <c r="L650" s="2345"/>
      <c r="M650" s="2345"/>
      <c r="N650" s="2345"/>
      <c r="O650" s="2345"/>
      <c r="P650" s="2345"/>
      <c r="Q650" s="2345"/>
      <c r="R650" s="2345"/>
      <c r="S650" s="2345"/>
      <c r="T650" s="2345"/>
      <c r="U650" s="2345"/>
      <c r="V650" s="2345"/>
      <c r="W650" s="2345"/>
      <c r="X650" s="2345"/>
      <c r="Y650" s="2345"/>
      <c r="Z650" s="2345"/>
      <c r="AA650" s="2345"/>
      <c r="AB650" s="2345"/>
      <c r="AC650" s="2345"/>
      <c r="AD650" s="2345"/>
      <c r="AE650" s="2345"/>
      <c r="AF650" s="2345"/>
      <c r="AG650" s="2345"/>
      <c r="AH650" s="2345"/>
      <c r="AI650" s="2345"/>
      <c r="AJ650" s="47"/>
      <c r="AK650" s="166"/>
      <c r="AL650" s="166"/>
      <c r="AM650" s="47"/>
      <c r="AN650" s="47"/>
    </row>
    <row r="651" spans="1:40" ht="14.1" customHeight="1">
      <c r="A651" s="845"/>
      <c r="B651" s="58"/>
      <c r="C651" s="2345"/>
      <c r="D651" s="2345"/>
      <c r="E651" s="2345"/>
      <c r="F651" s="2345"/>
      <c r="G651" s="2345"/>
      <c r="H651" s="2345"/>
      <c r="I651" s="2345"/>
      <c r="J651" s="2345"/>
      <c r="K651" s="2345"/>
      <c r="L651" s="2345"/>
      <c r="M651" s="2345"/>
      <c r="N651" s="2345"/>
      <c r="O651" s="2345"/>
      <c r="P651" s="2345"/>
      <c r="Q651" s="2345"/>
      <c r="R651" s="2345"/>
      <c r="S651" s="2345"/>
      <c r="T651" s="2345"/>
      <c r="U651" s="2345"/>
      <c r="V651" s="2345"/>
      <c r="W651" s="2345"/>
      <c r="X651" s="2345"/>
      <c r="Y651" s="2345"/>
      <c r="Z651" s="2345"/>
      <c r="AA651" s="2345"/>
      <c r="AB651" s="2345"/>
      <c r="AC651" s="2345"/>
      <c r="AD651" s="2345"/>
      <c r="AE651" s="2345"/>
      <c r="AF651" s="2345"/>
      <c r="AG651" s="2345"/>
      <c r="AH651" s="2345"/>
      <c r="AI651" s="2345"/>
      <c r="AJ651" s="47"/>
      <c r="AK651" s="166"/>
      <c r="AL651" s="166"/>
      <c r="AM651" s="47"/>
      <c r="AN651" s="47"/>
    </row>
    <row r="652" spans="1:40" ht="14.1" customHeight="1">
      <c r="A652" s="766"/>
      <c r="B652" s="58"/>
      <c r="C652" s="2345"/>
      <c r="D652" s="2345"/>
      <c r="E652" s="2345"/>
      <c r="F652" s="2345"/>
      <c r="G652" s="2345"/>
      <c r="H652" s="2345"/>
      <c r="I652" s="2345"/>
      <c r="J652" s="2345"/>
      <c r="K652" s="2345"/>
      <c r="L652" s="2345"/>
      <c r="M652" s="2345"/>
      <c r="N652" s="2345"/>
      <c r="O652" s="2345"/>
      <c r="P652" s="2345"/>
      <c r="Q652" s="2345"/>
      <c r="R652" s="2345"/>
      <c r="S652" s="2345"/>
      <c r="T652" s="2345"/>
      <c r="U652" s="2345"/>
      <c r="V652" s="2345"/>
      <c r="W652" s="2345"/>
      <c r="X652" s="2345"/>
      <c r="Y652" s="2345"/>
      <c r="Z652" s="2345"/>
      <c r="AA652" s="2345"/>
      <c r="AB652" s="2345"/>
      <c r="AC652" s="2345"/>
      <c r="AD652" s="2345"/>
      <c r="AE652" s="2345"/>
      <c r="AF652" s="2345"/>
      <c r="AG652" s="2345"/>
      <c r="AH652" s="2345"/>
      <c r="AI652" s="2345"/>
      <c r="AJ652" s="47"/>
      <c r="AK652" s="166"/>
      <c r="AL652" s="166"/>
      <c r="AN652" s="47"/>
    </row>
    <row r="653" spans="1:40" ht="14.1" customHeight="1">
      <c r="A653" s="766"/>
      <c r="B653" s="58"/>
      <c r="C653" s="2345"/>
      <c r="D653" s="2345"/>
      <c r="E653" s="2345"/>
      <c r="F653" s="2345"/>
      <c r="G653" s="2345"/>
      <c r="H653" s="2345"/>
      <c r="I653" s="2345"/>
      <c r="J653" s="2345"/>
      <c r="K653" s="2345"/>
      <c r="L653" s="2345"/>
      <c r="M653" s="2345"/>
      <c r="N653" s="2345"/>
      <c r="O653" s="2345"/>
      <c r="P653" s="2345"/>
      <c r="Q653" s="2345"/>
      <c r="R653" s="2345"/>
      <c r="S653" s="2345"/>
      <c r="T653" s="2345"/>
      <c r="U653" s="2345"/>
      <c r="V653" s="2345"/>
      <c r="W653" s="2345"/>
      <c r="X653" s="2345"/>
      <c r="Y653" s="2345"/>
      <c r="Z653" s="2345"/>
      <c r="AA653" s="2345"/>
      <c r="AB653" s="2345"/>
      <c r="AC653" s="2345"/>
      <c r="AD653" s="2345"/>
      <c r="AE653" s="2345"/>
      <c r="AF653" s="2345"/>
      <c r="AG653" s="2345"/>
      <c r="AH653" s="2345"/>
      <c r="AI653" s="2345"/>
      <c r="AJ653" s="47"/>
      <c r="AK653" s="166"/>
      <c r="AL653" s="166"/>
    </row>
    <row r="654" spans="1:40" ht="14.1" customHeight="1">
      <c r="A654" s="766"/>
      <c r="B654" s="58"/>
      <c r="C654" s="2345"/>
      <c r="D654" s="2345"/>
      <c r="E654" s="2345"/>
      <c r="F654" s="2345"/>
      <c r="G654" s="2345"/>
      <c r="H654" s="2345"/>
      <c r="I654" s="2345"/>
      <c r="J654" s="2345"/>
      <c r="K654" s="2345"/>
      <c r="L654" s="2345"/>
      <c r="M654" s="2345"/>
      <c r="N654" s="2345"/>
      <c r="O654" s="2345"/>
      <c r="P654" s="2345"/>
      <c r="Q654" s="2345"/>
      <c r="R654" s="2345"/>
      <c r="S654" s="2345"/>
      <c r="T654" s="2345"/>
      <c r="U654" s="2345"/>
      <c r="V654" s="2345"/>
      <c r="W654" s="2345"/>
      <c r="X654" s="2345"/>
      <c r="Y654" s="2345"/>
      <c r="Z654" s="2345"/>
      <c r="AA654" s="2345"/>
      <c r="AB654" s="2345"/>
      <c r="AC654" s="2345"/>
      <c r="AD654" s="2345"/>
      <c r="AE654" s="2345"/>
      <c r="AF654" s="2345"/>
      <c r="AG654" s="2345"/>
      <c r="AH654" s="2345"/>
      <c r="AI654" s="2345"/>
      <c r="AJ654" s="47"/>
      <c r="AK654" s="166"/>
      <c r="AL654" s="166"/>
    </row>
    <row r="655" spans="1:40" ht="14.1" customHeight="1">
      <c r="A655" s="766"/>
      <c r="B655" s="58"/>
      <c r="C655" s="2345"/>
      <c r="D655" s="2345"/>
      <c r="E655" s="2345"/>
      <c r="F655" s="2345"/>
      <c r="G655" s="2345"/>
      <c r="H655" s="2345"/>
      <c r="I655" s="2345"/>
      <c r="J655" s="2345"/>
      <c r="K655" s="2345"/>
      <c r="L655" s="2345"/>
      <c r="M655" s="2345"/>
      <c r="N655" s="2345"/>
      <c r="O655" s="2345"/>
      <c r="P655" s="2345"/>
      <c r="Q655" s="2345"/>
      <c r="R655" s="2345"/>
      <c r="S655" s="2345"/>
      <c r="T655" s="2345"/>
      <c r="U655" s="2345"/>
      <c r="V655" s="2345"/>
      <c r="W655" s="2345"/>
      <c r="X655" s="2345"/>
      <c r="Y655" s="2345"/>
      <c r="Z655" s="2345"/>
      <c r="AA655" s="2345"/>
      <c r="AB655" s="2345"/>
      <c r="AC655" s="2345"/>
      <c r="AD655" s="2345"/>
      <c r="AE655" s="2345"/>
      <c r="AF655" s="2345"/>
      <c r="AG655" s="2345"/>
      <c r="AH655" s="2345"/>
      <c r="AI655" s="2345"/>
      <c r="AJ655" s="47"/>
      <c r="AK655" s="166"/>
      <c r="AL655" s="166"/>
    </row>
    <row r="656" spans="1:40" ht="14.1" customHeight="1">
      <c r="A656" s="766"/>
      <c r="B656" s="58"/>
      <c r="C656" s="2345"/>
      <c r="D656" s="2345"/>
      <c r="E656" s="2345"/>
      <c r="F656" s="2345"/>
      <c r="G656" s="2345"/>
      <c r="H656" s="2345"/>
      <c r="I656" s="2345"/>
      <c r="J656" s="2345"/>
      <c r="K656" s="2345"/>
      <c r="L656" s="2345"/>
      <c r="M656" s="2345"/>
      <c r="N656" s="2345"/>
      <c r="O656" s="2345"/>
      <c r="P656" s="2345"/>
      <c r="Q656" s="2345"/>
      <c r="R656" s="2345"/>
      <c r="S656" s="2345"/>
      <c r="T656" s="2345"/>
      <c r="U656" s="2345"/>
      <c r="V656" s="2345"/>
      <c r="W656" s="2345"/>
      <c r="X656" s="2345"/>
      <c r="Y656" s="2345"/>
      <c r="Z656" s="2345"/>
      <c r="AA656" s="2345"/>
      <c r="AB656" s="2345"/>
      <c r="AC656" s="2345"/>
      <c r="AD656" s="2345"/>
      <c r="AE656" s="2345"/>
      <c r="AF656" s="2345"/>
      <c r="AG656" s="2345"/>
      <c r="AH656" s="2345"/>
      <c r="AI656" s="2345"/>
      <c r="AJ656" s="47"/>
      <c r="AK656" s="166"/>
      <c r="AL656" s="166"/>
    </row>
    <row r="657" spans="1:59" ht="14.1" customHeight="1">
      <c r="A657" s="766"/>
      <c r="B657" s="58"/>
      <c r="C657" s="2345"/>
      <c r="D657" s="2345"/>
      <c r="E657" s="2345"/>
      <c r="F657" s="2345"/>
      <c r="G657" s="2345"/>
      <c r="H657" s="2345"/>
      <c r="I657" s="2345"/>
      <c r="J657" s="2345"/>
      <c r="K657" s="2345"/>
      <c r="L657" s="2345"/>
      <c r="M657" s="2345"/>
      <c r="N657" s="2345"/>
      <c r="O657" s="2345"/>
      <c r="P657" s="2345"/>
      <c r="Q657" s="2345"/>
      <c r="R657" s="2345"/>
      <c r="S657" s="2345"/>
      <c r="T657" s="2345"/>
      <c r="U657" s="2345"/>
      <c r="V657" s="2345"/>
      <c r="W657" s="2345"/>
      <c r="X657" s="2345"/>
      <c r="Y657" s="2345"/>
      <c r="Z657" s="2345"/>
      <c r="AA657" s="2345"/>
      <c r="AB657" s="2345"/>
      <c r="AC657" s="2345"/>
      <c r="AD657" s="2345"/>
      <c r="AE657" s="2345"/>
      <c r="AF657" s="2345"/>
      <c r="AG657" s="2345"/>
      <c r="AH657" s="2345"/>
      <c r="AI657" s="2345"/>
      <c r="AJ657" s="47"/>
      <c r="AK657" s="166"/>
      <c r="AL657" s="166"/>
    </row>
    <row r="658" spans="1:59" ht="14.1" customHeight="1">
      <c r="A658" s="29"/>
      <c r="B658" s="29"/>
      <c r="C658" s="29"/>
      <c r="D658" s="29"/>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166"/>
      <c r="AL658" s="166"/>
    </row>
    <row r="659" spans="1:59" ht="14.1" customHeight="1">
      <c r="A659" s="202"/>
      <c r="B659" s="181"/>
      <c r="C659" s="171"/>
      <c r="D659" s="171"/>
      <c r="E659" s="181"/>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c r="AB659" s="171"/>
      <c r="AC659" s="171"/>
      <c r="AD659" s="171"/>
      <c r="AE659" s="171"/>
      <c r="AF659" s="171"/>
      <c r="AG659" s="171"/>
      <c r="AH659" s="171"/>
      <c r="AI659" s="150" t="s">
        <v>883</v>
      </c>
      <c r="AJ659" s="1865">
        <f>$AN$620</f>
        <v>10</v>
      </c>
      <c r="AK659" s="1866"/>
      <c r="AL659" s="1866"/>
      <c r="AM659" s="1867"/>
    </row>
    <row r="660" spans="1:59" ht="14.1" customHeight="1">
      <c r="A660" s="29"/>
      <c r="B660" s="29"/>
      <c r="C660" s="166"/>
      <c r="D660" s="166"/>
      <c r="E660" s="29"/>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05"/>
      <c r="AJ660" s="26"/>
      <c r="AK660" s="26"/>
      <c r="AL660" s="148"/>
      <c r="AM660" s="66"/>
      <c r="AN660" s="66"/>
      <c r="AO660" s="31"/>
      <c r="AP660" s="31"/>
      <c r="AQ660" s="31"/>
      <c r="AR660" s="31"/>
      <c r="AS660" s="31"/>
    </row>
    <row r="661" spans="1:59" ht="14.1" customHeight="1">
      <c r="A661" s="200"/>
      <c r="B661" s="200"/>
      <c r="C661" s="166"/>
      <c r="D661" s="28"/>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05"/>
      <c r="AJ661" s="26"/>
      <c r="AK661" s="26"/>
      <c r="AL661" s="166"/>
      <c r="AM661" s="66"/>
      <c r="AN661" s="326"/>
      <c r="AO661" s="31"/>
      <c r="AP661" s="31"/>
      <c r="AQ661" s="31"/>
      <c r="AR661" s="31"/>
      <c r="AS661" s="31"/>
    </row>
    <row r="662" spans="1:59" ht="14.1" customHeight="1">
      <c r="A662" s="2127" t="s">
        <v>272</v>
      </c>
      <c r="B662" s="2127"/>
      <c r="C662" s="2127"/>
      <c r="D662" s="2127"/>
      <c r="E662" s="2127"/>
      <c r="F662" s="2127"/>
      <c r="G662" s="2127"/>
      <c r="H662" s="2127"/>
      <c r="I662" s="2127"/>
      <c r="J662" s="2127"/>
      <c r="K662" s="2127"/>
      <c r="L662" s="2127"/>
      <c r="M662" s="2127"/>
      <c r="N662" s="2127"/>
      <c r="O662" s="2127"/>
      <c r="P662" s="2127"/>
      <c r="Q662" s="2127"/>
      <c r="R662" s="2127"/>
      <c r="S662" s="2127"/>
      <c r="T662" s="2127"/>
      <c r="U662" s="2127"/>
      <c r="V662" s="2127"/>
      <c r="W662" s="2127"/>
      <c r="X662" s="2127"/>
      <c r="Y662" s="2127"/>
      <c r="Z662" s="2127"/>
      <c r="AA662" s="2127"/>
      <c r="AB662" s="2127"/>
      <c r="AC662" s="2127"/>
      <c r="AD662" s="2127"/>
      <c r="AE662" s="2127"/>
      <c r="AF662" s="2127"/>
      <c r="AG662" s="2127"/>
      <c r="AH662" s="2127"/>
      <c r="AI662" s="2127"/>
      <c r="AJ662" s="2127"/>
      <c r="AK662" s="2127"/>
      <c r="AL662" s="2127"/>
      <c r="AM662" s="66"/>
      <c r="AN662" s="326"/>
      <c r="AO662" s="31"/>
      <c r="AP662" s="31"/>
      <c r="AQ662" s="31"/>
      <c r="AR662" s="31"/>
      <c r="AS662" s="31"/>
    </row>
    <row r="663" spans="1:59" ht="14.1" customHeight="1" thickBot="1">
      <c r="A663" s="1841"/>
      <c r="B663" s="1841"/>
      <c r="C663" s="1841"/>
      <c r="D663" s="1841"/>
      <c r="E663" s="1841"/>
      <c r="F663" s="1841"/>
      <c r="G663" s="1841"/>
      <c r="H663" s="1841"/>
      <c r="I663" s="1841"/>
      <c r="J663" s="1841"/>
      <c r="K663" s="1841"/>
      <c r="L663" s="1841"/>
      <c r="M663" s="1841"/>
      <c r="N663" s="1841"/>
      <c r="O663" s="1841"/>
      <c r="P663" s="1841"/>
      <c r="Q663" s="1841"/>
      <c r="R663" s="1841"/>
      <c r="S663" s="1841"/>
      <c r="T663" s="1841"/>
      <c r="U663" s="1841"/>
      <c r="V663" s="1841"/>
      <c r="W663" s="1841"/>
      <c r="X663" s="1841"/>
      <c r="Y663" s="1841"/>
      <c r="Z663" s="1841"/>
      <c r="AA663" s="1841"/>
      <c r="AB663" s="1841"/>
      <c r="AC663" s="1841"/>
      <c r="AD663" s="1841"/>
      <c r="AE663" s="1841"/>
      <c r="AF663" s="1841"/>
      <c r="AG663" s="1841"/>
      <c r="AH663" s="1841"/>
      <c r="AI663" s="1841"/>
      <c r="AJ663" s="1841"/>
      <c r="AK663" s="1841"/>
      <c r="AL663" s="1841"/>
      <c r="AM663" s="66"/>
      <c r="AO663" s="31"/>
      <c r="AP663" s="31"/>
      <c r="AQ663" s="31"/>
      <c r="AR663" s="31"/>
      <c r="AS663" s="31"/>
    </row>
    <row r="664" spans="1:59" ht="14.1" customHeight="1" thickTop="1">
      <c r="B664" s="309"/>
      <c r="C664" s="310"/>
      <c r="D664" s="310"/>
      <c r="E664" s="310"/>
      <c r="F664" s="310"/>
      <c r="G664" s="310"/>
      <c r="H664" s="310"/>
      <c r="I664" s="188"/>
      <c r="J664" s="188"/>
      <c r="K664" s="188"/>
      <c r="L664" s="188"/>
      <c r="M664" s="188"/>
      <c r="N664" s="188"/>
      <c r="O664" s="188"/>
      <c r="P664" s="188"/>
      <c r="Q664" s="188"/>
      <c r="S664" s="63"/>
      <c r="T664" s="63"/>
      <c r="U664" s="63"/>
      <c r="V664" s="63"/>
      <c r="W664" s="63"/>
      <c r="X664" s="63"/>
      <c r="Y664" s="63"/>
      <c r="Z664" s="63"/>
      <c r="AA664" s="63"/>
      <c r="AB664" s="63"/>
      <c r="AC664" s="63"/>
      <c r="AD664" s="63"/>
      <c r="AE664" s="63"/>
      <c r="AG664" s="63"/>
      <c r="AH664" s="63"/>
      <c r="AI664" s="63"/>
      <c r="AJ664" s="63"/>
      <c r="AK664" s="47"/>
      <c r="AL664" s="284"/>
      <c r="AM664" s="66"/>
      <c r="AN664" s="326">
        <f>IF(T674&gt;15,15,T674)</f>
        <v>15</v>
      </c>
      <c r="AO664" s="31"/>
      <c r="AP664" s="31"/>
      <c r="AQ664" s="31"/>
      <c r="AR664" s="31"/>
      <c r="AS664" s="31"/>
    </row>
    <row r="665" spans="1:59" ht="14.1" customHeight="1">
      <c r="A665" s="2476" t="s">
        <v>2229</v>
      </c>
      <c r="B665" s="2476"/>
      <c r="C665" s="2476"/>
      <c r="D665" s="2476"/>
      <c r="E665" s="2476"/>
      <c r="F665" s="2476"/>
      <c r="G665" s="2476"/>
      <c r="H665" s="2476"/>
      <c r="I665" s="2476"/>
      <c r="J665" s="2476"/>
      <c r="K665" s="2476"/>
      <c r="L665" s="2476"/>
      <c r="M665" s="2476"/>
      <c r="N665" s="2476"/>
      <c r="O665" s="2476"/>
      <c r="P665" s="2476"/>
      <c r="Q665" s="2476"/>
      <c r="R665" s="2476"/>
      <c r="S665" s="2476"/>
      <c r="T665" s="2476"/>
      <c r="U665" s="2476"/>
      <c r="V665" s="2476"/>
      <c r="W665" s="2476"/>
      <c r="X665" s="2476"/>
      <c r="Y665" s="2476"/>
      <c r="Z665" s="2476"/>
      <c r="AA665" s="2476"/>
      <c r="AB665" s="2476"/>
      <c r="AC665" s="2476"/>
      <c r="AD665" s="2476"/>
      <c r="AE665" s="2476"/>
      <c r="AF665" s="2476"/>
      <c r="AG665" s="2476"/>
      <c r="AH665" s="2476"/>
      <c r="AI665" s="2476"/>
      <c r="AJ665" s="2476"/>
      <c r="AK665" s="2476"/>
      <c r="AL665" s="2476"/>
      <c r="AM665" s="66"/>
      <c r="AN665" s="326">
        <f>IF(T675&gt;10,10,T675)</f>
        <v>10</v>
      </c>
      <c r="AO665" s="31"/>
      <c r="AP665" s="31"/>
      <c r="AQ665" s="31"/>
      <c r="AR665" s="31"/>
      <c r="AS665" s="31"/>
    </row>
    <row r="666" spans="1:59" ht="14.1" customHeight="1">
      <c r="A666" s="47"/>
      <c r="B666" s="47"/>
      <c r="C666" s="47"/>
      <c r="D666" s="47"/>
      <c r="E666" s="47"/>
      <c r="F666" s="27"/>
      <c r="G666" s="27"/>
      <c r="H666" s="27"/>
      <c r="I666" s="27"/>
      <c r="J666" s="27"/>
      <c r="K666" s="27"/>
      <c r="L666" s="27"/>
      <c r="M666" s="27"/>
      <c r="N666" s="27"/>
      <c r="O666" s="27"/>
      <c r="P666" s="27"/>
      <c r="Q666" s="27"/>
      <c r="R666" s="27"/>
      <c r="S666" s="27"/>
      <c r="T666" s="27"/>
      <c r="U666" s="27"/>
      <c r="V666" s="47"/>
      <c r="W666" s="47"/>
      <c r="X666" s="47"/>
      <c r="Y666" s="47"/>
      <c r="Z666" s="47"/>
      <c r="AA666" s="47"/>
      <c r="AB666" s="47"/>
      <c r="AC666" s="47"/>
      <c r="AD666" s="47"/>
      <c r="AE666" s="47"/>
      <c r="AF666" s="47"/>
      <c r="AG666" s="47"/>
      <c r="AH666" s="47"/>
      <c r="AI666" s="47"/>
      <c r="AJ666" s="166"/>
      <c r="AK666" s="166"/>
      <c r="AL666" s="47"/>
      <c r="AM666" s="66"/>
      <c r="AN666" s="785">
        <f>SUM(AN664:AN665)</f>
        <v>25</v>
      </c>
      <c r="AO666" s="31"/>
      <c r="AP666" s="31"/>
      <c r="AQ666" s="31"/>
      <c r="AR666" s="31"/>
      <c r="AS666" s="31"/>
    </row>
    <row r="667" spans="1:59" ht="14.1" customHeight="1">
      <c r="A667" s="361"/>
      <c r="B667" s="350"/>
      <c r="C667" s="350"/>
      <c r="D667" s="350"/>
      <c r="E667" s="350"/>
      <c r="F667" s="350"/>
      <c r="G667" s="350"/>
      <c r="H667" s="350"/>
      <c r="I667" s="350"/>
      <c r="J667" s="350"/>
      <c r="K667" s="350"/>
      <c r="L667" s="350"/>
      <c r="M667" s="350"/>
      <c r="N667" s="350"/>
      <c r="O667" s="350"/>
      <c r="P667" s="350"/>
      <c r="Q667" s="350"/>
      <c r="R667" s="350"/>
      <c r="S667" s="362"/>
      <c r="T667" s="2333" t="s">
        <v>381</v>
      </c>
      <c r="U667" s="1889"/>
      <c r="V667" s="1889"/>
      <c r="W667" s="1889"/>
      <c r="X667" s="1889"/>
      <c r="Y667" s="1890"/>
      <c r="Z667" s="2333" t="s">
        <v>380</v>
      </c>
      <c r="AA667" s="1889"/>
      <c r="AB667" s="1889"/>
      <c r="AC667" s="1889"/>
      <c r="AD667" s="1889"/>
      <c r="AE667" s="1890"/>
      <c r="AF667" s="2333" t="s">
        <v>382</v>
      </c>
      <c r="AG667" s="1889"/>
      <c r="AH667" s="1889"/>
      <c r="AI667" s="1889"/>
      <c r="AJ667" s="1889"/>
      <c r="AK667" s="1890"/>
      <c r="AL667" s="47"/>
      <c r="AM667" s="66"/>
      <c r="AN667" s="784"/>
      <c r="BC667" s="65"/>
      <c r="BD667" s="65"/>
      <c r="BE667" s="65"/>
      <c r="BF667" s="65"/>
      <c r="BG667" s="65"/>
    </row>
    <row r="668" spans="1:59" ht="14.1" customHeight="1">
      <c r="A668" s="363"/>
      <c r="B668" s="275"/>
      <c r="C668" s="275"/>
      <c r="D668" s="275"/>
      <c r="E668" s="275"/>
      <c r="F668" s="275"/>
      <c r="G668" s="275"/>
      <c r="H668" s="275"/>
      <c r="I668" s="275"/>
      <c r="J668" s="275"/>
      <c r="K668" s="275"/>
      <c r="L668" s="275"/>
      <c r="M668" s="275"/>
      <c r="N668" s="275"/>
      <c r="O668" s="275"/>
      <c r="P668" s="275"/>
      <c r="Q668" s="275"/>
      <c r="R668" s="275"/>
      <c r="S668" s="278"/>
      <c r="T668" s="2334"/>
      <c r="U668" s="1891"/>
      <c r="V668" s="1891"/>
      <c r="W668" s="1891"/>
      <c r="X668" s="1891"/>
      <c r="Y668" s="1892"/>
      <c r="Z668" s="2334"/>
      <c r="AA668" s="1891"/>
      <c r="AB668" s="1891"/>
      <c r="AC668" s="1891"/>
      <c r="AD668" s="1891"/>
      <c r="AE668" s="1892"/>
      <c r="AF668" s="2334"/>
      <c r="AG668" s="1891"/>
      <c r="AH668" s="1891"/>
      <c r="AI668" s="1891"/>
      <c r="AJ668" s="1891"/>
      <c r="AK668" s="1892"/>
      <c r="AL668" s="47"/>
      <c r="AM668" s="66"/>
      <c r="AN668" s="65"/>
      <c r="BC668" s="65"/>
      <c r="BD668" s="65"/>
      <c r="BE668" s="65"/>
      <c r="BF668" s="65"/>
      <c r="BG668" s="65"/>
    </row>
    <row r="669" spans="1:59" ht="14.1" customHeight="1">
      <c r="A669" s="1104" t="s">
        <v>393</v>
      </c>
      <c r="B669" s="2445" t="s">
        <v>664</v>
      </c>
      <c r="C669" s="2445"/>
      <c r="D669" s="2445"/>
      <c r="E669" s="2445"/>
      <c r="F669" s="2445"/>
      <c r="G669" s="2445"/>
      <c r="H669" s="2445"/>
      <c r="I669" s="2445"/>
      <c r="J669" s="2445"/>
      <c r="K669" s="2445"/>
      <c r="L669" s="2445"/>
      <c r="M669" s="2445"/>
      <c r="N669" s="2445"/>
      <c r="O669" s="2445"/>
      <c r="P669" s="2445"/>
      <c r="Q669" s="2445"/>
      <c r="R669" s="2445"/>
      <c r="S669" s="2446"/>
      <c r="T669" s="2344">
        <f>SUM(T670:Y671)</f>
        <v>9</v>
      </c>
      <c r="U669" s="2344"/>
      <c r="V669" s="2344"/>
      <c r="W669" s="2344"/>
      <c r="X669" s="2344"/>
      <c r="Y669" s="2344"/>
      <c r="Z669" s="1666">
        <v>9</v>
      </c>
      <c r="AA669" s="1666"/>
      <c r="AB669" s="1666"/>
      <c r="AC669" s="1666"/>
      <c r="AD669" s="1666"/>
      <c r="AE669" s="1666"/>
      <c r="AF669" s="1864">
        <f>IF(T669&gt;Z669,Z669,T669)</f>
        <v>9</v>
      </c>
      <c r="AG669" s="1862"/>
      <c r="AH669" s="1862"/>
      <c r="AI669" s="1862"/>
      <c r="AJ669" s="1862"/>
      <c r="AK669" s="1863"/>
      <c r="AL669" s="47"/>
      <c r="AM669" s="66"/>
      <c r="AN669" s="66"/>
      <c r="AO669" s="31"/>
      <c r="AP669" s="31"/>
      <c r="AQ669" s="31"/>
      <c r="AR669" s="31"/>
      <c r="AS669" s="31"/>
    </row>
    <row r="670" spans="1:59" ht="14.1" customHeight="1">
      <c r="A670" s="1105"/>
      <c r="B670" s="1106"/>
      <c r="C670" s="1107"/>
      <c r="D670" s="1108" t="s">
        <v>139</v>
      </c>
      <c r="E670" s="2468" t="s">
        <v>13</v>
      </c>
      <c r="F670" s="2468"/>
      <c r="G670" s="2468"/>
      <c r="H670" s="2468"/>
      <c r="I670" s="2468"/>
      <c r="J670" s="2468"/>
      <c r="K670" s="2468"/>
      <c r="L670" s="2468"/>
      <c r="M670" s="2468"/>
      <c r="N670" s="2468"/>
      <c r="O670" s="2468"/>
      <c r="P670" s="2468"/>
      <c r="Q670" s="2468"/>
      <c r="R670" s="2468"/>
      <c r="S670" s="2469"/>
      <c r="T670" s="2332">
        <f>AJ24</f>
        <v>6</v>
      </c>
      <c r="U670" s="2332"/>
      <c r="V670" s="2332"/>
      <c r="W670" s="2332"/>
      <c r="X670" s="2332"/>
      <c r="Y670" s="2332"/>
      <c r="Z670" s="1874">
        <v>6</v>
      </c>
      <c r="AA670" s="1874"/>
      <c r="AB670" s="1874"/>
      <c r="AC670" s="1874"/>
      <c r="AD670" s="1874"/>
      <c r="AE670" s="1874"/>
      <c r="AF670" s="2352"/>
      <c r="AG670" s="2353"/>
      <c r="AH670" s="2353"/>
      <c r="AI670" s="2353"/>
      <c r="AJ670" s="2353"/>
      <c r="AK670" s="2354"/>
      <c r="AL670" s="47"/>
      <c r="AM670" s="66"/>
      <c r="AN670" s="66"/>
      <c r="AO670" s="31"/>
      <c r="AP670" s="31"/>
      <c r="AQ670" s="31"/>
      <c r="AR670" s="31"/>
      <c r="AS670" s="31"/>
    </row>
    <row r="671" spans="1:59" ht="14.1" customHeight="1">
      <c r="A671" s="1109"/>
      <c r="B671" s="1106"/>
      <c r="C671" s="1110"/>
      <c r="D671" s="1108" t="s">
        <v>469</v>
      </c>
      <c r="E671" s="2468" t="s">
        <v>990</v>
      </c>
      <c r="F671" s="2468"/>
      <c r="G671" s="2468"/>
      <c r="H671" s="2468"/>
      <c r="I671" s="2468"/>
      <c r="J671" s="2468"/>
      <c r="K671" s="2468"/>
      <c r="L671" s="2468"/>
      <c r="M671" s="2468"/>
      <c r="N671" s="2468"/>
      <c r="O671" s="2468"/>
      <c r="P671" s="2468"/>
      <c r="Q671" s="2468"/>
      <c r="R671" s="2468"/>
      <c r="S671" s="2469"/>
      <c r="T671" s="2332">
        <f>AJ33</f>
        <v>3</v>
      </c>
      <c r="U671" s="2332"/>
      <c r="V671" s="2332"/>
      <c r="W671" s="2332"/>
      <c r="X671" s="2332"/>
      <c r="Y671" s="2332"/>
      <c r="Z671" s="1874">
        <v>3</v>
      </c>
      <c r="AA671" s="1874"/>
      <c r="AB671" s="1874"/>
      <c r="AC671" s="1874"/>
      <c r="AD671" s="1874"/>
      <c r="AE671" s="1874"/>
      <c r="AF671" s="2352"/>
      <c r="AG671" s="2353"/>
      <c r="AH671" s="2353"/>
      <c r="AI671" s="2353"/>
      <c r="AJ671" s="2353"/>
      <c r="AK671" s="2354"/>
      <c r="AL671" s="47"/>
      <c r="AM671" s="66"/>
      <c r="AN671" s="66"/>
      <c r="AO671" s="31"/>
      <c r="AP671" s="31"/>
      <c r="AQ671" s="31"/>
      <c r="AR671" s="31"/>
      <c r="AS671" s="31"/>
    </row>
    <row r="672" spans="1:59" ht="14.1" customHeight="1">
      <c r="A672" s="1104" t="s">
        <v>949</v>
      </c>
      <c r="B672" s="2445" t="s">
        <v>665</v>
      </c>
      <c r="C672" s="2445"/>
      <c r="D672" s="2445"/>
      <c r="E672" s="2445"/>
      <c r="F672" s="2445"/>
      <c r="G672" s="2445"/>
      <c r="H672" s="2445"/>
      <c r="I672" s="2445"/>
      <c r="J672" s="2445"/>
      <c r="K672" s="2445"/>
      <c r="L672" s="2445"/>
      <c r="M672" s="2445"/>
      <c r="N672" s="2445"/>
      <c r="O672" s="2445"/>
      <c r="P672" s="2445"/>
      <c r="Q672" s="2445"/>
      <c r="R672" s="2445"/>
      <c r="S672" s="2446"/>
      <c r="T672" s="2344">
        <f>AK59</f>
        <v>10</v>
      </c>
      <c r="U672" s="2344"/>
      <c r="V672" s="2344"/>
      <c r="W672" s="2344"/>
      <c r="X672" s="2344"/>
      <c r="Y672" s="2344"/>
      <c r="Z672" s="1666">
        <v>10</v>
      </c>
      <c r="AA672" s="1666"/>
      <c r="AB672" s="1666"/>
      <c r="AC672" s="1666"/>
      <c r="AD672" s="1666"/>
      <c r="AE672" s="1666"/>
      <c r="AF672" s="1864">
        <f>IF(T672&gt;Z672,Z672,T672)</f>
        <v>10</v>
      </c>
      <c r="AG672" s="1862"/>
      <c r="AH672" s="1862"/>
      <c r="AI672" s="1862"/>
      <c r="AJ672" s="1862"/>
      <c r="AK672" s="1863"/>
      <c r="AL672" s="47"/>
      <c r="AM672" s="66"/>
      <c r="AN672" s="66"/>
      <c r="AO672" s="31"/>
      <c r="AP672" s="31"/>
      <c r="AQ672" s="31"/>
      <c r="AR672" s="31"/>
      <c r="AS672" s="31"/>
    </row>
    <row r="673" spans="1:45" ht="14.1" customHeight="1">
      <c r="A673" s="1104" t="s">
        <v>959</v>
      </c>
      <c r="B673" s="2445" t="s">
        <v>666</v>
      </c>
      <c r="C673" s="2445"/>
      <c r="D673" s="2445"/>
      <c r="E673" s="2445"/>
      <c r="F673" s="2445"/>
      <c r="G673" s="2445"/>
      <c r="H673" s="2445"/>
      <c r="I673" s="2445"/>
      <c r="J673" s="2445"/>
      <c r="K673" s="2445"/>
      <c r="L673" s="2445"/>
      <c r="M673" s="2445"/>
      <c r="N673" s="2445"/>
      <c r="O673" s="2445"/>
      <c r="P673" s="2445"/>
      <c r="Q673" s="2445"/>
      <c r="R673" s="2445"/>
      <c r="S673" s="2446"/>
      <c r="T673" s="2344">
        <f>AN666</f>
        <v>25</v>
      </c>
      <c r="U673" s="2344"/>
      <c r="V673" s="2344"/>
      <c r="W673" s="2344"/>
      <c r="X673" s="2344"/>
      <c r="Y673" s="2344"/>
      <c r="Z673" s="1666">
        <v>25</v>
      </c>
      <c r="AA673" s="1666"/>
      <c r="AB673" s="1666"/>
      <c r="AC673" s="1666"/>
      <c r="AD673" s="1666"/>
      <c r="AE673" s="1666"/>
      <c r="AF673" s="1864">
        <f>IF(T673&gt;Z673,Z673,T673)</f>
        <v>25</v>
      </c>
      <c r="AG673" s="1862"/>
      <c r="AH673" s="1862"/>
      <c r="AI673" s="1862"/>
      <c r="AJ673" s="1862"/>
      <c r="AK673" s="1863"/>
      <c r="AL673" s="47"/>
      <c r="AM673" s="66"/>
      <c r="AN673" s="47">
        <f>IF(T678&gt;30,30,T678)</f>
        <v>30</v>
      </c>
      <c r="AO673" s="31"/>
      <c r="AP673" s="31"/>
      <c r="AQ673" s="31"/>
      <c r="AR673" s="31"/>
      <c r="AS673" s="31"/>
    </row>
    <row r="674" spans="1:45" ht="14.1" customHeight="1">
      <c r="A674" s="1104"/>
      <c r="B674" s="1106"/>
      <c r="C674" s="1110"/>
      <c r="D674" s="1108" t="s">
        <v>53</v>
      </c>
      <c r="E674" s="2468" t="s">
        <v>991</v>
      </c>
      <c r="F674" s="2468"/>
      <c r="G674" s="2468"/>
      <c r="H674" s="2468"/>
      <c r="I674" s="2468"/>
      <c r="J674" s="2468"/>
      <c r="K674" s="2468"/>
      <c r="L674" s="2468"/>
      <c r="M674" s="2468"/>
      <c r="N674" s="2468"/>
      <c r="O674" s="2468"/>
      <c r="P674" s="2468"/>
      <c r="Q674" s="2468"/>
      <c r="R674" s="2468"/>
      <c r="S674" s="2469"/>
      <c r="T674" s="2332">
        <f>AK270</f>
        <v>23</v>
      </c>
      <c r="U674" s="2332"/>
      <c r="V674" s="2332"/>
      <c r="W674" s="2332"/>
      <c r="X674" s="2332"/>
      <c r="Y674" s="2332"/>
      <c r="Z674" s="1874">
        <v>15</v>
      </c>
      <c r="AA674" s="1874"/>
      <c r="AB674" s="1874"/>
      <c r="AC674" s="1874"/>
      <c r="AD674" s="1874"/>
      <c r="AE674" s="1874"/>
      <c r="AF674" s="2352"/>
      <c r="AG674" s="2353"/>
      <c r="AH674" s="2353"/>
      <c r="AI674" s="2353"/>
      <c r="AJ674" s="2353"/>
      <c r="AK674" s="2354"/>
      <c r="AL674" s="47"/>
      <c r="AM674" s="66"/>
      <c r="AN674" s="66"/>
      <c r="AO674" s="31"/>
      <c r="AP674" s="31"/>
      <c r="AQ674" s="31"/>
      <c r="AR674" s="31"/>
      <c r="AS674" s="31"/>
    </row>
    <row r="675" spans="1:45" ht="14.1" customHeight="1">
      <c r="A675" s="1111"/>
      <c r="B675" s="1112"/>
      <c r="C675" s="1113"/>
      <c r="D675" s="1114" t="s">
        <v>54</v>
      </c>
      <c r="E675" s="2468" t="s">
        <v>992</v>
      </c>
      <c r="F675" s="2468"/>
      <c r="G675" s="2468"/>
      <c r="H675" s="2468"/>
      <c r="I675" s="2468"/>
      <c r="J675" s="2468"/>
      <c r="K675" s="2468"/>
      <c r="L675" s="2468"/>
      <c r="M675" s="2468"/>
      <c r="N675" s="2468"/>
      <c r="O675" s="2468"/>
      <c r="P675" s="2468"/>
      <c r="Q675" s="2468"/>
      <c r="R675" s="2468"/>
      <c r="S675" s="2469"/>
      <c r="T675" s="2332">
        <f>AK478</f>
        <v>10</v>
      </c>
      <c r="U675" s="2332"/>
      <c r="V675" s="2332"/>
      <c r="W675" s="2332"/>
      <c r="X675" s="2332"/>
      <c r="Y675" s="2332"/>
      <c r="Z675" s="1874">
        <v>10</v>
      </c>
      <c r="AA675" s="1874"/>
      <c r="AB675" s="1874"/>
      <c r="AC675" s="1874"/>
      <c r="AD675" s="1874"/>
      <c r="AE675" s="1874"/>
      <c r="AF675" s="2352"/>
      <c r="AG675" s="2353"/>
      <c r="AH675" s="2353"/>
      <c r="AI675" s="2353"/>
      <c r="AJ675" s="2353"/>
      <c r="AK675" s="2354"/>
      <c r="AL675" s="47"/>
      <c r="AM675" s="66"/>
      <c r="AN675" s="66"/>
      <c r="AO675" s="31"/>
      <c r="AP675" s="31"/>
      <c r="AQ675" s="31"/>
      <c r="AR675" s="31"/>
      <c r="AS675" s="31"/>
    </row>
    <row r="676" spans="1:45" ht="14.1" hidden="1" customHeight="1">
      <c r="A676" s="1104"/>
      <c r="B676" s="2445" t="s">
        <v>667</v>
      </c>
      <c r="C676" s="2445"/>
      <c r="D676" s="2445"/>
      <c r="E676" s="2445"/>
      <c r="F676" s="2445"/>
      <c r="G676" s="2445"/>
      <c r="H676" s="2445"/>
      <c r="I676" s="2445"/>
      <c r="J676" s="2445"/>
      <c r="K676" s="2445"/>
      <c r="L676" s="2445"/>
      <c r="M676" s="2445"/>
      <c r="N676" s="2445"/>
      <c r="O676" s="2445"/>
      <c r="P676" s="2445"/>
      <c r="Q676" s="2445"/>
      <c r="R676" s="2445"/>
      <c r="S676" s="2446"/>
      <c r="T676" s="2344">
        <f>IF(AK544&gt;5,5,AK544)</f>
        <v>0</v>
      </c>
      <c r="U676" s="2344"/>
      <c r="V676" s="2344"/>
      <c r="W676" s="2344"/>
      <c r="X676" s="2344"/>
      <c r="Y676" s="2344"/>
      <c r="Z676" s="1666">
        <v>0</v>
      </c>
      <c r="AA676" s="1666"/>
      <c r="AB676" s="1666"/>
      <c r="AC676" s="1666"/>
      <c r="AD676" s="1666"/>
      <c r="AE676" s="1666"/>
      <c r="AF676" s="1864">
        <f>IF(T676&gt;Z676,5,T676)</f>
        <v>0</v>
      </c>
      <c r="AG676" s="1862"/>
      <c r="AH676" s="1862"/>
      <c r="AI676" s="1862"/>
      <c r="AJ676" s="1862"/>
      <c r="AK676" s="1863"/>
      <c r="AL676" s="47"/>
      <c r="AM676" s="66"/>
      <c r="AN676" s="66"/>
      <c r="AO676" s="31"/>
      <c r="AP676" s="31"/>
      <c r="AQ676" s="31"/>
      <c r="AR676" s="31"/>
      <c r="AS676" s="31"/>
    </row>
    <row r="677" spans="1:45" ht="14.1" customHeight="1">
      <c r="A677" s="1457" t="s">
        <v>746</v>
      </c>
      <c r="B677" s="2445" t="s">
        <v>668</v>
      </c>
      <c r="C677" s="2445"/>
      <c r="D677" s="2445"/>
      <c r="E677" s="2445"/>
      <c r="F677" s="2445"/>
      <c r="G677" s="2445"/>
      <c r="H677" s="2445"/>
      <c r="I677" s="2445"/>
      <c r="J677" s="2445"/>
      <c r="K677" s="2445"/>
      <c r="L677" s="2445"/>
      <c r="M677" s="2445"/>
      <c r="N677" s="2445"/>
      <c r="O677" s="2445"/>
      <c r="P677" s="2445"/>
      <c r="Q677" s="2445"/>
      <c r="R677" s="2445"/>
      <c r="S677" s="2446"/>
      <c r="T677" s="2355">
        <f>IF(SUM(T678:Y679)&gt;52,52,SUM(T678:Y679))</f>
        <v>52</v>
      </c>
      <c r="U677" s="2356"/>
      <c r="V677" s="2356"/>
      <c r="W677" s="2356"/>
      <c r="X677" s="2356"/>
      <c r="Y677" s="2357"/>
      <c r="Z677" s="2355">
        <v>32</v>
      </c>
      <c r="AA677" s="2356"/>
      <c r="AB677" s="2356"/>
      <c r="AC677" s="2356"/>
      <c r="AD677" s="2356"/>
      <c r="AE677" s="2357"/>
      <c r="AF677" s="2355">
        <f>$AN$673+$T$679</f>
        <v>32</v>
      </c>
      <c r="AG677" s="2356"/>
      <c r="AH677" s="2356"/>
      <c r="AI677" s="2356"/>
      <c r="AJ677" s="2356"/>
      <c r="AK677" s="2357"/>
      <c r="AL677" s="47"/>
      <c r="AM677" s="66"/>
      <c r="AN677" s="66"/>
      <c r="AO677" s="31"/>
      <c r="AP677" s="31"/>
      <c r="AQ677" s="31"/>
      <c r="AR677" s="31"/>
      <c r="AS677" s="31"/>
    </row>
    <row r="678" spans="1:45" ht="14.1" customHeight="1">
      <c r="A678" s="1115"/>
      <c r="B678" s="1116"/>
      <c r="C678" s="1117"/>
      <c r="D678" s="1118" t="s">
        <v>82</v>
      </c>
      <c r="E678" s="2468" t="s">
        <v>884</v>
      </c>
      <c r="F678" s="2468"/>
      <c r="G678" s="2468"/>
      <c r="H678" s="2468"/>
      <c r="I678" s="2468"/>
      <c r="J678" s="2468"/>
      <c r="K678" s="2468"/>
      <c r="L678" s="2468"/>
      <c r="M678" s="2468"/>
      <c r="N678" s="2468"/>
      <c r="O678" s="2468"/>
      <c r="P678" s="2468"/>
      <c r="Q678" s="2468"/>
      <c r="R678" s="2468"/>
      <c r="S678" s="2469"/>
      <c r="T678" s="2358">
        <f>AC594</f>
        <v>62.5</v>
      </c>
      <c r="U678" s="2359"/>
      <c r="V678" s="2359"/>
      <c r="W678" s="2359"/>
      <c r="X678" s="2359"/>
      <c r="Y678" s="2360"/>
      <c r="Z678" s="2358">
        <v>30</v>
      </c>
      <c r="AA678" s="2359"/>
      <c r="AB678" s="2359"/>
      <c r="AC678" s="2359"/>
      <c r="AD678" s="2359"/>
      <c r="AE678" s="2360"/>
      <c r="AF678" s="2352"/>
      <c r="AG678" s="2353"/>
      <c r="AH678" s="2353"/>
      <c r="AI678" s="2353"/>
      <c r="AJ678" s="2353"/>
      <c r="AK678" s="2354"/>
      <c r="AL678" s="47"/>
      <c r="AM678" s="66"/>
      <c r="AN678" s="66"/>
      <c r="AO678" s="31"/>
      <c r="AP678" s="31"/>
      <c r="AQ678" s="31"/>
      <c r="AR678" s="31"/>
      <c r="AS678" s="31"/>
    </row>
    <row r="679" spans="1:45" ht="14.1" customHeight="1">
      <c r="A679" s="1119"/>
      <c r="B679" s="1106"/>
      <c r="C679" s="1110"/>
      <c r="D679" s="1108" t="s">
        <v>83</v>
      </c>
      <c r="E679" s="2468" t="s">
        <v>885</v>
      </c>
      <c r="F679" s="2468"/>
      <c r="G679" s="2468"/>
      <c r="H679" s="2468"/>
      <c r="I679" s="2468"/>
      <c r="J679" s="2468"/>
      <c r="K679" s="2468"/>
      <c r="L679" s="2468"/>
      <c r="M679" s="2468"/>
      <c r="N679" s="2468"/>
      <c r="O679" s="2468"/>
      <c r="P679" s="2468"/>
      <c r="Q679" s="2468"/>
      <c r="R679" s="2468"/>
      <c r="S679" s="2469"/>
      <c r="T679" s="1871">
        <f>IF(AJ618&gt;0,2,0)</f>
        <v>2</v>
      </c>
      <c r="U679" s="1872"/>
      <c r="V679" s="1872"/>
      <c r="W679" s="1872"/>
      <c r="X679" s="1872"/>
      <c r="Y679" s="1873"/>
      <c r="Z679" s="1865">
        <v>2</v>
      </c>
      <c r="AA679" s="1866"/>
      <c r="AB679" s="1866"/>
      <c r="AC679" s="1866"/>
      <c r="AD679" s="1866"/>
      <c r="AE679" s="1867"/>
      <c r="AF679" s="2352"/>
      <c r="AG679" s="2353"/>
      <c r="AH679" s="2353"/>
      <c r="AI679" s="2353"/>
      <c r="AJ679" s="2353"/>
      <c r="AK679" s="2354"/>
      <c r="AL679" s="47"/>
      <c r="AM679" s="66"/>
      <c r="AN679" s="66"/>
      <c r="AO679" s="31"/>
      <c r="AP679" s="31"/>
      <c r="AQ679" s="31"/>
      <c r="AR679" s="31"/>
      <c r="AS679" s="31"/>
    </row>
    <row r="680" spans="1:45" ht="14.1" customHeight="1">
      <c r="A680" s="1115" t="s">
        <v>747</v>
      </c>
      <c r="B680" s="2445" t="s">
        <v>669</v>
      </c>
      <c r="C680" s="2445"/>
      <c r="D680" s="2445"/>
      <c r="E680" s="2445"/>
      <c r="F680" s="2445"/>
      <c r="G680" s="2445"/>
      <c r="H680" s="2445"/>
      <c r="I680" s="2445"/>
      <c r="J680" s="2445"/>
      <c r="K680" s="2445"/>
      <c r="L680" s="2445"/>
      <c r="M680" s="2445"/>
      <c r="N680" s="2445"/>
      <c r="O680" s="2445"/>
      <c r="P680" s="2445"/>
      <c r="Q680" s="2445"/>
      <c r="R680" s="2445"/>
      <c r="S680" s="2446"/>
      <c r="T680" s="2344">
        <f>AJ659</f>
        <v>10</v>
      </c>
      <c r="U680" s="2344"/>
      <c r="V680" s="2344"/>
      <c r="W680" s="2344"/>
      <c r="X680" s="2344"/>
      <c r="Y680" s="2344"/>
      <c r="Z680" s="1666">
        <v>10</v>
      </c>
      <c r="AA680" s="1666"/>
      <c r="AB680" s="1666"/>
      <c r="AC680" s="1666"/>
      <c r="AD680" s="1666"/>
      <c r="AE680" s="1666"/>
      <c r="AF680" s="1864">
        <f>IF(T680&gt;Z680,Z680,T680)</f>
        <v>10</v>
      </c>
      <c r="AG680" s="1862"/>
      <c r="AH680" s="1862"/>
      <c r="AI680" s="1862"/>
      <c r="AJ680" s="1862"/>
      <c r="AK680" s="1863"/>
      <c r="AL680" s="47"/>
      <c r="AM680" s="66"/>
      <c r="AN680" s="66"/>
      <c r="AO680" s="31"/>
      <c r="AP680" s="31"/>
      <c r="AQ680" s="31"/>
      <c r="AR680" s="31"/>
      <c r="AS680" s="31"/>
    </row>
    <row r="681" spans="1:45" ht="14.1" customHeight="1">
      <c r="A681" s="2467" t="s">
        <v>994</v>
      </c>
      <c r="B681" s="2445"/>
      <c r="C681" s="2445"/>
      <c r="D681" s="2445"/>
      <c r="E681" s="2445"/>
      <c r="F681" s="2445"/>
      <c r="G681" s="2445"/>
      <c r="H681" s="2445"/>
      <c r="I681" s="2445"/>
      <c r="J681" s="2445"/>
      <c r="K681" s="2445"/>
      <c r="L681" s="2445"/>
      <c r="M681" s="2445"/>
      <c r="N681" s="2445"/>
      <c r="O681" s="2445"/>
      <c r="P681" s="2445"/>
      <c r="Q681" s="2445"/>
      <c r="R681" s="2445"/>
      <c r="S681" s="2446"/>
      <c r="T681" s="2096"/>
      <c r="U681" s="2096"/>
      <c r="V681" s="2096"/>
      <c r="W681" s="2096"/>
      <c r="X681" s="2096"/>
      <c r="Y681" s="2096"/>
      <c r="Z681" s="1874" t="s">
        <v>993</v>
      </c>
      <c r="AA681" s="1874"/>
      <c r="AB681" s="1874"/>
      <c r="AC681" s="1874"/>
      <c r="AD681" s="1874"/>
      <c r="AE681" s="1874"/>
      <c r="AF681" s="1864">
        <f>IF(T681&gt;0,T681,0)</f>
        <v>0</v>
      </c>
      <c r="AG681" s="1862"/>
      <c r="AH681" s="1862"/>
      <c r="AI681" s="1862"/>
      <c r="AJ681" s="1862"/>
      <c r="AK681" s="1863"/>
      <c r="AL681" s="47"/>
      <c r="AM681" s="66"/>
      <c r="AN681" s="66"/>
      <c r="AO681" s="31"/>
      <c r="AP681" s="31"/>
      <c r="AQ681" s="31"/>
      <c r="AR681" s="31"/>
      <c r="AS681" s="31"/>
    </row>
    <row r="682" spans="1:45" ht="14.1" customHeight="1">
      <c r="A682" s="2461" t="s">
        <v>271</v>
      </c>
      <c r="B682" s="2462"/>
      <c r="C682" s="2462"/>
      <c r="D682" s="2462"/>
      <c r="E682" s="2462"/>
      <c r="F682" s="2462"/>
      <c r="G682" s="2462"/>
      <c r="H682" s="2462"/>
      <c r="I682" s="2462"/>
      <c r="J682" s="2462"/>
      <c r="K682" s="2462"/>
      <c r="L682" s="2462"/>
      <c r="M682" s="2462"/>
      <c r="N682" s="2462"/>
      <c r="O682" s="2462"/>
      <c r="P682" s="2462"/>
      <c r="Q682" s="2462"/>
      <c r="R682" s="2462"/>
      <c r="S682" s="2462"/>
      <c r="T682" s="2462"/>
      <c r="U682" s="2462"/>
      <c r="V682" s="2462"/>
      <c r="W682" s="2462"/>
      <c r="X682" s="2462"/>
      <c r="Y682" s="2462"/>
      <c r="Z682" s="2462"/>
      <c r="AA682" s="2462"/>
      <c r="AB682" s="2462"/>
      <c r="AC682" s="2462"/>
      <c r="AD682" s="2462"/>
      <c r="AE682" s="2463"/>
      <c r="AF682" s="2455">
        <f>SUM(AF669:AK680)-$AF$681</f>
        <v>86</v>
      </c>
      <c r="AG682" s="2456"/>
      <c r="AH682" s="2456"/>
      <c r="AI682" s="2456"/>
      <c r="AJ682" s="2456"/>
      <c r="AK682" s="2457"/>
      <c r="AL682" s="47"/>
      <c r="AM682" s="66"/>
      <c r="AN682" s="66"/>
      <c r="AO682" s="31"/>
      <c r="AP682" s="31"/>
      <c r="AQ682" s="31"/>
      <c r="AR682" s="31"/>
      <c r="AS682" s="31"/>
    </row>
    <row r="683" spans="1:45" ht="14.1" customHeight="1">
      <c r="A683" s="2464"/>
      <c r="B683" s="2465"/>
      <c r="C683" s="2465"/>
      <c r="D683" s="2465"/>
      <c r="E683" s="2465"/>
      <c r="F683" s="2465"/>
      <c r="G683" s="2465"/>
      <c r="H683" s="2465"/>
      <c r="I683" s="2465"/>
      <c r="J683" s="2465"/>
      <c r="K683" s="2465"/>
      <c r="L683" s="2465"/>
      <c r="M683" s="2465"/>
      <c r="N683" s="2465"/>
      <c r="O683" s="2465"/>
      <c r="P683" s="2465"/>
      <c r="Q683" s="2465"/>
      <c r="R683" s="2465"/>
      <c r="S683" s="2465"/>
      <c r="T683" s="2465"/>
      <c r="U683" s="2465"/>
      <c r="V683" s="2465"/>
      <c r="W683" s="2465"/>
      <c r="X683" s="2465"/>
      <c r="Y683" s="2465"/>
      <c r="Z683" s="2465"/>
      <c r="AA683" s="2465"/>
      <c r="AB683" s="2465"/>
      <c r="AC683" s="2465"/>
      <c r="AD683" s="2465"/>
      <c r="AE683" s="2466"/>
      <c r="AF683" s="2458"/>
      <c r="AG683" s="2459"/>
      <c r="AH683" s="2459"/>
      <c r="AI683" s="2459"/>
      <c r="AJ683" s="2459"/>
      <c r="AK683" s="2460"/>
      <c r="AL683" s="47"/>
      <c r="AM683" s="66"/>
      <c r="AN683" s="66"/>
      <c r="AO683" s="31"/>
      <c r="AP683" s="31"/>
      <c r="AQ683" s="31"/>
      <c r="AR683" s="31"/>
      <c r="AS683" s="31"/>
    </row>
    <row r="684" spans="1:45" ht="14.1" customHeight="1">
      <c r="A684" s="2255" t="s">
        <v>191</v>
      </c>
      <c r="B684" s="2255"/>
      <c r="C684" s="2255"/>
      <c r="D684" s="2255"/>
      <c r="E684" s="2255"/>
      <c r="F684" s="2255"/>
      <c r="G684" s="2255"/>
      <c r="H684" s="2255"/>
      <c r="I684" s="2255"/>
      <c r="J684" s="2255"/>
      <c r="K684" s="2255"/>
      <c r="L684" s="2255"/>
      <c r="M684" s="2255"/>
      <c r="N684" s="2255"/>
      <c r="O684" s="2255"/>
      <c r="P684" s="2255"/>
      <c r="Q684" s="2255"/>
      <c r="R684" s="2255"/>
      <c r="S684" s="2255"/>
      <c r="T684" s="2255"/>
      <c r="U684" s="2255"/>
      <c r="V684" s="2255"/>
      <c r="W684" s="2255"/>
      <c r="X684" s="2255"/>
      <c r="Y684" s="2255"/>
      <c r="Z684" s="2255"/>
      <c r="AA684" s="2255"/>
      <c r="AB684" s="2255"/>
      <c r="AC684" s="2255"/>
      <c r="AD684" s="2255"/>
      <c r="AE684" s="2255"/>
      <c r="AF684" s="2255"/>
      <c r="AG684" s="2255"/>
      <c r="AH684" s="2255"/>
      <c r="AI684" s="2255"/>
      <c r="AJ684" s="2255"/>
      <c r="AK684" s="2255"/>
      <c r="AL684" s="2255"/>
    </row>
    <row r="685" spans="1:45" ht="14.1" customHeight="1">
      <c r="A685" s="2255"/>
      <c r="B685" s="2255"/>
      <c r="C685" s="2255"/>
      <c r="D685" s="2255"/>
      <c r="E685" s="2255"/>
      <c r="F685" s="2255"/>
      <c r="G685" s="2255"/>
      <c r="H685" s="2255"/>
      <c r="I685" s="2255"/>
      <c r="J685" s="2255"/>
      <c r="K685" s="2255"/>
      <c r="L685" s="2255"/>
      <c r="M685" s="2255"/>
      <c r="N685" s="2255"/>
      <c r="O685" s="2255"/>
      <c r="P685" s="2255"/>
      <c r="Q685" s="2255"/>
      <c r="R685" s="2255"/>
      <c r="S685" s="2255"/>
      <c r="T685" s="2255"/>
      <c r="U685" s="2255"/>
      <c r="V685" s="2255"/>
      <c r="W685" s="2255"/>
      <c r="X685" s="2255"/>
      <c r="Y685" s="2255"/>
      <c r="Z685" s="2255"/>
      <c r="AA685" s="2255"/>
      <c r="AB685" s="2255"/>
      <c r="AC685" s="2255"/>
      <c r="AD685" s="2255"/>
      <c r="AE685" s="2255"/>
      <c r="AF685" s="2255"/>
      <c r="AG685" s="2255"/>
      <c r="AH685" s="2255"/>
      <c r="AI685" s="2255"/>
      <c r="AJ685" s="2255"/>
      <c r="AK685" s="2255"/>
      <c r="AL685" s="2255"/>
    </row>
    <row r="686" spans="1:45" ht="14.1" customHeight="1">
      <c r="A686" s="2255"/>
      <c r="B686" s="2255"/>
      <c r="C686" s="2255"/>
      <c r="D686" s="2255"/>
      <c r="E686" s="2255"/>
      <c r="F686" s="2255"/>
      <c r="G686" s="2255"/>
      <c r="H686" s="2255"/>
      <c r="I686" s="2255"/>
      <c r="J686" s="2255"/>
      <c r="K686" s="2255"/>
      <c r="L686" s="2255"/>
      <c r="M686" s="2255"/>
      <c r="N686" s="2255"/>
      <c r="O686" s="2255"/>
      <c r="P686" s="2255"/>
      <c r="Q686" s="2255"/>
      <c r="R686" s="2255"/>
      <c r="S686" s="2255"/>
      <c r="T686" s="2255"/>
      <c r="U686" s="2255"/>
      <c r="V686" s="2255"/>
      <c r="W686" s="2255"/>
      <c r="X686" s="2255"/>
      <c r="Y686" s="2255"/>
      <c r="Z686" s="2255"/>
      <c r="AA686" s="2255"/>
      <c r="AB686" s="2255"/>
      <c r="AC686" s="2255"/>
      <c r="AD686" s="2255"/>
      <c r="AE686" s="2255"/>
      <c r="AF686" s="2255"/>
      <c r="AG686" s="2255"/>
      <c r="AH686" s="2255"/>
      <c r="AI686" s="2255"/>
      <c r="AJ686" s="2255"/>
      <c r="AK686" s="2255"/>
      <c r="AL686" s="2255"/>
    </row>
    <row r="687" spans="1:45" ht="14.1" customHeight="1">
      <c r="A687" s="2255"/>
      <c r="B687" s="2255"/>
      <c r="C687" s="2255"/>
      <c r="D687" s="2255"/>
      <c r="E687" s="2255"/>
      <c r="F687" s="2255"/>
      <c r="G687" s="2255"/>
      <c r="H687" s="2255"/>
      <c r="I687" s="2255"/>
      <c r="J687" s="2255"/>
      <c r="K687" s="2255"/>
      <c r="L687" s="2255"/>
      <c r="M687" s="2255"/>
      <c r="N687" s="2255"/>
      <c r="O687" s="2255"/>
      <c r="P687" s="2255"/>
      <c r="Q687" s="2255"/>
      <c r="R687" s="2255"/>
      <c r="S687" s="2255"/>
      <c r="T687" s="2255"/>
      <c r="U687" s="2255"/>
      <c r="V687" s="2255"/>
      <c r="W687" s="2255"/>
      <c r="X687" s="2255"/>
      <c r="Y687" s="2255"/>
      <c r="Z687" s="2255"/>
      <c r="AA687" s="2255"/>
      <c r="AB687" s="2255"/>
      <c r="AC687" s="2255"/>
      <c r="AD687" s="2255"/>
      <c r="AE687" s="2255"/>
      <c r="AF687" s="2255"/>
      <c r="AG687" s="2255"/>
      <c r="AH687" s="2255"/>
      <c r="AI687" s="2255"/>
      <c r="AJ687" s="2255"/>
      <c r="AK687" s="2255"/>
      <c r="AL687" s="2255"/>
      <c r="AM687" s="65"/>
      <c r="AN687" s="65"/>
    </row>
    <row r="688" spans="1:45" ht="14.1" customHeight="1">
      <c r="A688" s="2255"/>
      <c r="B688" s="2255"/>
      <c r="C688" s="2255"/>
      <c r="D688" s="2255"/>
      <c r="E688" s="2255"/>
      <c r="F688" s="2255"/>
      <c r="G688" s="2255"/>
      <c r="H688" s="2255"/>
      <c r="I688" s="2255"/>
      <c r="J688" s="2255"/>
      <c r="K688" s="2255"/>
      <c r="L688" s="2255"/>
      <c r="M688" s="2255"/>
      <c r="N688" s="2255"/>
      <c r="O688" s="2255"/>
      <c r="P688" s="2255"/>
      <c r="Q688" s="2255"/>
      <c r="R688" s="2255"/>
      <c r="S688" s="2255"/>
      <c r="T688" s="2255"/>
      <c r="U688" s="2255"/>
      <c r="V688" s="2255"/>
      <c r="W688" s="2255"/>
      <c r="X688" s="2255"/>
      <c r="Y688" s="2255"/>
      <c r="Z688" s="2255"/>
      <c r="AA688" s="2255"/>
      <c r="AB688" s="2255"/>
      <c r="AC688" s="2255"/>
      <c r="AD688" s="2255"/>
      <c r="AE688" s="2255"/>
      <c r="AF688" s="2255"/>
      <c r="AG688" s="2255"/>
      <c r="AH688" s="2255"/>
      <c r="AI688" s="2255"/>
      <c r="AJ688" s="2255"/>
      <c r="AK688" s="2255"/>
      <c r="AL688" s="2255"/>
      <c r="AM688" s="65"/>
      <c r="AN688" s="65"/>
    </row>
    <row r="689" spans="1:40" ht="14.1" customHeight="1">
      <c r="A689" s="2255"/>
      <c r="B689" s="2255"/>
      <c r="C689" s="2255"/>
      <c r="D689" s="2255"/>
      <c r="E689" s="2255"/>
      <c r="F689" s="2255"/>
      <c r="G689" s="2255"/>
      <c r="H689" s="2255"/>
      <c r="I689" s="2255"/>
      <c r="J689" s="2255"/>
      <c r="K689" s="2255"/>
      <c r="L689" s="2255"/>
      <c r="M689" s="2255"/>
      <c r="N689" s="2255"/>
      <c r="O689" s="2255"/>
      <c r="P689" s="2255"/>
      <c r="Q689" s="2255"/>
      <c r="R689" s="2255"/>
      <c r="S689" s="2255"/>
      <c r="T689" s="2255"/>
      <c r="U689" s="2255"/>
      <c r="V689" s="2255"/>
      <c r="W689" s="2255"/>
      <c r="X689" s="2255"/>
      <c r="Y689" s="2255"/>
      <c r="Z689" s="2255"/>
      <c r="AA689" s="2255"/>
      <c r="AB689" s="2255"/>
      <c r="AC689" s="2255"/>
      <c r="AD689" s="2255"/>
      <c r="AE689" s="2255"/>
      <c r="AF689" s="2255"/>
      <c r="AG689" s="2255"/>
      <c r="AH689" s="2255"/>
      <c r="AI689" s="2255"/>
      <c r="AJ689" s="2255"/>
      <c r="AK689" s="2255"/>
      <c r="AL689" s="2255"/>
      <c r="AM689" s="65"/>
      <c r="AN689" s="65"/>
    </row>
    <row r="690" spans="1:40" ht="14.1" customHeight="1">
      <c r="A690" s="478"/>
      <c r="B690" s="478"/>
      <c r="C690" s="478"/>
      <c r="D690" s="478"/>
      <c r="E690" s="478"/>
      <c r="F690" s="478"/>
      <c r="G690" s="478"/>
      <c r="H690" s="478"/>
      <c r="I690" s="478"/>
      <c r="J690" s="478"/>
      <c r="K690" s="478"/>
      <c r="L690" s="478"/>
      <c r="M690" s="478"/>
      <c r="N690" s="478"/>
      <c r="O690" s="478"/>
      <c r="P690" s="478"/>
      <c r="Q690" s="478"/>
      <c r="R690" s="478"/>
      <c r="S690" s="478"/>
      <c r="T690" s="478"/>
      <c r="U690" s="478"/>
      <c r="V690" s="478"/>
      <c r="W690" s="478"/>
      <c r="X690" s="478"/>
      <c r="Y690" s="478"/>
      <c r="Z690" s="478"/>
      <c r="AA690" s="478"/>
      <c r="AB690" s="478"/>
      <c r="AC690" s="478"/>
      <c r="AD690" s="478"/>
      <c r="AE690" s="478"/>
      <c r="AF690" s="478"/>
      <c r="AG690" s="478"/>
      <c r="AH690" s="478"/>
      <c r="AI690" s="478"/>
      <c r="AJ690" s="478"/>
      <c r="AK690" s="478"/>
      <c r="AL690" s="478"/>
      <c r="AM690" s="65"/>
      <c r="AN690" s="65"/>
    </row>
    <row r="691" spans="1:40" ht="14.1" customHeight="1">
      <c r="AM691" s="65"/>
      <c r="AN691" s="65"/>
    </row>
    <row r="692" spans="1:40" ht="14.1" customHeight="1">
      <c r="AM692" s="65"/>
      <c r="AN692" s="65"/>
    </row>
    <row r="693" spans="1:40" ht="14.1" customHeight="1">
      <c r="AM693" s="65"/>
      <c r="AN693" s="65"/>
    </row>
    <row r="694" spans="1:40" ht="14.1" customHeight="1">
      <c r="AM694" s="65"/>
      <c r="AN694" s="65"/>
    </row>
    <row r="695" spans="1:40" ht="14.1" customHeight="1">
      <c r="AM695" s="65"/>
      <c r="AN695" s="65"/>
    </row>
    <row r="696" spans="1:40" ht="14.1" customHeight="1">
      <c r="AM696" s="65"/>
      <c r="AN696" s="65"/>
    </row>
    <row r="697" spans="1:40" ht="14.1" customHeight="1">
      <c r="AM697" s="65"/>
      <c r="AN697" s="65"/>
    </row>
    <row r="698" spans="1:40" ht="14.1" customHeight="1">
      <c r="AM698" s="65"/>
      <c r="AN698" s="65"/>
    </row>
    <row r="699" spans="1:40" ht="14.1" customHeight="1">
      <c r="AM699" s="65"/>
      <c r="AN699" s="65"/>
    </row>
    <row r="700" spans="1:40" ht="14.1" customHeight="1">
      <c r="A700" s="31"/>
      <c r="AM700" s="65"/>
      <c r="AN700" s="65"/>
    </row>
    <row r="701" spans="1:40" ht="14.1" customHeight="1">
      <c r="A701" s="31"/>
      <c r="AM701" s="65"/>
      <c r="AN701" s="65"/>
    </row>
    <row r="702" spans="1:40" ht="14.1" customHeight="1">
      <c r="A702" s="31"/>
      <c r="AM702" s="65"/>
      <c r="AN702" s="65"/>
    </row>
    <row r="703" spans="1:40" ht="14.1" customHeight="1">
      <c r="A703" s="31"/>
      <c r="AM703" s="65"/>
      <c r="AN703" s="65"/>
    </row>
    <row r="704" spans="1:40" ht="14.1" customHeight="1">
      <c r="A704" s="31"/>
      <c r="AM704" s="65"/>
      <c r="AN704" s="65"/>
    </row>
    <row r="705" spans="1:40" ht="14.1" customHeight="1">
      <c r="A705" s="31"/>
      <c r="AM705" s="65"/>
      <c r="AN705" s="65"/>
    </row>
    <row r="706" spans="1:40" ht="14.1" customHeight="1">
      <c r="AM706" s="65"/>
      <c r="AN706" s="65"/>
    </row>
    <row r="707" spans="1:40" ht="14.1" customHeight="1">
      <c r="A707" s="31"/>
      <c r="AM707" s="65"/>
      <c r="AN707" s="65"/>
    </row>
    <row r="708" spans="1:40" ht="14.1" customHeight="1">
      <c r="A708" s="31"/>
      <c r="AM708" s="65"/>
      <c r="AN708" s="65"/>
    </row>
    <row r="709" spans="1:40" ht="14.1" customHeight="1">
      <c r="A709" s="31"/>
      <c r="AM709" s="65"/>
      <c r="AN709" s="65"/>
    </row>
    <row r="710" spans="1:40" ht="14.1" customHeight="1">
      <c r="A710" s="31"/>
      <c r="AM710" s="65"/>
      <c r="AN710" s="65"/>
    </row>
    <row r="711" spans="1:40" ht="14.1" customHeight="1">
      <c r="A711" s="31"/>
      <c r="AM711" s="65"/>
      <c r="AN711" s="65"/>
    </row>
    <row r="712" spans="1:40" ht="14.1" customHeight="1">
      <c r="A712" s="31"/>
      <c r="AM712" s="65"/>
      <c r="AN712" s="65"/>
    </row>
    <row r="713" spans="1:40" ht="14.1" customHeight="1">
      <c r="A713" s="31"/>
      <c r="AF713" s="31"/>
      <c r="AM713" s="65"/>
      <c r="AN713" s="65"/>
    </row>
    <row r="714" spans="1:40" ht="14.1" customHeight="1">
      <c r="A714" s="31"/>
      <c r="AM714" s="65"/>
      <c r="AN714" s="65"/>
    </row>
    <row r="715" spans="1:40" ht="14.1" customHeight="1">
      <c r="A715" s="31"/>
      <c r="AM715" s="65"/>
      <c r="AN715" s="65"/>
    </row>
    <row r="716" spans="1:40" ht="14.1" customHeight="1">
      <c r="A716" s="31"/>
      <c r="AM716" s="65"/>
      <c r="AN716" s="65"/>
    </row>
    <row r="717" spans="1:40" ht="14.1" customHeight="1">
      <c r="A717" s="31"/>
      <c r="AM717" s="65"/>
      <c r="AN717" s="65"/>
    </row>
    <row r="718" spans="1:40" ht="14.1" customHeight="1">
      <c r="A718" s="31"/>
      <c r="AM718" s="65"/>
      <c r="AN718" s="65"/>
    </row>
    <row r="719" spans="1:40" ht="14.1" customHeight="1">
      <c r="A719" s="31"/>
      <c r="AM719" s="65"/>
      <c r="AN719" s="65"/>
    </row>
    <row r="720" spans="1:40" ht="14.1" customHeight="1">
      <c r="A720" s="31"/>
      <c r="AM720" s="65"/>
      <c r="AN720" s="65"/>
    </row>
    <row r="721" spans="1:40" ht="14.1" customHeight="1">
      <c r="A721" s="31"/>
      <c r="AM721" s="65"/>
      <c r="AN721" s="65"/>
    </row>
    <row r="722" spans="1:40" ht="14.1" customHeight="1">
      <c r="A722" s="31"/>
      <c r="AM722" s="65"/>
      <c r="AN722" s="65"/>
    </row>
    <row r="723" spans="1:40" ht="14.1" customHeight="1">
      <c r="A723" s="31"/>
      <c r="AM723" s="65"/>
      <c r="AN723" s="65"/>
    </row>
    <row r="724" spans="1:40" ht="14.1" customHeight="1">
      <c r="AM724" s="65"/>
      <c r="AN724" s="65"/>
    </row>
    <row r="725" spans="1:40" ht="14.1" customHeight="1">
      <c r="AM725" s="65"/>
      <c r="AN725" s="65"/>
    </row>
    <row r="726" spans="1:40" ht="14.1" customHeight="1">
      <c r="AM726" s="65"/>
      <c r="AN726" s="65"/>
    </row>
    <row r="727" spans="1:40" ht="14.1" customHeight="1">
      <c r="AM727" s="65"/>
      <c r="AN727" s="65"/>
    </row>
    <row r="728" spans="1:40" ht="14.1" customHeight="1">
      <c r="AM728" s="65"/>
      <c r="AN728" s="65"/>
    </row>
    <row r="729" spans="1:40" ht="14.1" customHeight="1">
      <c r="AM729" s="65"/>
      <c r="AN729" s="65"/>
    </row>
    <row r="730" spans="1:40" ht="14.1" customHeight="1">
      <c r="AM730" s="65"/>
      <c r="AN730" s="65"/>
    </row>
    <row r="731" spans="1:40" ht="14.1" customHeight="1">
      <c r="AM731" s="65"/>
      <c r="AN731" s="65"/>
    </row>
  </sheetData>
  <sheetProtection algorithmName="SHA-512" hashValue="e/FsJixTCtt0RpLWKD+elB0EKgzOHcU+CiCVDOQ+aVn3OlJck5oz08wol8ZFC4VC0u7iCn23loyA9aG9BlE9Aw==" saltValue="PWH3ZlTbbZ4FDY95sn/nug==" spinCount="100000" sheet="1" objects="1" scenarios="1"/>
  <customSheetViews>
    <customSheetView guid="{564791B4-DB72-424F-AF43-EEA97BEE3A35}" showPageBreaks="1" showGridLines="0" printArea="1" hiddenRows="1" hiddenColumns="1">
      <selection activeCell="B78" sqref="B78:AI78"/>
      <rowBreaks count="13" manualBreakCount="13">
        <brk id="121" max="37" man="1"/>
        <brk id="180" max="37" man="1"/>
        <brk id="221" max="37" man="1"/>
        <brk id="278" max="37" man="1"/>
        <brk id="335" max="37" man="1"/>
        <brk id="381" max="37" man="1"/>
        <brk id="437" max="37" man="1"/>
        <brk id="488" max="37" man="1"/>
        <brk id="537" max="37" man="1"/>
        <brk id="598" max="37" man="1"/>
        <brk id="633" max="37" man="1"/>
        <brk id="676" max="37" man="1"/>
        <brk id="714" max="37" man="1"/>
      </rowBreaks>
      <pageMargins left="0.5" right="0.5" top="0.75" bottom="0.75" header="0.5" footer="0.5"/>
      <printOptions horizontalCentered="1"/>
      <pageSetup scale="90" firstPageNumber="28" fitToHeight="20" orientation="portrait" useFirstPageNumber="1" r:id="rId1"/>
      <headerFooter alignWithMargins="0">
        <oddFooter>&amp;L&amp;8April 18, 2016 Version&amp;C&amp;P&amp;R&amp;8&amp;A &amp;D</oddFooter>
      </headerFooter>
    </customSheetView>
  </customSheetViews>
  <mergeCells count="919">
    <mergeCell ref="C335:AI337"/>
    <mergeCell ref="C338:AI346"/>
    <mergeCell ref="AK52:AM52"/>
    <mergeCell ref="AK478:AM478"/>
    <mergeCell ref="AK544:AM544"/>
    <mergeCell ref="AK620:AM620"/>
    <mergeCell ref="AJ659:AM659"/>
    <mergeCell ref="H316:R316"/>
    <mergeCell ref="AA315:AK315"/>
    <mergeCell ref="V505:X505"/>
    <mergeCell ref="F533:AF534"/>
    <mergeCell ref="AC566:AD566"/>
    <mergeCell ref="H293:R293"/>
    <mergeCell ref="AA293:AK293"/>
    <mergeCell ref="H296:M296"/>
    <mergeCell ref="P296:R296"/>
    <mergeCell ref="H297:R297"/>
    <mergeCell ref="Q563:R563"/>
    <mergeCell ref="AF392:AL392"/>
    <mergeCell ref="AF402:AL402"/>
    <mergeCell ref="B549:AH554"/>
    <mergeCell ref="B555:AH556"/>
    <mergeCell ref="B557:AG558"/>
    <mergeCell ref="AC567:AD567"/>
    <mergeCell ref="C404:D404"/>
    <mergeCell ref="C406:D406"/>
    <mergeCell ref="C463:D463"/>
    <mergeCell ref="C454:D454"/>
    <mergeCell ref="C520:D520"/>
    <mergeCell ref="V501:X501"/>
    <mergeCell ref="Y565:Z565"/>
    <mergeCell ref="AA565:AB565"/>
    <mergeCell ref="C444:D444"/>
    <mergeCell ref="F414:AD416"/>
    <mergeCell ref="C524:D524"/>
    <mergeCell ref="C510:D510"/>
    <mergeCell ref="C487:D487"/>
    <mergeCell ref="C474:D474"/>
    <mergeCell ref="C472:D472"/>
    <mergeCell ref="C491:D491"/>
    <mergeCell ref="F489:Z489"/>
    <mergeCell ref="V494:X494"/>
    <mergeCell ref="C410:D410"/>
    <mergeCell ref="Q564:R564"/>
    <mergeCell ref="G522:AF522"/>
    <mergeCell ref="AF454:AL454"/>
    <mergeCell ref="AF474:AL474"/>
    <mergeCell ref="AF470:AL470"/>
    <mergeCell ref="C390:D390"/>
    <mergeCell ref="C373:D373"/>
    <mergeCell ref="C392:D392"/>
    <mergeCell ref="U564:V564"/>
    <mergeCell ref="W564:X564"/>
    <mergeCell ref="O568:P568"/>
    <mergeCell ref="S569:T569"/>
    <mergeCell ref="F458:AD461"/>
    <mergeCell ref="W566:X566"/>
    <mergeCell ref="Q568:R568"/>
    <mergeCell ref="U568:V568"/>
    <mergeCell ref="U565:V565"/>
    <mergeCell ref="C528:D528"/>
    <mergeCell ref="C514:D514"/>
    <mergeCell ref="Y569:Z569"/>
    <mergeCell ref="W569:X569"/>
    <mergeCell ref="C519:D519"/>
    <mergeCell ref="O567:P567"/>
    <mergeCell ref="Q567:R567"/>
    <mergeCell ref="S567:T567"/>
    <mergeCell ref="C421:D421"/>
    <mergeCell ref="AC565:AD565"/>
    <mergeCell ref="C532:D532"/>
    <mergeCell ref="C470:D470"/>
    <mergeCell ref="B13:AK22"/>
    <mergeCell ref="O576:P576"/>
    <mergeCell ref="O565:P565"/>
    <mergeCell ref="G528:AF529"/>
    <mergeCell ref="F433:AD441"/>
    <mergeCell ref="Y564:Z564"/>
    <mergeCell ref="S564:T564"/>
    <mergeCell ref="AC569:AD569"/>
    <mergeCell ref="W568:X568"/>
    <mergeCell ref="W565:X565"/>
    <mergeCell ref="Y566:Z566"/>
    <mergeCell ref="AA566:AB566"/>
    <mergeCell ref="F517:H517"/>
    <mergeCell ref="F514:AE515"/>
    <mergeCell ref="F512:Z512"/>
    <mergeCell ref="V496:X496"/>
    <mergeCell ref="V507:X507"/>
    <mergeCell ref="AA569:AB569"/>
    <mergeCell ref="AA567:AB567"/>
    <mergeCell ref="U569:V569"/>
    <mergeCell ref="U566:V566"/>
    <mergeCell ref="Q565:R565"/>
    <mergeCell ref="S565:T565"/>
    <mergeCell ref="AA574:AB574"/>
    <mergeCell ref="CL589:CP589"/>
    <mergeCell ref="CB588:CF588"/>
    <mergeCell ref="CG588:CK588"/>
    <mergeCell ref="BH588:BL588"/>
    <mergeCell ref="AX587:BB587"/>
    <mergeCell ref="BW586:CA586"/>
    <mergeCell ref="BR582:BV582"/>
    <mergeCell ref="BW582:CA582"/>
    <mergeCell ref="BW585:CA585"/>
    <mergeCell ref="BW584:CA584"/>
    <mergeCell ref="BW583:CA583"/>
    <mergeCell ref="CB584:CF584"/>
    <mergeCell ref="CG584:CK584"/>
    <mergeCell ref="CB582:CF582"/>
    <mergeCell ref="CG582:CK582"/>
    <mergeCell ref="CB583:CF583"/>
    <mergeCell ref="CG589:CK589"/>
    <mergeCell ref="BH589:BL589"/>
    <mergeCell ref="BM587:BQ587"/>
    <mergeCell ref="CG583:CK583"/>
    <mergeCell ref="CB585:CF585"/>
    <mergeCell ref="BM585:BQ585"/>
    <mergeCell ref="CG585:CK585"/>
    <mergeCell ref="CB586:CF586"/>
    <mergeCell ref="Y577:Z577"/>
    <mergeCell ref="AA576:AB576"/>
    <mergeCell ref="AA577:AB577"/>
    <mergeCell ref="O575:P575"/>
    <mergeCell ref="S578:T578"/>
    <mergeCell ref="E586:J586"/>
    <mergeCell ref="O574:P574"/>
    <mergeCell ref="K581:P584"/>
    <mergeCell ref="Q577:R577"/>
    <mergeCell ref="O578:P578"/>
    <mergeCell ref="Q578:R578"/>
    <mergeCell ref="S577:T577"/>
    <mergeCell ref="U578:V578"/>
    <mergeCell ref="O577:P577"/>
    <mergeCell ref="K586:P586"/>
    <mergeCell ref="W574:X574"/>
    <mergeCell ref="I570:N578"/>
    <mergeCell ref="O570:P570"/>
    <mergeCell ref="S575:T575"/>
    <mergeCell ref="U577:V577"/>
    <mergeCell ref="Y574:Z574"/>
    <mergeCell ref="U571:V571"/>
    <mergeCell ref="Q570:R570"/>
    <mergeCell ref="Q575:R575"/>
    <mergeCell ref="CG586:CK586"/>
    <mergeCell ref="CB589:CF589"/>
    <mergeCell ref="BR588:BV588"/>
    <mergeCell ref="BR586:BV586"/>
    <mergeCell ref="CG587:CK587"/>
    <mergeCell ref="BM588:BQ588"/>
    <mergeCell ref="BR589:BV589"/>
    <mergeCell ref="AC575:AD575"/>
    <mergeCell ref="S576:T576"/>
    <mergeCell ref="AN586:AR586"/>
    <mergeCell ref="BD578:BH578"/>
    <mergeCell ref="E579:AH580"/>
    <mergeCell ref="Q585:V585"/>
    <mergeCell ref="W585:AB585"/>
    <mergeCell ref="AS585:AW585"/>
    <mergeCell ref="AN584:AR584"/>
    <mergeCell ref="AS586:AW586"/>
    <mergeCell ref="AN583:AR583"/>
    <mergeCell ref="BC589:BG589"/>
    <mergeCell ref="Q586:V586"/>
    <mergeCell ref="CB587:CF587"/>
    <mergeCell ref="BR587:BV587"/>
    <mergeCell ref="BM589:BQ589"/>
    <mergeCell ref="BW589:CA589"/>
    <mergeCell ref="E587:J587"/>
    <mergeCell ref="E581:J584"/>
    <mergeCell ref="E585:J585"/>
    <mergeCell ref="K585:P585"/>
    <mergeCell ref="BM584:BQ584"/>
    <mergeCell ref="BM586:BQ586"/>
    <mergeCell ref="BC588:BG588"/>
    <mergeCell ref="AC581:AH584"/>
    <mergeCell ref="E588:J588"/>
    <mergeCell ref="AC586:AH586"/>
    <mergeCell ref="AC587:AH587"/>
    <mergeCell ref="W587:AB587"/>
    <mergeCell ref="AS587:AW587"/>
    <mergeCell ref="W586:AB586"/>
    <mergeCell ref="BH587:BL587"/>
    <mergeCell ref="AN587:AR587"/>
    <mergeCell ref="AX586:BB586"/>
    <mergeCell ref="BC586:BG586"/>
    <mergeCell ref="BH586:BL586"/>
    <mergeCell ref="AX588:BB588"/>
    <mergeCell ref="BH582:BL582"/>
    <mergeCell ref="Q581:V584"/>
    <mergeCell ref="W581:AB584"/>
    <mergeCell ref="BM582:BQ582"/>
    <mergeCell ref="E593:J593"/>
    <mergeCell ref="M592:P592"/>
    <mergeCell ref="AC592:AH592"/>
    <mergeCell ref="AN589:AR589"/>
    <mergeCell ref="M591:P591"/>
    <mergeCell ref="K592:L592"/>
    <mergeCell ref="AC590:AH590"/>
    <mergeCell ref="E591:J591"/>
    <mergeCell ref="Q593:V593"/>
    <mergeCell ref="AC593:AH593"/>
    <mergeCell ref="K593:P593"/>
    <mergeCell ref="K590:P590"/>
    <mergeCell ref="Q590:V590"/>
    <mergeCell ref="Q591:V591"/>
    <mergeCell ref="E592:J592"/>
    <mergeCell ref="Q592:V592"/>
    <mergeCell ref="AC591:AH591"/>
    <mergeCell ref="W591:AB591"/>
    <mergeCell ref="K591:L591"/>
    <mergeCell ref="E590:J590"/>
    <mergeCell ref="Q589:V589"/>
    <mergeCell ref="E589:J589"/>
    <mergeCell ref="AP593:AT593"/>
    <mergeCell ref="T611:X611"/>
    <mergeCell ref="B624:AI626"/>
    <mergeCell ref="E594:J594"/>
    <mergeCell ref="B673:S673"/>
    <mergeCell ref="O605:S608"/>
    <mergeCell ref="J615:N615"/>
    <mergeCell ref="O610:S610"/>
    <mergeCell ref="O609:S609"/>
    <mergeCell ref="O611:S611"/>
    <mergeCell ref="J612:N612"/>
    <mergeCell ref="J611:N611"/>
    <mergeCell ref="J609:N609"/>
    <mergeCell ref="J605:N608"/>
    <mergeCell ref="J610:N610"/>
    <mergeCell ref="A665:AL665"/>
    <mergeCell ref="Y615:AC615"/>
    <mergeCell ref="Y609:AC609"/>
    <mergeCell ref="AF597:AI597"/>
    <mergeCell ref="T609:X609"/>
    <mergeCell ref="Y605:AC608"/>
    <mergeCell ref="T670:Y670"/>
    <mergeCell ref="T669:Y669"/>
    <mergeCell ref="AF667:AK668"/>
    <mergeCell ref="A662:AL663"/>
    <mergeCell ref="AF682:AK683"/>
    <mergeCell ref="A682:AE683"/>
    <mergeCell ref="A681:S681"/>
    <mergeCell ref="B677:S677"/>
    <mergeCell ref="E678:S678"/>
    <mergeCell ref="E679:S679"/>
    <mergeCell ref="E675:S675"/>
    <mergeCell ref="B669:S669"/>
    <mergeCell ref="E670:S670"/>
    <mergeCell ref="E671:S671"/>
    <mergeCell ref="B672:S672"/>
    <mergeCell ref="E674:S674"/>
    <mergeCell ref="B680:S680"/>
    <mergeCell ref="AF671:AK671"/>
    <mergeCell ref="Z679:AE679"/>
    <mergeCell ref="Z676:AE676"/>
    <mergeCell ref="T676:Y676"/>
    <mergeCell ref="T680:Y680"/>
    <mergeCell ref="AF672:AK672"/>
    <mergeCell ref="AF673:AK673"/>
    <mergeCell ref="AF675:AK675"/>
    <mergeCell ref="AF674:AK674"/>
    <mergeCell ref="Z671:AE671"/>
    <mergeCell ref="AF680:AK680"/>
    <mergeCell ref="BB601:BE601"/>
    <mergeCell ref="BF601:BI601"/>
    <mergeCell ref="B676:S676"/>
    <mergeCell ref="T675:Y675"/>
    <mergeCell ref="C632:D632"/>
    <mergeCell ref="T614:X614"/>
    <mergeCell ref="O615:S615"/>
    <mergeCell ref="T615:X615"/>
    <mergeCell ref="O614:S614"/>
    <mergeCell ref="J613:N613"/>
    <mergeCell ref="AG632:AJ632"/>
    <mergeCell ref="AF669:AK669"/>
    <mergeCell ref="Z675:AE675"/>
    <mergeCell ref="Z673:AE673"/>
    <mergeCell ref="Z672:AE672"/>
    <mergeCell ref="J614:N614"/>
    <mergeCell ref="O613:S613"/>
    <mergeCell ref="AJ618:AK618"/>
    <mergeCell ref="T610:X610"/>
    <mergeCell ref="T612:X612"/>
    <mergeCell ref="Y612:AC612"/>
    <mergeCell ref="Y610:AC610"/>
    <mergeCell ref="O612:S612"/>
    <mergeCell ref="AF676:AK676"/>
    <mergeCell ref="BN601:BQ601"/>
    <mergeCell ref="BH600:BI600"/>
    <mergeCell ref="BP595:BQ595"/>
    <mergeCell ref="BP598:BQ598"/>
    <mergeCell ref="BH597:BI597"/>
    <mergeCell ref="Z680:AE680"/>
    <mergeCell ref="BH598:BI598"/>
    <mergeCell ref="BJ602:BM602"/>
    <mergeCell ref="BN599:BO599"/>
    <mergeCell ref="BL599:BM599"/>
    <mergeCell ref="BL595:BM595"/>
    <mergeCell ref="AZ595:BA595"/>
    <mergeCell ref="AP595:AT595"/>
    <mergeCell ref="BP596:BQ596"/>
    <mergeCell ref="BN598:BO598"/>
    <mergeCell ref="BJ595:BK595"/>
    <mergeCell ref="BP600:BQ600"/>
    <mergeCell ref="BP597:BQ597"/>
    <mergeCell ref="BF596:BG596"/>
    <mergeCell ref="BB595:BC595"/>
    <mergeCell ref="BD600:BE600"/>
    <mergeCell ref="Y613:AC613"/>
    <mergeCell ref="Y611:AC611"/>
    <mergeCell ref="AX596:AY596"/>
    <mergeCell ref="BJ601:BM601"/>
    <mergeCell ref="AP596:AT596"/>
    <mergeCell ref="AZ599:BA599"/>
    <mergeCell ref="AZ596:BA596"/>
    <mergeCell ref="AX598:AY598"/>
    <mergeCell ref="AZ598:BA598"/>
    <mergeCell ref="BL597:BM597"/>
    <mergeCell ref="BL600:BM600"/>
    <mergeCell ref="BJ599:BK599"/>
    <mergeCell ref="BF600:BG600"/>
    <mergeCell ref="BJ600:BK600"/>
    <mergeCell ref="AX599:AY599"/>
    <mergeCell ref="BL596:BM596"/>
    <mergeCell ref="AX601:BA601"/>
    <mergeCell ref="AX600:AY600"/>
    <mergeCell ref="AZ600:BA600"/>
    <mergeCell ref="AP598:AT598"/>
    <mergeCell ref="BB597:BC597"/>
    <mergeCell ref="AX597:AY597"/>
    <mergeCell ref="AZ597:BA597"/>
    <mergeCell ref="AP597:AT597"/>
    <mergeCell ref="BF599:BG599"/>
    <mergeCell ref="BB600:BC600"/>
    <mergeCell ref="BD597:BE597"/>
    <mergeCell ref="BN600:BO600"/>
    <mergeCell ref="BL598:BM598"/>
    <mergeCell ref="BD599:BE599"/>
    <mergeCell ref="AC594:AH594"/>
    <mergeCell ref="BD594:BE594"/>
    <mergeCell ref="BF594:BG594"/>
    <mergeCell ref="BH594:BI594"/>
    <mergeCell ref="K587:P587"/>
    <mergeCell ref="Q587:V587"/>
    <mergeCell ref="AS589:AW589"/>
    <mergeCell ref="AX595:AY595"/>
    <mergeCell ref="AX594:AY594"/>
    <mergeCell ref="AZ594:BA594"/>
    <mergeCell ref="AX593:BQ593"/>
    <mergeCell ref="BN596:BO596"/>
    <mergeCell ref="BL594:BM594"/>
    <mergeCell ref="BB594:BC594"/>
    <mergeCell ref="K589:P589"/>
    <mergeCell ref="BC587:BG587"/>
    <mergeCell ref="BH595:BI595"/>
    <mergeCell ref="K588:P588"/>
    <mergeCell ref="W588:AB588"/>
    <mergeCell ref="Q588:V588"/>
    <mergeCell ref="W590:AB590"/>
    <mergeCell ref="BP599:BQ599"/>
    <mergeCell ref="BH599:BI599"/>
    <mergeCell ref="BB599:BC599"/>
    <mergeCell ref="BD596:BE596"/>
    <mergeCell ref="BD598:BE598"/>
    <mergeCell ref="BF598:BG598"/>
    <mergeCell ref="BJ597:BK597"/>
    <mergeCell ref="BJ594:BK594"/>
    <mergeCell ref="BN595:BO595"/>
    <mergeCell ref="BF597:BG597"/>
    <mergeCell ref="BB598:BC598"/>
    <mergeCell ref="BJ598:BK598"/>
    <mergeCell ref="BJ596:BK596"/>
    <mergeCell ref="BP594:BQ594"/>
    <mergeCell ref="BN597:BO597"/>
    <mergeCell ref="AP594:AT594"/>
    <mergeCell ref="BH596:BI596"/>
    <mergeCell ref="BF595:BG595"/>
    <mergeCell ref="BD595:BE595"/>
    <mergeCell ref="AX589:BB589"/>
    <mergeCell ref="AX584:BB584"/>
    <mergeCell ref="BC584:BG584"/>
    <mergeCell ref="BC585:BG585"/>
    <mergeCell ref="AX583:BB583"/>
    <mergeCell ref="AX585:BB585"/>
    <mergeCell ref="AS588:AW588"/>
    <mergeCell ref="AS584:AW584"/>
    <mergeCell ref="AN585:AR585"/>
    <mergeCell ref="AN588:AR588"/>
    <mergeCell ref="AS583:AW583"/>
    <mergeCell ref="BH584:BL584"/>
    <mergeCell ref="BR583:BV583"/>
    <mergeCell ref="BR585:BV585"/>
    <mergeCell ref="BH585:BL585"/>
    <mergeCell ref="BH583:BL583"/>
    <mergeCell ref="BB596:BC596"/>
    <mergeCell ref="BN551:BQ551"/>
    <mergeCell ref="BV551:BY551"/>
    <mergeCell ref="BR551:BU551"/>
    <mergeCell ref="BN552:BQ552"/>
    <mergeCell ref="BR552:BU552"/>
    <mergeCell ref="BJ552:BM552"/>
    <mergeCell ref="BW587:CA587"/>
    <mergeCell ref="BW588:CA588"/>
    <mergeCell ref="BN594:BO594"/>
    <mergeCell ref="BZ552:CC552"/>
    <mergeCell ref="BR584:BV584"/>
    <mergeCell ref="BI578:BM578"/>
    <mergeCell ref="BC567:BE567"/>
    <mergeCell ref="BF567:BH567"/>
    <mergeCell ref="BO567:BQ567"/>
    <mergeCell ref="AN580:BH581"/>
    <mergeCell ref="BC583:BG583"/>
    <mergeCell ref="BC561:BE561"/>
    <mergeCell ref="BF561:BH561"/>
    <mergeCell ref="BI580:BM581"/>
    <mergeCell ref="BI567:BK567"/>
    <mergeCell ref="BL567:BN567"/>
    <mergeCell ref="BO566:BQ566"/>
    <mergeCell ref="BV564:BY564"/>
    <mergeCell ref="BR561:BT561"/>
    <mergeCell ref="BL565:BN565"/>
    <mergeCell ref="BL561:BN561"/>
    <mergeCell ref="BO561:BQ561"/>
    <mergeCell ref="BM583:BQ583"/>
    <mergeCell ref="BR567:BT567"/>
    <mergeCell ref="BF563:BH563"/>
    <mergeCell ref="AY578:BC578"/>
    <mergeCell ref="AR573:AV573"/>
    <mergeCell ref="AU575:AW575"/>
    <mergeCell ref="CB544:CC544"/>
    <mergeCell ref="BX544:BY544"/>
    <mergeCell ref="BX545:BY545"/>
    <mergeCell ref="BV550:BY550"/>
    <mergeCell ref="BN548:BQ548"/>
    <mergeCell ref="BV546:BW546"/>
    <mergeCell ref="BN549:BQ549"/>
    <mergeCell ref="BZ551:CC551"/>
    <mergeCell ref="BR549:BU549"/>
    <mergeCell ref="BR546:BS546"/>
    <mergeCell ref="BT546:BU546"/>
    <mergeCell ref="BT544:BU544"/>
    <mergeCell ref="BV544:BW544"/>
    <mergeCell ref="BR544:BS544"/>
    <mergeCell ref="BV547:BY547"/>
    <mergeCell ref="BV548:BY548"/>
    <mergeCell ref="BV549:BY549"/>
    <mergeCell ref="BV545:BW545"/>
    <mergeCell ref="BD519:BJ520"/>
    <mergeCell ref="BR550:BU550"/>
    <mergeCell ref="BZ548:CC548"/>
    <mergeCell ref="BZ549:CC549"/>
    <mergeCell ref="CB546:CC546"/>
    <mergeCell ref="BZ546:CA546"/>
    <mergeCell ref="BZ547:CC547"/>
    <mergeCell ref="BZ550:CC550"/>
    <mergeCell ref="BL540:BM540"/>
    <mergeCell ref="BN540:BO540"/>
    <mergeCell ref="BP540:BQ540"/>
    <mergeCell ref="BN542:BO542"/>
    <mergeCell ref="BP541:BQ541"/>
    <mergeCell ref="BR543:BS543"/>
    <mergeCell ref="BR541:BS541"/>
    <mergeCell ref="BN541:BO541"/>
    <mergeCell ref="BP542:BQ542"/>
    <mergeCell ref="BL541:BM541"/>
    <mergeCell ref="BP543:BQ543"/>
    <mergeCell ref="BJ550:BM550"/>
    <mergeCell ref="BL543:BM543"/>
    <mergeCell ref="BJ542:BK542"/>
    <mergeCell ref="BL544:BM544"/>
    <mergeCell ref="BL546:BM546"/>
    <mergeCell ref="BG437:BL438"/>
    <mergeCell ref="BN543:BO543"/>
    <mergeCell ref="BJ543:BK543"/>
    <mergeCell ref="BB440:BD447"/>
    <mergeCell ref="AZ540:BA540"/>
    <mergeCell ref="AZ539:BA539"/>
    <mergeCell ref="AF463:AL463"/>
    <mergeCell ref="BX519:CD520"/>
    <mergeCell ref="AE564:AF564"/>
    <mergeCell ref="Q561:AF562"/>
    <mergeCell ref="S563:T563"/>
    <mergeCell ref="U563:V563"/>
    <mergeCell ref="W563:X563"/>
    <mergeCell ref="BL542:BM542"/>
    <mergeCell ref="BZ544:CA544"/>
    <mergeCell ref="BR547:BU547"/>
    <mergeCell ref="BR548:BU548"/>
    <mergeCell ref="BT545:BU545"/>
    <mergeCell ref="BV543:BW543"/>
    <mergeCell ref="F510:AE511"/>
    <mergeCell ref="AN550:AR550"/>
    <mergeCell ref="AS552:AW552"/>
    <mergeCell ref="AY522:BA536"/>
    <mergeCell ref="BL545:BM545"/>
    <mergeCell ref="BZ542:CA542"/>
    <mergeCell ref="CB542:CC542"/>
    <mergeCell ref="BX543:BY543"/>
    <mergeCell ref="BX540:BY540"/>
    <mergeCell ref="BZ540:CA540"/>
    <mergeCell ref="BZ541:CA541"/>
    <mergeCell ref="BX541:BY541"/>
    <mergeCell ref="CB541:CC541"/>
    <mergeCell ref="BT540:BU540"/>
    <mergeCell ref="BT543:BU543"/>
    <mergeCell ref="BT542:BU542"/>
    <mergeCell ref="BT541:BU541"/>
    <mergeCell ref="BV541:BW541"/>
    <mergeCell ref="AN229:AO229"/>
    <mergeCell ref="AC576:AD576"/>
    <mergeCell ref="AC577:AD577"/>
    <mergeCell ref="AA275:AK275"/>
    <mergeCell ref="AA276:AK276"/>
    <mergeCell ref="AE481:AK481"/>
    <mergeCell ref="AA575:AB575"/>
    <mergeCell ref="AA286:AK286"/>
    <mergeCell ref="AA317:AK317"/>
    <mergeCell ref="AA305:AF305"/>
    <mergeCell ref="AI305:AK305"/>
    <mergeCell ref="AA306:AK306"/>
    <mergeCell ref="AA307:AK307"/>
    <mergeCell ref="AA313:AK313"/>
    <mergeCell ref="AC574:AD574"/>
    <mergeCell ref="AC573:AD573"/>
    <mergeCell ref="AA570:AB570"/>
    <mergeCell ref="AA571:AB571"/>
    <mergeCell ref="AA572:AB572"/>
    <mergeCell ref="AA568:AB568"/>
    <mergeCell ref="AF373:AL373"/>
    <mergeCell ref="AF390:AL390"/>
    <mergeCell ref="AF421:AL421"/>
    <mergeCell ref="AF429:AL429"/>
    <mergeCell ref="O573:P573"/>
    <mergeCell ref="U572:V572"/>
    <mergeCell ref="O572:P572"/>
    <mergeCell ref="Q573:R573"/>
    <mergeCell ref="S573:T573"/>
    <mergeCell ref="U573:V573"/>
    <mergeCell ref="Q572:R572"/>
    <mergeCell ref="S572:T572"/>
    <mergeCell ref="Q574:R574"/>
    <mergeCell ref="S574:T574"/>
    <mergeCell ref="U574:V574"/>
    <mergeCell ref="W577:X577"/>
    <mergeCell ref="AA314:AF314"/>
    <mergeCell ref="O569:P569"/>
    <mergeCell ref="C402:D402"/>
    <mergeCell ref="C383:D383"/>
    <mergeCell ref="C371:D371"/>
    <mergeCell ref="C381:D381"/>
    <mergeCell ref="C394:D394"/>
    <mergeCell ref="F487:AE488"/>
    <mergeCell ref="AF452:AL452"/>
    <mergeCell ref="AF472:AL472"/>
    <mergeCell ref="C458:D458"/>
    <mergeCell ref="O566:P566"/>
    <mergeCell ref="Q566:R566"/>
    <mergeCell ref="S566:T566"/>
    <mergeCell ref="AA564:AB564"/>
    <mergeCell ref="AC564:AD564"/>
    <mergeCell ref="AC568:AD568"/>
    <mergeCell ref="AF371:AL371"/>
    <mergeCell ref="AF394:AL394"/>
    <mergeCell ref="U567:V567"/>
    <mergeCell ref="Y568:Z568"/>
    <mergeCell ref="AF404:AL404"/>
    <mergeCell ref="U575:V575"/>
    <mergeCell ref="AI314:AK314"/>
    <mergeCell ref="AA310:AK310"/>
    <mergeCell ref="AA312:AK312"/>
    <mergeCell ref="AA311:AK311"/>
    <mergeCell ref="H299:R299"/>
    <mergeCell ref="AF222:AL222"/>
    <mergeCell ref="AF236:AL236"/>
    <mergeCell ref="AJ244:AK244"/>
    <mergeCell ref="H281:R281"/>
    <mergeCell ref="AA281:AK281"/>
    <mergeCell ref="H278:M278"/>
    <mergeCell ref="AA278:AF278"/>
    <mergeCell ref="H279:R279"/>
    <mergeCell ref="AA284:AK284"/>
    <mergeCell ref="H266:I266"/>
    <mergeCell ref="AJ268:AK268"/>
    <mergeCell ref="AF262:AL262"/>
    <mergeCell ref="AK270:AM270"/>
    <mergeCell ref="AF226:AL226"/>
    <mergeCell ref="AA299:AK299"/>
    <mergeCell ref="H301:R301"/>
    <mergeCell ref="AA301:AK301"/>
    <mergeCell ref="AF252:AL252"/>
    <mergeCell ref="AJ258:AK258"/>
    <mergeCell ref="H304:R304"/>
    <mergeCell ref="AA304:AK304"/>
    <mergeCell ref="H305:M305"/>
    <mergeCell ref="P305:R305"/>
    <mergeCell ref="AI287:AK287"/>
    <mergeCell ref="H294:R294"/>
    <mergeCell ref="AA294:AK294"/>
    <mergeCell ref="H288:R288"/>
    <mergeCell ref="AA292:AK292"/>
    <mergeCell ref="AA298:AK298"/>
    <mergeCell ref="H290:R290"/>
    <mergeCell ref="AA290:AK290"/>
    <mergeCell ref="H275:R275"/>
    <mergeCell ref="AF156:AL156"/>
    <mergeCell ref="H216:I216"/>
    <mergeCell ref="H176:I176"/>
    <mergeCell ref="AF92:AL92"/>
    <mergeCell ref="AJ116:AK116"/>
    <mergeCell ref="AF127:AL127"/>
    <mergeCell ref="AF135:AL135"/>
    <mergeCell ref="AF248:AL248"/>
    <mergeCell ref="H274:R274"/>
    <mergeCell ref="AA274:AK274"/>
    <mergeCell ref="H191:I191"/>
    <mergeCell ref="AJ193:AK193"/>
    <mergeCell ref="AF182:AL182"/>
    <mergeCell ref="AF187:AL187"/>
    <mergeCell ref="AJ218:AK218"/>
    <mergeCell ref="H230:I230"/>
    <mergeCell ref="AF239:AL239"/>
    <mergeCell ref="E210:AE211"/>
    <mergeCell ref="H204:I204"/>
    <mergeCell ref="AJ206:AK206"/>
    <mergeCell ref="AJ232:AK232"/>
    <mergeCell ref="AF148:AL148"/>
    <mergeCell ref="AJ143:AK143"/>
    <mergeCell ref="H277:R277"/>
    <mergeCell ref="P278:R278"/>
    <mergeCell ref="P287:R287"/>
    <mergeCell ref="AA287:AF287"/>
    <mergeCell ref="H280:R280"/>
    <mergeCell ref="AA280:AK280"/>
    <mergeCell ref="AI278:AK278"/>
    <mergeCell ref="AA285:AK285"/>
    <mergeCell ref="AA283:AK283"/>
    <mergeCell ref="AF101:AL101"/>
    <mergeCell ref="AF82:AL82"/>
    <mergeCell ref="AJ131:AK131"/>
    <mergeCell ref="B58:S58"/>
    <mergeCell ref="AF138:AL138"/>
    <mergeCell ref="H104:I104"/>
    <mergeCell ref="H129:I129"/>
    <mergeCell ref="H141:I141"/>
    <mergeCell ref="AK59:AM59"/>
    <mergeCell ref="B8:AC8"/>
    <mergeCell ref="C112:D112"/>
    <mergeCell ref="AF172:AL172"/>
    <mergeCell ref="C31:AD31"/>
    <mergeCell ref="AF119:AL119"/>
    <mergeCell ref="AF57:AL57"/>
    <mergeCell ref="AJ24:AK24"/>
    <mergeCell ref="AF97:AL97"/>
    <mergeCell ref="S125:T125"/>
    <mergeCell ref="AF164:AL164"/>
    <mergeCell ref="AE55:AK55"/>
    <mergeCell ref="F57:O57"/>
    <mergeCell ref="T58:AC58"/>
    <mergeCell ref="AF152:AL152"/>
    <mergeCell ref="AF160:AL160"/>
    <mergeCell ref="AF87:AL87"/>
    <mergeCell ref="AE65:AK65"/>
    <mergeCell ref="B11:AI11"/>
    <mergeCell ref="C28:AD28"/>
    <mergeCell ref="AJ33:AK33"/>
    <mergeCell ref="AF26:AL26"/>
    <mergeCell ref="H110:AD110"/>
    <mergeCell ref="AF168:AL168"/>
    <mergeCell ref="B67:AK77"/>
    <mergeCell ref="C629:D629"/>
    <mergeCell ref="H242:I242"/>
    <mergeCell ref="H283:R283"/>
    <mergeCell ref="AG629:AJ629"/>
    <mergeCell ref="AF381:AL381"/>
    <mergeCell ref="AF383:AL383"/>
    <mergeCell ref="AA316:AK316"/>
    <mergeCell ref="T605:X608"/>
    <mergeCell ref="F426:AD428"/>
    <mergeCell ref="H315:R315"/>
    <mergeCell ref="O564:P564"/>
    <mergeCell ref="Q576:R576"/>
    <mergeCell ref="Q569:R569"/>
    <mergeCell ref="S570:T570"/>
    <mergeCell ref="AA295:AK295"/>
    <mergeCell ref="AA296:AF296"/>
    <mergeCell ref="AI296:AK296"/>
    <mergeCell ref="AA297:AK297"/>
    <mergeCell ref="H276:R276"/>
    <mergeCell ref="H256:I256"/>
    <mergeCell ref="AA277:AK277"/>
    <mergeCell ref="AE320:AK320"/>
    <mergeCell ref="H295:R295"/>
    <mergeCell ref="H298:R298"/>
    <mergeCell ref="AF417:AL417"/>
    <mergeCell ref="AA288:AK288"/>
    <mergeCell ref="H284:R284"/>
    <mergeCell ref="P314:R314"/>
    <mergeCell ref="H306:R306"/>
    <mergeCell ref="H307:R307"/>
    <mergeCell ref="H311:R311"/>
    <mergeCell ref="H313:R313"/>
    <mergeCell ref="H287:M287"/>
    <mergeCell ref="H292:R292"/>
    <mergeCell ref="H312:R312"/>
    <mergeCell ref="H308:R308"/>
    <mergeCell ref="AA308:AK308"/>
    <mergeCell ref="H310:R310"/>
    <mergeCell ref="H314:M314"/>
    <mergeCell ref="AF406:AL406"/>
    <mergeCell ref="H285:R285"/>
    <mergeCell ref="H286:R286"/>
    <mergeCell ref="H289:R289"/>
    <mergeCell ref="AA289:AK289"/>
    <mergeCell ref="H302:R302"/>
    <mergeCell ref="AA302:AK302"/>
    <mergeCell ref="H303:R303"/>
    <mergeCell ref="AA303:AK303"/>
    <mergeCell ref="AF678:AK678"/>
    <mergeCell ref="T677:Y677"/>
    <mergeCell ref="Z677:AE677"/>
    <mergeCell ref="T679:Y679"/>
    <mergeCell ref="Z678:AE678"/>
    <mergeCell ref="T678:Y678"/>
    <mergeCell ref="C450:D450"/>
    <mergeCell ref="AF681:AK681"/>
    <mergeCell ref="AF677:AK677"/>
    <mergeCell ref="AF679:AK679"/>
    <mergeCell ref="T681:Y681"/>
    <mergeCell ref="Z681:AE681"/>
    <mergeCell ref="AA573:AB573"/>
    <mergeCell ref="W573:X573"/>
    <mergeCell ref="W567:X567"/>
    <mergeCell ref="W572:X572"/>
    <mergeCell ref="Y572:Z572"/>
    <mergeCell ref="AC588:AH588"/>
    <mergeCell ref="AC589:AH589"/>
    <mergeCell ref="AC578:AD578"/>
    <mergeCell ref="Y578:Z578"/>
    <mergeCell ref="Y576:Z576"/>
    <mergeCell ref="AA578:AB578"/>
    <mergeCell ref="W578:X578"/>
    <mergeCell ref="T674:Y674"/>
    <mergeCell ref="Z667:AE668"/>
    <mergeCell ref="T671:Y671"/>
    <mergeCell ref="W592:AB592"/>
    <mergeCell ref="W593:AB593"/>
    <mergeCell ref="Y575:Z575"/>
    <mergeCell ref="F629:AD630"/>
    <mergeCell ref="F632:AD635"/>
    <mergeCell ref="T672:Y672"/>
    <mergeCell ref="Z674:AE674"/>
    <mergeCell ref="C637:AI657"/>
    <mergeCell ref="B598:AH603"/>
    <mergeCell ref="A618:AI618"/>
    <mergeCell ref="W575:X575"/>
    <mergeCell ref="Y614:AC614"/>
    <mergeCell ref="W589:AB589"/>
    <mergeCell ref="T673:Y673"/>
    <mergeCell ref="T613:X613"/>
    <mergeCell ref="T667:Y668"/>
    <mergeCell ref="Z669:AE669"/>
    <mergeCell ref="Z670:AE670"/>
    <mergeCell ref="U576:V576"/>
    <mergeCell ref="AF670:AK670"/>
    <mergeCell ref="W576:X576"/>
    <mergeCell ref="BZ545:CA545"/>
    <mergeCell ref="BZ543:CA543"/>
    <mergeCell ref="CB540:CC540"/>
    <mergeCell ref="CB543:CC543"/>
    <mergeCell ref="Y567:Z567"/>
    <mergeCell ref="Y573:Z573"/>
    <mergeCell ref="CB545:CC545"/>
    <mergeCell ref="BN545:BO545"/>
    <mergeCell ref="Y563:Z563"/>
    <mergeCell ref="AA563:AB563"/>
    <mergeCell ref="AF548:AI548"/>
    <mergeCell ref="AN549:AR549"/>
    <mergeCell ref="AC570:AD570"/>
    <mergeCell ref="AW557:AX557"/>
    <mergeCell ref="AQ558:AS558"/>
    <mergeCell ref="BJ546:BK546"/>
    <mergeCell ref="BI561:BK561"/>
    <mergeCell ref="BJ549:BM549"/>
    <mergeCell ref="BJ551:BM551"/>
    <mergeCell ref="BC562:BE562"/>
    <mergeCell ref="BI564:BK564"/>
    <mergeCell ref="AE547:AK547"/>
    <mergeCell ref="AS550:AW550"/>
    <mergeCell ref="AS549:AW549"/>
    <mergeCell ref="BS522:BU536"/>
    <mergeCell ref="BV540:BW540"/>
    <mergeCell ref="BV542:BW542"/>
    <mergeCell ref="BP546:BQ546"/>
    <mergeCell ref="BV552:BY552"/>
    <mergeCell ref="BX546:BY546"/>
    <mergeCell ref="BV565:BY565"/>
    <mergeCell ref="BV556:BY560"/>
    <mergeCell ref="BV561:BY561"/>
    <mergeCell ref="BV562:BY562"/>
    <mergeCell ref="BN550:BQ550"/>
    <mergeCell ref="BN544:BO544"/>
    <mergeCell ref="BN547:BQ547"/>
    <mergeCell ref="BX542:BY542"/>
    <mergeCell ref="BN546:BO546"/>
    <mergeCell ref="BV563:BY563"/>
    <mergeCell ref="AC572:AD572"/>
    <mergeCell ref="AN551:AR551"/>
    <mergeCell ref="AS551:AW551"/>
    <mergeCell ref="AN553:AR553"/>
    <mergeCell ref="AE574:AF574"/>
    <mergeCell ref="AE575:AF575"/>
    <mergeCell ref="AE576:AF576"/>
    <mergeCell ref="Y570:Z570"/>
    <mergeCell ref="Y571:Z571"/>
    <mergeCell ref="AE573:AF573"/>
    <mergeCell ref="AS553:AW553"/>
    <mergeCell ref="AE563:AF563"/>
    <mergeCell ref="AE565:AF565"/>
    <mergeCell ref="AE566:AF566"/>
    <mergeCell ref="AE567:AF567"/>
    <mergeCell ref="AE572:AF572"/>
    <mergeCell ref="S568:T568"/>
    <mergeCell ref="BJ545:BK545"/>
    <mergeCell ref="AE571:AF571"/>
    <mergeCell ref="BF542:BG542"/>
    <mergeCell ref="BF543:BG543"/>
    <mergeCell ref="AN554:AR554"/>
    <mergeCell ref="AN563:AQ563"/>
    <mergeCell ref="BF541:BG541"/>
    <mergeCell ref="AN552:AR552"/>
    <mergeCell ref="AC571:AD571"/>
    <mergeCell ref="BJ544:BK544"/>
    <mergeCell ref="AC563:AD563"/>
    <mergeCell ref="BJ540:BK540"/>
    <mergeCell ref="BJ541:BK541"/>
    <mergeCell ref="W570:X570"/>
    <mergeCell ref="AS554:AW554"/>
    <mergeCell ref="BP545:BQ545"/>
    <mergeCell ref="BR545:BS545"/>
    <mergeCell ref="BP544:BQ544"/>
    <mergeCell ref="BR542:BS542"/>
    <mergeCell ref="AE570:AF570"/>
    <mergeCell ref="BR540:BS540"/>
    <mergeCell ref="AE568:AF568"/>
    <mergeCell ref="AE569:AF569"/>
    <mergeCell ref="BJ548:BM548"/>
    <mergeCell ref="BJ547:BM547"/>
    <mergeCell ref="A1:AM2"/>
    <mergeCell ref="F446:AD449"/>
    <mergeCell ref="F467:AD469"/>
    <mergeCell ref="AS367:AT367"/>
    <mergeCell ref="AS369:AT369"/>
    <mergeCell ref="X362:Z362"/>
    <mergeCell ref="X363:Z363"/>
    <mergeCell ref="F386:AD389"/>
    <mergeCell ref="F398:AD401"/>
    <mergeCell ref="F367:AD370"/>
    <mergeCell ref="F376:AD380"/>
    <mergeCell ref="AF444:AL444"/>
    <mergeCell ref="F463:AD465"/>
    <mergeCell ref="AF442:AL442"/>
    <mergeCell ref="C429:D429"/>
    <mergeCell ref="C419:D419"/>
    <mergeCell ref="F410:AD412"/>
    <mergeCell ref="C417:D417"/>
    <mergeCell ref="C431:D431"/>
    <mergeCell ref="C442:D442"/>
    <mergeCell ref="AA279:AK279"/>
    <mergeCell ref="AF6:AK6"/>
    <mergeCell ref="AE4:AK4"/>
    <mergeCell ref="AF197:AL197"/>
    <mergeCell ref="AC585:AH585"/>
    <mergeCell ref="AE577:AF577"/>
    <mergeCell ref="AE578:AF578"/>
    <mergeCell ref="AF201:AL201"/>
    <mergeCell ref="AF210:AL210"/>
    <mergeCell ref="AF213:AL213"/>
    <mergeCell ref="AF419:AL419"/>
    <mergeCell ref="E112:AI115"/>
    <mergeCell ref="E148:AE150"/>
    <mergeCell ref="E152:AE154"/>
    <mergeCell ref="E156:AE158"/>
    <mergeCell ref="E160:AE162"/>
    <mergeCell ref="E164:AE166"/>
    <mergeCell ref="E168:AE170"/>
    <mergeCell ref="E172:AE174"/>
    <mergeCell ref="E182:AE185"/>
    <mergeCell ref="E187:AE189"/>
    <mergeCell ref="E197:AE199"/>
    <mergeCell ref="E201:AE202"/>
    <mergeCell ref="W571:X571"/>
    <mergeCell ref="O571:P571"/>
    <mergeCell ref="Q571:R571"/>
    <mergeCell ref="S571:T571"/>
    <mergeCell ref="U570:V570"/>
    <mergeCell ref="AF431:AL431"/>
    <mergeCell ref="AF458:AL458"/>
    <mergeCell ref="AF450:AL450"/>
    <mergeCell ref="B35:AK42"/>
    <mergeCell ref="B43:AK47"/>
    <mergeCell ref="B48:AL51"/>
    <mergeCell ref="AJ178:AK178"/>
    <mergeCell ref="H317:R317"/>
    <mergeCell ref="A684:AL689"/>
    <mergeCell ref="C330:AI334"/>
    <mergeCell ref="C347:AI352"/>
    <mergeCell ref="C354:AI360"/>
    <mergeCell ref="E119:AE124"/>
    <mergeCell ref="E248:AE250"/>
    <mergeCell ref="E252:AE254"/>
    <mergeCell ref="E262:AE264"/>
    <mergeCell ref="E213:AE214"/>
    <mergeCell ref="E222:AE224"/>
    <mergeCell ref="E226:AD228"/>
    <mergeCell ref="E236:AE237"/>
    <mergeCell ref="E239:AE240"/>
    <mergeCell ref="C322:AI328"/>
    <mergeCell ref="AF410:AL410"/>
    <mergeCell ref="C452:D452"/>
  </mergeCells>
  <phoneticPr fontId="0" type="noConversion"/>
  <conditionalFormatting sqref="AG680:AK681 T669:AK669 AG672:AK673 AG676:AK676 AF670:AF682 T670:AE681 AJ618 AM512:AM516 AP511:AP515 AF673:AK673 W585:W593 AC585:AC595">
    <cfRule type="expression" dxfId="2" priority="4" stopIfTrue="1">
      <formula>ISERROR(T511)</formula>
    </cfRule>
  </conditionalFormatting>
  <conditionalFormatting sqref="AO478">
    <cfRule type="expression" dxfId="1" priority="2" stopIfTrue="1">
      <formula>ISERROR(AO478)</formula>
    </cfRule>
  </conditionalFormatting>
  <conditionalFormatting sqref="AO499">
    <cfRule type="expression" dxfId="0" priority="1" stopIfTrue="1">
      <formula>ISERROR(AO499)</formula>
    </cfRule>
  </conditionalFormatting>
  <dataValidations count="25">
    <dataValidation type="list" allowBlank="1" showInputMessage="1" showErrorMessage="1" sqref="C629:D629 C524:D524 C519:D519 C528:D528 C514:D514 C487:D487 C510:D510 C474:D474 C470:D470 C472:D472 C463:D463 C458:D458 C431:D431 C371:D371 S125:T125 C421:D421 C406:D406 C394:D394 C392:D392 C390:D390 C373:D373 C383:D383 C381:D381 C452:D452 C410:D410 C417:D417 C429:D429 C402:D402 C419:D419 C404:D404 C442:D442 C444:D444 C450:D450 C454:D454 C532:D532 C632:D632 C491:D491">
      <formula1>"N/A, Yes"</formula1>
    </dataValidation>
    <dataValidation type="whole" allowBlank="1" showInputMessage="1" showErrorMessage="1" error="Please enter whole numbers only" sqref="E585:E593">
      <formula1>0</formula1>
      <formula2>100000000</formula2>
    </dataValidation>
    <dataValidation type="list" allowBlank="1" showInputMessage="1" showErrorMessage="1" sqref="H242:I242 H230:I230 H216:I216 H204:I204 H191:I191 H141:I141 H129:I129">
      <formula1>$AN$101:$AN$103</formula1>
    </dataValidation>
    <dataValidation type="list" showInputMessage="1" showErrorMessage="1" sqref="H315:R315 AA306:AK306 H306:R306 AA297:AK297 H297:R297 AA288:AK288 H288:R288 AA279:AK279 AA315:AK315 H279:R279">
      <formula1>$AN$237:$AN$247</formula1>
    </dataValidation>
    <dataValidation type="list" allowBlank="1" showInputMessage="1" showErrorMessage="1" sqref="H176:I176">
      <formula1>$AN$137:$AN$144</formula1>
    </dataValidation>
    <dataValidation type="list" showInputMessage="1" showErrorMessage="1" sqref="C112:D112">
      <formula1>$AP$92:$AP$93</formula1>
    </dataValidation>
    <dataValidation type="list" allowBlank="1" showInputMessage="1" showErrorMessage="1" sqref="V496:X496">
      <formula1>$AN$488:$AN$490</formula1>
    </dataValidation>
    <dataValidation type="list" allowBlank="1" showInputMessage="1" showErrorMessage="1" sqref="G522:AF522">
      <formula1>$AN$515:$AN$518</formula1>
    </dataValidation>
    <dataValidation type="list" allowBlank="1" showInputMessage="1" showErrorMessage="1" sqref="C28:AD28">
      <formula1>$AN$29:$AN$32</formula1>
    </dataValidation>
    <dataValidation type="list" allowBlank="1" showInputMessage="1" showErrorMessage="1" sqref="F512:Z512">
      <formula1>$AN$499:$AN$507</formula1>
    </dataValidation>
    <dataValidation type="list" allowBlank="1" showInputMessage="1" showErrorMessage="1" sqref="F489:Z489">
      <formula1>$AN$478:$AN$486</formula1>
    </dataValidation>
    <dataValidation type="list" allowBlank="1" showInputMessage="1" showErrorMessage="1" sqref="V505:X505">
      <formula1>$AV$488:$AV$491</formula1>
    </dataValidation>
    <dataValidation type="list" allowBlank="1" showInputMessage="1" showErrorMessage="1" sqref="V507:X507">
      <formula1>$AZ$488:$AZ$490</formula1>
    </dataValidation>
    <dataValidation type="list" allowBlank="1" showInputMessage="1" showErrorMessage="1" sqref="H104:I107">
      <formula1>$AN$101:$AN$106</formula1>
    </dataValidation>
    <dataValidation type="list" allowBlank="1" showInputMessage="1" showErrorMessage="1" sqref="H110:AD110">
      <formula1>$AR$101:$AR$103</formula1>
    </dataValidation>
    <dataValidation type="list" showInputMessage="1" showErrorMessage="1" sqref="T58:AC58">
      <formula1>$AO$58:$AO$60</formula1>
    </dataValidation>
    <dataValidation type="list" allowBlank="1" showInputMessage="1" showErrorMessage="1" sqref="F517:H517">
      <formula1>$AN$509:$AN$511</formula1>
    </dataValidation>
    <dataValidation type="list" allowBlank="1" showInputMessage="1" showErrorMessage="1" sqref="V501:X501">
      <formula1>$AN$492:$AN$494</formula1>
    </dataValidation>
    <dataValidation type="whole" allowBlank="1" showInputMessage="1" showErrorMessage="1" sqref="AJ618:AK618">
      <formula1>0</formula1>
      <formula2>2</formula2>
    </dataValidation>
    <dataValidation type="list" allowBlank="1" showInputMessage="1" showErrorMessage="1" sqref="H266:I266">
      <formula1>$AN$261:$AN$262</formula1>
    </dataValidation>
    <dataValidation type="list" allowBlank="1" showInputMessage="1" showErrorMessage="1" sqref="H256:I256">
      <formula1>$AN$250:$AN$252</formula1>
    </dataValidation>
    <dataValidation type="list" allowBlank="1" showInputMessage="1" showErrorMessage="1" sqref="B11:AI11">
      <formula1>$AN$9:$AN$11</formula1>
    </dataValidation>
    <dataValidation type="list" allowBlank="1" showInputMessage="1" showErrorMessage="1" sqref="F533:AF534">
      <formula1>$AN$520:$AN$523</formula1>
    </dataValidation>
    <dataValidation type="list" allowBlank="1" showInputMessage="1" showErrorMessage="1" sqref="V494:X494">
      <formula1>$AQ$488:$AQ$490</formula1>
    </dataValidation>
    <dataValidation type="list" showInputMessage="1" showErrorMessage="1" sqref="F57:O57">
      <formula1>$AO$48:$AO$53</formula1>
    </dataValidation>
  </dataValidations>
  <printOptions horizontalCentered="1"/>
  <pageMargins left="0.5" right="0.5" top="0.75" bottom="0.75" header="0.5" footer="0.5"/>
  <pageSetup scale="76" firstPageNumber="28" fitToHeight="20" orientation="portrait" useFirstPageNumber="1" r:id="rId2"/>
  <headerFooter alignWithMargins="0">
    <oddFooter xml:space="preserve">&amp;C&amp;P&amp;R&amp;8&amp;A </oddFooter>
  </headerFooter>
  <rowBreaks count="12" manualBreakCount="12">
    <brk id="61" max="38" man="1"/>
    <brk id="116" max="38" man="1"/>
    <brk id="178" max="38" man="1"/>
    <brk id="232" max="38" man="1"/>
    <brk id="271" max="38" man="1"/>
    <brk id="318" max="38" man="1"/>
    <brk id="360" max="38" man="1"/>
    <brk id="479" max="38" man="1"/>
    <brk id="544" max="38" man="1"/>
    <brk id="596" max="38" man="1"/>
    <brk id="620" max="38" man="1"/>
    <brk id="659" max="16383" man="1"/>
  </rowBreaks>
  <ignoredErrors>
    <ignoredError sqref="E367 E376 E386 E398 E410 E414 E426 E433 E446 E458 E463 E467" numberStoredAsText="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zoomScaleNormal="100" workbookViewId="0">
      <selection activeCell="J12" sqref="J12:J13"/>
    </sheetView>
  </sheetViews>
  <sheetFormatPr defaultRowHeight="12.75"/>
  <cols>
    <col min="1" max="2" width="2.7109375" customWidth="1"/>
    <col min="3" max="3" width="3.7109375" customWidth="1"/>
    <col min="4" max="4" width="15.7109375" customWidth="1"/>
    <col min="5" max="5" width="32.7109375" customWidth="1"/>
    <col min="6" max="8" width="15.7109375" customWidth="1"/>
    <col min="9" max="10" width="40.7109375" customWidth="1"/>
    <col min="11" max="11" width="2.7109375" customWidth="1"/>
  </cols>
  <sheetData>
    <row r="1" spans="1:11" ht="15">
      <c r="A1" s="2523" t="s">
        <v>1167</v>
      </c>
      <c r="B1" s="2523"/>
      <c r="C1" s="2523"/>
      <c r="D1" s="2523"/>
      <c r="E1" s="2523"/>
      <c r="F1" s="2523"/>
      <c r="G1" s="2523"/>
      <c r="H1" s="2523"/>
      <c r="I1" s="2523"/>
      <c r="J1" s="2523"/>
      <c r="K1" s="1412"/>
    </row>
    <row r="2" spans="1:11" ht="15">
      <c r="A2" s="2523"/>
      <c r="B2" s="2523"/>
      <c r="C2" s="2523"/>
      <c r="D2" s="2523"/>
      <c r="E2" s="2523"/>
      <c r="F2" s="2523"/>
      <c r="G2" s="2523"/>
      <c r="H2" s="2523"/>
      <c r="I2" s="2523"/>
      <c r="J2" s="2523"/>
      <c r="K2" s="1412"/>
    </row>
    <row r="3" spans="1:11" ht="14.25">
      <c r="A3" s="1081"/>
      <c r="B3" s="1081"/>
      <c r="C3" s="1081"/>
      <c r="D3" s="1081"/>
      <c r="E3" s="1081"/>
      <c r="F3" s="1081"/>
      <c r="G3" s="1081"/>
      <c r="H3" s="1081"/>
      <c r="I3" s="1081"/>
      <c r="J3" s="1081"/>
      <c r="K3" s="1081"/>
    </row>
    <row r="4" spans="1:11" ht="14.25">
      <c r="A4" s="1081"/>
      <c r="B4" s="1081"/>
      <c r="C4" s="2532" t="s">
        <v>116</v>
      </c>
      <c r="D4" s="2532"/>
      <c r="E4" s="2532"/>
      <c r="F4" s="2532"/>
      <c r="G4" s="2532"/>
      <c r="H4" s="2532"/>
      <c r="I4" s="2532"/>
      <c r="J4" s="2532"/>
      <c r="K4" s="1081"/>
    </row>
    <row r="5" spans="1:11" ht="14.25">
      <c r="A5" s="1081"/>
      <c r="B5" s="1081"/>
      <c r="C5" s="2532"/>
      <c r="D5" s="2532"/>
      <c r="E5" s="2532"/>
      <c r="F5" s="2532"/>
      <c r="G5" s="2532"/>
      <c r="H5" s="2532"/>
      <c r="I5" s="2532"/>
      <c r="J5" s="2532"/>
      <c r="K5" s="1081"/>
    </row>
    <row r="6" spans="1:11" ht="14.25">
      <c r="A6" s="1081"/>
      <c r="B6" s="1081"/>
      <c r="C6" s="1411"/>
      <c r="D6" s="1411"/>
      <c r="E6" s="1411"/>
      <c r="F6" s="1411"/>
      <c r="G6" s="1411"/>
      <c r="H6" s="1411"/>
      <c r="I6" s="1411"/>
      <c r="J6" s="1411"/>
      <c r="K6" s="1081"/>
    </row>
    <row r="7" spans="1:11" ht="14.25">
      <c r="A7" s="1081"/>
      <c r="B7" s="1081"/>
      <c r="C7" s="1220" t="s">
        <v>0</v>
      </c>
      <c r="D7" s="1411"/>
      <c r="E7" s="2533" t="str">
        <f>Application!H16</f>
        <v>West Grand &amp; Brush 1, L.P.</v>
      </c>
      <c r="F7" s="2533"/>
      <c r="G7" s="2533"/>
      <c r="H7" s="1411"/>
      <c r="I7" s="1220" t="s">
        <v>2024</v>
      </c>
      <c r="J7" s="1217">
        <f>Application!AG440+Application!AG438</f>
        <v>58</v>
      </c>
      <c r="K7" s="1081"/>
    </row>
    <row r="8" spans="1:11" ht="14.25">
      <c r="A8" s="1081"/>
      <c r="B8" s="1081"/>
      <c r="C8" s="1220" t="s">
        <v>1</v>
      </c>
      <c r="D8" s="1411"/>
      <c r="E8" s="2533" t="str">
        <f>Application!H18</f>
        <v>West Grand &amp; Brush, Phase 1</v>
      </c>
      <c r="F8" s="2533"/>
      <c r="G8" s="2533"/>
      <c r="H8" s="1411"/>
      <c r="I8" s="1220" t="s">
        <v>2025</v>
      </c>
      <c r="J8" s="1218">
        <f>Application!CD659</f>
        <v>102</v>
      </c>
      <c r="K8" s="1081"/>
    </row>
    <row r="9" spans="1:11" ht="14.25">
      <c r="A9" s="1081"/>
      <c r="B9" s="1081"/>
      <c r="C9" s="1220" t="s">
        <v>2</v>
      </c>
      <c r="D9" s="1411"/>
      <c r="E9" s="2534" t="str">
        <f>Application!D226</f>
        <v>Special Needs</v>
      </c>
      <c r="F9" s="2534"/>
      <c r="G9" s="2534"/>
      <c r="H9" s="1411"/>
      <c r="I9" s="1220" t="s">
        <v>2023</v>
      </c>
      <c r="J9" s="1219" t="s">
        <v>2473</v>
      </c>
      <c r="K9" s="1081"/>
    </row>
    <row r="10" spans="1:11" ht="14.25">
      <c r="A10" s="1081"/>
      <c r="B10" s="1081"/>
      <c r="C10" s="2532" t="s">
        <v>2017</v>
      </c>
      <c r="D10" s="2532"/>
      <c r="E10" s="2535" t="str">
        <f>Application!E229</f>
        <v>Large Family</v>
      </c>
      <c r="F10" s="2535"/>
      <c r="G10" s="2535"/>
      <c r="H10" s="1411"/>
      <c r="I10" s="1221" t="s">
        <v>2026</v>
      </c>
      <c r="J10" s="1222">
        <f>J8-J9</f>
        <v>68</v>
      </c>
      <c r="K10" s="1081"/>
    </row>
    <row r="11" spans="1:11" ht="14.25">
      <c r="A11" s="1081"/>
      <c r="B11" s="1081"/>
      <c r="C11" s="1223"/>
      <c r="D11" s="1081"/>
      <c r="E11" s="1081"/>
      <c r="F11" s="1081"/>
      <c r="G11" s="1081"/>
      <c r="H11" s="1081"/>
      <c r="I11" s="1081"/>
      <c r="J11" s="1081"/>
      <c r="K11" s="1081"/>
    </row>
    <row r="12" spans="1:11" ht="14.25">
      <c r="A12" s="1081"/>
      <c r="B12" s="1081"/>
      <c r="C12" s="2524" t="s">
        <v>117</v>
      </c>
      <c r="D12" s="2525"/>
      <c r="E12" s="2526"/>
      <c r="F12" s="2530" t="s">
        <v>1279</v>
      </c>
      <c r="G12" s="2530" t="s">
        <v>118</v>
      </c>
      <c r="H12" s="2530" t="s">
        <v>2028</v>
      </c>
      <c r="I12" s="2530" t="s">
        <v>1280</v>
      </c>
      <c r="J12" s="2530" t="s">
        <v>2029</v>
      </c>
      <c r="K12" s="1081"/>
    </row>
    <row r="13" spans="1:11" ht="14.25">
      <c r="A13" s="1081"/>
      <c r="B13" s="1081"/>
      <c r="C13" s="2527"/>
      <c r="D13" s="2528"/>
      <c r="E13" s="2529"/>
      <c r="F13" s="2531"/>
      <c r="G13" s="2531"/>
      <c r="H13" s="2531"/>
      <c r="I13" s="2531"/>
      <c r="J13" s="2531"/>
      <c r="K13" s="1081"/>
    </row>
    <row r="14" spans="1:11" ht="15">
      <c r="A14" s="1081"/>
      <c r="B14" s="1081"/>
      <c r="C14" s="1224" t="s">
        <v>2233</v>
      </c>
      <c r="D14" s="1225"/>
      <c r="E14" s="1225"/>
      <c r="F14" s="1226"/>
      <c r="G14" s="1227"/>
      <c r="H14" s="1228"/>
      <c r="I14" s="1228"/>
      <c r="J14" s="1228"/>
      <c r="K14" s="1081"/>
    </row>
    <row r="15" spans="1:11" ht="14.25">
      <c r="A15" s="1081"/>
      <c r="B15" s="1081"/>
      <c r="C15" s="1229" t="s">
        <v>119</v>
      </c>
      <c r="D15" s="1081" t="s">
        <v>120</v>
      </c>
      <c r="E15" s="1081"/>
      <c r="F15" s="463"/>
      <c r="G15" s="464"/>
      <c r="H15" s="655"/>
      <c r="I15" s="655"/>
      <c r="J15" s="655"/>
      <c r="K15" s="1081"/>
    </row>
    <row r="16" spans="1:11" ht="14.25">
      <c r="A16" s="1081"/>
      <c r="B16" s="1081"/>
      <c r="C16" s="1229" t="s">
        <v>121</v>
      </c>
      <c r="D16" s="1081" t="s">
        <v>123</v>
      </c>
      <c r="E16" s="1081"/>
      <c r="F16" s="463" t="s">
        <v>2469</v>
      </c>
      <c r="G16" s="464">
        <v>11000</v>
      </c>
      <c r="H16" s="655" t="s">
        <v>2461</v>
      </c>
      <c r="I16" s="655" t="s">
        <v>2462</v>
      </c>
      <c r="J16" s="655" t="s">
        <v>2463</v>
      </c>
      <c r="K16" s="1081"/>
    </row>
    <row r="17" spans="1:11" ht="14.25">
      <c r="A17" s="1081"/>
      <c r="B17" s="1081"/>
      <c r="C17" s="1229" t="s">
        <v>122</v>
      </c>
      <c r="D17" s="1081" t="s">
        <v>1168</v>
      </c>
      <c r="E17" s="1081"/>
      <c r="F17" s="463" t="s">
        <v>2470</v>
      </c>
      <c r="G17" s="464" t="s">
        <v>2471</v>
      </c>
      <c r="H17" s="655" t="s">
        <v>2461</v>
      </c>
      <c r="I17" s="655" t="s">
        <v>2462</v>
      </c>
      <c r="J17" s="655" t="s">
        <v>2463</v>
      </c>
      <c r="K17" s="1081"/>
    </row>
    <row r="18" spans="1:11" ht="14.25">
      <c r="A18" s="1081"/>
      <c r="B18" s="1081"/>
      <c r="C18" s="1229" t="s">
        <v>124</v>
      </c>
      <c r="D18" s="1230" t="s">
        <v>1169</v>
      </c>
      <c r="E18" s="1230"/>
      <c r="F18" s="463"/>
      <c r="G18" s="464"/>
      <c r="H18" s="655"/>
      <c r="I18" s="655"/>
      <c r="J18" s="655"/>
      <c r="K18" s="1081"/>
    </row>
    <row r="19" spans="1:11" ht="14.25">
      <c r="A19" s="1081"/>
      <c r="B19" s="1081"/>
      <c r="C19" s="1229" t="s">
        <v>125</v>
      </c>
      <c r="D19" s="1230" t="s">
        <v>605</v>
      </c>
      <c r="E19" s="1230"/>
      <c r="F19" s="463"/>
      <c r="G19" s="464"/>
      <c r="H19" s="655"/>
      <c r="I19" s="655"/>
      <c r="J19" s="655"/>
      <c r="K19" s="1081"/>
    </row>
    <row r="20" spans="1:11" ht="14.25">
      <c r="A20" s="1081"/>
      <c r="B20" s="1081"/>
      <c r="C20" s="1229" t="s">
        <v>126</v>
      </c>
      <c r="D20" s="1230" t="s">
        <v>606</v>
      </c>
      <c r="E20" s="1230"/>
      <c r="F20" s="463"/>
      <c r="G20" s="464"/>
      <c r="H20" s="655"/>
      <c r="I20" s="655"/>
      <c r="J20" s="655"/>
      <c r="K20" s="1081"/>
    </row>
    <row r="21" spans="1:11" ht="15">
      <c r="A21" s="1081"/>
      <c r="B21" s="1081"/>
      <c r="C21" s="1224" t="s">
        <v>1912</v>
      </c>
      <c r="D21" s="1224"/>
      <c r="E21" s="1224"/>
      <c r="F21" s="1226"/>
      <c r="G21" s="1227"/>
      <c r="H21" s="1228"/>
      <c r="I21" s="1228"/>
      <c r="J21" s="1228"/>
      <c r="K21" s="1081"/>
    </row>
    <row r="22" spans="1:11" ht="14.25">
      <c r="A22" s="1081"/>
      <c r="B22" s="1081"/>
      <c r="C22" s="1229" t="s">
        <v>127</v>
      </c>
      <c r="D22" s="1230" t="s">
        <v>1170</v>
      </c>
      <c r="E22" s="1230"/>
      <c r="F22" s="463"/>
      <c r="G22" s="464"/>
      <c r="H22" s="655"/>
      <c r="I22" s="655"/>
      <c r="J22" s="655"/>
      <c r="K22" s="1081"/>
    </row>
    <row r="23" spans="1:11" ht="14.25">
      <c r="A23" s="1081"/>
      <c r="B23" s="1081"/>
      <c r="C23" s="1229" t="s">
        <v>128</v>
      </c>
      <c r="D23" s="1230" t="s">
        <v>1171</v>
      </c>
      <c r="E23" s="1230"/>
      <c r="F23" s="463" t="s">
        <v>2472</v>
      </c>
      <c r="G23" s="464">
        <v>16500</v>
      </c>
      <c r="H23" s="655" t="s">
        <v>2461</v>
      </c>
      <c r="I23" s="655" t="s">
        <v>2462</v>
      </c>
      <c r="J23" s="655" t="s">
        <v>2463</v>
      </c>
      <c r="K23" s="1081"/>
    </row>
    <row r="24" spans="1:11" ht="14.25">
      <c r="A24" s="1081"/>
      <c r="B24" s="1081"/>
      <c r="C24" s="1229" t="s">
        <v>129</v>
      </c>
      <c r="D24" s="1081" t="s">
        <v>1168</v>
      </c>
      <c r="E24" s="1230"/>
      <c r="F24" s="463" t="s">
        <v>2470</v>
      </c>
      <c r="G24" s="464" t="s">
        <v>2471</v>
      </c>
      <c r="H24" s="655" t="s">
        <v>2461</v>
      </c>
      <c r="I24" s="655" t="s">
        <v>2462</v>
      </c>
      <c r="J24" s="655" t="s">
        <v>2463</v>
      </c>
      <c r="K24" s="1081"/>
    </row>
    <row r="25" spans="1:11" ht="14.25">
      <c r="A25" s="1081"/>
      <c r="B25" s="1081"/>
      <c r="C25" s="1229" t="s">
        <v>1172</v>
      </c>
      <c r="D25" s="1230" t="s">
        <v>2031</v>
      </c>
      <c r="E25" s="1230"/>
      <c r="F25" s="463"/>
      <c r="G25" s="464"/>
      <c r="H25" s="655"/>
      <c r="I25" s="655"/>
      <c r="J25" s="655"/>
      <c r="K25" s="1081"/>
    </row>
    <row r="26" spans="1:11" ht="14.25">
      <c r="A26" s="1081"/>
      <c r="B26" s="1081"/>
      <c r="C26" s="1229" t="s">
        <v>1173</v>
      </c>
      <c r="D26" s="1230" t="s">
        <v>605</v>
      </c>
      <c r="E26" s="1230"/>
      <c r="F26" s="463"/>
      <c r="G26" s="464"/>
      <c r="H26" s="655"/>
      <c r="I26" s="655"/>
      <c r="J26" s="655"/>
      <c r="K26" s="1081"/>
    </row>
    <row r="27" spans="1:11" ht="14.25">
      <c r="A27" s="1081"/>
      <c r="B27" s="1081"/>
      <c r="C27" s="1229" t="s">
        <v>1174</v>
      </c>
      <c r="D27" s="1230" t="s">
        <v>606</v>
      </c>
      <c r="E27" s="1230"/>
      <c r="F27" s="463"/>
      <c r="G27" s="464"/>
      <c r="H27" s="655"/>
      <c r="I27" s="655"/>
      <c r="J27" s="655"/>
      <c r="K27" s="1081"/>
    </row>
    <row r="28" spans="1:11" ht="14.25">
      <c r="A28" s="1081"/>
      <c r="B28" s="1081"/>
      <c r="C28" s="1231"/>
      <c r="D28" s="1223"/>
      <c r="E28" s="1232"/>
      <c r="F28" s="463"/>
      <c r="G28" s="464"/>
      <c r="H28" s="655"/>
      <c r="I28" s="655"/>
      <c r="J28" s="655"/>
      <c r="K28" s="1081"/>
    </row>
    <row r="29" spans="1:11" ht="15">
      <c r="A29" s="1081"/>
      <c r="B29" s="1081"/>
      <c r="C29" s="1224" t="s">
        <v>130</v>
      </c>
      <c r="D29" s="1233"/>
      <c r="E29" s="1233"/>
      <c r="F29" s="1226"/>
      <c r="G29" s="1227"/>
      <c r="H29" s="1228"/>
      <c r="I29" s="1228"/>
      <c r="J29" s="1228"/>
      <c r="K29" s="1081"/>
    </row>
    <row r="30" spans="1:11" ht="14.25">
      <c r="A30" s="1081"/>
      <c r="B30" s="1081"/>
      <c r="C30" s="1229"/>
      <c r="D30" s="460" t="s">
        <v>2464</v>
      </c>
      <c r="E30" s="460"/>
      <c r="F30" s="463"/>
      <c r="G30" s="464">
        <v>19576</v>
      </c>
      <c r="H30" s="655" t="s">
        <v>2461</v>
      </c>
      <c r="I30" s="655" t="s">
        <v>2462</v>
      </c>
      <c r="J30" s="655" t="s">
        <v>2463</v>
      </c>
      <c r="K30" s="1081"/>
    </row>
    <row r="31" spans="1:11" ht="14.25">
      <c r="A31" s="1081"/>
      <c r="B31" s="1081"/>
      <c r="C31" s="1229"/>
      <c r="D31" s="460" t="s">
        <v>2465</v>
      </c>
      <c r="E31" s="460"/>
      <c r="F31" s="463"/>
      <c r="G31" s="464">
        <v>9375</v>
      </c>
      <c r="H31" s="655" t="s">
        <v>2461</v>
      </c>
      <c r="I31" s="655" t="s">
        <v>2462</v>
      </c>
      <c r="J31" s="655" t="s">
        <v>2463</v>
      </c>
      <c r="K31" s="1081"/>
    </row>
    <row r="32" spans="1:11" ht="14.25">
      <c r="A32" s="1081"/>
      <c r="B32" s="1081"/>
      <c r="C32" s="1229"/>
      <c r="D32" s="461"/>
      <c r="E32" s="460"/>
      <c r="F32" s="463"/>
      <c r="G32" s="464"/>
      <c r="H32" s="655"/>
      <c r="I32" s="655"/>
      <c r="J32" s="655"/>
      <c r="K32" s="1081"/>
    </row>
    <row r="33" spans="1:11" ht="14.25">
      <c r="A33" s="1081"/>
      <c r="B33" s="1081"/>
      <c r="C33" s="1229"/>
      <c r="D33" s="1081"/>
      <c r="E33" s="1081"/>
      <c r="F33" s="1234"/>
      <c r="G33" s="1234"/>
      <c r="H33" s="1234"/>
      <c r="I33" s="1234"/>
      <c r="J33" s="1234"/>
      <c r="K33" s="1081"/>
    </row>
    <row r="34" spans="1:11" ht="15">
      <c r="A34" s="1081"/>
      <c r="B34" s="1081"/>
      <c r="C34" s="1235" t="s">
        <v>716</v>
      </c>
      <c r="D34" s="1236"/>
      <c r="E34" s="1236"/>
      <c r="F34" s="1237"/>
      <c r="G34" s="1238">
        <f>SUM(G15:G32)</f>
        <v>56451</v>
      </c>
      <c r="H34" s="1239"/>
      <c r="I34" s="1240"/>
      <c r="J34" s="1240"/>
      <c r="K34" s="1081"/>
    </row>
    <row r="35" spans="1:11" ht="14.25">
      <c r="A35" s="1081"/>
      <c r="B35" s="1081"/>
      <c r="C35" s="1081"/>
      <c r="D35" s="1081"/>
      <c r="E35" s="1081"/>
      <c r="F35" s="1081"/>
      <c r="G35" s="1081"/>
      <c r="H35" s="1081"/>
      <c r="I35" s="1081"/>
      <c r="J35" s="1081"/>
      <c r="K35" s="1081"/>
    </row>
    <row r="36" spans="1:11" ht="16.5">
      <c r="A36" s="1081"/>
      <c r="B36" s="1081"/>
      <c r="C36" s="1241" t="s">
        <v>2032</v>
      </c>
      <c r="D36" s="1081"/>
      <c r="E36" s="1081"/>
      <c r="F36" s="1081"/>
      <c r="G36" s="1081"/>
      <c r="H36" s="1081"/>
      <c r="I36" s="1081"/>
      <c r="J36" s="1081"/>
      <c r="K36" s="1081"/>
    </row>
    <row r="37" spans="1:11" ht="16.5">
      <c r="A37" s="1081"/>
      <c r="B37" s="1081"/>
      <c r="C37" s="1242" t="s">
        <v>2030</v>
      </c>
      <c r="D37" s="1081"/>
      <c r="E37" s="1081"/>
      <c r="F37" s="1081"/>
      <c r="G37" s="1081"/>
      <c r="H37" s="1081"/>
      <c r="I37" s="1081"/>
      <c r="J37" s="1081"/>
      <c r="K37" s="1081"/>
    </row>
    <row r="38" spans="1:11" ht="17.25">
      <c r="A38" s="1081"/>
      <c r="B38" s="1081"/>
      <c r="C38" s="1242" t="s">
        <v>2027</v>
      </c>
      <c r="D38" s="1081"/>
      <c r="E38" s="1081"/>
      <c r="F38" s="1081"/>
      <c r="G38" s="1081"/>
      <c r="H38" s="1081"/>
      <c r="I38" s="1081"/>
      <c r="J38" s="1081"/>
      <c r="K38" s="1081"/>
    </row>
    <row r="39" spans="1:11" ht="14.25">
      <c r="A39" s="462"/>
      <c r="B39" s="462"/>
      <c r="C39" s="462"/>
      <c r="D39" s="462"/>
      <c r="E39" s="462"/>
      <c r="F39" s="462"/>
      <c r="G39" s="462"/>
      <c r="H39" s="462"/>
      <c r="I39" s="462"/>
      <c r="J39" s="462"/>
      <c r="K39" s="462"/>
    </row>
  </sheetData>
  <sheetProtection algorithmName="SHA-512" hashValue="IlK69gO2bDey8LqAlorloFdFJRZt7ROspUZu91rxlUx3ofS2r8lOFjRBjR0n0TPwJ/iywlYBNZ6uaFrPCVVTIA==" saltValue="bPC1Wlij3s6IEtsFB+M3OQ==" spinCount="100000" sheet="1" objects="1" scenarios="1"/>
  <mergeCells count="13">
    <mergeCell ref="A1:J2"/>
    <mergeCell ref="C12:E13"/>
    <mergeCell ref="F12:F13"/>
    <mergeCell ref="G12:G13"/>
    <mergeCell ref="H12:H13"/>
    <mergeCell ref="I12:I13"/>
    <mergeCell ref="J12:J13"/>
    <mergeCell ref="C4:J5"/>
    <mergeCell ref="E7:G7"/>
    <mergeCell ref="E8:G8"/>
    <mergeCell ref="E9:G9"/>
    <mergeCell ref="C10:D10"/>
    <mergeCell ref="E10:G10"/>
  </mergeCells>
  <pageMargins left="0.7" right="0.7" top="0.75" bottom="0.75" header="0.3" footer="0.3"/>
  <pageSetup scale="66" orientation="landscape" r:id="rId1"/>
  <ignoredErrors>
    <ignoredError sqref="C15 C16:C20 C22:C2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Instructions-Electronic Submit</vt:lpstr>
      <vt:lpstr>Checklist Items </vt:lpstr>
      <vt:lpstr>Application</vt:lpstr>
      <vt:lpstr>Sources and Uses Budget</vt:lpstr>
      <vt:lpstr>Sources and Basis Breakdown</vt:lpstr>
      <vt:lpstr>Basis &amp; Credits </vt:lpstr>
      <vt:lpstr>Points System</vt:lpstr>
      <vt:lpstr>Service Amenities Budget</vt:lpstr>
      <vt:lpstr>Final Tie Breaker Self-Score</vt:lpstr>
      <vt:lpstr>15 Year Pro Forma</vt:lpstr>
      <vt:lpstr>Subsidy Contract Calculation</vt:lpstr>
      <vt:lpstr>Applicant Notes</vt:lpstr>
      <vt:lpstr>Post-award Instructions</vt:lpstr>
      <vt:lpstr>Post-award Project Cost Changes</vt:lpstr>
      <vt:lpstr>bedrooms</vt:lpstr>
      <vt:lpstr>'15 Year Pro Forma'!Print_Area</vt:lpstr>
      <vt:lpstr>Application!Print_Area</vt:lpstr>
      <vt:lpstr>'Basis &amp; Credits '!Print_Area</vt:lpstr>
      <vt:lpstr>'Checklist Items '!Print_Area</vt:lpstr>
      <vt:lpstr>'Final Tie Breaker Self-Score'!Print_Area</vt:lpstr>
      <vt:lpstr>'Instructions-App Completion '!Print_Area</vt:lpstr>
      <vt:lpstr>'Instructions-Electronic Submit'!Print_Area</vt:lpstr>
      <vt:lpstr>'Points System'!Print_Area</vt:lpstr>
      <vt:lpstr>'Post-award Instructions'!Print_Area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Harina, Connie</cp:lastModifiedBy>
  <cp:lastPrinted>2019-01-17T23:52:40Z</cp:lastPrinted>
  <dcterms:created xsi:type="dcterms:W3CDTF">2007-12-27T18:26:28Z</dcterms:created>
  <dcterms:modified xsi:type="dcterms:W3CDTF">2020-07-13T23:35:11Z</dcterms:modified>
</cp:coreProperties>
</file>